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pivotTables/pivotTable2.xml" ContentType="application/vnd.openxmlformats-officedocument.spreadsheetml.pivotTable+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5" yWindow="60" windowWidth="13740" windowHeight="9870" tabRatio="880" firstSheet="6" activeTab="15"/>
  </bookViews>
  <sheets>
    <sheet name="Donor funding" sheetId="92" state="hidden" r:id="rId1"/>
    <sheet name="Agency" sheetId="71" state="hidden" r:id="rId2"/>
    <sheet name="справочник FS-HF" sheetId="70" state="hidden" r:id="rId3"/>
    <sheet name="справочник_HC" sheetId="60" state="hidden" r:id="rId4"/>
    <sheet name="Pivot_Donor" sheetId="102" state="hidden" r:id="rId5"/>
    <sheet name="Exchange rate" sheetId="59" state="hidden" r:id="rId6"/>
    <sheet name="FS-HF" sheetId="104" r:id="rId7"/>
    <sheet name="FS-HF_sha" sheetId="53" state="hidden" r:id="rId8"/>
    <sheet name="FS-HF2" sheetId="45" state="hidden" r:id="rId9"/>
    <sheet name="HF-HP" sheetId="105" r:id="rId10"/>
    <sheet name="HF-HP_sha" sheetId="54" state="hidden" r:id="rId11"/>
    <sheet name="HF-HP2" sheetId="46" state="hidden" r:id="rId12"/>
    <sheet name="HC-HF" sheetId="107" r:id="rId13"/>
    <sheet name="HF-HC _sha" sheetId="55" state="hidden" r:id="rId14"/>
    <sheet name="HF-HC2" sheetId="48" state="hidden" r:id="rId15"/>
    <sheet name="HP-HC" sheetId="106" r:id="rId16"/>
    <sheet name="HP-HC_sha" sheetId="56" state="hidden" r:id="rId17"/>
    <sheet name="HP-HC2" sheetId="47" state="hidden" r:id="rId18"/>
    <sheet name="Лист5" sheetId="113" state="hidden" r:id="rId19"/>
    <sheet name="ОтчетГБ_оригинал" sheetId="28" state="hidden" r:id="rId20"/>
    <sheet name="009_Свод" sheetId="43" state="hidden" r:id="rId21"/>
    <sheet name="АФН_выплаты" sheetId="51" state="hidden" r:id="rId22"/>
    <sheet name="АФН_премии" sheetId="103" state="hidden" r:id="rId23"/>
    <sheet name="ОтчетГБ_коды" sheetId="49" state="hidden" r:id="rId24"/>
    <sheet name="соцфин 2.4" sheetId="33" state="hidden" r:id="rId25"/>
    <sheet name="соцфин 3.5._кап" sheetId="37" state="hidden" r:id="rId26"/>
    <sheet name="соцфин 3.4" sheetId="36" state="hidden" r:id="rId27"/>
    <sheet name="соцфин 3.1.капит" sheetId="35" state="hidden" r:id="rId28"/>
    <sheet name="соцфин 2.5" sheetId="34" state="hidden" r:id="rId29"/>
    <sheet name="ДХ_здрав_структ" sheetId="41" state="hidden" r:id="rId30"/>
    <sheet name="Тубпсихинф" sheetId="42" state="hidden" r:id="rId31"/>
    <sheet name="1" sheetId="2" state="hidden" r:id="rId32"/>
    <sheet name="Домохоз" sheetId="27" state="hidden" r:id="rId33"/>
    <sheet name="соцфин 9.1" sheetId="38" state="hidden" r:id="rId34"/>
    <sheet name="ОУ 2011" sheetId="108" state="hidden" r:id="rId35"/>
    <sheet name="ФДХ" sheetId="32" state="hidden" r:id="rId36"/>
    <sheet name="Розница ЛС" sheetId="50" state="hidden" r:id="rId37"/>
    <sheet name="ОДХ" sheetId="111" state="hidden" r:id="rId38"/>
  </sheets>
  <externalReferences>
    <externalReference r:id="rId39"/>
    <externalReference r:id="rId40"/>
    <externalReference r:id="rId41"/>
    <externalReference r:id="rId42"/>
    <externalReference r:id="rId43"/>
    <externalReference r:id="rId44"/>
  </externalReferences>
  <definedNames>
    <definedName name="_xlnm._FilterDatabase" localSheetId="1" hidden="1">Agency!$A$1:$A$289</definedName>
    <definedName name="_xlnm._FilterDatabase" localSheetId="0" hidden="1">'Donor funding'!$AU$1:$AU$841</definedName>
    <definedName name="_xlnm._FilterDatabase" localSheetId="23" hidden="1">ОтчетГБ_коды!$A$8:$M$278</definedName>
    <definedName name="_xlnm._FilterDatabase" localSheetId="19" hidden="1">ОтчетГБ_оригинал!$C$1:$C$2599</definedName>
    <definedName name="_xlnm._FilterDatabase" localSheetId="30" hidden="1">Тубпсихинф!$A$1:$E$401</definedName>
    <definedName name="TABLE" localSheetId="33">'соцфин 9.1'!#REF!</definedName>
    <definedName name="TABLE_2" localSheetId="33">'соцфин 9.1'!$A$7:$F$8</definedName>
    <definedName name="tot">'[1]Analysis 1'!$B$77</definedName>
    <definedName name="_xlnm.Print_Titles" localSheetId="23">ОтчетГБ_коды!$5:$7</definedName>
    <definedName name="_xlnm.Print_Titles" localSheetId="19">ОтчетГБ_оригинал!$A$8:$IQ$10</definedName>
    <definedName name="_xlnm.Print_Titles" localSheetId="33">'соцфин 9.1'!$A$7:$IV$10</definedName>
    <definedName name="_xlnm.Print_Area" localSheetId="8">'FS-HF2'!$A$1:$R$44</definedName>
    <definedName name="_xlnm.Print_Area" localSheetId="13">'HF-HC _sha'!$A$1:$AE$54</definedName>
    <definedName name="_xlnm.Print_Area" localSheetId="14">'HF-HC2'!$A$1:$AR$85</definedName>
    <definedName name="_xlnm.Print_Area" localSheetId="10">'HF-HP_sha'!$A$1:$AE$56</definedName>
    <definedName name="_xlnm.Print_Area" localSheetId="11">'HF-HP2'!$A$1:$AR$92</definedName>
    <definedName name="_xlnm.Print_Area" localSheetId="16">'HP-HC_sha'!$A$1:$BG$59</definedName>
    <definedName name="_xlnm.Print_Area" localSheetId="17">'HP-HC2'!$A$1:$CN$85</definedName>
    <definedName name="_xlnm.Print_Area" localSheetId="23">ОтчетГБ_коды!$A$2:$I$278</definedName>
    <definedName name="_xlnm.Print_Area" localSheetId="19">ОтчетГБ_оригинал!$A$2:$H$2599</definedName>
    <definedName name="стоимостьпол">[2]рстр_янв!$K$12,[2]рстр_янв!$S$12,[2]рстр_янв!$AA$12,[2]рстр_янв!$AI$12</definedName>
  </definedNames>
  <calcPr calcId="145621"/>
  <pivotCaches>
    <pivotCache cacheId="2" r:id="rId45"/>
    <pivotCache cacheId="3" r:id="rId46"/>
  </pivotCaches>
</workbook>
</file>

<file path=xl/calcChain.xml><?xml version="1.0" encoding="utf-8"?>
<calcChain xmlns="http://schemas.openxmlformats.org/spreadsheetml/2006/main">
  <c r="AD48" i="55" l="1"/>
  <c r="AD52" i="54"/>
  <c r="F11" i="54"/>
  <c r="F52" i="54"/>
  <c r="X90" i="46" l="1"/>
  <c r="F90" i="46"/>
  <c r="F54" i="54" s="1"/>
  <c r="G90" i="46"/>
  <c r="AB52" i="54" l="1"/>
  <c r="AA52" i="54" s="1"/>
  <c r="O35" i="105" l="1"/>
  <c r="Z52" i="54"/>
  <c r="Z50" i="54" s="1"/>
  <c r="Y42" i="106"/>
  <c r="CD70" i="47"/>
  <c r="F12" i="48"/>
  <c r="X87" i="46"/>
  <c r="AV29" i="56"/>
  <c r="F11" i="48"/>
  <c r="AP32" i="46"/>
  <c r="M7" i="106"/>
  <c r="Y39" i="106"/>
  <c r="N27" i="106"/>
  <c r="C15" i="106"/>
  <c r="M15" i="106" l="1"/>
  <c r="AP30" i="46"/>
  <c r="AP31" i="46"/>
  <c r="M16" i="106"/>
  <c r="L15" i="106"/>
  <c r="K78" i="48"/>
  <c r="AJ45" i="106" l="1"/>
  <c r="AC46" i="47"/>
  <c r="K42" i="45"/>
  <c r="D62" i="103"/>
  <c r="AC46" i="106" s="1"/>
  <c r="Z46" i="106" s="1"/>
  <c r="I53" i="51"/>
  <c r="W32" i="106"/>
  <c r="AD9" i="47"/>
  <c r="C6" i="56"/>
  <c r="D12" i="56"/>
  <c r="L8" i="56"/>
  <c r="V31" i="106"/>
  <c r="W36" i="106"/>
  <c r="W31" i="106" l="1"/>
  <c r="AF27" i="48"/>
  <c r="I18" i="107" l="1"/>
  <c r="K16" i="105"/>
  <c r="J16" i="105" s="1"/>
  <c r="K14" i="105"/>
  <c r="K13" i="105"/>
  <c r="J8" i="107" l="1"/>
  <c r="D11" i="111"/>
  <c r="K5" i="105" s="1"/>
  <c r="D10" i="111"/>
  <c r="D6" i="111"/>
  <c r="D5" i="111"/>
  <c r="D4" i="111"/>
  <c r="D3" i="111"/>
  <c r="D2" i="111"/>
  <c r="J5" i="105" l="1"/>
  <c r="J4" i="105"/>
  <c r="D7" i="111"/>
  <c r="D8" i="111"/>
  <c r="D9" i="111"/>
  <c r="C2" i="111"/>
  <c r="K21" i="105" l="1"/>
  <c r="K18" i="105" s="1"/>
  <c r="P12" i="104"/>
  <c r="T17" i="106"/>
  <c r="J28" i="107"/>
  <c r="I9" i="107"/>
  <c r="I6" i="107" s="1"/>
  <c r="O8" i="107"/>
  <c r="AI7" i="106"/>
  <c r="E9" i="56"/>
  <c r="E7" i="56"/>
  <c r="D7" i="56" s="1"/>
  <c r="E6" i="56"/>
  <c r="D6" i="56" s="1"/>
  <c r="AV33" i="47"/>
  <c r="K844" i="28"/>
  <c r="M6" i="106"/>
  <c r="L27" i="106"/>
  <c r="L790" i="28"/>
  <c r="Q42" i="53"/>
  <c r="Q41" i="53"/>
  <c r="P42" i="53"/>
  <c r="P41" i="53" s="1"/>
  <c r="O41" i="53" s="1"/>
  <c r="R16" i="104" s="1"/>
  <c r="AA48" i="55"/>
  <c r="AA42" i="55"/>
  <c r="AA41" i="55"/>
  <c r="AA40" i="55"/>
  <c r="AA39" i="55"/>
  <c r="Z39" i="55" s="1"/>
  <c r="AA37" i="55"/>
  <c r="Z37" i="55"/>
  <c r="AA30" i="55"/>
  <c r="Z30" i="55" s="1"/>
  <c r="AA29" i="55"/>
  <c r="AA27" i="55"/>
  <c r="AA3" i="55"/>
  <c r="Z3" i="55"/>
  <c r="AB54" i="54"/>
  <c r="AB45" i="54"/>
  <c r="AA45" i="54" s="1"/>
  <c r="Z45" i="54" s="1"/>
  <c r="AB44" i="54"/>
  <c r="AA44" i="54" s="1"/>
  <c r="Z44" i="54" s="1"/>
  <c r="AB24" i="54"/>
  <c r="AB3" i="54"/>
  <c r="AE90" i="46"/>
  <c r="E38" i="54"/>
  <c r="F36" i="54"/>
  <c r="D53" i="54"/>
  <c r="F82" i="48"/>
  <c r="O22" i="55"/>
  <c r="F73" i="46"/>
  <c r="AA38" i="55" l="1"/>
  <c r="O42" i="53"/>
  <c r="D9" i="56"/>
  <c r="E8" i="56"/>
  <c r="F6" i="107"/>
  <c r="D14" i="106"/>
  <c r="G49" i="48" l="1"/>
  <c r="G54" i="55" s="1"/>
  <c r="E55" i="55"/>
  <c r="E40" i="55"/>
  <c r="E41" i="55"/>
  <c r="E39" i="55"/>
  <c r="O42" i="55"/>
  <c r="G25" i="54" l="1"/>
  <c r="H25" i="54"/>
  <c r="I25" i="54"/>
  <c r="J25" i="54"/>
  <c r="K25" i="54"/>
  <c r="L25" i="54"/>
  <c r="M25" i="54"/>
  <c r="N25" i="54"/>
  <c r="O27" i="54"/>
  <c r="O28" i="54"/>
  <c r="O29" i="54"/>
  <c r="O30" i="54"/>
  <c r="O31" i="54"/>
  <c r="O32" i="54"/>
  <c r="O33" i="54"/>
  <c r="O34" i="54"/>
  <c r="O35" i="54"/>
  <c r="E27" i="54"/>
  <c r="E28" i="54"/>
  <c r="E33" i="54"/>
  <c r="G3" i="54"/>
  <c r="H3" i="54"/>
  <c r="I3" i="54"/>
  <c r="J3" i="54"/>
  <c r="K3" i="54"/>
  <c r="L3" i="54"/>
  <c r="M3" i="54"/>
  <c r="N3" i="54"/>
  <c r="E10" i="54"/>
  <c r="E9" i="54"/>
  <c r="E8" i="54" s="1"/>
  <c r="G47" i="106"/>
  <c r="L16" i="106"/>
  <c r="M14" i="106"/>
  <c r="O14" i="106"/>
  <c r="O15" i="106"/>
  <c r="O16" i="106"/>
  <c r="L23" i="106"/>
  <c r="K29" i="106"/>
  <c r="P27" i="106"/>
  <c r="O27" i="106"/>
  <c r="M27" i="106"/>
  <c r="J41" i="106"/>
  <c r="D27" i="106"/>
  <c r="D13" i="106"/>
  <c r="D16" i="113"/>
  <c r="D15" i="113"/>
  <c r="D14" i="113"/>
  <c r="D13" i="113" s="1"/>
  <c r="D12" i="113" s="1"/>
  <c r="D29" i="113"/>
  <c r="D27" i="113" s="1"/>
  <c r="D23" i="113"/>
  <c r="C8" i="113"/>
  <c r="AK8" i="113" s="1"/>
  <c r="AJ47" i="113"/>
  <c r="AK47" i="113" s="1"/>
  <c r="AC46" i="113"/>
  <c r="Z46" i="113" s="1"/>
  <c r="AK46" i="113" s="1"/>
  <c r="AJ45" i="113"/>
  <c r="AJ44" i="113" s="1"/>
  <c r="AJ48" i="113" s="1"/>
  <c r="AA45" i="113"/>
  <c r="Z45" i="113" s="1"/>
  <c r="Y42" i="113"/>
  <c r="AK42" i="113" s="1"/>
  <c r="J41" i="113"/>
  <c r="G41" i="113" s="1"/>
  <c r="AK41" i="113" s="1"/>
  <c r="Y40" i="113"/>
  <c r="Y39" i="113"/>
  <c r="AK39" i="113" s="1"/>
  <c r="Y38" i="113"/>
  <c r="I37" i="113"/>
  <c r="H37" i="113"/>
  <c r="AE36" i="113"/>
  <c r="W36" i="113"/>
  <c r="U36" i="113" s="1"/>
  <c r="O36" i="113"/>
  <c r="L36" i="113"/>
  <c r="K36" i="113" s="1"/>
  <c r="F36" i="113"/>
  <c r="F31" i="113" s="1"/>
  <c r="D36" i="113"/>
  <c r="D31" i="113" s="1"/>
  <c r="V32" i="113"/>
  <c r="U32" i="113" s="1"/>
  <c r="AK32" i="113" s="1"/>
  <c r="AG31" i="113"/>
  <c r="AE31" i="113" s="1"/>
  <c r="X31" i="113"/>
  <c r="X48" i="113" s="1"/>
  <c r="W31" i="113"/>
  <c r="W48" i="113" s="1"/>
  <c r="O31" i="113"/>
  <c r="R30" i="113"/>
  <c r="Q30" i="113" s="1"/>
  <c r="AK30" i="113" s="1"/>
  <c r="K29" i="113"/>
  <c r="F29" i="113"/>
  <c r="F27" i="113" s="1"/>
  <c r="P27" i="113"/>
  <c r="O27" i="113"/>
  <c r="M27" i="113"/>
  <c r="L27" i="113"/>
  <c r="L23" i="113"/>
  <c r="L22" i="113" s="1"/>
  <c r="H22" i="113"/>
  <c r="G22" i="113" s="1"/>
  <c r="D22" i="113"/>
  <c r="T17" i="113"/>
  <c r="Q17" i="113" s="1"/>
  <c r="N17" i="113"/>
  <c r="K17" i="113" s="1"/>
  <c r="O16" i="113"/>
  <c r="N16" i="113"/>
  <c r="N13" i="113" s="1"/>
  <c r="N4" i="113" s="1"/>
  <c r="M16" i="113"/>
  <c r="L16" i="113"/>
  <c r="O15" i="113"/>
  <c r="M15" i="113"/>
  <c r="L15" i="113"/>
  <c r="O14" i="113"/>
  <c r="M14" i="113"/>
  <c r="L14" i="113"/>
  <c r="AG10" i="113"/>
  <c r="AG9" i="113" s="1"/>
  <c r="AE10" i="113"/>
  <c r="AE9" i="113" s="1"/>
  <c r="O10" i="113"/>
  <c r="O9" i="113" s="1"/>
  <c r="L10" i="113"/>
  <c r="L9" i="113" s="1"/>
  <c r="F10" i="113"/>
  <c r="F9" i="113" s="1"/>
  <c r="L8" i="113"/>
  <c r="AI7" i="113"/>
  <c r="AI4" i="113" s="1"/>
  <c r="AG7" i="113"/>
  <c r="AE7" i="113" s="1"/>
  <c r="AE6" i="113" s="1"/>
  <c r="O7" i="113"/>
  <c r="O6" i="113" s="1"/>
  <c r="M7" i="113"/>
  <c r="M6" i="113" s="1"/>
  <c r="L7" i="113"/>
  <c r="F7" i="113"/>
  <c r="F4" i="113" s="1"/>
  <c r="E7" i="113"/>
  <c r="E4" i="113" s="1"/>
  <c r="D5" i="113"/>
  <c r="C5" i="113" s="1"/>
  <c r="AK5" i="113" s="1"/>
  <c r="C10" i="113" l="1"/>
  <c r="K27" i="106"/>
  <c r="O13" i="106"/>
  <c r="O12" i="106" s="1"/>
  <c r="R27" i="113"/>
  <c r="Q27" i="113" s="1"/>
  <c r="AK17" i="113"/>
  <c r="J37" i="113"/>
  <c r="J48" i="113" s="1"/>
  <c r="K27" i="113"/>
  <c r="C27" i="113"/>
  <c r="AK27" i="113" s="1"/>
  <c r="K16" i="113"/>
  <c r="AK16" i="113" s="1"/>
  <c r="C31" i="113"/>
  <c r="AG6" i="113"/>
  <c r="AG4" i="113"/>
  <c r="AE4" i="113" s="1"/>
  <c r="AE3" i="113" s="1"/>
  <c r="M13" i="113"/>
  <c r="M12" i="113" s="1"/>
  <c r="T13" i="113"/>
  <c r="Q13" i="113" s="1"/>
  <c r="Q12" i="113" s="1"/>
  <c r="C29" i="113"/>
  <c r="AK29" i="113" s="1"/>
  <c r="L31" i="113"/>
  <c r="K31" i="113" s="1"/>
  <c r="C36" i="113"/>
  <c r="AK36" i="113" s="1"/>
  <c r="K7" i="113"/>
  <c r="K6" i="113" s="1"/>
  <c r="N12" i="113"/>
  <c r="K14" i="113"/>
  <c r="AK14" i="113" s="1"/>
  <c r="E6" i="113"/>
  <c r="AI6" i="113"/>
  <c r="L6" i="113"/>
  <c r="O13" i="113"/>
  <c r="O12" i="113" s="1"/>
  <c r="V31" i="113"/>
  <c r="Y37" i="113"/>
  <c r="Y48" i="113" s="1"/>
  <c r="E3" i="113"/>
  <c r="E48" i="113"/>
  <c r="AK22" i="113"/>
  <c r="AK45" i="113"/>
  <c r="AK44" i="113" s="1"/>
  <c r="Z44" i="113"/>
  <c r="Z48" i="113" s="1"/>
  <c r="C9" i="113"/>
  <c r="N3" i="113"/>
  <c r="N48" i="113"/>
  <c r="AI3" i="113"/>
  <c r="AI48" i="113"/>
  <c r="F48" i="113"/>
  <c r="F3" i="113"/>
  <c r="F6" i="113"/>
  <c r="K15" i="113"/>
  <c r="AK15" i="113" s="1"/>
  <c r="AK38" i="113"/>
  <c r="H48" i="113"/>
  <c r="T4" i="113"/>
  <c r="K10" i="113"/>
  <c r="K9" i="113" s="1"/>
  <c r="AC44" i="113"/>
  <c r="AC48" i="113" s="1"/>
  <c r="D9" i="113"/>
  <c r="T12" i="113"/>
  <c r="L13" i="113"/>
  <c r="AA44" i="113"/>
  <c r="AA48" i="113" s="1"/>
  <c r="R48" i="113" l="1"/>
  <c r="AG3" i="113"/>
  <c r="AG48" i="113"/>
  <c r="AE48" i="113" s="1"/>
  <c r="G37" i="113"/>
  <c r="O4" i="113"/>
  <c r="O3" i="113" s="1"/>
  <c r="M4" i="113"/>
  <c r="U31" i="113"/>
  <c r="V48" i="113"/>
  <c r="AK10" i="113"/>
  <c r="AK9" i="113" s="1"/>
  <c r="O48" i="113"/>
  <c r="K13" i="113"/>
  <c r="K12" i="113" s="1"/>
  <c r="L12" i="113"/>
  <c r="L4" i="113"/>
  <c r="T3" i="113"/>
  <c r="T48" i="113"/>
  <c r="Q4" i="113"/>
  <c r="G48" i="113" l="1"/>
  <c r="AK37" i="113"/>
  <c r="M3" i="113"/>
  <c r="M48" i="113"/>
  <c r="U48" i="113"/>
  <c r="AK31" i="113"/>
  <c r="L3" i="113"/>
  <c r="L48" i="113"/>
  <c r="K4" i="113"/>
  <c r="Q3" i="113"/>
  <c r="Q48" i="113"/>
  <c r="AK13" i="113"/>
  <c r="AK12" i="113" s="1"/>
  <c r="K48" i="113" l="1"/>
  <c r="K3" i="113"/>
  <c r="C3" i="111" l="1"/>
  <c r="C4" i="111"/>
  <c r="C5" i="111"/>
  <c r="C6" i="111"/>
  <c r="C7" i="111"/>
  <c r="C8" i="111"/>
  <c r="C9" i="111"/>
  <c r="C10" i="111"/>
  <c r="C11" i="111"/>
  <c r="D7" i="113" s="1"/>
  <c r="D6" i="113" l="1"/>
  <c r="C7" i="113"/>
  <c r="D4" i="113"/>
  <c r="R14" i="104"/>
  <c r="P11" i="104"/>
  <c r="T11" i="104" s="1"/>
  <c r="T16" i="104"/>
  <c r="J18" i="105"/>
  <c r="J9" i="107"/>
  <c r="J24" i="107"/>
  <c r="J17" i="107"/>
  <c r="J16" i="107"/>
  <c r="J15" i="107"/>
  <c r="K24" i="105"/>
  <c r="K23" i="105"/>
  <c r="K22" i="105" s="1"/>
  <c r="K12" i="105"/>
  <c r="J12" i="105" s="1"/>
  <c r="U32" i="106"/>
  <c r="AN22" i="56"/>
  <c r="K37" i="106"/>
  <c r="AC6" i="56"/>
  <c r="Y6" i="56" s="1"/>
  <c r="Y10" i="56"/>
  <c r="AA4" i="56"/>
  <c r="AG4" i="56"/>
  <c r="AH4" i="56"/>
  <c r="AI4" i="56"/>
  <c r="AK4" i="56"/>
  <c r="AL4" i="56"/>
  <c r="AM4" i="56"/>
  <c r="AB4" i="56"/>
  <c r="AE4" i="56"/>
  <c r="AA7" i="56"/>
  <c r="AB7" i="56"/>
  <c r="AD8" i="56"/>
  <c r="AE8" i="56"/>
  <c r="AF8" i="56"/>
  <c r="AG8" i="56"/>
  <c r="AH8" i="56"/>
  <c r="AI8" i="56"/>
  <c r="AK8" i="56"/>
  <c r="AL8" i="56"/>
  <c r="C47" i="106"/>
  <c r="D10" i="106"/>
  <c r="G8" i="56"/>
  <c r="H8" i="56"/>
  <c r="I8" i="56"/>
  <c r="J8" i="56"/>
  <c r="M8" i="56"/>
  <c r="N8" i="56"/>
  <c r="O8" i="56"/>
  <c r="P8" i="56"/>
  <c r="Q8" i="56"/>
  <c r="R8" i="56"/>
  <c r="S8" i="56"/>
  <c r="E5" i="56"/>
  <c r="D5" i="56" s="1"/>
  <c r="D11" i="56"/>
  <c r="D13" i="56"/>
  <c r="Q4" i="56"/>
  <c r="Q3" i="56" s="1"/>
  <c r="S4" i="56"/>
  <c r="N4" i="56"/>
  <c r="G4" i="56"/>
  <c r="G3" i="56" s="1"/>
  <c r="F4" i="56"/>
  <c r="O45" i="107"/>
  <c r="M45" i="107" s="1"/>
  <c r="O40" i="107"/>
  <c r="M40" i="107" s="1"/>
  <c r="O7" i="107"/>
  <c r="Z48" i="55"/>
  <c r="Z31" i="55"/>
  <c r="Z32" i="55"/>
  <c r="Z33" i="55"/>
  <c r="Z34" i="55"/>
  <c r="Z35" i="55"/>
  <c r="Z36" i="55"/>
  <c r="Z40" i="55"/>
  <c r="Z41" i="55"/>
  <c r="Z42" i="55"/>
  <c r="Z29" i="55"/>
  <c r="AA28" i="55"/>
  <c r="Z28" i="55" s="1"/>
  <c r="Z27" i="55" s="1"/>
  <c r="O5" i="107"/>
  <c r="O25" i="55"/>
  <c r="D37" i="107"/>
  <c r="C37" i="107" s="1"/>
  <c r="E57" i="55"/>
  <c r="E58" i="55"/>
  <c r="O58" i="55"/>
  <c r="O51" i="55"/>
  <c r="O52" i="55"/>
  <c r="O55" i="55"/>
  <c r="E31" i="55"/>
  <c r="F16" i="55"/>
  <c r="O30" i="55"/>
  <c r="O32" i="55"/>
  <c r="O33" i="55"/>
  <c r="O35" i="55"/>
  <c r="O36" i="55"/>
  <c r="E32" i="55"/>
  <c r="E33" i="55"/>
  <c r="E29" i="55"/>
  <c r="E34" i="55"/>
  <c r="E36" i="55"/>
  <c r="O27" i="55"/>
  <c r="O29" i="55"/>
  <c r="Y27" i="55"/>
  <c r="Y28" i="55"/>
  <c r="Y29" i="55"/>
  <c r="O23" i="55"/>
  <c r="O26" i="55"/>
  <c r="F19" i="55"/>
  <c r="O18" i="55"/>
  <c r="O14" i="55"/>
  <c r="O15" i="55"/>
  <c r="O16" i="55"/>
  <c r="O17" i="55"/>
  <c r="O10" i="55"/>
  <c r="O11" i="55"/>
  <c r="O12" i="55"/>
  <c r="O13" i="55"/>
  <c r="E10" i="55"/>
  <c r="D10" i="55" s="1"/>
  <c r="C10" i="55" s="1"/>
  <c r="E11" i="55"/>
  <c r="D11" i="55" s="1"/>
  <c r="C11" i="55" s="1"/>
  <c r="O6" i="55"/>
  <c r="O7" i="55"/>
  <c r="R4" i="55"/>
  <c r="R3" i="55" s="1"/>
  <c r="S4" i="55"/>
  <c r="S3" i="55" s="1"/>
  <c r="T4" i="55"/>
  <c r="T3" i="55" s="1"/>
  <c r="Q4" i="55"/>
  <c r="Q3" i="55" s="1"/>
  <c r="M4" i="55"/>
  <c r="M3" i="55" s="1"/>
  <c r="L4" i="55"/>
  <c r="L3" i="55" s="1"/>
  <c r="N4" i="55"/>
  <c r="N3" i="55" s="1"/>
  <c r="K4" i="55"/>
  <c r="K3" i="55" s="1"/>
  <c r="J4" i="55"/>
  <c r="J3" i="55" s="1"/>
  <c r="H4" i="55"/>
  <c r="H3" i="55" s="1"/>
  <c r="F5" i="55"/>
  <c r="M35" i="105"/>
  <c r="M32" i="105" s="1"/>
  <c r="O27" i="105"/>
  <c r="O26" i="105"/>
  <c r="M26" i="105" s="1"/>
  <c r="O11" i="105"/>
  <c r="M11" i="105" s="1"/>
  <c r="M8" i="105" s="1"/>
  <c r="AD22" i="54"/>
  <c r="AC22" i="54"/>
  <c r="U46" i="54"/>
  <c r="J33" i="107"/>
  <c r="J32" i="107" s="1"/>
  <c r="J37" i="107"/>
  <c r="J23" i="107"/>
  <c r="C43" i="107"/>
  <c r="C42" i="107"/>
  <c r="C41" i="107"/>
  <c r="C40" i="107"/>
  <c r="C23" i="107"/>
  <c r="F18" i="107"/>
  <c r="Q18" i="107" s="1"/>
  <c r="G14" i="107"/>
  <c r="F9" i="107"/>
  <c r="M8" i="107"/>
  <c r="M7" i="107" s="1"/>
  <c r="L4" i="50"/>
  <c r="H4" i="50"/>
  <c r="D58" i="55" l="1"/>
  <c r="Q37" i="107"/>
  <c r="N3" i="56"/>
  <c r="AK3" i="56"/>
  <c r="AH3" i="56"/>
  <c r="M27" i="105"/>
  <c r="AI3" i="56"/>
  <c r="AG3" i="56"/>
  <c r="J14" i="107"/>
  <c r="J5" i="107" s="1"/>
  <c r="J49" i="107" s="1"/>
  <c r="R18" i="104"/>
  <c r="Z38" i="55"/>
  <c r="Q23" i="107"/>
  <c r="AK7" i="113"/>
  <c r="AK6" i="113" s="1"/>
  <c r="C6" i="113"/>
  <c r="M38" i="107"/>
  <c r="C4" i="113"/>
  <c r="D48" i="113"/>
  <c r="D3" i="113"/>
  <c r="AB22" i="54"/>
  <c r="AA22" i="54" s="1"/>
  <c r="Z22" i="54" s="1"/>
  <c r="S3" i="56"/>
  <c r="J22" i="105"/>
  <c r="E19" i="55"/>
  <c r="E18" i="55" s="1"/>
  <c r="F18" i="55"/>
  <c r="E16" i="55"/>
  <c r="J4" i="107"/>
  <c r="G5" i="107"/>
  <c r="G4" i="107" s="1"/>
  <c r="G13" i="107"/>
  <c r="Q43" i="107"/>
  <c r="Q42" i="107"/>
  <c r="Q40" i="107"/>
  <c r="Q41" i="107"/>
  <c r="D16" i="55"/>
  <c r="C16" i="55" s="1"/>
  <c r="D36" i="55"/>
  <c r="C36" i="55" s="1"/>
  <c r="D32" i="55"/>
  <c r="C32" i="55" s="1"/>
  <c r="D33" i="55"/>
  <c r="C33" i="55" s="1"/>
  <c r="D29" i="55"/>
  <c r="C29" i="55" s="1"/>
  <c r="J38" i="105" l="1"/>
  <c r="K38" i="105"/>
  <c r="C48" i="113"/>
  <c r="C3" i="113"/>
  <c r="AK4" i="113"/>
  <c r="M5" i="107"/>
  <c r="M4" i="107" s="1"/>
  <c r="O4" i="107"/>
  <c r="AK48" i="113" l="1"/>
  <c r="AK3" i="113"/>
  <c r="D22" i="55"/>
  <c r="C22" i="55" s="1"/>
  <c r="AK46" i="106" l="1"/>
  <c r="AJ44" i="106"/>
  <c r="AK42" i="106"/>
  <c r="G41" i="106"/>
  <c r="AK41" i="106" s="1"/>
  <c r="AK39" i="106"/>
  <c r="J37" i="106"/>
  <c r="J48" i="106" s="1"/>
  <c r="I37" i="106"/>
  <c r="H37" i="106"/>
  <c r="H48" i="106" s="1"/>
  <c r="AE36" i="106"/>
  <c r="W48" i="106"/>
  <c r="U36" i="106"/>
  <c r="K36" i="106"/>
  <c r="C36" i="106"/>
  <c r="AK32" i="106"/>
  <c r="X31" i="106"/>
  <c r="U31" i="106" s="1"/>
  <c r="O31" i="106"/>
  <c r="L31" i="106"/>
  <c r="F31" i="106"/>
  <c r="C29" i="106"/>
  <c r="G22" i="106"/>
  <c r="AK22" i="106" s="1"/>
  <c r="Q17" i="106"/>
  <c r="AI4" i="106"/>
  <c r="AI6" i="106"/>
  <c r="C34" i="105"/>
  <c r="Q34" i="105" s="1"/>
  <c r="D16" i="105"/>
  <c r="C16" i="105" s="1"/>
  <c r="Q16" i="105" s="1"/>
  <c r="D13" i="105"/>
  <c r="D36" i="105"/>
  <c r="C36" i="105" s="1"/>
  <c r="Q36" i="105" s="1"/>
  <c r="C55" i="54"/>
  <c r="C53" i="54"/>
  <c r="D23" i="54"/>
  <c r="D55" i="54"/>
  <c r="D51" i="54"/>
  <c r="D49" i="54"/>
  <c r="D42" i="54"/>
  <c r="D43" i="54"/>
  <c r="Q25" i="105"/>
  <c r="Q24" i="105"/>
  <c r="C9" i="105"/>
  <c r="Q9" i="105" s="1"/>
  <c r="CL49" i="47"/>
  <c r="BF54" i="56" s="1"/>
  <c r="K90" i="46"/>
  <c r="X61" i="46"/>
  <c r="F60" i="46"/>
  <c r="F81" i="48"/>
  <c r="I4" i="48"/>
  <c r="I4" i="55" s="1"/>
  <c r="I3" i="55" s="1"/>
  <c r="K31" i="106" l="1"/>
  <c r="J54" i="54"/>
  <c r="X48" i="106"/>
  <c r="G37" i="106"/>
  <c r="D31" i="106"/>
  <c r="C31" i="106" s="1"/>
  <c r="AK36" i="106"/>
  <c r="AK29" i="106"/>
  <c r="AI3" i="106"/>
  <c r="AI48" i="106"/>
  <c r="G48" i="106"/>
  <c r="AG31" i="106"/>
  <c r="AE31" i="106" s="1"/>
  <c r="T13" i="106"/>
  <c r="C13" i="105"/>
  <c r="F69" i="48"/>
  <c r="T12" i="106" l="1"/>
  <c r="Q13" i="106"/>
  <c r="Q12" i="106" s="1"/>
  <c r="V48" i="106"/>
  <c r="BF5" i="56"/>
  <c r="U48" i="106" l="1"/>
  <c r="AK31" i="106"/>
  <c r="AP90" i="46"/>
  <c r="BF57" i="56" s="1"/>
  <c r="AP5" i="46"/>
  <c r="W54" i="54" l="1"/>
  <c r="W27" i="54"/>
  <c r="W28" i="54"/>
  <c r="W26" i="54"/>
  <c r="W5" i="54"/>
  <c r="X4" i="55" l="1"/>
  <c r="I5" i="105"/>
  <c r="I4" i="105" s="1"/>
  <c r="U5" i="54"/>
  <c r="U4" i="54" s="1"/>
  <c r="X11" i="55"/>
  <c r="I16" i="107" s="1"/>
  <c r="F16" i="107" s="1"/>
  <c r="Q16" i="107" s="1"/>
  <c r="I14" i="105"/>
  <c r="V27" i="54"/>
  <c r="F14" i="105" s="1"/>
  <c r="Q14" i="105" s="1"/>
  <c r="X57" i="55"/>
  <c r="W57" i="55" s="1"/>
  <c r="U54" i="54"/>
  <c r="I37" i="105"/>
  <c r="F37" i="105" s="1"/>
  <c r="X9" i="55"/>
  <c r="I13" i="105"/>
  <c r="V26" i="54"/>
  <c r="X12" i="55"/>
  <c r="I17" i="107" s="1"/>
  <c r="F17" i="107" s="1"/>
  <c r="I15" i="105"/>
  <c r="V28" i="54"/>
  <c r="F15" i="105" s="1"/>
  <c r="Q15" i="105" s="1"/>
  <c r="G45" i="53"/>
  <c r="I12" i="105" l="1"/>
  <c r="F13" i="105"/>
  <c r="Q13" i="105" s="1"/>
  <c r="V25" i="54"/>
  <c r="U57" i="55"/>
  <c r="F48" i="107" s="1"/>
  <c r="I48" i="107"/>
  <c r="F5" i="105"/>
  <c r="U3" i="54"/>
  <c r="F4" i="105" s="1"/>
  <c r="I15" i="107"/>
  <c r="X8" i="55"/>
  <c r="I8" i="107"/>
  <c r="X3" i="55"/>
  <c r="W3" i="55" s="1"/>
  <c r="U3" i="55" s="1"/>
  <c r="F5" i="107" s="1"/>
  <c r="F4" i="107" s="1"/>
  <c r="E6" i="45"/>
  <c r="F8" i="107" l="1"/>
  <c r="F7" i="107" s="1"/>
  <c r="I7" i="107"/>
  <c r="I14" i="107"/>
  <c r="F15" i="107"/>
  <c r="U25" i="54"/>
  <c r="F12" i="105" s="1"/>
  <c r="G12" i="105"/>
  <c r="AB59" i="55"/>
  <c r="BE59" i="56"/>
  <c r="AB56" i="54"/>
  <c r="I13" i="107" l="1"/>
  <c r="F14" i="107"/>
  <c r="F13" i="107" s="1"/>
  <c r="I5" i="107"/>
  <c r="I4" i="107" s="1"/>
  <c r="T45" i="53"/>
  <c r="I53" i="103" l="1"/>
  <c r="J5" i="54" l="1"/>
  <c r="BD6" i="56"/>
  <c r="A15" i="43"/>
  <c r="BC6" i="56" l="1"/>
  <c r="BB6" i="56" s="1"/>
  <c r="N59" i="56"/>
  <c r="Q59" i="56"/>
  <c r="S59" i="56"/>
  <c r="W59" i="56"/>
  <c r="AG59" i="56"/>
  <c r="AH59" i="56"/>
  <c r="AI59" i="56"/>
  <c r="AK59" i="56"/>
  <c r="Q45" i="53" l="1"/>
  <c r="P45" i="53"/>
  <c r="AD59" i="55" l="1"/>
  <c r="AD56" i="54"/>
  <c r="AC56" i="54"/>
  <c r="AU3" i="92"/>
  <c r="AU4" i="92"/>
  <c r="AU5" i="92"/>
  <c r="AU6" i="92"/>
  <c r="AU7" i="92"/>
  <c r="AU8" i="92"/>
  <c r="AU9" i="92"/>
  <c r="AU10" i="92"/>
  <c r="AU11" i="92"/>
  <c r="AU12" i="92"/>
  <c r="AU13" i="92"/>
  <c r="AU14" i="92"/>
  <c r="AU15" i="92"/>
  <c r="AU16" i="92"/>
  <c r="AU17" i="92"/>
  <c r="AU18" i="92"/>
  <c r="AU19" i="92"/>
  <c r="AU20" i="92"/>
  <c r="AU21" i="92"/>
  <c r="AU22" i="92"/>
  <c r="AU23" i="92"/>
  <c r="AU24" i="92"/>
  <c r="AU25" i="92"/>
  <c r="AU26" i="92"/>
  <c r="AU27" i="92"/>
  <c r="AU28" i="92"/>
  <c r="AU29" i="92"/>
  <c r="AU30" i="92"/>
  <c r="AU31" i="92"/>
  <c r="AU32" i="92"/>
  <c r="AU33" i="92"/>
  <c r="AU34" i="92"/>
  <c r="AU35" i="92"/>
  <c r="AU36" i="92"/>
  <c r="AU37" i="92"/>
  <c r="AU38" i="92"/>
  <c r="AU39" i="92"/>
  <c r="AU40" i="92"/>
  <c r="AU41" i="92"/>
  <c r="AU42" i="92"/>
  <c r="AU43" i="92"/>
  <c r="AU44" i="92"/>
  <c r="AU45" i="92"/>
  <c r="AU46" i="92"/>
  <c r="AU47" i="92"/>
  <c r="AU48" i="92"/>
  <c r="AU49" i="92"/>
  <c r="AU50" i="92"/>
  <c r="AU51" i="92"/>
  <c r="AU52" i="92"/>
  <c r="AU53" i="92"/>
  <c r="AU54" i="92"/>
  <c r="AU55" i="92"/>
  <c r="AU56" i="92"/>
  <c r="AU57" i="92"/>
  <c r="AU58" i="92"/>
  <c r="AU59" i="92"/>
  <c r="AU60" i="92"/>
  <c r="AU61" i="92"/>
  <c r="AU62" i="92"/>
  <c r="AU63" i="92"/>
  <c r="AU64" i="92"/>
  <c r="AU65" i="92"/>
  <c r="AU66" i="92"/>
  <c r="AU67" i="92"/>
  <c r="AU68" i="92"/>
  <c r="AU69" i="92"/>
  <c r="AU70" i="92"/>
  <c r="AU71" i="92"/>
  <c r="AU72" i="92"/>
  <c r="AU73" i="92"/>
  <c r="AU74" i="92"/>
  <c r="AU75" i="92"/>
  <c r="AU76" i="92"/>
  <c r="AU77" i="92"/>
  <c r="AU78" i="92"/>
  <c r="AU79" i="92"/>
  <c r="AU80" i="92"/>
  <c r="AU81" i="92"/>
  <c r="AU82" i="92"/>
  <c r="AU83" i="92"/>
  <c r="AU84" i="92"/>
  <c r="AU85" i="92"/>
  <c r="AU86" i="92"/>
  <c r="AU87" i="92"/>
  <c r="AU88" i="92"/>
  <c r="AU89" i="92"/>
  <c r="AU90" i="92"/>
  <c r="AU91" i="92"/>
  <c r="AU92" i="92"/>
  <c r="AU93" i="92"/>
  <c r="AU94" i="92"/>
  <c r="AU95" i="92"/>
  <c r="AU96" i="92"/>
  <c r="AU97" i="92"/>
  <c r="AU98" i="92"/>
  <c r="AU99" i="92"/>
  <c r="AU100" i="92"/>
  <c r="AU101" i="92"/>
  <c r="AU102" i="92"/>
  <c r="AU103" i="92"/>
  <c r="AU104" i="92"/>
  <c r="AU105" i="92"/>
  <c r="AU106" i="92"/>
  <c r="AU107" i="92"/>
  <c r="AU108" i="92"/>
  <c r="AU109" i="92"/>
  <c r="AU110" i="92"/>
  <c r="AU111" i="92"/>
  <c r="AU112" i="92"/>
  <c r="AU113" i="92"/>
  <c r="AU114" i="92"/>
  <c r="AU115" i="92"/>
  <c r="AU116" i="92"/>
  <c r="AU117" i="92"/>
  <c r="AU118" i="92"/>
  <c r="AU119" i="92"/>
  <c r="AU120" i="92"/>
  <c r="AU121" i="92"/>
  <c r="AU122" i="92"/>
  <c r="AU123" i="92"/>
  <c r="AU124" i="92"/>
  <c r="AU125" i="92"/>
  <c r="AU126" i="92"/>
  <c r="AU127" i="92"/>
  <c r="AU128" i="92"/>
  <c r="AU129" i="92"/>
  <c r="AU130" i="92"/>
  <c r="AU131" i="92"/>
  <c r="AU132" i="92"/>
  <c r="AU133" i="92"/>
  <c r="AU134" i="92"/>
  <c r="AU135" i="92"/>
  <c r="AU136" i="92"/>
  <c r="AU137" i="92"/>
  <c r="AU138" i="92"/>
  <c r="AU139" i="92"/>
  <c r="AU140" i="92"/>
  <c r="AU141" i="92"/>
  <c r="AU142" i="92"/>
  <c r="AU143" i="92"/>
  <c r="AU144" i="92"/>
  <c r="AU145" i="92"/>
  <c r="AU146" i="92"/>
  <c r="AU147" i="92"/>
  <c r="AU148" i="92"/>
  <c r="AU149" i="92"/>
  <c r="AU150" i="92"/>
  <c r="AU151" i="92"/>
  <c r="AU152" i="92"/>
  <c r="AU153" i="92"/>
  <c r="AU154" i="92"/>
  <c r="AU155" i="92"/>
  <c r="AU156" i="92"/>
  <c r="AU157" i="92"/>
  <c r="AU158" i="92"/>
  <c r="AU159" i="92"/>
  <c r="AU160" i="92"/>
  <c r="AU161" i="92"/>
  <c r="AU162" i="92"/>
  <c r="AU163" i="92"/>
  <c r="AU164" i="92"/>
  <c r="AU165" i="92"/>
  <c r="AU166" i="92"/>
  <c r="AU167" i="92"/>
  <c r="AU168" i="92"/>
  <c r="AU169" i="92"/>
  <c r="AU170" i="92"/>
  <c r="AU171" i="92"/>
  <c r="AU172" i="92"/>
  <c r="AU173" i="92"/>
  <c r="AU174" i="92"/>
  <c r="AU175" i="92"/>
  <c r="AU176" i="92"/>
  <c r="AU177" i="92"/>
  <c r="AU178" i="92"/>
  <c r="AU179" i="92"/>
  <c r="AU180" i="92"/>
  <c r="AU181" i="92"/>
  <c r="AU182" i="92"/>
  <c r="AU183" i="92"/>
  <c r="AU184" i="92"/>
  <c r="AU185" i="92"/>
  <c r="AU186" i="92"/>
  <c r="AU187" i="92"/>
  <c r="AU188" i="92"/>
  <c r="AU189" i="92"/>
  <c r="AU190" i="92"/>
  <c r="AU191" i="92"/>
  <c r="AU192" i="92"/>
  <c r="AU193" i="92"/>
  <c r="AU194" i="92"/>
  <c r="AU195" i="92"/>
  <c r="AU196" i="92"/>
  <c r="AU197" i="92"/>
  <c r="AU198" i="92"/>
  <c r="AU199" i="92"/>
  <c r="AU200" i="92"/>
  <c r="AU201" i="92"/>
  <c r="AU202" i="92"/>
  <c r="AU203" i="92"/>
  <c r="AU204" i="92"/>
  <c r="AU205" i="92"/>
  <c r="AU206" i="92"/>
  <c r="AU207" i="92"/>
  <c r="AU208" i="92"/>
  <c r="AU209" i="92"/>
  <c r="AU210" i="92"/>
  <c r="AU211" i="92"/>
  <c r="AU212" i="92"/>
  <c r="AU213" i="92"/>
  <c r="AU214" i="92"/>
  <c r="AU215" i="92"/>
  <c r="AU216" i="92"/>
  <c r="AU217" i="92"/>
  <c r="AU218" i="92"/>
  <c r="AU219" i="92"/>
  <c r="AU220" i="92"/>
  <c r="AU221" i="92"/>
  <c r="AU222" i="92"/>
  <c r="AU223" i="92"/>
  <c r="AU224" i="92"/>
  <c r="AU225" i="92"/>
  <c r="AU226" i="92"/>
  <c r="AU227" i="92"/>
  <c r="AU228" i="92"/>
  <c r="AU229" i="92"/>
  <c r="AU230" i="92"/>
  <c r="AU231" i="92"/>
  <c r="AU232" i="92"/>
  <c r="AU233" i="92"/>
  <c r="AU234" i="92"/>
  <c r="AU235" i="92"/>
  <c r="AU236" i="92"/>
  <c r="AU237" i="92"/>
  <c r="AU238" i="92"/>
  <c r="AU239" i="92"/>
  <c r="AU240" i="92"/>
  <c r="AU241" i="92"/>
  <c r="AU242" i="92"/>
  <c r="AU243" i="92"/>
  <c r="AU244" i="92"/>
  <c r="AU245" i="92"/>
  <c r="AU246" i="92"/>
  <c r="AU247" i="92"/>
  <c r="AU248" i="92"/>
  <c r="AU249" i="92"/>
  <c r="AU250" i="92"/>
  <c r="AU251" i="92"/>
  <c r="AU252" i="92"/>
  <c r="AU253" i="92"/>
  <c r="AU254" i="92"/>
  <c r="AU255" i="92"/>
  <c r="AU256" i="92"/>
  <c r="AU257" i="92"/>
  <c r="AU258" i="92"/>
  <c r="AU259" i="92"/>
  <c r="AU260" i="92"/>
  <c r="AU261" i="92"/>
  <c r="AU262" i="92"/>
  <c r="AU263" i="92"/>
  <c r="AU264" i="92"/>
  <c r="AU265" i="92"/>
  <c r="AU266" i="92"/>
  <c r="AU267" i="92"/>
  <c r="AU268" i="92"/>
  <c r="AU269" i="92"/>
  <c r="AU270" i="92"/>
  <c r="AU271" i="92"/>
  <c r="AU272" i="92"/>
  <c r="AU273" i="92"/>
  <c r="AU274" i="92"/>
  <c r="AU275" i="92"/>
  <c r="AU276" i="92"/>
  <c r="AU277" i="92"/>
  <c r="AU278" i="92"/>
  <c r="AU279" i="92"/>
  <c r="AU280" i="92"/>
  <c r="AU281" i="92"/>
  <c r="AU282" i="92"/>
  <c r="AU283" i="92"/>
  <c r="AU284" i="92"/>
  <c r="AU285" i="92"/>
  <c r="AU286" i="92"/>
  <c r="AU287" i="92"/>
  <c r="AU288" i="92"/>
  <c r="AU289" i="92"/>
  <c r="AU290" i="92"/>
  <c r="AU291" i="92"/>
  <c r="AU292" i="92"/>
  <c r="AU293" i="92"/>
  <c r="AU294" i="92"/>
  <c r="AU295" i="92"/>
  <c r="AU296" i="92"/>
  <c r="AU297" i="92"/>
  <c r="AU2" i="92"/>
  <c r="AC59" i="55"/>
  <c r="E98" i="92" l="1"/>
  <c r="E76" i="92"/>
  <c r="E77" i="92"/>
  <c r="E78" i="92"/>
  <c r="E79" i="92"/>
  <c r="E80" i="92"/>
  <c r="E81" i="92"/>
  <c r="E127" i="92"/>
  <c r="E2" i="92"/>
  <c r="E3" i="92"/>
  <c r="E128" i="92"/>
  <c r="E129" i="92"/>
  <c r="E130" i="92"/>
  <c r="E131" i="92"/>
  <c r="E132" i="92"/>
  <c r="E133" i="92"/>
  <c r="E82" i="92"/>
  <c r="E4" i="92"/>
  <c r="E134" i="92"/>
  <c r="E5" i="92"/>
  <c r="E83" i="92"/>
  <c r="E6" i="92"/>
  <c r="E135" i="92"/>
  <c r="E84" i="92"/>
  <c r="E136" i="92"/>
  <c r="E85" i="92"/>
  <c r="E7" i="92"/>
  <c r="E8" i="92"/>
  <c r="E158" i="92"/>
  <c r="E159" i="92"/>
  <c r="E160" i="92"/>
  <c r="E161" i="92"/>
  <c r="E162" i="92"/>
  <c r="E163" i="92"/>
  <c r="E164" i="92"/>
  <c r="E165" i="92"/>
  <c r="E166" i="92"/>
  <c r="E167" i="92"/>
  <c r="E168" i="92"/>
  <c r="E169" i="92"/>
  <c r="E170" i="92"/>
  <c r="E171" i="92"/>
  <c r="E172" i="92"/>
  <c r="E173" i="92"/>
  <c r="E174" i="92"/>
  <c r="E175" i="92"/>
  <c r="E277" i="92"/>
  <c r="E9" i="92"/>
  <c r="E278" i="92"/>
  <c r="E176" i="92"/>
  <c r="E177" i="92"/>
  <c r="E178" i="92"/>
  <c r="E179" i="92"/>
  <c r="E180" i="92"/>
  <c r="E181" i="92"/>
  <c r="E182" i="92"/>
  <c r="E183" i="92"/>
  <c r="E184" i="92"/>
  <c r="E185" i="92"/>
  <c r="E186" i="92"/>
  <c r="E187" i="92"/>
  <c r="E188" i="92"/>
  <c r="E189" i="92"/>
  <c r="E190" i="92"/>
  <c r="E191" i="92"/>
  <c r="E192" i="92"/>
  <c r="E193" i="92"/>
  <c r="E194" i="92"/>
  <c r="E195" i="92"/>
  <c r="E196" i="92"/>
  <c r="E107" i="92"/>
  <c r="E197" i="92"/>
  <c r="E198" i="92"/>
  <c r="E199" i="92"/>
  <c r="E200" i="92"/>
  <c r="E201" i="92"/>
  <c r="E202" i="92"/>
  <c r="E203" i="92"/>
  <c r="E272" i="92"/>
  <c r="E273" i="92"/>
  <c r="E204" i="92"/>
  <c r="E45" i="92"/>
  <c r="E279" i="92"/>
  <c r="E108" i="92"/>
  <c r="E205" i="92"/>
  <c r="E10" i="92"/>
  <c r="E11" i="92"/>
  <c r="E12" i="92"/>
  <c r="E13" i="92"/>
  <c r="E14" i="92"/>
  <c r="E15" i="92"/>
  <c r="E16" i="92"/>
  <c r="E151" i="92"/>
  <c r="E17" i="92"/>
  <c r="E18" i="92"/>
  <c r="E19" i="92"/>
  <c r="E20" i="92"/>
  <c r="E86" i="92"/>
  <c r="E109" i="92"/>
  <c r="E110" i="92"/>
  <c r="E206" i="92"/>
  <c r="E207" i="92"/>
  <c r="E208" i="92"/>
  <c r="E209" i="92"/>
  <c r="E21" i="92"/>
  <c r="E66" i="92"/>
  <c r="E22" i="92"/>
  <c r="E23" i="92"/>
  <c r="E87" i="92"/>
  <c r="E137" i="92"/>
  <c r="E88" i="92"/>
  <c r="E138" i="92"/>
  <c r="E210" i="92"/>
  <c r="E46" i="92"/>
  <c r="E47" i="92"/>
  <c r="E48" i="92"/>
  <c r="E49" i="92"/>
  <c r="E50" i="92"/>
  <c r="E51" i="92"/>
  <c r="E52" i="92"/>
  <c r="E53" i="92"/>
  <c r="E54" i="92"/>
  <c r="E211" i="92"/>
  <c r="E24" i="92"/>
  <c r="E25" i="92"/>
  <c r="E139" i="92"/>
  <c r="E89" i="92"/>
  <c r="E212" i="92"/>
  <c r="E213" i="92"/>
  <c r="E214" i="92"/>
  <c r="E215" i="92"/>
  <c r="E216" i="92"/>
  <c r="E217" i="92"/>
  <c r="E280" i="92"/>
  <c r="E281" i="92"/>
  <c r="E282" i="92"/>
  <c r="E283" i="92"/>
  <c r="E284" i="92"/>
  <c r="E67" i="92"/>
  <c r="E26" i="92"/>
  <c r="E55" i="92"/>
  <c r="E218" i="92"/>
  <c r="E219" i="92"/>
  <c r="E220" i="92"/>
  <c r="E221" i="92"/>
  <c r="E222" i="92"/>
  <c r="E223" i="92"/>
  <c r="E224" i="92"/>
  <c r="E225" i="92"/>
  <c r="E226" i="92"/>
  <c r="E227" i="92"/>
  <c r="E228" i="92"/>
  <c r="E229" i="92"/>
  <c r="E230" i="92"/>
  <c r="E231" i="92"/>
  <c r="E232" i="92"/>
  <c r="E99" i="92"/>
  <c r="E233" i="92"/>
  <c r="E100" i="92"/>
  <c r="E101" i="92"/>
  <c r="E234" i="92"/>
  <c r="E235" i="92"/>
  <c r="E236" i="92"/>
  <c r="E102" i="92"/>
  <c r="E27" i="92"/>
  <c r="E28" i="92"/>
  <c r="E29" i="92"/>
  <c r="E237" i="92"/>
  <c r="E238" i="92"/>
  <c r="E239" i="92"/>
  <c r="E240" i="92"/>
  <c r="E285" i="92"/>
  <c r="E286" i="92"/>
  <c r="E56" i="92"/>
  <c r="E287" i="92"/>
  <c r="E241" i="92"/>
  <c r="E30" i="92"/>
  <c r="E111" i="92"/>
  <c r="E112" i="92"/>
  <c r="E31" i="92"/>
  <c r="E90" i="92"/>
  <c r="E91" i="92"/>
  <c r="E242" i="92"/>
  <c r="E243" i="92"/>
  <c r="E68" i="92"/>
  <c r="E140" i="92"/>
  <c r="E141" i="92"/>
  <c r="E244" i="92"/>
  <c r="E245" i="92"/>
  <c r="E246" i="92"/>
  <c r="E155" i="92"/>
  <c r="E156" i="92"/>
  <c r="E247" i="92"/>
  <c r="E157" i="92"/>
  <c r="E288" i="92"/>
  <c r="E57" i="92"/>
  <c r="E58" i="92"/>
  <c r="E274" i="92"/>
  <c r="E59" i="92"/>
  <c r="E60" i="92"/>
  <c r="E61" i="92"/>
  <c r="E62" i="92"/>
  <c r="E248" i="92"/>
  <c r="E92" i="92"/>
  <c r="E93" i="92"/>
  <c r="E289" i="92"/>
  <c r="E275" i="92"/>
  <c r="E94" i="92"/>
  <c r="E249" i="92"/>
  <c r="E95" i="92"/>
  <c r="E250" i="92"/>
  <c r="E251" i="92"/>
  <c r="E252" i="92"/>
  <c r="E253" i="92"/>
  <c r="E254" i="92"/>
  <c r="E123" i="92"/>
  <c r="E124" i="92"/>
  <c r="E290" i="92"/>
  <c r="E291" i="92"/>
  <c r="E152" i="92"/>
  <c r="E142" i="92"/>
  <c r="E32" i="92"/>
  <c r="E33" i="92"/>
  <c r="E292" i="92"/>
  <c r="E34" i="92"/>
  <c r="E35" i="92"/>
  <c r="E69" i="92"/>
  <c r="E36" i="92"/>
  <c r="E63" i="92"/>
  <c r="E37" i="92"/>
  <c r="E255" i="92"/>
  <c r="E256" i="92"/>
  <c r="E293" i="92"/>
  <c r="E70" i="92"/>
  <c r="E38" i="92"/>
  <c r="E71" i="92"/>
  <c r="E72" i="92"/>
  <c r="E73" i="92"/>
  <c r="E39" i="92"/>
  <c r="E40" i="92"/>
  <c r="E143" i="92"/>
  <c r="E113" i="92"/>
  <c r="E257" i="92"/>
  <c r="E114" i="92"/>
  <c r="E41" i="92"/>
  <c r="E96" i="92"/>
  <c r="E97" i="92"/>
  <c r="E258" i="92"/>
  <c r="E259" i="92"/>
  <c r="E260" i="92"/>
  <c r="E261" i="92"/>
  <c r="E153" i="92"/>
  <c r="E154" i="92"/>
  <c r="E64" i="92"/>
  <c r="E276" i="92"/>
  <c r="E294" i="92"/>
  <c r="E295" i="92"/>
  <c r="E296" i="92"/>
  <c r="E115" i="92"/>
  <c r="E65" i="92"/>
  <c r="E297" i="92"/>
  <c r="E74" i="92"/>
  <c r="E75" i="92"/>
  <c r="E103" i="92"/>
  <c r="E125" i="92"/>
  <c r="E126" i="92"/>
  <c r="E42" i="92"/>
  <c r="E43" i="92"/>
  <c r="E262" i="92"/>
  <c r="E263" i="92"/>
  <c r="E104" i="92"/>
  <c r="E116" i="92"/>
  <c r="E117" i="92"/>
  <c r="E105" i="92"/>
  <c r="E264" i="92"/>
  <c r="E265" i="92"/>
  <c r="E266" i="92"/>
  <c r="E267" i="92"/>
  <c r="E118" i="92"/>
  <c r="E119" i="92"/>
  <c r="E120" i="92"/>
  <c r="E106" i="92"/>
  <c r="E268" i="92"/>
  <c r="E269" i="92"/>
  <c r="E270" i="92"/>
  <c r="E121" i="92"/>
  <c r="E44" i="92"/>
  <c r="E144" i="92"/>
  <c r="E145" i="92"/>
  <c r="E146" i="92"/>
  <c r="E147" i="92"/>
  <c r="E148" i="92"/>
  <c r="E149" i="92"/>
  <c r="E150" i="92"/>
  <c r="E122" i="92"/>
  <c r="D98" i="92"/>
  <c r="D76" i="92"/>
  <c r="D77" i="92"/>
  <c r="D78" i="92"/>
  <c r="D79" i="92"/>
  <c r="D80" i="92"/>
  <c r="D81" i="92"/>
  <c r="D127" i="92"/>
  <c r="D2" i="92"/>
  <c r="D3" i="92"/>
  <c r="D128" i="92"/>
  <c r="D129" i="92"/>
  <c r="D130" i="92"/>
  <c r="D131" i="92"/>
  <c r="D132" i="92"/>
  <c r="D133" i="92"/>
  <c r="D82" i="92"/>
  <c r="D4" i="92"/>
  <c r="D134" i="92"/>
  <c r="D5" i="92"/>
  <c r="D83" i="92"/>
  <c r="D6" i="92"/>
  <c r="D135" i="92"/>
  <c r="D84" i="92"/>
  <c r="D136" i="92"/>
  <c r="D85" i="92"/>
  <c r="D7" i="92"/>
  <c r="D8" i="92"/>
  <c r="D158" i="92"/>
  <c r="D159" i="92"/>
  <c r="D160" i="92"/>
  <c r="D161" i="92"/>
  <c r="D162" i="92"/>
  <c r="D163" i="92"/>
  <c r="D164" i="92"/>
  <c r="D165" i="92"/>
  <c r="D166" i="92"/>
  <c r="D167" i="92"/>
  <c r="D168" i="92"/>
  <c r="D169" i="92"/>
  <c r="D170" i="92"/>
  <c r="D171" i="92"/>
  <c r="D172" i="92"/>
  <c r="D173" i="92"/>
  <c r="D174" i="92"/>
  <c r="D175" i="92"/>
  <c r="D277" i="92"/>
  <c r="D9" i="92"/>
  <c r="D278" i="92"/>
  <c r="D176" i="92"/>
  <c r="D177" i="92"/>
  <c r="D178" i="92"/>
  <c r="D179" i="92"/>
  <c r="D180" i="92"/>
  <c r="D181" i="92"/>
  <c r="D182" i="92"/>
  <c r="D183" i="92"/>
  <c r="D184" i="92"/>
  <c r="D185" i="92"/>
  <c r="D186" i="92"/>
  <c r="D187" i="92"/>
  <c r="D188" i="92"/>
  <c r="D189" i="92"/>
  <c r="D190" i="92"/>
  <c r="D191" i="92"/>
  <c r="D192" i="92"/>
  <c r="D193" i="92"/>
  <c r="D194" i="92"/>
  <c r="D195" i="92"/>
  <c r="D196" i="92"/>
  <c r="D107" i="92"/>
  <c r="D197" i="92"/>
  <c r="D198" i="92"/>
  <c r="D199" i="92"/>
  <c r="D200" i="92"/>
  <c r="D201" i="92"/>
  <c r="D202" i="92"/>
  <c r="D203" i="92"/>
  <c r="D272" i="92"/>
  <c r="D273" i="92"/>
  <c r="D204" i="92"/>
  <c r="D45" i="92"/>
  <c r="D279" i="92"/>
  <c r="D108" i="92"/>
  <c r="D205" i="92"/>
  <c r="D10" i="92"/>
  <c r="D11" i="92"/>
  <c r="D12" i="92"/>
  <c r="D13" i="92"/>
  <c r="D14" i="92"/>
  <c r="D15" i="92"/>
  <c r="D16" i="92"/>
  <c r="D151" i="92"/>
  <c r="D17" i="92"/>
  <c r="D18" i="92"/>
  <c r="D19" i="92"/>
  <c r="D20" i="92"/>
  <c r="D86" i="92"/>
  <c r="D109" i="92"/>
  <c r="D110" i="92"/>
  <c r="D206" i="92"/>
  <c r="D207" i="92"/>
  <c r="D208" i="92"/>
  <c r="D209" i="92"/>
  <c r="D21" i="92"/>
  <c r="D66" i="92"/>
  <c r="D22" i="92"/>
  <c r="D23" i="92"/>
  <c r="D87" i="92"/>
  <c r="D137" i="92"/>
  <c r="D88" i="92"/>
  <c r="D138" i="92"/>
  <c r="D210" i="92"/>
  <c r="D46" i="92"/>
  <c r="D47" i="92"/>
  <c r="D48" i="92"/>
  <c r="D49" i="92"/>
  <c r="D50" i="92"/>
  <c r="D51" i="92"/>
  <c r="D52" i="92"/>
  <c r="D53" i="92"/>
  <c r="D54" i="92"/>
  <c r="D211" i="92"/>
  <c r="D24" i="92"/>
  <c r="D25" i="92"/>
  <c r="D139" i="92"/>
  <c r="D89" i="92"/>
  <c r="D212" i="92"/>
  <c r="D213" i="92"/>
  <c r="D214" i="92"/>
  <c r="D215" i="92"/>
  <c r="D216" i="92"/>
  <c r="D217" i="92"/>
  <c r="D280" i="92"/>
  <c r="D281" i="92"/>
  <c r="D282" i="92"/>
  <c r="D283" i="92"/>
  <c r="D284" i="92"/>
  <c r="D67" i="92"/>
  <c r="D26" i="92"/>
  <c r="D55" i="92"/>
  <c r="D218" i="92"/>
  <c r="D219" i="92"/>
  <c r="D220" i="92"/>
  <c r="D221" i="92"/>
  <c r="D222" i="92"/>
  <c r="D223" i="92"/>
  <c r="D224" i="92"/>
  <c r="D225" i="92"/>
  <c r="D226" i="92"/>
  <c r="D227" i="92"/>
  <c r="D228" i="92"/>
  <c r="D229" i="92"/>
  <c r="D230" i="92"/>
  <c r="D231" i="92"/>
  <c r="D232" i="92"/>
  <c r="D99" i="92"/>
  <c r="D233" i="92"/>
  <c r="D100" i="92"/>
  <c r="D101" i="92"/>
  <c r="D234" i="92"/>
  <c r="D235" i="92"/>
  <c r="D236" i="92"/>
  <c r="D102" i="92"/>
  <c r="D27" i="92"/>
  <c r="D28" i="92"/>
  <c r="D29" i="92"/>
  <c r="D237" i="92"/>
  <c r="D238" i="92"/>
  <c r="D239" i="92"/>
  <c r="D240" i="92"/>
  <c r="D285" i="92"/>
  <c r="D286" i="92"/>
  <c r="D56" i="92"/>
  <c r="D287" i="92"/>
  <c r="D241" i="92"/>
  <c r="D30" i="92"/>
  <c r="D111" i="92"/>
  <c r="D112" i="92"/>
  <c r="D31" i="92"/>
  <c r="D90" i="92"/>
  <c r="D91" i="92"/>
  <c r="D242" i="92"/>
  <c r="D243" i="92"/>
  <c r="D68" i="92"/>
  <c r="D140" i="92"/>
  <c r="D141" i="92"/>
  <c r="D244" i="92"/>
  <c r="D245" i="92"/>
  <c r="D246" i="92"/>
  <c r="D155" i="92"/>
  <c r="D156" i="92"/>
  <c r="D247" i="92"/>
  <c r="D157" i="92"/>
  <c r="D288" i="92"/>
  <c r="D57" i="92"/>
  <c r="D58" i="92"/>
  <c r="D274" i="92"/>
  <c r="D59" i="92"/>
  <c r="D60" i="92"/>
  <c r="D61" i="92"/>
  <c r="D62" i="92"/>
  <c r="D248" i="92"/>
  <c r="D92" i="92"/>
  <c r="D93" i="92"/>
  <c r="D289" i="92"/>
  <c r="D275" i="92"/>
  <c r="D94" i="92"/>
  <c r="D249" i="92"/>
  <c r="D95" i="92"/>
  <c r="D250" i="92"/>
  <c r="D251" i="92"/>
  <c r="D252" i="92"/>
  <c r="D253" i="92"/>
  <c r="D254" i="92"/>
  <c r="D123" i="92"/>
  <c r="D124" i="92"/>
  <c r="D290" i="92"/>
  <c r="D291" i="92"/>
  <c r="D152" i="92"/>
  <c r="D142" i="92"/>
  <c r="D32" i="92"/>
  <c r="D33" i="92"/>
  <c r="D292" i="92"/>
  <c r="D34" i="92"/>
  <c r="D35" i="92"/>
  <c r="D69" i="92"/>
  <c r="D36" i="92"/>
  <c r="D63" i="92"/>
  <c r="D37" i="92"/>
  <c r="D255" i="92"/>
  <c r="D256" i="92"/>
  <c r="D293" i="92"/>
  <c r="D70" i="92"/>
  <c r="D38" i="92"/>
  <c r="D71" i="92"/>
  <c r="D72" i="92"/>
  <c r="D73" i="92"/>
  <c r="D39" i="92"/>
  <c r="D40" i="92"/>
  <c r="D143" i="92"/>
  <c r="D113" i="92"/>
  <c r="D257" i="92"/>
  <c r="D114" i="92"/>
  <c r="D41" i="92"/>
  <c r="D96" i="92"/>
  <c r="D97" i="92"/>
  <c r="D258" i="92"/>
  <c r="D259" i="92"/>
  <c r="D260" i="92"/>
  <c r="D261" i="92"/>
  <c r="D153" i="92"/>
  <c r="D154" i="92"/>
  <c r="D64" i="92"/>
  <c r="D276" i="92"/>
  <c r="D294" i="92"/>
  <c r="D295" i="92"/>
  <c r="D296" i="92"/>
  <c r="D115" i="92"/>
  <c r="D65" i="92"/>
  <c r="D297" i="92"/>
  <c r="D74" i="92"/>
  <c r="D75" i="92"/>
  <c r="D103" i="92"/>
  <c r="D125" i="92"/>
  <c r="D126" i="92"/>
  <c r="D42" i="92"/>
  <c r="D43" i="92"/>
  <c r="D262" i="92"/>
  <c r="D263" i="92"/>
  <c r="D104" i="92"/>
  <c r="D116" i="92"/>
  <c r="D117" i="92"/>
  <c r="D105" i="92"/>
  <c r="D264" i="92"/>
  <c r="D265" i="92"/>
  <c r="D266" i="92"/>
  <c r="D267" i="92"/>
  <c r="D118" i="92"/>
  <c r="D119" i="92"/>
  <c r="D120" i="92"/>
  <c r="D106" i="92"/>
  <c r="D268" i="92"/>
  <c r="D269" i="92"/>
  <c r="D270" i="92"/>
  <c r="D121" i="92"/>
  <c r="D44" i="92"/>
  <c r="D144" i="92"/>
  <c r="D145" i="92"/>
  <c r="D146" i="92"/>
  <c r="D147" i="92"/>
  <c r="D148" i="92"/>
  <c r="D149" i="92"/>
  <c r="D150" i="92"/>
  <c r="D122" i="92"/>
  <c r="D271" i="92"/>
  <c r="E271" i="92"/>
  <c r="AW270" i="92"/>
  <c r="Y270" i="92"/>
  <c r="AW269" i="92"/>
  <c r="Y269" i="92"/>
  <c r="AW268" i="92"/>
  <c r="Y268" i="92"/>
  <c r="AW106" i="92"/>
  <c r="Y106" i="92"/>
  <c r="AW120" i="92"/>
  <c r="Y120" i="92"/>
  <c r="AW119" i="92"/>
  <c r="Y119" i="92"/>
  <c r="AW22" i="92"/>
  <c r="Y22" i="92"/>
  <c r="AW21" i="92"/>
  <c r="Y21" i="92"/>
  <c r="AW35" i="92"/>
  <c r="Y35" i="92"/>
  <c r="AW118" i="92"/>
  <c r="Y118" i="92"/>
  <c r="AW267" i="92"/>
  <c r="Y267" i="92"/>
  <c r="AW71" i="92"/>
  <c r="Y71" i="92"/>
  <c r="AW34" i="92"/>
  <c r="Y34" i="92"/>
  <c r="AW103" i="92"/>
  <c r="Y103" i="92"/>
  <c r="AW266" i="92"/>
  <c r="Y266" i="92"/>
  <c r="AW70" i="92"/>
  <c r="Y70" i="92"/>
  <c r="AW69" i="92"/>
  <c r="Y69" i="92"/>
  <c r="AW265" i="92"/>
  <c r="Y265" i="92"/>
  <c r="AW264" i="92"/>
  <c r="Y264" i="92"/>
  <c r="AW105" i="92"/>
  <c r="Y105" i="92"/>
  <c r="AW117" i="92"/>
  <c r="Y117" i="92"/>
  <c r="AW116" i="92"/>
  <c r="Y116" i="92"/>
  <c r="AW104" i="92"/>
  <c r="Y104" i="92"/>
  <c r="AW263" i="92"/>
  <c r="Y263" i="92"/>
  <c r="AW262" i="92"/>
  <c r="Y262" i="92"/>
  <c r="AW43" i="92"/>
  <c r="Y43" i="92"/>
  <c r="AW42" i="92"/>
  <c r="Y42" i="92"/>
  <c r="AW121" i="92"/>
  <c r="Y121" i="92"/>
  <c r="AW8" i="92"/>
  <c r="Y8" i="92"/>
  <c r="AW208" i="92"/>
  <c r="Y208" i="92"/>
  <c r="AW240" i="92"/>
  <c r="Y240" i="92"/>
  <c r="AW243" i="92"/>
  <c r="Y243" i="92"/>
  <c r="AW260" i="92"/>
  <c r="Y260" i="92"/>
  <c r="AW7" i="92"/>
  <c r="Y7" i="92"/>
  <c r="AW207" i="92"/>
  <c r="Y207" i="92"/>
  <c r="AW239" i="92"/>
  <c r="Y239" i="92"/>
  <c r="AW242" i="92"/>
  <c r="Y242" i="92"/>
  <c r="AW259" i="92"/>
  <c r="Y259" i="92"/>
  <c r="AW295" i="92"/>
  <c r="Y295" i="92"/>
  <c r="AW205" i="92"/>
  <c r="Y205" i="92"/>
  <c r="AW206" i="92"/>
  <c r="Y206" i="92"/>
  <c r="AW209" i="92"/>
  <c r="Y209" i="92"/>
  <c r="AW258" i="92"/>
  <c r="Y258" i="92"/>
  <c r="AW248" i="92"/>
  <c r="Y248" i="92"/>
  <c r="AW261" i="92"/>
  <c r="Y261" i="92"/>
  <c r="AW257" i="92"/>
  <c r="Y257" i="92"/>
  <c r="AW238" i="92"/>
  <c r="Y238" i="92"/>
  <c r="AW237" i="92"/>
  <c r="Y237" i="92"/>
  <c r="AW29" i="92"/>
  <c r="Y29" i="92"/>
  <c r="AW112" i="92"/>
  <c r="Y112" i="92"/>
  <c r="AW28" i="92"/>
  <c r="Y28" i="92"/>
  <c r="AW27" i="92"/>
  <c r="Y27" i="92"/>
  <c r="AW102" i="92"/>
  <c r="Y102" i="92"/>
  <c r="AW175" i="92"/>
  <c r="Y175" i="92"/>
  <c r="AW236" i="92"/>
  <c r="Y236" i="92"/>
  <c r="AW101" i="92"/>
  <c r="Y101" i="92"/>
  <c r="AW24" i="92"/>
  <c r="Y24" i="92"/>
  <c r="AW97" i="92"/>
  <c r="Y97" i="92"/>
  <c r="AW96" i="92"/>
  <c r="Y96" i="92"/>
  <c r="AW41" i="92"/>
  <c r="Y41" i="92"/>
  <c r="AW36" i="92"/>
  <c r="Y36" i="92"/>
  <c r="AW38" i="92"/>
  <c r="Y38" i="92"/>
  <c r="AW100" i="92"/>
  <c r="Y100" i="92"/>
  <c r="AW111" i="92"/>
  <c r="Y111" i="92"/>
  <c r="AW235" i="92"/>
  <c r="Y235" i="92"/>
  <c r="AW233" i="92"/>
  <c r="Y233" i="92"/>
  <c r="AW124" i="92"/>
  <c r="Y124" i="92"/>
  <c r="AW40" i="92"/>
  <c r="Y40" i="92"/>
  <c r="AW290" i="92"/>
  <c r="Y290" i="92"/>
  <c r="AW68" i="92"/>
  <c r="Y68" i="92"/>
  <c r="AW66" i="92"/>
  <c r="Y66" i="92"/>
  <c r="AW162" i="92"/>
  <c r="Y162" i="92"/>
  <c r="AW203" i="92"/>
  <c r="Y203" i="92"/>
  <c r="AW161" i="92"/>
  <c r="Y161" i="92"/>
  <c r="AW160" i="92"/>
  <c r="Y160" i="92"/>
  <c r="AW159" i="92"/>
  <c r="Y159" i="92"/>
  <c r="AW202" i="92"/>
  <c r="Y202" i="92"/>
  <c r="AW201" i="92"/>
  <c r="Y201" i="92"/>
  <c r="AW200" i="92"/>
  <c r="Y200" i="92"/>
  <c r="AW199" i="92"/>
  <c r="Y199" i="92"/>
  <c r="AW198" i="92"/>
  <c r="Y198" i="92"/>
  <c r="AW197" i="92"/>
  <c r="Y197" i="92"/>
  <c r="AW76" i="92"/>
  <c r="Y76" i="92"/>
  <c r="AW123" i="92"/>
  <c r="Y123" i="92"/>
  <c r="AW39" i="92"/>
  <c r="Y39" i="92"/>
  <c r="AW72" i="92"/>
  <c r="Y72" i="92"/>
  <c r="AW114" i="92"/>
  <c r="Y114" i="92"/>
  <c r="AW234" i="92"/>
  <c r="Y234" i="92"/>
  <c r="AW174" i="92"/>
  <c r="Y174" i="92"/>
  <c r="AW173" i="92"/>
  <c r="Y173" i="92"/>
  <c r="AW172" i="92"/>
  <c r="Y172" i="92"/>
  <c r="AW171" i="92"/>
  <c r="Y171" i="92"/>
  <c r="AW170" i="92"/>
  <c r="Y170" i="92"/>
  <c r="AW169" i="92"/>
  <c r="Y169" i="92"/>
  <c r="AW99" i="92"/>
  <c r="Y99" i="92"/>
  <c r="AW232" i="92"/>
  <c r="Y232" i="92"/>
  <c r="AW277" i="92"/>
  <c r="Y277" i="92"/>
  <c r="AW137" i="92"/>
  <c r="Y137" i="92"/>
  <c r="AW87" i="92"/>
  <c r="Y87" i="92"/>
  <c r="AW23" i="92"/>
  <c r="Y23" i="92"/>
  <c r="AW168" i="92"/>
  <c r="Y168" i="92"/>
  <c r="AW167" i="92"/>
  <c r="Y167" i="92"/>
  <c r="AW166" i="92"/>
  <c r="Y166" i="92"/>
  <c r="AW165" i="92"/>
  <c r="Y165" i="92"/>
  <c r="AW164" i="92"/>
  <c r="Y164" i="92"/>
  <c r="AW231" i="92"/>
  <c r="Y231" i="92"/>
  <c r="AW230" i="92"/>
  <c r="Y230" i="92"/>
  <c r="AW229" i="92"/>
  <c r="Y229" i="92"/>
  <c r="AW228" i="92"/>
  <c r="Y228" i="92"/>
  <c r="AW227" i="92"/>
  <c r="Y227" i="92"/>
  <c r="AW226" i="92"/>
  <c r="Y226" i="92"/>
  <c r="AW225" i="92"/>
  <c r="Y225" i="92"/>
  <c r="AW224" i="92"/>
  <c r="Y224" i="92"/>
  <c r="AW223" i="92"/>
  <c r="Y223" i="92"/>
  <c r="AW222" i="92"/>
  <c r="Y222" i="92"/>
  <c r="AW221" i="92"/>
  <c r="Y221" i="92"/>
  <c r="AW163" i="92"/>
  <c r="Y163" i="92"/>
  <c r="AW220" i="92"/>
  <c r="Y220" i="92"/>
  <c r="AW219" i="92"/>
  <c r="Y219" i="92"/>
  <c r="AW218" i="92"/>
  <c r="Y218" i="92"/>
  <c r="AW33" i="92"/>
  <c r="Y33" i="92"/>
  <c r="AW278" i="92"/>
  <c r="Y278" i="92"/>
  <c r="AW296" i="92"/>
  <c r="Y296" i="92"/>
  <c r="AW297" i="92"/>
  <c r="Y297" i="92"/>
  <c r="AW73" i="92"/>
  <c r="Y73" i="92"/>
  <c r="AW107" i="92"/>
  <c r="Y107" i="92"/>
  <c r="AW158" i="92"/>
  <c r="Y158" i="92"/>
  <c r="AW196" i="92"/>
  <c r="Y196" i="92"/>
  <c r="AW195" i="92"/>
  <c r="Y195" i="92"/>
  <c r="AW194" i="92"/>
  <c r="Y194" i="92"/>
  <c r="AW193" i="92"/>
  <c r="Y193" i="92"/>
  <c r="AW192" i="92"/>
  <c r="Y192" i="92"/>
  <c r="AW191" i="92"/>
  <c r="Y191" i="92"/>
  <c r="AW190" i="92"/>
  <c r="Y190" i="92"/>
  <c r="AW189" i="92"/>
  <c r="Y189" i="92"/>
  <c r="AW188" i="92"/>
  <c r="Y188" i="92"/>
  <c r="AW187" i="92"/>
  <c r="Y187" i="92"/>
  <c r="AW186" i="92"/>
  <c r="Y186" i="92"/>
  <c r="AW185" i="92"/>
  <c r="Y185" i="92"/>
  <c r="AW184" i="92"/>
  <c r="Y184" i="92"/>
  <c r="AW183" i="92"/>
  <c r="Y183" i="92"/>
  <c r="AW182" i="92"/>
  <c r="Y182" i="92"/>
  <c r="AW181" i="92"/>
  <c r="Y181" i="92"/>
  <c r="AW180" i="92"/>
  <c r="Y180" i="92"/>
  <c r="AW179" i="92"/>
  <c r="Y179" i="92"/>
  <c r="AW178" i="92"/>
  <c r="Y178" i="92"/>
  <c r="AW177" i="92"/>
  <c r="Y177" i="92"/>
  <c r="AW176" i="92"/>
  <c r="Y176" i="92"/>
  <c r="AW30" i="92"/>
  <c r="Y30" i="92"/>
  <c r="AW25" i="92"/>
  <c r="Y25" i="92"/>
  <c r="AW147" i="92"/>
  <c r="Y147" i="92"/>
  <c r="AW93" i="92"/>
  <c r="Y93" i="92"/>
  <c r="AW154" i="92"/>
  <c r="Y154" i="92"/>
  <c r="AW85" i="92"/>
  <c r="Y85" i="92"/>
  <c r="AW136" i="92"/>
  <c r="Y136" i="92"/>
  <c r="AW83" i="92"/>
  <c r="Y83" i="92"/>
  <c r="AW157" i="92"/>
  <c r="Y157" i="92"/>
  <c r="AW5" i="92"/>
  <c r="Y5" i="92"/>
  <c r="AW247" i="92"/>
  <c r="Y247" i="92"/>
  <c r="AW156" i="92"/>
  <c r="Y156" i="92"/>
  <c r="AW153" i="92"/>
  <c r="Y153" i="92"/>
  <c r="AW155" i="92"/>
  <c r="Y155" i="92"/>
  <c r="AW246" i="92"/>
  <c r="Y246" i="92"/>
  <c r="AW288" i="92"/>
  <c r="Y288" i="92"/>
  <c r="AW134" i="92"/>
  <c r="Y134" i="92"/>
  <c r="AW84" i="92"/>
  <c r="Y84" i="92"/>
  <c r="AW4" i="92"/>
  <c r="Y4" i="92"/>
  <c r="AW135" i="92"/>
  <c r="Y135" i="92"/>
  <c r="AW82" i="92"/>
  <c r="Y82" i="92"/>
  <c r="AW138" i="92"/>
  <c r="Y138" i="92"/>
  <c r="AW88" i="92"/>
  <c r="Y88" i="92"/>
  <c r="AW6" i="92"/>
  <c r="Y6" i="92"/>
  <c r="AW245" i="92"/>
  <c r="Y245" i="92"/>
  <c r="AW133" i="92"/>
  <c r="Y133" i="92"/>
  <c r="AW132" i="92"/>
  <c r="Y132" i="92"/>
  <c r="AW131" i="92"/>
  <c r="Y131" i="92"/>
  <c r="AW130" i="92"/>
  <c r="Y130" i="92"/>
  <c r="AW129" i="92"/>
  <c r="Y129" i="92"/>
  <c r="AW128" i="92"/>
  <c r="Y128" i="92"/>
  <c r="AW3" i="92"/>
  <c r="Y3" i="92"/>
  <c r="AW2" i="92"/>
  <c r="Y2" i="92"/>
  <c r="AW127" i="92"/>
  <c r="Y127" i="92"/>
  <c r="AW81" i="92"/>
  <c r="Y81" i="92"/>
  <c r="AW80" i="92"/>
  <c r="Y80" i="92"/>
  <c r="AW79" i="92"/>
  <c r="Y79" i="92"/>
  <c r="AW78" i="92"/>
  <c r="Y78" i="92"/>
  <c r="AW77" i="92"/>
  <c r="Y77" i="92"/>
  <c r="AW244" i="92"/>
  <c r="Y244" i="92"/>
  <c r="AW148" i="92"/>
  <c r="Y148" i="92"/>
  <c r="AW37" i="92"/>
  <c r="Y37" i="92"/>
  <c r="AW89" i="92"/>
  <c r="Y89" i="92"/>
  <c r="AW141" i="92"/>
  <c r="Y141" i="92"/>
  <c r="AW32" i="92"/>
  <c r="Y32" i="92"/>
  <c r="AW139" i="92"/>
  <c r="Y139" i="92"/>
  <c r="AW142" i="92"/>
  <c r="Y142" i="92"/>
  <c r="AW140" i="92"/>
  <c r="Y140" i="92"/>
  <c r="AW92" i="92"/>
  <c r="Y92" i="92"/>
  <c r="AW143" i="92"/>
  <c r="Y143" i="92"/>
  <c r="AW146" i="92"/>
  <c r="Y146" i="92"/>
  <c r="AW144" i="92"/>
  <c r="Y144" i="92"/>
  <c r="AW91" i="92"/>
  <c r="Y91" i="92"/>
  <c r="AW9" i="92"/>
  <c r="Y9" i="92"/>
  <c r="AW149" i="92"/>
  <c r="Y149" i="92"/>
  <c r="AW150" i="92"/>
  <c r="Y150" i="92"/>
  <c r="AW275" i="92"/>
  <c r="Y275" i="92"/>
  <c r="AW122" i="92"/>
  <c r="Y122" i="92"/>
  <c r="AW54" i="92"/>
  <c r="Y54" i="92"/>
  <c r="AW53" i="92"/>
  <c r="Y53" i="92"/>
  <c r="AW52" i="92"/>
  <c r="Y52" i="92"/>
  <c r="AW51" i="92"/>
  <c r="Y51" i="92"/>
  <c r="AW271" i="92"/>
  <c r="Y271" i="92"/>
  <c r="AW60" i="92"/>
  <c r="Y60" i="92"/>
  <c r="AW59" i="92"/>
  <c r="Y59" i="92"/>
  <c r="AW274" i="92"/>
  <c r="Y274" i="92"/>
  <c r="AW56" i="92"/>
  <c r="Y56" i="92"/>
  <c r="AW108" i="92"/>
  <c r="Y108" i="92"/>
  <c r="AW110" i="92"/>
  <c r="Y110" i="92"/>
  <c r="AW62" i="92"/>
  <c r="Y62" i="92"/>
  <c r="AW63" i="92"/>
  <c r="Y63" i="92"/>
  <c r="AW61" i="92"/>
  <c r="Y61" i="92"/>
  <c r="AW58" i="92"/>
  <c r="Y58" i="92"/>
  <c r="AW65" i="92"/>
  <c r="Y65" i="92"/>
  <c r="AW57" i="92"/>
  <c r="Y57" i="92"/>
  <c r="AW204" i="92"/>
  <c r="Y204" i="92"/>
  <c r="AW273" i="92"/>
  <c r="Y273" i="92"/>
  <c r="AW272" i="92"/>
  <c r="Y272" i="92"/>
  <c r="AW44" i="92"/>
  <c r="Y44" i="92"/>
  <c r="AW31" i="92"/>
  <c r="Y31" i="92"/>
  <c r="AW98" i="92"/>
  <c r="Y98" i="92"/>
  <c r="AW152" i="92"/>
  <c r="Y152" i="92"/>
  <c r="AW12" i="92"/>
  <c r="Y12" i="92"/>
  <c r="AW16" i="92"/>
  <c r="Y16" i="92"/>
  <c r="AW151" i="92"/>
  <c r="Y151" i="92"/>
  <c r="AW11" i="92"/>
  <c r="Y11" i="92"/>
  <c r="AW17" i="92"/>
  <c r="Y17" i="92"/>
  <c r="AW10" i="92"/>
  <c r="Y10" i="92"/>
  <c r="AW19" i="92"/>
  <c r="Y19" i="92"/>
  <c r="AW18" i="92"/>
  <c r="Y18" i="92"/>
  <c r="AW13" i="92"/>
  <c r="Y13" i="92"/>
  <c r="AW55" i="92"/>
  <c r="Y55" i="92"/>
  <c r="AW26" i="92"/>
  <c r="Y26" i="92"/>
  <c r="AW113" i="92"/>
  <c r="Y113" i="92"/>
  <c r="AW276" i="92"/>
  <c r="Y276" i="92"/>
  <c r="AW64" i="92"/>
  <c r="Y64" i="92"/>
  <c r="AW75" i="92"/>
  <c r="Y75" i="92"/>
  <c r="AW281" i="92"/>
  <c r="Y281" i="92"/>
  <c r="AW20" i="92"/>
  <c r="Y20" i="92"/>
  <c r="AW14" i="92"/>
  <c r="Y14" i="92"/>
  <c r="AW67" i="92"/>
  <c r="Y67" i="92"/>
  <c r="AW284" i="92"/>
  <c r="Y284" i="92"/>
  <c r="AW15" i="92"/>
  <c r="Y15" i="92"/>
  <c r="AW74" i="92"/>
  <c r="Y74" i="92"/>
  <c r="AW50" i="92"/>
  <c r="Y50" i="92"/>
  <c r="AW215" i="92"/>
  <c r="Y215" i="92"/>
  <c r="AW214" i="92"/>
  <c r="Y214" i="92"/>
  <c r="AW213" i="92"/>
  <c r="Y213" i="92"/>
  <c r="AW212" i="92"/>
  <c r="Y212" i="92"/>
  <c r="AW90" i="92"/>
  <c r="Y90" i="92"/>
  <c r="AW145" i="92"/>
  <c r="Y145" i="92"/>
  <c r="AW86" i="92"/>
  <c r="Y86" i="92"/>
  <c r="AW211" i="92"/>
  <c r="Y211" i="92"/>
  <c r="AW289" i="92"/>
  <c r="Y289" i="92"/>
  <c r="AW294" i="92"/>
  <c r="Y294" i="92"/>
  <c r="AW286" i="92"/>
  <c r="Y286" i="92"/>
  <c r="AW45" i="92"/>
  <c r="Y45" i="92"/>
  <c r="AW126" i="92"/>
  <c r="Y126" i="92"/>
  <c r="AW115" i="92"/>
  <c r="Y115" i="92"/>
  <c r="AW109" i="92"/>
  <c r="Y109" i="92"/>
  <c r="AW217" i="92"/>
  <c r="Y217" i="92"/>
  <c r="AW216" i="92"/>
  <c r="Y216" i="92"/>
  <c r="AW256" i="92"/>
  <c r="Y256" i="92"/>
  <c r="AW255" i="92"/>
  <c r="Y255" i="92"/>
  <c r="AW210" i="92"/>
  <c r="Y210" i="92"/>
  <c r="AW49" i="92"/>
  <c r="Y49" i="92"/>
  <c r="AW48" i="92"/>
  <c r="Y48" i="92"/>
  <c r="AW47" i="92"/>
  <c r="Y47" i="92"/>
  <c r="AW46" i="92"/>
  <c r="Y46" i="92"/>
  <c r="AW283" i="92"/>
  <c r="Y283" i="92"/>
  <c r="AW254" i="92"/>
  <c r="Y254" i="92"/>
  <c r="AW253" i="92"/>
  <c r="Y253" i="92"/>
  <c r="AW252" i="92"/>
  <c r="Y252" i="92"/>
  <c r="AW251" i="92"/>
  <c r="Y251" i="92"/>
  <c r="AW241" i="92"/>
  <c r="Y241" i="92"/>
  <c r="AW250" i="92"/>
  <c r="Y250" i="92"/>
  <c r="AW95" i="92"/>
  <c r="Y95" i="92"/>
  <c r="AW249" i="92"/>
  <c r="Y249" i="92"/>
  <c r="AW280" i="92"/>
  <c r="Y280" i="92"/>
  <c r="AW291" i="92"/>
  <c r="Y291" i="92"/>
  <c r="AW293" i="92"/>
  <c r="Y293" i="92"/>
  <c r="AW94" i="92"/>
  <c r="Y94" i="92"/>
  <c r="AW282" i="92"/>
  <c r="Y282" i="92"/>
  <c r="AW292" i="92"/>
  <c r="Y292" i="92"/>
  <c r="AW287" i="92"/>
  <c r="Y287" i="92"/>
  <c r="AW279" i="92"/>
  <c r="Y279" i="92"/>
  <c r="AW285" i="92"/>
  <c r="Y285" i="92"/>
  <c r="AW125" i="92"/>
  <c r="Y125" i="92"/>
  <c r="B2" i="70" l="1"/>
  <c r="B3" i="70"/>
  <c r="B4" i="70"/>
  <c r="B5" i="70"/>
  <c r="B6" i="70"/>
  <c r="B7" i="70"/>
  <c r="B8" i="70"/>
  <c r="B9" i="70"/>
  <c r="B10" i="70"/>
  <c r="B11" i="70"/>
  <c r="B12" i="70"/>
  <c r="B13" i="70"/>
  <c r="B14" i="70"/>
  <c r="B15" i="70"/>
  <c r="B16" i="70"/>
  <c r="B17" i="70"/>
  <c r="B18" i="70"/>
  <c r="B19" i="70"/>
  <c r="B20" i="70"/>
  <c r="B21" i="70"/>
  <c r="B22" i="70"/>
  <c r="B23" i="70"/>
  <c r="B24" i="70"/>
  <c r="B25" i="70"/>
  <c r="X43" i="46" l="1"/>
  <c r="V40" i="53" l="1"/>
  <c r="B7" i="59" l="1"/>
  <c r="K83" i="48" l="1"/>
  <c r="Q54" i="55"/>
  <c r="X46" i="48"/>
  <c r="P40" i="55" s="1"/>
  <c r="O40" i="55" s="1"/>
  <c r="K81" i="48"/>
  <c r="F83" i="48"/>
  <c r="F15" i="55"/>
  <c r="F14" i="55" s="1"/>
  <c r="F9" i="55"/>
  <c r="F7" i="55"/>
  <c r="E7" i="55" s="1"/>
  <c r="D7" i="55" s="1"/>
  <c r="F6" i="55"/>
  <c r="C7" i="55" l="1"/>
  <c r="D11" i="107"/>
  <c r="Q59" i="55"/>
  <c r="O54" i="55"/>
  <c r="E9" i="55"/>
  <c r="E15" i="55"/>
  <c r="E6" i="55"/>
  <c r="D6" i="55" s="1"/>
  <c r="C6" i="55" s="1"/>
  <c r="F4" i="55"/>
  <c r="J53" i="55"/>
  <c r="D10" i="107" l="1"/>
  <c r="C11" i="107"/>
  <c r="D15" i="55"/>
  <c r="CL78" i="47"/>
  <c r="R59" i="55"/>
  <c r="BI30" i="47"/>
  <c r="AQ4" i="56"/>
  <c r="C15" i="55" l="1"/>
  <c r="D9" i="107"/>
  <c r="C9" i="107" s="1"/>
  <c r="Q9" i="107" s="1"/>
  <c r="Q11" i="107"/>
  <c r="Q10" i="107" s="1"/>
  <c r="C10" i="107"/>
  <c r="T7" i="106"/>
  <c r="T4" i="106" s="1"/>
  <c r="AN4" i="56"/>
  <c r="AN3" i="56" s="1"/>
  <c r="AQ27" i="47"/>
  <c r="AO19" i="56" s="1"/>
  <c r="N212" i="49"/>
  <c r="T3" i="106" l="1"/>
  <c r="T48" i="106"/>
  <c r="Q4" i="106"/>
  <c r="AN19" i="56"/>
  <c r="R30" i="106"/>
  <c r="AO18" i="56"/>
  <c r="AE6" i="54"/>
  <c r="AE14" i="54"/>
  <c r="AE17" i="54"/>
  <c r="AE19" i="54"/>
  <c r="AE23" i="54"/>
  <c r="AE33" i="54"/>
  <c r="AE51" i="54"/>
  <c r="AE53" i="54"/>
  <c r="AE55" i="54"/>
  <c r="BG32" i="56"/>
  <c r="BG41" i="56"/>
  <c r="BG55" i="56"/>
  <c r="E83" i="47"/>
  <c r="Q3" i="106" l="1"/>
  <c r="R27" i="106"/>
  <c r="Q30" i="106"/>
  <c r="AK30" i="106" s="1"/>
  <c r="AV5" i="56"/>
  <c r="AV6" i="56"/>
  <c r="BD7" i="56"/>
  <c r="BC7" i="56" s="1"/>
  <c r="BD5" i="56"/>
  <c r="AV4" i="56" l="1"/>
  <c r="AV3" i="56" s="1"/>
  <c r="BC5" i="56"/>
  <c r="BB5" i="56" s="1"/>
  <c r="BD4" i="56"/>
  <c r="AG10" i="106"/>
  <c r="BB7" i="56"/>
  <c r="R48" i="106"/>
  <c r="AM13" i="56"/>
  <c r="AC13" i="56" l="1"/>
  <c r="Y13" i="56" s="1"/>
  <c r="AM8" i="56"/>
  <c r="AM3" i="56" s="1"/>
  <c r="AM59" i="56" s="1"/>
  <c r="AE10" i="106"/>
  <c r="AE9" i="106" s="1"/>
  <c r="AG9" i="106"/>
  <c r="AG7" i="106"/>
  <c r="BC4" i="56"/>
  <c r="BB4" i="56" s="1"/>
  <c r="BD3" i="56"/>
  <c r="BC3" i="56" s="1"/>
  <c r="BG22" i="56"/>
  <c r="BG13" i="56"/>
  <c r="AL7" i="56"/>
  <c r="AJ12" i="56"/>
  <c r="AJ7" i="56"/>
  <c r="AJ5" i="56"/>
  <c r="AJ4" i="56" s="1"/>
  <c r="AF7" i="56"/>
  <c r="AF5" i="56"/>
  <c r="AF4" i="56" s="1"/>
  <c r="AE7" i="56"/>
  <c r="AD7" i="56"/>
  <c r="AD5" i="56"/>
  <c r="Z7" i="56"/>
  <c r="Z5" i="56"/>
  <c r="U12" i="56"/>
  <c r="U7" i="56"/>
  <c r="U6" i="56"/>
  <c r="P7" i="56"/>
  <c r="P6" i="56"/>
  <c r="O7" i="56"/>
  <c r="O5" i="56"/>
  <c r="O4" i="56" s="1"/>
  <c r="M5" i="56"/>
  <c r="T19" i="56"/>
  <c r="T9" i="56"/>
  <c r="T7" i="56"/>
  <c r="T6" i="56"/>
  <c r="T5" i="56"/>
  <c r="R7" i="56"/>
  <c r="R5" i="56"/>
  <c r="R6" i="56"/>
  <c r="L5" i="56"/>
  <c r="J5" i="56"/>
  <c r="I5" i="56"/>
  <c r="G16" i="56"/>
  <c r="G15" i="56"/>
  <c r="D15" i="56" s="1"/>
  <c r="T4" i="56" l="1"/>
  <c r="K6" i="56"/>
  <c r="K7" i="56"/>
  <c r="AC5" i="56"/>
  <c r="AD4" i="56"/>
  <c r="AL3" i="56"/>
  <c r="AL59" i="56" s="1"/>
  <c r="C14" i="56"/>
  <c r="D8" i="106"/>
  <c r="C8" i="106" s="1"/>
  <c r="AK8" i="106" s="1"/>
  <c r="K19" i="56"/>
  <c r="K12" i="56"/>
  <c r="C12" i="56" s="1"/>
  <c r="C16" i="106" s="1"/>
  <c r="U8" i="56"/>
  <c r="AC7" i="56"/>
  <c r="O10" i="106" s="1"/>
  <c r="O9" i="106" s="1"/>
  <c r="AG4" i="106"/>
  <c r="AE7" i="106"/>
  <c r="AE6" i="106" s="1"/>
  <c r="AG6" i="106"/>
  <c r="M4" i="56"/>
  <c r="M3" i="56" s="1"/>
  <c r="M59" i="56" s="1"/>
  <c r="Y5" i="56"/>
  <c r="Z4" i="56"/>
  <c r="AE3" i="56"/>
  <c r="AE59" i="56" s="1"/>
  <c r="I4" i="56"/>
  <c r="R4" i="56"/>
  <c r="R3" i="56" s="1"/>
  <c r="O3" i="56"/>
  <c r="O59" i="56" s="1"/>
  <c r="L10" i="106"/>
  <c r="AF3" i="56"/>
  <c r="AC12" i="56"/>
  <c r="AC8" i="56" s="1"/>
  <c r="AJ8" i="56"/>
  <c r="AJ3" i="56" s="1"/>
  <c r="AJ59" i="56" s="1"/>
  <c r="BB3" i="56"/>
  <c r="BC59" i="56"/>
  <c r="J4" i="56"/>
  <c r="J3" i="56" s="1"/>
  <c r="J59" i="56" s="1"/>
  <c r="K9" i="56"/>
  <c r="T8" i="56"/>
  <c r="T3" i="56" s="1"/>
  <c r="T59" i="56" s="1"/>
  <c r="L4" i="56"/>
  <c r="D16" i="56"/>
  <c r="D11" i="106" s="1"/>
  <c r="C16" i="56"/>
  <c r="C11" i="106" s="1"/>
  <c r="AF59" i="56"/>
  <c r="R59" i="56"/>
  <c r="G59" i="56"/>
  <c r="BG15" i="56"/>
  <c r="BG6" i="56"/>
  <c r="BB59" i="56" l="1"/>
  <c r="Y7" i="56"/>
  <c r="AC4" i="56"/>
  <c r="O7" i="106" s="1"/>
  <c r="AD3" i="56"/>
  <c r="AE4" i="106"/>
  <c r="AE3" i="106" s="1"/>
  <c r="AG48" i="106"/>
  <c r="AE48" i="106" s="1"/>
  <c r="AG3" i="106"/>
  <c r="F30" i="106"/>
  <c r="F27" i="106" s="1"/>
  <c r="C27" i="106" s="1"/>
  <c r="K18" i="56"/>
  <c r="C18" i="56" s="1"/>
  <c r="BG19" i="56"/>
  <c r="C7" i="56"/>
  <c r="BG7" i="56" s="1"/>
  <c r="F10" i="106"/>
  <c r="L3" i="56"/>
  <c r="K8" i="56"/>
  <c r="F13" i="106" s="1"/>
  <c r="C9" i="56"/>
  <c r="K10" i="106"/>
  <c r="K9" i="106" s="1"/>
  <c r="L9" i="106"/>
  <c r="H4" i="56"/>
  <c r="E7" i="106" s="1"/>
  <c r="I3" i="56"/>
  <c r="L7" i="106"/>
  <c r="Y4" i="56"/>
  <c r="D5" i="106"/>
  <c r="C5" i="106" s="1"/>
  <c r="AK5" i="106" s="1"/>
  <c r="D9" i="106"/>
  <c r="Q56" i="54"/>
  <c r="P16" i="54"/>
  <c r="O16" i="54" s="1"/>
  <c r="P13" i="54"/>
  <c r="P12" i="54"/>
  <c r="P10" i="54"/>
  <c r="O10" i="54" s="1"/>
  <c r="P9" i="54"/>
  <c r="K54" i="54"/>
  <c r="K56" i="54" s="1"/>
  <c r="N54" i="54"/>
  <c r="N56" i="54" s="1"/>
  <c r="L54" i="54"/>
  <c r="L56" i="54" s="1"/>
  <c r="X56" i="54"/>
  <c r="F81" i="46"/>
  <c r="O12" i="54" l="1"/>
  <c r="H3" i="56"/>
  <c r="H59" i="56" s="1"/>
  <c r="I59" i="56"/>
  <c r="C8" i="56"/>
  <c r="C14" i="106"/>
  <c r="C13" i="106" s="1"/>
  <c r="F9" i="106"/>
  <c r="C10" i="106"/>
  <c r="AC3" i="56"/>
  <c r="AC59" i="56" s="1"/>
  <c r="AD59" i="56"/>
  <c r="O9" i="54"/>
  <c r="O8" i="54" s="1"/>
  <c r="D8" i="54" s="1"/>
  <c r="L59" i="56"/>
  <c r="L6" i="106"/>
  <c r="K7" i="106"/>
  <c r="K6" i="106" s="1"/>
  <c r="O13" i="54"/>
  <c r="AE13" i="54" s="1"/>
  <c r="E4" i="106"/>
  <c r="E6" i="106"/>
  <c r="O4" i="106"/>
  <c r="O6" i="106"/>
  <c r="AE10" i="54"/>
  <c r="D6" i="105" l="1"/>
  <c r="C6" i="105" s="1"/>
  <c r="Q6" i="105" s="1"/>
  <c r="AE8" i="54"/>
  <c r="E48" i="106"/>
  <c r="E3" i="106"/>
  <c r="AE12" i="54"/>
  <c r="O3" i="106"/>
  <c r="O48" i="106"/>
  <c r="AE9" i="54"/>
  <c r="AK10" i="106"/>
  <c r="AK9" i="106" s="1"/>
  <c r="C9" i="106"/>
  <c r="F37" i="54"/>
  <c r="E37" i="54" s="1"/>
  <c r="F34" i="54"/>
  <c r="F35" i="54"/>
  <c r="F32" i="54"/>
  <c r="F31" i="54"/>
  <c r="F30" i="54"/>
  <c r="F26" i="54"/>
  <c r="E26" i="54" s="1"/>
  <c r="F21" i="54"/>
  <c r="E21" i="54" s="1"/>
  <c r="F16" i="54"/>
  <c r="F15" i="54"/>
  <c r="F20" i="54"/>
  <c r="F18" i="54"/>
  <c r="E20" i="54" l="1"/>
  <c r="AE20" i="54" s="1"/>
  <c r="E32" i="54"/>
  <c r="AE32" i="54" s="1"/>
  <c r="E15" i="54"/>
  <c r="AE18" i="54"/>
  <c r="E18" i="54"/>
  <c r="E31" i="54"/>
  <c r="AE31" i="54" s="1"/>
  <c r="F3" i="54"/>
  <c r="E35" i="54"/>
  <c r="AE35" i="54" s="1"/>
  <c r="E16" i="54"/>
  <c r="AE16" i="54" s="1"/>
  <c r="F29" i="54"/>
  <c r="E30" i="54"/>
  <c r="AE34" i="54"/>
  <c r="E34" i="54"/>
  <c r="F7" i="54"/>
  <c r="E29" i="54" l="1"/>
  <c r="E11" i="54"/>
  <c r="AE30" i="54"/>
  <c r="AE7" i="54"/>
  <c r="E7" i="54"/>
  <c r="AE15" i="54"/>
  <c r="AE29" i="54" l="1"/>
  <c r="E25" i="54"/>
  <c r="Q43" i="45"/>
  <c r="I42" i="45" l="1"/>
  <c r="H45" i="53" s="1"/>
  <c r="H42" i="45"/>
  <c r="C45" i="53"/>
  <c r="L45" i="53"/>
  <c r="O42" i="45"/>
  <c r="U7" i="53"/>
  <c r="U45" i="53" s="1"/>
  <c r="S41" i="53"/>
  <c r="P42" i="45"/>
  <c r="P44" i="45" s="1"/>
  <c r="S45" i="53" l="1"/>
  <c r="R41" i="53"/>
  <c r="N45" i="53"/>
  <c r="M45" i="53"/>
  <c r="S16" i="104" l="1"/>
  <c r="S14" i="104" s="1"/>
  <c r="Q14" i="104" s="1"/>
  <c r="R45" i="53"/>
  <c r="V41" i="53"/>
  <c r="V38" i="53"/>
  <c r="E33" i="53"/>
  <c r="V33" i="53" s="1"/>
  <c r="E32" i="53"/>
  <c r="E31" i="53"/>
  <c r="E25" i="53"/>
  <c r="D32" i="53"/>
  <c r="D31" i="53"/>
  <c r="D25" i="53"/>
  <c r="D15" i="53"/>
  <c r="V15" i="53" s="1"/>
  <c r="D23" i="53"/>
  <c r="V23" i="53" s="1"/>
  <c r="D16" i="53"/>
  <c r="V16" i="53" s="1"/>
  <c r="D7" i="53"/>
  <c r="V7" i="53" s="1"/>
  <c r="Q18" i="104" l="1"/>
  <c r="T14" i="104"/>
  <c r="V32" i="53"/>
  <c r="V25" i="53"/>
  <c r="V31" i="53"/>
  <c r="E45" i="53"/>
  <c r="L39" i="45" l="1"/>
  <c r="J39" i="53" s="1"/>
  <c r="J45" i="53" l="1"/>
  <c r="V39" i="53"/>
  <c r="G4" i="27"/>
  <c r="J37" i="45"/>
  <c r="I35" i="53" s="1"/>
  <c r="O8" i="104" s="1"/>
  <c r="T8" i="104" s="1"/>
  <c r="B13" i="27"/>
  <c r="B11" i="27"/>
  <c r="B12" i="27" s="1"/>
  <c r="B14" i="27" s="1"/>
  <c r="F12" i="55"/>
  <c r="F13" i="55"/>
  <c r="E13" i="55" s="1"/>
  <c r="D13" i="55" l="1"/>
  <c r="C13" i="55" s="1"/>
  <c r="D18" i="107"/>
  <c r="E12" i="55"/>
  <c r="D12" i="55" s="1"/>
  <c r="F8" i="55"/>
  <c r="I36" i="53"/>
  <c r="V35" i="53"/>
  <c r="T6" i="47"/>
  <c r="U5" i="56" s="1"/>
  <c r="S6" i="47"/>
  <c r="P5" i="56" s="1"/>
  <c r="F5" i="46"/>
  <c r="F5" i="54" s="1"/>
  <c r="C3" i="47"/>
  <c r="C85" i="47" s="1"/>
  <c r="F75" i="46"/>
  <c r="P4" i="56" l="1"/>
  <c r="K5" i="56"/>
  <c r="C5" i="56" s="1"/>
  <c r="W49" i="54"/>
  <c r="O10" i="104"/>
  <c r="O7" i="104" s="1"/>
  <c r="O18" i="104" s="1"/>
  <c r="U4" i="56"/>
  <c r="U3" i="56" s="1"/>
  <c r="U59" i="56" s="1"/>
  <c r="C12" i="55"/>
  <c r="D17" i="107"/>
  <c r="C17" i="107" s="1"/>
  <c r="Q17" i="107" s="1"/>
  <c r="E8" i="55"/>
  <c r="F3" i="55"/>
  <c r="I45" i="53"/>
  <c r="BG5" i="56"/>
  <c r="CN49" i="47"/>
  <c r="AQ83" i="48"/>
  <c r="AA57" i="55" s="1"/>
  <c r="CN77" i="47"/>
  <c r="Z57" i="55" l="1"/>
  <c r="O48" i="107"/>
  <c r="P3" i="56"/>
  <c r="K4" i="56"/>
  <c r="F7" i="106" s="1"/>
  <c r="BA31" i="56"/>
  <c r="I30" i="105"/>
  <c r="I27" i="105" s="1"/>
  <c r="I38" i="105" s="1"/>
  <c r="J92" i="46"/>
  <c r="L92" i="46"/>
  <c r="M92" i="46"/>
  <c r="N92" i="46"/>
  <c r="O92" i="46"/>
  <c r="L57" i="54" s="1"/>
  <c r="P92" i="46"/>
  <c r="Q92" i="46"/>
  <c r="R92" i="46"/>
  <c r="S92" i="46"/>
  <c r="U92" i="46"/>
  <c r="N57" i="54" s="1"/>
  <c r="V92" i="46"/>
  <c r="K57" i="54" s="1"/>
  <c r="Y92" i="46"/>
  <c r="Z92" i="46"/>
  <c r="AA92" i="46"/>
  <c r="AB92" i="46"/>
  <c r="AE92" i="46"/>
  <c r="AG92" i="46"/>
  <c r="AH92" i="46"/>
  <c r="AI92" i="46"/>
  <c r="AJ92" i="46"/>
  <c r="AL92" i="46"/>
  <c r="AN92" i="46"/>
  <c r="AO92" i="46"/>
  <c r="C92" i="46"/>
  <c r="AR91" i="46"/>
  <c r="AR6" i="46"/>
  <c r="AR7" i="46"/>
  <c r="AR8" i="46"/>
  <c r="AR9" i="46"/>
  <c r="AR10" i="46"/>
  <c r="AR11" i="46"/>
  <c r="AR12" i="46"/>
  <c r="AR13" i="46"/>
  <c r="AR14" i="46"/>
  <c r="AR15" i="46"/>
  <c r="AR16" i="46"/>
  <c r="AR17" i="46"/>
  <c r="AR18" i="46"/>
  <c r="AR19" i="46"/>
  <c r="AR21" i="46"/>
  <c r="AR22" i="46"/>
  <c r="AR23" i="46"/>
  <c r="AR24" i="46"/>
  <c r="AR25" i="46"/>
  <c r="AR26" i="46"/>
  <c r="AR27" i="46"/>
  <c r="AR33" i="46"/>
  <c r="AR34" i="46"/>
  <c r="AR35" i="46"/>
  <c r="AR36" i="46"/>
  <c r="AR37" i="46"/>
  <c r="AR38" i="46"/>
  <c r="AR39" i="46"/>
  <c r="AR40" i="46"/>
  <c r="AR41" i="46"/>
  <c r="AR42" i="46"/>
  <c r="AR46" i="46"/>
  <c r="AR47" i="46"/>
  <c r="AR50" i="46"/>
  <c r="AR51" i="46"/>
  <c r="AR52" i="46"/>
  <c r="AR53" i="46"/>
  <c r="AR55" i="46"/>
  <c r="AR57" i="46"/>
  <c r="AR58" i="46"/>
  <c r="AR63" i="46"/>
  <c r="AR64" i="46"/>
  <c r="AR66" i="46"/>
  <c r="AR67" i="46"/>
  <c r="AR68" i="46"/>
  <c r="AR69" i="46"/>
  <c r="AR70" i="46"/>
  <c r="AR71" i="46"/>
  <c r="AR72" i="46"/>
  <c r="AR78" i="46"/>
  <c r="AR83" i="46"/>
  <c r="AR84" i="46"/>
  <c r="AR85" i="46"/>
  <c r="AR86" i="46"/>
  <c r="AR3" i="46"/>
  <c r="D44" i="45"/>
  <c r="F44" i="45"/>
  <c r="G44" i="45"/>
  <c r="M44" i="45"/>
  <c r="N44" i="45"/>
  <c r="C44" i="45"/>
  <c r="R4" i="45"/>
  <c r="R5" i="45"/>
  <c r="R10" i="45"/>
  <c r="R12" i="45"/>
  <c r="R13" i="45"/>
  <c r="R14" i="45"/>
  <c r="R15" i="45"/>
  <c r="R16" i="45"/>
  <c r="R17" i="45"/>
  <c r="R18" i="45"/>
  <c r="R19" i="45"/>
  <c r="R21" i="45"/>
  <c r="R22" i="45"/>
  <c r="R23" i="45"/>
  <c r="R24" i="45"/>
  <c r="R25" i="45"/>
  <c r="R26" i="45"/>
  <c r="R27" i="45"/>
  <c r="R28" i="45"/>
  <c r="R29" i="45"/>
  <c r="R30" i="45"/>
  <c r="R31" i="45"/>
  <c r="R32" i="45"/>
  <c r="R33" i="45"/>
  <c r="R34" i="45"/>
  <c r="R35" i="45"/>
  <c r="R36" i="45"/>
  <c r="R38" i="45"/>
  <c r="R40" i="45"/>
  <c r="R41" i="45"/>
  <c r="R3" i="45"/>
  <c r="CN5" i="47"/>
  <c r="CN7" i="47"/>
  <c r="CN8" i="47"/>
  <c r="CN12" i="47"/>
  <c r="CN13" i="47"/>
  <c r="CN14" i="47"/>
  <c r="CN15" i="47"/>
  <c r="CN16" i="47"/>
  <c r="CN17" i="47"/>
  <c r="CN18" i="47"/>
  <c r="CN20" i="47"/>
  <c r="CN21" i="47"/>
  <c r="CN22" i="47"/>
  <c r="CN23" i="47"/>
  <c r="CN24" i="47"/>
  <c r="CN25" i="47"/>
  <c r="CN26" i="47"/>
  <c r="CN31" i="47"/>
  <c r="CN36" i="47"/>
  <c r="CN38" i="47"/>
  <c r="CN39" i="47"/>
  <c r="CN40" i="47"/>
  <c r="CN41" i="47"/>
  <c r="CN45" i="47"/>
  <c r="CN48" i="47"/>
  <c r="CN50" i="47"/>
  <c r="CN51" i="47"/>
  <c r="CN52" i="47"/>
  <c r="CN55" i="47"/>
  <c r="CN56" i="47"/>
  <c r="CN57" i="47"/>
  <c r="CN60" i="47"/>
  <c r="CN61" i="47"/>
  <c r="CN71" i="47"/>
  <c r="CN72" i="47"/>
  <c r="CN73" i="47"/>
  <c r="CN74" i="47"/>
  <c r="CN75" i="47"/>
  <c r="CN76" i="47"/>
  <c r="F85" i="47"/>
  <c r="G85" i="47"/>
  <c r="H85" i="47"/>
  <c r="I85" i="47"/>
  <c r="J85" i="47"/>
  <c r="K85" i="47"/>
  <c r="L85" i="47"/>
  <c r="M85" i="47"/>
  <c r="N85" i="47"/>
  <c r="O85" i="47"/>
  <c r="P85" i="47"/>
  <c r="Q85" i="47"/>
  <c r="R85" i="47"/>
  <c r="S85" i="47"/>
  <c r="U85" i="47"/>
  <c r="V85" i="47"/>
  <c r="W85" i="47"/>
  <c r="X85" i="47"/>
  <c r="Y85" i="47"/>
  <c r="Y86" i="47" s="1"/>
  <c r="Z85" i="47"/>
  <c r="Z86" i="47" s="1"/>
  <c r="AA85" i="47"/>
  <c r="AG85" i="47"/>
  <c r="AH85" i="47"/>
  <c r="AI85" i="47"/>
  <c r="AJ85" i="47"/>
  <c r="AK85" i="47"/>
  <c r="AL85" i="47"/>
  <c r="AM85" i="47"/>
  <c r="AN85" i="47"/>
  <c r="AO85" i="47"/>
  <c r="AP85" i="47"/>
  <c r="AT85" i="47"/>
  <c r="AU85" i="47"/>
  <c r="AX85" i="47"/>
  <c r="AY85" i="47"/>
  <c r="AZ85" i="47"/>
  <c r="BA85" i="47"/>
  <c r="BA86" i="47" s="1"/>
  <c r="BC85" i="47"/>
  <c r="BE85" i="47"/>
  <c r="BE86" i="47" s="1"/>
  <c r="BF85" i="47"/>
  <c r="BK85" i="47"/>
  <c r="BK86" i="47" s="1"/>
  <c r="BL85" i="47"/>
  <c r="BN85" i="47"/>
  <c r="BO85" i="47"/>
  <c r="BO86" i="47" s="1"/>
  <c r="BP85" i="47"/>
  <c r="BQ85" i="47"/>
  <c r="BR85" i="47"/>
  <c r="BS85" i="47"/>
  <c r="BZ85" i="47"/>
  <c r="CE85" i="47"/>
  <c r="CF85" i="47"/>
  <c r="CG85" i="47"/>
  <c r="CH85" i="47"/>
  <c r="CM85" i="47"/>
  <c r="CM86" i="47" s="1"/>
  <c r="AR5" i="48"/>
  <c r="AR7" i="48"/>
  <c r="AR8" i="48"/>
  <c r="AR12" i="48"/>
  <c r="AR13" i="48"/>
  <c r="AR14" i="48"/>
  <c r="AR15" i="48"/>
  <c r="AR16" i="48"/>
  <c r="AR17" i="48"/>
  <c r="AR18" i="48"/>
  <c r="AR20" i="48"/>
  <c r="AR21" i="48"/>
  <c r="AR22" i="48"/>
  <c r="AR23" i="48"/>
  <c r="AR24" i="48"/>
  <c r="AR25" i="48"/>
  <c r="AR26" i="48"/>
  <c r="AR31" i="48"/>
  <c r="AR32" i="48"/>
  <c r="AR36" i="48"/>
  <c r="AR38" i="48"/>
  <c r="AR39" i="48"/>
  <c r="AR40" i="48"/>
  <c r="AR41" i="48"/>
  <c r="AR45" i="48"/>
  <c r="AR48" i="48"/>
  <c r="AR50" i="48"/>
  <c r="AR51" i="48"/>
  <c r="AR52" i="48"/>
  <c r="AR55" i="48"/>
  <c r="AR56" i="48"/>
  <c r="AR57" i="48"/>
  <c r="AR60" i="48"/>
  <c r="AR61" i="48"/>
  <c r="AR71" i="48"/>
  <c r="AR72" i="48"/>
  <c r="AR73" i="48"/>
  <c r="AR74" i="48"/>
  <c r="AR75" i="48"/>
  <c r="AR76" i="48"/>
  <c r="AR77" i="48"/>
  <c r="D85" i="48"/>
  <c r="E85" i="48"/>
  <c r="J85" i="48"/>
  <c r="L85" i="48"/>
  <c r="M85" i="48"/>
  <c r="N85" i="48"/>
  <c r="P85" i="48"/>
  <c r="Q85" i="48"/>
  <c r="R85" i="48"/>
  <c r="S85" i="48"/>
  <c r="W85" i="48"/>
  <c r="W60" i="55" s="1"/>
  <c r="Y85" i="48"/>
  <c r="Z85" i="48"/>
  <c r="AA85" i="48"/>
  <c r="AB85" i="48"/>
  <c r="AE85" i="48"/>
  <c r="AG85" i="48"/>
  <c r="AH85" i="48"/>
  <c r="AI85" i="48"/>
  <c r="U60" i="55" s="1"/>
  <c r="AJ85" i="48"/>
  <c r="AL85" i="48"/>
  <c r="AN85" i="48"/>
  <c r="AO85" i="48"/>
  <c r="C85" i="48"/>
  <c r="AQ90" i="46"/>
  <c r="AA54" i="54" s="1"/>
  <c r="Z54" i="54" s="1"/>
  <c r="M37" i="105" s="1"/>
  <c r="AL86" i="47" l="1"/>
  <c r="AX86" i="47"/>
  <c r="V86" i="47"/>
  <c r="H86" i="47"/>
  <c r="AC45" i="106"/>
  <c r="AC44" i="106" s="1"/>
  <c r="AC48" i="106" s="1"/>
  <c r="K3" i="56"/>
  <c r="K59" i="56" s="1"/>
  <c r="P59" i="56"/>
  <c r="F6" i="106"/>
  <c r="F4" i="106"/>
  <c r="AG86" i="47"/>
  <c r="W31" i="55"/>
  <c r="Q60" i="55"/>
  <c r="Q61" i="55" s="1"/>
  <c r="O44" i="45"/>
  <c r="W30" i="55" l="1"/>
  <c r="I46" i="107"/>
  <c r="F48" i="106"/>
  <c r="F3" i="106"/>
  <c r="AR32" i="46"/>
  <c r="AE28" i="54"/>
  <c r="AP92" i="46"/>
  <c r="AP83" i="48"/>
  <c r="AP10" i="48"/>
  <c r="AP11" i="48"/>
  <c r="AP9" i="48"/>
  <c r="AP4" i="48"/>
  <c r="AF11" i="47"/>
  <c r="Z9" i="56"/>
  <c r="F46" i="107" l="1"/>
  <c r="I45" i="107"/>
  <c r="W59" i="55"/>
  <c r="W61" i="55" s="1"/>
  <c r="AB12" i="56"/>
  <c r="L14" i="106"/>
  <c r="Y9" i="56"/>
  <c r="BG9" i="56" s="1"/>
  <c r="Z8" i="56"/>
  <c r="Z3" i="56" s="1"/>
  <c r="Z59" i="56" s="1"/>
  <c r="AR11" i="48"/>
  <c r="X59" i="55"/>
  <c r="W56" i="54"/>
  <c r="AP85" i="48"/>
  <c r="X60" i="55" s="1"/>
  <c r="AF85" i="47"/>
  <c r="AF86" i="47" s="1"/>
  <c r="CN11" i="47"/>
  <c r="CN9" i="47"/>
  <c r="AD85" i="47"/>
  <c r="AD86" i="47" s="1"/>
  <c r="I49" i="107" l="1"/>
  <c r="N16" i="106"/>
  <c r="K16" i="106" s="1"/>
  <c r="AK16" i="106" s="1"/>
  <c r="AB8" i="56"/>
  <c r="AB3" i="56" s="1"/>
  <c r="AB59" i="56" s="1"/>
  <c r="Y12" i="56"/>
  <c r="BG12" i="56" s="1"/>
  <c r="L13" i="106"/>
  <c r="K14" i="106"/>
  <c r="AK14" i="106" s="1"/>
  <c r="H286" i="49"/>
  <c r="I278" i="49"/>
  <c r="I277" i="49"/>
  <c r="I276" i="49"/>
  <c r="I275" i="49"/>
  <c r="I274" i="49"/>
  <c r="I273" i="49"/>
  <c r="I272" i="49"/>
  <c r="I271" i="49"/>
  <c r="I270" i="49"/>
  <c r="I268" i="49"/>
  <c r="I267" i="49"/>
  <c r="I266" i="49"/>
  <c r="I265" i="49"/>
  <c r="I264" i="49"/>
  <c r="I263" i="49"/>
  <c r="I262" i="49"/>
  <c r="I261" i="49"/>
  <c r="I260" i="49"/>
  <c r="I259" i="49"/>
  <c r="I258" i="49"/>
  <c r="I257" i="49"/>
  <c r="I256" i="49"/>
  <c r="I255" i="49"/>
  <c r="I254" i="49"/>
  <c r="I253" i="49"/>
  <c r="I252" i="49"/>
  <c r="I251" i="49"/>
  <c r="I250" i="49"/>
  <c r="I249" i="49"/>
  <c r="I248" i="49"/>
  <c r="I247" i="49"/>
  <c r="I246" i="49"/>
  <c r="I245" i="49"/>
  <c r="I244" i="49"/>
  <c r="I243" i="49"/>
  <c r="I242" i="49"/>
  <c r="I241" i="49"/>
  <c r="I240" i="49"/>
  <c r="I239" i="49"/>
  <c r="I238" i="49"/>
  <c r="I237" i="49"/>
  <c r="I236" i="49"/>
  <c r="I235" i="49"/>
  <c r="I234" i="49"/>
  <c r="I233" i="49"/>
  <c r="I232" i="49"/>
  <c r="I231" i="49"/>
  <c r="I230" i="49"/>
  <c r="I229" i="49"/>
  <c r="I228" i="49"/>
  <c r="I227" i="49"/>
  <c r="I226" i="49"/>
  <c r="I225" i="49"/>
  <c r="I224" i="49"/>
  <c r="I223" i="49"/>
  <c r="I222" i="49"/>
  <c r="I221" i="49"/>
  <c r="I220" i="49"/>
  <c r="I219" i="49"/>
  <c r="I218" i="49"/>
  <c r="I217" i="49"/>
  <c r="I216" i="49"/>
  <c r="I215" i="49"/>
  <c r="I214" i="49"/>
  <c r="I213" i="49"/>
  <c r="I212" i="49"/>
  <c r="I211" i="49"/>
  <c r="I210" i="49"/>
  <c r="I209" i="49"/>
  <c r="I208" i="49"/>
  <c r="I207" i="49"/>
  <c r="I206" i="49"/>
  <c r="I205" i="49"/>
  <c r="I204" i="49"/>
  <c r="I203" i="49"/>
  <c r="I202" i="49"/>
  <c r="I201" i="49"/>
  <c r="I200" i="49"/>
  <c r="I199" i="49"/>
  <c r="I198" i="49"/>
  <c r="I197" i="49"/>
  <c r="I196" i="49"/>
  <c r="I195" i="49"/>
  <c r="I194" i="49"/>
  <c r="I193" i="49"/>
  <c r="I192" i="49"/>
  <c r="I191" i="49"/>
  <c r="I190" i="49"/>
  <c r="I189" i="49"/>
  <c r="I188" i="49"/>
  <c r="I187" i="49"/>
  <c r="I186" i="49"/>
  <c r="I185" i="49"/>
  <c r="I184" i="49"/>
  <c r="I183" i="49"/>
  <c r="I182" i="49"/>
  <c r="I181" i="49"/>
  <c r="I180" i="49"/>
  <c r="I179" i="49"/>
  <c r="I178" i="49"/>
  <c r="I177" i="49"/>
  <c r="I176" i="49"/>
  <c r="I175" i="49"/>
  <c r="I174" i="49"/>
  <c r="I173" i="49"/>
  <c r="I172" i="49"/>
  <c r="I171" i="49"/>
  <c r="I170" i="49"/>
  <c r="I169" i="49"/>
  <c r="I168" i="49"/>
  <c r="I167" i="49"/>
  <c r="I166" i="49"/>
  <c r="I165" i="49"/>
  <c r="I164" i="49"/>
  <c r="I163" i="49"/>
  <c r="I162" i="49"/>
  <c r="I161" i="49"/>
  <c r="I160" i="49"/>
  <c r="I159" i="49"/>
  <c r="I158" i="49"/>
  <c r="I157" i="49"/>
  <c r="I156" i="49"/>
  <c r="I155" i="49"/>
  <c r="I154" i="49"/>
  <c r="I153" i="49"/>
  <c r="I152" i="49"/>
  <c r="I151" i="49"/>
  <c r="I150" i="49"/>
  <c r="I149" i="49"/>
  <c r="I148" i="49"/>
  <c r="I147" i="49"/>
  <c r="I146" i="49"/>
  <c r="I145" i="49"/>
  <c r="I144" i="49"/>
  <c r="I143" i="49"/>
  <c r="I142" i="49"/>
  <c r="I141" i="49"/>
  <c r="I140" i="49"/>
  <c r="I139" i="49"/>
  <c r="I138" i="49"/>
  <c r="I137" i="49"/>
  <c r="I136" i="49"/>
  <c r="I135" i="49"/>
  <c r="I134" i="49"/>
  <c r="I133" i="49"/>
  <c r="I132" i="49"/>
  <c r="I131" i="49"/>
  <c r="I130" i="49"/>
  <c r="I129" i="49"/>
  <c r="I128" i="49"/>
  <c r="I127" i="49"/>
  <c r="I126" i="49"/>
  <c r="I125" i="49"/>
  <c r="I124" i="49"/>
  <c r="I123" i="49"/>
  <c r="I122" i="49"/>
  <c r="I121" i="49"/>
  <c r="I120" i="49"/>
  <c r="I119" i="49"/>
  <c r="I118" i="49"/>
  <c r="I117" i="49"/>
  <c r="I116" i="49"/>
  <c r="I115" i="49"/>
  <c r="I114" i="49"/>
  <c r="I113" i="49"/>
  <c r="I112" i="49"/>
  <c r="I111" i="49"/>
  <c r="I110" i="49"/>
  <c r="I109" i="49"/>
  <c r="I108" i="49"/>
  <c r="I107" i="49"/>
  <c r="I106" i="49"/>
  <c r="I105" i="49"/>
  <c r="I104" i="49"/>
  <c r="I103" i="49"/>
  <c r="I102" i="49"/>
  <c r="I101" i="49"/>
  <c r="I100" i="49"/>
  <c r="I99" i="49"/>
  <c r="I98" i="49"/>
  <c r="I97" i="49"/>
  <c r="I96" i="49"/>
  <c r="I95" i="49"/>
  <c r="I94" i="49"/>
  <c r="I93" i="49"/>
  <c r="I92" i="49"/>
  <c r="I91" i="49"/>
  <c r="I90" i="49"/>
  <c r="I89" i="49"/>
  <c r="I88" i="49"/>
  <c r="I87" i="49"/>
  <c r="I86" i="49"/>
  <c r="I85" i="49"/>
  <c r="I84" i="49"/>
  <c r="I83" i="49"/>
  <c r="I82" i="49"/>
  <c r="I81" i="49"/>
  <c r="I80" i="49"/>
  <c r="I79" i="49"/>
  <c r="I78" i="49"/>
  <c r="I77" i="49"/>
  <c r="I76" i="49"/>
  <c r="I75" i="49"/>
  <c r="I74" i="49"/>
  <c r="I73" i="49"/>
  <c r="I72" i="49"/>
  <c r="I71" i="49"/>
  <c r="I70" i="49"/>
  <c r="I69" i="49"/>
  <c r="I68" i="49"/>
  <c r="I67" i="49"/>
  <c r="I66" i="49"/>
  <c r="I65" i="49"/>
  <c r="I64" i="49"/>
  <c r="I63" i="49"/>
  <c r="I62" i="49"/>
  <c r="I61" i="49"/>
  <c r="I60" i="49"/>
  <c r="I59" i="49"/>
  <c r="I58" i="49"/>
  <c r="I57" i="49"/>
  <c r="I56" i="49"/>
  <c r="I55" i="49"/>
  <c r="I54" i="49"/>
  <c r="I53" i="49"/>
  <c r="I52" i="49"/>
  <c r="I51" i="49"/>
  <c r="I50" i="49"/>
  <c r="I49" i="49"/>
  <c r="I48" i="49"/>
  <c r="I47" i="49"/>
  <c r="I46" i="49"/>
  <c r="I45" i="49"/>
  <c r="I44" i="49"/>
  <c r="I43" i="49"/>
  <c r="I42" i="49"/>
  <c r="I41" i="49"/>
  <c r="I40" i="49"/>
  <c r="I39" i="49"/>
  <c r="I38" i="49"/>
  <c r="I37" i="49"/>
  <c r="I36" i="49"/>
  <c r="I35" i="49"/>
  <c r="I34" i="49"/>
  <c r="I33" i="49"/>
  <c r="I32" i="49"/>
  <c r="I31" i="49"/>
  <c r="I30" i="49"/>
  <c r="I29" i="49"/>
  <c r="I28" i="49"/>
  <c r="I27" i="49"/>
  <c r="I26" i="49"/>
  <c r="I25" i="49"/>
  <c r="I24" i="49"/>
  <c r="I23" i="49"/>
  <c r="I22" i="49"/>
  <c r="I21" i="49"/>
  <c r="I20" i="49"/>
  <c r="I19" i="49"/>
  <c r="I18" i="49"/>
  <c r="I17" i="49"/>
  <c r="I16" i="49"/>
  <c r="I15" i="49"/>
  <c r="I14" i="49"/>
  <c r="I13" i="49"/>
  <c r="I12" i="49"/>
  <c r="I11" i="49"/>
  <c r="I10" i="49"/>
  <c r="I9" i="49"/>
  <c r="I8" i="49"/>
  <c r="L12" i="106" l="1"/>
  <c r="L4" i="106"/>
  <c r="AQ5" i="46"/>
  <c r="CL58" i="47"/>
  <c r="I44" i="45"/>
  <c r="X83" i="48"/>
  <c r="X82" i="48"/>
  <c r="P56" i="55" s="1"/>
  <c r="O56" i="55" s="1"/>
  <c r="F56" i="55"/>
  <c r="E56" i="55" s="1"/>
  <c r="D56" i="55" s="1"/>
  <c r="X81" i="48"/>
  <c r="P53" i="55" s="1"/>
  <c r="O53" i="55" s="1"/>
  <c r="O50" i="55" s="1"/>
  <c r="F53" i="55"/>
  <c r="E53" i="55" s="1"/>
  <c r="F80" i="48"/>
  <c r="F52" i="55" s="1"/>
  <c r="E52" i="55" s="1"/>
  <c r="F79" i="48"/>
  <c r="F51" i="55" s="1"/>
  <c r="X78" i="48"/>
  <c r="P31" i="55" s="1"/>
  <c r="O31" i="55" s="1"/>
  <c r="D31" i="55" s="1"/>
  <c r="X70" i="48"/>
  <c r="P49" i="55" s="1"/>
  <c r="O49" i="55" s="1"/>
  <c r="K70" i="48"/>
  <c r="J49" i="55" s="1"/>
  <c r="F70" i="48"/>
  <c r="F49" i="55" s="1"/>
  <c r="F48" i="55"/>
  <c r="E48" i="55" s="1"/>
  <c r="S59" i="55"/>
  <c r="X54" i="48"/>
  <c r="P34" i="55" s="1"/>
  <c r="O34" i="55" s="1"/>
  <c r="D34" i="55" s="1"/>
  <c r="C34" i="55" s="1"/>
  <c r="F53" i="48"/>
  <c r="F30" i="55" s="1"/>
  <c r="E30" i="55" s="1"/>
  <c r="V49" i="48"/>
  <c r="U49" i="48"/>
  <c r="T49" i="48"/>
  <c r="O49" i="48"/>
  <c r="F49" i="48"/>
  <c r="X47" i="48"/>
  <c r="P41" i="55" s="1"/>
  <c r="O41" i="55" s="1"/>
  <c r="F47" i="48"/>
  <c r="F28" i="55" s="1"/>
  <c r="X44" i="48"/>
  <c r="P39" i="55" s="1"/>
  <c r="O39" i="55" s="1"/>
  <c r="O38" i="55" s="1"/>
  <c r="X43" i="48"/>
  <c r="X35" i="48"/>
  <c r="X33" i="48"/>
  <c r="X30" i="48"/>
  <c r="X29" i="48"/>
  <c r="P21" i="55" s="1"/>
  <c r="O21" i="55" s="1"/>
  <c r="D21" i="55" s="1"/>
  <c r="X28" i="48"/>
  <c r="T19" i="55"/>
  <c r="X27" i="48"/>
  <c r="P19" i="55" s="1"/>
  <c r="K19" i="48"/>
  <c r="J17" i="55" s="1"/>
  <c r="E17" i="55" s="1"/>
  <c r="E14" i="55" s="1"/>
  <c r="D14" i="55" s="1"/>
  <c r="D6" i="107" s="1"/>
  <c r="C6" i="107" s="1"/>
  <c r="Q6" i="107" s="1"/>
  <c r="H59" i="55"/>
  <c r="X9" i="48"/>
  <c r="P9" i="55" s="1"/>
  <c r="O9" i="55" s="1"/>
  <c r="X6" i="48"/>
  <c r="AS4" i="48"/>
  <c r="X4" i="48"/>
  <c r="I59" i="55"/>
  <c r="G4" i="48"/>
  <c r="G5" i="55" s="1"/>
  <c r="BM83" i="47"/>
  <c r="AY53" i="56" s="1"/>
  <c r="AW50" i="56" s="1"/>
  <c r="BH83" i="47"/>
  <c r="AY57" i="56" s="1"/>
  <c r="BG83" i="47"/>
  <c r="AW57" i="56" s="1"/>
  <c r="Z47" i="106" s="1"/>
  <c r="CK82" i="47"/>
  <c r="AV56" i="56" s="1"/>
  <c r="CL80" i="47"/>
  <c r="BF52" i="56" s="1"/>
  <c r="CB79" i="47"/>
  <c r="AN51" i="56" s="1"/>
  <c r="CN78" i="47"/>
  <c r="D70" i="47"/>
  <c r="BU69" i="47"/>
  <c r="BT85" i="47"/>
  <c r="BI54" i="47"/>
  <c r="AZ34" i="56" s="1"/>
  <c r="BH53" i="47"/>
  <c r="AY33" i="56" s="1"/>
  <c r="AY31" i="56" s="1"/>
  <c r="AY30" i="56" s="1"/>
  <c r="CL47" i="47"/>
  <c r="AV42" i="56" s="1"/>
  <c r="BG42" i="56" s="1"/>
  <c r="CJ47" i="47"/>
  <c r="CL46" i="47"/>
  <c r="AS46" i="47"/>
  <c r="Y29" i="56"/>
  <c r="AB44" i="47"/>
  <c r="X39" i="56" s="1"/>
  <c r="CJ43" i="47"/>
  <c r="AV28" i="56" s="1"/>
  <c r="AV35" i="47"/>
  <c r="CN35" i="47" s="1"/>
  <c r="AW33" i="47"/>
  <c r="AR29" i="47"/>
  <c r="AP21" i="56" s="1"/>
  <c r="S54" i="54"/>
  <c r="S56" i="54" s="1"/>
  <c r="P54" i="54"/>
  <c r="T90" i="46"/>
  <c r="E90" i="46" s="1"/>
  <c r="X89" i="46"/>
  <c r="F89" i="46"/>
  <c r="X88" i="46"/>
  <c r="P39" i="54"/>
  <c r="O39" i="54" s="1"/>
  <c r="K82" i="46"/>
  <c r="F82" i="46"/>
  <c r="F44" i="54" s="1"/>
  <c r="X81" i="46"/>
  <c r="K81" i="46"/>
  <c r="F80" i="46"/>
  <c r="F39" i="54" s="1"/>
  <c r="E39" i="54" s="1"/>
  <c r="E36" i="54" s="1"/>
  <c r="K79" i="46"/>
  <c r="J44" i="54" s="1"/>
  <c r="J52" i="54"/>
  <c r="E52" i="54" s="1"/>
  <c r="X74" i="46"/>
  <c r="F74" i="46"/>
  <c r="K65" i="46"/>
  <c r="J47" i="54" s="1"/>
  <c r="P48" i="54"/>
  <c r="X60" i="46"/>
  <c r="P47" i="54" s="1"/>
  <c r="O47" i="54" s="1"/>
  <c r="F47" i="54"/>
  <c r="F59" i="46"/>
  <c r="F46" i="54" s="1"/>
  <c r="E46" i="54" s="1"/>
  <c r="X49" i="46"/>
  <c r="P41" i="54" s="1"/>
  <c r="O41" i="54" s="1"/>
  <c r="D41" i="54" s="1"/>
  <c r="X48" i="46"/>
  <c r="X45" i="46"/>
  <c r="X44" i="46"/>
  <c r="P38" i="54" s="1"/>
  <c r="AF43" i="46"/>
  <c r="P37" i="54"/>
  <c r="X30" i="46"/>
  <c r="X29" i="46"/>
  <c r="P25" i="54" s="1"/>
  <c r="X28" i="46"/>
  <c r="P24" i="54" s="1"/>
  <c r="X20" i="46"/>
  <c r="X5" i="46"/>
  <c r="P5" i="54" s="1"/>
  <c r="O5" i="54" s="1"/>
  <c r="O4" i="54" s="1"/>
  <c r="G5" i="46"/>
  <c r="G5" i="54" s="1"/>
  <c r="X4" i="46"/>
  <c r="AV40" i="56" l="1"/>
  <c r="AV38" i="56" s="1"/>
  <c r="BG56" i="56"/>
  <c r="E49" i="55"/>
  <c r="D49" i="55" s="1"/>
  <c r="E44" i="54"/>
  <c r="F42" i="55"/>
  <c r="E42" i="55" s="1"/>
  <c r="E38" i="55" s="1"/>
  <c r="D38" i="55" s="1"/>
  <c r="C38" i="55" s="1"/>
  <c r="D48" i="55"/>
  <c r="C48" i="55" s="1"/>
  <c r="I56" i="54"/>
  <c r="E5" i="54"/>
  <c r="E4" i="54" s="1"/>
  <c r="O38" i="54"/>
  <c r="D38" i="54" s="1"/>
  <c r="D20" i="105" s="1"/>
  <c r="R54" i="54"/>
  <c r="R56" i="54" s="1"/>
  <c r="W90" i="46"/>
  <c r="W92" i="46" s="1"/>
  <c r="E47" i="54"/>
  <c r="D47" i="54" s="1"/>
  <c r="E92" i="46"/>
  <c r="AV27" i="56"/>
  <c r="Y38" i="106"/>
  <c r="AZ31" i="56"/>
  <c r="AZ30" i="56" s="1"/>
  <c r="AY29" i="56" s="1"/>
  <c r="Q47" i="106"/>
  <c r="AN50" i="56"/>
  <c r="P20" i="55"/>
  <c r="O20" i="55" s="1"/>
  <c r="D20" i="55" s="1"/>
  <c r="C20" i="55" s="1"/>
  <c r="D30" i="107" s="1"/>
  <c r="C30" i="107" s="1"/>
  <c r="Q30" i="107" s="1"/>
  <c r="C49" i="55"/>
  <c r="E51" i="55"/>
  <c r="F50" i="55"/>
  <c r="C56" i="55"/>
  <c r="O24" i="54"/>
  <c r="D24" i="54" s="1"/>
  <c r="D23" i="105"/>
  <c r="C23" i="105" s="1"/>
  <c r="Q23" i="105" s="1"/>
  <c r="O48" i="54"/>
  <c r="D49" i="56"/>
  <c r="C49" i="56" s="1"/>
  <c r="D85" i="47"/>
  <c r="AX30" i="56"/>
  <c r="D9" i="55"/>
  <c r="D15" i="107" s="1"/>
  <c r="O8" i="55"/>
  <c r="P44" i="54"/>
  <c r="O44" i="54" s="1"/>
  <c r="O46" i="54"/>
  <c r="O45" i="54" s="1"/>
  <c r="AP18" i="56"/>
  <c r="S29" i="106"/>
  <c r="S27" i="106" s="1"/>
  <c r="Q27" i="106" s="1"/>
  <c r="AN21" i="56"/>
  <c r="BG21" i="56" s="1"/>
  <c r="X38" i="56"/>
  <c r="V38" i="56" s="1"/>
  <c r="C21" i="55"/>
  <c r="D29" i="107"/>
  <c r="D39" i="54"/>
  <c r="D21" i="105" s="1"/>
  <c r="BF35" i="56"/>
  <c r="BF31" i="56" s="1"/>
  <c r="BF30" i="56" s="1"/>
  <c r="AJ47" i="106" s="1"/>
  <c r="AJ48" i="106" s="1"/>
  <c r="Y27" i="56"/>
  <c r="BG27" i="56" s="1"/>
  <c r="L3" i="106"/>
  <c r="L48" i="106"/>
  <c r="T59" i="55"/>
  <c r="O19" i="55"/>
  <c r="D19" i="55" s="1"/>
  <c r="E28" i="55"/>
  <c r="F27" i="55"/>
  <c r="D8" i="55"/>
  <c r="C8" i="55" s="1"/>
  <c r="D17" i="55"/>
  <c r="C17" i="55" s="1"/>
  <c r="C14" i="55" s="1"/>
  <c r="G4" i="55"/>
  <c r="E5" i="55"/>
  <c r="BD48" i="56"/>
  <c r="BD59" i="56" s="1"/>
  <c r="P57" i="55"/>
  <c r="O57" i="55" s="1"/>
  <c r="D57" i="55" s="1"/>
  <c r="AE47" i="54"/>
  <c r="J56" i="54"/>
  <c r="BG28" i="56"/>
  <c r="P24" i="55"/>
  <c r="O24" i="55" s="1"/>
  <c r="D24" i="55" s="1"/>
  <c r="D33" i="107" s="1"/>
  <c r="AR30" i="46"/>
  <c r="P26" i="54"/>
  <c r="T92" i="46"/>
  <c r="M54" i="54"/>
  <c r="M56" i="54" s="1"/>
  <c r="BG85" i="47"/>
  <c r="L54" i="55"/>
  <c r="L59" i="55" s="1"/>
  <c r="O85" i="48"/>
  <c r="L60" i="55" s="1"/>
  <c r="AR20" i="46"/>
  <c r="P21" i="54"/>
  <c r="BG39" i="56"/>
  <c r="T85" i="48"/>
  <c r="M60" i="55" s="1"/>
  <c r="M54" i="55"/>
  <c r="M59" i="55" s="1"/>
  <c r="J59" i="55"/>
  <c r="F35" i="55"/>
  <c r="BG54" i="56"/>
  <c r="AF92" i="46"/>
  <c r="T37" i="54"/>
  <c r="T56" i="54" s="1"/>
  <c r="P52" i="54"/>
  <c r="O52" i="54" s="1"/>
  <c r="D52" i="54" s="1"/>
  <c r="G54" i="54"/>
  <c r="E54" i="54" s="1"/>
  <c r="BG52" i="56"/>
  <c r="AR43" i="48"/>
  <c r="P28" i="55"/>
  <c r="O28" i="55" s="1"/>
  <c r="U85" i="48"/>
  <c r="N60" i="55" s="1"/>
  <c r="N54" i="55"/>
  <c r="N59" i="55" s="1"/>
  <c r="AQ92" i="46"/>
  <c r="AA5" i="54"/>
  <c r="BG34" i="56"/>
  <c r="AR48" i="46"/>
  <c r="P40" i="54"/>
  <c r="BG51" i="56"/>
  <c r="H92" i="46"/>
  <c r="H56" i="54"/>
  <c r="BG40" i="56"/>
  <c r="BG33" i="56"/>
  <c r="CD85" i="47"/>
  <c r="AV49" i="56"/>
  <c r="BG49" i="56" s="1"/>
  <c r="AR6" i="48"/>
  <c r="P5" i="55"/>
  <c r="V85" i="48"/>
  <c r="K60" i="55" s="1"/>
  <c r="K54" i="55"/>
  <c r="K44" i="45"/>
  <c r="K37" i="53"/>
  <c r="P10" i="104" s="1"/>
  <c r="H44" i="45"/>
  <c r="R42" i="45"/>
  <c r="J44" i="45"/>
  <c r="R37" i="45"/>
  <c r="AK62" i="46"/>
  <c r="V49" i="54" s="1"/>
  <c r="G30" i="105" s="1"/>
  <c r="F30" i="105" s="1"/>
  <c r="Q44" i="45"/>
  <c r="R43" i="45"/>
  <c r="G92" i="46"/>
  <c r="AR49" i="48"/>
  <c r="CN6" i="47"/>
  <c r="T85" i="47"/>
  <c r="K86" i="47" s="1"/>
  <c r="AQ85" i="48"/>
  <c r="AR27" i="48"/>
  <c r="AR47" i="48"/>
  <c r="AR78" i="48"/>
  <c r="AR82" i="48"/>
  <c r="AR70" i="48"/>
  <c r="AR29" i="48"/>
  <c r="I92" i="46"/>
  <c r="AR28" i="48"/>
  <c r="AR35" i="48"/>
  <c r="AR53" i="48"/>
  <c r="AR69" i="48"/>
  <c r="AR81" i="48"/>
  <c r="AR59" i="46"/>
  <c r="F92" i="46"/>
  <c r="AD92" i="46"/>
  <c r="AR33" i="48"/>
  <c r="AR80" i="48"/>
  <c r="AR82" i="46"/>
  <c r="AR54" i="48"/>
  <c r="AR4" i="46"/>
  <c r="X92" i="46"/>
  <c r="AC92" i="46"/>
  <c r="AR9" i="48"/>
  <c r="H85" i="48"/>
  <c r="H60" i="55" s="1"/>
  <c r="H61" i="55" s="1"/>
  <c r="AR30" i="48"/>
  <c r="AR44" i="48"/>
  <c r="AR46" i="48"/>
  <c r="AR79" i="48"/>
  <c r="K92" i="46"/>
  <c r="BI85" i="47"/>
  <c r="CN30" i="47"/>
  <c r="CN43" i="47"/>
  <c r="AB85" i="47"/>
  <c r="AA86" i="47" s="1"/>
  <c r="U86" i="47" s="1"/>
  <c r="CN54" i="47"/>
  <c r="BX85" i="47"/>
  <c r="CN70" i="47"/>
  <c r="CN80" i="47"/>
  <c r="AR85" i="47"/>
  <c r="CN29" i="47"/>
  <c r="AS85" i="47"/>
  <c r="BH85" i="47"/>
  <c r="CN53" i="47"/>
  <c r="BV85" i="47"/>
  <c r="BU85" i="47"/>
  <c r="BU86" i="47" s="1"/>
  <c r="CN69" i="47"/>
  <c r="CN79" i="47"/>
  <c r="CB85" i="47"/>
  <c r="F58" i="48"/>
  <c r="AR58" i="48" s="1"/>
  <c r="CN58" i="47"/>
  <c r="CN46" i="47"/>
  <c r="BW85" i="47"/>
  <c r="CK85" i="47"/>
  <c r="CN82" i="47"/>
  <c r="CN27" i="47"/>
  <c r="AQ85" i="47"/>
  <c r="CN33" i="47"/>
  <c r="CN44" i="47"/>
  <c r="CN47" i="47"/>
  <c r="CJ85" i="47"/>
  <c r="BY85" i="47"/>
  <c r="BM85" i="47"/>
  <c r="BL86" i="47" s="1"/>
  <c r="AR45" i="46"/>
  <c r="AR73" i="46"/>
  <c r="AR44" i="46"/>
  <c r="AR61" i="46"/>
  <c r="AR75" i="46"/>
  <c r="AR81" i="46"/>
  <c r="AR89" i="46"/>
  <c r="AR28" i="46"/>
  <c r="AR80" i="46"/>
  <c r="AR88" i="46"/>
  <c r="AR60" i="46"/>
  <c r="AR65" i="46"/>
  <c r="AR87" i="46"/>
  <c r="AR43" i="46"/>
  <c r="AR74" i="46"/>
  <c r="AF85" i="48"/>
  <c r="T60" i="55" s="1"/>
  <c r="AD85" i="48"/>
  <c r="S60" i="55" s="1"/>
  <c r="S61" i="55" s="1"/>
  <c r="X85" i="48"/>
  <c r="K85" i="48"/>
  <c r="J60" i="55" s="1"/>
  <c r="I85" i="48"/>
  <c r="I60" i="55" s="1"/>
  <c r="I61" i="55" s="1"/>
  <c r="AC85" i="48"/>
  <c r="R60" i="55" s="1"/>
  <c r="R61" i="55" s="1"/>
  <c r="G85" i="48"/>
  <c r="D48" i="54" l="1"/>
  <c r="AE48" i="54" s="1"/>
  <c r="D44" i="54"/>
  <c r="C44" i="54" s="1"/>
  <c r="O54" i="54"/>
  <c r="D54" i="54" s="1"/>
  <c r="C54" i="54" s="1"/>
  <c r="D37" i="105" s="1"/>
  <c r="C57" i="55"/>
  <c r="D46" i="54"/>
  <c r="D45" i="54" s="1"/>
  <c r="C45" i="54" s="1"/>
  <c r="Y47" i="106"/>
  <c r="AK47" i="106" s="1"/>
  <c r="I57" i="54"/>
  <c r="D4" i="54"/>
  <c r="E3" i="54"/>
  <c r="D26" i="105"/>
  <c r="C26" i="105" s="1"/>
  <c r="Q26" i="105" s="1"/>
  <c r="R57" i="54"/>
  <c r="D90" i="46"/>
  <c r="D92" i="46" s="1"/>
  <c r="BG29" i="56"/>
  <c r="AY59" i="56"/>
  <c r="Z5" i="54"/>
  <c r="AA4" i="54"/>
  <c r="AA3" i="54" s="1"/>
  <c r="Z3" i="54" s="1"/>
  <c r="AA45" i="106"/>
  <c r="Z45" i="106" s="1"/>
  <c r="AX59" i="56"/>
  <c r="D11" i="105"/>
  <c r="C11" i="105" s="1"/>
  <c r="Q11" i="105" s="1"/>
  <c r="D22" i="54"/>
  <c r="O49" i="107"/>
  <c r="M49" i="107" s="1"/>
  <c r="O40" i="54"/>
  <c r="D40" i="54" s="1"/>
  <c r="O26" i="54"/>
  <c r="O25" i="54" s="1"/>
  <c r="D25" i="54" s="1"/>
  <c r="D12" i="105" s="1"/>
  <c r="C12" i="105" s="1"/>
  <c r="Q12" i="105" s="1"/>
  <c r="Q48" i="106"/>
  <c r="AK27" i="106"/>
  <c r="O37" i="54"/>
  <c r="AA44" i="106"/>
  <c r="AA48" i="106" s="1"/>
  <c r="AE24" i="54"/>
  <c r="AA59" i="55"/>
  <c r="AZ59" i="56"/>
  <c r="T61" i="55"/>
  <c r="K59" i="55"/>
  <c r="E54" i="55"/>
  <c r="E50" i="55" s="1"/>
  <c r="D50" i="55" s="1"/>
  <c r="AE39" i="54"/>
  <c r="V59" i="56"/>
  <c r="BG38" i="56"/>
  <c r="D14" i="107"/>
  <c r="D13" i="107" s="1"/>
  <c r="C15" i="107"/>
  <c r="Q15" i="107" s="1"/>
  <c r="Y37" i="106"/>
  <c r="AK38" i="106"/>
  <c r="AE38" i="54"/>
  <c r="AP86" i="47"/>
  <c r="BG86" i="47"/>
  <c r="U49" i="54"/>
  <c r="U45" i="54" s="1"/>
  <c r="U56" i="54" s="1"/>
  <c r="O21" i="54"/>
  <c r="O11" i="54" s="1"/>
  <c r="D11" i="54" s="1"/>
  <c r="D7" i="105" s="1"/>
  <c r="C7" i="105" s="1"/>
  <c r="Q7" i="105" s="1"/>
  <c r="C33" i="107"/>
  <c r="Q33" i="107" s="1"/>
  <c r="D32" i="107"/>
  <c r="C32" i="107" s="1"/>
  <c r="Q32" i="107" s="1"/>
  <c r="C9" i="55"/>
  <c r="X59" i="56"/>
  <c r="AP59" i="56"/>
  <c r="BV86" i="47"/>
  <c r="P7" i="104"/>
  <c r="T10" i="104"/>
  <c r="D18" i="55"/>
  <c r="D31" i="107"/>
  <c r="F56" i="54"/>
  <c r="G60" i="55"/>
  <c r="C19" i="55"/>
  <c r="C18" i="55" s="1"/>
  <c r="D23" i="55"/>
  <c r="C24" i="55"/>
  <c r="C23" i="55" s="1"/>
  <c r="D5" i="55"/>
  <c r="C5" i="55" s="1"/>
  <c r="O5" i="55"/>
  <c r="P4" i="55"/>
  <c r="F59" i="55"/>
  <c r="E35" i="55"/>
  <c r="D35" i="55" s="1"/>
  <c r="C35" i="55" s="1"/>
  <c r="C31" i="55" s="1"/>
  <c r="D30" i="55" s="1"/>
  <c r="G3" i="55"/>
  <c r="E3" i="55" s="1"/>
  <c r="E4" i="55"/>
  <c r="D28" i="55"/>
  <c r="D39" i="107" s="1"/>
  <c r="E27" i="55"/>
  <c r="BG48" i="56"/>
  <c r="J61" i="55"/>
  <c r="M61" i="55"/>
  <c r="J57" i="54"/>
  <c r="P56" i="54"/>
  <c r="P57" i="54" s="1"/>
  <c r="N61" i="55"/>
  <c r="L61" i="55"/>
  <c r="K45" i="53"/>
  <c r="K46" i="53" s="1"/>
  <c r="V37" i="53"/>
  <c r="X61" i="55"/>
  <c r="P60" i="55"/>
  <c r="K61" i="55"/>
  <c r="H57" i="54"/>
  <c r="T57" i="54"/>
  <c r="G56" i="54"/>
  <c r="G57" i="54" s="1"/>
  <c r="M57" i="54"/>
  <c r="AK92" i="46"/>
  <c r="BJ59" i="47"/>
  <c r="BA36" i="56" s="1"/>
  <c r="AR62" i="46"/>
  <c r="F85" i="48"/>
  <c r="F60" i="55" s="1"/>
  <c r="G9" i="43"/>
  <c r="G8" i="43"/>
  <c r="G7" i="43"/>
  <c r="G6" i="43"/>
  <c r="G5" i="43"/>
  <c r="D155" i="42"/>
  <c r="D83" i="42"/>
  <c r="D67" i="42"/>
  <c r="C50" i="55" l="1"/>
  <c r="D48" i="107" s="1"/>
  <c r="D65" i="55"/>
  <c r="AE26" i="54"/>
  <c r="D3" i="54"/>
  <c r="D5" i="105"/>
  <c r="D37" i="54"/>
  <c r="O36" i="54"/>
  <c r="D36" i="54" s="1"/>
  <c r="AE49" i="54"/>
  <c r="O3" i="54"/>
  <c r="G27" i="105"/>
  <c r="Q30" i="105"/>
  <c r="D28" i="105"/>
  <c r="C28" i="105" s="1"/>
  <c r="Q28" i="105" s="1"/>
  <c r="AE46" i="54"/>
  <c r="C40" i="54"/>
  <c r="AE40" i="54" s="1"/>
  <c r="D22" i="105"/>
  <c r="C22" i="105" s="1"/>
  <c r="Q22" i="105" s="1"/>
  <c r="Z59" i="55"/>
  <c r="M48" i="107"/>
  <c r="Z44" i="106"/>
  <c r="Z48" i="106" s="1"/>
  <c r="AK45" i="106"/>
  <c r="AK44" i="106" s="1"/>
  <c r="BA30" i="56"/>
  <c r="AW30" i="56" s="1"/>
  <c r="AE21" i="54"/>
  <c r="C22" i="54"/>
  <c r="AE22" i="54" s="1"/>
  <c r="D8" i="105"/>
  <c r="C8" i="105" s="1"/>
  <c r="Q8" i="105" s="1"/>
  <c r="O5" i="105"/>
  <c r="D38" i="107"/>
  <c r="C38" i="107" s="1"/>
  <c r="Q38" i="107" s="1"/>
  <c r="C39" i="107"/>
  <c r="Q39" i="107" s="1"/>
  <c r="C37" i="105"/>
  <c r="Q37" i="105" s="1"/>
  <c r="Y48" i="106"/>
  <c r="AK37" i="106"/>
  <c r="C14" i="107"/>
  <c r="Z4" i="54"/>
  <c r="AE4" i="54" s="1"/>
  <c r="D18" i="105"/>
  <c r="C18" i="105" s="1"/>
  <c r="Q18" i="105" s="1"/>
  <c r="C36" i="54"/>
  <c r="AE36" i="54" s="1"/>
  <c r="C30" i="55"/>
  <c r="D46" i="107" s="1"/>
  <c r="C46" i="107"/>
  <c r="Q46" i="107" s="1"/>
  <c r="T7" i="104"/>
  <c r="P18" i="104"/>
  <c r="D28" i="107"/>
  <c r="C31" i="107"/>
  <c r="Q31" i="107" s="1"/>
  <c r="D50" i="54"/>
  <c r="E56" i="54"/>
  <c r="D45" i="107"/>
  <c r="F61" i="55"/>
  <c r="P3" i="55"/>
  <c r="O4" i="55"/>
  <c r="C28" i="55"/>
  <c r="C27" i="55" s="1"/>
  <c r="D27" i="55"/>
  <c r="G59" i="55"/>
  <c r="G61" i="55" s="1"/>
  <c r="BG31" i="56"/>
  <c r="BJ85" i="47"/>
  <c r="BJ86" i="47" s="1"/>
  <c r="BF86" i="47" s="1"/>
  <c r="AK59" i="48"/>
  <c r="V36" i="55" s="1"/>
  <c r="CN59" i="47"/>
  <c r="G6" i="27"/>
  <c r="B15" i="43"/>
  <c r="C15" i="43"/>
  <c r="D56" i="54" l="1"/>
  <c r="V30" i="55"/>
  <c r="U30" i="55" s="1"/>
  <c r="U59" i="55" s="1"/>
  <c r="G47" i="107"/>
  <c r="Z56" i="54"/>
  <c r="AA56" i="54"/>
  <c r="AW59" i="56"/>
  <c r="BG30" i="56"/>
  <c r="F27" i="105"/>
  <c r="F38" i="105" s="1"/>
  <c r="G38" i="105"/>
  <c r="D4" i="55"/>
  <c r="D8" i="107" s="1"/>
  <c r="C8" i="107" s="1"/>
  <c r="O3" i="55"/>
  <c r="D3" i="55" s="1"/>
  <c r="D59" i="55" s="1"/>
  <c r="BA59" i="56"/>
  <c r="O56" i="54"/>
  <c r="D19" i="105"/>
  <c r="C19" i="105" s="1"/>
  <c r="Q19" i="105" s="1"/>
  <c r="AE37" i="54"/>
  <c r="C13" i="107"/>
  <c r="Q14" i="107"/>
  <c r="Q13" i="107" s="1"/>
  <c r="O4" i="105"/>
  <c r="O38" i="105" s="1"/>
  <c r="M38" i="105" s="1"/>
  <c r="M5" i="105"/>
  <c r="AE45" i="54"/>
  <c r="D27" i="105"/>
  <c r="C27" i="105" s="1"/>
  <c r="Q27" i="105" s="1"/>
  <c r="AE11" i="54"/>
  <c r="C28" i="107"/>
  <c r="Q28" i="107" s="1"/>
  <c r="D7" i="107"/>
  <c r="N17" i="106"/>
  <c r="C48" i="107"/>
  <c r="Q48" i="107" s="1"/>
  <c r="C45" i="107"/>
  <c r="D35" i="105"/>
  <c r="C35" i="105" s="1"/>
  <c r="Q35" i="105" s="1"/>
  <c r="AE52" i="54"/>
  <c r="C4" i="55"/>
  <c r="O59" i="55"/>
  <c r="P59" i="55"/>
  <c r="P61" i="55" s="1"/>
  <c r="AM37" i="48"/>
  <c r="G10" i="27"/>
  <c r="G13" i="27"/>
  <c r="H13" i="27" s="1"/>
  <c r="F15" i="27"/>
  <c r="G11" i="27"/>
  <c r="G7" i="27"/>
  <c r="G12" i="27"/>
  <c r="G8" i="27"/>
  <c r="G9" i="27"/>
  <c r="G5" i="27"/>
  <c r="H6" i="27"/>
  <c r="AM34" i="48"/>
  <c r="AE41" i="54"/>
  <c r="AK85" i="48"/>
  <c r="AR59" i="48"/>
  <c r="C63" i="55" l="1"/>
  <c r="H8" i="27"/>
  <c r="AE10" i="47"/>
  <c r="F47" i="107"/>
  <c r="Q47" i="107" s="1"/>
  <c r="G45" i="107"/>
  <c r="V60" i="55"/>
  <c r="V61" i="55" s="1"/>
  <c r="AM42" i="48"/>
  <c r="AE25" i="54"/>
  <c r="H10" i="27"/>
  <c r="C5" i="105"/>
  <c r="Q5" i="105" s="1"/>
  <c r="D4" i="105"/>
  <c r="AE3" i="54"/>
  <c r="D5" i="107"/>
  <c r="D49" i="107" s="1"/>
  <c r="C3" i="55"/>
  <c r="AM19" i="48"/>
  <c r="AR19" i="48" s="1"/>
  <c r="CA19" i="47"/>
  <c r="AV17" i="56" s="1"/>
  <c r="AV16" i="56" s="1"/>
  <c r="M4" i="105"/>
  <c r="Q8" i="107"/>
  <c r="Q7" i="107" s="1"/>
  <c r="C7" i="107"/>
  <c r="K17" i="106"/>
  <c r="AK17" i="106" s="1"/>
  <c r="N13" i="106"/>
  <c r="C50" i="54"/>
  <c r="D32" i="105"/>
  <c r="H12" i="27"/>
  <c r="CL83" i="47"/>
  <c r="AR42" i="48"/>
  <c r="Y26" i="55"/>
  <c r="H9" i="27"/>
  <c r="BG57" i="56"/>
  <c r="AR37" i="48"/>
  <c r="Y25" i="55"/>
  <c r="AR34" i="48"/>
  <c r="Y24" i="55"/>
  <c r="H7" i="27"/>
  <c r="AM84" i="48"/>
  <c r="AM3" i="48"/>
  <c r="CL84" i="47"/>
  <c r="BF58" i="56" s="1"/>
  <c r="H5" i="27"/>
  <c r="H11" i="27"/>
  <c r="AM4" i="48"/>
  <c r="H4" i="27"/>
  <c r="AM10" i="48"/>
  <c r="Y11" i="55" s="1"/>
  <c r="AM83" i="48"/>
  <c r="R39" i="45"/>
  <c r="L44" i="45"/>
  <c r="AR29" i="46"/>
  <c r="AW34" i="47"/>
  <c r="AV32" i="47" s="1"/>
  <c r="AR49" i="46"/>
  <c r="E20" i="45"/>
  <c r="E9" i="45"/>
  <c r="E8" i="45"/>
  <c r="C4" i="105" l="1"/>
  <c r="Q4" i="105" s="1"/>
  <c r="D38" i="105"/>
  <c r="CN83" i="47"/>
  <c r="CL85" i="47"/>
  <c r="CL86" i="47" s="1"/>
  <c r="AV14" i="56"/>
  <c r="BG14" i="56" s="1"/>
  <c r="BG16" i="56"/>
  <c r="AC3" i="47"/>
  <c r="AC85" i="47" s="1"/>
  <c r="Y17" i="55"/>
  <c r="C49" i="107"/>
  <c r="C5" i="107"/>
  <c r="D4" i="107"/>
  <c r="G49" i="107"/>
  <c r="F45" i="107"/>
  <c r="AS24" i="56"/>
  <c r="N12" i="106"/>
  <c r="N4" i="106"/>
  <c r="C32" i="105"/>
  <c r="Q32" i="105" s="1"/>
  <c r="AE50" i="54"/>
  <c r="C56" i="54"/>
  <c r="AA11" i="56"/>
  <c r="AE54" i="54"/>
  <c r="AR90" i="46"/>
  <c r="AR84" i="48"/>
  <c r="Y58" i="55"/>
  <c r="R8" i="45"/>
  <c r="D9" i="53"/>
  <c r="V9" i="53" s="1"/>
  <c r="AR10" i="48"/>
  <c r="R9" i="45"/>
  <c r="D10" i="53"/>
  <c r="V10" i="53" s="1"/>
  <c r="AR31" i="46"/>
  <c r="AE27" i="54"/>
  <c r="AR79" i="46"/>
  <c r="AE44" i="54"/>
  <c r="CN84" i="47"/>
  <c r="BG58" i="56"/>
  <c r="BD42" i="47"/>
  <c r="AU26" i="56" s="1"/>
  <c r="AE43" i="54"/>
  <c r="R20" i="45"/>
  <c r="D22" i="53"/>
  <c r="V22" i="53" s="1"/>
  <c r="AR83" i="48"/>
  <c r="Y57" i="55"/>
  <c r="AR54" i="46"/>
  <c r="AE42" i="54"/>
  <c r="AR4" i="48"/>
  <c r="Y4" i="55"/>
  <c r="AR3" i="48"/>
  <c r="Y3" i="55"/>
  <c r="AR5" i="46"/>
  <c r="E4" i="47"/>
  <c r="AR56" i="46"/>
  <c r="BB37" i="47"/>
  <c r="AM85" i="48"/>
  <c r="AR85" i="48" s="1"/>
  <c r="CN34" i="47"/>
  <c r="AW85" i="47"/>
  <c r="CN3" i="47"/>
  <c r="AE85" i="47"/>
  <c r="AE86" i="47" s="1"/>
  <c r="CN10" i="47"/>
  <c r="R6" i="45"/>
  <c r="E7" i="45"/>
  <c r="CC81" i="47"/>
  <c r="Q38" i="105" l="1"/>
  <c r="D5" i="104"/>
  <c r="D4" i="104" s="1"/>
  <c r="D18" i="104" s="1"/>
  <c r="F49" i="107"/>
  <c r="Q49" i="107" s="1"/>
  <c r="Q45" i="107"/>
  <c r="Q5" i="107"/>
  <c r="Q4" i="107" s="1"/>
  <c r="C4" i="107"/>
  <c r="CN42" i="47"/>
  <c r="AO24" i="56"/>
  <c r="CN32" i="47"/>
  <c r="AV85" i="47"/>
  <c r="AV86" i="47" s="1"/>
  <c r="E4" i="56"/>
  <c r="E85" i="47"/>
  <c r="D86" i="47" s="1"/>
  <c r="C87" i="47" s="1"/>
  <c r="AR26" i="56"/>
  <c r="BG26" i="56" s="1"/>
  <c r="AU23" i="56"/>
  <c r="AU59" i="56" s="1"/>
  <c r="AR24" i="56"/>
  <c r="AS23" i="56"/>
  <c r="AC86" i="47"/>
  <c r="N3" i="106"/>
  <c r="N48" i="106"/>
  <c r="Y11" i="56"/>
  <c r="BG11" i="56" s="1"/>
  <c r="AA8" i="56"/>
  <c r="C38" i="105"/>
  <c r="CN4" i="47"/>
  <c r="AE56" i="54"/>
  <c r="AE5" i="54"/>
  <c r="AF21" i="54" s="1"/>
  <c r="BF53" i="56"/>
  <c r="CN81" i="47"/>
  <c r="CN37" i="47"/>
  <c r="AT25" i="56"/>
  <c r="R7" i="45"/>
  <c r="D8" i="53"/>
  <c r="BD85" i="47"/>
  <c r="BD86" i="47" s="1"/>
  <c r="Y60" i="55"/>
  <c r="AR92" i="46"/>
  <c r="Y59" i="55"/>
  <c r="AE59" i="55" s="1"/>
  <c r="CA85" i="47"/>
  <c r="AV59" i="56"/>
  <c r="CN19" i="47"/>
  <c r="BB85" i="47"/>
  <c r="BB86" i="47" s="1"/>
  <c r="CI28" i="47"/>
  <c r="AQ20" i="56" s="1"/>
  <c r="CC85" i="47"/>
  <c r="BF50" i="56" l="1"/>
  <c r="BG50" i="56" s="1"/>
  <c r="C5" i="104"/>
  <c r="T5" i="104" s="1"/>
  <c r="AQ18" i="56"/>
  <c r="AN18" i="56" s="1"/>
  <c r="AN20" i="56"/>
  <c r="BG20" i="56" s="1"/>
  <c r="AR25" i="56"/>
  <c r="BG25" i="56" s="1"/>
  <c r="AT23" i="56"/>
  <c r="AT59" i="56" s="1"/>
  <c r="AO59" i="56"/>
  <c r="BG24" i="56"/>
  <c r="AU86" i="47"/>
  <c r="AR23" i="56"/>
  <c r="AS59" i="56"/>
  <c r="E3" i="56"/>
  <c r="E59" i="56" s="1"/>
  <c r="D4" i="56"/>
  <c r="D7" i="106" s="1"/>
  <c r="K15" i="106"/>
  <c r="AK15" i="106" s="1"/>
  <c r="M13" i="106"/>
  <c r="AA3" i="56"/>
  <c r="Y8" i="56"/>
  <c r="C4" i="104"/>
  <c r="AE63" i="55"/>
  <c r="Y61" i="55"/>
  <c r="V8" i="53"/>
  <c r="BG53" i="56"/>
  <c r="BG17" i="56"/>
  <c r="Y57" i="54"/>
  <c r="CI85" i="47"/>
  <c r="BZ86" i="47" s="1"/>
  <c r="BT86" i="47" s="1"/>
  <c r="CN28" i="47"/>
  <c r="CN85" i="47" s="1"/>
  <c r="E11" i="45"/>
  <c r="D12" i="53" s="1"/>
  <c r="V12" i="53" s="1"/>
  <c r="BF59" i="56" l="1"/>
  <c r="BG18" i="56"/>
  <c r="AN59" i="56"/>
  <c r="AQ59" i="56"/>
  <c r="AR59" i="56"/>
  <c r="BG23" i="56"/>
  <c r="C4" i="56"/>
  <c r="BG4" i="56" s="1"/>
  <c r="Y3" i="56"/>
  <c r="AA59" i="56"/>
  <c r="K13" i="106"/>
  <c r="M12" i="106"/>
  <c r="M4" i="106"/>
  <c r="M3" i="106" s="1"/>
  <c r="T4" i="104"/>
  <c r="C18" i="104"/>
  <c r="T18" i="104" s="1"/>
  <c r="D45" i="53"/>
  <c r="V45" i="53" s="1"/>
  <c r="AE57" i="54" s="1"/>
  <c r="R11" i="45"/>
  <c r="R44" i="45" s="1"/>
  <c r="E44" i="45"/>
  <c r="D4" i="106" l="1"/>
  <c r="D6" i="106"/>
  <c r="C7" i="106"/>
  <c r="U5" i="104"/>
  <c r="K12" i="106"/>
  <c r="AK13" i="106"/>
  <c r="AK12" i="106" s="1"/>
  <c r="K4" i="106"/>
  <c r="M48" i="106"/>
  <c r="Y59" i="56"/>
  <c r="U4" i="104"/>
  <c r="U14" i="104"/>
  <c r="U7" i="104"/>
  <c r="U15" i="104"/>
  <c r="U18" i="104"/>
  <c r="U13" i="104"/>
  <c r="U9" i="104"/>
  <c r="U6" i="104"/>
  <c r="U17" i="104"/>
  <c r="U12" i="104"/>
  <c r="U16" i="104"/>
  <c r="U10" i="104"/>
  <c r="U8" i="104"/>
  <c r="U11" i="104"/>
  <c r="C4" i="106" l="1"/>
  <c r="C6" i="106"/>
  <c r="AK7" i="106"/>
  <c r="AK6" i="106" s="1"/>
  <c r="D3" i="106"/>
  <c r="D48" i="106"/>
  <c r="K3" i="106"/>
  <c r="AK4" i="106"/>
  <c r="AK48" i="106" s="1"/>
  <c r="K48" i="106"/>
  <c r="C3" i="106" l="1"/>
  <c r="C48" i="106"/>
  <c r="AK3" i="106"/>
  <c r="F8" i="56" l="1"/>
  <c r="F3" i="56" s="1"/>
  <c r="D10" i="56"/>
  <c r="BG10" i="56" s="1"/>
  <c r="D8" i="56" l="1"/>
  <c r="BG8" i="56" s="1"/>
  <c r="F59" i="56"/>
  <c r="D3" i="56"/>
  <c r="C3" i="56" s="1"/>
  <c r="D59" i="56" l="1"/>
  <c r="BG3" i="56" l="1"/>
  <c r="C59" i="56"/>
  <c r="BG59" i="56" s="1"/>
  <c r="BH59" i="56" s="1"/>
</calcChain>
</file>

<file path=xl/comments1.xml><?xml version="1.0" encoding="utf-8"?>
<comments xmlns="http://schemas.openxmlformats.org/spreadsheetml/2006/main">
  <authors>
    <author>Бекенова Динара</author>
  </authors>
  <commentList>
    <comment ref="AW1" authorId="0">
      <text>
        <r>
          <rPr>
            <b/>
            <sz val="9"/>
            <color indexed="81"/>
            <rFont val="Tahoma"/>
            <family val="2"/>
          </rPr>
          <t>Бекенова Динара:</t>
        </r>
        <r>
          <rPr>
            <sz val="9"/>
            <color indexed="81"/>
            <rFont val="Tahoma"/>
            <family val="2"/>
          </rPr>
          <t xml:space="preserve">
через  функцию ВПР прикручено из справочника
</t>
        </r>
      </text>
    </comment>
  </commentList>
</comments>
</file>

<file path=xl/comments10.xml><?xml version="1.0" encoding="utf-8"?>
<comments xmlns="http://schemas.openxmlformats.org/spreadsheetml/2006/main">
  <authors>
    <author>Bekenova_D</author>
  </authors>
  <commentList>
    <comment ref="K21" authorId="0">
      <text>
        <r>
          <rPr>
            <b/>
            <sz val="9"/>
            <color indexed="81"/>
            <rFont val="Tahoma"/>
            <family val="2"/>
            <charset val="204"/>
          </rPr>
          <t>Bekenova_D:</t>
        </r>
        <r>
          <rPr>
            <sz val="9"/>
            <color indexed="81"/>
            <rFont val="Tahoma"/>
            <family val="2"/>
            <charset val="204"/>
          </rPr>
          <t xml:space="preserve">
FS 2.4.2</t>
        </r>
      </text>
    </comment>
    <comment ref="K24" authorId="0">
      <text>
        <r>
          <rPr>
            <b/>
            <sz val="9"/>
            <color indexed="81"/>
            <rFont val="Tahoma"/>
            <family val="2"/>
            <charset val="204"/>
          </rPr>
          <t>Bekenova_D:</t>
        </r>
        <r>
          <rPr>
            <sz val="9"/>
            <color indexed="81"/>
            <rFont val="Tahoma"/>
            <family val="2"/>
            <charset val="204"/>
          </rPr>
          <t xml:space="preserve">
FS 2.4.1</t>
        </r>
      </text>
    </comment>
  </commentList>
</comments>
</file>

<file path=xl/comments11.xml><?xml version="1.0" encoding="utf-8"?>
<comments xmlns="http://schemas.openxmlformats.org/spreadsheetml/2006/main">
  <authors>
    <author>Bekenova_D</author>
  </authors>
  <commentList>
    <comment ref="E13" authorId="0">
      <text>
        <r>
          <rPr>
            <b/>
            <sz val="9"/>
            <color indexed="81"/>
            <rFont val="Tahoma"/>
            <family val="2"/>
            <charset val="204"/>
          </rPr>
          <t>Bekenova_D:
FS 2.2/ HF 2.3</t>
        </r>
      </text>
    </comment>
    <comment ref="F13" authorId="0">
      <text>
        <r>
          <rPr>
            <b/>
            <sz val="9"/>
            <color indexed="81"/>
            <rFont val="Tahoma"/>
            <family val="2"/>
            <charset val="204"/>
          </rPr>
          <t>Bekenova_D:</t>
        </r>
        <r>
          <rPr>
            <sz val="9"/>
            <color indexed="81"/>
            <rFont val="Tahoma"/>
            <family val="2"/>
            <charset val="204"/>
          </rPr>
          <t xml:space="preserve">
FS 2.1 / HF 2.5
</t>
        </r>
      </text>
    </comment>
  </commentList>
</comments>
</file>

<file path=xl/comments12.xml><?xml version="1.0" encoding="utf-8"?>
<comments xmlns="http://schemas.openxmlformats.org/spreadsheetml/2006/main">
  <authors>
    <author>adzhartibaeva</author>
  </authors>
  <commentList>
    <comment ref="A34" authorId="0">
      <text>
        <r>
          <rPr>
            <b/>
            <sz val="9"/>
            <color indexed="81"/>
            <rFont val="Tahoma"/>
            <family val="2"/>
            <charset val="204"/>
          </rPr>
          <t>adzhartibaeva:</t>
        </r>
        <r>
          <rPr>
            <sz val="9"/>
            <color indexed="81"/>
            <rFont val="Tahoma"/>
            <family val="2"/>
            <charset val="204"/>
          </rPr>
          <t xml:space="preserve">
поменяла текст боковика как в сКУВТ</t>
        </r>
      </text>
    </comment>
  </commentList>
</comments>
</file>

<file path=xl/comments2.xml><?xml version="1.0" encoding="utf-8"?>
<comments xmlns="http://schemas.openxmlformats.org/spreadsheetml/2006/main">
  <authors>
    <author>Bekenova_D</author>
    <author>Бекенова Динара</author>
    <author>Автор</author>
  </authors>
  <commentList>
    <comment ref="E6" authorId="0">
      <text>
        <r>
          <rPr>
            <b/>
            <sz val="9"/>
            <color indexed="81"/>
            <rFont val="Tahoma"/>
            <family val="2"/>
            <charset val="204"/>
          </rPr>
          <t>Bekenova_D:</t>
        </r>
        <r>
          <rPr>
            <sz val="9"/>
            <color indexed="81"/>
            <rFont val="Tahoma"/>
            <family val="2"/>
            <charset val="204"/>
          </rPr>
          <t xml:space="preserve">
036 ГОБМП = 206301104,5</t>
        </r>
      </text>
    </comment>
    <comment ref="B22" authorId="1">
      <text>
        <r>
          <rPr>
            <b/>
            <sz val="9"/>
            <color indexed="81"/>
            <rFont val="Tahoma"/>
            <family val="2"/>
          </rPr>
          <t>Бекенова Динара:</t>
        </r>
        <r>
          <rPr>
            <sz val="9"/>
            <color indexed="81"/>
            <rFont val="Tahoma"/>
            <family val="2"/>
          </rPr>
          <t xml:space="preserve">
перенесено в МТК</t>
        </r>
      </text>
    </comment>
    <comment ref="R39" authorId="2">
      <text>
        <r>
          <rPr>
            <b/>
            <sz val="9"/>
            <color indexed="81"/>
            <rFont val="Tahoma"/>
            <family val="2"/>
            <charset val="204"/>
          </rPr>
          <t>Автор:</t>
        </r>
        <r>
          <rPr>
            <sz val="9"/>
            <color indexed="81"/>
            <rFont val="Tahoma"/>
            <family val="2"/>
            <charset val="204"/>
          </rPr>
          <t xml:space="preserve">
Т 9.1 строка "Деятельность в области здравоохранения" столбец "населения"</t>
        </r>
      </text>
    </comment>
    <comment ref="S42" authorId="2">
      <text>
        <r>
          <rPr>
            <b/>
            <sz val="9"/>
            <color indexed="81"/>
            <rFont val="Tahoma"/>
            <family val="2"/>
            <charset val="204"/>
          </rPr>
          <t>Автор:</t>
        </r>
        <r>
          <rPr>
            <sz val="9"/>
            <color indexed="81"/>
            <rFont val="Tahoma"/>
            <family val="2"/>
            <charset val="204"/>
          </rPr>
          <t xml:space="preserve">
Т 9.1 строка "Деятельность в области здравоохранения" столбец "предприятий"</t>
        </r>
      </text>
    </comment>
    <comment ref="R43" authorId="2">
      <text>
        <r>
          <rPr>
            <b/>
            <sz val="9"/>
            <color indexed="81"/>
            <rFont val="Tahoma"/>
            <family val="2"/>
            <charset val="204"/>
          </rPr>
          <t>Автор:</t>
        </r>
        <r>
          <rPr>
            <sz val="9"/>
            <color indexed="81"/>
            <rFont val="Tahoma"/>
            <family val="2"/>
            <charset val="204"/>
          </rPr>
          <t xml:space="preserve">
Т 3.1 строка "из-за рубежа" + Т 2.1 строка "из них: из-за рубежа"</t>
        </r>
      </text>
    </comment>
  </commentList>
</comments>
</file>

<file path=xl/comments3.xml><?xml version="1.0" encoding="utf-8"?>
<comments xmlns="http://schemas.openxmlformats.org/spreadsheetml/2006/main">
  <authors>
    <author>Бекенова Динара</author>
  </authors>
  <commentList>
    <comment ref="F11" authorId="0">
      <text>
        <r>
          <rPr>
            <b/>
            <sz val="9"/>
            <color indexed="81"/>
            <rFont val="Tahoma"/>
            <family val="2"/>
          </rPr>
          <t>Бекенова Динара:</t>
        </r>
        <r>
          <rPr>
            <sz val="9"/>
            <color indexed="81"/>
            <rFont val="Tahoma"/>
            <family val="2"/>
          </rPr>
          <t xml:space="preserve">
ДЭФ МЗ: 4 гос.учреждения: лепрозорий,СПИД, псих.в Алматы…</t>
        </r>
      </text>
    </comment>
    <comment ref="F35" authorId="0">
      <text>
        <r>
          <rPr>
            <b/>
            <sz val="9"/>
            <color indexed="81"/>
            <rFont val="Tahoma"/>
            <family val="2"/>
          </rPr>
          <t>Бекенова Динара:</t>
        </r>
        <r>
          <rPr>
            <sz val="9"/>
            <color indexed="81"/>
            <rFont val="Tahoma"/>
            <family val="2"/>
          </rPr>
          <t xml:space="preserve">
КДЦ,поликлиника</t>
        </r>
      </text>
    </comment>
    <comment ref="F36" authorId="0">
      <text>
        <r>
          <rPr>
            <b/>
            <sz val="9"/>
            <color indexed="81"/>
            <rFont val="Tahoma"/>
            <family val="2"/>
          </rPr>
          <t>Бекенова Динара:</t>
        </r>
        <r>
          <rPr>
            <sz val="9"/>
            <color indexed="81"/>
            <rFont val="Tahoma"/>
            <family val="2"/>
          </rPr>
          <t xml:space="preserve">
ДЭФ МЗ:036 прог. ЗОЖ, трансфуз., Цетнр крови</t>
        </r>
      </text>
    </comment>
    <comment ref="F44" authorId="0">
      <text>
        <r>
          <rPr>
            <b/>
            <sz val="9"/>
            <color indexed="81"/>
            <rFont val="Tahoma"/>
            <family val="2"/>
          </rPr>
          <t>Бекенова Динара:
HP 8.9</t>
        </r>
      </text>
    </comment>
  </commentList>
</comments>
</file>

<file path=xl/comments4.xml><?xml version="1.0" encoding="utf-8"?>
<comments xmlns="http://schemas.openxmlformats.org/spreadsheetml/2006/main">
  <authors>
    <author>Bekenova_D</author>
  </authors>
  <commentList>
    <comment ref="F3" authorId="0">
      <text>
        <r>
          <rPr>
            <b/>
            <sz val="9"/>
            <color indexed="81"/>
            <rFont val="Tahoma"/>
            <family val="2"/>
            <charset val="204"/>
          </rPr>
          <t>Bekenova_D:</t>
        </r>
        <r>
          <rPr>
            <sz val="9"/>
            <color indexed="81"/>
            <rFont val="Tahoma"/>
            <family val="2"/>
            <charset val="204"/>
          </rPr>
          <t xml:space="preserve">
Лечение зарубежом (Данные ДЭФ МЗ РК)</t>
        </r>
      </text>
    </comment>
    <comment ref="F5" authorId="0">
      <text>
        <r>
          <rPr>
            <b/>
            <sz val="9"/>
            <color indexed="81"/>
            <rFont val="Tahoma"/>
            <family val="2"/>
            <charset val="204"/>
          </rPr>
          <t>Bekenova_D:</t>
        </r>
        <r>
          <rPr>
            <sz val="9"/>
            <color indexed="81"/>
            <rFont val="Tahoma"/>
            <family val="2"/>
            <charset val="204"/>
          </rPr>
          <t xml:space="preserve">
данные КОМУ и ДЭФ (отчет МФ) разнятся на 280012тыс.,т.к. в г.Астана кредит.задолж.в ГБ№2</t>
        </r>
      </text>
    </comment>
    <comment ref="F11" authorId="0">
      <text>
        <r>
          <rPr>
            <b/>
            <sz val="9"/>
            <color indexed="81"/>
            <rFont val="Tahoma"/>
            <family val="2"/>
            <charset val="204"/>
          </rPr>
          <t>Bekenova_D:</t>
        </r>
        <r>
          <rPr>
            <sz val="9"/>
            <color indexed="81"/>
            <rFont val="Tahoma"/>
            <family val="2"/>
            <charset val="204"/>
          </rPr>
          <t xml:space="preserve">
ДЭФ МЗ: 4 гос.учреждения: лепрозорий,СПИД, псих.в Алматы…</t>
        </r>
      </text>
    </comment>
    <comment ref="F42" authorId="0">
      <text>
        <r>
          <rPr>
            <b/>
            <sz val="9"/>
            <color indexed="81"/>
            <rFont val="Tahoma"/>
            <family val="2"/>
            <charset val="204"/>
          </rPr>
          <t>Bekenova_D:</t>
        </r>
        <r>
          <rPr>
            <sz val="9"/>
            <color indexed="81"/>
            <rFont val="Tahoma"/>
            <family val="2"/>
            <charset val="204"/>
          </rPr>
          <t xml:space="preserve">
ДЭФ МЗ:036 прог. ЗОЖ, трансфуз., Цетнр крови</t>
        </r>
      </text>
    </comment>
  </commentList>
</comments>
</file>

<file path=xl/comments5.xml><?xml version="1.0" encoding="utf-8"?>
<comments xmlns="http://schemas.openxmlformats.org/spreadsheetml/2006/main">
  <authors>
    <author>Bekenova_D</author>
    <author>Автор</author>
  </authors>
  <commentList>
    <comment ref="F3" authorId="0">
      <text>
        <r>
          <rPr>
            <b/>
            <sz val="9"/>
            <color indexed="81"/>
            <rFont val="Tahoma"/>
            <family val="2"/>
            <charset val="204"/>
          </rPr>
          <t>Bekenova_D:</t>
        </r>
        <r>
          <rPr>
            <sz val="9"/>
            <color indexed="81"/>
            <rFont val="Tahoma"/>
            <family val="2"/>
            <charset val="204"/>
          </rPr>
          <t xml:space="preserve">
036 прогр. Лечение зарубежом</t>
        </r>
      </text>
    </comment>
    <comment ref="AS4" authorId="1">
      <text>
        <r>
          <rPr>
            <b/>
            <sz val="9"/>
            <color indexed="81"/>
            <rFont val="Tahoma"/>
            <family val="2"/>
            <charset val="204"/>
          </rPr>
          <t>Автор:</t>
        </r>
        <r>
          <rPr>
            <sz val="9"/>
            <color indexed="81"/>
            <rFont val="Tahoma"/>
            <family val="2"/>
            <charset val="204"/>
          </rPr>
          <t xml:space="preserve">
разделить с HC 2, 3</t>
        </r>
      </text>
    </comment>
    <comment ref="F11" authorId="0">
      <text>
        <r>
          <rPr>
            <b/>
            <sz val="9"/>
            <color indexed="81"/>
            <rFont val="Tahoma"/>
            <family val="2"/>
            <charset val="204"/>
          </rPr>
          <t>Bekenova_D:</t>
        </r>
        <r>
          <rPr>
            <sz val="9"/>
            <color indexed="81"/>
            <rFont val="Tahoma"/>
            <family val="2"/>
            <charset val="204"/>
          </rPr>
          <t xml:space="preserve">
с учетом 4 госучр. По 036 прогр.отДЭФ</t>
        </r>
      </text>
    </comment>
  </commentList>
</comments>
</file>

<file path=xl/comments6.xml><?xml version="1.0" encoding="utf-8"?>
<comments xmlns="http://schemas.openxmlformats.org/spreadsheetml/2006/main">
  <authors>
    <author>Автор</author>
  </authors>
  <commentList>
    <comment ref="CM2" authorId="0">
      <text>
        <r>
          <rPr>
            <b/>
            <sz val="9"/>
            <color indexed="81"/>
            <rFont val="Tahoma"/>
            <family val="2"/>
            <charset val="204"/>
          </rPr>
          <t>Автор:</t>
        </r>
        <r>
          <rPr>
            <sz val="9"/>
            <color indexed="81"/>
            <rFont val="Tahoma"/>
            <family val="2"/>
            <charset val="204"/>
          </rPr>
          <t xml:space="preserve">
Может, что-то стоит отнести и сюда?</t>
        </r>
      </text>
    </comment>
  </commentList>
</comments>
</file>

<file path=xl/comments7.xml><?xml version="1.0" encoding="utf-8"?>
<comments xmlns="http://schemas.openxmlformats.org/spreadsheetml/2006/main">
  <authors>
    <author>Bekenova_D</author>
  </authors>
  <commentList>
    <comment ref="K20" authorId="0">
      <text>
        <r>
          <rPr>
            <b/>
            <sz val="9"/>
            <color indexed="81"/>
            <rFont val="Tahoma"/>
            <family val="2"/>
            <charset val="204"/>
          </rPr>
          <t>Bekenova_D:</t>
        </r>
        <r>
          <rPr>
            <sz val="9"/>
            <color indexed="81"/>
            <rFont val="Tahoma"/>
            <family val="2"/>
            <charset val="204"/>
          </rPr>
          <t xml:space="preserve">
FS 1.2.2</t>
        </r>
      </text>
    </comment>
    <comment ref="K21" authorId="0">
      <text>
        <r>
          <rPr>
            <b/>
            <sz val="9"/>
            <color indexed="81"/>
            <rFont val="Tahoma"/>
            <family val="2"/>
            <charset val="204"/>
          </rPr>
          <t>Bekenova_D:</t>
        </r>
        <r>
          <rPr>
            <sz val="9"/>
            <color indexed="81"/>
            <rFont val="Tahoma"/>
            <family val="2"/>
            <charset val="204"/>
          </rPr>
          <t xml:space="preserve">
FS 1.2.2</t>
        </r>
      </text>
    </comment>
    <comment ref="K24" authorId="0">
      <text>
        <r>
          <rPr>
            <b/>
            <sz val="9"/>
            <color indexed="81"/>
            <rFont val="Tahoma"/>
            <family val="2"/>
            <charset val="204"/>
          </rPr>
          <t>Bekenova_D:</t>
        </r>
        <r>
          <rPr>
            <sz val="9"/>
            <color indexed="81"/>
            <rFont val="Tahoma"/>
            <family val="2"/>
            <charset val="204"/>
          </rPr>
          <t xml:space="preserve">
FS 1.2.1</t>
        </r>
      </text>
    </comment>
  </commentList>
</comments>
</file>

<file path=xl/comments8.xml><?xml version="1.0" encoding="utf-8"?>
<comments xmlns="http://schemas.openxmlformats.org/spreadsheetml/2006/main">
  <authors>
    <author>Bekenova_D</author>
  </authors>
  <commentList>
    <comment ref="K19" authorId="0">
      <text>
        <r>
          <rPr>
            <b/>
            <sz val="9"/>
            <color indexed="81"/>
            <rFont val="Tahoma"/>
            <family val="2"/>
            <charset val="204"/>
          </rPr>
          <t>Bekenova_D:</t>
        </r>
        <r>
          <rPr>
            <sz val="9"/>
            <color indexed="81"/>
            <rFont val="Tahoma"/>
            <family val="2"/>
            <charset val="204"/>
          </rPr>
          <t xml:space="preserve">
FS 1.2.1</t>
        </r>
      </text>
    </comment>
  </commentList>
</comments>
</file>

<file path=xl/comments9.xml><?xml version="1.0" encoding="utf-8"?>
<comments xmlns="http://schemas.openxmlformats.org/spreadsheetml/2006/main">
  <authors>
    <author>Bekenova_D</author>
  </authors>
  <commentList>
    <comment ref="D20" authorId="0">
      <text>
        <r>
          <rPr>
            <b/>
            <sz val="9"/>
            <color indexed="81"/>
            <rFont val="Tahoma"/>
            <family val="2"/>
            <charset val="204"/>
          </rPr>
          <t>Bekenova_D:</t>
        </r>
        <r>
          <rPr>
            <sz val="9"/>
            <color indexed="81"/>
            <rFont val="Tahoma"/>
            <family val="2"/>
            <charset val="204"/>
          </rPr>
          <t xml:space="preserve">
HF.3/HP 1.1.1
</t>
        </r>
      </text>
    </comment>
    <comment ref="H20" authorId="0">
      <text>
        <r>
          <rPr>
            <b/>
            <sz val="9"/>
            <color indexed="81"/>
            <rFont val="Tahoma"/>
            <family val="2"/>
            <charset val="204"/>
          </rPr>
          <t>Bekenova_D:</t>
        </r>
        <r>
          <rPr>
            <sz val="9"/>
            <color indexed="81"/>
            <rFont val="Tahoma"/>
            <family val="2"/>
            <charset val="204"/>
          </rPr>
          <t xml:space="preserve">
HF.3/HP.nsk</t>
        </r>
      </text>
    </comment>
  </commentList>
</comments>
</file>

<file path=xl/sharedStrings.xml><?xml version="1.0" encoding="utf-8"?>
<sst xmlns="http://schemas.openxmlformats.org/spreadsheetml/2006/main" count="16177" uniqueCount="4574">
  <si>
    <t>Услуги по транспортировке ветеринарных препаратов до пункта временного хранения</t>
  </si>
  <si>
    <t>364</t>
  </si>
  <si>
    <t>Управление предпринимательства и промышленности города республиканского значения, столицы</t>
  </si>
  <si>
    <t>Проведение противоэпизоотических мероприятий</t>
  </si>
  <si>
    <t>Промышленность, архитектурная, градостроительная и строительная деятельность</t>
  </si>
  <si>
    <t>Промышленность</t>
  </si>
  <si>
    <t>Обеспечение функционирования  специальной экономической зоны «Национальный индустриальный нефтехимический технопарк»</t>
  </si>
  <si>
    <t>Строительство инфраструктуры и ограждений территорий специальной экономической зоны «Национальный индустриальный нефтехимический технопарк» в Атырауской области</t>
  </si>
  <si>
    <t>Прикладные научные исследования технологического характера</t>
  </si>
  <si>
    <t>265</t>
  </si>
  <si>
    <t>Управление предпринимательства и промышленности области</t>
  </si>
  <si>
    <t>Развитие инфраструктуры специальной экономической зоны «Оњт‰стік»</t>
  </si>
  <si>
    <t>Архитектурная, градостроительная и строительная деятельность</t>
  </si>
  <si>
    <t>267</t>
  </si>
  <si>
    <t>Управление государственного архитектурно-строительного контроля области</t>
  </si>
  <si>
    <t>Услуги по реализации государственной политики на местном уровне в сфере государственного архитектурно-строительного контроля</t>
  </si>
  <si>
    <t>Услуги по реализации государственной политики на местном уровне в области строительства</t>
  </si>
  <si>
    <t>Мероприятия по восстановлению объектов социальной сферы и жилья граждан пострадавших в результате чрезвычайных ситуаций</t>
  </si>
  <si>
    <t>272</t>
  </si>
  <si>
    <t>Управление архитектуры и градостроительства области</t>
  </si>
  <si>
    <t>Услуги по реализации государственной политики  в области архитектуры и градостроительства на местном уровне</t>
  </si>
  <si>
    <t>Разработка комплексных схем градостроительного развития и генеральных планов населенных пунктов</t>
  </si>
  <si>
    <t>365</t>
  </si>
  <si>
    <t>Управление архитектуры и градостроительства города республиканского значения, столицы</t>
  </si>
  <si>
    <t>Услуги по реализации государственной политики  в сфере архитектуры и градостроительства на местном уровне</t>
  </si>
  <si>
    <t>Разработка генеральных планов застройки населенных пунктов</t>
  </si>
  <si>
    <t>366</t>
  </si>
  <si>
    <t>Управление государственного архитектурно-строительного контроля города республиканского значения, столицы</t>
  </si>
  <si>
    <t>Услуги по реализации государственной политики  в области строительства, улучшения архитектурного облика городов, районов и населенных пунктов области и обеспечению рационального и эффективного градостроительного освоения территории района (города областного значения)</t>
  </si>
  <si>
    <t>Разработка схем градостроительного развития территории района, генеральных планов городов районного (областного) значения, поселков и иных сельских населенных пунктов</t>
  </si>
  <si>
    <t>468</t>
  </si>
  <si>
    <t>Отдел архитектуры и градостроительства района (города областного значения)</t>
  </si>
  <si>
    <t>Услуги по реализации государственной политики  в области  архитектуры и градостроительства на местном уровне</t>
  </si>
  <si>
    <t>Разработка схем градостроительного развития территории района и генеральных планов населенных пунктов</t>
  </si>
  <si>
    <t>Услуги по реализации государственной политики в области строительства, архитектуры и градостроительства на местном уровне</t>
  </si>
  <si>
    <t>Прикладные научные исследования в области строительства</t>
  </si>
  <si>
    <t>Совершенствование нормативно-технических документов в сфере архитектурной, градостроительной и строительной деятельности</t>
  </si>
  <si>
    <t>Прочие услуги  в сфере промышленности, архитектурной, градостроительной и строительной деятельности</t>
  </si>
  <si>
    <t>Обеспечение хранения информации</t>
  </si>
  <si>
    <t>Развитие индустриально-инновационной инфраструктуры в рамках направления «Инвестор - 2020»</t>
  </si>
  <si>
    <t>Транспорт и коммуникации</t>
  </si>
  <si>
    <t>Автомобильный транспорт</t>
  </si>
  <si>
    <t>Обеспечение функционирования автомобильных дорог в городах районного значения, поселках, аулах (селах), аульных (сельских) округах</t>
  </si>
  <si>
    <t>215</t>
  </si>
  <si>
    <t>Министерство транспорта и коммуникаций  Республики Казахстан</t>
  </si>
  <si>
    <t>Развитие автомобильных дорог на республиканском уровне</t>
  </si>
  <si>
    <t>Капитальный, средний и текущий ремонт, содержание, озеленение, диагностика и инструментальное обследование автодорог республиканского значения</t>
  </si>
  <si>
    <t>Обеспечение качества выполнения дорожно-строительных и ремонтных работ</t>
  </si>
  <si>
    <t>268</t>
  </si>
  <si>
    <t>Управление пассажирского транспорта и автомобильных дорог области</t>
  </si>
  <si>
    <t>Обеспечение функционирования автомобильных дорог</t>
  </si>
  <si>
    <t>Обеспечение функционирования  автомобильных дорог</t>
  </si>
  <si>
    <t>Развитие транспортной инфраструктуры</t>
  </si>
  <si>
    <t>Обеспечение функционирования автомобильных дорог, улиц города Астаны и Алматы</t>
  </si>
  <si>
    <t>Системы связи</t>
  </si>
  <si>
    <t>Техническое сопровождение системы мониторинга радиочастотного спектра и радиоэлектронных средств</t>
  </si>
  <si>
    <t>Субсидирование убытков операторов сельской связи по предоставлению универсальных услуг связи</t>
  </si>
  <si>
    <t>Водный транспорт</t>
  </si>
  <si>
    <t>Обеспечение водных путей в судоходном состоянии и содержание шлюзов</t>
  </si>
  <si>
    <t>Обеспечение классификации и технической безопасности судов внутреннего водного плавания «река-море»</t>
  </si>
  <si>
    <t>Строительство и реконструкция инфраструктуры водного транспорта</t>
  </si>
  <si>
    <t>Воздушный транспорт</t>
  </si>
  <si>
    <t>Обеспечение безопасности полетов воздушных судов</t>
  </si>
  <si>
    <t>Строительство и реконструкция инфраструктуры воздушного транспорта</t>
  </si>
  <si>
    <t>Субсидирование регулярных внутренних авиаперевозок</t>
  </si>
  <si>
    <t>Обеспечение первоначальной подготовки пилотов</t>
  </si>
  <si>
    <t>Субсидирование регулярных внутренних авиаперевозок по решению местных исполнительных органов</t>
  </si>
  <si>
    <t>Железнодорожный транспорт</t>
  </si>
  <si>
    <t>Субсидирование железнодорожных пассажирских перевозок по социально значимым межобластным сообщениям</t>
  </si>
  <si>
    <t>Прочие услуги в сфере транспорта и коммуникаций</t>
  </si>
  <si>
    <t>Услуги по формированию политики, координации и контроля в области транспорта и коммуникаций</t>
  </si>
  <si>
    <t>Прикладные научные исследования в области транспорта и коммуникаций</t>
  </si>
  <si>
    <t>Строительство и реконструкция сети постов транспортного контроля</t>
  </si>
  <si>
    <t>Содержание здания административно-технологического комплекса «Transport tower»</t>
  </si>
  <si>
    <t>Услуги по реализации государственной политики на местном уровне в области транспорта и коммуникаций</t>
  </si>
  <si>
    <t>Субсидирование пассажирских перевозок по социально значимым межрайонным (междугородним) собщениям</t>
  </si>
  <si>
    <t>Ремонт и содержание автомобильных дорог областного значения, улиц городов и населенных пунктов в рамках реализации cтратегии региональной занятости и переподготовки кадров</t>
  </si>
  <si>
    <t>Услуги по реализации государственной политики  в области транспорта и коммуникаций на местном уровне</t>
  </si>
  <si>
    <t>Субсидирование пассажирских перевозок по социально значимым внутренним собщениям</t>
  </si>
  <si>
    <t>Ремонт и содержание автомобильных дорог районного значения, улиц городов и населенных пунктов в рамках реализации стратегии региональной занятости и переподготовки кадров</t>
  </si>
  <si>
    <t>Строительство и реконструкция автомобильных дорог районного значения, улиц городов и населенных пунктов в рамках реализации стратегии региональной занятости и переподготовки кадров</t>
  </si>
  <si>
    <t>Услуги по формированию политики, координации и контроля в области космической деятельности</t>
  </si>
  <si>
    <t>Прикладные научные исследования в области космической деятельности</t>
  </si>
  <si>
    <t>Оплата услуг банкам-агентам  по обслуживанию бюджетного кредита в рамках межправительственного соглашения</t>
  </si>
  <si>
    <t>Обеспечение управления космическими аппаратами связи и вещания</t>
  </si>
  <si>
    <t>Разработка технических регламентов и стандартов в области космической деятельности</t>
  </si>
  <si>
    <t>Обеспечение сохранности объектов комплекса «Байконур», не вошедших в состав аренды Российской Федерации и исключенных из него</t>
  </si>
  <si>
    <t>Прочие</t>
  </si>
  <si>
    <t>Регулирование экономической деятельности</t>
  </si>
  <si>
    <t>Проведение  прикладных исследований в сфере экономики, торговли и государственного управления</t>
  </si>
  <si>
    <t>Содействие продвижению экспорта казахстанских товаров на внешние рынки в рамках направления «Экспортер - 2020»</t>
  </si>
  <si>
    <t>Прикладные научные исследования в области стандартизации, сертификации, метрологии и систем качества</t>
  </si>
  <si>
    <t>Услуги в сфере технического регулирования и метрологии</t>
  </si>
  <si>
    <t>Исследования в области индустриально-инновационного развития Республики Казахстан</t>
  </si>
  <si>
    <t>Услуги по реализации государственной политики на местном уровне в области развития предпринимательства и промышленности</t>
  </si>
  <si>
    <t>Службы прогноза погоды</t>
  </si>
  <si>
    <t>Ведение гидрометеорологического мониторинга</t>
  </si>
  <si>
    <t>Поддержка предпринимательской деятельности и защита конкуренции</t>
  </si>
  <si>
    <t>Поддержка предпринимательской деятельности</t>
  </si>
  <si>
    <t>469</t>
  </si>
  <si>
    <t>Отдел предпринимательства района (города областного значения)</t>
  </si>
  <si>
    <t>Регулирование естественных монополий</t>
  </si>
  <si>
    <t>203</t>
  </si>
  <si>
    <t>Агентство Республики Казахстан по регулированию естественных монополий</t>
  </si>
  <si>
    <t>Услуги в области регулирования деятельности субъектов естественных монополий по обеспечению эффективного функционирования и развития инфраструктурных отраслей экономики</t>
  </si>
  <si>
    <t>Строительство зданий, сооружений  ХОЗУ Парламента Республики Казахстан</t>
  </si>
  <si>
    <t>Формирование государственного материального резерва</t>
  </si>
  <si>
    <t>Хранение государственного материального резерва</t>
  </si>
  <si>
    <t>Создание корпоративной информационно- коммуникационной системы чрезвычайных ситуаций и гражданской обороны</t>
  </si>
  <si>
    <t>Представительские затраты</t>
  </si>
  <si>
    <t>Резерв Правительства Республики Казахстан</t>
  </si>
  <si>
    <t>Чрезвычайный резерв Правительства Республики Казахстан для ликвидации чрезвычайных ситуаций природного и техногенного характера на территории Республики Казахстан и других государств</t>
  </si>
  <si>
    <t>Резерв Правительства Республики Казахстан на неотложные затраты</t>
  </si>
  <si>
    <t>Резерв Правительства Республики Казахстан на исполнение обязательств по решениям судов</t>
  </si>
  <si>
    <t>Поддержка частного предпринимательства в рамках программы «Дорожная карта бизнеса - 2020»</t>
  </si>
  <si>
    <t>Услуги по обеспечению конкурентоспособности несырьевого сектора казахстанской экономики и ее интеграции в систему мирохозяйственных связей, защита отечественного потребителя от некачественной продукции, формированию устойчивого развития населенных пунктов и территорий, по координации деятельности в областях электроэнергетики, геологии, топливно-энергетического комплекса, угольной промышленности и использования атомной энергии</t>
  </si>
  <si>
    <t>Услуги по обеспечению стимулирования инновационной активности</t>
  </si>
  <si>
    <t>Услуги по сопровождению Государственной программы по форсированному индустриально-инновационному развитию</t>
  </si>
  <si>
    <t>Содействие привлечению инвестиций в Республику Казахстан в рамках направления «Инвестор - 2020»</t>
  </si>
  <si>
    <t>Предоставление инновационных грантов в рамках направления «Производительность - 2020»</t>
  </si>
  <si>
    <t>Услуги по регламентации деятельности, обеспечению координации, взаимодействию участников СЭЗ «Парк информационных технологий»</t>
  </si>
  <si>
    <t>Обеспечение представления интересов Республики Казахстан в сфере внешней торговли, а также содействие развитию торгово-экономических связей между Республикой Казахстан и зарубежными странами</t>
  </si>
  <si>
    <t>Мониторинг казахстанского содержания при закупке товаров, работ и услуг</t>
  </si>
  <si>
    <t>085</t>
  </si>
  <si>
    <t>Внедрение современных управленческих технологий в рамках направления «Производительность - 2020»</t>
  </si>
  <si>
    <t>Резерв местного исполнительного органа области</t>
  </si>
  <si>
    <t>Чрезвычайный резерв местного исполнительного органа области для ликвидации чрезвычайных ситуаций природного и техногенного характера на территории области</t>
  </si>
  <si>
    <t>Резерв местного исполнительного органа области на неотложные затраты</t>
  </si>
  <si>
    <t>Резерв местного исполнительного органа области на исполнение обязательств по решениям судов</t>
  </si>
  <si>
    <t>Разработка или корректировка технико-экономического обоснования местных бюджетных инвестиционных проектов и концессионных проектов и проведение его экспертизы, консультативное сопровождение концессионных проектов</t>
  </si>
  <si>
    <t>Реализация Стратегии индустриально-инновационного развития</t>
  </si>
  <si>
    <t>Субсидирование процентной ставки по кредитам в рамках программы «Дорожная карта бизнеса до 2020 года»</t>
  </si>
  <si>
    <t>Частичное гарантирование кредитов малому и среднему бизнесу в рамках  программы «Дорожная карта бизнеса до 2020 года»</t>
  </si>
  <si>
    <t>Сервисная поддержка ведения бизнеса в рамках программы «Дорожная карта бизнеса до 2020 года»</t>
  </si>
  <si>
    <t>Развитие индустриальной инфраструктуры в рамках программы «Дорожная карта бизнеса - 2020»</t>
  </si>
  <si>
    <t>Услуги по реализации государственной политики на местном уровне в области строительства, транспорта и коммуникаций</t>
  </si>
  <si>
    <t>058</t>
  </si>
  <si>
    <t>Резерв местного исполнительного органа города республиканского значения, столицы</t>
  </si>
  <si>
    <t>Чрезвычайный резерв местного исполнительного органа города республиканского значения, столицы для ликвидации чрезвычайных ситуаций природного и техногенного характера на территории города республиканского значения, столицы</t>
  </si>
  <si>
    <t>Резерв местного исполнительного органа города республиканского значения, столицы на неотложные затраты</t>
  </si>
  <si>
    <t>Резерв местного исполнительного органа города республиканского значения, столицы на исполнение обязательств по решениям судов</t>
  </si>
  <si>
    <t>Частичное гарантирование кредитов малому и среднему бизнесу в рамках программы «Дорожная карта бизнеса до 2020 года»</t>
  </si>
  <si>
    <t>372</t>
  </si>
  <si>
    <t>Управление администрирования специальной экономической зоны «Астана-новый город»</t>
  </si>
  <si>
    <t>Услуги по реализации государственной политики по обеспечению устойчивого роста конкурентоспособности и повышению имиджа города Астаны как новой столицы на международном уровне</t>
  </si>
  <si>
    <t>Резерв местного исполнительного органа района (города областного значения)</t>
  </si>
  <si>
    <t>Чрезвычайный резерв местного исполнительного органа района (города областного значения) для ликвидации чрезвычайных ситуаций природного и техногенного характера на территории района (города областного значения)</t>
  </si>
  <si>
    <t>Резерв местного исполнительного органа района (города областного значения) на неотложные затраты</t>
  </si>
  <si>
    <t>Резерв местного исполнительного органа района (города областного значения) на исполнение обязательств по решениям судов</t>
  </si>
  <si>
    <t>Услуги по реализации государственной политики на местном уровне в области развития предпринимательства, промышленности и сельского хозяйства</t>
  </si>
  <si>
    <t>Услуги по реализации государственной политики на местном уровне в области жилищно-коммунального хозяйства, пассажирского транспорта и автомобильных дорог</t>
  </si>
  <si>
    <t>Услуги по обеспечению деятельности отдела образования, физической культуры и спорта</t>
  </si>
  <si>
    <t>Услуги по реализации государственной политики на местном уровне в области развития предпринимательства, промышленности, сельского хозяйства и ветеринарии</t>
  </si>
  <si>
    <t>Создание единой информационно-аналитической системы Генеральной прокуратуры Республики Казахстан</t>
  </si>
  <si>
    <t>Повышение финансовой грамотности населения</t>
  </si>
  <si>
    <t>602</t>
  </si>
  <si>
    <t>Агентство Республики Казахстан по защите конкуренции (Антимонопольное агентство)</t>
  </si>
  <si>
    <t>Услуги  по обеспечению защиты конкуренции, ограничению монополистической деятельности и недопущению недобросовестной конкуренции</t>
  </si>
  <si>
    <t>Услуги по координации деятельности в области строительства и жилищно-коммунального хозяйства</t>
  </si>
  <si>
    <t>Строительство и реконструкция объектов Управления делами Президента Республики Казахстан</t>
  </si>
  <si>
    <t>Обслуживание долга</t>
  </si>
  <si>
    <t>Обслуживание правительственного долга</t>
  </si>
  <si>
    <t>Выплаты вознаграждений  по займам</t>
  </si>
  <si>
    <t>Обслуживание долга местных исполнительных органов</t>
  </si>
  <si>
    <t>Выплаты вознаграждений и иных платежей по займам</t>
  </si>
  <si>
    <t>Кредитование АО «Национальный управляющий холдинг «КазАгро» для проведения мероприятий по поддержке субъектов агропромышленного комплекса</t>
  </si>
  <si>
    <t>086</t>
  </si>
  <si>
    <t>Кредитование проекта по постприватизационной поддержке сельского хозяйства</t>
  </si>
  <si>
    <t>Бюджетные кредиты для реализации мер социальной поддержки специалистов социальной сферы сельских населенных пунктов</t>
  </si>
  <si>
    <t>Кредитование АО «Фонд развития предпринимательства «Даму» на реализацию государственной инвестиционной политики</t>
  </si>
  <si>
    <t>Выполнение обязательств по государственным гарантиям</t>
  </si>
  <si>
    <t>Резерв Правительства Республики Казахстан на покрытие дефицита наличности по бюджетам</t>
  </si>
  <si>
    <t>Кредитование АО «Фонд национального благосостояния «Самрук-Казына» для обеспечения конкурентоспособности и устойчивости национальной экономики</t>
  </si>
  <si>
    <t>Приобретение акций международных финансовых организаций</t>
  </si>
  <si>
    <t>Увеличение уставного капитала АО «Назарбаев интеллектуальные школы»</t>
  </si>
  <si>
    <t>Увеличение уставного капитала АО «Назарбаев Университет»</t>
  </si>
  <si>
    <t>Увеличение уставных капиталов акционерных обществ Министерства здравоохранения Республики Казахстан</t>
  </si>
  <si>
    <t>Увеличение уставного капитала АО Национальный управляющий холдинг «КазАгро» для реализации государственной политики по стимулированию развития агропромышленного комплекса</t>
  </si>
  <si>
    <t>048</t>
  </si>
  <si>
    <t>Увеличение уставного капитала АО «КазАгроИнновация»  для научно-технического развития агропромышленного комплекса</t>
  </si>
  <si>
    <t>079</t>
  </si>
  <si>
    <t>Увеличение уставного капитала республиканских государственных предприятий  Комитета по водным ресурсам, эксплуатирующих водохозяйственные объекты для обновления машинно-тракторного парка и оснащения техническими средствами</t>
  </si>
  <si>
    <t>Увеличение уставного капитала подведомственных республиканских государственных предприятий «Резерв»</t>
  </si>
  <si>
    <t>Увеличение уставного капитала АО «Фонд национального благосостояния «Самрук-Казына» для обеспечения конкурентоспособности и устойчивости национальной экономики</t>
  </si>
  <si>
    <t>Увеличение уставных капиталов юридических лиц на развитие индустриально-инновационной инфраструктуры</t>
  </si>
  <si>
    <t>Формирование или увеличение уставного капитала юридических лиц</t>
  </si>
  <si>
    <t>Увеличение уставного капитала уполномоченной организации для участия в строительстве незавершенных объектов жилья с участием дольщиков городу Астаны</t>
  </si>
  <si>
    <t>Увеличение уставного капитала АО «Национальный инфокоммуникационный холдинг «Зерде»</t>
  </si>
  <si>
    <t>Увеличение уставного капитала НАО «Телерадиокомплекс Президента Республики Казахстан»</t>
  </si>
  <si>
    <t>Погашение займов</t>
  </si>
  <si>
    <t>Погашение правительственного долга</t>
  </si>
  <si>
    <t>Социальная поддержка обучающихся и воспитанников организаций образования очной формы обучения</t>
  </si>
  <si>
    <t>451</t>
  </si>
  <si>
    <t>Отдел занятости и социальных программ района (города областного значения)</t>
  </si>
  <si>
    <t>Оказание социальной помощи на приобретение  топлива специалистам здравоохранения, образования, социального обеспечения, культуры и спорта в сельской местности в соответствии с законодательством Республики Казахстан</t>
  </si>
  <si>
    <t>Социальная поддержка военнослужащих внутренних войск и срочной службы</t>
  </si>
  <si>
    <t>Льготы по проезду на всех видах общественного транспорта-городского, пригородного и местного сообщения (кроме такси)</t>
  </si>
  <si>
    <t>Территориальные центры социального обслуживания пенсионеров и инвалидов</t>
  </si>
  <si>
    <t>Обеспечение нуждающихся инвалидов обязательными гигиеническими средствами и предоставление услуг специалистами жестового языка, индивидуальными помощниками в соответствии с индивидуальной программой реабилитации инвалида</t>
  </si>
  <si>
    <t>Социальная поддержка обучающихся и воспитанников организаций образования очной формы обучения в виде льготного проезда на общественном транспорте (кроме такси) по решению местных представительных органов</t>
  </si>
  <si>
    <t>Прочие услуги в области социальной помощи и социального обеспечения</t>
  </si>
  <si>
    <t>Оказание социальной помощи оралманам</t>
  </si>
  <si>
    <t>Создание единой информационной системы социально-трудовой сферы</t>
  </si>
  <si>
    <t>Услуги по обеспечению выплаты пенсий и пособий</t>
  </si>
  <si>
    <t>Услуги по информационно-аналитическому обеспечению по базе занятости и бедности</t>
  </si>
  <si>
    <t>Услуги по методологическому обеспечению оказания инвалидам протезно-ортопедической помощи</t>
  </si>
  <si>
    <t>Услуги по реализации государственной политики на местном уровне в области обеспечения занятости и реализации социальных программ для населения</t>
  </si>
  <si>
    <t>Оплата услуг по зачислению, выплате и доставке пособий и других социальных выплат</t>
  </si>
  <si>
    <t>Размещение государственного социального заказа  в неправительственном секторе за счет целевых трансферов из республиканского бюджета</t>
  </si>
  <si>
    <t>Обеспечение занятости участников Программы «Н±рлы кµш» на 2009-2011 годы в области развития тепличного хозяйства в Южно-Казахстанской области</t>
  </si>
  <si>
    <t>Жилищно-коммунальное хозяйство</t>
  </si>
  <si>
    <t>Жилищное хозяйство</t>
  </si>
  <si>
    <t>Организация сохранения государственного жилищного фонда города районного значения, поселка, аула (села), аульного (сельского) округа</t>
  </si>
  <si>
    <t>371</t>
  </si>
  <si>
    <t>Управление энергетики и коммунального хозяйства города республиканского значения, столицы</t>
  </si>
  <si>
    <t>Развитие, обустройство и (или) приобретение инженерно-коммуникационной инфраструктуры</t>
  </si>
  <si>
    <t>Строительство и (или) приобретение жилья государственного коммунального жилищного фонда</t>
  </si>
  <si>
    <t>За счет кредитов из республиканского бюджета</t>
  </si>
  <si>
    <t>Приобретение жилья</t>
  </si>
  <si>
    <t>Строительство жилья</t>
  </si>
  <si>
    <t>374</t>
  </si>
  <si>
    <t>Управление жилья города республиканского значения, столицы</t>
  </si>
  <si>
    <t>Услуги по реализации государственной политики на местном уровне по вопросам жилья</t>
  </si>
  <si>
    <t>Изъятие, в том числе путем выкупа, земельных участков для государственных надобностей и связанное с этим отчуждение недвижимого имущества</t>
  </si>
  <si>
    <t>Организация сохранения государственного жилищного фонда</t>
  </si>
  <si>
    <t>Изъятие, в том числе путем выкупа земельных участков для государственных надобностей и связанное с этим отчуждение недвижимого имущества</t>
  </si>
  <si>
    <t>Обеспечение жильем отдельных категорий граждан</t>
  </si>
  <si>
    <t>Снос аварийного и ветхого жилья</t>
  </si>
  <si>
    <t>Изготовление технических паспортов на объекты кондоминиумов</t>
  </si>
  <si>
    <t>Развитие и обустройство инженерно-коммуникационной инфраструктуры</t>
  </si>
  <si>
    <t>619</t>
  </si>
  <si>
    <t>Агентство Республики Казахстан по делам строительства и жилищно-коммунального хозяйства</t>
  </si>
  <si>
    <t>Коммунальное хозяйство</t>
  </si>
  <si>
    <t>Организация водоснабжения населенных пунктов</t>
  </si>
  <si>
    <t>Ремонт инженерно-коммуникационной инфраструктуры и благоустройство населенных пунктов в рамках реализации cтратегии региональной занятости и переподготовки кадров</t>
  </si>
  <si>
    <t>254</t>
  </si>
  <si>
    <t>Управление природных ресурсов и регулирования природопользования области</t>
  </si>
  <si>
    <t>Ремонт водохозяйственных сооружений и особо охраняемых природных территорий в рамках реализации cтратегии региональной занятости и переподготовки кадров</t>
  </si>
  <si>
    <t>Газификация населенных пунктов</t>
  </si>
  <si>
    <t>Развитие объектов коммунального хозяйства</t>
  </si>
  <si>
    <t>049</t>
  </si>
  <si>
    <t>Развитие инженерно-коммуникационной инфраструктуры и благоустройство населенных пунктов в рамках реализации стратегии региональной занятости и переподготовки кадров</t>
  </si>
  <si>
    <t>279</t>
  </si>
  <si>
    <t>Услуги по реализации государственной политики на местном уровне в области энергетики и коммунального хозяйства</t>
  </si>
  <si>
    <t>124</t>
  </si>
  <si>
    <t>Проведение мероприятий на расходы развития по ликвидации последствий чрезвычайных ситуаций природного и техногенного характера, устранению ситуаций, угрожающих политической, экономической и социальной стабильности административно-территориальной единицы, жизни и здоровью людей, общереспубликанского либо международного значения за счет целевых трансфертов из бюджетов областей, городов республиканского значения, столицы</t>
  </si>
  <si>
    <t>354</t>
  </si>
  <si>
    <t>Управление природных ресурсов и регулирования природопользования города республиканского значения, столицы</t>
  </si>
  <si>
    <t>Функционирование системы водоснабжения и водоотведения</t>
  </si>
  <si>
    <t>Приобретение коммунальной техники для очистки от снега территории города Алматы</t>
  </si>
  <si>
    <t>Развитие коммунального хозяйства</t>
  </si>
  <si>
    <t>Развитие системы водоснабжения</t>
  </si>
  <si>
    <t>Приобретение коммунальной техники</t>
  </si>
  <si>
    <t>Развитие инженерно-коммуникационной инфраструктуры и благоустройство населенных пунктов в рамках реализации cтратегии региональной занятости и переподготовки кадров</t>
  </si>
  <si>
    <t>Обеспечение бесперебойного теплоснабжения малых городов</t>
  </si>
  <si>
    <t>Организация эксплуатации тепловых сетей, находящихся в коммунальной собственности районов (городов областного значения)</t>
  </si>
  <si>
    <t>Организация эксплуатации сетей газификации, находящихся в коммунальной собственности районов (городов областного значения)</t>
  </si>
  <si>
    <t>Проведение оценки технического состояния инженерных сетей</t>
  </si>
  <si>
    <t>Благоустройство населенных пунктов</t>
  </si>
  <si>
    <t>Освещение улиц населенных пунктов</t>
  </si>
  <si>
    <t>Обеспечение санитарии населенных пунктов</t>
  </si>
  <si>
    <t>Содержание мест захоронений и погребение безродных</t>
  </si>
  <si>
    <t>Благоустройство и озеленение населенных пунктов</t>
  </si>
  <si>
    <t>Развитие благоустройства города</t>
  </si>
  <si>
    <t>Освещение улиц в населенных пунктах</t>
  </si>
  <si>
    <t>Содержание мест захоронений и захоронение безродных</t>
  </si>
  <si>
    <t>034</t>
  </si>
  <si>
    <t>Развитие благоустройства городов и населенных пунктов</t>
  </si>
  <si>
    <t>Культура, спорт, туризм и информационное пространство</t>
  </si>
  <si>
    <t>Деятельность в области культуры</t>
  </si>
  <si>
    <t>Хранение историко-культурных ценностей</t>
  </si>
  <si>
    <t>Поддержка культурно-досуговой работы на местном уровне</t>
  </si>
  <si>
    <t>Производство национальных фильмов</t>
  </si>
  <si>
    <t>Проведение социально значимых и культурных мероприятий</t>
  </si>
  <si>
    <t>Обеспечение функционирования театрально-концертных организаций</t>
  </si>
  <si>
    <t xml:space="preserve"> Обеспечение сохранности  историко-культурного наследия</t>
  </si>
  <si>
    <t>Воссоздание, сооружение  памятников историко-культурного наследия</t>
  </si>
  <si>
    <t>Свод и систематизация  изучения культурного наследия казахского народа</t>
  </si>
  <si>
    <t>Обеспечение доступа к информации в публичных библиотеках республиканского значения</t>
  </si>
  <si>
    <t xml:space="preserve"> Обеспечение доступа к  научно-историческим  ценностям</t>
  </si>
  <si>
    <t>262</t>
  </si>
  <si>
    <t>Управление культуры области</t>
  </si>
  <si>
    <t>Услуги по реализации государственной политики на местном уровне в области культуры</t>
  </si>
  <si>
    <t>Поддержка культурно-досуговой работы</t>
  </si>
  <si>
    <t>Увековечение памяти деятелей государства</t>
  </si>
  <si>
    <t>Обеспечение сохранности историко-культурного наследия и доступа к ним</t>
  </si>
  <si>
    <t>Поддержка театрального и музыкального искусства</t>
  </si>
  <si>
    <t>Развитие объектов культуры</t>
  </si>
  <si>
    <t>361</t>
  </si>
  <si>
    <t>Управление культуры города республиканского значения, столицы</t>
  </si>
  <si>
    <t>Обеспечение функционирования зоопарков и дендропарков</t>
  </si>
  <si>
    <t>455</t>
  </si>
  <si>
    <t>Отдел культуры и развития языков района (города областного значения)</t>
  </si>
  <si>
    <t>Обеспечение сохранности историко - культурного наследия и доступа к ним</t>
  </si>
  <si>
    <t>457</t>
  </si>
  <si>
    <t>Отдел культуры, развития языков, физической культуры и спорта района (города областного значения)</t>
  </si>
  <si>
    <t>478</t>
  </si>
  <si>
    <t>Отдел внутренней политики, культуры и развития языков района (города областного значения)</t>
  </si>
  <si>
    <t>Спорт</t>
  </si>
  <si>
    <t>Строительство и реконструкция объектов спорта</t>
  </si>
  <si>
    <t>Поддержка развития массового спорта и национальных видов спорта</t>
  </si>
  <si>
    <t>Развитие спорта высших достижений</t>
  </si>
  <si>
    <t>Услуги по реализации государственной политики на местном уровне  в сфере туризма, физической культуры и спорта</t>
  </si>
  <si>
    <t>Проведение спортивных соревнований на областном уровне</t>
  </si>
  <si>
    <t>Подготовка и участие членов областных сборных команд по различным видам спорта на республиканских и международных спортивных соревнованиях</t>
  </si>
  <si>
    <t>Проведение спортивных соревнований на уровне города республиканского значения, столицы</t>
  </si>
  <si>
    <t>Подготовка и участие членов  сборных команд города республиканского значения, столицы по различным видам спорта на республиканских и международных спортивных соревнованиях</t>
  </si>
  <si>
    <t>Развитие массового спорта и национальных видов спорта</t>
  </si>
  <si>
    <t>Проведение спортивных соревнований на районном (города областного значения) уровне</t>
  </si>
  <si>
    <t>Подготовка и участие членов  сборных команд района (города областного значения) по различным видам спорта на областных спортивных соревнованиях</t>
  </si>
  <si>
    <t>465</t>
  </si>
  <si>
    <t>Отдел физической культуры и спорта района (города областного значения)</t>
  </si>
  <si>
    <t>Информационное пространство</t>
  </si>
  <si>
    <t>Проведение государственной политики в области внутриполитической стабильности и общественного согласия</t>
  </si>
  <si>
    <t>Обеспечение доступности научной, научно-технической и научно-педагогической информации</t>
  </si>
  <si>
    <t>Услуги по обеспечению доступа к  информации в библиотеках республиканского значения</t>
  </si>
  <si>
    <t>259</t>
  </si>
  <si>
    <t>Управление архивов и документации области</t>
  </si>
  <si>
    <t>Услуги по реализации государственной политики на местном уровне по управлению архивным делом</t>
  </si>
  <si>
    <t>Обеспечение сохранности архивного фонда</t>
  </si>
  <si>
    <t>Капитальный, текущий ремонт объектов культуры в рамках реализации стратегии региональной занятости и переподготовки кадров</t>
  </si>
  <si>
    <t>Обеспечение функционирования областных библиотек</t>
  </si>
  <si>
    <t>263</t>
  </si>
  <si>
    <t>Управление внутренней политики области</t>
  </si>
  <si>
    <t>Услуги по проведению государственной информационной политики через газеты и журналы</t>
  </si>
  <si>
    <t>Услуги по проведению государственной информационной политики через телерадиовещание</t>
  </si>
  <si>
    <t>264</t>
  </si>
  <si>
    <t>Управление по развитию языков области</t>
  </si>
  <si>
    <t>Услуги по реализации государственной политики на местном уровне в области развития языков</t>
  </si>
  <si>
    <t>Развитие государственного языка и других языков народа Казахстана</t>
  </si>
  <si>
    <t>Развитие объектов архивов</t>
  </si>
  <si>
    <t>358</t>
  </si>
  <si>
    <t>Управление архивов и документации города республиканского значения, столицы</t>
  </si>
  <si>
    <t>Обеспечение функционирования городских библиотек</t>
  </si>
  <si>
    <t>362</t>
  </si>
  <si>
    <t>Управление внутренней политики города республиканского значения, столицы</t>
  </si>
  <si>
    <t>363</t>
  </si>
  <si>
    <t>Управление по развитию языков города республиканского значения, столицы</t>
  </si>
  <si>
    <t>Функционирование районных (городских) библиотек</t>
  </si>
  <si>
    <t>456</t>
  </si>
  <si>
    <t>Отдел внутренней политики района (города областного значения)</t>
  </si>
  <si>
    <t>Издание социально-важных видов литературы</t>
  </si>
  <si>
    <t>Обеспечение сохранности архивных документов и архива печати</t>
  </si>
  <si>
    <t>Проведение государственной информационной политики</t>
  </si>
  <si>
    <t>Туризм</t>
  </si>
  <si>
    <t>Формирование туристского имиджа Казахстана</t>
  </si>
  <si>
    <t>Развитие и создание инфраструктуры туризма</t>
  </si>
  <si>
    <t>Регулирование туристской деятельности</t>
  </si>
  <si>
    <t>Прочие услуги по организации культуры, спорта, туризма  и информационного пространства</t>
  </si>
  <si>
    <t>Организация и проведение 7-х Зимних Азиатских игр 2011 года</t>
  </si>
  <si>
    <t>Стимулирование деятелей в сфере культуры</t>
  </si>
  <si>
    <t>Строительство, реконструкция объектов культуры</t>
  </si>
  <si>
    <t>Содействие развитию международного сотрудничества в области культуры и религий</t>
  </si>
  <si>
    <t>Проведение мероприятий по молодежной политике и патриотическому воспитанию граждан</t>
  </si>
  <si>
    <t>Капитальный, текущий ремонт объектов спорта в рамках реализации стратегии региональной занятости и переподготовки кадров</t>
  </si>
  <si>
    <t>Услуги по реализации государственной, внутренней политики на местном уровне</t>
  </si>
  <si>
    <t>Реализация региональных программ в сфере молодежной политики</t>
  </si>
  <si>
    <t>377</t>
  </si>
  <si>
    <t>Управление по вопросам молодежной политики города Алматы</t>
  </si>
  <si>
    <t>Услуги по реализации государственной политики на местном уровне по вопросам молодежной политики</t>
  </si>
  <si>
    <t>Услуги по реализации государственной политики на местном уровне в области развития языков и культуры</t>
  </si>
  <si>
    <t>Услуги по реализации государственной политики на местном уровне в области информации, укрепления государственности и формирования социального оптимизма граждан</t>
  </si>
  <si>
    <t>Услуги по реализации государственной политики на местном уровне в области культуры, развития языков, физической культуры и спорта</t>
  </si>
  <si>
    <t>Услуги по реализации государственной политики на местном уровне  в сфере физической культуры и спорта</t>
  </si>
  <si>
    <t>Услуги по реализации государственной политики на местном уровне в области информации, укрепления государственности и формирования социального оптимизма граждан, развития языков и культуры</t>
  </si>
  <si>
    <t>Стимулирование деятелей в сфере информации</t>
  </si>
  <si>
    <t>Пропаганда борьбы с наркоманией и наркобизнесом</t>
  </si>
  <si>
    <t>Развитие инфраструктуры Щучинско-Боровской курортной зоны</t>
  </si>
  <si>
    <t>Топливно-энергетический комплекс и недропользование</t>
  </si>
  <si>
    <t>Топливо и энергетика</t>
  </si>
  <si>
    <t>231</t>
  </si>
  <si>
    <t>Министерство нефти и газа Республики Казахстан</t>
  </si>
  <si>
    <t>Обеспечение ведения учета государственного имущества, право пользования которым подлежит передаче подрядчикам по нефтегазовым проектам</t>
  </si>
  <si>
    <t>Консервация и ликвидация урановых рудников, захоронение техногенных отходов</t>
  </si>
  <si>
    <t>Обеспечение закрытия шахт Карагандинского угольного бассейна</t>
  </si>
  <si>
    <t>Обеспечение радиационной безопасности на территории Республики Казахстан</t>
  </si>
  <si>
    <t>045</t>
  </si>
  <si>
    <t>Недропользование</t>
  </si>
  <si>
    <t>Формирование геологической информации</t>
  </si>
  <si>
    <t>Региональные, геолого-съемочные, поисково-оценочные и поисково-разведочные работы</t>
  </si>
  <si>
    <t>041</t>
  </si>
  <si>
    <t>Мониторинг минерально-сырьевой базы и недропользования, подземных вод и опасных геологических процессов</t>
  </si>
  <si>
    <t>Прочие услуги в области топливно-энергетического комплекса и недропользования</t>
  </si>
  <si>
    <t>Мониторинг сейсмологической информации</t>
  </si>
  <si>
    <t>Услуги по координации деятельности в области нефтяной, газовой и нефтехимической промышленности</t>
  </si>
  <si>
    <t>Реализация инициативы прозрачности деятельности добывающих отраслей в Республике Казахстан</t>
  </si>
  <si>
    <t>Возмещение ущерба работникам ликвидированных шахт, переданных в республиканское государственное специализированное предприятие  «Карагандаликвидшахт»</t>
  </si>
  <si>
    <t>Мониторинг ядерных испытаний</t>
  </si>
  <si>
    <t>Создание Центра ядерной медицины и биофизики</t>
  </si>
  <si>
    <t>Передислокация геофизической обсерватории «Боровое»</t>
  </si>
  <si>
    <t>Развитие теплоэнергетической системы</t>
  </si>
  <si>
    <t>Сельское, водное, лесное, рыбное хозяйство, особо охраняемые природные территории, охрана окружающей среды и животного мира, земельные отношения</t>
  </si>
  <si>
    <t>Сельское хозяйство</t>
  </si>
  <si>
    <t>Сохранение мелиоративного состояния земель</t>
  </si>
  <si>
    <t>Определение сортовых и посевных качеств семенного и посадочного материала</t>
  </si>
  <si>
    <t>Услуги по сортоиспытанию сельскохозяйственных культур</t>
  </si>
  <si>
    <t>За счет внутренних источников</t>
  </si>
  <si>
    <t>Постприватизационная поддержка сельского хозяйства</t>
  </si>
  <si>
    <t>Методологические услуги в области охраны водных объектов</t>
  </si>
  <si>
    <t>Прикладные научные исследования в области агропромышленного комплекса</t>
  </si>
  <si>
    <t>046</t>
  </si>
  <si>
    <t>Нормативно-методическое обеспечение развития отраслей агропромышленного комплекса, водного и лесного хозяйства</t>
  </si>
  <si>
    <t>Государственный учет и регистрация тракторов, прицепов к ним, самоходных сельскохозяйственных, мелиоративных и дорожно-строительных машин и механизмов</t>
  </si>
  <si>
    <t>Поддержка страхования в растениеводстве</t>
  </si>
  <si>
    <t>051</t>
  </si>
  <si>
    <t>Субсидирование систем управления производством сельскохозяйственной продукции</t>
  </si>
  <si>
    <t>052</t>
  </si>
  <si>
    <t>Диагностика заболеваний животных</t>
  </si>
  <si>
    <t>053</t>
  </si>
  <si>
    <t>Государственные премии в области аграрной науки</t>
  </si>
  <si>
    <t>Повышение конкурентоспособности сельскохозяйственной продукции</t>
  </si>
  <si>
    <t>057</t>
  </si>
  <si>
    <t>Информационное обеспечение субъектов агропромышленного комплекса на безвозмездной основе</t>
  </si>
  <si>
    <t>069</t>
  </si>
  <si>
    <t>Лесоохотоустройство и лесохозяйственное проектирование, учет и биологические обоснования в области лесов и животного мира</t>
  </si>
  <si>
    <t>Создание зеленой зоны города Астаны</t>
  </si>
  <si>
    <t>Авиаохрана леса</t>
  </si>
  <si>
    <t>081</t>
  </si>
  <si>
    <t>099</t>
  </si>
  <si>
    <t>255</t>
  </si>
  <si>
    <t>Управление сельского хозяйства области</t>
  </si>
  <si>
    <t>Услуги по реализации государственной политики на местном уровне в сфере сельского хозяйства</t>
  </si>
  <si>
    <t>Поддержка семеноводства</t>
  </si>
  <si>
    <t>Развитие информационно-маркетинговой системы сельского хозяйства</t>
  </si>
  <si>
    <t>Государственная поддержка племенного животноводства</t>
  </si>
  <si>
    <t>Государственная поддержка повышения урожайности и качества производимых сельскохозяйственных культур</t>
  </si>
  <si>
    <t>Субсидирование стоимости услуг  по доставке воды сельскохозяйственным товаропроизводителям</t>
  </si>
  <si>
    <t>Экспертиза качества казахстанского хлопка-волокна</t>
  </si>
  <si>
    <t>Обезвреживание пестицидов (ядохимикатов)</t>
  </si>
  <si>
    <t>Удешевление стоимости горюче-смазочных материалов и других товарно-материальных ценностей, необходимых для проведения весенне-полевых и уборочных работ</t>
  </si>
  <si>
    <t>Содержание и ремонт государственных пунктов искусственного осеменения животных, заготовки животноводческой продукции и сырья, площадок по убою сельскохозяйственных животных, специальных хранилищ (могильников) пестицидов, ядохимикатов и тары из-под них</t>
  </si>
  <si>
    <t>Строительство и реконструкция государственных пунктов искусственного осеменения животных, заготовки животноводческой продукции и сырья, площадок по убою сельскохозяйственных животных, специальных хранилищ (могильников) пестицидов, ядохимикатов и тары из-под них</t>
  </si>
  <si>
    <t>Мероприятия по борьбе с вредными организмами сельскохозяйственных культур</t>
  </si>
  <si>
    <t>Централизованный закуп ветеринарных препаратов по профилактике и диагностике энзоотических болезней животных, услуг по их профилактике и диагностике, организация их хранения и транспортировки (доставки) местным исполнительным органам районов (городов областного значения)</t>
  </si>
  <si>
    <t>Развитие объектов сельского хозяйства</t>
  </si>
  <si>
    <t>375</t>
  </si>
  <si>
    <t>Управление сельского хозяйства города републиканского значения, столицы</t>
  </si>
  <si>
    <t>Организация санитарного убоя больных животных</t>
  </si>
  <si>
    <t>454</t>
  </si>
  <si>
    <t>Отдел предпринимательства и сельского хозяйства района (города областного значения)</t>
  </si>
  <si>
    <t>462</t>
  </si>
  <si>
    <t>Отдел сельского хозяйства района (города областного значения)</t>
  </si>
  <si>
    <t>473</t>
  </si>
  <si>
    <t>Отдел ветеринарии района (города областного значения)</t>
  </si>
  <si>
    <t>Услуги по реализации государственной политики на местном уровне в сфере ветеринарии</t>
  </si>
  <si>
    <t>Обеспечение функционирования скотомогильников (биотермических ям)</t>
  </si>
  <si>
    <t>Организация отлова и уничтожения бродячих собак и кошек</t>
  </si>
  <si>
    <t>Возмещение владельцам стоимости изымаемых и уничтожаемых больных животных, продуктов и сырья животного происхождения</t>
  </si>
  <si>
    <t>Проведение ветеринарных мероприятий по энзоотическим болезням животных</t>
  </si>
  <si>
    <t>Проведение мероприятий по идентификации сельскохозяйственных животных</t>
  </si>
  <si>
    <t>474</t>
  </si>
  <si>
    <t>Отдел сельского хозяйства и ветеринарии района (города областного значения)</t>
  </si>
  <si>
    <t>Услуги по реализации государственной политики на местном уровне в сфере сельского хозяйства и ветеринарии</t>
  </si>
  <si>
    <t>475</t>
  </si>
  <si>
    <t>Отдел предпринимательства, сельского хозяйства и ветеринарии района (города областного значения)</t>
  </si>
  <si>
    <t>477</t>
  </si>
  <si>
    <t>Отдел сельского хозяйства и земельных отношений района (города областного значения)</t>
  </si>
  <si>
    <t>Услуги по реализации государственной политики на местном уровне в сфере сельского хозяйства и земельных отношений</t>
  </si>
  <si>
    <t>Водное хозяйство</t>
  </si>
  <si>
    <t>Регулирование русла реки Сырдарьи и сохранение северной части Аральского моря (1-я фаза)</t>
  </si>
  <si>
    <t>Развитие объектов охраны подземных вод и очистки промышленных стоков в городе Усть-Каменогорске</t>
  </si>
  <si>
    <t>Проведение обследований водохозяйственных систем и гидротехнических сооружений</t>
  </si>
  <si>
    <t>054</t>
  </si>
  <si>
    <t>Капитальный ремонт и восстановление особо аварийных участков межхозяйственных каналов и гидромелиоративных сооружений</t>
  </si>
  <si>
    <t>064</t>
  </si>
  <si>
    <t>065</t>
  </si>
  <si>
    <t>Установление водоохранных зон и полос водных объектов</t>
  </si>
  <si>
    <t>Обеспечение функционирования водохозяйственных сооружений, находящихся в коммунальной собственности</t>
  </si>
  <si>
    <t>Восстановление особо аварийных водохозяйственных сооружений и гидромелиоративных систем</t>
  </si>
  <si>
    <t>Субсидирование стоимости услуг  по подаче питьевой воды из особо важных групповых и локальных систем водоснабжения, являющихся безальтернативными источниками питьевого водоснабжения</t>
  </si>
  <si>
    <t>Проведение берегоукрепительных работ на реке Шу вдоль государственной границы Республики Казахстан за счет целевых трансфертов на развитие из республиканского бюджета</t>
  </si>
  <si>
    <t>Развитие объектов водного хозяйства</t>
  </si>
  <si>
    <t>Лесное хозяйство</t>
  </si>
  <si>
    <t>Сохранение лесов и увеличение лесистости территории республики</t>
  </si>
  <si>
    <t>Обеспечение охраны, защиты и воспроизводства лесов, лесопользования и учебно-производственной деятельности в области лесного хозяйства</t>
  </si>
  <si>
    <t>Охрана,защита,воспроизводство лесов и лесоразведение</t>
  </si>
  <si>
    <t>Охрана животного мира</t>
  </si>
  <si>
    <t>Создание лесонасаждений вдоль автомобильной дороги «Астана-Щучинск» на участках «Шортанды-Щучинск» за счет целевых трансфертов из республиканского бюджета</t>
  </si>
  <si>
    <t>Развитие объектов лесного хозяйства</t>
  </si>
  <si>
    <t>Рыбное хозяйство</t>
  </si>
  <si>
    <t>Государственный учет и кадастр рыбных ресурсов</t>
  </si>
  <si>
    <t>Воспроизводство рыбных ресурсов</t>
  </si>
  <si>
    <t>Охрана окружающей среды</t>
  </si>
  <si>
    <t>Обеспечение сохранения и развития  особо охраняемых природных территорий</t>
  </si>
  <si>
    <t>Реабилитация и управление окружающей средой бассейна рек Нура и Ишим</t>
  </si>
  <si>
    <t>073</t>
  </si>
  <si>
    <t>Сохранение и восстановление численности сайги, редких и исчезающих видов диких животных</t>
  </si>
  <si>
    <t>234</t>
  </si>
  <si>
    <t>Министерство охраны окружающей среды Республики Казахстан</t>
  </si>
  <si>
    <t>Услуги по сохранению, восстановлению и улучшению качества окружающей среды, обеспечению перехода Республики Казахстан к устойчивому развитию</t>
  </si>
  <si>
    <t>Разработка качественных и количественных показателей (экологических нормативов и требований)</t>
  </si>
  <si>
    <t>Научные исследования в области охраны окружающей среды</t>
  </si>
  <si>
    <t>Проведение наблюдений за состоянием окружающей среды</t>
  </si>
  <si>
    <t>Ликвидация «исторических» загрязнений</t>
  </si>
  <si>
    <t>Модернизация гидрометеорологической службы</t>
  </si>
  <si>
    <t>Услуги по реализации государственной политики в сфере охраны окружающей  среды на местном уровне</t>
  </si>
  <si>
    <t>Мероприятия по охране окружающей среды</t>
  </si>
  <si>
    <t>Содержание и защита особо охраняемых природных территорий</t>
  </si>
  <si>
    <t>Развитие объектов охраны окружающей среды</t>
  </si>
  <si>
    <t>Охрана, защита, воспроизводство лесов и животного мира</t>
  </si>
  <si>
    <t>Земельные отношения</t>
  </si>
  <si>
    <t>251</t>
  </si>
  <si>
    <t>Управление земельных отношений области</t>
  </si>
  <si>
    <t>Услуги по реализации государственной политики в области регулирования земельных отношений на территории области</t>
  </si>
  <si>
    <t>Управление земельных отношений города республиканского значения, столицы</t>
  </si>
  <si>
    <t>Услуги по реализации государственной политики в области регулирования земельных отношений на территории города республиканского значения, столицы</t>
  </si>
  <si>
    <t>Организация работ по зонированию земель</t>
  </si>
  <si>
    <t>463</t>
  </si>
  <si>
    <t>Отдел земельных отношений района (города областного значения)</t>
  </si>
  <si>
    <t>Услуги по реализации государственной политики в области регулирования земельных отношений на территории района (города областного значения)</t>
  </si>
  <si>
    <t>Работы по переводу сельскохозяйственных угодий из одного вида в другой</t>
  </si>
  <si>
    <t>Земельно-хозяйственное устройство населенных пунктов</t>
  </si>
  <si>
    <t>Землеустройство, проводимое при установлении границ городов районного значения, районов в городе, поселков аулов (сел), аульных (сельских) округов</t>
  </si>
  <si>
    <t>614</t>
  </si>
  <si>
    <t>Агентство Республики Казахстан по управлению земельными ресурсами</t>
  </si>
  <si>
    <t>Услуги по созданию условий для эффективного использования и охраны земли, геодезического и картографического обеспечения, способствующего экономическому развитию страны и укреплению национальной безопасности</t>
  </si>
  <si>
    <t>Обеспечение топографо-геодезической и картографической продукцией и ее хранение</t>
  </si>
  <si>
    <t>Научно-методические услуги по определению агрохимического состава почв</t>
  </si>
  <si>
    <t>Прочие услуги в области сельского, водного, лесного, рыбного  хозяйства, охраны окружающей среды и земельных отношений</t>
  </si>
  <si>
    <t>Финансирование социальных проектов в поселках, аулах (селах), аульных (сельских) округах в рамках реализации стратегии региональной занятости и переподготовки кадров</t>
  </si>
  <si>
    <t>Формирование и реализация  политики государства в сфере развития агропромышленного комплекса, водного, лесного, охотничьего и рыбного хозяйства, сельских территорий и аграрной науки</t>
  </si>
  <si>
    <t>Строительство объектов инфраструктуры лесного хозяйства и особо охраняемых природных территорий</t>
  </si>
  <si>
    <t>Строительство, реконструкция и оснащение ветеринарных лабораторий, биохранилища и здания подведомственного учреждения</t>
  </si>
  <si>
    <t>Закуп зерна в государственные ресурсы</t>
  </si>
  <si>
    <t>062</t>
  </si>
  <si>
    <t>Хранение и перемещение зерна государственного резерва продовольственного зерна</t>
  </si>
  <si>
    <t>Проведение природоохранных попусков</t>
  </si>
  <si>
    <t>075</t>
  </si>
  <si>
    <t>093</t>
  </si>
  <si>
    <t>Интегрированное управление водными ресурсами и повышение эффективности водопользования</t>
  </si>
  <si>
    <t>Создание единой автоматизированной системы управления отраслями агропромышленного комплекса «E-Agriculture»</t>
  </si>
  <si>
    <t>Субсидирование повышения продуктивности и качества продукции животноводства</t>
  </si>
  <si>
    <t>Услуги по распространению и внедрению инновационного опыта</t>
  </si>
  <si>
    <t>Предупреждение и ликвидация чрезвычайных ситуаций маштаба города республиканского значения, столицы</t>
  </si>
  <si>
    <t>Общественный порядок, безопасность, правовая, судебная, уголовно-исполнительная деятельность</t>
  </si>
  <si>
    <t>Правоохранительная деятельность</t>
  </si>
  <si>
    <t>Услуги по определению и организации реализации государственной политики в области охраны общественного порядка и обеспечения общественной безопасности</t>
  </si>
  <si>
    <t>Обеспечение защиты прав и свобод лиц, участвующих в уголовном процессе</t>
  </si>
  <si>
    <t>Услуги внутренних войск по обеспечению общественной безопасности</t>
  </si>
  <si>
    <t>Услуги по обеспечению деятельности Министерства внутренних дел Республики Казахстан</t>
  </si>
  <si>
    <t>Услуги по охране общественного порядка и обеспечению общественной безопасности</t>
  </si>
  <si>
    <t>Изготовление водительских удостоверений, документов, номерных знаков для государственной регистрации транспортных средств</t>
  </si>
  <si>
    <t>Осуществление оперативно-розыскной деятельности</t>
  </si>
  <si>
    <t>Оказание юридической помощи адвокатами до следствия и на следствии</t>
  </si>
  <si>
    <t>Услуги по профилактике наркомании и наркобизнеса</t>
  </si>
  <si>
    <t>028</t>
  </si>
  <si>
    <t>Борьба с терроризмом и иными проявлениями экстремизма и сепаратизма</t>
  </si>
  <si>
    <t>221</t>
  </si>
  <si>
    <t>Министерство юстиции Республики Казахстан</t>
  </si>
  <si>
    <t>252</t>
  </si>
  <si>
    <t>Исполнительный орган внутренних дел, финансируемый из областного бюджета</t>
  </si>
  <si>
    <t>Услуги по реализации государственной политики в области обеспечения охраны общественного порядка и безопасности на территории области</t>
  </si>
  <si>
    <t>Поощрение граждан, участвующих в охране общественного порядка</t>
  </si>
  <si>
    <t>Услуги по размещению лиц, не имеющих определенного места  жительства и документов</t>
  </si>
  <si>
    <t>Организация  содержания лиц, арестованных в административном порядке</t>
  </si>
  <si>
    <t>Организация содержания служебных животных</t>
  </si>
  <si>
    <t>Проведение операции «Мак»</t>
  </si>
  <si>
    <t>Обеспечение охраны общественного порядка во время проведений мероприятий международного значения за счет целевых трансфертов из республиканского бюджета</t>
  </si>
  <si>
    <t>Содержание и материально-техническое оснащение  Центра временного размещения оралманов и  Центра адаптации и интеграции оралманов</t>
  </si>
  <si>
    <t>Развитие объектов органов внутренних дел</t>
  </si>
  <si>
    <t>352</t>
  </si>
  <si>
    <t>Исполнительный орган внутренних дел, финансируемый из бюджета города республиканского значения, столицы</t>
  </si>
  <si>
    <t>Услуги по реализации государственной политики в области обеспечения охраны общественного порядка и безопасности на территории города республиканского значения, столицы</t>
  </si>
  <si>
    <t>Организация временной изоляции, адаптации и реабилитации несовершеннолетних</t>
  </si>
  <si>
    <t>Организация содержания лиц, арестованных в административном порядке</t>
  </si>
  <si>
    <t>Проведение операции «Мак» за счет целевых трансфертов из республиканского бюджета</t>
  </si>
  <si>
    <t>368</t>
  </si>
  <si>
    <t>Управление пассажирского транспорта и автомобильных дорог города республиканского значения, столицы</t>
  </si>
  <si>
    <t>Обеспечение безопасности дорожного движения в населенных пунктах</t>
  </si>
  <si>
    <t>373</t>
  </si>
  <si>
    <t>Управление строительства города республиканского значения, столицы</t>
  </si>
  <si>
    <t>458</t>
  </si>
  <si>
    <t>Отдел жилищно-коммунального хозяйства, пассажирского транспорта и автомобильных дорог района (города областного значения)</t>
  </si>
  <si>
    <t>618</t>
  </si>
  <si>
    <t>Агентство Республики Казахстан по борьбе с экономической и коррупционной преступностью (финансовая полиция)</t>
  </si>
  <si>
    <t>Минимизация уровня коррупциогенности общественных отношений и криминализации экономики</t>
  </si>
  <si>
    <t>Услуги по обеспечению защиты прав и свобод лиц, участвующих в уголовном процессе</t>
  </si>
  <si>
    <t>Оперативно-розыскная деятельность органов финансовой полиции</t>
  </si>
  <si>
    <t>Правовая деятельность</t>
  </si>
  <si>
    <t>Оказание юридической помощи адвокатами</t>
  </si>
  <si>
    <t>Охрана прав интеллектуальной собственности</t>
  </si>
  <si>
    <t>Правовая пропаганда</t>
  </si>
  <si>
    <t>Обеспечение исполнения судебных актов</t>
  </si>
  <si>
    <t>Оценка, хранение и реализация конфискованного и арестованного имущества</t>
  </si>
  <si>
    <t>Судебная деятельность</t>
  </si>
  <si>
    <t>501</t>
  </si>
  <si>
    <t>Верховный Суд Республики Казахстан</t>
  </si>
  <si>
    <t>Обеспечение высшим судебным органом судебной защиты прав, свобод и законных интересов граждан и организаций</t>
  </si>
  <si>
    <t>Создание единой автоматизированной информационно-аналитической системы органов судебной системы Республики Казахстан</t>
  </si>
  <si>
    <t>Обеспечение защиты прав и свобод лиц, участвующих в судебном процессе</t>
  </si>
  <si>
    <t>Обеспечение жильем судей</t>
  </si>
  <si>
    <t>Деятельность по обеспечению законности и правопорядка</t>
  </si>
  <si>
    <t>502</t>
  </si>
  <si>
    <t>Генеральная прокуратура Республики Казахстан</t>
  </si>
  <si>
    <t>Осуществление высшего надзора за точным и единообразным применением законов и подзаконных актов в Республике Казахстан</t>
  </si>
  <si>
    <t>Межгосударственное информационное взаимодействие по ведению криминального и оперативного учетов</t>
  </si>
  <si>
    <t>Создание единой информационно-аналитической системы Комитета по правовой статистике и специальным учетам Генеральной прокуратуры Республики Казахстан</t>
  </si>
  <si>
    <t>Деятельность по обеспечению безопасности личности, общества и государства</t>
  </si>
  <si>
    <t>Услуги по обеспечению технической защиты информации в государственных органах и учреждениях</t>
  </si>
  <si>
    <t>Обеспечение фельдъегерской связью государственных учреждений</t>
  </si>
  <si>
    <t>Услуги по подготовке и повышению квалификации специалистов государственных органов и учреждений в области информационной безопасности</t>
  </si>
  <si>
    <t>410</t>
  </si>
  <si>
    <t>Комитет национальной безопасности Республики Казахстан</t>
  </si>
  <si>
    <t>Обеспечение национальной безопасности</t>
  </si>
  <si>
    <t>Программа развития системы национальной безопасности</t>
  </si>
  <si>
    <t>Служба внешней разведки Республики Казахстан «Сырбар»</t>
  </si>
  <si>
    <t>Обеспечение внешней разведки</t>
  </si>
  <si>
    <t>680</t>
  </si>
  <si>
    <t>Служба охраны Президента Республики Казахстан</t>
  </si>
  <si>
    <t>Обеспечение безопасности Глав государств и отдельных должностных лиц</t>
  </si>
  <si>
    <t>Уголовно-исполнительная система</t>
  </si>
  <si>
    <t>Прочие услуги в области общественного порядка и безопасности</t>
  </si>
  <si>
    <t>Модернизация и развитие спутниковой сети передачи данных и телефонии</t>
  </si>
  <si>
    <t>Правовое обеспечение деятельности государства</t>
  </si>
  <si>
    <t>Проведение судебных экспертиз</t>
  </si>
  <si>
    <t>047</t>
  </si>
  <si>
    <t>Представление и защита интересов государства</t>
  </si>
  <si>
    <t>Обеспечение деятельности института законодательства Республики Казахстан</t>
  </si>
  <si>
    <t>Услуги по обеспечению государственных органов, юридических лиц  учетной, статистической информацией в сфере правовой статистики и специальных учетов</t>
  </si>
  <si>
    <t>Строительство, реконструкция объектов для органов прокуратуры</t>
  </si>
  <si>
    <t>Создание единой автоматизированной информационно-телекоммуникационной системы</t>
  </si>
  <si>
    <t>Образование</t>
  </si>
  <si>
    <t>Дошкольное воспитание и обучение</t>
  </si>
  <si>
    <t>Поддержка организаций дошкольного воспитания и обучения</t>
  </si>
  <si>
    <t>464</t>
  </si>
  <si>
    <t>Отдел образования района (города областного значения)</t>
  </si>
  <si>
    <t>Обеспечение деятельности организаций дошкольного воспитания и обучения</t>
  </si>
  <si>
    <t>471</t>
  </si>
  <si>
    <t>Отдел образования, физической культуры и спорта района (города областного значения)</t>
  </si>
  <si>
    <t>Начальное, основное среднее и общее среднее образование</t>
  </si>
  <si>
    <t>Организация бесплатного подвоза учащихся до школы и обратно в аульной (сельской) местности</t>
  </si>
  <si>
    <t>205</t>
  </si>
  <si>
    <t>Министерство туризма и спорта Республики Казахстан</t>
  </si>
  <si>
    <t>Обучение и воспитание одаренных в спорте детей</t>
  </si>
  <si>
    <t>Общеобразовательное обучение в специализированных организациях образования</t>
  </si>
  <si>
    <t>Обучение и воспитание одаренных детей</t>
  </si>
  <si>
    <t>260</t>
  </si>
  <si>
    <t>Управление туризма, физической культуры и спорта области</t>
  </si>
  <si>
    <t>Дополнительное образование для детей и юношества по спорту</t>
  </si>
  <si>
    <t>Общеобразовательное обучение одаренных в спорте детей в специализированных организациях образования</t>
  </si>
  <si>
    <t>261</t>
  </si>
  <si>
    <t>Управление образования области</t>
  </si>
  <si>
    <t>Общеобразовательное обучение по специальным образовательным учебным программам</t>
  </si>
  <si>
    <t>Общеобразовательное обучение одаренных детей в специализированных организациях образования</t>
  </si>
  <si>
    <t>359</t>
  </si>
  <si>
    <t>Управление туризма, физической культуры и спорта города республиканского значения, столицы</t>
  </si>
  <si>
    <t>360</t>
  </si>
  <si>
    <t>Управление образования города республиканского значения, столицы</t>
  </si>
  <si>
    <t>Общеобразовательное обучение</t>
  </si>
  <si>
    <t>Общеобразовательное обучение по специальным образовательным программам</t>
  </si>
  <si>
    <t>Дополнительное образование для детей</t>
  </si>
  <si>
    <t>Дополнительное образование для детей и юношества</t>
  </si>
  <si>
    <t>Техническое и профессиональное, послесреднее образование</t>
  </si>
  <si>
    <t>Подготовка специалистов в организациях технического и профессионального, послесреднего образования</t>
  </si>
  <si>
    <t>Оказание социальной поддержки обучающимся по программам технического и профессионального, послесреднего образования</t>
  </si>
  <si>
    <t>059</t>
  </si>
  <si>
    <t>074</t>
  </si>
  <si>
    <t>Модернизация технического и профессионального образования</t>
  </si>
  <si>
    <t>226</t>
  </si>
  <si>
    <t>Министерство здравоохранения Республики Казахстан</t>
  </si>
  <si>
    <t>043</t>
  </si>
  <si>
    <t>253</t>
  </si>
  <si>
    <t>Управление здравоохранения области</t>
  </si>
  <si>
    <t>За счет трансфертов из республиканского бюджета</t>
  </si>
  <si>
    <t>Подготовка специалистов в организациях технического и профессионального образования</t>
  </si>
  <si>
    <t>Подготовка специалистов в организациях послесреднего образования</t>
  </si>
  <si>
    <t>353</t>
  </si>
  <si>
    <t>Управление здравоохранения города республиканского значения, столицы</t>
  </si>
  <si>
    <t>Организация профессионального обучения</t>
  </si>
  <si>
    <t>Переподготовка и повышение квалификации специалистов</t>
  </si>
  <si>
    <t>Повышение квалификации и переподготовка кадров</t>
  </si>
  <si>
    <t>206</t>
  </si>
  <si>
    <t>Министерство культуры Республики Казахстан</t>
  </si>
  <si>
    <t>Повышение квалификации и переподготовка кадров государственных организаций культуры</t>
  </si>
  <si>
    <t>042</t>
  </si>
  <si>
    <t>Повышение квалификации руководящих работников и менеджеров в сфере экономики</t>
  </si>
  <si>
    <t>Повышение квалификации и переподготовка кадров государственных организаций образования</t>
  </si>
  <si>
    <t>Повышение квалификации и переподготовка кадров государственных организаций здравоохранения</t>
  </si>
  <si>
    <t>233</t>
  </si>
  <si>
    <t>Министерство индустрии и новых технологий Республики Казахстан</t>
  </si>
  <si>
    <t>Повышение квалификации и переподготовка кадров в области технического регулирования и метрологии</t>
  </si>
  <si>
    <t>060</t>
  </si>
  <si>
    <t>Подготовка и переподготовка кадров</t>
  </si>
  <si>
    <t>Подготовка, переподготовка и повышение квалификации государственных служащих</t>
  </si>
  <si>
    <t>Переподготовка и специализация врачей за рубежом</t>
  </si>
  <si>
    <t>Высшее и послевузовское образование</t>
  </si>
  <si>
    <t>Подготовка специалистов с высшим профессиональным образованием</t>
  </si>
  <si>
    <t>Подготовка специалистов с высшим и послевузовским профессиональным образованием</t>
  </si>
  <si>
    <t>Подготовка специалистов в высших учебных заведениях за рубежом в рамках программы «Болашак»</t>
  </si>
  <si>
    <t>472</t>
  </si>
  <si>
    <t>030</t>
  </si>
  <si>
    <t>601</t>
  </si>
  <si>
    <t>Национальное космическое агентство Республики Казахстан</t>
  </si>
  <si>
    <t>Организация переподготовки и повышения квалификации специалистов космической отрасли</t>
  </si>
  <si>
    <t>Прочие услуги в области образования</t>
  </si>
  <si>
    <t>Капитальный, текущий ремонт объектов образования в рамках реализации стратегии региональной занятости и переподготовки кадров</t>
  </si>
  <si>
    <t>За счет трансфертов из областного бюджета</t>
  </si>
  <si>
    <t>За счет средств бюджета района (города областного значения)</t>
  </si>
  <si>
    <t>212</t>
  </si>
  <si>
    <t>Министерство сельского хозяйства Республики Казахстан</t>
  </si>
  <si>
    <t>Строительство и реконструкция объектов образования в сфере сельского хозяйства</t>
  </si>
  <si>
    <t>Развитие сетей инновационной системы по проекту коммерциализации научных исследований</t>
  </si>
  <si>
    <t>Строительство и реконструкция объектов образования и науки</t>
  </si>
  <si>
    <t>Проведение республиканских школьных олимпиад, конкурсов, внешкольных мероприятий республиканского значения</t>
  </si>
  <si>
    <t>Подготовка кадров в области культуры и искусства</t>
  </si>
  <si>
    <t>Методологическое обеспечение системы образования и анализ качества образовательных услуг</t>
  </si>
  <si>
    <t>037</t>
  </si>
  <si>
    <t>050</t>
  </si>
  <si>
    <t>Оплата услуг поверенным агентам по возврату образовательных кредитов</t>
  </si>
  <si>
    <t>056</t>
  </si>
  <si>
    <t>Строительство и реконструкция объектов образования</t>
  </si>
  <si>
    <t>Услуги по реализации государственной политики на местном уровне в области образования</t>
  </si>
  <si>
    <t>Информатизация системы образования в областных государственных учреждениях образования</t>
  </si>
  <si>
    <t>Приобретение и доставка учебников, учебно-методических комплексов для областных государственных учреждений образования</t>
  </si>
  <si>
    <t>Проведение школьных олимпиад, внешкольных мероприятий и конкурсов областного масштаба</t>
  </si>
  <si>
    <t>Обследование психического здоровья детей и подростков и оказание психолого-медико-педагогической консультативной помощи населению</t>
  </si>
  <si>
    <t>Реабилитация и социальная адаптация детей и подростков с проблемами в развитии</t>
  </si>
  <si>
    <t>Присуждение грантов областным государственным учреждениям образования за высокие показатели работы</t>
  </si>
  <si>
    <t>Методическая работа</t>
  </si>
  <si>
    <t>Сейсмоусиление объектов образования</t>
  </si>
  <si>
    <t>032</t>
  </si>
  <si>
    <t>Сейсмоусиление объектов образования в рамках реализации cтратегии региональной занятости и переподготовки кадров</t>
  </si>
  <si>
    <t>281</t>
  </si>
  <si>
    <t>Управление строительства, пассажирского транспорта и автомобильных дорог области</t>
  </si>
  <si>
    <t>Информатизация системы образования в государственных учреждениях образования города республиканского значения, столицы</t>
  </si>
  <si>
    <t>Приобретение и доставка учебников, учебно-методических комплексов для государственных учреждений образования города республиканского значения, столицы</t>
  </si>
  <si>
    <t>Проведение школьных олимпиад, внешкольных мероприятий и конкурсов масштаба города республиканского значения, столицы</t>
  </si>
  <si>
    <t>Сейсмоусиление объектов образования в городе Алматы</t>
  </si>
  <si>
    <t>Информатизация системы образования в государственных учреждениях образования района (города областного значения)</t>
  </si>
  <si>
    <t>Приобретение и доставка учебников, учебно-методических комплексов для государственных учреждений образования района (города областного значения)</t>
  </si>
  <si>
    <t>Проведение школьных олимпиад, внешкольных мероприятий и конкурсов районного (городского) масштаба</t>
  </si>
  <si>
    <t>466</t>
  </si>
  <si>
    <t>Отдел архитектуры, градостроительства и строительства района (города областного значения)</t>
  </si>
  <si>
    <t>467</t>
  </si>
  <si>
    <t>Отдел строительства района (города областного значения)</t>
  </si>
  <si>
    <t>Отдел строительства, архитектуры и градостроительства района (города областного значения)</t>
  </si>
  <si>
    <t>Здравоохранение</t>
  </si>
  <si>
    <t>Больницы широкого профиля</t>
  </si>
  <si>
    <t>Услуги по лечению военнослужащих, сотрудников правоохранительных органов и членов их семей          </t>
  </si>
  <si>
    <t>Медицинское обеспечение Вооруженных Сил</t>
  </si>
  <si>
    <t>Охрана здоровья населения</t>
  </si>
  <si>
    <t>Оздоровление, реабилитация и организация отдыха детей</t>
  </si>
  <si>
    <t>Обеспечение санитарно-эпидемиологического благополучия населения на республиканском уровне</t>
  </si>
  <si>
    <t>Хранение специального медицинского резерва</t>
  </si>
  <si>
    <t>Обеспечение гарантированного объема бесплатной медицинской помощи, за исключением направлений, финансируемых на местном уровне</t>
  </si>
  <si>
    <t>Производство крови, ее компонентов и препаратов для местных организаций здравоохранения</t>
  </si>
  <si>
    <t>Услуги по охране материнства и детства</t>
  </si>
  <si>
    <t>Пропаганда здорового образа жизни</t>
  </si>
  <si>
    <t>Приобретение тест-систем для проведения дозорного эпидемиологического надзора</t>
  </si>
  <si>
    <t>Санитарно-эпидемиологическое благополучие населения на республиканском уровне</t>
  </si>
  <si>
    <t>Оказание медицинской помощи отдельным категориям граждан</t>
  </si>
  <si>
    <t>Специализированная медицинская помощь</t>
  </si>
  <si>
    <t>Оказание медицинской помощи лицам, страдающим туберкулезом, инфекционными заболеваниями, психическими расстройствами и расстройствами поведения, в том числе связанные с употреблением психоактивных веществ</t>
  </si>
  <si>
    <t>Обеспечение больных туберкулезом противотуберкулезными препаратами</t>
  </si>
  <si>
    <t>Обеспечение больных диабетом противодиабетическими препаратами</t>
  </si>
  <si>
    <t>Обеспечение онкологических больных химиопрепаратами</t>
  </si>
  <si>
    <t>Обеспечение факторами свертывания крови при лечении взрослых, больных гемофилией</t>
  </si>
  <si>
    <t>Централизованный закуп вакцин и других медицинских иммунобиологических препаратов для проведения иммунопрофилактики населения</t>
  </si>
  <si>
    <t>Обеспечение тромболитическими препаратами больных с острым инфарктом миокарда</t>
  </si>
  <si>
    <t>Поликлиники</t>
  </si>
  <si>
    <t>Оказание амбулаторно-поликлинической помощи населению за исключением медицинской помощи, оказываемой из средств республиканского бюджета</t>
  </si>
  <si>
    <t>Обеспечение лекарственными средствами и специализированными продуктами детского и лечебного питания отдельных категорий населения на амбулаторном уровне</t>
  </si>
  <si>
    <t>Обеспечение лекарственными средствами на льготных условиях отдельных категорий граждан на амбулаторном уровне лечения</t>
  </si>
  <si>
    <t>Лекарственное обеспечение детей до 5-летнего возраста на амбулаторном уровне лечения</t>
  </si>
  <si>
    <t>Обеспечение беременных железо-  и йодосодержащими препаратами</t>
  </si>
  <si>
    <t>103</t>
  </si>
  <si>
    <t>Обеспечение лекарственными средствами детей и подростков, находящихся на диспансерном учете при амбулаторном лечении хронических заболеваний</t>
  </si>
  <si>
    <t>Другие виды медицинской помощи</t>
  </si>
  <si>
    <t>Оказание скорой медицинской помощи и санитарная авиация</t>
  </si>
  <si>
    <t>Областные базы спецмедснабжения</t>
  </si>
  <si>
    <t>Базы спецмедснабжения города республиканского значения, столицы</t>
  </si>
  <si>
    <t>Прочие услуги в области здравоохранения</t>
  </si>
  <si>
    <t>Организация в экстренных случаях доставки тяжелобольных людей до ближайшей организации здравоохранения, оказывающей врачебную помощь</t>
  </si>
  <si>
    <t>Строительство и реконструкция объектов здравоохранения</t>
  </si>
  <si>
    <t>Услуги по судебно-медицинской  экспертизе</t>
  </si>
  <si>
    <t>Услуги по хранению ценностей исторического наследия в области здравоохранения</t>
  </si>
  <si>
    <t>Создание информационных систем здравоохранения</t>
  </si>
  <si>
    <t>Развитие мобильной и телемедицины в здравоохранении аульной (сельской) местности</t>
  </si>
  <si>
    <t>Реформирование системы здравоохранения</t>
  </si>
  <si>
    <t>Внедрение международных стандартов в области больничного управления</t>
  </si>
  <si>
    <t>066</t>
  </si>
  <si>
    <t>068</t>
  </si>
  <si>
    <t>Исследования в области совершенствования системы здравоохранения</t>
  </si>
  <si>
    <t>Услуги по реализации государственной политики на местном уровне в области здравоохранения</t>
  </si>
  <si>
    <t>Капитальный, текущий ремонт объектов здравоохранения в рамках реализации стратегии региональной занятости и переподготовки кадров</t>
  </si>
  <si>
    <t>Реализация мероприятий по профилактике и борьбе со СПИД в Республике Казахстан</t>
  </si>
  <si>
    <t>Проведение патологоанатомического вскрытия</t>
  </si>
  <si>
    <t>Обеспечение граждан бесплатным или льготным проездом за пределы населенного пункта на лечение</t>
  </si>
  <si>
    <t>Информационно-аналитические услуги в области здравоохранения</t>
  </si>
  <si>
    <t>Социальная поддержка медицинских и фармацевтических работников, направленных для работы в сельскую местность</t>
  </si>
  <si>
    <t>Содержание вновь вводимых объектов здравоохранения</t>
  </si>
  <si>
    <t>Погашение кредиторской задолженности по обязательствам организаций здравоохранения за счет средств местного бюджета</t>
  </si>
  <si>
    <t>Сейсмоусиление объектов здравоохранения</t>
  </si>
  <si>
    <t>038</t>
  </si>
  <si>
    <t>Сейсмоусиление объектов здравоохранения в городе Алматы</t>
  </si>
  <si>
    <t>Капитальный ремонт сейсмоусиляемых объектов здравоохранения в городе Алматы</t>
  </si>
  <si>
    <t>Государственная поддержка деятельности санатория «Казахстан» в городе Ессентуки</t>
  </si>
  <si>
    <t>Техническое и информационное обеспечение медицинских организаций</t>
  </si>
  <si>
    <t>Создание комплексной медицинской информационной системы</t>
  </si>
  <si>
    <t>Социальная помощь и социальное обеспечение</t>
  </si>
  <si>
    <t>Социальное обеспечение</t>
  </si>
  <si>
    <t>213</t>
  </si>
  <si>
    <t>Министерство труда и социальной защиты населения Республики Казахстан</t>
  </si>
  <si>
    <t>Выплаты солидарных пенсий</t>
  </si>
  <si>
    <t>Надбавки к пенсиям граждан, пострадавших вследствие ядерных испытаний на Семипалатинском испытательном ядерном полигоне</t>
  </si>
  <si>
    <t>Государственные базовые пенсионные выплаты</t>
  </si>
  <si>
    <t>Выплата обязательств по государственной гарантии сохранности обязательных пенсионных взносов в накопительных пенсионных фондах</t>
  </si>
  <si>
    <t>Специальные государственные пособия</t>
  </si>
  <si>
    <t>Инвалиды ВОВ</t>
  </si>
  <si>
    <t>Участники ВОВ</t>
  </si>
  <si>
    <t>Лица, приравненные к инвалидам ВОВ</t>
  </si>
  <si>
    <t>Лица, приравненные к участникам ВОВ</t>
  </si>
  <si>
    <t>Вдовы воинов, погибших в ВОВ</t>
  </si>
  <si>
    <t>Жены (мужья) умерших инвалидов ВОВ</t>
  </si>
  <si>
    <t>Герои Советского Союза, Герои Социалистического труда, кавалеры орденов Славы трех степеней, Трудовой Славы трех степеней</t>
  </si>
  <si>
    <t>Семьи погибших (умерших, пропавших без вести) военнослужащих, сотрудников органов внутренних дел и лиц, погибших при ликвидации последствий катастрофы на ЧАЭС</t>
  </si>
  <si>
    <t>Труженики тыла в годы Великой Отечественной войны</t>
  </si>
  <si>
    <t>Участники ликвидации последствий катастрофы на ЧАЭС, эвакуированных из зон отчуждения и отселения в Республику Казахстан, включая детей, которые на день эвакуации находились во внутриутробном состоянии</t>
  </si>
  <si>
    <t>Инвалиды I и II групп</t>
  </si>
  <si>
    <t>Инвалиды III группы</t>
  </si>
  <si>
    <t>Дети-инвалиды до 16 лет</t>
  </si>
  <si>
    <t>Многодетные матери, награжденные подвесками «Алтын алка», «Кумис алка» или получившие ранее звание «Мать-героиня» и награжденные орденом  «Материнская слава»</t>
  </si>
  <si>
    <t>Многодетные семьи, имеющие четырех и более совместно проживающих несовершеннолетних детей</t>
  </si>
  <si>
    <t>Жертвы политических репрессий, имеющие инвалидность или являющиеся пенсионерами</t>
  </si>
  <si>
    <t>116</t>
  </si>
  <si>
    <t>Лица, которым назначены пенсии за особые заслуги перед Республикой Казахстан</t>
  </si>
  <si>
    <t>Возмещение за вред, причиненный жизни и здоровью, возложенное судом на государство в случае прекращения деятельности юридического лица</t>
  </si>
  <si>
    <t>Государственные специальные пособия</t>
  </si>
  <si>
    <t>256</t>
  </si>
  <si>
    <t>Управление координации занятости и социальных  программ области</t>
  </si>
  <si>
    <t>Предоставление специальных социальных услуг для престарелых и инвалидов в медико-социальных учреждениях (организациях) общего типа</t>
  </si>
  <si>
    <t>Предоставление специальных социальных услуг для детей-инвалидов в государственных медико-социальных учреждениях (организациях) для детей с нарушениями функций опорно-двигательного аппарата</t>
  </si>
  <si>
    <t>Предоставление специальных социальных услуг для инвалидов с психоневрологическими заболеваниями, в психоневрологических медико-социальных учреждениях (организациях)</t>
  </si>
  <si>
    <t>Предоставление специальных социальных услуг для престарелых, инвалидов, в том числе детей-инвалидов, в реабилитационных центрах</t>
  </si>
  <si>
    <t>Предоставление специальных социальных услуг для детей-инвалидов с психоневрологическими патологиями в детских психоневрологических медико-социальных учреждениях (организациях)</t>
  </si>
  <si>
    <t>Социальное обеспечение сирот, детей, оставшихся без попечения родителей</t>
  </si>
  <si>
    <t>Детские дома</t>
  </si>
  <si>
    <t>Государственная поддержка по содержанию детей-сирот и детей, оставшихся без попечения родителей, в детских домах семейного типа и приемных семьях</t>
  </si>
  <si>
    <t>Приют для несовершеннолетних детей</t>
  </si>
  <si>
    <t>Детские деревни семейного типа</t>
  </si>
  <si>
    <t>Содержание ребенка (детей), переданного патронатным воспитателям</t>
  </si>
  <si>
    <t>Социальная реабилитация</t>
  </si>
  <si>
    <t>039</t>
  </si>
  <si>
    <t>Строительство и реконструкция объектов социального обеспечения</t>
  </si>
  <si>
    <t>355</t>
  </si>
  <si>
    <t>Управление занятости и социальных программ города республиканского значения, столицы</t>
  </si>
  <si>
    <t>Предоставление специальных социальных услуг для детей-инвалидов с психоневрологическими паталогиями в детских психоневрологических медико-социальных учреждениях (организациях)</t>
  </si>
  <si>
    <t>Социальная помощь</t>
  </si>
  <si>
    <t>Оказание социальной помощи нуждающимся гражданам на дому</t>
  </si>
  <si>
    <t>Пособие на погребение</t>
  </si>
  <si>
    <t>Государственные пособия семьям, имеющим детей</t>
  </si>
  <si>
    <t>Единовременные государственные пособия в связи с рождением ребенка</t>
  </si>
  <si>
    <t>Государственные пособия по уходу за ребенком до одного года</t>
  </si>
  <si>
    <t>Пособие  родителям, опекунам, воспитывающим детей- инвалидов</t>
  </si>
  <si>
    <t>Единовременная денежная компенсация реабилитированным гражданам - жертвам массовых политических репрессий</t>
  </si>
  <si>
    <t>Совершенствование системы социальной защиты лиц с ограниченными возможностями в рамках Конвенции ООН о правах инвалидов и развитие системы предоставления специальных социальных услуг</t>
  </si>
  <si>
    <t>Социальная поддержка инвалидов</t>
  </si>
  <si>
    <t>Дополнительные виды социальной помощи нуждающимся инвалидам</t>
  </si>
  <si>
    <t>Обеспечение санаторно-курортного лечения инвалидов и детей-инвалидов в соответствии с индивидуальной программой реабилитации инвалида</t>
  </si>
  <si>
    <t>Обеспечение инвалидов техническими вспомогательными (компенсаторными) средствами и (или) специальными средствами передвижения в соответствии с индивидуальной программой реабилитации инвалида</t>
  </si>
  <si>
    <t>Реабилитация инвалидов и ветеранов</t>
  </si>
  <si>
    <t>Предоставление медицинских услуг по протезированию, обеспечению протезно-ортопедическими средствами и обучению пользования ими</t>
  </si>
  <si>
    <t>Программа занятости</t>
  </si>
  <si>
    <t>Общественные работы</t>
  </si>
  <si>
    <t>Профессиональная подготовка и переподготовка безработных</t>
  </si>
  <si>
    <t>Дополнительные меры по социальной защите граждан в сфере занятости населения</t>
  </si>
  <si>
    <t>Расширение программы социальных рабочих мест и молодежной практики за счет целевых текущих трансфертов из республиканского бюджета</t>
  </si>
  <si>
    <t>Государственная адресная социальная помощь</t>
  </si>
  <si>
    <t>Жилищная помощь</t>
  </si>
  <si>
    <t>Социальная помощь отдельным категориям нуждающихся граждан по решениям местных представительных органов</t>
  </si>
  <si>
    <t>Материальное обеспечение детей-инвалидов, воспитывающихся и обучающихся на дому</t>
  </si>
  <si>
    <t>Государственные пособия на детей до 18 лет</t>
  </si>
  <si>
    <t>Обеспечение нуждающихся инвалидов обязательными гигиеническими средствами, предоставление социальных услуг индивидуального помощника для инвалидов первой группы, имеющих затруднение в передвижении, и специалиста жестового языка для инвалидов по слуху в соотвествии с индивидуальной программой реабилитации инвалида</t>
  </si>
  <si>
    <t>Социальная адаптация лиц, не имеющих определенного местожительства</t>
  </si>
  <si>
    <t>Государственные услуги общего характера</t>
  </si>
  <si>
    <t>Представительные, исполнительные и другие органы, выполняющие общие функции  государственного управления</t>
  </si>
  <si>
    <t>101</t>
  </si>
  <si>
    <t>Администрация Президента Республики Казахстан</t>
  </si>
  <si>
    <t>001</t>
  </si>
  <si>
    <t>Услуги по обеспечению деятельности Главы государства</t>
  </si>
  <si>
    <t>111</t>
  </si>
  <si>
    <t>113</t>
  </si>
  <si>
    <t>114</t>
  </si>
  <si>
    <t>121</t>
  </si>
  <si>
    <t>122</t>
  </si>
  <si>
    <t>002</t>
  </si>
  <si>
    <t>Прогнозно-аналитическое обеспечение стратегических аспектов внутренней и внешней политики государства</t>
  </si>
  <si>
    <t>003</t>
  </si>
  <si>
    <t>Обеспечение сохранности архивного фонда, печатных изданий и их специальное использование</t>
  </si>
  <si>
    <t>005</t>
  </si>
  <si>
    <t>411</t>
  </si>
  <si>
    <t>006</t>
  </si>
  <si>
    <t>Услуги по совершенствованию мер обеспечения гендерного равенства и улучшения положения семьи в Республике Казахстан</t>
  </si>
  <si>
    <t>За счет софинансирования гранта из республиканского бюджета</t>
  </si>
  <si>
    <t>018</t>
  </si>
  <si>
    <t>За счет гранта</t>
  </si>
  <si>
    <t>102</t>
  </si>
  <si>
    <t>Хозяйственное управление Парламента Республики Казахстан</t>
  </si>
  <si>
    <t>Обеспечение деятельности Парламента Республики Казахстан</t>
  </si>
  <si>
    <t>004</t>
  </si>
  <si>
    <t>Проведение мероприятий за счет средств на представительские затраты</t>
  </si>
  <si>
    <t>104</t>
  </si>
  <si>
    <t>Канцелярия Премьер-Министра Республики Казахстан</t>
  </si>
  <si>
    <t>Обеспечение деятельности Премьер-Министра Республики Казахстан</t>
  </si>
  <si>
    <t>106</t>
  </si>
  <si>
    <t>Национальный центр по правам человека</t>
  </si>
  <si>
    <t>Услуги по соблюдению прав и свобод человека и гражданина</t>
  </si>
  <si>
    <t>452</t>
  </si>
  <si>
    <t>110</t>
  </si>
  <si>
    <t>Аппарат маслихата области</t>
  </si>
  <si>
    <t>Услуги по обеспечению деятельности маслихата области</t>
  </si>
  <si>
    <t>Создание информационных систем</t>
  </si>
  <si>
    <t>Аппарат маслихата города республиканского значения, столицы</t>
  </si>
  <si>
    <t>Услуги по оеспечению деятельности маслихата города республиканского значения, столицы</t>
  </si>
  <si>
    <t>112</t>
  </si>
  <si>
    <t>Аппарат маслихата района (города областного значения)</t>
  </si>
  <si>
    <t>Услуги по обеспечению деятельности маслихата района (города областного значения)</t>
  </si>
  <si>
    <t>120</t>
  </si>
  <si>
    <t>Аппарат акима области</t>
  </si>
  <si>
    <t>Услуги по обеспечению деятельности акима области</t>
  </si>
  <si>
    <t>Организация деятельности центров обслуживания населения по предоставлению государственных услуг физическим и юридическим лицам по принципу «одного окна»</t>
  </si>
  <si>
    <t>461</t>
  </si>
  <si>
    <t>Аппарат специального представителя Президента Республики Казахстан на комплексе «Байконур»</t>
  </si>
  <si>
    <t>109</t>
  </si>
  <si>
    <t>Проведение мероприятий за счет резерва Правительства Республики Казахстан на неотложные затраты</t>
  </si>
  <si>
    <t>Аппарат акима города республиканского значения, столицы</t>
  </si>
  <si>
    <t>Услуги по обеспечению деятельности акима города республиканского значения, столицы</t>
  </si>
  <si>
    <t>107</t>
  </si>
  <si>
    <t>Проведение мероприятий за счет резерва местного исполнительного органа на неотложные затраты</t>
  </si>
  <si>
    <t>115</t>
  </si>
  <si>
    <t>Выполнение обязательств местных исполнительных органов по решениям судов  за счет средств резерва  местного исполнительного органа</t>
  </si>
  <si>
    <t>Аппарат акима района (города областного значения)</t>
  </si>
  <si>
    <t>Услуги по обеспечению деятельности акима района (города областного значения)</t>
  </si>
  <si>
    <t>100</t>
  </si>
  <si>
    <t>Проведение мероприятий за счет чрезвычайного резерва Правительства Республики Казахстан</t>
  </si>
  <si>
    <t>Проведение мероприятий за счет чрезвычайного резерва местного исполнительного органа для ликвидации чрезвычайных ситуаций природного и техногенного характера</t>
  </si>
  <si>
    <t>123</t>
  </si>
  <si>
    <t>Аппарат акима района в городе, города районного значения, поселка, аула (села), аульного (сельского) округа</t>
  </si>
  <si>
    <t>Услуги по обеспечению деятельности акима района в городе, города районного значения, поселка, аула (села), аульного (сельского) округа</t>
  </si>
  <si>
    <t>022</t>
  </si>
  <si>
    <t>023</t>
  </si>
  <si>
    <t>024</t>
  </si>
  <si>
    <t>Проведение мероприятий на текущие расходы по ликвидации последствий чрезвычайных ситуаций природного и техногенного характера, устранению ситуаций, угрожающих политической, экономической и социальной стабильности административно-территориальной единицы, жизни и здоровью людей, общереспубликанского либо международного значения за счет целевых трансфертов из бюджетов областей, городов республиканского значения, столицы</t>
  </si>
  <si>
    <t>637</t>
  </si>
  <si>
    <t>Конституционный Совет Республики Казахстан</t>
  </si>
  <si>
    <t>Обеспечение верховенства Конституции Республики Казахстан на территории республики</t>
  </si>
  <si>
    <t>690</t>
  </si>
  <si>
    <t>Центральная избирательная комиссия Республики Казахстан</t>
  </si>
  <si>
    <t>Организация проведения выборов</t>
  </si>
  <si>
    <t>Проведение выборов</t>
  </si>
  <si>
    <t>694</t>
  </si>
  <si>
    <t>Управление делами Президента Республики Казахстан</t>
  </si>
  <si>
    <t>Обеспечение деятельности Главы государства, Премьер-Министра и других должностных лиц государственных органов</t>
  </si>
  <si>
    <t>009</t>
  </si>
  <si>
    <t>Обновление парка автомашин для государственных органов</t>
  </si>
  <si>
    <t>017</t>
  </si>
  <si>
    <t>020</t>
  </si>
  <si>
    <t>Проведение мероприятий Фондом Первого Президента Республики Казахстан</t>
  </si>
  <si>
    <t>021</t>
  </si>
  <si>
    <t>Финансовая  деятельность</t>
  </si>
  <si>
    <t>217</t>
  </si>
  <si>
    <t>Министерство финансов Республики Казахстан</t>
  </si>
  <si>
    <t>Обеспечение бюджетного планирования, исполнения и контроля за исполнением государственного бюджета</t>
  </si>
  <si>
    <t>351</t>
  </si>
  <si>
    <t>Осуществление аудита инвестиционных проектов, финансируемых международными финансовыми организациями</t>
  </si>
  <si>
    <t>Проведение процедур ликвидации и банкротства</t>
  </si>
  <si>
    <t>008</t>
  </si>
  <si>
    <t>Проведение мониторинга бюджетных инвестиционных проектов</t>
  </si>
  <si>
    <t>Услуги кинологического центра</t>
  </si>
  <si>
    <t>014</t>
  </si>
  <si>
    <t>Модернизация таможенной службы</t>
  </si>
  <si>
    <t>За счет внешнего займа</t>
  </si>
  <si>
    <t>016</t>
  </si>
  <si>
    <t>За счет софинансирования внешних займов из республиканского бюджета</t>
  </si>
  <si>
    <t>Приватизация, управление государственным имуществом, постприватизационная деятельность и регулирование споров, связанных с этим</t>
  </si>
  <si>
    <t>019</t>
  </si>
  <si>
    <t>Выплата курсовой разницы по льготным жилищным кредитам</t>
  </si>
  <si>
    <t>Проведение таможенной экспертизы</t>
  </si>
  <si>
    <t>Выплата премий по вкладам в жилищные строительные сбережения</t>
  </si>
  <si>
    <t>025</t>
  </si>
  <si>
    <t>Услуги учебно-методического центра</t>
  </si>
  <si>
    <t>026</t>
  </si>
  <si>
    <t>Строительство объектов таможенного контроля и таможенной инфраструктуры</t>
  </si>
  <si>
    <t>027</t>
  </si>
  <si>
    <t>Проведение мониторинга собственности и использование его результатов</t>
  </si>
  <si>
    <t>029</t>
  </si>
  <si>
    <t>Создание информационной системы Казначейства</t>
  </si>
  <si>
    <t>031</t>
  </si>
  <si>
    <t>Создание информационной системы «ТАИС» и «Электронная таможня»</t>
  </si>
  <si>
    <t>033</t>
  </si>
  <si>
    <t>035</t>
  </si>
  <si>
    <t>036</t>
  </si>
  <si>
    <t>Модернизация информационных систем Налоговых органов, связанных с изменением налогового законодательства</t>
  </si>
  <si>
    <t>040</t>
  </si>
  <si>
    <t>Строительство центров приема и обработки информации налоговых органов</t>
  </si>
  <si>
    <t>055</t>
  </si>
  <si>
    <t>Создание и развитие информационной системы финансового мониторинга</t>
  </si>
  <si>
    <t>061</t>
  </si>
  <si>
    <t>Создание интегрированной автоматизированной информационной системы «е-Минфин»</t>
  </si>
  <si>
    <t>070</t>
  </si>
  <si>
    <t>Учет арендованного имущества комплекса «Байконур»</t>
  </si>
  <si>
    <t>071</t>
  </si>
  <si>
    <t>Оценка объектов комплекса «Байконур» и регистрация прав на недвижимое имущество</t>
  </si>
  <si>
    <t>072</t>
  </si>
  <si>
    <t>Реформирование системы налогового администрирования</t>
  </si>
  <si>
    <t>За счет внешних займов</t>
  </si>
  <si>
    <t>Борьба с наркоманией и наркобизнесом</t>
  </si>
  <si>
    <t>Выполнение обязательств центральных государственных органов по решениям судов  за счет средств резерва  Правительства Республики Казахстан</t>
  </si>
  <si>
    <t>257</t>
  </si>
  <si>
    <t>Управление финансов области</t>
  </si>
  <si>
    <t>Услуги по реализации государственной политики в области исполнения местного бюджета и управления коммунальной собственностью</t>
  </si>
  <si>
    <t>Организация работы по выдаче разовых талонов и обеспечение полноты сбора сумм от реализации разовых талонов</t>
  </si>
  <si>
    <t>Организация приватизации коммунальной собственности</t>
  </si>
  <si>
    <t>010</t>
  </si>
  <si>
    <t>Учет, хранение, оценка и реализация имущества, поступившего в коммунальную собственность</t>
  </si>
  <si>
    <t>356</t>
  </si>
  <si>
    <t>Управление финансов города республиканского значения, столицы</t>
  </si>
  <si>
    <t>Проведение оценки имущества в целях налогообложения</t>
  </si>
  <si>
    <t>011</t>
  </si>
  <si>
    <t>406</t>
  </si>
  <si>
    <t>Счетный комитет по контролю за исполнением республиканского бюджета</t>
  </si>
  <si>
    <t>Обеспечение контроля за исполнением республиканского бюджета</t>
  </si>
  <si>
    <t>Отдел финансов района (города областного значения)</t>
  </si>
  <si>
    <t>Услуги по реализации государственной политики в области исполнения   бюджета района (города областного значения) и управления коммунальной собственностью района (города областного значения)</t>
  </si>
  <si>
    <t>459</t>
  </si>
  <si>
    <t>Отдел экономики и финансов района (города областного значения)</t>
  </si>
  <si>
    <t>600</t>
  </si>
  <si>
    <t>Агентство Республики Казахстан по регулированию деятельности регионального финансового центра города Алматы</t>
  </si>
  <si>
    <t>Создание условий для развития конкурентоспособного финансового центра, соответствующего мировым стандартам</t>
  </si>
  <si>
    <t>Внешнеполитическая деятельность</t>
  </si>
  <si>
    <t>201</t>
  </si>
  <si>
    <t>Министерство внутренних дел Республики Казахстан</t>
  </si>
  <si>
    <t>Обеспечение политических интересов страны в области общественного порядка</t>
  </si>
  <si>
    <t>204</t>
  </si>
  <si>
    <t>Министерство иностранных дел Республики Казахстан</t>
  </si>
  <si>
    <t>Услуги по координации внешнеполитической деятельности</t>
  </si>
  <si>
    <t>Делимитация и демаркация государственной границы</t>
  </si>
  <si>
    <t>Заграничные командировки</t>
  </si>
  <si>
    <t>007</t>
  </si>
  <si>
    <t>Обеспечение специальной, инженерно-технической и физической защиты дипломатических представительств за рубежом</t>
  </si>
  <si>
    <t>Приобретение и строительство объектов недвижимости за рубежом для размещения дипломатических представительств Республики Казахстан</t>
  </si>
  <si>
    <t>013</t>
  </si>
  <si>
    <t>Представление интересов Республики Казахстан за рубежом</t>
  </si>
  <si>
    <t>Участие Республики Казахстан в международных организациях, иных международных и прочих органах</t>
  </si>
  <si>
    <t>Фундаментальные  научные исследования</t>
  </si>
  <si>
    <t>225</t>
  </si>
  <si>
    <t>Министерство образования и науки Республики Казахстан</t>
  </si>
  <si>
    <t>Государственные премии и стипендии</t>
  </si>
  <si>
    <t>015</t>
  </si>
  <si>
    <t>Фундаментальные и прикладные научные исследования</t>
  </si>
  <si>
    <t>Планирование и статистическая деятельность</t>
  </si>
  <si>
    <t>220</t>
  </si>
  <si>
    <t>Министерство экономического развития и торговли Республики Казахстан</t>
  </si>
  <si>
    <t>Услуги по формированию и развитию экономической и торговой политики, системы государственного планирования и управления</t>
  </si>
  <si>
    <t>Услуги по совершенствованию мобилизационной подготовки и мобилизации</t>
  </si>
  <si>
    <t>Экспертиза и оценка документации по вопросам бюджетных инвестиций и концессии</t>
  </si>
  <si>
    <t>Взаимодействие с международными рейтинговыми агентствами по вопросам пересмотра суверенного кредитного рейтинга Республики Казахстан</t>
  </si>
  <si>
    <t>Обеспечение реализации исследований проектов, осуществляемых совместно с международными организациями</t>
  </si>
  <si>
    <t>Услуги по обеспечению проведения Астанинского экономического форума</t>
  </si>
  <si>
    <t>044</t>
  </si>
  <si>
    <t>258</t>
  </si>
  <si>
    <t>Управление экономики и бюджетного планирования области</t>
  </si>
  <si>
    <t>Услуги по реализации государственной политики в области формирования и развития экономической политики, системы государственного планирования и управления области</t>
  </si>
  <si>
    <t>108</t>
  </si>
  <si>
    <t>357</t>
  </si>
  <si>
    <t>Управление экономики и бюджетного планирования города республиканского значения, столицы</t>
  </si>
  <si>
    <t>Услуги по реализации государственной политики в области формирования и развития экономической политики, системы государственного планирования и управления города республиканского значения, столицы</t>
  </si>
  <si>
    <t>453</t>
  </si>
  <si>
    <t>Отдел экономики и бюджетного планирования района (города областного значения)</t>
  </si>
  <si>
    <t>Услуги по реализации государственной политики в области формирования и развития экономической политики, системы государственного планирования и управления района (города областного значения)</t>
  </si>
  <si>
    <t>476</t>
  </si>
  <si>
    <t>Отдел экономики, бюджетного планирования и предпринимательства района (города областного значения)</t>
  </si>
  <si>
    <t>Услуги по реализации государственной политики в области формирования, развития экономической политики, системы государственного планирования, управления района и предпринимательства (города областного значения)</t>
  </si>
  <si>
    <t>Капитальные расходы государственных органов</t>
  </si>
  <si>
    <t>606</t>
  </si>
  <si>
    <t>Агентство Республики Казахстан по статистике</t>
  </si>
  <si>
    <t>Услуги по регулированию в области статистической  деятельности и межотраслевой координации государственной  статистики</t>
  </si>
  <si>
    <t>Услуги по сбору и обработке статистических данных</t>
  </si>
  <si>
    <t>Прикладные научные исследования в области государственной статистики</t>
  </si>
  <si>
    <t>Проведение национальной переписи</t>
  </si>
  <si>
    <t>Услуги по распространению статистических данных</t>
  </si>
  <si>
    <t>Создание и развитие интегрированной информационной системы «е-Статистика»</t>
  </si>
  <si>
    <t>105</t>
  </si>
  <si>
    <t>Общие кадровые вопросы</t>
  </si>
  <si>
    <t>608</t>
  </si>
  <si>
    <t>Агентство Республики Казахстан по делам государственной службы</t>
  </si>
  <si>
    <t>Формирование и реализация единой государственной политики в сфере государственной службы</t>
  </si>
  <si>
    <t>Услуги по тестированию кадров государственной службы республики</t>
  </si>
  <si>
    <t>Прочие государственные услуги общего характера</t>
  </si>
  <si>
    <t>067</t>
  </si>
  <si>
    <t>Финансирование политических партий</t>
  </si>
  <si>
    <t>Исследование финансовых нарушений</t>
  </si>
  <si>
    <t>Услуги по реализации государственной политики в области формирования и развития экономической политики, государственного планирования, исполнения бюджета и управления коммунальной собственностью района (города областного значения)</t>
  </si>
  <si>
    <t>090</t>
  </si>
  <si>
    <t>603</t>
  </si>
  <si>
    <t>Министерство связи и информации Республики Казахстан</t>
  </si>
  <si>
    <t>Услуги по развитию инфраструктуры и конкурентного рынка в области связи и информации</t>
  </si>
  <si>
    <t>Обеспечение функционирования межведомственных информационных систем</t>
  </si>
  <si>
    <t>012</t>
  </si>
  <si>
    <t>Создание информационной инфраструктуры государственных органов  </t>
  </si>
  <si>
    <t>Оборона</t>
  </si>
  <si>
    <t>Военные нужды</t>
  </si>
  <si>
    <t>Мероприятия в рамках исполнения всеобщей воинской обязанности</t>
  </si>
  <si>
    <t>208</t>
  </si>
  <si>
    <t>Министерство обороны Республики Казахстан</t>
  </si>
  <si>
    <t>Услуги по определению и реализации государственной  политики в области организации обороны и Вооруженных Сил  Республики Казахстан</t>
  </si>
  <si>
    <t>Строительство  объектов  Вооруженных Сил</t>
  </si>
  <si>
    <t>Модернизация, восстановление и приобретение вооружения, военной и иной техники, систем связи в рамках межотраслевой государственной программы</t>
  </si>
  <si>
    <t>Тыловое обеспечение Вооруженных Сил</t>
  </si>
  <si>
    <t>Обеспечение специальной деятельности</t>
  </si>
  <si>
    <t>Обеспечение внешнеполитических интересов</t>
  </si>
  <si>
    <t>Повышение воспитательной и морально-психологической подготовки военнослужащих</t>
  </si>
  <si>
    <t>Подготовка допризывников по военно-техническим специальностям</t>
  </si>
  <si>
    <t>Повышение боевой готовности  Вооруженных Сил  Республики Казахстан</t>
  </si>
  <si>
    <t>Обеспечение жильем военнослужащих</t>
  </si>
  <si>
    <t>Исследования в области обороны</t>
  </si>
  <si>
    <t>250</t>
  </si>
  <si>
    <t>Управление по мобилизационной подготовке, гражданской обороне, организации предупреждения и ликвидации аварий и стихийных бедствий области</t>
  </si>
  <si>
    <t>Подготовка территориальной обороны и территориальная оборона областного масштаба</t>
  </si>
  <si>
    <t>350</t>
  </si>
  <si>
    <t>Управление по мобилизационной подготовке, гражданской обороне, организации предупреждения и ликвидации аварий и стихийных бедствий города республиканского значения, столицы</t>
  </si>
  <si>
    <t>Подготовка территориальной обороны и территориальная оборона города республиканского значения, столицы</t>
  </si>
  <si>
    <t>678</t>
  </si>
  <si>
    <t>Республиканская гвардия Республики Казахстан</t>
  </si>
  <si>
    <t>Участие в обеспечении безопасности охраняемых лиц, объектов и  в выполнении церемониальных ритуалов</t>
  </si>
  <si>
    <t>Организация работы по чрезвычайным ситуациям</t>
  </si>
  <si>
    <t>Предупреждение и ликвидация чрезвычайных ситуаций масштаба района (города областного значения)</t>
  </si>
  <si>
    <t>Мероприятия по профилактике и тушению степных пожаров районного (городского) масштаба, а также пожаров в населенных пунктах, в которых не созданы органы государственной противопожарной службы</t>
  </si>
  <si>
    <t>202</t>
  </si>
  <si>
    <t>Министерство по чрезвычайным ситуациям Республики Казахстан</t>
  </si>
  <si>
    <t>Услуги по формированию и  реализации государственной политики в области предупреждения и ликвидации чрезвычайных ситуаций природного и техногенного характера</t>
  </si>
  <si>
    <t>Предупреждение и ликвидация чрезвычайных ситуаций природного и техногенного характера</t>
  </si>
  <si>
    <t>Строительство и реконструкция объектов  защиты от чрезвычайных ситуаций</t>
  </si>
  <si>
    <t>Анализ и проведение испытаний в области пожарной безопасности</t>
  </si>
  <si>
    <t>Подготовка специалистов государственных органов и учреждений к действиям в условиях чрезвычайной ситуации</t>
  </si>
  <si>
    <t>Прикладные научные исследования в области чрезвычайных ситуаций</t>
  </si>
  <si>
    <t>Услуги по реализации государственной политики на местном уровне в области мобилизационной подготовки, гражданской обороны, организации предупреждения и ликвидации аварий и стихийных бедствий</t>
  </si>
  <si>
    <t>Мероприятия гражданской обороны областного масштаба</t>
  </si>
  <si>
    <t>Мобилизационная подготовка и мобилизация областного масштаба</t>
  </si>
  <si>
    <t>Предупреждение и ликвидация чрезвычайных ситуаций областного масштаба</t>
  </si>
  <si>
    <t>271</t>
  </si>
  <si>
    <t>Управление строительства области</t>
  </si>
  <si>
    <t>Проведение работ по инженерной защите населения, объектов и территории от природных и стихийных бедствий</t>
  </si>
  <si>
    <t>За счет средств местного бюджета</t>
  </si>
  <si>
    <t>Мероприятия гражданской обороны города республиканского значения, столицы</t>
  </si>
  <si>
    <t>Мобилизационная подготовка и мобилизация города республиканского значения, столицы</t>
  </si>
  <si>
    <t>III. ОПЕРАЦИОННОЕ САЛЬДО</t>
  </si>
  <si>
    <t>IV. ЧИСТОЕ БЮДЖЕТНОЕ КРЕДИТОВАНИЕ</t>
  </si>
  <si>
    <t>V. САЛЬДО ПО ОПЕРАЦИЯМ С ФИНАНСОВЫМИ АКТИВАМИ</t>
  </si>
  <si>
    <t>VI. ДЕФИЦИТ (ПРОФИЦИТ) БЮДЖЕТА</t>
  </si>
  <si>
    <t>VII. ФИНАНСИРОВАНИЕ ДЕФИЦИТА (ИСПОЛЬЗОВАНИЕ ПРОФИЦИТА) БЮДЖЕТА</t>
  </si>
  <si>
    <t>ДВИЖЕНИЕ ОСТАТКОВ БЮДЖЕТНЫХ СРЕДСТВ</t>
  </si>
  <si>
    <t>Остатки бюджетных средств на начало финансового года</t>
  </si>
  <si>
    <t>Остатки бюджетных средств на конец отчетного периода</t>
  </si>
  <si>
    <t>в том числе за счет внешних займов</t>
  </si>
  <si>
    <t xml:space="preserve">  </t>
  </si>
  <si>
    <t xml:space="preserve">Коды бюджетной классификации </t>
  </si>
  <si>
    <t xml:space="preserve">Наименование </t>
  </si>
  <si>
    <t xml:space="preserve">1 </t>
  </si>
  <si>
    <t>1</t>
  </si>
  <si>
    <t>01</t>
  </si>
  <si>
    <t>02</t>
  </si>
  <si>
    <t>03</t>
  </si>
  <si>
    <t>04</t>
  </si>
  <si>
    <t>08</t>
  </si>
  <si>
    <t>2</t>
  </si>
  <si>
    <t>05</t>
  </si>
  <si>
    <t>3</t>
  </si>
  <si>
    <t>06</t>
  </si>
  <si>
    <t>07</t>
  </si>
  <si>
    <t>4</t>
  </si>
  <si>
    <t>5</t>
  </si>
  <si>
    <t>09</t>
  </si>
  <si>
    <t>10</t>
  </si>
  <si>
    <t>12</t>
  </si>
  <si>
    <t>11</t>
  </si>
  <si>
    <t>13</t>
  </si>
  <si>
    <t>14</t>
  </si>
  <si>
    <t>16</t>
  </si>
  <si>
    <t>6</t>
  </si>
  <si>
    <t>9</t>
  </si>
  <si>
    <t>Остальной мир (доноры)</t>
  </si>
  <si>
    <t>HF.3</t>
  </si>
  <si>
    <t>Негосударственные организации (частные)</t>
  </si>
  <si>
    <t>HF.2.5.2</t>
  </si>
  <si>
    <t>Другие частные организации, не являющиеся страховыми</t>
  </si>
  <si>
    <t>HF.2.5</t>
  </si>
  <si>
    <t>HF.2.4</t>
  </si>
  <si>
    <t>Частные платежи населения</t>
  </si>
  <si>
    <t>HF.2.3</t>
  </si>
  <si>
    <t>Другие виды страхования</t>
  </si>
  <si>
    <t>HF.2.2.2</t>
  </si>
  <si>
    <t>Страхование здоровья</t>
  </si>
  <si>
    <t>HF.2.2.1</t>
  </si>
  <si>
    <t>Страховые организации</t>
  </si>
  <si>
    <t>HF.2.2</t>
  </si>
  <si>
    <t>Негосударственный сектор</t>
  </si>
  <si>
    <t>HF.2</t>
  </si>
  <si>
    <t>Государственный фонд социального страхования</t>
  </si>
  <si>
    <t>HF.1.2.1</t>
  </si>
  <si>
    <t>Фонд социального страхования</t>
  </si>
  <si>
    <t>HF.1.2</t>
  </si>
  <si>
    <t>HF.1.1.3.1</t>
  </si>
  <si>
    <t>Органы местного самоуправления</t>
  </si>
  <si>
    <t>HF.1.1.3</t>
  </si>
  <si>
    <t>HF.1.1.2.8</t>
  </si>
  <si>
    <t>Местные органы управления строительства</t>
  </si>
  <si>
    <t>HF.1.1.2.7</t>
  </si>
  <si>
    <t>Местные органы управления туризма и спорта</t>
  </si>
  <si>
    <t>HF.1.1.2.6</t>
  </si>
  <si>
    <t>Местные органы управления труда и социальной защиты населения</t>
  </si>
  <si>
    <t>HF.1.1.2.5</t>
  </si>
  <si>
    <t>Местные органы управления образования</t>
  </si>
  <si>
    <t>HF.1.1.2.4</t>
  </si>
  <si>
    <t>Местные органы управления внутренних дел</t>
  </si>
  <si>
    <t>HF.1.1.2.3</t>
  </si>
  <si>
    <t>Местные органы государственного управления здравоохранением</t>
  </si>
  <si>
    <t>HF.1.1.2.1</t>
  </si>
  <si>
    <t>Региональные органы управления</t>
  </si>
  <si>
    <t>HF.1.1.2</t>
  </si>
  <si>
    <t>Министерство индустрии и новых технологий РК</t>
  </si>
  <si>
    <t>HF.1.1.1.15</t>
  </si>
  <si>
    <t>Национальный банк РК</t>
  </si>
  <si>
    <t>HF.1.1.1.13</t>
  </si>
  <si>
    <t>Министерство иностранных дел РК</t>
  </si>
  <si>
    <t>HF.1.1.1.12</t>
  </si>
  <si>
    <t>Министерство охраны окружающей среды РК</t>
  </si>
  <si>
    <t>HF.1.1.1.11</t>
  </si>
  <si>
    <t>Министерство труда и социальной защиты населения РК</t>
  </si>
  <si>
    <t>HF.1.1.1.10</t>
  </si>
  <si>
    <t>Министерство транспорта и коммуникаций РК</t>
  </si>
  <si>
    <t>HF.1.1.1.9</t>
  </si>
  <si>
    <t>Министерство юстиции РК</t>
  </si>
  <si>
    <t>HF.1.1.1.8</t>
  </si>
  <si>
    <t>Комитет национальной безопасности РК</t>
  </si>
  <si>
    <t>HF.1.1.1.7</t>
  </si>
  <si>
    <t>Республиканская гвардия РК</t>
  </si>
  <si>
    <t>HF.1.1.1.5</t>
  </si>
  <si>
    <t>Министерство обороны РК</t>
  </si>
  <si>
    <t>HF.1.1.1.4</t>
  </si>
  <si>
    <t>Министерство образования и науки РК</t>
  </si>
  <si>
    <t>HF.1.1.1.3</t>
  </si>
  <si>
    <t>HF.1.1.1.1</t>
  </si>
  <si>
    <t>Центральные органы управления</t>
  </si>
  <si>
    <t>HF.1.1.1</t>
  </si>
  <si>
    <t>Государственные органы управления</t>
  </si>
  <si>
    <t>HF.1.1</t>
  </si>
  <si>
    <t>Государственный сектор</t>
  </si>
  <si>
    <t>HF.1</t>
  </si>
  <si>
    <t>Доход от основных средств частных организаций (аренда и др.)</t>
  </si>
  <si>
    <t>Прочие частные средства</t>
  </si>
  <si>
    <t>Некоммерческие организации, обслуживающие домохозяйства</t>
  </si>
  <si>
    <t>Средства населения</t>
  </si>
  <si>
    <t>Средства работодателей</t>
  </si>
  <si>
    <t>Частные средства</t>
  </si>
  <si>
    <t>Доход основных средств государственных организаций (аренда и др.)</t>
  </si>
  <si>
    <t>Прочие государственные средства</t>
  </si>
  <si>
    <t>Местный бюджет</t>
  </si>
  <si>
    <t>Республиканский бюджет</t>
  </si>
  <si>
    <t>Государственный бюджет</t>
  </si>
  <si>
    <t>Государственные средства</t>
  </si>
  <si>
    <t>FS.3</t>
  </si>
  <si>
    <t>FS.2.4.2</t>
  </si>
  <si>
    <t>FS.2.4.1</t>
  </si>
  <si>
    <t>FS.2.4</t>
  </si>
  <si>
    <t>FS.2.3</t>
  </si>
  <si>
    <t>FS.2.2</t>
  </si>
  <si>
    <t>FS.2.1</t>
  </si>
  <si>
    <t>FS.2</t>
  </si>
  <si>
    <t>FS.1.2.2</t>
  </si>
  <si>
    <t>FS.1.2.1</t>
  </si>
  <si>
    <t>FS.1.2</t>
  </si>
  <si>
    <t>FS.1.1.2</t>
  </si>
  <si>
    <t>FS.1.1.1</t>
  </si>
  <si>
    <t>FS.1.1</t>
  </si>
  <si>
    <t>FS.1</t>
  </si>
  <si>
    <t>HP.1</t>
  </si>
  <si>
    <t>Больничные организации</t>
  </si>
  <si>
    <t>HP.1.1</t>
  </si>
  <si>
    <t>Больницы общего профиля</t>
  </si>
  <si>
    <t>HP.1.1.1</t>
  </si>
  <si>
    <t>Больницы</t>
  </si>
  <si>
    <t>HP.1.1.2</t>
  </si>
  <si>
    <t>Медицинские организации национальных компаний и холдингов (квазигосударственные организации)</t>
  </si>
  <si>
    <t>HP.1.1.3</t>
  </si>
  <si>
    <t>Больницы восстановительного лечения и реабилитационные центры</t>
  </si>
  <si>
    <t>HP.1.2</t>
  </si>
  <si>
    <t>Психиатрические больницы и больницы для лечения алкогольной или наркотической зависимости</t>
  </si>
  <si>
    <t>HP.1.2.1</t>
  </si>
  <si>
    <t>Психиатрическая больница/диспансер</t>
  </si>
  <si>
    <t>HP.1.2.3</t>
  </si>
  <si>
    <t>Наркологическая больница/диспансер/реабилитационный центр</t>
  </si>
  <si>
    <t>HP.1.3</t>
  </si>
  <si>
    <t>Специализированные больницы(за исключением психиатрических больниц  и больниц для лечения алкогольной или наркотической зависимости)</t>
  </si>
  <si>
    <t>HP.1.3.1</t>
  </si>
  <si>
    <t>Инфекционная больница</t>
  </si>
  <si>
    <t>HP.1.3.10</t>
  </si>
  <si>
    <t>Родильные дома/Перинатальные центры</t>
  </si>
  <si>
    <t>HP.1.3.11</t>
  </si>
  <si>
    <t>Противотуберкулезный санаторий</t>
  </si>
  <si>
    <t>HP.1.3.12</t>
  </si>
  <si>
    <t>Клиники НЦ, НИИ</t>
  </si>
  <si>
    <t>HP.1.3.3</t>
  </si>
  <si>
    <t>Туберкулезная больница/противотурберкулезный диспансер</t>
  </si>
  <si>
    <t>HP.1.3.5</t>
  </si>
  <si>
    <t>Лепрозорий</t>
  </si>
  <si>
    <t>HP.1.3.7</t>
  </si>
  <si>
    <t>Кожно-венерологический диспансер/больница</t>
  </si>
  <si>
    <t>HP.1.3.8</t>
  </si>
  <si>
    <t>Онкологический диспансер/больница</t>
  </si>
  <si>
    <t>HP.2</t>
  </si>
  <si>
    <t>Патронажные учреждения</t>
  </si>
  <si>
    <t>HP.2.1</t>
  </si>
  <si>
    <t>Патронажные учреждения ухода по месту жительства</t>
  </si>
  <si>
    <t>HP.2.1.1</t>
  </si>
  <si>
    <t>Больница сестринского ухода / Хоспис</t>
  </si>
  <si>
    <t>HP.2.1.2</t>
  </si>
  <si>
    <t>Дома инвалидов</t>
  </si>
  <si>
    <t>HP.2.2</t>
  </si>
  <si>
    <t>Учреждения по уходу за умственно отсталыми, психиатрическими больными и лечения алкогольной или наркотической зависимости по месту жительства</t>
  </si>
  <si>
    <t>HP.2.3</t>
  </si>
  <si>
    <t>Дома престарелых</t>
  </si>
  <si>
    <t>HP.2.9</t>
  </si>
  <si>
    <t>Все прочие учреждения по месту жительства</t>
  </si>
  <si>
    <t>HP.2.9.1</t>
  </si>
  <si>
    <t>Дома ребенка</t>
  </si>
  <si>
    <t>HP.3</t>
  </si>
  <si>
    <t>HP.3.1</t>
  </si>
  <si>
    <t>Организации первичной медико-санитарной помощи</t>
  </si>
  <si>
    <t>HP.3.2</t>
  </si>
  <si>
    <t>Стоматологические поликлиники/кабинеты</t>
  </si>
  <si>
    <t>HP.3.3</t>
  </si>
  <si>
    <t>Кабинеты других специалистов</t>
  </si>
  <si>
    <t>HP.3.4</t>
  </si>
  <si>
    <t>Центры амбулаторного лечения</t>
  </si>
  <si>
    <t>HP.3.4.1</t>
  </si>
  <si>
    <t>Центр планирования семьи и репродуктивного здоровья</t>
  </si>
  <si>
    <t>HP.3.4.2</t>
  </si>
  <si>
    <t>Амбулаторные учреждения для лечения психиатрических заболеваний и алкагольной и наркотической зависимости</t>
  </si>
  <si>
    <t>HP.3.4.3</t>
  </si>
  <si>
    <t>Центр амбулаторной хирургии</t>
  </si>
  <si>
    <t>HP.3.4.4</t>
  </si>
  <si>
    <t>-</t>
  </si>
  <si>
    <t>Центры гемодиализа</t>
  </si>
  <si>
    <t>HP.3.4.5</t>
  </si>
  <si>
    <t>Все прочие амбулаторные многопрофильные центры по предоставлению специализированной амбулаторно-поликлинической помощи</t>
  </si>
  <si>
    <t>HP.3.4.5.1</t>
  </si>
  <si>
    <t>HP.3.4.9</t>
  </si>
  <si>
    <t>Все прочие амбулаторные и медицинские центры по месту жительства</t>
  </si>
  <si>
    <t>HP.3.4.9.1</t>
  </si>
  <si>
    <t>Женская консультация</t>
  </si>
  <si>
    <t>HP.3.9</t>
  </si>
  <si>
    <t>Прочие организации, предоставляющие амбулаторные медицинские услуги</t>
  </si>
  <si>
    <t>HP.3.9.1</t>
  </si>
  <si>
    <t>Станция (отделение) скорой медицинской помощи и отделения санитарной авиации</t>
  </si>
  <si>
    <t>HP.3.9.2</t>
  </si>
  <si>
    <t>Центр крови</t>
  </si>
  <si>
    <t>HP.3.9.4</t>
  </si>
  <si>
    <t>Центр по профилактике и борьбе со СПИД</t>
  </si>
  <si>
    <t>HP.3.9.9</t>
  </si>
  <si>
    <t>HP.4</t>
  </si>
  <si>
    <t>HP.4.1</t>
  </si>
  <si>
    <t>Организации, реализующие лекарственные средства</t>
  </si>
  <si>
    <t>HP.4.1.1</t>
  </si>
  <si>
    <t>Аптека/Аптечный пункт/Аптечный киоск</t>
  </si>
  <si>
    <t>HP.4.2</t>
  </si>
  <si>
    <t>Организации, реализующие очки и прочую продукцию для лечения и коррекции органов зрения</t>
  </si>
  <si>
    <t>HP.4.2.1</t>
  </si>
  <si>
    <t>Магазин оптики</t>
  </si>
  <si>
    <t>HP.4.2.2</t>
  </si>
  <si>
    <t>Прочие организации, осуществляющие розничную реализацию очков и прочей продукции для лечения и коррекции органов зрения.</t>
  </si>
  <si>
    <t>HP.4.3</t>
  </si>
  <si>
    <t>Организации, реализующие слуховые средства и прочую продукцию для улучшения слуха</t>
  </si>
  <si>
    <t>HP.4.4</t>
  </si>
  <si>
    <t>Организации, реализующие изделия медицинского назначения и медицинской техники (за исключением очков и прочей продукции для лечения и коррекции органов зрения и слуховых средств).</t>
  </si>
  <si>
    <t>HP.4.4.1</t>
  </si>
  <si>
    <t>Магазин медицинской техники и изделий медицинского назначения</t>
  </si>
  <si>
    <t>HP.4.9</t>
  </si>
  <si>
    <t>Организации, реализующие прочую фармацевтическую и/или медицинскую продукцию</t>
  </si>
  <si>
    <t>HP.5</t>
  </si>
  <si>
    <t>Обеспечение и управление программами здравоохранения</t>
  </si>
  <si>
    <t>HP.6</t>
  </si>
  <si>
    <t>Общее управление здравоохранением и медицинское страхование</t>
  </si>
  <si>
    <t>HP.6.1</t>
  </si>
  <si>
    <t>Государственное управление здравоохранением (администрирование)</t>
  </si>
  <si>
    <t>HP.6.1.1</t>
  </si>
  <si>
    <t>Центральный орган</t>
  </si>
  <si>
    <t>HP.6.1.2</t>
  </si>
  <si>
    <t>HP.6.4</t>
  </si>
  <si>
    <t>Добровольное медицинское страхование</t>
  </si>
  <si>
    <t>HP.6.5</t>
  </si>
  <si>
    <t>Обязательное медицинское страхование</t>
  </si>
  <si>
    <t>HP.6.9</t>
  </si>
  <si>
    <t>Все прочие организации управления здравоохранением</t>
  </si>
  <si>
    <t>HP.6.9.1</t>
  </si>
  <si>
    <t>Центральный орган(прочие организации управления здравоохранением )</t>
  </si>
  <si>
    <t>HP.6.9.2</t>
  </si>
  <si>
    <t>Местные органы(прочие организации управления здравоохранением )</t>
  </si>
  <si>
    <t>HP.7</t>
  </si>
  <si>
    <t>Все прочие сектора экономики</t>
  </si>
  <si>
    <t>HP.7.1</t>
  </si>
  <si>
    <t>Учреждения, предоставляющие услуги по охране здоровья на производстве (медицинские пункты/кабинеты, цеховые врачи в промышленности и др.)</t>
  </si>
  <si>
    <t>HP.7.2</t>
  </si>
  <si>
    <t>Частные домашние хозяйства, предоставляющие уход на дому</t>
  </si>
  <si>
    <t>HP.7.9</t>
  </si>
  <si>
    <t>Все прочие отрасли как организации, предоставляющие медицинские услуги</t>
  </si>
  <si>
    <t>HP.7.9.1</t>
  </si>
  <si>
    <t>Учебные заведения</t>
  </si>
  <si>
    <t>HP.8</t>
  </si>
  <si>
    <t>Организации, предоставляющие услуги, связанные со здравоохранением</t>
  </si>
  <si>
    <t>HP.8.1</t>
  </si>
  <si>
    <t>Исследовательские институты</t>
  </si>
  <si>
    <t>HP.8.2</t>
  </si>
  <si>
    <t>Организации образования и обучения</t>
  </si>
  <si>
    <t>HP.8.2.1</t>
  </si>
  <si>
    <t>Высшие учебные заведения</t>
  </si>
  <si>
    <t>HP.8.2.2</t>
  </si>
  <si>
    <t>Среднеспециальные учебные заведения</t>
  </si>
  <si>
    <t>HP.8.2.3</t>
  </si>
  <si>
    <t>Организации переполдготовки кадров и повышения квалификации.</t>
  </si>
  <si>
    <t>HP.8.9</t>
  </si>
  <si>
    <t>Прочие организации предостовляющие услуги</t>
  </si>
  <si>
    <t>HP.8.9.1</t>
  </si>
  <si>
    <t>Санатории/Профилактории</t>
  </si>
  <si>
    <t>HP.8.9.10</t>
  </si>
  <si>
    <t>Центр судебной медицины/Бюро судебно медицинской экспертизы</t>
  </si>
  <si>
    <t>HP.8.9.11</t>
  </si>
  <si>
    <t>HP.8.9.2</t>
  </si>
  <si>
    <t>Центры санитарно-эпидемиологической экспертизы/Станции</t>
  </si>
  <si>
    <t>HP.8.9.3</t>
  </si>
  <si>
    <t>Центры санитарно-эпидемиологической экспертизы на транспорте/железнодорожном/воздушном</t>
  </si>
  <si>
    <t>HP.8.9.4</t>
  </si>
  <si>
    <t>Противочумная станция</t>
  </si>
  <si>
    <t>HP.8.9.5</t>
  </si>
  <si>
    <t>Дезинфекционная станция</t>
  </si>
  <si>
    <t>HP.8.9.6</t>
  </si>
  <si>
    <t>Центр детского питания/Детская молочная кухня</t>
  </si>
  <si>
    <t>HP.8.9.7</t>
  </si>
  <si>
    <t>Патологоанатоическое бюро</t>
  </si>
  <si>
    <t>HP.8.9.8</t>
  </si>
  <si>
    <t>Центр формирования здорового образа жизни</t>
  </si>
  <si>
    <t>HP.8.9.9</t>
  </si>
  <si>
    <t>Центр медицины катастроф</t>
  </si>
  <si>
    <t>HPnsk</t>
  </si>
  <si>
    <t>Организации тип  предоставляемых услуг которых не определен</t>
  </si>
  <si>
    <t>HPR.1</t>
  </si>
  <si>
    <t>Организации, осуществляющие экспертизу лекарственных средств, изделий медицинского назначения и медицинской техники</t>
  </si>
  <si>
    <t>HC.1</t>
  </si>
  <si>
    <t>Услуги лечения</t>
  </si>
  <si>
    <t>HC.1.1</t>
  </si>
  <si>
    <t>Медицинские услуги на стационарном уровне</t>
  </si>
  <si>
    <t>HC.1.1.1</t>
  </si>
  <si>
    <t>Высокоспециализированная стационарная медицинская помошь</t>
  </si>
  <si>
    <t>HC.1.1.2</t>
  </si>
  <si>
    <t>Стационарная медицинская помощь</t>
  </si>
  <si>
    <t>HC.1.2</t>
  </si>
  <si>
    <t>Лечение в дневном стационаре</t>
  </si>
  <si>
    <t>HC.1.3</t>
  </si>
  <si>
    <t>Медицинские услуги на амбулаторном уровне</t>
  </si>
  <si>
    <t>HC.1.3.1</t>
  </si>
  <si>
    <t>Основные медицинские услуги на амбулаторном уровне</t>
  </si>
  <si>
    <t>HC.1.3.2</t>
  </si>
  <si>
    <t>Амбулаторное стоматологическое лечение</t>
  </si>
  <si>
    <t>HC.1.3.3</t>
  </si>
  <si>
    <t>Все прочие специализированные медицинские услуги</t>
  </si>
  <si>
    <t>HC.1.3.4</t>
  </si>
  <si>
    <t>Все прочие амбулаторные лечения</t>
  </si>
  <si>
    <t>HC.1.4</t>
  </si>
  <si>
    <t>Медицинская помощь на дому</t>
  </si>
  <si>
    <t>HC.2</t>
  </si>
  <si>
    <t>Услуги реабилитационного лечения</t>
  </si>
  <si>
    <t>HC.2.1</t>
  </si>
  <si>
    <t>Реабилитация в стационаре</t>
  </si>
  <si>
    <t>HC.2.2</t>
  </si>
  <si>
    <t>HC.2.3</t>
  </si>
  <si>
    <t>Реабилитация в поликлинике</t>
  </si>
  <si>
    <t>HC.2.4</t>
  </si>
  <si>
    <t>Услуги реабилитационного лечения на дому</t>
  </si>
  <si>
    <t>HC.2.5</t>
  </si>
  <si>
    <t>HC.3</t>
  </si>
  <si>
    <t>Услуги долгосрочного сестринского ухода</t>
  </si>
  <si>
    <t>HC.3.1</t>
  </si>
  <si>
    <t>Стационарный долгосрочный сестринскии уход (хоспис)</t>
  </si>
  <si>
    <t>HC.3.2</t>
  </si>
  <si>
    <t>Дневной сестринский уход</t>
  </si>
  <si>
    <t>HC.3.3</t>
  </si>
  <si>
    <t>Долгосрочный сестринский уход на дому</t>
  </si>
  <si>
    <t>HC.4</t>
  </si>
  <si>
    <t>Вспомогательные услуги</t>
  </si>
  <si>
    <t>HC.4.1</t>
  </si>
  <si>
    <t>Клиническая лаборатория</t>
  </si>
  <si>
    <t>HC.4.2</t>
  </si>
  <si>
    <t>Диагностические услуги</t>
  </si>
  <si>
    <t>HC.4.3</t>
  </si>
  <si>
    <t>Оказание экстренной и нетложной медицинской помощи и транспортировка пациентов</t>
  </si>
  <si>
    <t>HC.4.4</t>
  </si>
  <si>
    <t>Патологоанатомические услуги</t>
  </si>
  <si>
    <t>HC.4.5</t>
  </si>
  <si>
    <t>Обеспечение донорской кровью, её компонентами и препаратами</t>
  </si>
  <si>
    <t>HC.4.9</t>
  </si>
  <si>
    <t>Все прочие виды дополнительных услуг</t>
  </si>
  <si>
    <t>HC.5</t>
  </si>
  <si>
    <t>Предоставление медицинских товаров амбулаторным больным</t>
  </si>
  <si>
    <t>HC.5.1</t>
  </si>
  <si>
    <t>Обеспечение лекарственными средствами, изделиями медицинского назначения и специализированными продуктами детского и лечебного питания недлительного использования</t>
  </si>
  <si>
    <t>HC.5.1.1</t>
  </si>
  <si>
    <t>Обеспечение лекарственными средствами и изделиями медицинского назначения в амбулаторных условиях</t>
  </si>
  <si>
    <t>HC.5.1.2</t>
  </si>
  <si>
    <t>Приобретение лекарственных средств и изделии медицинского назначения больными</t>
  </si>
  <si>
    <t>HC.5.1.3</t>
  </si>
  <si>
    <t>Обеспечение специализированными продуктами детского и лечебного питания отдельных категории граждан</t>
  </si>
  <si>
    <t>HC.5.1.9</t>
  </si>
  <si>
    <t>Прочие медицинские товары недлительного использования</t>
  </si>
  <si>
    <t>HC.5.2</t>
  </si>
  <si>
    <t>Медицинская техника и прочие медицинские товары многократного использования</t>
  </si>
  <si>
    <t>HC.5.2.1</t>
  </si>
  <si>
    <t>Очки и прочая продукция для лечения и коррекции органов зрения</t>
  </si>
  <si>
    <t>HC.5.2.2</t>
  </si>
  <si>
    <t>Ортопедические приборы и прочие протезы</t>
  </si>
  <si>
    <t>HC.5.2.3</t>
  </si>
  <si>
    <t>Слуховые средства</t>
  </si>
  <si>
    <t>HC.5.2.4</t>
  </si>
  <si>
    <t>Изделия медицинского назначения, включая ивалидные кресла</t>
  </si>
  <si>
    <t>HC.5.2.9</t>
  </si>
  <si>
    <t>HC.6</t>
  </si>
  <si>
    <t>Профилактические медицинские услуги и общественное здравохранение</t>
  </si>
  <si>
    <t>HC.6.1</t>
  </si>
  <si>
    <t>Здоровье матери и ребенка; планирование семьи и семейные консультации</t>
  </si>
  <si>
    <t>HC.6.2</t>
  </si>
  <si>
    <t>Медицинские услуги в учебных заведениях</t>
  </si>
  <si>
    <t>HC.6.3</t>
  </si>
  <si>
    <t>Профилактика инфекционных заболеваний</t>
  </si>
  <si>
    <t>HC.6.4</t>
  </si>
  <si>
    <t>Профилактика неинфекционных заболеваний</t>
  </si>
  <si>
    <t>HC.6.5</t>
  </si>
  <si>
    <t>Охрана здоровья на производстве</t>
  </si>
  <si>
    <t>HC.6.9</t>
  </si>
  <si>
    <t>Все прочие различные услуги здравохранения</t>
  </si>
  <si>
    <t>HC.7</t>
  </si>
  <si>
    <t>Управление здравоохранением и медицинское страхование</t>
  </si>
  <si>
    <t>HC.7.1</t>
  </si>
  <si>
    <t>Общее государственное управление здравоохранением</t>
  </si>
  <si>
    <t>HC.7.1.1</t>
  </si>
  <si>
    <t>Обеспечение деятельности уполномоченного органа в области здравоохранения</t>
  </si>
  <si>
    <t>HC.7.1.1.1</t>
  </si>
  <si>
    <t>Расходы на содержание центрального органа  управления здравоохранения</t>
  </si>
  <si>
    <t>HC.7.1.1.2</t>
  </si>
  <si>
    <t>Расходы на содержание  местных органов гос. управления здравоохранением</t>
  </si>
  <si>
    <t>HC.7.1.3</t>
  </si>
  <si>
    <t>Обеспечение деятельности других органов по управлению в области здравоохранения</t>
  </si>
  <si>
    <t>HC.7.1.3.1</t>
  </si>
  <si>
    <t>Обеспечение деятельности центрального органа здравоохранения</t>
  </si>
  <si>
    <t>HC.7.1.3.2</t>
  </si>
  <si>
    <t>Обеспечение деятельности местных органов здравоохранения</t>
  </si>
  <si>
    <t>HC.7.1.1.3</t>
  </si>
  <si>
    <t>Реализация институциональных проектов</t>
  </si>
  <si>
    <t>HC.7.2</t>
  </si>
  <si>
    <t>HC.7.3</t>
  </si>
  <si>
    <t>HC.R</t>
  </si>
  <si>
    <t>Расходы здравоохранения без определения типа услуг</t>
  </si>
  <si>
    <t>HC.R.1</t>
  </si>
  <si>
    <t>Формирование капитала для учреждения, предоставляющих медицинские услуги</t>
  </si>
  <si>
    <t>HC.R.2</t>
  </si>
  <si>
    <t>Образование и обучение медицинского персонала</t>
  </si>
  <si>
    <t>HC.R.2.1</t>
  </si>
  <si>
    <t>Подготовка специалистов со средним профессиональным образованием</t>
  </si>
  <si>
    <t>HC.R.2.2</t>
  </si>
  <si>
    <t>HC.R.2.3</t>
  </si>
  <si>
    <t>Повышение квалификации государственных служищих</t>
  </si>
  <si>
    <t>HCR.2.4</t>
  </si>
  <si>
    <t>Подготовка специалистов с высшим послевузовским профессиональным образованием</t>
  </si>
  <si>
    <t>HC.R.2.5</t>
  </si>
  <si>
    <t>Подготовка научных кадров</t>
  </si>
  <si>
    <t>HC.R.3</t>
  </si>
  <si>
    <t>Прикладные научные исследования в области здравохранения</t>
  </si>
  <si>
    <t>HC.R.4</t>
  </si>
  <si>
    <t>Обеспечение санитарно-эпидемоологического благополучия</t>
  </si>
  <si>
    <t>HC.R.4.1</t>
  </si>
  <si>
    <t>Контроль за продуктами питания, правилами гигиены и питьевой воды</t>
  </si>
  <si>
    <t>HC.R.4.2</t>
  </si>
  <si>
    <t>Санитарно-эпидемоологическая экспертиза</t>
  </si>
  <si>
    <t>HC.R.4.3</t>
  </si>
  <si>
    <t>Проведение дезинфекционых, дезинсекционных, дератизационных работ</t>
  </si>
  <si>
    <t>HC.R.4.4</t>
  </si>
  <si>
    <t>Проведение противоэпидемические мероприятий и мероприятий по профилактике карантинных и особо опасных инфекций</t>
  </si>
  <si>
    <t>HC.R.5</t>
  </si>
  <si>
    <t>Экологическое здоровье</t>
  </si>
  <si>
    <t>HC.R.5.1</t>
  </si>
  <si>
    <t>Управление утилизацией отходов, сточных вод</t>
  </si>
  <si>
    <t>HC.R.5.2</t>
  </si>
  <si>
    <t>Деятельность, связанная с предотвращением, снижением шума и загрязненностью воздуха, почвы и тд.</t>
  </si>
  <si>
    <t>HC.R.6</t>
  </si>
  <si>
    <t>Расходы HCR, не определенные по типам</t>
  </si>
  <si>
    <t>HC.R.6.1</t>
  </si>
  <si>
    <t>Судебно-медицинская экспертиза</t>
  </si>
  <si>
    <t>HC.R.6.2</t>
  </si>
  <si>
    <t>HC.R.6.3</t>
  </si>
  <si>
    <t>Создание и сопровождение информационных систем здравоохранения</t>
  </si>
  <si>
    <t>HC.R.7</t>
  </si>
  <si>
    <t>Хранение специального медицинского резерва и ликвидация ЧС</t>
  </si>
  <si>
    <t>HC.R.8</t>
  </si>
  <si>
    <t>Прочие виды расходов</t>
  </si>
  <si>
    <t>HC.R.9</t>
  </si>
  <si>
    <t>Неформальные расходы</t>
  </si>
  <si>
    <t>2. Ағымдағы табыс 
Текущие доходы</t>
  </si>
  <si>
    <t>2.1. Республика бойынша, барлығы
Всего по республике</t>
  </si>
  <si>
    <t>Денсаулық сақтау және әлеуметтік қызметтер
Здравоохранение и социальные услуги</t>
  </si>
  <si>
    <t xml:space="preserve"> </t>
  </si>
  <si>
    <t>Есепті кезеңде, барлығы</t>
  </si>
  <si>
    <t>соның ішінде</t>
  </si>
  <si>
    <t xml:space="preserve">денсаулық сақтау және әлеуметтік қызметтер </t>
  </si>
  <si>
    <t>олардан</t>
  </si>
  <si>
    <t xml:space="preserve">тұратын орынмен қамтамасыз ете отырып әлеуметтік қызмет көрсету </t>
  </si>
  <si>
    <t xml:space="preserve">тұратын орнымен қамтамасыз етусіз әлеуметтік қызметтер </t>
  </si>
  <si>
    <t>ауруханалар</t>
  </si>
  <si>
    <t>жалпы дәрігерлік тәжірибе</t>
  </si>
  <si>
    <t>арнайы дәрігерлік тәжірибе</t>
  </si>
  <si>
    <t>стоматологиялық қызмет</t>
  </si>
  <si>
    <t xml:space="preserve">адамның денсаулығын сақтау бойынша басқа қызметтер  </t>
  </si>
  <si>
    <t>За отчетный год, всего</t>
  </si>
  <si>
    <t>в том числе в:</t>
  </si>
  <si>
    <t xml:space="preserve">деятельность в области здравоохранения </t>
  </si>
  <si>
    <t>из них</t>
  </si>
  <si>
    <t>предоставление социальных услуг с обеспечением проживания</t>
  </si>
  <si>
    <r>
      <t>предоставление социальных услуг  без обеспечения</t>
    </r>
    <r>
      <rPr>
        <sz val="8"/>
        <rFont val="Arial Cyr"/>
        <charset val="204"/>
      </rPr>
      <t xml:space="preserve"> проживания </t>
    </r>
    <r>
      <rPr>
        <sz val="8"/>
        <rFont val="Arial Cyr"/>
        <family val="2"/>
        <charset val="204"/>
      </rPr>
      <t xml:space="preserve">  </t>
    </r>
  </si>
  <si>
    <t>больницы</t>
  </si>
  <si>
    <t xml:space="preserve"> общая врачебная практика </t>
  </si>
  <si>
    <t xml:space="preserve">специальная врачебная практика </t>
  </si>
  <si>
    <t xml:space="preserve">стоматологи-ческая деятельность </t>
  </si>
  <si>
    <t>прочая деятельность по охране здоровья человека</t>
  </si>
  <si>
    <t>Ағымдағы табыстар</t>
  </si>
  <si>
    <t>Текущие доходы</t>
  </si>
  <si>
    <t>Ағымдағы трансферттер</t>
  </si>
  <si>
    <t>Текущие трансферты</t>
  </si>
  <si>
    <t>- республикалық бюджеттен</t>
  </si>
  <si>
    <t>- из республиканского бюджета</t>
  </si>
  <si>
    <t>оның ішінде гранттар:</t>
  </si>
  <si>
    <t>из них гранты:</t>
  </si>
  <si>
    <t>- жергілікті бюджеттен</t>
  </si>
  <si>
    <t>- из местного бюджета</t>
  </si>
  <si>
    <t>- ерікті жарналар мен қайыр көрсету түсімдері</t>
  </si>
  <si>
    <t>- поступления от добровольных взносов и пожертвований</t>
  </si>
  <si>
    <t>оның ішінде: шетелден</t>
  </si>
  <si>
    <t>из них: из-за рубежа</t>
  </si>
  <si>
    <t>Көрсетілген қызметтің және өз күшімен өндіріліп өткізілген тауарлардың құны</t>
  </si>
  <si>
    <t>Стоимость оказанных услуг и реализованных товаров, произведенных своими силами</t>
  </si>
  <si>
    <t>Тауарларды алып-сатудан түскен таза табыс (аукционды қоса)</t>
  </si>
  <si>
    <t>Чистый доход от перепродажи товаров (включая аукционы)</t>
  </si>
  <si>
    <t>Меншіктен алынған табыс</t>
  </si>
  <si>
    <t>Полученный доход от собственности</t>
  </si>
  <si>
    <t>- пайыздар</t>
  </si>
  <si>
    <t>- проценты</t>
  </si>
  <si>
    <t>- дивидендтер</t>
  </si>
  <si>
    <t>- дивиденды</t>
  </si>
  <si>
    <t>Басқа ағымдағы табыс (капитал активтерін сатудан, жалгерлік төлемнен, т.б. түскен таза табыс)</t>
  </si>
  <si>
    <t>2.4. Мемлекеттік меншік
Государственная собственность</t>
  </si>
  <si>
    <t>2.5. Жеке меншік
Частная собственность</t>
  </si>
  <si>
    <t>3. Күрделі қаржы ұйымдарының табыстары 
Капитальные доходы организации</t>
  </si>
  <si>
    <t>3.1. Республика бойынша, барлығы
Всего по республике</t>
  </si>
  <si>
    <t>соның ішінде:</t>
  </si>
  <si>
    <t xml:space="preserve">услуги социальные без обеспечения проживания  </t>
  </si>
  <si>
    <t xml:space="preserve">общая врачебная практика </t>
  </si>
  <si>
    <t xml:space="preserve">стоматологическая деятельность </t>
  </si>
  <si>
    <t>Күрделі қаржы табыстары</t>
  </si>
  <si>
    <t>Алынған күрделі қаржы трансферттері</t>
  </si>
  <si>
    <t>Полученные капитальные трансферты</t>
  </si>
  <si>
    <t>- кәсіпорындардан</t>
  </si>
  <si>
    <t>- от предприятий</t>
  </si>
  <si>
    <t>- үй шаруашылықтарынан</t>
  </si>
  <si>
    <t>- от домашних хозяйств</t>
  </si>
  <si>
    <t>- шетелдерден</t>
  </si>
  <si>
    <t>- из-за рубежа</t>
  </si>
  <si>
    <t>Өзге де күрделі қаржы табыстары</t>
  </si>
  <si>
    <t>Прочие капитальные доходы</t>
  </si>
  <si>
    <t>3.4. Мемлекеттік меншік
Государственная собственность</t>
  </si>
  <si>
    <t>3.5. Жеке меншік
Частная собственность</t>
  </si>
  <si>
    <t xml:space="preserve">9. Денсаулық сақтау мен әлеуметтік қызмет көрсету саласында көрсетілген қызметтердің көлемі </t>
  </si>
  <si>
    <t>Объем оказанных услуг в области здравоохранения и предоставления социальных услуг</t>
  </si>
  <si>
    <t>9.1. Барлығы
       Всего</t>
  </si>
  <si>
    <t>мың теңге                                                                                                                                                                                  тыс.тенге</t>
  </si>
  <si>
    <t> </t>
  </si>
  <si>
    <t xml:space="preserve">ЭҚТӨС бойынша
қызмет түрінің
коды                                                                                                                                                              </t>
  </si>
  <si>
    <t xml:space="preserve">Есепті кезеңге,
барлығы                                                                                                                                                                                    </t>
  </si>
  <si>
    <t xml:space="preserve">соның ішінде қаражаттары есебінен                                                                                                                                                                           </t>
  </si>
  <si>
    <t xml:space="preserve">бюджет                                                                                                                                                                                                            </t>
  </si>
  <si>
    <t xml:space="preserve">халық                                                                                                                                                                                                   </t>
  </si>
  <si>
    <t xml:space="preserve">кәсіпорындар                                                                                                                                                                          </t>
  </si>
  <si>
    <t>Код вида услуг
по КПВЭД</t>
  </si>
  <si>
    <t xml:space="preserve">За отчетный
период, всего  </t>
  </si>
  <si>
    <t>в том числе за счет средств</t>
  </si>
  <si>
    <t>бюджета</t>
  </si>
  <si>
    <t>населения</t>
  </si>
  <si>
    <t>предприятий</t>
  </si>
  <si>
    <t>86+87+88+00</t>
  </si>
  <si>
    <t>Всего оказанных услуг по основному и вторичному виду деятельности</t>
  </si>
  <si>
    <t>Қызметтердің көрсетілгені, барлығы</t>
  </si>
  <si>
    <t>86+87+88</t>
  </si>
  <si>
    <t>Всего оказанных услуг по основному виду деятельности</t>
  </si>
  <si>
    <t xml:space="preserve"> Денсаулық сақтау саласындағы қызмет</t>
  </si>
  <si>
    <t>86</t>
  </si>
  <si>
    <t xml:space="preserve"> Деятельность в области здравоохранения</t>
  </si>
  <si>
    <t xml:space="preserve">  Ауруханалардың қызметтері</t>
  </si>
  <si>
    <t>86101</t>
  </si>
  <si>
    <t xml:space="preserve">  Услуги больниц</t>
  </si>
  <si>
    <t xml:space="preserve">  Жалпы дәрігерлік тәжірибе саласындағы қызметтер</t>
  </si>
  <si>
    <t>86211</t>
  </si>
  <si>
    <t xml:space="preserve">  Услуги в области врачебной практики общей</t>
  </si>
  <si>
    <t xml:space="preserve">  Мамандырылған дәрігерлік тәжірибе саласындағы қызметтер</t>
  </si>
  <si>
    <t>86221</t>
  </si>
  <si>
    <t xml:space="preserve">  Услуги в области врачебной практики специализированной</t>
  </si>
  <si>
    <t xml:space="preserve">  Стоматология саласындағы қызметтер</t>
  </si>
  <si>
    <t>86231</t>
  </si>
  <si>
    <t xml:space="preserve">  Услуги в области стоматологии</t>
  </si>
  <si>
    <t xml:space="preserve">  Адам денсаулығын қорғау бойынша өзге де қызметтер</t>
  </si>
  <si>
    <t>86901</t>
  </si>
  <si>
    <t xml:space="preserve">  Услуги по охране здоровья человека прочие</t>
  </si>
  <si>
    <t xml:space="preserve"> Тұратын орынмен қамтамасыз ете отырып әлеуметтік қызмет көрсету</t>
  </si>
  <si>
    <t>87</t>
  </si>
  <si>
    <t xml:space="preserve"> Предоставление социальных услуг с обеспечением проживания</t>
  </si>
  <si>
    <t xml:space="preserve">  Тұруды қамтамасыз етумен науқастарды күту бойынша қызметтер</t>
  </si>
  <si>
    <t>87101</t>
  </si>
  <si>
    <t xml:space="preserve">  Услуги по уходу за больными с обеспечением проживания</t>
  </si>
  <si>
    <t xml:space="preserve">  Ақыл-ой немесе дене кемшіліктері, психикалық аурулар және наркологиялық ауытқулары бар адамдардың тұруымен байланысты қызметтер</t>
  </si>
  <si>
    <t>87201</t>
  </si>
  <si>
    <t xml:space="preserve">  Услуги, связанные с проживанием лиц с умственными или физическими недостатками, психическими заболеваниями и наркологическими расстройствами</t>
  </si>
  <si>
    <t xml:space="preserve">  Қарттар мен мүгедектерге арналған тұратын орынмен байланысты қызметтер</t>
  </si>
  <si>
    <t>87301</t>
  </si>
  <si>
    <t xml:space="preserve">  Услуги, связанные с проживанием, для престарелых и инвалидов</t>
  </si>
  <si>
    <t xml:space="preserve">  Тұрумен байланысты өзге де қызметтер</t>
  </si>
  <si>
    <t>87901</t>
  </si>
  <si>
    <t xml:space="preserve">  Услуги, связанные с проживанием, прочие</t>
  </si>
  <si>
    <t xml:space="preserve"> Тұруды қамтамасыз етпейтін әлеуметтік қызметтер көрсету</t>
  </si>
  <si>
    <t>88</t>
  </si>
  <si>
    <t xml:space="preserve"> Предоставление социальных услуг без обеспечения проживания</t>
  </si>
  <si>
    <t xml:space="preserve">  Қарттар мен мүгедектерге арналған тұратын орынмен қамтамасыз етусіз әлеуметтік қызметтер</t>
  </si>
  <si>
    <t>88101</t>
  </si>
  <si>
    <t xml:space="preserve">  Услуги  социальные без обеспечения проживания для престарелых и инвалидов</t>
  </si>
  <si>
    <t xml:space="preserve">  Балаларға күндізгі қарау бойынша қызметтер</t>
  </si>
  <si>
    <t>88911</t>
  </si>
  <si>
    <t xml:space="preserve">  Услуги по дневному уходу за детьми</t>
  </si>
  <si>
    <t xml:space="preserve">  Басқа топтамаларға кірмеген, тұратын орынмен қамтамасыз етусіз әлеуметтік қызметтер</t>
  </si>
  <si>
    <t>88991</t>
  </si>
  <si>
    <t xml:space="preserve">  Услуги  социальные без обеспечения проживания прочие, не включенные в другие группировки</t>
  </si>
  <si>
    <t xml:space="preserve"> Қызметтердің көрсетілгені, барлығы</t>
  </si>
  <si>
    <t>00</t>
  </si>
  <si>
    <t>Оказано услуг, всего</t>
  </si>
  <si>
    <t xml:space="preserve"> Тоқыма</t>
  </si>
  <si>
    <t xml:space="preserve"> Текстиль</t>
  </si>
  <si>
    <t xml:space="preserve"> Киім бөлшектері</t>
  </si>
  <si>
    <t xml:space="preserve"> Предметы одежды</t>
  </si>
  <si>
    <t xml:space="preserve"> Жиһаз</t>
  </si>
  <si>
    <t>31</t>
  </si>
  <si>
    <t xml:space="preserve"> Мебель</t>
  </si>
  <si>
    <t xml:space="preserve"> Өзге де дайын бұйымдар</t>
  </si>
  <si>
    <t>32</t>
  </si>
  <si>
    <t xml:space="preserve"> Изделия готовые прочие</t>
  </si>
  <si>
    <t xml:space="preserve"> Қалдықтарды жинау, өңдеу және жою бойынша қызметтер; қайталама шикізатты алу бойынша қызметтер</t>
  </si>
  <si>
    <t>38</t>
  </si>
  <si>
    <t xml:space="preserve"> Услуги по сбору, обработке и удалению отходов; услуги по получению вторичного сырья</t>
  </si>
  <si>
    <t xml:space="preserve"> Көтерме және бөлшек сауда бойынша қызметтер; автомобильдер мен мотоциклдерді жөндеу бойынша қызметтер</t>
  </si>
  <si>
    <t>45</t>
  </si>
  <si>
    <t xml:space="preserve"> Услуги по торговле оптовой и розничной; услуги по ремонту автомобилей и мотоциклов</t>
  </si>
  <si>
    <t xml:space="preserve"> Автомобильдер мен мотоциклдер саудасынан басқа көтерме сауда бойынша қызметтер</t>
  </si>
  <si>
    <t>46</t>
  </si>
  <si>
    <t xml:space="preserve"> Услуги по торговле оптовой, кроме торговли автомобилями и мотоциклами</t>
  </si>
  <si>
    <t xml:space="preserve"> Автомобиль мен мотоциклдерді қоспағанда, бөлшек сауда бойынша қызметтер</t>
  </si>
  <si>
    <t>47</t>
  </si>
  <si>
    <t xml:space="preserve"> Услуги по торговле розничной, за исключением автомобилями и мотоциклами</t>
  </si>
  <si>
    <t xml:space="preserve"> Тұруды ұйымдастыру бойынша қызметтер</t>
  </si>
  <si>
    <t>55</t>
  </si>
  <si>
    <t xml:space="preserve"> Услуги по организации проживания</t>
  </si>
  <si>
    <t xml:space="preserve"> Тамақ өнімдері мен сусындарды ұсыну бойынша қызметтер</t>
  </si>
  <si>
    <t>56</t>
  </si>
  <si>
    <t xml:space="preserve"> Услуги по предоставлению продуктов питания и напитков</t>
  </si>
  <si>
    <t xml:space="preserve"> Жылжымайтын мүлікпен байланысты қызметтер</t>
  </si>
  <si>
    <t>68</t>
  </si>
  <si>
    <t xml:space="preserve"> Услуги, связанные с имуществом недвижимым</t>
  </si>
  <si>
    <t xml:space="preserve"> Сәулет, инженерлік ізденістер, техникалық сынақтар және талдау саласындағы қызметтер</t>
  </si>
  <si>
    <t>71</t>
  </si>
  <si>
    <t xml:space="preserve"> Услуги в области архитектуры, инженерных изысканий, технических испытаний и анализа</t>
  </si>
  <si>
    <t xml:space="preserve"> Жалға беру бойынша қызметтер</t>
  </si>
  <si>
    <t>77</t>
  </si>
  <si>
    <t xml:space="preserve"> Услуги  по аренде</t>
  </si>
  <si>
    <t xml:space="preserve"> Туристік агенттіктердің,  туроператорлардың қызметтері және брондау бойынша қызметтер мен оларға ілеспе қызметтер</t>
  </si>
  <si>
    <t>79</t>
  </si>
  <si>
    <t xml:space="preserve"> Услуги туристических агентств, туроператоров и услуги по бронированию и сопутствующие им услуги</t>
  </si>
  <si>
    <t xml:space="preserve"> Білім беру саласындағы қызметтер</t>
  </si>
  <si>
    <t>85</t>
  </si>
  <si>
    <t xml:space="preserve"> Услуги в области образования</t>
  </si>
  <si>
    <t xml:space="preserve"> Спорт қызметтері  және демалысты ұйымдастыру бойынша қызметтер</t>
  </si>
  <si>
    <t>93</t>
  </si>
  <si>
    <t xml:space="preserve"> Услуги спортивные и услуги по организации отдыха</t>
  </si>
  <si>
    <t xml:space="preserve"> Өзге де жеке қызметтер</t>
  </si>
  <si>
    <t>96</t>
  </si>
  <si>
    <t xml:space="preserve"> Услуги индивидуальные прочие</t>
  </si>
  <si>
    <t>№</t>
  </si>
  <si>
    <t>ВКО</t>
  </si>
  <si>
    <t>ЗКО</t>
  </si>
  <si>
    <t>ГККП "Акжаикская центральная районная больница"</t>
  </si>
  <si>
    <t>ГККП "Бокейординская центральная районная больница"</t>
  </si>
  <si>
    <t>ГКП на ПХВ "Бурлинская центральная районная больница"</t>
  </si>
  <si>
    <t>ГККП "Джангалинская центральная районная больница"</t>
  </si>
  <si>
    <t>ГККП "Жанибекская центральная районная больница"</t>
  </si>
  <si>
    <t>ГККП "Казталовская центральная районная больница"</t>
  </si>
  <si>
    <t>ГККП "Теректинская центральная районная больница"</t>
  </si>
  <si>
    <t>ЮКО</t>
  </si>
  <si>
    <t>ГККП "Мунайлинская центральная районная больница"</t>
  </si>
  <si>
    <t>СКО</t>
  </si>
  <si>
    <t>ГККП "Кожно-венерологический диспансер"</t>
  </si>
  <si>
    <t>Управление делами Президента</t>
  </si>
  <si>
    <t>Министерство внутренних дел РК</t>
  </si>
  <si>
    <t>HF.1.1.1.6</t>
  </si>
  <si>
    <t>HF.1.1.1.2</t>
  </si>
  <si>
    <t>в том числе</t>
  </si>
  <si>
    <t>Расходы на здравоохранение - всего</t>
  </si>
  <si>
    <t>Лечебное оборудование и аппараты</t>
  </si>
  <si>
    <t>Прочая продукция медицинского назначения</t>
  </si>
  <si>
    <t>Фармацевтические препараты</t>
  </si>
  <si>
    <t>Медицинские услуги</t>
  </si>
  <si>
    <t>Стоматологические услуги</t>
  </si>
  <si>
    <t xml:space="preserve">Все прочие различные медицинские товары </t>
  </si>
  <si>
    <t>Информационно медицинскии центр/Бюро медицинской статистики, анализа и информации</t>
  </si>
  <si>
    <t>онко</t>
  </si>
  <si>
    <t>Восстановительное лечение и медицинская реабилитация в санаторно-курортных организациях</t>
  </si>
  <si>
    <t xml:space="preserve">Частные платежи населения </t>
  </si>
  <si>
    <t>(в тысячах тенге)</t>
  </si>
  <si>
    <t>Обязательное страхование</t>
  </si>
  <si>
    <t>страхование в растениеводстве</t>
  </si>
  <si>
    <t>экологическое страхование</t>
  </si>
  <si>
    <t>страхование работника от несчастных случаев при исполнении им трудовых (служебных) обязанностей</t>
  </si>
  <si>
    <t>Добровольное личное страхование</t>
  </si>
  <si>
    <t>страхование жизни</t>
  </si>
  <si>
    <t>договоры пенсионного аннуитета, заключенные в соответствии с Законом Республики Казахстан от 20 июня 1997 года «О пенсионном обеспечении в Республике Казахстан»</t>
  </si>
  <si>
    <t>договоры аннуитета, заключенные в соответствии с Законом Республики Казахстан от 7 февраля 2005 года «Об обязательном страховании работника от несчастных случаев при исполнении им трудовых (служебных) обязанностей»</t>
  </si>
  <si>
    <t>иные виды аннуитетного страхования</t>
  </si>
  <si>
    <t>страхование от несчастных случаев</t>
  </si>
  <si>
    <t>страхование на случай болезни</t>
  </si>
  <si>
    <t>Добровольное имущественное страхование</t>
  </si>
  <si>
    <t>ипотечное страхование</t>
  </si>
  <si>
    <t>страхование убытков финансовых организаций, за исключением классов, указанных в пунктах 3.11-3.14</t>
  </si>
  <si>
    <t>титульное страхование</t>
  </si>
  <si>
    <t>Всего</t>
  </si>
  <si>
    <t>Организации, предоставляющие амбулаторные медицинские услуги</t>
  </si>
  <si>
    <t>рб</t>
  </si>
  <si>
    <t>мб</t>
  </si>
  <si>
    <t>HP.1.3.13</t>
  </si>
  <si>
    <t>Прочие специализированные больницы</t>
  </si>
  <si>
    <t>Информационно медицинский центр/Бюро медицинской статистики, анализа и информации</t>
  </si>
  <si>
    <t>Повышение квалификации и переподготовка кадров государственных организаций здравоохранения.</t>
  </si>
  <si>
    <t>Организации переподготовки кадров и повышения квалификации.</t>
  </si>
  <si>
    <t>Обеспечение санитарно-эпидемиологического благополучия</t>
  </si>
  <si>
    <t>Все прочие организации, предостовляющие медицинские услуги на амбулаторном уровне</t>
  </si>
  <si>
    <t>Хранение ценностей исторического наследия в области здравоохранения</t>
  </si>
  <si>
    <t>Все прочие организации, предоставляющие медицинские услуги на амбулаторном уровне</t>
  </si>
  <si>
    <t>Стационарный долгосрочный сестринский уход (хоспис)</t>
  </si>
  <si>
    <t>Реабилитация в дневном стационаре</t>
  </si>
  <si>
    <t>Восстановительное лечение и медицинская реабилитация в санатарно-курортных организациях</t>
  </si>
  <si>
    <t>Организации, осуществляющие розничную реализацию лекарственых средств, изделий медицинского назначения и медицинской техники</t>
  </si>
  <si>
    <t>Делаем 3 версии - рабочая (с детализацией итоговых сумм по источникам), запасная - с примечаниями к каждой ячейке и для МЗ - без примечаний и детализаций, главное нули. В отчете написать концептуально, также сделать черновую версию отчета со всеми моментами, чтобы самому не забыть, что откуда взялось.</t>
  </si>
  <si>
    <t>Консультативно-диагностический центр/поликлиника</t>
  </si>
  <si>
    <t>Хранение ценностей исторического наследия в облаcти здравоохранения</t>
  </si>
  <si>
    <t>Патологоанатомическое бюро</t>
  </si>
  <si>
    <t>Павлодар</t>
  </si>
  <si>
    <t>Атырау</t>
  </si>
  <si>
    <t>Расходы ДХ на здрав</t>
  </si>
  <si>
    <t>http://stat.kz/vs_scheta/int_scheta/Pages/default.aspx</t>
  </si>
  <si>
    <t xml:space="preserve">Отчет об исполнении государственного бюджета </t>
  </si>
  <si>
    <t xml:space="preserve">                    на 1 января 2012 года</t>
  </si>
  <si>
    <t>План на год</t>
  </si>
  <si>
    <t xml:space="preserve">Факт </t>
  </si>
  <si>
    <t>Итого</t>
  </si>
  <si>
    <t>Капитальные расходы подведомственных учреждений</t>
  </si>
  <si>
    <t>Капитальные расходы Канцелярии Премьер-Министра Республики Казахстан</t>
  </si>
  <si>
    <t>Капитальные расходы Национального центра по правам человека</t>
  </si>
  <si>
    <t>Капитальные расходыгосударственных органов</t>
  </si>
  <si>
    <t>282</t>
  </si>
  <si>
    <t>Ревизионная комиссия области</t>
  </si>
  <si>
    <t>Услуги по обеспечению деятельности ревизионной комиссии области</t>
  </si>
  <si>
    <t>379</t>
  </si>
  <si>
    <t>Ревизионная комиссия города републиканского значения, столицы</t>
  </si>
  <si>
    <t>Услуги по обеспечению деятельности ревизионной комиссии города републиканского значения, столицы</t>
  </si>
  <si>
    <t>Капитальные расходы Конституционного Совета Республики Казахстан</t>
  </si>
  <si>
    <t>Капитальные расходы Управления делами Президента Республики Казахстан</t>
  </si>
  <si>
    <t>Капитальные расходы Министерства финансов Республики Казахстан</t>
  </si>
  <si>
    <t>Развитие автоматизированной интегрированной  информационной системы «Электронные государственные закупки»</t>
  </si>
  <si>
    <t>Капитальные расходы Счетного комитета  по контролю за исполнением республиканского бюджета</t>
  </si>
  <si>
    <t>Отдел экономики, финансов и предпринимательства района (города областного значения)</t>
  </si>
  <si>
    <t>Капитальные расходы  Агентства Республики Казахстан по регулированию деятельности регионального финансового центра города Алматы</t>
  </si>
  <si>
    <t>Капитальные расходы Министерства иностранных дел Республики Казахстан</t>
  </si>
  <si>
    <t>Представление интересов Республики Казахстан в  международных организациях, уставных и других органах Содружества Независимых Государств</t>
  </si>
  <si>
    <t>Капитальные расходы государственных организаций в сфере обеспечения науки</t>
  </si>
  <si>
    <t>Обеспечение деятельности торговых представительств за рубежом</t>
  </si>
  <si>
    <t>Повышение конкурентоспособности регионов и совершенствование государственного управления</t>
  </si>
  <si>
    <t>Капитальные расходы Министерства экономического развития и торговли Республики Казахстан</t>
  </si>
  <si>
    <t>Услуги по аналитическому сопровождению оценки эффективности деятельности центральных государственных и местных исполнительных органов</t>
  </si>
  <si>
    <t>Повышение квалификации и переподготовки кадров органов финансового контроля</t>
  </si>
  <si>
    <t>Услуги по реализации государственной политики в области формирования и развития экономической политики, системы государственного планирования,  исполнения бюджета, управления коммунальной собственностью, развития предпринимательства и промышленности управления района (города областного значения)</t>
  </si>
  <si>
    <t>Капитальные расходы Агентства Республики Казахстан по статистике</t>
  </si>
  <si>
    <t>Капитальные расходы Агентства Республики Казахстан по делам государственной службы</t>
  </si>
  <si>
    <t>Разработка и экспертиза технико-экономических обоснований республиканских бюджетных инвестиционных проектов</t>
  </si>
  <si>
    <t>Социологические исследования по разработке законопроектов</t>
  </si>
  <si>
    <t>Услуги по обучению населения в рамках «Электронного правительства»</t>
  </si>
  <si>
    <t>Капитальные расходы Министерства связи и информации Республики Казахстан</t>
  </si>
  <si>
    <t>Капитальные расходы государственных учреждений «Центры обслуживания населения»</t>
  </si>
  <si>
    <t>Международно-правовая защита и координация орбитально-частотного ресурса Республики Казахстан</t>
  </si>
  <si>
    <t>Создание системы мониторинга информационно-коммуникационных сетей</t>
  </si>
  <si>
    <t>Сопровождение системы управления и мониторинга сетей операторов связи</t>
  </si>
  <si>
    <t>Услуги по проведению оценки эффективности деятельности центральных государственных и местных исполнительных органов по применению информационных технологий</t>
  </si>
  <si>
    <t>Создание автоматизированной системы управления Вооруженных Сил</t>
  </si>
  <si>
    <t>Капитальные расходы подведомственных учреждений  Министерства обороны Республики Казахстан</t>
  </si>
  <si>
    <t>Капитальные расходы Вооруженных Сил Республики Казахстан</t>
  </si>
  <si>
    <t>Формирование уставного капитала АО «Ғскери қ±рылыс»</t>
  </si>
  <si>
    <t>Капитальные расходы Министерства по чрезвычайным ситуациям Республики Казахстан</t>
  </si>
  <si>
    <t>Приобретение жилья военнослужащим</t>
  </si>
  <si>
    <t>Капитальные расходы подведомственных учреждений Министерства по чрезвычайным ситуациям Республики Казахстан</t>
  </si>
  <si>
    <t>Подготовка специалистов системы Министерства по чрезвычайным ситуациям  в зарубежных учебных заведениях</t>
  </si>
  <si>
    <t>Строительство, реконструкция  объектов общественного порядка, безопасности и уголовно исполнительной системы</t>
  </si>
  <si>
    <t>Изготовление документов удостоверяющих личность</t>
  </si>
  <si>
    <t>Оплата юридической помощи, оказываемой адвокатами лицам, освобожденным от ее оплаты</t>
  </si>
  <si>
    <t>Капитальные расходы Министерства внутренних дел Республики Казахстан</t>
  </si>
  <si>
    <t>Капитальные расходы подведомственных учреждений Министерства внутренних дел Республики Казахстан</t>
  </si>
  <si>
    <t>Капитальные расходы внутренних войск Министерства внутренних дел Республики Казахстан</t>
  </si>
  <si>
    <t>Содержание, материально-техническое оснащение дополнительной штатной численности миграционной полиции</t>
  </si>
  <si>
    <t>Строительство объектов общественного порядка и безопасности за счет целевых трансфертов из республиканского бюджета</t>
  </si>
  <si>
    <t>Реализация региональной программы «Астана - город без наркотиков»</t>
  </si>
  <si>
    <t>Капитальные расходы  Агентства Республики Казахстан по борьбе с экономической и коррупционной преступностью (финансовая полиция)</t>
  </si>
  <si>
    <t>Научная экспертиза проектов нормативных правовых актов, международных договоров, концепций законопроектов</t>
  </si>
  <si>
    <t>Обеспечение отправления правосудия местными органами судебной власти</t>
  </si>
  <si>
    <t>Капитальные расходы органов судебной системы</t>
  </si>
  <si>
    <t>Строительство объектов органов судебной системы</t>
  </si>
  <si>
    <t>Строительство административного здания Генеральной прокуратуры Республики Казахстан</t>
  </si>
  <si>
    <t>Капитальные расходы Генеральной прокуратуры Республики Казахстан</t>
  </si>
  <si>
    <t>Программа развития Службы охраны Президента Республики Казахстан</t>
  </si>
  <si>
    <t>Содержание осужденных, подозреваемых  и обвиняемых лиц</t>
  </si>
  <si>
    <t>Капитальные расходы органов и учреждений  уголовно-исполнительной системы</t>
  </si>
  <si>
    <t>Организация и осуществление социальной адаптации и реабилитации лиц, отбывших уголовные наказания</t>
  </si>
  <si>
    <t>Проведение мероприятий в рамках реализации Государственной программы развития здравоохранения Республики Казахстан «Саламатты Қазақстан» на 2011-2015 годы</t>
  </si>
  <si>
    <t>Создание автоматизированной информационной системы органов исполнительного производства</t>
  </si>
  <si>
    <t>Капитальные расходы органов юстиции</t>
  </si>
  <si>
    <t>Строительство котельной в поселке Солнечный Восточно-Казахстанской области</t>
  </si>
  <si>
    <t>Создание системы информационного обмена для правоохранительных и специальных органов Республики Казахстан</t>
  </si>
  <si>
    <t>Увеличение размера доплаты за квалификационную категорию учителям школ и воспитателям дошкольных организаций образования</t>
  </si>
  <si>
    <t>Обучение одаренных детей в республиканских организациях образования</t>
  </si>
  <si>
    <t>Реализация государственного образовательного заказа в Назарбаев Интеллектуальных школах</t>
  </si>
  <si>
    <t>381</t>
  </si>
  <si>
    <t>Управление физической культуры и спорта города Алматы</t>
  </si>
  <si>
    <t>Подготовка специалистов в организациях технического, профессионального, послесреднего образования и оказаниe социальной поддержки обучающимся</t>
  </si>
  <si>
    <t>Подготовка специалистов в организациях  технического и профессионального, послесреднего образования и оказание социальной поддержки обучающимся</t>
  </si>
  <si>
    <t>Оценка уровня знания казахского языка граждан Республики Казахстан и проведение внешней оценки качества образования</t>
  </si>
  <si>
    <t>Оценка уровня знания казахского языка граждан Республики Казахстан (Казтест)</t>
  </si>
  <si>
    <t>Проведение внешней оценки качества образования</t>
  </si>
  <si>
    <t>За счет софинансирования из республиканского бюджета</t>
  </si>
  <si>
    <t>Обновление и переоборудование учебно-производственных мастерских, лабораторий учебных заведений технического и профессионального образования</t>
  </si>
  <si>
    <t>Установление доплаты за организацию производственного обучения мастерам производственного обучения организаций технического и профессионального образования</t>
  </si>
  <si>
    <t>Услуги по обучению государственных служащих для повышения квалификации с привлечением зарубежных специалистов</t>
  </si>
  <si>
    <t>Приобретение учебного оборудования для повышения квалификации педагогических кадров</t>
  </si>
  <si>
    <t>Повышение квалификации, подготовка и переподготовка кадров в рамках реализации  Программы занятости 2020</t>
  </si>
  <si>
    <t>Услуги по повышению квалификации государственных служащих с привлечением иностранных преподавателей</t>
  </si>
  <si>
    <t>Подготовка специалистов с высшим, послевузовским образованием и оказание социальной поддержки обучающимся</t>
  </si>
  <si>
    <t>Целевой вклад для развития АОО «Назарбаев Университет»</t>
  </si>
  <si>
    <t>Образование в системе Министерства внутренних дел Республики Казахстан</t>
  </si>
  <si>
    <t>Формирование и реализация государственной политики в области образования и науки</t>
  </si>
  <si>
    <t>Прикладные научные исследования</t>
  </si>
  <si>
    <t>В области образования</t>
  </si>
  <si>
    <t>Методологическое обеспечение системы образования</t>
  </si>
  <si>
    <t>Разработка и апробация учебников и учебно-методических комплексов для организаций образования, издание и доставке учебной литературы для республиканских организаций, предоставляющих услуги в области образования, и казахской диаспоры за рубежом</t>
  </si>
  <si>
    <t>Капитальные расходы организаций образования</t>
  </si>
  <si>
    <t>Капитальные расходы Министерства образования и науки Республики Казахстан</t>
  </si>
  <si>
    <t>Создание АО «Информационно-аналитический центр» при Министерстве образования и науки Республики Казахстан</t>
  </si>
  <si>
    <t>Создание АО «Национальный центр государственной научно-технической экспертизы»</t>
  </si>
  <si>
    <t>Внедрение системы электронного обучения в организациях среднего и технического профессионального образования</t>
  </si>
  <si>
    <t>Увеличение уставного капитала АО «Холдинг «Кғсіпқор»</t>
  </si>
  <si>
    <t>Услуги по подготовке специалистов с высшим и послевузовским образованием и организации деятельности в АОО "Назарбаев Университет"</t>
  </si>
  <si>
    <t>Грантовое финансирование научных исследований</t>
  </si>
  <si>
    <t>Капитальные расходы государственных организаций образования системы здравоохранения</t>
  </si>
  <si>
    <t>Капитальные расходы государственных организаций образования системы  здравоохранения</t>
  </si>
  <si>
    <t>Ежемесячные выплаты денежных средств опекунам (попечителям) на содержание ребенка-сироты (детей-сирот), и ребенка (детей), оставшегося без попечения родителей</t>
  </si>
  <si>
    <t>Обеспечение оборудованием, программным обеспечением детей-инвалидов, обучающихся  на дому</t>
  </si>
  <si>
    <t>Присуждение грантов государственным учреждениям образования района (города областного значения) за высокие показатели работы</t>
  </si>
  <si>
    <t>Оказание стационарной медицинской помощи по направлению специалистов первичной медико-санитарной помощи и организаций здравоохранения, за исключением медицинских услуг, закупаемых центральным уполномоченным органом в области здравоохранения</t>
  </si>
  <si>
    <t>Реализация социальных проектов на профилактику ВИЧ-инфекции среди лиц находящихся и освободившихся из мест лишения свободы в рамках Государственной программы «Саламатты Қазақстан» на 2011-2015 годы</t>
  </si>
  <si>
    <t>Реализация мероприятий в рамках Государственной программы «Саламатты Қазақстан» на 2011-2015 годы</t>
  </si>
  <si>
    <t>Обеспечение больных с хронической почечной недостаточностью, миастенией, а также больных после трансплантации почек лекарственными средствами</t>
  </si>
  <si>
    <t>Обеспечение факторами свертывания крови больных гемофилией</t>
  </si>
  <si>
    <t>Формирование государственной политики в области здравоохранения</t>
  </si>
  <si>
    <t>В области здравоохранения</t>
  </si>
  <si>
    <t>Капитальные расходы Министерства здравоохранения Республики Казахстан</t>
  </si>
  <si>
    <t>Капитальные расходы государственных организаций здравоохранения на республиканском уровне</t>
  </si>
  <si>
    <t>Капитальные расходы государственных органов здравоохранения</t>
  </si>
  <si>
    <t>Капитальные расходы медицинских  организаций здравоохранения</t>
  </si>
  <si>
    <t>Капитальные расходы государственных организаций здравоохранения</t>
  </si>
  <si>
    <t xml:space="preserve"> Капитальные расходы медицинских организаций здравоохранения</t>
  </si>
  <si>
    <t>Капитальные расходы медицинских организаций Управления делами Президента Республики Казахстан</t>
  </si>
  <si>
    <t>Услуги по сопровождению комплексной медицинской информационной системы</t>
  </si>
  <si>
    <t>Социальное обеспечение отдельных категорий граждан</t>
  </si>
  <si>
    <t>Государственное базовое пособие по инвалидности</t>
  </si>
  <si>
    <t>Государственное базовое пособие по случаю потери кормильца</t>
  </si>
  <si>
    <t>Государственное базовое пособие по  возрасту</t>
  </si>
  <si>
    <t>Единовременные государственные денежные компенсации отдельным категориям граждан</t>
  </si>
  <si>
    <t>Единовременные государственные денежные компенсации, гражданам, пострадавшим вследствие ядерных испытаний на Семипалатинском испытательном ядерном полигоне</t>
  </si>
  <si>
    <t>Оказание мер государственной поддержки участникам Программы занятости 2020</t>
  </si>
  <si>
    <t>Обеспечение деятельности центров занятости</t>
  </si>
  <si>
    <t>Оказание ритуальных услуг по захоронению умерших Героев Советского Союза, «Халық Қаһарманы», Героев Социалистического труда, награжденных Орденом Славы трех степеней и орденом «Отан» из числа участников и инвалидов войны</t>
  </si>
  <si>
    <t>Социальная поддержка граждан, награжденных от 26 июля 1999 года орденами «Отан», «Данк», удостоенных высокого звания «Халық қаһарманы», почетных званий республики</t>
  </si>
  <si>
    <t>Формирование государственной политики в области труда, занятости, социальной защиты  населения</t>
  </si>
  <si>
    <t>Обеспечение деятельности государственного органа</t>
  </si>
  <si>
    <t>Исследования в области труда, занятости, социальной защиты населения</t>
  </si>
  <si>
    <t>В области охраны труда</t>
  </si>
  <si>
    <t>Капитальные расходы Министерства труда и социальной защиты населения Республики Казахстан</t>
  </si>
  <si>
    <t>Капитальные расходы организаций социальной защиты на республиканском уровне</t>
  </si>
  <si>
    <t>Увеличение уставного капитала АО «Государственная аннуитетная компания»</t>
  </si>
  <si>
    <t>Развитие автоматизированной информационной системы Государственного центра по выплате пенсий и Единой информационной системы социально-трудовой сферы с оказанием услуг в рамках реализации «Государственной программы формирования и развития национальной информационной инфраструктуры Республики Казахстан в 2011-2013 годах</t>
  </si>
  <si>
    <t>Обучение предпринимательству участников Программы занятости 2020</t>
  </si>
  <si>
    <t>Размещение государственного социального заказа  в неправительственном секторе</t>
  </si>
  <si>
    <t>Кредитование социально-предпринимательских корпораций на строительство жилья</t>
  </si>
  <si>
    <t>Мероприятия, направленные на поддержание сейсмоустойчивости жилых зданий, расположенных в сейсмоопасных регионах Республики Казахстан</t>
  </si>
  <si>
    <t>Поддержание инфраструктуры города Приозерска</t>
  </si>
  <si>
    <t>Изъятие земельных участков для государственных нужд за счет целевых трансфертов из республикангского бюджета</t>
  </si>
  <si>
    <t>Развитие инженерно-коммуникационной инфраструктуры в рамках Программы занятости 2020</t>
  </si>
  <si>
    <t>Строительство объектов в рамках Программы «Н±рлы кµш» на 2009-2011 годы в Южно-Казахстанской области</t>
  </si>
  <si>
    <t>479</t>
  </si>
  <si>
    <t>Отдел жилищной инспекции</t>
  </si>
  <si>
    <t>Услуги по реализации государственной политики на местном уровне в области жилищного фонда</t>
  </si>
  <si>
    <t>Проведение мероприятий по энергосбережению объектов социальной сферы и жилищно-коммунального хозяйства</t>
  </si>
  <si>
    <t>Разработка типовых проектов строительства жилья в рамках реализации мероприятий Программы занятости 2020</t>
  </si>
  <si>
    <t>Формирование уставного капитала уполномоченной организации для строительства, проектирования жилья и инженерно-коммуникационной инфраструктуры Алматинской области</t>
  </si>
  <si>
    <t>Управление энергетики и жилищно-коммунального хозяйства области</t>
  </si>
  <si>
    <t>Организация эксплуатации тепловых сетей, находящихся в коммунальной собственности города республиканского значения, столицы</t>
  </si>
  <si>
    <t>Разработка обоснований инвестиций систем  водоснабжения и водоотведения</t>
  </si>
  <si>
    <t>Создание Центров энергоэффективности жилищно-коммунального хозяйства в городах Астана, Алматы и Актобе</t>
  </si>
  <si>
    <t>Благоустройство и ремонт инфраструктуры города Семей в связи с проведением мероприятий, приуроченных к 20-летию закрытия Семипалатинского ядерного полигона</t>
  </si>
  <si>
    <t>Увеличение уставного капитала ТОО «Театр оперы и балета»</t>
  </si>
  <si>
    <t>Бюджетные инвестиции в области спорта</t>
  </si>
  <si>
    <t>Строительство и реконструкция объектов образования по спорту</t>
  </si>
  <si>
    <t>Развитие объектов спорта и туризма</t>
  </si>
  <si>
    <t>Услуги по реализации государственной политики на местном уровне в сфере физической культуры и спорта</t>
  </si>
  <si>
    <t>Услуги по проведению государственной информационной политики</t>
  </si>
  <si>
    <t>378</t>
  </si>
  <si>
    <t>Управление по развитию языков, архивов и документации города республиканского значения, столицы</t>
  </si>
  <si>
    <t>Услуги по реализации государственной политики на местном уровне в области развития языков, по управлению архивным делом</t>
  </si>
  <si>
    <t>380</t>
  </si>
  <si>
    <t>Управление туризма города Алматы</t>
  </si>
  <si>
    <t>Услуги по реализации государственной политики на местном уровне в сфере туризма</t>
  </si>
  <si>
    <t>Регулирование туристической деятельности</t>
  </si>
  <si>
    <t>Формирование государственной политики в сфере туризма, физической культуры и спорта</t>
  </si>
  <si>
    <t>В области спорта</t>
  </si>
  <si>
    <t>Капитальные расходы подведомственных организаций спорта</t>
  </si>
  <si>
    <t>Капитальные расходы Министерства туризма и спорта Республики Казахстан</t>
  </si>
  <si>
    <t>Увеличение уставного капитала АО «Исполнительная дирекция Организационного комитета 7-х зимних Азиатских игр 2011 года</t>
  </si>
  <si>
    <t>Формирование государственной политики в области культуры</t>
  </si>
  <si>
    <t>Капитальные расходы Министерства культуры Республики Казахстан</t>
  </si>
  <si>
    <t>В области культуры</t>
  </si>
  <si>
    <t>Капитальные расходы государственных организаций в области культуры</t>
  </si>
  <si>
    <t>Капитальные расходы государственных организаций в области информации</t>
  </si>
  <si>
    <t>Совершенствование нормативно-технической базы нефтяной, газовой и нефтехимической промышленности</t>
  </si>
  <si>
    <t>Капитальные расходы Министерства нефти и газа Республики Казахстан</t>
  </si>
  <si>
    <t>Совершенствование нормативно-технической базы в топливно-энергетическом комплексе и в области геологии</t>
  </si>
  <si>
    <t>Создание технопарка «Парк ядерных технологий» в городе Курчатове</t>
  </si>
  <si>
    <t>Обеспечение повышения энергоэффективности</t>
  </si>
  <si>
    <t>Защита растений</t>
  </si>
  <si>
    <t>Карантин растений</t>
  </si>
  <si>
    <t>Агрометеорологический и космический мониторинг  сельскохозяйственного производства</t>
  </si>
  <si>
    <t>Возмещение ставки вознаграждения по кредитам на поддержку сельского хозяйства</t>
  </si>
  <si>
    <t>Противоэпизоотические мероприятия, ликвидация очагов острых и хронических инфекционных заболеваний животных и птиц</t>
  </si>
  <si>
    <t>Экспертиза качества лесных семян, учет и аттестация объектов лесосеменной базы, оценка санитарного состояния лесов и формирование постоянной лесосеменной базы</t>
  </si>
  <si>
    <t>078</t>
  </si>
  <si>
    <t>Увеличение уставного капитала республиканского государственного предприятия на праве хозяйственного ведения «Фитосанитария»</t>
  </si>
  <si>
    <t>Мониторинг, референция, лабораторная диагностика и обеспечение пищевой безопасности в ветеринарии</t>
  </si>
  <si>
    <t>Удешевление стоимости затрат на транспортные расходы при экспорте зерна</t>
  </si>
  <si>
    <t>Субсидирование повышения урожайности продукции растениеводства</t>
  </si>
  <si>
    <t>Обеспечение закладки и выращивания многолетних насаждений плодово-ягодных культур и винограда</t>
  </si>
  <si>
    <t>Централизованный закуп изделий и атрибутов ветеринарного назначения для проведения идентификации сельскохозяйственных животных, ветеринарного паспорта на животное и их транспортировка (доставка) местным исполнительным органам районов (городов областного значения)</t>
  </si>
  <si>
    <t>Бюджетные кредиты для реализации мер социальной поддержки специалистов</t>
  </si>
  <si>
    <t>Реализация мер по оказанию социальной поддержки специалистов</t>
  </si>
  <si>
    <t>460</t>
  </si>
  <si>
    <t>Отдел сельского хозяйства, ветеринарии и земельных отношений района (города областного значения)</t>
  </si>
  <si>
    <t>Услуги по реализации государственной политики на местном уровне в сфере сельского хозяйства, ветеринарии и земельных отношений на территории района (города областного значения)</t>
  </si>
  <si>
    <t>Реализация мер социальной поддержки специалистов социальной сферы сельских населенных пунктов</t>
  </si>
  <si>
    <t>Строительство и реконструкция системы водоснабжения, гидротехнических сооружений</t>
  </si>
  <si>
    <t>Эксплуатация трансграничных и республиканских водохозяйственных объектов, не связанных с подачей воды</t>
  </si>
  <si>
    <t>Охрана и рациональное использование водных ресурсов</t>
  </si>
  <si>
    <t>Увеличение уставного капитала коммунального государственного предприятия «Жайык Балык» Атырауской области за счет целевых трансфертов из республиканского бюджета</t>
  </si>
  <si>
    <t>Cубсидирование повышения продуктивности и качества товарного рыбоводства</t>
  </si>
  <si>
    <t>Строительство и реконструкция объектов охраны окружающей среды</t>
  </si>
  <si>
    <t>Капитальные расходы Министерства охраны окружающей среды Республики Казахстан</t>
  </si>
  <si>
    <t>Проведение государственной экологической экспертизы объектов 1 категории</t>
  </si>
  <si>
    <t>Регулирование земельных отношений</t>
  </si>
  <si>
    <t>Капитальные расходы Агентства Республики Казахстан по управлению земельными ресурсами</t>
  </si>
  <si>
    <t>Формирование сведений государственного земельного кадастра</t>
  </si>
  <si>
    <t>Капитальные расходы Министерства сельского хозяйства Республики Казахстан</t>
  </si>
  <si>
    <t>Капитальные расходы государственных учреждений  Министерства сельского хозяйства Республики Казахстан</t>
  </si>
  <si>
    <t>Предоставление бюджетных кредитов для содействия развитиию предпринимательства на селе в рамках Программы занятости 2020</t>
  </si>
  <si>
    <t>Увеличение уставного капитала АО «СПК «Тобол» в целях реализации проекта по сборке автомобилей</t>
  </si>
  <si>
    <t>Разработка комплексной схемы градостроительного планирования территории пригородной зоны города Астаны</t>
  </si>
  <si>
    <t>Поддержка создания новых, модернизация и оздоровление действующих производств в рамках направления «Производительность-2020»</t>
  </si>
  <si>
    <t>Капитальные расходы Министерства транспорта и коммуникаций  Республики Казахстан</t>
  </si>
  <si>
    <t>Разработка и экспертиза технико-экономических обоснований республиканских бюджетных концессионных проектов</t>
  </si>
  <si>
    <t>Формирование и (или) увеличение уставного капитала юридических лиц для реализации проекта Новая транспортная система города Астаны</t>
  </si>
  <si>
    <t>Организация внутрипоселковых (внутригородских), пригородных и внутрирайонных общественных пассажирских перевозок</t>
  </si>
  <si>
    <t>Организация утилизации, рекультивации и ремонта объектов комплекса «Байконур», не входящих в состав арендуемых Российской Федерации</t>
  </si>
  <si>
    <t>Увеличение уставного капитала АО «Национальная компания «Қазақстан Ѓарыш Сапары» на создание целевых космических систем, технологий и их использование, а также строительство Сборочно-испытательного комплекса</t>
  </si>
  <si>
    <t>Кредитование создания космического ракетного комплекса «Байтерек»</t>
  </si>
  <si>
    <t>Увеличение уставного капитала АО «Республиканский центр космической связи» на создание целевых космических систем, технологий и их использование</t>
  </si>
  <si>
    <t>Межгосударственная радионавигационная программа государств-участников СНГ на период до 2012 года</t>
  </si>
  <si>
    <t>Капитальные расходы Агентства Республики Казахстан по регулированию естественных монополий</t>
  </si>
  <si>
    <t>Увеличение уставного капитала АО «Казавиаспас»</t>
  </si>
  <si>
    <t>Субсидирование процентной ставки вознаграждения в рамках «Программы посткризисного восстановления (оздоровление конкурентоспособных предприятий)»</t>
  </si>
  <si>
    <t>Оплата услуг консультантов в рамках «Программы посткризисного восстановления (оздоровление конкурентоспособных предприятий)»</t>
  </si>
  <si>
    <t>Разработка или корректировка, а также проведение необходимых экспертиз технико-экономических обоснований бюджетных инвестиционных и концессионных проектов, консультативное сопровождение концессионных проектов</t>
  </si>
  <si>
    <t>Оздоровление и усиление предпринимательского потенциала в рамках программы «Дорожная карта бизнеса - 2020»</t>
  </si>
  <si>
    <t>Оплата услуг оператора и финансового агента оказываемых в рамках программы  «Дорожная карта бизнеса – 2020»</t>
  </si>
  <si>
    <t>Обеспечение управления процессами планирования и реализации государственных, отраслевых и региональных программ</t>
  </si>
  <si>
    <t>Участие Казахстана в Наблюдательном Комитете Центрально-азиатской инициативы Евразийской Программы Конкурентоспособности Организации экономического сотрудничества и развития</t>
  </si>
  <si>
    <t>Услуги по оказанию консультативной помощи регионам при подготовке проектов государственно-частного партнерства для реализации проектов в социальном секторе и жилищно-коммунальном хозяйстве по механизму государственно-частного парнерства</t>
  </si>
  <si>
    <t>Оплата услуг институтов национальной инновационной системы</t>
  </si>
  <si>
    <t>Капитальные расходы Министерства индустрии и новых технологий Республики Казахстан</t>
  </si>
  <si>
    <t>Предоставление бюджетных кредитов для содействия развитию предпринимательства на селе в рамках Программы занятости 2020</t>
  </si>
  <si>
    <t>Услуги по обеспечению развития инновационной деятельности города Астаны</t>
  </si>
  <si>
    <t>Развитие индустриальной инфраструктуры в рамках программы «Дорожная карта бизнеса до 2020 года»</t>
  </si>
  <si>
    <t>Разработка технико-экономического обоснования местных бюджетных инвестиционных проектов и концессионных проектов и проведение его экспертизы</t>
  </si>
  <si>
    <t>Капитальные расходы Агентства Республики Казахстан по защите конкуренции</t>
  </si>
  <si>
    <t>Увеличение уставного капитала республиканского государственного предприятия «Центр технического сопровождения и анализа в области телекоммуникаций»</t>
  </si>
  <si>
    <t>Социологические исследования в области  определения индекса восприятия коррупции</t>
  </si>
  <si>
    <t>Капитальные расходы Агентства Республики Казахстан по делам строительства и жилищно-коммунального хозяйства</t>
  </si>
  <si>
    <t>Увеличение уставного капитала АО «Жилищный строительный сберегательный банк Казахстана»</t>
  </si>
  <si>
    <t>Увеличение уставного капитала АО «Астана ¤нім»</t>
  </si>
  <si>
    <t>695</t>
  </si>
  <si>
    <t>Агентство Республики Казахстан по делам религий</t>
  </si>
  <si>
    <t>Формирование государственной политики в области религий</t>
  </si>
  <si>
    <t>Капитальные расходы Агентства Республики Казахстан по делам религий</t>
  </si>
  <si>
    <t>Развитие международного сотрудничества в области религий, проведение социологических, научно-исследовательских и аналитических услуг по религиозным вопросам</t>
  </si>
  <si>
    <t>Реализация государственной политики в сфере свободы и вероисповедания</t>
  </si>
  <si>
    <t>Научно-исследовательские и аналитические услуги по религиозным вопросам</t>
  </si>
  <si>
    <t>Погашение долга местного исполнительного органа</t>
  </si>
  <si>
    <t>По договорам займа</t>
  </si>
  <si>
    <t>Названия строк</t>
  </si>
  <si>
    <t>Общий итог</t>
  </si>
  <si>
    <t>по состоянию на 01.01.2012 года</t>
  </si>
  <si>
    <t>1.1.</t>
  </si>
  <si>
    <t>2.5.</t>
  </si>
  <si>
    <t xml:space="preserve">Источник: Комитет по контролю и надзору финансового рынка и финансовых организаций Национального Банка Республики Казахстан 
</t>
  </si>
  <si>
    <t xml:space="preserve">мың теңге                                                                                                                                                                                                                                          </t>
  </si>
  <si>
    <t xml:space="preserve">   тыс.тенге</t>
  </si>
  <si>
    <t>Другой текущий доход (чистый доход от продаж капитальных активов, арен</t>
  </si>
  <si>
    <t xml:space="preserve">мың теңге                                                                                                                                                                                                                                            </t>
  </si>
  <si>
    <t xml:space="preserve"> тыс.тенге</t>
  </si>
  <si>
    <t xml:space="preserve">мың теңге                                                                                                                                                                                                                                           </t>
  </si>
  <si>
    <t xml:space="preserve">  тыс.тенге</t>
  </si>
  <si>
    <t>мын тенге                                                                                                                                                                                                                                             тыс.тенге</t>
  </si>
  <si>
    <t>Капитальные
доходы</t>
  </si>
  <si>
    <t>FS 2.4.1</t>
  </si>
  <si>
    <t>Негізгі және қосалқы қызмет түрлері бойынша көрсетілген қызмет түрлері, барлығы</t>
  </si>
  <si>
    <t xml:space="preserve"> Баспа қызметтері</t>
  </si>
  <si>
    <t>58</t>
  </si>
  <si>
    <t xml:space="preserve"> Услуги по изданию</t>
  </si>
  <si>
    <t xml:space="preserve"> Ғылыми зерттеулер мен әзірлемелер бойынша қызметтер</t>
  </si>
  <si>
    <t>72</t>
  </si>
  <si>
    <t xml:space="preserve"> Услуги по научным исследованиям и разработкам</t>
  </si>
  <si>
    <t xml:space="preserve"> Кеңселік әкімшілік, кеңселік қосалқы және өзге де</t>
  </si>
  <si>
    <t>82</t>
  </si>
  <si>
    <t xml:space="preserve"> Услуги офисные административные, офисные вспомогательные и прочие</t>
  </si>
  <si>
    <t xml:space="preserve">Расходы населения  на здравоохранение </t>
  </si>
  <si>
    <t xml:space="preserve">  тенге</t>
  </si>
  <si>
    <t>В среднем на душу населения</t>
  </si>
  <si>
    <t>Парамедицинские услуги</t>
  </si>
  <si>
    <t xml:space="preserve">Услуги больниц </t>
  </si>
  <si>
    <t xml:space="preserve">Услуги санаториев и домов для выздоравливающих </t>
  </si>
  <si>
    <t>Проезд до больницы (медицинского учреждения) и обратно</t>
  </si>
  <si>
    <t>тг</t>
  </si>
  <si>
    <t>Алматы</t>
  </si>
  <si>
    <t xml:space="preserve">Халықтың денсаулық сақтау саласындағы шығыстары </t>
  </si>
  <si>
    <t>теңге</t>
  </si>
  <si>
    <t>Халықтың орташа жан басына шаққанда</t>
  </si>
  <si>
    <t>Республика бойынша-
барлығы</t>
  </si>
  <si>
    <t>қалалық жер</t>
  </si>
  <si>
    <t>ауылдық жер</t>
  </si>
  <si>
    <t xml:space="preserve">По республике -
всего </t>
  </si>
  <si>
    <t>городская местность</t>
  </si>
  <si>
    <t>сельская местность</t>
  </si>
  <si>
    <t>Денсаулық сақтау шығыстары - барлығы</t>
  </si>
  <si>
    <t>Емдейтін жабдықтар мен аппараттар</t>
  </si>
  <si>
    <t>Медициналық мақсаттағы өзге де  өнімдер</t>
  </si>
  <si>
    <t>Фармацевтикалық препараттар</t>
  </si>
  <si>
    <t>Медициналық қызмет көрсету</t>
  </si>
  <si>
    <t>Стоматологиялық қызмет көрсету</t>
  </si>
  <si>
    <t>Парамедициналық қызметтер</t>
  </si>
  <si>
    <t>Ауруханалардың қызметтері</t>
  </si>
  <si>
    <t>Шипажайлардың мен сауықтыруға арналған үйлердің қызметтері</t>
  </si>
  <si>
    <t>Ауруханаға дейін (медициналық мекемеге) барып қайту жолақысы</t>
  </si>
  <si>
    <t>Бейресми шығыстар</t>
  </si>
  <si>
    <t>В ср.на душу населения</t>
  </si>
  <si>
    <t>Область</t>
  </si>
  <si>
    <t>Наименование бюджетной программы</t>
  </si>
  <si>
    <t>Наименование медицинских организации</t>
  </si>
  <si>
    <t>Актобе</t>
  </si>
  <si>
    <t>нарко</t>
  </si>
  <si>
    <t xml:space="preserve"> «Ақтөбе облыстық наркологиялық диспансері» МКҚК</t>
  </si>
  <si>
    <t>Инфекцион</t>
  </si>
  <si>
    <t xml:space="preserve">«Әйтеке би орталық аудандық ауруханасы» МКҚК </t>
  </si>
  <si>
    <t xml:space="preserve">«Алға орталық аудандық ауруханасы» МКК </t>
  </si>
  <si>
    <t xml:space="preserve">«Байғанин аудандық орталық ауруханасы» МКҚК </t>
  </si>
  <si>
    <t xml:space="preserve"> «Ырғыз орталық аудандық ауруханасы» МКҚК</t>
  </si>
  <si>
    <t xml:space="preserve">«Қарғалы орталық аудандық ауруханасы» МКК </t>
  </si>
  <si>
    <t xml:space="preserve">«Қобда аудандық орталық ауруханасы» МКҚК </t>
  </si>
  <si>
    <t xml:space="preserve">«Мәртөк аудандық орталық ауруханасы» МКҚК </t>
  </si>
  <si>
    <t xml:space="preserve">«Мұғалжар аудандық ауруханасы» МКҚК </t>
  </si>
  <si>
    <t xml:space="preserve">«Темір аудандық орталық ауруханасы» МКҚК </t>
  </si>
  <si>
    <t xml:space="preserve">«Ойыл орталық аудандық ауруханасы» МКҚК </t>
  </si>
  <si>
    <t xml:space="preserve">«Хромтау орталық аудандық аурухана» МКК </t>
  </si>
  <si>
    <t xml:space="preserve">«Шалқар аудандық ауруханасы»  МКҚК </t>
  </si>
  <si>
    <t xml:space="preserve">«Ембі аудандық ауруханасы»  МКҚК </t>
  </si>
  <si>
    <t>«Облыстық клиникалық инфекциялық ауруханасы» МКҚК</t>
  </si>
  <si>
    <t>«Мамандандырылған емдеу-профилактикалық кәсіпорыны» МКҚК</t>
  </si>
  <si>
    <t xml:space="preserve">«Облыстық  ЖИТС  алдын  алу  және  оған  қарсы  күрес  жөніндегі  орталығы»  МКҚК  </t>
  </si>
  <si>
    <t>Тубдиспансер</t>
  </si>
  <si>
    <t>«Ақтөбе облыстық туберкулезге қарсы диспансері» МКҚК</t>
  </si>
  <si>
    <t>Туберкулез</t>
  </si>
  <si>
    <t>«Әйтекеби аудандық туберкулез ауруханасы» МКҚК</t>
  </si>
  <si>
    <t>«Шалкар аудандық туберкулез ауруханасы» МКҚК</t>
  </si>
  <si>
    <t>«Темир аудандық туберкулез ауруханасы» МКҚК</t>
  </si>
  <si>
    <t>«Мұғалжар аудандық туберкулез ауруханасы» МКҚК</t>
  </si>
  <si>
    <t>«Ырғыз  аудандық туберкулез ауруханасы» МКҚК</t>
  </si>
  <si>
    <t xml:space="preserve"> «Ақтөбе облыстық балалар сүйек-өкпе туберкулезінің «Шағала» санаториясы» МКҚК </t>
  </si>
  <si>
    <t xml:space="preserve">«Бершүгір түбіркүлезге қарсы санаториясы» МКҚК </t>
  </si>
  <si>
    <t>Псих</t>
  </si>
  <si>
    <t>«Ақтөбе облысының психоневрологиялық диспансері» МКҚК</t>
  </si>
  <si>
    <t>Алматинская обл</t>
  </si>
  <si>
    <t xml:space="preserve"> ГУ Талдыкорганская инфекционная больница</t>
  </si>
  <si>
    <t xml:space="preserve"> ГУ Алматинский обл.центр по проф.и борьбе со СПИДом</t>
  </si>
  <si>
    <t xml:space="preserve"> ГУ Каскеленская городская инфекционная больница</t>
  </si>
  <si>
    <t xml:space="preserve">Управление здравоохранения Алматинской области </t>
  </si>
  <si>
    <t xml:space="preserve"> ГУ Областной туберкулезный диспансер г.Талдыкорган</t>
  </si>
  <si>
    <t xml:space="preserve"> ГУ Алматинский региональный туберкулезный диспансер</t>
  </si>
  <si>
    <t xml:space="preserve"> ГУ Талдыкорг.детск.противотуберкулезный санаторий</t>
  </si>
  <si>
    <t>ГУ Жамбылская туберкулезная больница</t>
  </si>
  <si>
    <t xml:space="preserve"> ГУ Илийская туберкулезная больница</t>
  </si>
  <si>
    <t>ГУ Детский противотуберкулезный санаторий "Чимбулак"</t>
  </si>
  <si>
    <t xml:space="preserve"> ГУ Туберкулезная больница с.Шелек</t>
  </si>
  <si>
    <t xml:space="preserve"> ГУ Жаркентская туберкулезная больница</t>
  </si>
  <si>
    <t xml:space="preserve"> ГУ Туберкулезная больница с.Кабанбай</t>
  </si>
  <si>
    <t xml:space="preserve"> ГУ Саркандская туберкулезная больница</t>
  </si>
  <si>
    <t xml:space="preserve"> ГУ Балхашская туберкулезная больница</t>
  </si>
  <si>
    <t xml:space="preserve"> ГУ Талдыкорганский психоневрологический диспансер</t>
  </si>
  <si>
    <t xml:space="preserve"> ГУ Алматинский областной Центр психич.здоровья и нар</t>
  </si>
  <si>
    <t>ГККП "Городской наркологический центр медико-социальной коррекции"</t>
  </si>
  <si>
    <t>ГККП "Городская клиническая инфекционная  больница имени Изатимы Жекеновой»</t>
  </si>
  <si>
    <t>ГККП " Центр по профилактике и борьбе со СПИД"</t>
  </si>
  <si>
    <t>ГККП "Городской противотуберкулезный диспансер Медеуского района"</t>
  </si>
  <si>
    <t>ГККП " Межрайонный противотуберкулезный диспансер"</t>
  </si>
  <si>
    <t>ГККП " Городской противотуберкулезный диспансер Турксибского района"</t>
  </si>
  <si>
    <t>ГККП "Городской противотуберкулезный диспансер Ауэзовского района"</t>
  </si>
  <si>
    <t>ГККП "Детская  городская клиническая инфекционная  больница"</t>
  </si>
  <si>
    <t>ГККП " Противотуберкулезный санаторий "Каменское плато"</t>
  </si>
  <si>
    <t>ГККП "Детский противотуберкулезный санаторий №1"</t>
  </si>
  <si>
    <t>ГККП "Центр  психического здоровья"</t>
  </si>
  <si>
    <t xml:space="preserve">ГККП "Городской онкологический диспансер" </t>
  </si>
  <si>
    <t>Астана</t>
  </si>
  <si>
    <t>ГКП на ПХВ "Центр медико-социальной реабилитации"</t>
  </si>
  <si>
    <t>ГККП "Городская инфекционная больница"</t>
  </si>
  <si>
    <t>ГККП "Городская детская инфекционная больница"</t>
  </si>
  <si>
    <t>ГККП "Противотуберкулезный диспансер"</t>
  </si>
  <si>
    <t>ГККП "Медицинский центр проблем психического здоровья"</t>
  </si>
  <si>
    <t>КГКП Областной наркологический диспансер</t>
  </si>
  <si>
    <t xml:space="preserve"> ГУ "Управление здравоохранения Атырауской области"</t>
  </si>
  <si>
    <t>ГУ Областной СПИД центр</t>
  </si>
  <si>
    <t>КГКП Махамбетская центральная районная больница</t>
  </si>
  <si>
    <t>КГКП Макатская центральная районная больница</t>
  </si>
  <si>
    <t>КГКП Исатайская центральная районная больница</t>
  </si>
  <si>
    <t>КГКП Индерская центральная районная больница</t>
  </si>
  <si>
    <t>КГКП Кызылкогинская центральная районная больница</t>
  </si>
  <si>
    <t>КГКП Курмангазинская центральная районная больница</t>
  </si>
  <si>
    <t>КГКП Жылойская центральная районная больница</t>
  </si>
  <si>
    <t>КГКП Областная инфекционная больница</t>
  </si>
  <si>
    <t>КГКП Атырауский областной  противотуберкулезный диспансер</t>
  </si>
  <si>
    <t>КГКП Областной детский противотуберкулезный санаторий</t>
  </si>
  <si>
    <t>КГКП Атырауский областной противотуберкулезный санаторий</t>
  </si>
  <si>
    <t>КГКП Жылыойская районная туберкулезная больница</t>
  </si>
  <si>
    <t>КГКП Махамбетская районная туберкулезная больница</t>
  </si>
  <si>
    <t>КГКП Макатская противотуберкулезная больница</t>
  </si>
  <si>
    <t>КГКП Индерская районная туберкулезная больница</t>
  </si>
  <si>
    <t>КГКП Исатайская районная туберкулезная больница</t>
  </si>
  <si>
    <t>КГКП Кзылкугинская районная туберкулезная больница</t>
  </si>
  <si>
    <t>КГКП Курмангазинская районная туберкулезная больница имени Магзома Гилаева</t>
  </si>
  <si>
    <t>КГКП Областная  психо-неврологическая больница</t>
  </si>
  <si>
    <t xml:space="preserve">КГКП "ВКО наркологический диспансер"Управления здравоохранения ВКО акимата </t>
  </si>
  <si>
    <t>КГКП "Наркологический диспансер г.Семей"Управления здравоохранения ВКО акимата</t>
  </si>
  <si>
    <t>КГП  на ПХВ "Усть-Каменогорская городская больница № 1" Управления здравоохранения ВКО акимата</t>
  </si>
  <si>
    <t xml:space="preserve">ТОО "Медико-санитарная часть-2" </t>
  </si>
  <si>
    <t>КГКП "Риддерская городская больница" Управления здравоохранения ВКО акимта</t>
  </si>
  <si>
    <t>КГКП "Медицинское объединение №3 г.Серебрянска Зыряновского района" Управление здравоохранения ВКО акимата</t>
  </si>
  <si>
    <t>КГКП "Инфекционная больница Зыряновского района" Управления здравоохранения Восточно-Казахстанского областного акимата</t>
  </si>
  <si>
    <t>КГКП "Медицинское объединение Глубоковского района" Управления здравоохранения Восточно-Казахстанского областного акимата</t>
  </si>
  <si>
    <t>КГКП "Медицинское объединение Зайсанского района" Управления здравоохранения Восточно-Казахстанского областного акимата</t>
  </si>
  <si>
    <t>КГКП "Медицинское объединение №1 Катон-Карагайского района" Управления здравоохранения Восточно-Казахстанского областного акимата</t>
  </si>
  <si>
    <t>КГКП "Медицинское объединение №2 Катон-Карагайского района" Управления здравоохранения Восточно-Казахстанского областного акимата</t>
  </si>
  <si>
    <t>КГКП "Медицинское объединение №1 Курчумского района" Управления здравоохранения Восточно-Казахстанского областного акимата</t>
  </si>
  <si>
    <t>КГКП "Медицинское объединение №2 Курчумского района" Управления здравоохранения Восточно-Казахстанского областного акимата</t>
  </si>
  <si>
    <t>КГКП "Медицинское объединение №1 Кокпектинского района" Управление здравоохранения ВКО акимата</t>
  </si>
  <si>
    <t>КГКП "Медицинское объединение №2 Кокпектинского района" Управление здравоохранения ВКО акимата</t>
  </si>
  <si>
    <t>КГКП "Медицинское объединение №1 Тарбагатайского района" Управление здравоохранения ВКО акимата</t>
  </si>
  <si>
    <t>КГКП "Медицинское объединение №2 Тарбагатайского района" Управление здравоохранения ВКО акимата</t>
  </si>
  <si>
    <t>КГКП "Медицинское объединение Уланского района" Управление здравоохранения ВКО акимата</t>
  </si>
  <si>
    <t>КГКП "Медицинское объединение Шемонаихинского района" Управления здравоохранения ВКО акимата</t>
  </si>
  <si>
    <t>КГКП "Инфекционная больница города Семей" Управления здравоохранения Восточно-Казахстанского областного акимата</t>
  </si>
  <si>
    <t xml:space="preserve"> КГКП "Курчатовская городская больница" Управления здравоохранения Восточно-Казахстанского областного акимата</t>
  </si>
  <si>
    <t>КГКП "Медицинское объединение Абайского района" Управления здравоохранения Восточно-Казахстанского областного акимата</t>
  </si>
  <si>
    <t>КГКП "Медицинское объединение Аягозского района" Управления здравоохранения Восточно-Казахстанского областного акимата</t>
  </si>
  <si>
    <t>КГКП "Медицинское объединение Бескарагайского района" Управление здравоохранения ВКО акимата</t>
  </si>
  <si>
    <t>КГКП "Медицинское объединение Бородулихинского района" Управления здравоохранения ВКОакимата</t>
  </si>
  <si>
    <t>КГКП "Медицинское объединение №1 Жарминского района" Управления здравоохранения Восточно-Казахстанского областного акимата</t>
  </si>
  <si>
    <t>КГКП "Медицинское объединение №1 Урджарского района" Управления здравоохранения Восточно-Казахстанского областного акимата</t>
  </si>
  <si>
    <t xml:space="preserve">КГКП "Специализированное лечебно-профилактическое предприятие"Управления здравоохранения ВКО акимата </t>
  </si>
  <si>
    <t>КГКП  Восточно-Казахстанский областной противотуберкулезный диспансер Управления здравоохранения Восточно-Казахстанского областного акимата"</t>
  </si>
  <si>
    <t xml:space="preserve">КГКП «Региональный противотуберкулезный диспансер города Семей»  Управления здравоохранения Восточно-Казахстанского областного акимата </t>
  </si>
  <si>
    <t>КГКП "Противотуберкулезный диспансер города Риддер" Управления здравоохранения Восточно-Казахстанского областного акимата</t>
  </si>
  <si>
    <t>КГКП "Противотуберкулезный  диспансер Зыряновского района" Управления здравоохранения Восточно-Казахстанского областного акимата</t>
  </si>
  <si>
    <t>КГКП "Противотуберкулезный диспансер Аягозского района Управления здравоохранения Восточно-Казахстанского областного акимата</t>
  </si>
  <si>
    <t>КГКП "Областной детский туберкулезный санаторий Сосна" Управления здравоохранения Восточно-Казахстанского областного акимата</t>
  </si>
  <si>
    <t>КГКП "Областной туберкулезный санаторий "Березовка" Управления здравоохранения Восточно-Казахстанского областного акимата"</t>
  </si>
  <si>
    <t>КГКП "Первомайский туберкулезный детский санаторий" Управления здравоохранения Восточно-Казахстанского областного акимата</t>
  </si>
  <si>
    <t>КГКП "Противотуберкулезная  больница" Управления здравоохранения Восточно-Казахстанского областного акимата</t>
  </si>
  <si>
    <t>КГКП"Противотуберкулезная  больница Кокпектинского  района" Управление здравоохранения ВКО акимата</t>
  </si>
  <si>
    <t>КГКП"Межрайонная  противотуберкулезная больница "Управления здравоохранения Восточно-Казахстанского областного акимата</t>
  </si>
  <si>
    <t>КГКП "Противотуберкулезная больница Жарминского района" Управления здравоохранения Восточно-Казахстанского областного акимата</t>
  </si>
  <si>
    <t>КГКП "Противотуберкулезная больница Урджарского района" Управления здравоохранения Восточно-Казахстанского областного акимата</t>
  </si>
  <si>
    <t>КГКП "Восточно-Казахстанская областная психиатрическая больница села Ново-Канайка" Управления здравоохранения Восточно-Казахстанского областного акимата"</t>
  </si>
  <si>
    <t>КГКП "Восточно-Казахстанский областной психоневрологический дспансер" Управления здравоохранения Восточно-Казахстанского областного акимата"</t>
  </si>
  <si>
    <t>КГКП Психиатрическая больница п.Шульбинск Управления здравоохранения Восточно-Казахстанского областного акимата"</t>
  </si>
  <si>
    <t>КГКП "Психоневрологический диспансер города Риддер" Управления здравоохранения Восточно-Казахстанского областного акимата</t>
  </si>
  <si>
    <t>КГКП "Психоневрологический диспансер Зыряновского района" Управления здравоохранения Восточно-Казахстанского областного акимата</t>
  </si>
  <si>
    <t>КГКП  "Центр психического здоровья города Семей" Управления здравоохранения Восточно-Казахстанского областного акимата</t>
  </si>
  <si>
    <t xml:space="preserve">ГККП "ЦЕНТР МЕДИКО-СОЦИАЛЬНОЙ РЕАБИЛИТАЦИИ НАРКОЗАВИСИМЫХ" </t>
  </si>
  <si>
    <t>ГККП  "Областной наркологический диспансер  управления здравоохранения акимата ЗКО"</t>
  </si>
  <si>
    <t>ГККП "Областной наркологический диспансер"</t>
  </si>
  <si>
    <t>ГККП "Областное наркологическое специализированное  лечебно - профилактическое учреждение"</t>
  </si>
  <si>
    <t>ГУ "ОБЛАСТНОЙ ЦЕНТР ПО ПРОФИЛАКТИКЕ И БОРЬБЕ СО СПИД"</t>
  </si>
  <si>
    <t xml:space="preserve">ГУ"ГОРОДСКАЯ ИНФЕКЦИОННАЯ БОЛЬНИЦА" </t>
  </si>
  <si>
    <t xml:space="preserve"> ГУ "Управление здравоохранения Западно-Казахстанской области"</t>
  </si>
  <si>
    <t xml:space="preserve">ГУ "ОБЛАСТНОЙ ПРОТИВОТУБЕРКУЛЕЗНЫЙ ДИСПАНСЕР" </t>
  </si>
  <si>
    <t xml:space="preserve">ГУ "МЕЖРАЙОННАЯ ПРОТИВОТУБЕРКУЛЕЗНАЯ БОЛЬНИЦА "ОРАЛ"  </t>
  </si>
  <si>
    <t xml:space="preserve">ГУ "ОБЛАСТНОЙ ДЕТСКИЙ ТУБЕРКУЛЕЗНЫЙ САНАТОРИЙ "ИВУШКА" </t>
  </si>
  <si>
    <t>Государственное учреждение "Туберкулезная больница Акжаикского района" управления здравоохранения Западно - Казахстанской области</t>
  </si>
  <si>
    <t>Государственное учреждение "Туберкулезная больница Бокейординского района" управления здравоохранения Западно - Казахстанской области</t>
  </si>
  <si>
    <t>Государственное учреждение "Туберкулезная больница Джангалинского района" управления здравоохранения Западно - Казахстанской области</t>
  </si>
  <si>
    <t>Государственное учреждение "Туберкулезная больница Жанибекского района" управления здравоохранения Западно - Казахстанской области</t>
  </si>
  <si>
    <t>Государственное учреждение "Туберкулезная больница Казталовского  района" управления здравоохранения Западно - Казахстанской области</t>
  </si>
  <si>
    <t>Государственное учреждение "Туберкулезная больница Сырымского  района" управления здравоохранения Западно - Казахстанской области</t>
  </si>
  <si>
    <t>Государственное учреждение "Туберкулезная больница Теректинского  района" управления здравоохранения Западно - Казахстанской области</t>
  </si>
  <si>
    <t>Государственное учреждение "Областной туберкулезный санаторий "Қарағайлы" управления здравоохранения Западно - Казахстанской          (Тубсанаторий "Қарағайлы").</t>
  </si>
  <si>
    <t>Государственное учреждение "Межрайонная противотуберкулезная больница "Бөрлі"  управления здравоохранения Западно - Казахстанской     (ГУ "МПТББ")</t>
  </si>
  <si>
    <t>ГККП "Областной центр психического здоровья</t>
  </si>
  <si>
    <t>ГККП "Акжаикская  районная больница"</t>
  </si>
  <si>
    <t>ГКП на ПХВ "Зеленовская центральная районная больница"</t>
  </si>
  <si>
    <t>ГКП на ПХВ "Зеленовская районная больница"</t>
  </si>
  <si>
    <t>ГККП "Казталовская районная больница"</t>
  </si>
  <si>
    <t>ГККП "Каратюбинская центральная районная больница"</t>
  </si>
  <si>
    <t>ГКП на ПХВ "Сырымская центральная районная больница"</t>
  </si>
  <si>
    <t>ГКП на ПХВ "Таскалинская центральная районная больница"</t>
  </si>
  <si>
    <t>ГККП "Чингирлауская центральная районная больница"</t>
  </si>
  <si>
    <t>Караганда</t>
  </si>
  <si>
    <t>Коммунальное государственное казенное предприятие "Центральная  больница г Шахтинск" акимата  Карагандинской области  управления  здравоохранения Карагандинской области</t>
  </si>
  <si>
    <t>Коммунальное государственное казенное предприятие" Центральная районная больница Шетского района" акимата  Карагандинской области управления здравоохранения Карагандинской области</t>
  </si>
  <si>
    <t>Коммунальное государственное казенное предприятие"Центральная районная больница Осакаровского района" акимата Карагандинской области управления здравоохранения Карагандинской области</t>
  </si>
  <si>
    <t>Коммунальное государственное казенное предприятие "Центральная районная больница  Каркаралинского района" акимата  Карагандинской области управления здравоохранения Карагандинской области</t>
  </si>
  <si>
    <t>Коммунальное государственное казенное предприятие "Центральная районная больница Актогайского района"  акимата Карагандинской  области управления здравоохранения Карагандинской области</t>
  </si>
  <si>
    <t>Коммунальное государственное казенное предприятие "Областное специализированное лечебно-профилактическое учреждение"  акимата Карагандинской области управления здравоохранения Карагандинской области</t>
  </si>
  <si>
    <t>Коммунальное государственное казенное предприятие "Специализированное лечебно-профилактическое учреждение города Жезказган "акимата Карагандинской области управления здравоохранения Карагандинской области</t>
  </si>
  <si>
    <t>Коммунальное государственное казенное предприятие  "Центральная районная больница Жанааркинского района" акимата  Карагандинской области управления здравоохранения Карагандинской области</t>
  </si>
  <si>
    <t>Коммунальное государственное казенное предприятие"Центральная  больница №1 г. Сатпаев" акимата  Карагандинской области управления здравоохранения Карагандинской области</t>
  </si>
  <si>
    <t>КГКП  "Детская больница города Караганды " акимата  Карагандинской области управления здравоохранения Карагандинской области</t>
  </si>
  <si>
    <t>Коммунальное государственное казенное предприятие" Районное медицинское объединение  Шетского района" акимата  Карагандинской области управления здравоохранения Карагандинской области</t>
  </si>
  <si>
    <t>КГКП «Областной детский психоневрологический диспансер» акимата Карагандинской области управления здравоохранения Карагандинской области</t>
  </si>
  <si>
    <t>КГКП «Областной психоневрологический диспансер» акимата Карагандинской области управления здравоохранения Карагандинской области</t>
  </si>
  <si>
    <t>КГКП «Психоневрологический диспансер города Балхаш» акимата Карагандинской области управления здравоохранения Карагандинской области</t>
  </si>
  <si>
    <t>Коммунальное государственное казенное предприятие  "Психиатрический диспансер города Темиртау" акимата Карагандинской области  управления здравоохранения Карагандинской области</t>
  </si>
  <si>
    <t>КГКП «Психоневрологический диспансер города Жезказган» акимата Карагандинской области управления здравоохранения Карагандинской области</t>
  </si>
  <si>
    <t>Коммунальное государственное казенное предприятие "Детская больница  города Балхаш" акимата   Карагандинской области управления здравоохранения Карагандинской области</t>
  </si>
  <si>
    <t>Коммунальное государственное казенное предприятие "Детская  больница города Жезказган" акимата  Карагандинской области управления здравоохранения Карагандинской области</t>
  </si>
  <si>
    <t>Коммунальное государственное  предприятие  на праве хозяйственного ведения "Областной наркологический диспансер "акимата Карагандинской области управления здравоохранения Карагандинской области</t>
  </si>
  <si>
    <t>Коммунальное государственное казенное предприятие" Центральная районная больница Нуринского района" акимата Карагандинской области управления здравоохранения Карагандинской области</t>
  </si>
  <si>
    <t>Коммунальное государственное казенное предприятие" Центральная районная больница Абайского района" акимата Карагандинской области управления здравоохранения Карагандинской области</t>
  </si>
  <si>
    <t>Коммунальное государственное казенное предприятие "Больница поселка Жайрем" акимата Карагандинской  области управления здравоохранения Карагандинской области</t>
  </si>
  <si>
    <t>Коммунальное государственное казенное предприяти "Наркологический диспансер г.Балхаш" акимата Карагандинской области управления здравоохранения Карагандинской области"</t>
  </si>
  <si>
    <t>Коммунальное государственное казенное предприятие  "Наркологический диспансер города Темиртау" акимата Карагандинской области  управления здравоохранения Карагандинской области</t>
  </si>
  <si>
    <t>Коммунальное государственное казенное предприятие "Наркологический диспансер города Жезказган" акимата  Карагандинской области управления здравоохранения Карагандинской области</t>
  </si>
  <si>
    <t>Костанай</t>
  </si>
  <si>
    <t>ГКП на ПХВ"Костанайский областной наркодиспансер"</t>
  </si>
  <si>
    <t>ГККП "Костанайская городская детская больница"</t>
  </si>
  <si>
    <t>ГККП "Рудненская городская детская больница"</t>
  </si>
  <si>
    <t>ГККП "Костанайская городская больница"</t>
  </si>
  <si>
    <t>ГККП "Аркалыкская региональная больница"</t>
  </si>
  <si>
    <t>ГККП "Лисаковская городская больница"</t>
  </si>
  <si>
    <t>ГККП "Житикаринская ЦРБ"</t>
  </si>
  <si>
    <t>ГККП "Амангельдинская ЦРБ"</t>
  </si>
  <si>
    <t>ГКП на ПХВ "Аулиекольская ЦРБ"</t>
  </si>
  <si>
    <t>ГККП "Денисовская ЦРБ"</t>
  </si>
  <si>
    <t>ГККП "Джангельдинская ЦРБ"</t>
  </si>
  <si>
    <t>ГККП "Камыстинская ЦРБ"</t>
  </si>
  <si>
    <t>ГККП "Карабалыкская ЦРБ"</t>
  </si>
  <si>
    <t>ГККП "Карасуская ЦРБ"</t>
  </si>
  <si>
    <t>ГККП "Мендыгаринская ЦРБ"</t>
  </si>
  <si>
    <t>ГККП "Наурзумская ЦРБ"</t>
  </si>
  <si>
    <t>ГККП "Сарыкольская ЦРБ"</t>
  </si>
  <si>
    <t>ГККП "Тарановская ЦРБ"</t>
  </si>
  <si>
    <t>ГККП "Узункольская ЦРБ"</t>
  </si>
  <si>
    <t>ГККП "Федоровская ЦРБ"</t>
  </si>
  <si>
    <t>Кызылорда</t>
  </si>
  <si>
    <t>ГККП" Областной наркологический центр"</t>
  </si>
  <si>
    <t xml:space="preserve">ФГБУЗ "Центральная медико-санитарная часть №1 ФМБА России.г Байконур </t>
  </si>
  <si>
    <t>ГКП на ПХВ" Аральская ЦРБ"</t>
  </si>
  <si>
    <t>ГКП на ПХВ "Жалагашская ЦРБ"</t>
  </si>
  <si>
    <t>ГККП"Жанакурганская ЦРБ"</t>
  </si>
  <si>
    <t>ГККп"Казалинская районная больница"</t>
  </si>
  <si>
    <t>ГККП"Кармакшинская ЦРБ"</t>
  </si>
  <si>
    <t>ГККП "Сырдарьинская ЦРБ"</t>
  </si>
  <si>
    <t>ГККП"Шиелийская РБ"</t>
  </si>
  <si>
    <t xml:space="preserve">Полевое Учреждение  Банка России №25631 </t>
  </si>
  <si>
    <t>Мангыстау</t>
  </si>
  <si>
    <t>ГККП "Специализированное лечебно-профилактическое утверждение"</t>
  </si>
  <si>
    <t>ГККП "Областная инфекционная больница"</t>
  </si>
  <si>
    <t>ГККП "Областной центр по профилактике и борьбе со СПИД"</t>
  </si>
  <si>
    <t>ГККП "Мангистауская центральная районная больница"</t>
  </si>
  <si>
    <t>ГККП "Бейнеуская центральная районная больница"</t>
  </si>
  <si>
    <t>ГККП "Каракиянская центральная районная больница"</t>
  </si>
  <si>
    <t>ГККП "Жетыбайская центральная районная больница"</t>
  </si>
  <si>
    <t>ГККП "Тупкараганская центральная районная больница"</t>
  </si>
  <si>
    <t>ГККП "Мангистауский областной противотуберкулезный диспансер"</t>
  </si>
  <si>
    <t>ГККП "Мангистауский областной психоневрологический диспансер"</t>
  </si>
  <si>
    <t>КГП на ПХВ Экибастузский наркологический диспансер</t>
  </si>
  <si>
    <t>КГКП Баянаульская центральная районная больница</t>
  </si>
  <si>
    <t>КГКП Экибастузская городская больница</t>
  </si>
  <si>
    <t>КГКП Актогайская центральная районная больница</t>
  </si>
  <si>
    <t>КГКП Лебяжинская центральная районная больница</t>
  </si>
  <si>
    <t>КГП на ПХВ Аксуская центральная больница</t>
  </si>
  <si>
    <t>КГКП качирская црб</t>
  </si>
  <si>
    <t>КГП на ПХВ Павлодарский областной центр по профилактие и лечению зависимых заболеваний</t>
  </si>
  <si>
    <t>ГУ Павлодарский областной центр по профилактике и борьбе со СПИДом</t>
  </si>
  <si>
    <t>КГКП Железинская ЦРБ</t>
  </si>
  <si>
    <t>КГКП Майская ЦРБ</t>
  </si>
  <si>
    <t>КГКП Иртышская ЦРБ</t>
  </si>
  <si>
    <t>ГУ Павлодарский областной  противотуберкулезный диспансер</t>
  </si>
  <si>
    <t>Качирская противотуберкулезная больница</t>
  </si>
  <si>
    <t>ГУ Экибастузская противотуберкулезная служба</t>
  </si>
  <si>
    <t>ГУ Баянаульская противотуберкулезная больница</t>
  </si>
  <si>
    <t>ГУ Щертбактинского противотуберкулезная больница</t>
  </si>
  <si>
    <t>ГУ Аксуская противотуберкулезная больница</t>
  </si>
  <si>
    <t>ГУ Иртышская противотуберкулезная больница</t>
  </si>
  <si>
    <t xml:space="preserve">ГУ Лебяжинская противотуберкулезная больница </t>
  </si>
  <si>
    <t>ГУ Актогайская противотуберкулезная больница</t>
  </si>
  <si>
    <t>ГУ Железинская противотуберкулезная больница</t>
  </si>
  <si>
    <t>ГУ Экибастузский психоневрологический диспансер</t>
  </si>
  <si>
    <t>ГУ Павлодарский областной психоневрологический диспансер</t>
  </si>
  <si>
    <t>ГУ Павлодарская областная инфекционная больница</t>
  </si>
  <si>
    <t>ГУ Успенская противотуберкулезная больница</t>
  </si>
  <si>
    <t>ГУ Майская противотуберкулезная больница</t>
  </si>
  <si>
    <t>ГУ Детский противотуберкулезный санаторий г. Павлодар</t>
  </si>
  <si>
    <t>КГП  на ПХВ «Областной наркологический центр акимата СКО МЗ РК"</t>
  </si>
  <si>
    <t>ГУ "Областной центр СПИД"</t>
  </si>
  <si>
    <t>КГП  на ПХВ "1-я городская больница акимата СКО МЗ РК"</t>
  </si>
  <si>
    <t xml:space="preserve"> КГП на ПХВ "3-я городская больница" акимата СКО МЗ РК</t>
  </si>
  <si>
    <t>КГП на ПХВ "Айыртауская  центральная районная больница акимата  СКО МЗ РК"</t>
  </si>
  <si>
    <t>КГП на ПХВ "Акжарская  центральная районная больница акимата  СКО МЗ РК"</t>
  </si>
  <si>
    <t>КГП на ПХВ "Аккаинская  центральная районная больница акимата  СКО МЗ РК"</t>
  </si>
  <si>
    <t>КГП на ПХВ "Явленская  центральная районная больница акимата  СКО МЗ РК"</t>
  </si>
  <si>
    <t>КГП на ПХВ "Жамбылская  центральная районная больница акимата  СКО МЗ РК"</t>
  </si>
  <si>
    <t>КГП на ПХВ  «Центральная районная больница района имени М. Жумабаева акимата СКО МЗ РК»</t>
  </si>
  <si>
    <t>КГП на ПХВ  «Центральная районная больница района имени Г.Мусрепова акимата СКО МЗ РК»</t>
  </si>
  <si>
    <t>КГП на ПХВ "Тайыншинская центральная районная больница акимата  СКО МЗ РК"</t>
  </si>
  <si>
    <t>КГП на ПХВ "Тимирязевская центральная районная больница акимата  СКО МЗ РК"</t>
  </si>
  <si>
    <t>КГП на ПХВ "Уалихановская центральная районная больница акимата  СКО МЗ РК"</t>
  </si>
  <si>
    <t>КГП на ПХВ "Центральная районная больница р-на Шал Акына акимата  СКО МЗ РК"</t>
  </si>
  <si>
    <t>КГКП «Областное специализированное лечебно-профилактическое учреждение, хоспис» акимата СКО МЗ РК</t>
  </si>
  <si>
    <t xml:space="preserve">Негосударственное медицинское учреждение «Детский санаторий Солнечный» </t>
  </si>
  <si>
    <t>КГКП «Областной противотуберкулезный диспансер» акимата СКО МЗ РК</t>
  </si>
  <si>
    <t>КГКП "Межрайонный противотуберкулезный диспансер района Магжана Жумабаева акимата СКО МЗ РК"</t>
  </si>
  <si>
    <t>КГКП "Жамбылский межрайонный противотуберкулезный диспансер акимата СКО МЗ РК"</t>
  </si>
  <si>
    <t>КГКП "Тайыншинский межрайонный противотуберкулезный диспансер акимата СКО МЗ РК"</t>
  </si>
  <si>
    <t>КГКП "Межрайонный противотуберкулезный диспансер района имени Г. Мусрепова акимата СКО МЗ РК"</t>
  </si>
  <si>
    <t>КГП  на ПХВ «Психоневрологический диспансер" акимата СКО МЗ РК</t>
  </si>
  <si>
    <t>ГУ "Шымкентская городская инфекционная больница"</t>
  </si>
  <si>
    <t>ГУ "Областной противотуберкулезный диспансер"</t>
  </si>
  <si>
    <t xml:space="preserve"> ГУ "Шымкентский городской противотуберкулезный диспансер"</t>
  </si>
  <si>
    <t xml:space="preserve"> ГУ "Противотуберкулезный диспансер" г. Туркестан</t>
  </si>
  <si>
    <t xml:space="preserve"> ГУ "Противотуберкулезный диспансер" г.Кентау</t>
  </si>
  <si>
    <t xml:space="preserve"> ГУ "Толебийский районный противотуберкулезный диспансер"</t>
  </si>
  <si>
    <t>ГУ "Противотуберкулезный диспансер" Сарыагашский район</t>
  </si>
  <si>
    <t xml:space="preserve"> ГУ  "Арысский городской противотуберкулезный диспансер"</t>
  </si>
  <si>
    <t>ГУ "Противотуберкулезный диспансер Ордабасинского района"</t>
  </si>
  <si>
    <t xml:space="preserve"> ГУ "Сайрамский районный противотуберкулезный диспансер"</t>
  </si>
  <si>
    <t xml:space="preserve"> ГУ "Противотуберкулезный диспансер" Сузакский район</t>
  </si>
  <si>
    <t>ГУ "Противотуберкулезный диспансер" Шардаринский район</t>
  </si>
  <si>
    <t xml:space="preserve"> ГУ  "Противотуберкулезный диспансер района Байдибек"</t>
  </si>
  <si>
    <t xml:space="preserve"> ГУ "Мактааральский районный противотуберкулезный диспансер"</t>
  </si>
  <si>
    <t>ГУ "Отрарская районная противотуберкулезная больница"</t>
  </si>
  <si>
    <t xml:space="preserve"> ГУ "Казыгуртская районная противотуберкулезная больница"</t>
  </si>
  <si>
    <t xml:space="preserve"> ГУ "Областная противотуберкулезная больница"</t>
  </si>
  <si>
    <t xml:space="preserve"> ГУ "Тюлькубасский районный противотуберкулезный диспансер"</t>
  </si>
  <si>
    <t xml:space="preserve"> ГУ "Областной детский противотуберкулезный санаторий "Жансая"</t>
  </si>
  <si>
    <t xml:space="preserve"> ГУ "Областной детский противотуберкулезный санаторий "Ак-булак"</t>
  </si>
  <si>
    <t>ГУ "Областная костно-туберкулезная больница "Балыкши"</t>
  </si>
  <si>
    <t xml:space="preserve"> ГУ "Городской детский противотуберкулезный санаторий "Карлыгаш"</t>
  </si>
  <si>
    <t>ГУ "Областной психоневрологический диспансер"</t>
  </si>
  <si>
    <t>юко</t>
  </si>
  <si>
    <t>Онко</t>
  </si>
  <si>
    <t>Областной онкологический диспансер</t>
  </si>
  <si>
    <t>Нарко</t>
  </si>
  <si>
    <t>Областной наркологический центр" (диспансер)</t>
  </si>
  <si>
    <t>Областной дермато-венеролог.д-р</t>
  </si>
  <si>
    <t>Мактааральская центральная  районная больница</t>
  </si>
  <si>
    <t>Сайрамская центральная районная больница</t>
  </si>
  <si>
    <t>Сарыагашская центральная  районная больница</t>
  </si>
  <si>
    <t>Тюлькубасская центральная районная больница</t>
  </si>
  <si>
    <t>Кентауская центральная городская больница</t>
  </si>
  <si>
    <t xml:space="preserve">Туркестанская городская центральная больница </t>
  </si>
  <si>
    <t xml:space="preserve">Арысская центральная районная больница </t>
  </si>
  <si>
    <t>Байдибекская центральная  районная больница</t>
  </si>
  <si>
    <t>Казыгуртская центральная  районная больница</t>
  </si>
  <si>
    <t xml:space="preserve">Ордабасинская центральная  районная больница </t>
  </si>
  <si>
    <t>Отрарская центральная  районная больница</t>
  </si>
  <si>
    <t xml:space="preserve">Сайрамская районная больница Карабулак </t>
  </si>
  <si>
    <t>Сайрамская районная больница Сайрам</t>
  </si>
  <si>
    <t>Сарыагашская районная больница Абай</t>
  </si>
  <si>
    <t>Сузакская центральная  районная больница</t>
  </si>
  <si>
    <t>Мактааральская  районная больница Асыката</t>
  </si>
  <si>
    <t>Мактааральская  районная больница Мырзакент</t>
  </si>
  <si>
    <t>Толебийская районная больница</t>
  </si>
  <si>
    <t>Ленгерская городская больница</t>
  </si>
  <si>
    <t>Шардаринская центральная районная больница</t>
  </si>
  <si>
    <t>Областной наркологический больница "ОБЛ ЛПУ)</t>
  </si>
  <si>
    <t>Жамбылская обл</t>
  </si>
  <si>
    <t>Жамбыл облысы әкімдігінің денсаулық сақтау басқармасы Жамбыл облыстық туберкулезге қарсы диспансері</t>
  </si>
  <si>
    <t>ЖОӘДСБ Жамбыл облыстық психикалық диспансері КММ</t>
  </si>
  <si>
    <t>ЖОӘДСБ Жамбыл облыстық туберкулезге қарсы балалар ауруханасы КММ</t>
  </si>
  <si>
    <t xml:space="preserve"> ЖОӘДСБ Жамбыл облыстық балалар жұқпалы аурулар ауруханасы КММ</t>
  </si>
  <si>
    <t xml:space="preserve"> ЖОӘДСБ Жамбыл Облыстық туберкулезге қарсы балалар санаториі КММ</t>
  </si>
  <si>
    <t xml:space="preserve"> ЖОӘДСБ Жамбыл аудандық туберкулезге қарсы диспансері КММ</t>
  </si>
  <si>
    <t xml:space="preserve"> ЖОӘДСБ Жуалы аудандық туберкулезге қарсы диспансері КММ</t>
  </si>
  <si>
    <t xml:space="preserve"> ЖОӘДСБ Сарысу аудандық туберкулезге қарсы диспансері КММ</t>
  </si>
  <si>
    <t xml:space="preserve"> ЖОӘДСБ Талас аудандық туберкулезге қарсы диспансері КММ</t>
  </si>
  <si>
    <t xml:space="preserve"> ЖОӘДСБ Байзақ аудандық туберкулезге қарсы диспансері КММ</t>
  </si>
  <si>
    <t xml:space="preserve"> ЖОӘДСБ Т. Рысқұлов аудандық туберкулезге қарсы диспансері КММ</t>
  </si>
  <si>
    <t xml:space="preserve"> ЖОӘДСБ Меркі аудандық туберкулезге қарсы диспансері КММ</t>
  </si>
  <si>
    <t xml:space="preserve"> ЖОӘДСБ Шу аудандық туберкулезге қарсы диспансері КММ</t>
  </si>
  <si>
    <t xml:space="preserve"> ЖОӘДСБ Қордай аудандық туберкулезге қарсы диспансері КММ</t>
  </si>
  <si>
    <t xml:space="preserve"> ЖОӘДСБ Мойынқұм аудандық туберкулезге қарсы диспансері КММ</t>
  </si>
  <si>
    <t xml:space="preserve"> ЖОӘДСБ Жамбыл облыстық жұқтырылған иммун тапшылығы синдромын алдын алу және онымен күрес жүргізу орталығы КММ</t>
  </si>
  <si>
    <t xml:space="preserve"> ЖОӘДСБ Жамбыл ауданының орталық аудандық ауруханасы КМҚК</t>
  </si>
  <si>
    <t xml:space="preserve"> ЖОӘДСБ Жуалы ауданының орталық аудандық ауруханасы КМҚК</t>
  </si>
  <si>
    <t xml:space="preserve"> ЖОӘДСБ Қордай ауданының орталық аудандық ауруханасы ШЖҚ МҚК</t>
  </si>
  <si>
    <t xml:space="preserve"> ЖОӘДСБ Т. Рысқұлов ауданының орталық аудандық ауруханасы КМҚК</t>
  </si>
  <si>
    <t xml:space="preserve"> ЖОӘДСБ Мерке ауданының орталық аудандық ауруханасы КМҚК</t>
  </si>
  <si>
    <t xml:space="preserve"> ЖОӘДСБ Мойынқұм ауданының орталық аудандық ауруханасы ШЖҚ МҚК</t>
  </si>
  <si>
    <t xml:space="preserve"> ЖОӘДСБ Талас ауданының орталық аудандық ауруханасы ШЖҚ МҚК</t>
  </si>
  <si>
    <t xml:space="preserve"> ЖОӘДСБ Шу ауданының орталық аудандық ауруханасы КМҚК</t>
  </si>
  <si>
    <t xml:space="preserve"> ЖОӘДСБ Сарысу ауданының орталық аудандық ауруханасы КМҚК</t>
  </si>
  <si>
    <t xml:space="preserve"> ЖОӘДСБ Байзақ ауданының орталық аудандық ауруханасы КМҚК</t>
  </si>
  <si>
    <t>ЖОӘДСБ Жамбыл облыстық наркологиялық диспансері ШЖҚ МҚК</t>
  </si>
  <si>
    <t>ЖОӘДСБ "Жамбыл облыстық наркологиялық диспансері" ШЖҚ МКК</t>
  </si>
  <si>
    <t>Жамбыл облысы әкімдігінің денсаулық сақтау басқармасы Жамбыл облыстық жұқтырылған иммун тапшылығы синдромының алдын алу және онымен күрес жүргізу орталығы КММ</t>
  </si>
  <si>
    <t>Акмолинская обл</t>
  </si>
  <si>
    <t>Щучинский тубдиспансер</t>
  </si>
  <si>
    <t>Атбасарский тубдиспансер</t>
  </si>
  <si>
    <t>Степногорская региональная психбольница</t>
  </si>
  <si>
    <t>Степногорский тубдиспансер</t>
  </si>
  <si>
    <t>Аккольская ЦРБ</t>
  </si>
  <si>
    <t>Астраханская ЦРБ</t>
  </si>
  <si>
    <t>Ерементауская ЦРБ</t>
  </si>
  <si>
    <t>Есильская ЦРБ</t>
  </si>
  <si>
    <t>Жаркаинская ЦРБ</t>
  </si>
  <si>
    <t>Зерендинская ЦРБ</t>
  </si>
  <si>
    <t>Бурабайская ЦРБ</t>
  </si>
  <si>
    <t>Аршалынская ЦРБ</t>
  </si>
  <si>
    <t>Областной тубдиспансер</t>
  </si>
  <si>
    <t>Атбасарская ЦРБ</t>
  </si>
  <si>
    <t>Степногорская ЦРБ</t>
  </si>
  <si>
    <t>Акмолинская областная психиатрическая больница</t>
  </si>
  <si>
    <t>Акмолинский областной наркологический центр</t>
  </si>
  <si>
    <t>Областная детская больница</t>
  </si>
  <si>
    <t>Кокшетауская горбольница №1</t>
  </si>
  <si>
    <t>Областная больница №2</t>
  </si>
  <si>
    <t>ГУ Акмолинский областной психоневрологический диспансер</t>
  </si>
  <si>
    <t>Областной санаторий для детей с заболеванием бронхолегочной системы</t>
  </si>
  <si>
    <t>Мариновский межрайонный противотубдиспансер</t>
  </si>
  <si>
    <t>ГККП Областная наркологическая больница для принудительного лечения</t>
  </si>
  <si>
    <t>ГККП Областной наркологический реабилитационный центр</t>
  </si>
  <si>
    <t>Значения</t>
  </si>
  <si>
    <t>Сумма по полю мб</t>
  </si>
  <si>
    <t>Сумма по полю рб</t>
  </si>
  <si>
    <t>Процент</t>
  </si>
  <si>
    <t>По ГБ</t>
  </si>
  <si>
    <t>(пусто)</t>
  </si>
  <si>
    <t>МБ (%)</t>
  </si>
  <si>
    <t>РБ (%)</t>
  </si>
  <si>
    <t>млн.тг</t>
  </si>
  <si>
    <t>1) Метод квартального обследования домохозяйств</t>
  </si>
  <si>
    <t xml:space="preserve">Общие расходы </t>
  </si>
  <si>
    <t>Расходы домохозяйств</t>
  </si>
  <si>
    <t>2)  ВВП методом конечного использования за 2011 год</t>
  </si>
  <si>
    <t>Процент расходов ДХ к Гос.расходам на здрав.</t>
  </si>
  <si>
    <t xml:space="preserve">Размазанные, тыс.тг </t>
  </si>
  <si>
    <t>Расходы ДХ на здрав.от общих</t>
  </si>
  <si>
    <t>HF.1.1.1.16.</t>
  </si>
  <si>
    <t>Министерство по чрезвычайным ситуациям РК</t>
  </si>
  <si>
    <t>HF.1.1.1.17.</t>
  </si>
  <si>
    <t>HF.1.1.1.18.</t>
  </si>
  <si>
    <t>HF1.1.1.16.</t>
  </si>
  <si>
    <t>% исполнения</t>
  </si>
  <si>
    <r>
      <t>Бюджет</t>
    </r>
    <r>
      <rPr>
        <b/>
        <sz val="8"/>
        <rFont val="Times New Roman"/>
        <family val="1"/>
        <charset val="204"/>
      </rPr>
      <t xml:space="preserve"> FS</t>
    </r>
  </si>
  <si>
    <r>
      <rPr>
        <b/>
        <sz val="8"/>
        <rFont val="Times New Roman"/>
        <family val="1"/>
        <charset val="204"/>
      </rPr>
      <t xml:space="preserve">HF </t>
    </r>
    <r>
      <rPr>
        <sz val="8"/>
        <rFont val="Times New Roman"/>
        <family val="1"/>
        <charset val="204"/>
      </rPr>
      <t>агент</t>
    </r>
  </si>
  <si>
    <r>
      <t>Поставщики медицинских услуг (</t>
    </r>
    <r>
      <rPr>
        <b/>
        <sz val="8"/>
        <rFont val="Times New Roman"/>
        <family val="1"/>
        <charset val="204"/>
      </rPr>
      <t>HP</t>
    </r>
    <r>
      <rPr>
        <sz val="8"/>
        <rFont val="Times New Roman"/>
        <family val="1"/>
        <charset val="204"/>
      </rPr>
      <t>)</t>
    </r>
  </si>
  <si>
    <r>
      <t xml:space="preserve">Услуги </t>
    </r>
    <r>
      <rPr>
        <b/>
        <sz val="8"/>
        <rFont val="Times New Roman"/>
        <family val="1"/>
        <charset val="204"/>
      </rPr>
      <t xml:space="preserve">НС </t>
    </r>
  </si>
  <si>
    <t>1.1.1.</t>
  </si>
  <si>
    <t>1.1.1.2.</t>
  </si>
  <si>
    <t>6.9.</t>
  </si>
  <si>
    <t>1.1.1.1.</t>
  </si>
  <si>
    <t>8.2.</t>
  </si>
  <si>
    <t>R.2.1</t>
  </si>
  <si>
    <t>1.1.2.</t>
  </si>
  <si>
    <t>1.1.2.1.</t>
  </si>
  <si>
    <t>8.2.2.</t>
  </si>
  <si>
    <t>8.2.3.</t>
  </si>
  <si>
    <t>R.2.2</t>
  </si>
  <si>
    <t>1.1.1.6.</t>
  </si>
  <si>
    <t>R.2.2.</t>
  </si>
  <si>
    <t>8.2.1.</t>
  </si>
  <si>
    <t>R.2.4</t>
  </si>
  <si>
    <t>R.1.</t>
  </si>
  <si>
    <t>1.1.1.2</t>
  </si>
  <si>
    <t>1.1.1.4</t>
  </si>
  <si>
    <t>1.1.2.1</t>
  </si>
  <si>
    <t xml:space="preserve"> 1.1.1.</t>
  </si>
  <si>
    <t>1.1.1.3</t>
  </si>
  <si>
    <t>8.9.1.</t>
  </si>
  <si>
    <t>1.1.1.1</t>
  </si>
  <si>
    <t>8.9.2.</t>
  </si>
  <si>
    <t>R.4</t>
  </si>
  <si>
    <t>8.9.9.</t>
  </si>
  <si>
    <t>R.7</t>
  </si>
  <si>
    <t>3.9.2.</t>
  </si>
  <si>
    <t>4.5.</t>
  </si>
  <si>
    <t>2.9.1.</t>
  </si>
  <si>
    <t>6.1.</t>
  </si>
  <si>
    <t>8.9.8.</t>
  </si>
  <si>
    <t>6.3.</t>
  </si>
  <si>
    <t>6.4.</t>
  </si>
  <si>
    <t>1.1.1.6</t>
  </si>
  <si>
    <t>R.6.</t>
  </si>
  <si>
    <t>4.1.</t>
  </si>
  <si>
    <t>5.1.1.</t>
  </si>
  <si>
    <t>4.1.1.</t>
  </si>
  <si>
    <t>3.</t>
  </si>
  <si>
    <t>?</t>
  </si>
  <si>
    <t>3.1.</t>
  </si>
  <si>
    <t>1.3.1.</t>
  </si>
  <si>
    <t>5.1.3.</t>
  </si>
  <si>
    <t>3.9.1.</t>
  </si>
  <si>
    <t>4.3.</t>
  </si>
  <si>
    <t>1.1.3.1.</t>
  </si>
  <si>
    <t>R.1</t>
  </si>
  <si>
    <t>1.1.1.16.</t>
  </si>
  <si>
    <t>6.1.1.</t>
  </si>
  <si>
    <t>7.1.1.1</t>
  </si>
  <si>
    <t>8.1.</t>
  </si>
  <si>
    <t>R.3</t>
  </si>
  <si>
    <t>8.9.10.</t>
  </si>
  <si>
    <t>R.6.1</t>
  </si>
  <si>
    <t>R.6.2</t>
  </si>
  <si>
    <t>8.9.11.</t>
  </si>
  <si>
    <t>R.6.3.</t>
  </si>
  <si>
    <t>R.6.3</t>
  </si>
  <si>
    <t>R.8.</t>
  </si>
  <si>
    <t>R.8</t>
  </si>
  <si>
    <t>6.1.2.</t>
  </si>
  <si>
    <t>7.1.1.2.</t>
  </si>
  <si>
    <t>3.9.4.</t>
  </si>
  <si>
    <t>8.9.7.</t>
  </si>
  <si>
    <t>4.4.</t>
  </si>
  <si>
    <t>4.9.</t>
  </si>
  <si>
    <t>1.1.2.7.</t>
  </si>
  <si>
    <t>1.1.2.8</t>
  </si>
  <si>
    <t>7.1.1.2</t>
  </si>
  <si>
    <t>6.9.1.</t>
  </si>
  <si>
    <t>1.1.1.10</t>
  </si>
  <si>
    <t>1.1.1.17.</t>
  </si>
  <si>
    <t>1.1.1.18.</t>
  </si>
  <si>
    <t>hf-hc</t>
  </si>
  <si>
    <t>hp-hc</t>
  </si>
  <si>
    <t>hf-hp</t>
  </si>
  <si>
    <t>fs-hf</t>
  </si>
  <si>
    <t>СУММА</t>
  </si>
  <si>
    <r>
      <t xml:space="preserve">Доходы населения, использованные на потребление В среднем на душу, </t>
    </r>
    <r>
      <rPr>
        <b/>
        <sz val="10"/>
        <rFont val="Verdana"/>
        <family val="2"/>
        <charset val="204"/>
      </rPr>
      <t>тенге</t>
    </r>
    <r>
      <rPr>
        <sz val="10"/>
        <rFont val="Verdana"/>
        <family val="2"/>
        <charset val="204"/>
      </rPr>
      <t xml:space="preserve"> 2011г</t>
    </r>
  </si>
  <si>
    <r>
      <t xml:space="preserve">http://www.stat.kz/publishing/Pages/UZHN_2012.aspx
Расходы и доходы населения по регионам Республики Казахстан годовая = Таблица </t>
    </r>
    <r>
      <rPr>
        <b/>
        <sz val="12"/>
        <rFont val="Verdana"/>
        <family val="2"/>
        <charset val="204"/>
      </rPr>
      <t>st72.xls</t>
    </r>
    <r>
      <rPr>
        <sz val="10"/>
        <rFont val="Verdana"/>
        <family val="2"/>
        <charset val="204"/>
      </rPr>
      <t xml:space="preserve"> в архиве
http://www.stat.kz/publishing/2012/%D1%83%D0%B6%D0%BD/%D0%90%D0%BF%D1%80%D0%B5%D0%BB%D1%8C/2011_%D0%91-12-05-%D0%93.rar</t>
    </r>
  </si>
  <si>
    <t>Численность населения 2011г</t>
    <phoneticPr fontId="7" type="noConversion"/>
  </si>
  <si>
    <t>http://www.stat.kz/digital/naselsenie/2012/%D0%90%D0%BF%D1%80%D0%B5%D0%BB%D1%8C/4%20%20%D0%A7%D0%9D_%D0%94%D0%B8%D0%BD%D0%B0%D0%BC%D0%B8%D0%BA%D0%B0%202012.xls</t>
    <phoneticPr fontId="7" type="noConversion"/>
  </si>
  <si>
    <t>Коэфициент для корректировки данных ииследовании домашних хозяйств АРКС на данных ВВП</t>
    <phoneticPr fontId="7" type="noConversion"/>
  </si>
  <si>
    <r>
      <t xml:space="preserve">Расходы населения  на здравоохранение В среднем на душу населения </t>
    </r>
    <r>
      <rPr>
        <b/>
        <sz val="10"/>
        <rFont val="Verdana"/>
        <family val="2"/>
        <charset val="204"/>
      </rPr>
      <t>тенге</t>
    </r>
  </si>
  <si>
    <t>Экспресс-информация
№ Э-05-03/653
от 15 ноября 2012 года</t>
  </si>
  <si>
    <t>табл№5</t>
  </si>
  <si>
    <t>вычислено</t>
  </si>
  <si>
    <r>
      <t xml:space="preserve">Расходы домашних хозяйств на здравоохранение рассчитанное из ВВП </t>
    </r>
    <r>
      <rPr>
        <sz val="12"/>
        <rFont val="Verdana"/>
        <family val="2"/>
        <charset val="204"/>
      </rPr>
      <t xml:space="preserve">(млн Тенге) </t>
    </r>
    <r>
      <rPr>
        <sz val="14"/>
        <rFont val="Verdana"/>
        <family val="2"/>
        <charset val="204"/>
      </rPr>
      <t>2011г</t>
    </r>
  </si>
  <si>
    <t>Страховые выплаты по отраслям и классам страхования</t>
  </si>
  <si>
    <t>Наименование страховой (перестраховочной) организации</t>
  </si>
  <si>
    <t xml:space="preserve">Страхование жизни </t>
  </si>
  <si>
    <t>Общее страхование</t>
  </si>
  <si>
    <t>аннуитетное страхование, в том числе:</t>
  </si>
  <si>
    <t>иные классы (виды) страхования</t>
  </si>
  <si>
    <t>а/тр-т</t>
  </si>
  <si>
    <t>ж/д /т</t>
  </si>
  <si>
    <t>воздушный/тр-т</t>
  </si>
  <si>
    <t>водный/тр-т</t>
  </si>
  <si>
    <t>грузов</t>
  </si>
  <si>
    <t>имущества</t>
  </si>
  <si>
    <t>ГПО влад. А/т</t>
  </si>
  <si>
    <t>ГПО влад. Возд/т</t>
  </si>
  <si>
    <t>ГПО влад. Водн./т</t>
  </si>
  <si>
    <t>гражданско-правовой ответственности</t>
  </si>
  <si>
    <t>займов</t>
  </si>
  <si>
    <t>гарантий и поручительств</t>
  </si>
  <si>
    <t>от прочих финан-х убытков</t>
  </si>
  <si>
    <t>судебных расходов</t>
  </si>
  <si>
    <t>ГПО владельцев трансп.ср-в</t>
  </si>
  <si>
    <t>ГПО перевозчика перед пассажирами</t>
  </si>
  <si>
    <t>ГПО ч/н</t>
  </si>
  <si>
    <t>ГПО аудиторских организаций</t>
  </si>
  <si>
    <t>ГПО туроператора и турагента</t>
  </si>
  <si>
    <t>ГПО владельцев объектов, деятельность которых  связана с опасностью причинения вреда третьим лицам</t>
  </si>
  <si>
    <t>"АО "ДО АО "Цеснабанк" СК "Цесна-Гарант"</t>
  </si>
  <si>
    <t>АO "СК "Казкоммерц-Полис" (ДО АО "Казкоммерцбанк")</t>
  </si>
  <si>
    <t>АО " СК "Trust Insurance"</t>
  </si>
  <si>
    <t>АО "ДК Народн.Банка Каз-на по страхованию жизни "Халык-Life"</t>
  </si>
  <si>
    <t>АО "ДК АО "Kaspi Bank" СК "АМСГ"</t>
  </si>
  <si>
    <t>АО "ДК БТА Банка "БТА Страхование"</t>
  </si>
  <si>
    <t>АО "ДК по страхованию жизни БТА Банка "БТА Жизнь"</t>
  </si>
  <si>
    <t>АО "ДО АО "БТА Банк" СК "Лондон-Алматы"</t>
  </si>
  <si>
    <t>АО "ДО АО "Нурбанк" СК "Нурполис"</t>
  </si>
  <si>
    <t>АО "ДСК Народного банка Казахстана "Халык - Казахинстрах"</t>
  </si>
  <si>
    <t>АО "Зерновая страховая компания"</t>
  </si>
  <si>
    <t>АО "КК ЗиМС "ИНТЕРТИЧ"</t>
  </si>
  <si>
    <t>АО "КСЖ "Астана-Финанс"</t>
  </si>
  <si>
    <t>АО "КСЖ "Казкоммерц -Life" (ДО АО "Казкоммерцбанк")</t>
  </si>
  <si>
    <t>АО "КСЖ Государственная аннуитетная компания"</t>
  </si>
  <si>
    <t>АО "Медицинская страховая компания "Архимедес - Казахстан"</t>
  </si>
  <si>
    <t>АО "Нефтяная страховая компания"</t>
  </si>
  <si>
    <t>АО "СК "Alliance - Страхование Жизни"</t>
  </si>
  <si>
    <t>АО "СК "Cентрас Иншуранс"</t>
  </si>
  <si>
    <t>АО "СК "АСКО"</t>
  </si>
  <si>
    <t>АО "СК "Алатау"</t>
  </si>
  <si>
    <t>АО "СК "Альянс-Полис"</t>
  </si>
  <si>
    <t>АО "СК "Астана-Финанс"</t>
  </si>
  <si>
    <t>АО "СК "Виктория"</t>
  </si>
  <si>
    <t>АО "СК "Евразия"</t>
  </si>
  <si>
    <t>АО "СК "Казахмыс"</t>
  </si>
  <si>
    <t>АО "СК "Коммеск-Омiр"</t>
  </si>
  <si>
    <t>АО "СК "НОМАД Иншуранс"</t>
  </si>
  <si>
    <t>АО "СК "Пана Иншуранс"</t>
  </si>
  <si>
    <t>АО "СК "САЯ"</t>
  </si>
  <si>
    <t>АО "СК "ТрансОйл"</t>
  </si>
  <si>
    <t>АО "СК "Эко Полис"</t>
  </si>
  <si>
    <t>АО "СК Amanat insurance"</t>
  </si>
  <si>
    <t>АО "СО "ЦАСО"</t>
  </si>
  <si>
    <t>АО "Чартис Казахстан Страховая Компания"</t>
  </si>
  <si>
    <t>АО "Экспортно-кредитная страховая корпорация "КазЭкспортГарант"</t>
  </si>
  <si>
    <t>АО КСЖ "GENERALI LIFE" ДК "Assicurazioni Generali S.p.A."</t>
  </si>
  <si>
    <t>ДО Европейского акционерного общества "Аllianz S.E." АО "СК "Allianz Kazakhstan" (Альянз Казахстан)</t>
  </si>
  <si>
    <t>http://www.afn.kz/index.cfm?docid=602</t>
  </si>
  <si>
    <t xml:space="preserve">Средства из государственого бюджета </t>
  </si>
  <si>
    <t>Средства республиканского бюджета</t>
  </si>
  <si>
    <t>Средства местного бюджета</t>
  </si>
  <si>
    <t>FS.5.1</t>
  </si>
  <si>
    <t>Добровольное страхование граждан</t>
  </si>
  <si>
    <t>FS.6.1</t>
  </si>
  <si>
    <t>Прочие поступления от домохозяйств</t>
  </si>
  <si>
    <t>FS.6.2</t>
  </si>
  <si>
    <t>Прочие поступления от корпораций</t>
  </si>
  <si>
    <t>FS.6.4</t>
  </si>
  <si>
    <t>FS.6.4.1</t>
  </si>
  <si>
    <t>Остальной мир</t>
  </si>
  <si>
    <t>Государственный займ</t>
  </si>
  <si>
    <t xml:space="preserve"> FS.1 Средства, выделяемые из государственных доходов</t>
  </si>
  <si>
    <t>FS.5 Добровольное страхование</t>
  </si>
  <si>
    <t>FS.6 Прочие национальные доходы</t>
  </si>
  <si>
    <t>Справочные статьи</t>
  </si>
  <si>
    <t>ВСЕГО</t>
  </si>
  <si>
    <t>FSR.1.1.1</t>
  </si>
  <si>
    <t xml:space="preserve">HF.1 </t>
  </si>
  <si>
    <t>Схемы государственного финансирования и финансирования на основе обязательных отчисленией</t>
  </si>
  <si>
    <t xml:space="preserve">HF.1.1 </t>
  </si>
  <si>
    <t>Государственные схемы</t>
  </si>
  <si>
    <t xml:space="preserve">HF.1.1.1 </t>
  </si>
  <si>
    <t>Государственные схемы финансирования республиканского уровня</t>
  </si>
  <si>
    <t>Министерство по чрезвычайным ситуациям</t>
  </si>
  <si>
    <t xml:space="preserve">HF.1.1.2 </t>
  </si>
  <si>
    <t>Государственные схемы финансирования местного уровня</t>
  </si>
  <si>
    <t xml:space="preserve">Местные органы управление строительства, пассажирского транспорта и автомобильных дорог </t>
  </si>
  <si>
    <t xml:space="preserve">HF.2 </t>
  </si>
  <si>
    <t xml:space="preserve">Схемы добровольных медицинских взносов  </t>
  </si>
  <si>
    <t xml:space="preserve">HF.2.1 </t>
  </si>
  <si>
    <t>Схемы добровольного медицинского страхования</t>
  </si>
  <si>
    <t xml:space="preserve">HF.2.3 </t>
  </si>
  <si>
    <t>Схемы финансирования предприятий</t>
  </si>
  <si>
    <t xml:space="preserve">HF.2.3.1 </t>
  </si>
  <si>
    <t>Схемы финансирования предприятий (за исключением поставщиков медицинских услуг)</t>
  </si>
  <si>
    <t xml:space="preserve">HF.2.3.2 </t>
  </si>
  <si>
    <t>Схемы финансирования поставщиков медицинских услуг</t>
  </si>
  <si>
    <t xml:space="preserve">HF.3 </t>
  </si>
  <si>
    <t>Частные расходы домохозяйств</t>
  </si>
  <si>
    <t xml:space="preserve">HF.4 </t>
  </si>
  <si>
    <t xml:space="preserve">Международные схемы финансирования </t>
  </si>
  <si>
    <t xml:space="preserve">HF.4.2 </t>
  </si>
  <si>
    <t xml:space="preserve">HP.1 </t>
  </si>
  <si>
    <t xml:space="preserve">HP.1.1 </t>
  </si>
  <si>
    <t xml:space="preserve">HP.1.1.1 </t>
  </si>
  <si>
    <t xml:space="preserve">HP.1.2 </t>
  </si>
  <si>
    <t xml:space="preserve">HP.1.3 </t>
  </si>
  <si>
    <t>Специализированные больницы (кроме психиатрических больниц для лечения алкогольной или наркотической зависимости)</t>
  </si>
  <si>
    <t>Туберкулезная больница</t>
  </si>
  <si>
    <t>Кожно-венерологический диспансер</t>
  </si>
  <si>
    <t>HP.1.3.9</t>
  </si>
  <si>
    <t>Эндокринологический диспансер</t>
  </si>
  <si>
    <t xml:space="preserve">HP.2 </t>
  </si>
  <si>
    <t>Учреждения длительного ухода</t>
  </si>
  <si>
    <t xml:space="preserve">HP.2.9 </t>
  </si>
  <si>
    <t>Другие учреждения длительного ухода</t>
  </si>
  <si>
    <t xml:space="preserve">HP.2.9.1 </t>
  </si>
  <si>
    <t>Поставщики амбулаторных медицинских услуг</t>
  </si>
  <si>
    <t xml:space="preserve">HP.3.1 </t>
  </si>
  <si>
    <t>Лечебная практика</t>
  </si>
  <si>
    <t xml:space="preserve">HP.3.2 </t>
  </si>
  <si>
    <t xml:space="preserve">HP.3.3 </t>
  </si>
  <si>
    <t xml:space="preserve">HP.3.4 </t>
  </si>
  <si>
    <t xml:space="preserve">HP.3.4.4 </t>
  </si>
  <si>
    <t xml:space="preserve">HP.3.4.9 </t>
  </si>
  <si>
    <t xml:space="preserve">HP.3.4.9.1 </t>
  </si>
  <si>
    <t xml:space="preserve">HP.4 </t>
  </si>
  <si>
    <t>Организации, предоставляющие дополнительные услуги</t>
  </si>
  <si>
    <t xml:space="preserve">HP.4.1 </t>
  </si>
  <si>
    <t>Организации, предоставляющие услуги по транспортации пациентов и спасению жизни пациента в чрезвычайных ситуациях</t>
  </si>
  <si>
    <t xml:space="preserve">HP.4.9 </t>
  </si>
  <si>
    <t>Прочие организации, предоставляющие дополнительные услуги</t>
  </si>
  <si>
    <t xml:space="preserve">HP.5 </t>
  </si>
  <si>
    <t>Поставщики и розничные продавцы медицинских товаров</t>
  </si>
  <si>
    <t xml:space="preserve">HP.5.1 </t>
  </si>
  <si>
    <t>Аптеки</t>
  </si>
  <si>
    <t>HP.5.4</t>
  </si>
  <si>
    <t xml:space="preserve">HP.5.9 </t>
  </si>
  <si>
    <t>Организации, реализующие прочую продукцию и прочие поставщики фармацевтических или медицинских товаров</t>
  </si>
  <si>
    <t xml:space="preserve">HP.6 </t>
  </si>
  <si>
    <t>Организации, оказывающие профилактические услуги</t>
  </si>
  <si>
    <t xml:space="preserve">HP.7 </t>
  </si>
  <si>
    <t xml:space="preserve">Организации управления здравоохранением </t>
  </si>
  <si>
    <t xml:space="preserve">HP.7.1 </t>
  </si>
  <si>
    <t>Государственные учреждения управления здравоохранением</t>
  </si>
  <si>
    <t>HP.7.1.1</t>
  </si>
  <si>
    <t>HP.7.1.2</t>
  </si>
  <si>
    <t>HP.7.3</t>
  </si>
  <si>
    <t xml:space="preserve">Управление частного страхования здравоохранения </t>
  </si>
  <si>
    <t xml:space="preserve">HP.8 </t>
  </si>
  <si>
    <t>Прочие сектора экономики</t>
  </si>
  <si>
    <t xml:space="preserve">HP.8.2 </t>
  </si>
  <si>
    <t>Все прочие предприятия как организации, предоставляющие вторичную медицинскую помощь</t>
  </si>
  <si>
    <t xml:space="preserve">HP.8.2.1 </t>
  </si>
  <si>
    <t xml:space="preserve">HP.9 </t>
  </si>
  <si>
    <t>HP.11</t>
  </si>
  <si>
    <t>HP.13</t>
  </si>
  <si>
    <t>База специального медицинского снабжения</t>
  </si>
  <si>
    <t xml:space="preserve">HC.1 </t>
  </si>
  <si>
    <t>Специализированное стационарное лечение</t>
  </si>
  <si>
    <t>Высокоспециализированная стационарная медицинская помощь</t>
  </si>
  <si>
    <t xml:space="preserve">HC.1.3 </t>
  </si>
  <si>
    <t>Амбулаторное лечение</t>
  </si>
  <si>
    <t>HC.1.3.1.2</t>
  </si>
  <si>
    <t>Первичная медико-санитарная помощь</t>
  </si>
  <si>
    <t>Специализированное амбулаторное лечение</t>
  </si>
  <si>
    <t>Реабилитационное лечение</t>
  </si>
  <si>
    <t>Восстановительное лечение и медицинская реабилитация в санитарно-курортных организациях</t>
  </si>
  <si>
    <t xml:space="preserve">HC.4 </t>
  </si>
  <si>
    <t>Транспортировка пациентов</t>
  </si>
  <si>
    <t>Обеспечение донорской кровью, ее компонентами и препаратами</t>
  </si>
  <si>
    <t xml:space="preserve">HC.5 </t>
  </si>
  <si>
    <t>Предоставление медицинских товаров</t>
  </si>
  <si>
    <t xml:space="preserve">HC.5.1 </t>
  </si>
  <si>
    <t>Фармацевтические и прочие медицинские товары недлительного пользования</t>
  </si>
  <si>
    <t xml:space="preserve">HC.5.2 </t>
  </si>
  <si>
    <t>Терапевтические приборы и прочие медицинские товары длительного пользования</t>
  </si>
  <si>
    <t>HC.5.3</t>
  </si>
  <si>
    <t>Все прочие различные медицинские товары</t>
  </si>
  <si>
    <t xml:space="preserve">HC.6 </t>
  </si>
  <si>
    <t>Профилактические услуги</t>
  </si>
  <si>
    <t>Информационная, образовательная и консультационная программы</t>
  </si>
  <si>
    <t>Программы иммунизации</t>
  </si>
  <si>
    <t xml:space="preserve">HC.7 </t>
  </si>
  <si>
    <t xml:space="preserve">Администрирование, система здравоохранения и финансовое администрирование </t>
  </si>
  <si>
    <t xml:space="preserve">HC.7.1 </t>
  </si>
  <si>
    <t xml:space="preserve">HC.7.1.1 </t>
  </si>
  <si>
    <t>Обеспечение деятельность уполномоченного органа в области здравоохранения</t>
  </si>
  <si>
    <t>Расходы на содержание центрального органа управления здравоохранения</t>
  </si>
  <si>
    <t>Расходы на содержание местных органов гос.упралвения здравоохранения</t>
  </si>
  <si>
    <t>HC.RI.3</t>
  </si>
  <si>
    <t>Профилактические услуги и услуги общественного здравоохранения</t>
  </si>
  <si>
    <t>HC.RI.3.1</t>
  </si>
  <si>
    <t>Услуги домов ребенка</t>
  </si>
  <si>
    <t>HC.RI.3.3</t>
  </si>
  <si>
    <t>HC.RI.3.9</t>
  </si>
  <si>
    <t>Все прочие различные услуги по охране здоровья</t>
  </si>
  <si>
    <t>HC.RI.4</t>
  </si>
  <si>
    <t>HC.RI.4.1</t>
  </si>
  <si>
    <t>HC.RI.4.2</t>
  </si>
  <si>
    <t>Повышение квалиффикации и переподготовка кадров государственных организаций здравоохранения.</t>
  </si>
  <si>
    <t>HC.RI.4.4</t>
  </si>
  <si>
    <t>HC.RI.5</t>
  </si>
  <si>
    <t>Формирование капитала для учреждений, предоставляющих медицинские услуги</t>
  </si>
  <si>
    <t>HC.RI.6</t>
  </si>
  <si>
    <t>Прикладные научные исследования в области здравоохранения</t>
  </si>
  <si>
    <t>HC.RI.7</t>
  </si>
  <si>
    <t>HC.RI.9</t>
  </si>
  <si>
    <t>HC.RI.9.1</t>
  </si>
  <si>
    <t>HC.RI.9.2</t>
  </si>
  <si>
    <t>Хранение ценностей исторического наследия в облати здравоохранения</t>
  </si>
  <si>
    <t>HC.RI.9.3</t>
  </si>
  <si>
    <t>HC.RI.9.4</t>
  </si>
  <si>
    <t>HC.RI.9.5</t>
  </si>
  <si>
    <t xml:space="preserve">Консалтинговые, аналитические и социологические исследования </t>
  </si>
  <si>
    <t>HC.RI.10</t>
  </si>
  <si>
    <t>Хранение специального медицинского резерва и ликвидации ЧС</t>
  </si>
  <si>
    <t>HC.RI.11</t>
  </si>
  <si>
    <t>HC.RI.12</t>
  </si>
  <si>
    <t xml:space="preserve">HP.3 </t>
  </si>
  <si>
    <t xml:space="preserve">Больницы, оказывающие медицинские услуги на стационарном уровне </t>
  </si>
  <si>
    <t>Онкологические больницы и диспансеры</t>
  </si>
  <si>
    <t>Национальный банк Республики Казахстан</t>
  </si>
  <si>
    <t>HF.1.1.1.14</t>
  </si>
  <si>
    <t>HF.1.1.2.2</t>
  </si>
  <si>
    <t>HF.1.1.1.16</t>
  </si>
  <si>
    <t>HF.1.1.1.17</t>
  </si>
  <si>
    <t>Министерство нефти и газа (Министерство энергетики и минеральных ресурсов)</t>
  </si>
  <si>
    <t>Местные органы управления государственного санитарно-эпидемиологического надзора</t>
  </si>
  <si>
    <t>HF.1.1.2.9</t>
  </si>
  <si>
    <t>Прямые зарубежные финансовые трансферты</t>
  </si>
  <si>
    <t>Прямые зарубежные содействия</t>
  </si>
  <si>
    <t>Прочие прямые зарубежные трансферты</t>
  </si>
  <si>
    <t>FS.7.1</t>
  </si>
  <si>
    <t>FS.7.2</t>
  </si>
  <si>
    <t>FS.7.3</t>
  </si>
  <si>
    <t>FS.6.4.2</t>
  </si>
  <si>
    <t>FS.1.4</t>
  </si>
  <si>
    <t>Прочие средства из государственных доходов</t>
  </si>
  <si>
    <t>FS.1.4.1</t>
  </si>
  <si>
    <t>FS.1.4.2</t>
  </si>
  <si>
    <t>Прочие организации предоставляющие профилактические услуги</t>
  </si>
  <si>
    <t xml:space="preserve">Прочие организации, предостовляющие дополнительные услуги </t>
  </si>
  <si>
    <t>HC.RI.3.4</t>
  </si>
  <si>
    <t>Медицинские и диагностические лаборатории</t>
  </si>
  <si>
    <t>Year</t>
  </si>
  <si>
    <t>тыс.тенге</t>
  </si>
  <si>
    <t>donorcode</t>
  </si>
  <si>
    <t>donorname</t>
  </si>
  <si>
    <t>agencycode</t>
  </si>
  <si>
    <t>agencyname</t>
  </si>
  <si>
    <t>crsid</t>
  </si>
  <si>
    <t>projectnumber</t>
  </si>
  <si>
    <t>initialreport</t>
  </si>
  <si>
    <t>recipientcode</t>
  </si>
  <si>
    <t>recipientname</t>
  </si>
  <si>
    <t>regioncode</t>
  </si>
  <si>
    <t>regionname</t>
  </si>
  <si>
    <t>incomegroupcode</t>
  </si>
  <si>
    <t>incomegroupname</t>
  </si>
  <si>
    <t>flowcode</t>
  </si>
  <si>
    <t>flowname</t>
  </si>
  <si>
    <t>bi_multi</t>
  </si>
  <si>
    <t>category</t>
  </si>
  <si>
    <t>finance_t</t>
  </si>
  <si>
    <t>aid_t</t>
  </si>
  <si>
    <t>usd_commitment</t>
  </si>
  <si>
    <t>usd_disbursement</t>
  </si>
  <si>
    <t>usd_received</t>
  </si>
  <si>
    <t>usd_commitment_defl</t>
  </si>
  <si>
    <t>usd_disbursement_defl</t>
  </si>
  <si>
    <t>usd_received_defl</t>
  </si>
  <si>
    <t>usd_adjustment</t>
  </si>
  <si>
    <t>usd_adjustment_defl</t>
  </si>
  <si>
    <t>usd_amountuntied</t>
  </si>
  <si>
    <t>usd_amountpartialtied</t>
  </si>
  <si>
    <t>usd_amounttied</t>
  </si>
  <si>
    <t>usd_amountuntied_defl</t>
  </si>
  <si>
    <t>usd_amountpartialtied_defl</t>
  </si>
  <si>
    <t>usd_amounttied_defl</t>
  </si>
  <si>
    <t>usd_IRTC</t>
  </si>
  <si>
    <t>usd_expert_commitment</t>
  </si>
  <si>
    <t>usd_expert_extended</t>
  </si>
  <si>
    <t>usd_export_credit</t>
  </si>
  <si>
    <t>currencycode</t>
  </si>
  <si>
    <t>commitment_national</t>
  </si>
  <si>
    <t>disbursement_national</t>
  </si>
  <si>
    <t>shortdescription</t>
  </si>
  <si>
    <t>projecttitle</t>
  </si>
  <si>
    <t>HC: purposecode</t>
  </si>
  <si>
    <t>purposename</t>
  </si>
  <si>
    <t>sectorcode</t>
  </si>
  <si>
    <t>sectorname</t>
  </si>
  <si>
    <t>channelcode</t>
  </si>
  <si>
    <t>channelreportedname</t>
  </si>
  <si>
    <t>geography</t>
  </si>
  <si>
    <t>expectedstartdate</t>
  </si>
  <si>
    <t>completiondate</t>
  </si>
  <si>
    <t>longdescription</t>
  </si>
  <si>
    <t>gender</t>
  </si>
  <si>
    <t>environment</t>
  </si>
  <si>
    <t>trade</t>
  </si>
  <si>
    <t>pdgg</t>
  </si>
  <si>
    <t>FTC</t>
  </si>
  <si>
    <t>PBA</t>
  </si>
  <si>
    <t>investmentproject</t>
  </si>
  <si>
    <t>assocfinance</t>
  </si>
  <si>
    <t>biodiversity</t>
  </si>
  <si>
    <t>climateMitigation</t>
  </si>
  <si>
    <t>climateAdaptation</t>
  </si>
  <si>
    <t>desertification</t>
  </si>
  <si>
    <t>commitmentdate</t>
  </si>
  <si>
    <t>typerepayment</t>
  </si>
  <si>
    <t>numberrepayment</t>
  </si>
  <si>
    <t>interest1</t>
  </si>
  <si>
    <t>interest2</t>
  </si>
  <si>
    <t>repaydate1</t>
  </si>
  <si>
    <t>repaydate2</t>
  </si>
  <si>
    <t>grantelement</t>
  </si>
  <si>
    <t>usd_interest</t>
  </si>
  <si>
    <t>usd_outstanding</t>
  </si>
  <si>
    <t>usd_arrears_principal</t>
  </si>
  <si>
    <t>usd_arrears_interest</t>
  </si>
  <si>
    <t>usd_future_DS_principal</t>
  </si>
  <si>
    <t>usd_future_DS_interest</t>
  </si>
  <si>
    <t>Japan</t>
  </si>
  <si>
    <t>MOFA</t>
  </si>
  <si>
    <t>Kazakhstan</t>
  </si>
  <si>
    <t>UMICs</t>
  </si>
  <si>
    <t>ODA Grants</t>
  </si>
  <si>
    <t>B01</t>
  </si>
  <si>
    <t>THE PROJECT FOR INSTALLATION OF WATER TOWER FOR AKSHY VILLAGE HOSPITAL AND ILY TUBERCULOSIS HOSPITAL IN AKSHY VILLAGE</t>
  </si>
  <si>
    <t>The Project for Installation of Water Tower for Akshy Village Hospital and Ily Tuberculosis Hospital in Akshy Village</t>
  </si>
  <si>
    <t>Basic drinking water supply</t>
  </si>
  <si>
    <t>I.4. Water Supply &amp; Sanitation</t>
  </si>
  <si>
    <t>LOCAL/REGIONAL NGOs</t>
  </si>
  <si>
    <t>Developing country-based NGO</t>
  </si>
  <si>
    <t>Akshy village</t>
  </si>
  <si>
    <t>The installation of the water tower at the hospital site. It would provide the non-stop sweet water for two hospitals in remote village areas.</t>
  </si>
  <si>
    <t>UNICEF</t>
  </si>
  <si>
    <t>C01</t>
  </si>
  <si>
    <t>HYGIENE PROMOTION (EXCLUDING SCHOOLS)</t>
  </si>
  <si>
    <t>11254. Hygiene promotion (excluding schools)</t>
  </si>
  <si>
    <t>Basic drinking water supply and basic sanitation</t>
  </si>
  <si>
    <t>Hygiene promotion (excluding schools)</t>
  </si>
  <si>
    <t>BASIC SANITATION (EXCLUDING SCHOOLS)</t>
  </si>
  <si>
    <t>11253. Basic sanitation (excluding schools)</t>
  </si>
  <si>
    <t>Basic sanitation (excluding schools)</t>
  </si>
  <si>
    <t>INTEGRATED YCSD PACKAGE INCLUDING CHILD HEALTH DAYS</t>
  </si>
  <si>
    <t>Integrated YCSD package including Child Health Days</t>
  </si>
  <si>
    <t>Basic health care</t>
  </si>
  <si>
    <t>I.2.b. Basic Health</t>
  </si>
  <si>
    <t>PREVENTION OF CHILDHOOD INJURY/ACCIDENTS/DROWNING</t>
  </si>
  <si>
    <t>Prevention of childhood injury/accidents/drowning</t>
  </si>
  <si>
    <t>HEALTH INTERVENTION PACKAGES   GENERAL (INCLUDING DEWORMING)</t>
  </si>
  <si>
    <t>Health intervention packages   general (including deworming)</t>
  </si>
  <si>
    <t>United States</t>
  </si>
  <si>
    <t>AID</t>
  </si>
  <si>
    <t>76_237415</t>
  </si>
  <si>
    <t>OTHER PUBLIC HEALTH THREATS</t>
  </si>
  <si>
    <t>Other Public Health Threats</t>
  </si>
  <si>
    <t>NON-GOVERNMENTAL ORGANISATIONS (NGOs) AND CIVIL SOCIETY</t>
  </si>
  <si>
    <t>University of Pittsburgh</t>
  </si>
  <si>
    <t>Address public health threats posed by infectious diseases not targeted elsewhere in the Framework as well as significant non-communicable health threats of major public health importance. [through University of Pittsburgh]</t>
  </si>
  <si>
    <t>ROUTINE IMMUNIZATION INCLUDING DPT</t>
  </si>
  <si>
    <t>10411. Routine immunization including DPT</t>
  </si>
  <si>
    <t>Routine immunization including DPT</t>
  </si>
  <si>
    <t>POLIO ERADICATION AND SURVEILLANCE</t>
  </si>
  <si>
    <t>10522. Polio eradication and surveillance</t>
  </si>
  <si>
    <t>Polio eradication and surveillance</t>
  </si>
  <si>
    <t>HEALTH &amp; NUTRITION INTERVENTION PACKAGES - GENERAL</t>
  </si>
  <si>
    <t>10415. Health &amp; Nutrition intervention packages - general</t>
  </si>
  <si>
    <t>Health &amp; Nutrition intervention packages - general</t>
  </si>
  <si>
    <t>UEJ87918</t>
  </si>
  <si>
    <t>OTHER</t>
  </si>
  <si>
    <t>Address public health threats posed by infectious diseases not targeted elsewhere in the Framework as well as significant non-communicable health threats of major public health importance. [through ABT Associates]</t>
  </si>
  <si>
    <t>76_2066599</t>
  </si>
  <si>
    <t>76_2066439</t>
  </si>
  <si>
    <t>Abt Associates, Inc.</t>
  </si>
  <si>
    <t>Address public health threats posed by infectious diseases not targeted elsewhere in the Framework as well as significant non-communicable health threats of major public health importance. [through Abt Associates, Inc.]</t>
  </si>
  <si>
    <t>76_2060831</t>
  </si>
  <si>
    <t>KAZ SO 3.2 HEALTH</t>
  </si>
  <si>
    <t>Increased Utilization of Quality Primary Health Care for Select Populations [through Abt Associates, Inc.]</t>
  </si>
  <si>
    <t>76_237118</t>
  </si>
  <si>
    <t>Abt Associates Inc.</t>
  </si>
  <si>
    <t>Address public health threats posed by infectious diseases not targeted elsewhere in the Framework as well as significant non-communicable health threats of major public health importance. [through Abt Associates Inc.]</t>
  </si>
  <si>
    <t>UEJ88009</t>
  </si>
  <si>
    <t>D02</t>
  </si>
  <si>
    <t>Address public health threats posed by infectious diseases not targeted elsewhere in the Framework as well as significant non-communicable health threats of major public health importance. [through Personal Service Contractors - USAID]</t>
  </si>
  <si>
    <t>UEJ88025</t>
  </si>
  <si>
    <t>Address public health threats posed by infectious diseases not targeted elsewhere in the Framework as well as significant non-communicable health threats of major public health importance. [through Unspecified Vendors - Kazakhstan]</t>
  </si>
  <si>
    <t>UEJ88031</t>
  </si>
  <si>
    <t>Address public health threats posed by infectious diseases not targeted elsewhere in the Framework as well as significant non-communicable health threats of major public health importance. [through THE CENTER FOR DISEASE CONTROL]</t>
  </si>
  <si>
    <t>HEALTH INTERVENTION PACKAGES # GENERAL (INCLUDING DEWORMING)</t>
  </si>
  <si>
    <t>Health intervention packages # general (including deworming)</t>
  </si>
  <si>
    <t>Korea</t>
  </si>
  <si>
    <t>KOICA</t>
  </si>
  <si>
    <t>D01</t>
  </si>
  <si>
    <t>DISPATCH OF VOLUNTEERS</t>
  </si>
  <si>
    <t>Dispatch of Volunteers</t>
  </si>
  <si>
    <t>Donor government</t>
  </si>
  <si>
    <t>To provide health care and medical treatment to local people</t>
  </si>
  <si>
    <t>TDA</t>
  </si>
  <si>
    <t>70_6569</t>
  </si>
  <si>
    <t>DESK STUDY - DESK STUDY ON PROPOSED NATIONAL MEDICAL EQUIPMENT LEASING PROGRAM FS</t>
  </si>
  <si>
    <t>Desk Study - Desk Study on proposed National Medical Equipment Leasing Program FS</t>
  </si>
  <si>
    <t>Basic health infrastructure</t>
  </si>
  <si>
    <t>Berger Group Holdings Inc.</t>
  </si>
  <si>
    <t>Desk Study - Desk Study on proposed National Medical Equipment Leasing Program FS through Berger Group Holdings Inc.</t>
  </si>
  <si>
    <t>70_6749</t>
  </si>
  <si>
    <t>REVERSE TRADE MISSION - HEALTH EQUIPMENT REVERSE TRADE MISSION</t>
  </si>
  <si>
    <t>Reverse Trade Mission - Health Equipment Reverse Trade Mission</t>
  </si>
  <si>
    <t>Technical Resources International Inc.</t>
  </si>
  <si>
    <t>Reverse Trade Mission - Health Equipment Reverse Trade Mission through Technical Resources International Inc.</t>
  </si>
  <si>
    <t>70_6748</t>
  </si>
  <si>
    <t>Millennium Science &amp; Engineering Inc.</t>
  </si>
  <si>
    <t>Reverse Trade Mission - Health Equipment Reverse Trade Mission through Millennium Science &amp; Engineering Inc.</t>
  </si>
  <si>
    <t>United Arab Emirates</t>
  </si>
  <si>
    <t>KFZ-2010-081</t>
  </si>
  <si>
    <t>GENERAL BUDGET SUPPORT</t>
  </si>
  <si>
    <t>Sheikh Khalifa Hospital in Kazakhstan - Shymkent</t>
  </si>
  <si>
    <t>Khalifa Bin Zayed Al Nahyan Humanitarian Foundation</t>
  </si>
  <si>
    <t>KFZ-2010-080</t>
  </si>
  <si>
    <t>Building 2 clinics + 50 ambulances</t>
  </si>
  <si>
    <t>KZF</t>
  </si>
  <si>
    <t>KBZ-2012-025</t>
  </si>
  <si>
    <t>CONTRIBUTIONS TO THE CONSTRUCTION OF CLINICS AND MEDICAL CENTRES</t>
  </si>
  <si>
    <t>Contributions to the construction of clinics and medical centres</t>
  </si>
  <si>
    <t>NATIONAL NGOs</t>
  </si>
  <si>
    <t>Germany</t>
  </si>
  <si>
    <t>Fed.Min.</t>
  </si>
  <si>
    <t>SUPPORT TO WELFARE CENTERS IN KAZAKHSTAN</t>
  </si>
  <si>
    <t>support to welfare centers in Kazakhstan</t>
  </si>
  <si>
    <t>Donor country-based NGO</t>
  </si>
  <si>
    <t>MOFA2011605325</t>
  </si>
  <si>
    <t>THE PROJECT FOR RESTORATION OF NURSE HOSPITAL IN KARAGANDA</t>
  </si>
  <si>
    <t>The Project for Restoration of Nurse Hospital in Karaganda</t>
  </si>
  <si>
    <t>Karaganda City</t>
  </si>
  <si>
    <t>Luxembourg</t>
  </si>
  <si>
    <t>MFA</t>
  </si>
  <si>
    <t>BASIC HEALTH INFRASTRUCTURE</t>
  </si>
  <si>
    <t>Université nationale de Medecine du Kazakhstan</t>
  </si>
  <si>
    <t>Gouvernement du donneur</t>
  </si>
  <si>
    <t>Asie du Sud &amp; C., régional</t>
  </si>
  <si>
    <t>IDD ELIMINATION</t>
  </si>
  <si>
    <t>IDD Elimination</t>
  </si>
  <si>
    <t>Basic nutrition</t>
  </si>
  <si>
    <t>SUPPORT TO NATIONAL POLICIES FOR COMPLEMENTARY FEEDING</t>
  </si>
  <si>
    <t>10101. Support to national policies for Complementary feeding</t>
  </si>
  <si>
    <t>Support to national policies for Complementary feeding</t>
  </si>
  <si>
    <t>NUTRITION INTERVENTION PACKAGES # GENERAL</t>
  </si>
  <si>
    <t>Nutrition intervention packages # general</t>
  </si>
  <si>
    <t>F O</t>
  </si>
  <si>
    <t>DKU-WORKSHOP EXPERIENCE OF IWRM IN CA</t>
  </si>
  <si>
    <t>DKU-Workshop Experience of IWRM in CA</t>
  </si>
  <si>
    <t>Educ./trng:water supply &amp; sanitation</t>
  </si>
  <si>
    <t>Other</t>
  </si>
  <si>
    <t>Development and strenghtening of the scientific potential of the masterclass IWRM (Integrated Water Resources Management) at the DKU (German-Kazakh-University)</t>
  </si>
  <si>
    <t>UNFPA</t>
  </si>
  <si>
    <t>CENTER OF CIVIL  INITIATIVES - FAMILY PLANNING</t>
  </si>
  <si>
    <t>CENTER OF CIVIL  INITIATIVES - Family Planning</t>
  </si>
  <si>
    <t>Family planning</t>
  </si>
  <si>
    <t>I.3. Population Pol./Progr. &amp; Reproductive Health</t>
  </si>
  <si>
    <t>PN</t>
  </si>
  <si>
    <t>Kazakhstan - Almaty</t>
  </si>
  <si>
    <t>UN POPULATION FUND - FAMILY PLANNING</t>
  </si>
  <si>
    <t>UN POPULATION FUND - Family Planning</t>
  </si>
  <si>
    <t xml:space="preserve">United Nations Population Fund </t>
  </si>
  <si>
    <t>KAZAJSTANI ASSOCIATION ON KAZ - FAMILY PLANNING</t>
  </si>
  <si>
    <t>KAZAJSTANI ASSOCIATION ON KAZ - Family Planning</t>
  </si>
  <si>
    <t>76_2055582</t>
  </si>
  <si>
    <t>FAMILY PLANNING AND REPRODUCTIVE HEALTH</t>
  </si>
  <si>
    <t>Family Planning and Reproductive Health</t>
  </si>
  <si>
    <t>Enterprise - Non United States Unknown</t>
  </si>
  <si>
    <t>Expand access to high-quality voluntary family planning (FP) services and information, and reproductive health (RH) care. This element contributes to reducing unintended pregnancy and promoting healthy reproductive behaviors of men and women, reducing abo</t>
  </si>
  <si>
    <t>76_127767</t>
  </si>
  <si>
    <t>Expand access to high-quality voluntary family planning (FP) services and information and reproductive health (RH) care. This element contributes to reducing unintended pregnancy and promoting healthy reproductive behaviors of men and women reducing abort</t>
  </si>
  <si>
    <t>UEJ29069</t>
  </si>
  <si>
    <t>76_2054612</t>
  </si>
  <si>
    <t>Health personnel development</t>
  </si>
  <si>
    <t>Clinical Examination and Staff Education</t>
  </si>
  <si>
    <t>JICA</t>
  </si>
  <si>
    <t>TC AGGREGATED ACTIVITIES</t>
  </si>
  <si>
    <t>Health policy &amp; admin. management</t>
  </si>
  <si>
    <t>I.2.a. Health, General</t>
  </si>
  <si>
    <t>Recipient government</t>
  </si>
  <si>
    <t>Recipient Government</t>
  </si>
  <si>
    <t>HHS</t>
  </si>
  <si>
    <t>34_227</t>
  </si>
  <si>
    <t>CDC: GLOBAL HEALTH PROGRAMS (UNSPECIFIED, FEDERAL REIMBURSABLE ACTIVITY)</t>
  </si>
  <si>
    <t>CDC: Global Health Programs (Unspecified, Federal Reimbursable Activity)</t>
  </si>
  <si>
    <t>PUBLIC SECTOR (donor, recipient, other)</t>
  </si>
  <si>
    <t>U.S. Government - Department of Health and Human Services</t>
  </si>
  <si>
    <t>HEALTH POLICIES, PLANS AND BUDGETS</t>
  </si>
  <si>
    <t>Health Policies, plans and budgets</t>
  </si>
  <si>
    <t>HEALTH POLICY &amp; ADMIN. MANAGEMENT</t>
  </si>
  <si>
    <t>34_646</t>
  </si>
  <si>
    <t>CDC: GLOBAL HEALTH FEDERAL REIMBURSABLE ACTIVITY (POST)</t>
  </si>
  <si>
    <t>GLOBAL HEALTH FEDERAL REIMBURSABLE ACTIVITY (POST)</t>
  </si>
  <si>
    <t>34_1068</t>
  </si>
  <si>
    <t>CDC: UPGRADING CDC CAPACITY (POST HELD)</t>
  </si>
  <si>
    <t>UPGRADING CDC CAPACITY (POST HELD)</t>
  </si>
  <si>
    <t>HEALTH AND NUTRITION SECTOR STRATEGY INCLUDING SWAPS</t>
  </si>
  <si>
    <t>11149. Health and nutrition sector strategy including SWAPs</t>
  </si>
  <si>
    <t>Health and nutrition sector strategy including SWAPs</t>
  </si>
  <si>
    <t>EU Institutions</t>
  </si>
  <si>
    <t>EDF</t>
  </si>
  <si>
    <t>SCR.CTR.264698.01.1</t>
  </si>
  <si>
    <t>SUPPORT TO CAPACITY DEVELOPMENT FOR THE MINISTRY OF HEALTH TO IMPLEMENT THE STATE PROGRAMME ON HEALTH CARE REFORM AND DEVELOPMENT (STARTING 2010)</t>
  </si>
  <si>
    <t>The project is aimed to improve infection disease prevention and control with special focus on TB, HIV/AIDS and Hepatitis through upgrading the role and involvement nurses and improvement of infection prevention and control in health facilities.</t>
  </si>
  <si>
    <t>IBRD</t>
  </si>
  <si>
    <t>SCR.CTR.248513.01.1</t>
  </si>
  <si>
    <t>SUPPORT TO CAPACITY DEVELOPMENT OF THE MINISTRY OF HEALTH TO IMPLEMENT THE STATE PROGRAMMES ON HEALTH CARE REFORM AND DEVELOPMENT (STARTING 2010)</t>
  </si>
  <si>
    <t>Support to Capacity Development of the Ministry of Health to implement the State Programmes on Health Care Reform and Development (starting 2010)</t>
  </si>
  <si>
    <t>The project intends to support the Ministry of Health in defining a methodology to develop future State Health Programmes and will advice the Ministry and specific Oblast Health authorities to be confirmed by the beneficiary on monitoring and evaluating t</t>
  </si>
  <si>
    <t>Austria</t>
  </si>
  <si>
    <t>MISC</t>
  </si>
  <si>
    <t>NGO-2011/183</t>
  </si>
  <si>
    <t>SEMI-AGGREGATE FOR PRIVATE NGO GRANTS TO GIVEN RECIPIENT COUNTRY FOR GIVEN DAC5 SECTOR</t>
  </si>
  <si>
    <t>Semi-aggregate for private NGO grants to given recipient country for given DAC5 Sector</t>
  </si>
  <si>
    <t>Austrian national NGOs</t>
  </si>
  <si>
    <t>EZA-Leistungen der NGOs, aggregiert nach Empfängerland und DAC-Sektor</t>
  </si>
  <si>
    <t>SCR.CTR.208727</t>
  </si>
  <si>
    <t>Health sector assessment and supporting reforms to health sector in Kazakhstan</t>
  </si>
  <si>
    <t>The overall objective of the project is to perform sector assessment and support to capacity development for the Ministry of Health to implement the State Programme on Health Care Reform and Development (2005-2010).</t>
  </si>
  <si>
    <t>HEALTH POLICY PLANNING</t>
  </si>
  <si>
    <t>Health Policy Planning</t>
  </si>
  <si>
    <t>This training provides participants with opportunity to share experience of national health policy planning and operation between the national and local governments</t>
  </si>
  <si>
    <t>34_107</t>
  </si>
  <si>
    <t>CDC: GLOBAL DISEASE DETECTION AND EMERGENCY RESPONSE PROGRAM (GDDER)</t>
  </si>
  <si>
    <t>CDC: Global Disease Detection and Emergency Response Program (GDDER)</t>
  </si>
  <si>
    <t>Infectious disease control</t>
  </si>
  <si>
    <t>34_708</t>
  </si>
  <si>
    <t>CDC: RAPID OUTBREAK RESPONSE (PANDEMIC INFLUENZA)</t>
  </si>
  <si>
    <t>CDC: Rapid Outbreak Response (Pandemic Influenza)</t>
  </si>
  <si>
    <t>34_968</t>
  </si>
  <si>
    <t>CDC: RAPID OUTBREAK RESPONSE (POST HELD)</t>
  </si>
  <si>
    <t>CDC: RAPID OUTBREAK RESPONSE (Post Held)</t>
  </si>
  <si>
    <t>RAPID OUTBREAK RESPONSE (Post Held)</t>
  </si>
  <si>
    <t>34_553</t>
  </si>
  <si>
    <t>CDC: (POST HELD) RAPID OUTBREAK RESPONSE</t>
  </si>
  <si>
    <t>(POST HELD) RAPID OUTBREAK RESPONSE</t>
  </si>
  <si>
    <t>34_979</t>
  </si>
  <si>
    <t>CDC: RAPID OUTBREAK RESPONSE</t>
  </si>
  <si>
    <t>CDC: Rapid Outbreak Response</t>
  </si>
  <si>
    <t>Rapid Outbreak Response</t>
  </si>
  <si>
    <t>34_712</t>
  </si>
  <si>
    <t>CDC: GLOBAL DISEASE DETECTION</t>
  </si>
  <si>
    <t>CDC: Global Disease Detection</t>
  </si>
  <si>
    <t>Global Disease Detection</t>
  </si>
  <si>
    <t>34_920</t>
  </si>
  <si>
    <t>B03</t>
  </si>
  <si>
    <t>CDC: POLIO ERADICATION THROUGH UNICEF.</t>
  </si>
  <si>
    <t>CDC: Polio Eradication through UNICEF.</t>
  </si>
  <si>
    <t xml:space="preserve">United Nations Children’s Fund </t>
  </si>
  <si>
    <t>United Nations Children’s Fund</t>
  </si>
  <si>
    <t>Polio Eradication through UNICEF. CDC has provided epidemiologic laboratory programmatic expertise and funding support to help polio-endemic countries with polio eradication activities. The Global Polio Eradication Initiative goal is to eradicate polio an</t>
  </si>
  <si>
    <t>34_798</t>
  </si>
  <si>
    <t>CDC: INTERNATIONAL SURVEILLANCE (POST HELD)</t>
  </si>
  <si>
    <t>INTERNATIONAL SURVEILLANCE (POST HELD)</t>
  </si>
  <si>
    <t>34_622</t>
  </si>
  <si>
    <t>CDC: GLOBAL DISEASE DETECTION (POST HELD)</t>
  </si>
  <si>
    <t>GLOBAL DISEASE DETECTION (POST HELD)</t>
  </si>
  <si>
    <t>CDI00143</t>
  </si>
  <si>
    <t>POLIO ERADICATION THROUGH UNICEF.</t>
  </si>
  <si>
    <t>Polio Eradication through UNICEF.</t>
  </si>
  <si>
    <t>United Nations Children_x0019_s Fund</t>
  </si>
  <si>
    <t>Polio Eradication through UNICEF. CDC has provided epidemiologic, laboratory, programmatic expertise, and funding support    to help polio-endemic countries with polio eradication activities.  The Global Polio Eradication Initiative     goal is to eradica</t>
  </si>
  <si>
    <t>SCR.CTR.264772.01.1</t>
  </si>
  <si>
    <t>?PREVENTION OF TB AND HIV IN KAZAKHSTAN?</t>
  </si>
  <si>
    <t>INTERNATIONAL NGOs</t>
  </si>
  <si>
    <t>The action contributes to the overall objectives to improve the health of the Kazak population, achieve the Millennium Development Goals (MDGs) concerning health and assist the Ministry of Health to achieve the objectives of the State Development Health P</t>
  </si>
  <si>
    <t>76_147565</t>
  </si>
  <si>
    <t>KAZ SO 3.2 HEALTH - AVIAN FLU</t>
  </si>
  <si>
    <t>KAZ SO 3.2 HEALTH - Avian Flu</t>
  </si>
  <si>
    <t>Increased Utilization of Quality Primary Health Care for Select Populations [through Centers for Disease Control and Prevention]</t>
  </si>
  <si>
    <t>BMZ</t>
  </si>
  <si>
    <t>TUBERCULOSIS CONTROL PROGRAMME II</t>
  </si>
  <si>
    <t>Tuberculosis Control Programme II</t>
  </si>
  <si>
    <t>KfW</t>
  </si>
  <si>
    <t>Financing of laboratory equipment, medical technical equipment, transportation measure for monitoring and supervision as well as consulting services for the Tuberculosis Control Program.</t>
  </si>
  <si>
    <t>Medical education/training</t>
  </si>
  <si>
    <t>BMWF</t>
  </si>
  <si>
    <t>2011818036aw</t>
  </si>
  <si>
    <t>bmwf-049-geo22/2011</t>
  </si>
  <si>
    <t>E01</t>
  </si>
  <si>
    <t>AUSTRIAN MEDICAL SEMINARS - ADVANCED TRAINING FOR HEALTH</t>
  </si>
  <si>
    <t>Austrian Medical Seminars - advanced training for health</t>
  </si>
  <si>
    <t>American Austrian Foundation</t>
  </si>
  <si>
    <t>Austrian Medical Seminars - Weiterbildungsseminare für Mediziner (27 Teilnehmer)</t>
  </si>
  <si>
    <t>2010818091bj</t>
  </si>
  <si>
    <t>bmwf-056-geo35/2010</t>
  </si>
  <si>
    <t>AUSTRIAN MEDICAL SEMINARS - ADVANCED TRAINING FOR HEALTH PROFESSIONALS</t>
  </si>
  <si>
    <t>Austrian Medical Seminars - advanced training for health professionals</t>
  </si>
  <si>
    <t>Austrian Medical Seminars - Weiterbildungsseminare für Mediziner (38 Teilnehmer), Länderanteil auf Basis der Teilnehmer-Anzahl</t>
  </si>
  <si>
    <t>2012818115au</t>
  </si>
  <si>
    <t>bmwf-003-geo21/2012</t>
  </si>
  <si>
    <t>AUSTRIAN MEDICAL SEMINARS - SEMINAR FOR PHYSICIANS</t>
  </si>
  <si>
    <t>Austrian Medical Seminars - Seminar for physicians</t>
  </si>
  <si>
    <t>AAF</t>
  </si>
  <si>
    <t>Austrian Medical Seminars - Weiterbildungsseminare für Mediziner (39 Teilnehmer)</t>
  </si>
  <si>
    <t>Greece</t>
  </si>
  <si>
    <t>MHSS</t>
  </si>
  <si>
    <t>MHSS-DPNP-S-2011-6</t>
  </si>
  <si>
    <t>MEDICAL EDUCATION &amp; TRAINING</t>
  </si>
  <si>
    <t>MINISTRY OF HEALTH &amp; SOCIAL SOLIDARITY</t>
  </si>
  <si>
    <t>AWARD OF MEDICAL SCHOLARSHIPS</t>
  </si>
  <si>
    <t>SYSTEM OF HEALTH ACCOUNTS (SHA)</t>
  </si>
  <si>
    <t>System of Health Accounts (SHA)</t>
  </si>
  <si>
    <t>This training course provides three sessions such as understanding of health and social wealfare policy, OECD system of health accounts, and workshop for participant's presentations</t>
  </si>
  <si>
    <t>MEDICAL RESEARCH</t>
  </si>
  <si>
    <t>Modernization of Traditional Medicine (Asia-Pacific)</t>
  </si>
  <si>
    <t>Medical research</t>
  </si>
  <si>
    <t>SOUTH &amp; CENTRAL ASIA</t>
  </si>
  <si>
    <t>To contribute to the modernisation of participating countries traditional medicine</t>
  </si>
  <si>
    <t>MODERNIZATION OF TRADITIONAL MEDICINE</t>
  </si>
  <si>
    <t>Modernization of Traditional Medicine</t>
  </si>
  <si>
    <t>/To provide comprehensive understanding on theory, policy, educational system, and R&amp;D of Traditional Korean Medicine, etc/</t>
  </si>
  <si>
    <t>France</t>
  </si>
  <si>
    <t>MEN</t>
  </si>
  <si>
    <t>RECHERCHE MÉDICALE</t>
  </si>
  <si>
    <t>Recherche médicale</t>
  </si>
  <si>
    <t>Gouvernement-France</t>
  </si>
  <si>
    <t>To provide comprehensive understanding on theory, policy, educational system, and R&amp;D of Traditional Korean Medicine (TKM)</t>
  </si>
  <si>
    <t>KBZ-2012-019</t>
  </si>
  <si>
    <t>CONTRIBUTIONS TO THE CONSTRUCTION OF HOSPITALS AND MEDICAL CENTRES, AND PROVISION OF MEDICAL SUPPLIES</t>
  </si>
  <si>
    <t>Contributions to the construction of hospitals and medical centres, and provision of medical supplies</t>
  </si>
  <si>
    <t>Medical services</t>
  </si>
  <si>
    <t>KBZ-2011-012</t>
  </si>
  <si>
    <t>BUILDING CLINICS + PROVISION (50) AN AMBULANCE AND THE PROVISION OF MEDICAL EQUIPMENT</t>
  </si>
  <si>
    <t>Building clinics + provision (50) an ambulance and the provision of medical equipment</t>
  </si>
  <si>
    <t>IMPROVEMENT OF ONCOLOGY HEALTH CARE SERVICE FOR INHABITANTS OF THE TERRITORY OF SEMIPALATINSK REGION</t>
  </si>
  <si>
    <t>Improvement of Oncology Health Care Service for Inhabitants of the territory of Semipalatinsk Region</t>
  </si>
  <si>
    <t>Provision of medical equipment; CT and Mammogragphy Dispatch of Experts for the check-up on the use of the provided equipment Invite related personnel of the project to Korea for the training programs (administrator course : 2 weeks, experts : 3weeks)</t>
  </si>
  <si>
    <t>MEDICAL SERVICES</t>
  </si>
  <si>
    <t>Volunteer medical services in Almaty City, Kazakhstan</t>
  </si>
  <si>
    <t>Korea-Kazakhstan Association</t>
  </si>
  <si>
    <t>ALMATY</t>
  </si>
  <si>
    <t>??? ??</t>
  </si>
  <si>
    <t>Providing health care and medical treatment related to oriental medicine</t>
  </si>
  <si>
    <t>Providing health care and medical treatment related to internal medicine</t>
  </si>
  <si>
    <t>/VOLUNTEER MEDICAL SERVICES IN ALMATY CITY, KAZAKHSTAN/</t>
  </si>
  <si>
    <t>/Volunteer medical services in Almaty City, Kazakhstan/</t>
  </si>
  <si>
    <t>/Medical volunteer services in Almaty by providing Internal medicine, varicose vein, etc./</t>
  </si>
  <si>
    <t>VOLUNTEER MEDICAL SERVICES IN ALMATY CITY, KAZAKHSTAN</t>
  </si>
  <si>
    <t>Almaty</t>
  </si>
  <si>
    <t>1. Purpose : to provide volunteer medical services in Kazakhstan which is lack of medical systems2. Contents : Medical volunteer services in Almaty3. Subjects : Internal medicine, varicose vein, etc.</t>
  </si>
  <si>
    <t>SCR.CTR.259544</t>
  </si>
  <si>
    <t>OPERATIONAL SHORT-TERM TECHNICAL ASSISTANCE RELATED TO THE FINANCIAL AND TECHNICAL COOPERATION WITH CENTRAL ASIA</t>
  </si>
  <si>
    <t>Operational short-term technical assistance related to the financial and technical cooperation with Central Asia</t>
  </si>
  <si>
    <t>Personnel dvpt: pop. &amp; repro health</t>
  </si>
  <si>
    <t>A Financial Audit concerning ''Access to basic services for internal migrants and homeless in Almaty''</t>
  </si>
  <si>
    <t>UN POPULATION FUND - YOUNG PEOPLE'S SRH</t>
  </si>
  <si>
    <t>UN POPULATION FUND - Young People's SRH</t>
  </si>
  <si>
    <t>Population policy and admin. mgmt</t>
  </si>
  <si>
    <t>UN POPULATION FUND - PROGRAMME COORDN AND ASSIST</t>
  </si>
  <si>
    <t>UN POPULATION FUND - Programme Coordn and Assist</t>
  </si>
  <si>
    <t>AGENCY ON STATISTICS OF THE RE - DATA</t>
  </si>
  <si>
    <t>Agency on Statistics of the Re - Data</t>
  </si>
  <si>
    <t>PG</t>
  </si>
  <si>
    <t>KAZAKHSTAN CENTRE FOR SOCIAL T - YOUNG PEOPLE'S SRH</t>
  </si>
  <si>
    <t>Kazakhstan Centre for social T - Young People's SRH</t>
  </si>
  <si>
    <t>UN POPULATION FUND - DATA</t>
  </si>
  <si>
    <t>UN POPULATION FUND - Data</t>
  </si>
  <si>
    <t>UN POPULATION FUND - GENDER EQUALITY &amp; RR</t>
  </si>
  <si>
    <t>UN POPULATION FUND - Gender Equality &amp; RR</t>
  </si>
  <si>
    <t>SECTORS NOT SPECIFIED</t>
  </si>
  <si>
    <t>NGO AMAN-SAULYK - GENDER EQUALITY &amp; RR</t>
  </si>
  <si>
    <t>NGO Aman-Saulyk - Gender Equality &amp; RR</t>
  </si>
  <si>
    <t>KAZ3A11A</t>
  </si>
  <si>
    <t>MANAGEMENT AND COORDINATION</t>
  </si>
  <si>
    <t>Management and Coordination</t>
  </si>
  <si>
    <t>KAZ3P31A</t>
  </si>
  <si>
    <t>POPULATION, GENDER AND SEXUAL AND REPRODUCTIVE HEALTH DATA FOR DEVELOPMENT</t>
  </si>
  <si>
    <t>Population, Gender and Sexual and Reproductive Health Data for Development</t>
  </si>
  <si>
    <t>KAZ3P41A</t>
  </si>
  <si>
    <t>EMERGING POPULATION ISSUES IN DEVELOPMENT</t>
  </si>
  <si>
    <t>Emerging Population Issues in Development</t>
  </si>
  <si>
    <t>GOVERNMENT</t>
  </si>
  <si>
    <t>NGO</t>
  </si>
  <si>
    <t>RESEARCH CENTRE FOR OBSTETRICS - MATERNAL &amp; NEWBORN HEALTH</t>
  </si>
  <si>
    <t>Research Centre for Obstetrics - Maternal &amp; Newborn Health</t>
  </si>
  <si>
    <t>Reproductive health care</t>
  </si>
  <si>
    <t>UN POPULATION FUND - MATERNAL &amp; NEWBORN HEALTH</t>
  </si>
  <si>
    <t>UN POPULATION FUND - Maternal &amp; Newborn Health</t>
  </si>
  <si>
    <t>76_2063512</t>
  </si>
  <si>
    <t>MATERNAL AND CHILD HEALTH</t>
  </si>
  <si>
    <t>Maternal and Child Health</t>
  </si>
  <si>
    <t>Increase the availability and use of proven life-saving interventions that address the major killers of mothers and children and improve their health and nutrition status, including effective maternity care and management of obstetric complications; preve</t>
  </si>
  <si>
    <t>KAZ3R51A</t>
  </si>
  <si>
    <t>ACCESS OF YOUNG TO SEXUAL AND REPRODUCTIVE HEALTH &amp; GENDER</t>
  </si>
  <si>
    <t>Access of Young to Sexual and Reproductive Health &amp; Gender</t>
  </si>
  <si>
    <t>KAZ3R31A</t>
  </si>
  <si>
    <t>KAZ3G41A</t>
  </si>
  <si>
    <t>KAZ3R41A</t>
  </si>
  <si>
    <t>KAZ3R21A</t>
  </si>
  <si>
    <t>76_150448</t>
  </si>
  <si>
    <t>Increase the availability and use of proven life-saving interventions that address the major killers of mothers and children and improve their health and nutrition status including effective maternity care and management of obstetric complications; preven</t>
  </si>
  <si>
    <t>ACCESS TO REPRODUCTIVE HEALTH SERVICES INCREASED</t>
  </si>
  <si>
    <t>Access to Reproductive Health Services Increased</t>
  </si>
  <si>
    <t>DEMAND FOR REPRODUCTIVE HEALTH STRENGTHENED</t>
  </si>
  <si>
    <t>Demand for Reproductive Health Strengthened</t>
  </si>
  <si>
    <t>MATERNAL HEALTH/SAFE MOTHERHOOD GENERAL</t>
  </si>
  <si>
    <t>10730. Maternal health/Safe motherhood   general</t>
  </si>
  <si>
    <t>Maternal health/Safe motherhood   general</t>
  </si>
  <si>
    <t>UEJ42666</t>
  </si>
  <si>
    <t>UEJ42664</t>
  </si>
  <si>
    <t>World Health Organisation - assessed contributions</t>
  </si>
  <si>
    <t>SCR.CTR.210654.01.1</t>
  </si>
  <si>
    <t>SUPPORT FOR MATERNAL AND CHILD HEALTH IN KAZAKHSTAN</t>
  </si>
  <si>
    <t>World Health Organisation - core voluntary contributions account</t>
  </si>
  <si>
    <t>The overall objective of the project is to improve the health status of women of child-bearing age, infants and children, and thus assist Kazakhstan to achieve the Millennium Development Goals, especially MDG 4 and 5. The project will provide support to t</t>
  </si>
  <si>
    <t>76_2063548</t>
  </si>
  <si>
    <t>76_2062532</t>
  </si>
  <si>
    <t>76_152234</t>
  </si>
  <si>
    <t>KAZ2R51A</t>
  </si>
  <si>
    <t>KAZ2R21A</t>
  </si>
  <si>
    <t>SCR.CTR.210654</t>
  </si>
  <si>
    <t>Support for Maternal and Child Health in Kazakhstan</t>
  </si>
  <si>
    <t>NGO FAKEL - HIV &amp; STI PREVENTION</t>
  </si>
  <si>
    <t>NGO FAKEL - HIV &amp; STI Prevention</t>
  </si>
  <si>
    <t>Std control including hiv/aids</t>
  </si>
  <si>
    <t>UN POPULATION FUND - HIV &amp; STI PREVENTION</t>
  </si>
  <si>
    <t>UN POPULATION FUND - HIV &amp; STI Prevention</t>
  </si>
  <si>
    <t>DOD</t>
  </si>
  <si>
    <t>35_119</t>
  </si>
  <si>
    <t>DOD HIV/AIDS PREVENTION PROGRAM (DHAPP) - F OPERATIONAL PLAN PROGRAMS</t>
  </si>
  <si>
    <t>DOD HIV/AIDS Prevention Program (DHAPP) - F Operational Plan Programs</t>
  </si>
  <si>
    <t>U.S. Government - Department of Defense</t>
  </si>
  <si>
    <t>76_2060833</t>
  </si>
  <si>
    <t>KAZ SO 3.2 HEALTH - ASSISTANCE FOR HIV/AIDS</t>
  </si>
  <si>
    <t>KAZ SO 3.2 HEALTH - Assistance for HIV/AIDS</t>
  </si>
  <si>
    <t>Increased Utilization of Quality Primary Health Care for Select Populations - Assistance for HIV/AIDS [through Centers for Disease Control and Prevention, DHHS]</t>
  </si>
  <si>
    <t>76_2043272</t>
  </si>
  <si>
    <t>ASSISTANCE FOR HIV/AIDS</t>
  </si>
  <si>
    <t>Assistance for HIV/AIDS</t>
  </si>
  <si>
    <t>Reduce the transmission and impact of HIV/AIDS through support for prevention, care and treatment programs. - Assistance for HIV/AIDS [through Abt Associates, Inc.]</t>
  </si>
  <si>
    <t>76_2038051</t>
  </si>
  <si>
    <t>PEPFAR: Reduce the transmission and impact of HIV/AIDS through support for prevention, care and treatment programs. - Assistance for HIV/AIDS [through Davletov,Kairat]</t>
  </si>
  <si>
    <t>76_2043410</t>
  </si>
  <si>
    <t>Development &amp; Training Services, Inc.</t>
  </si>
  <si>
    <t>Reduce the transmission and impact of HIV/AIDS through support for prevention, care and treatment programs. - Assistance for HIV/AIDS [through Development &amp; Training Services, Inc.]</t>
  </si>
  <si>
    <t>76_2040984</t>
  </si>
  <si>
    <t>Personal Services Contractors - USAID</t>
  </si>
  <si>
    <t>PEPFAR: Reduce the transmission and impact of HIV/AIDS through support for prevention, care and treatment programs. - Assistance for HIV/AIDS [through Personal Services Contractors - USAID]</t>
  </si>
  <si>
    <t>76_2040977</t>
  </si>
  <si>
    <t>76_2041001</t>
  </si>
  <si>
    <t>76_2040997</t>
  </si>
  <si>
    <t>76_2040951</t>
  </si>
  <si>
    <t>76_2040957</t>
  </si>
  <si>
    <t>76_2040606</t>
  </si>
  <si>
    <t>76_2040673</t>
  </si>
  <si>
    <t>76_2040731</t>
  </si>
  <si>
    <t>76_2040782</t>
  </si>
  <si>
    <t>76_2040825</t>
  </si>
  <si>
    <t>76_2040818</t>
  </si>
  <si>
    <t>76_2040230</t>
  </si>
  <si>
    <t>76_2042664</t>
  </si>
  <si>
    <t>PEPFAR: Reduce the transmission and impact of HIV/AIDS through support for prevention, care and treatment programs. - Assistance for HIV/AIDS [through Unspecified Vendors - Kazakhstan]</t>
  </si>
  <si>
    <t>76_2042659</t>
  </si>
  <si>
    <t>76_2042645</t>
  </si>
  <si>
    <t>76_2042656</t>
  </si>
  <si>
    <t>76_2042655</t>
  </si>
  <si>
    <t>76_2027634</t>
  </si>
  <si>
    <t>ADMINISTRATION AND OVERSIGHT - ASSISTANCE FOR HIV/AIDS</t>
  </si>
  <si>
    <t>Administration and Oversight - Assistance for HIV/AIDS</t>
  </si>
  <si>
    <t xml:space="preserve">Supports the following illustrative program-funded costs: salaries of US, FSN, and TCN and other staff such as PSCs, RSSAs, PASAs, CASUs working for the US Government managing, administering, and supporting programs and their program-funded benefits such </t>
  </si>
  <si>
    <t>76_2044205</t>
  </si>
  <si>
    <t>Public Health Institute</t>
  </si>
  <si>
    <t>Reduce the transmission and impact of HIV/AIDS through support for prevention, care and treatment programs. - Assistance for HIV/AIDS [through Public Health Institute]</t>
  </si>
  <si>
    <t>Global Fund</t>
  </si>
  <si>
    <t>KAZ-H-RAC</t>
  </si>
  <si>
    <t>SCALING-UP ACCESS TO HIV PREVENTION, TREATMENT, CARE AND SUPPORT SERVICES FOR VULNERABLE GROUPS IN THE CIVILIAN AND PENITENTIARY SECTORS.</t>
  </si>
  <si>
    <t>scaling-up access to HIV prevention, treatment, care and support services for vulnerable groups in the civilian and penitentiary sectors through enhanced and expanded governmental/NGO/private parnerships</t>
  </si>
  <si>
    <t>Ministry of Health of Kazakhstan - Republican AIDS Center</t>
  </si>
  <si>
    <t>TARGETED OUTREACH TO AT RISK POPULATIONS IN LOW PREVALENCE COUNTRIES</t>
  </si>
  <si>
    <t>Targeted outreach to at risk populations in low prevalence countries</t>
  </si>
  <si>
    <t>SUPPORT TO NATIONAL SYSTEMS AND POLICIES FOR CHILDREN AFFECTED BY HIV INCLUDING FOR OVCS</t>
  </si>
  <si>
    <t>Support to national systems and policies for children affected by HIV including for OVCs</t>
  </si>
  <si>
    <t>ARVS TO CHILDREN EXCLUDING TO INFANTS IN PMTCT</t>
  </si>
  <si>
    <t>ARVs to children excluding to infants in PMTCT</t>
  </si>
  <si>
    <t>PEACE</t>
  </si>
  <si>
    <t>35_130</t>
  </si>
  <si>
    <t>PRESIDENT'S EMERGENCY PLAN FOR AIDS RELIEF - F OPERATIONAL PLAN PROGRAMS</t>
  </si>
  <si>
    <t>President's Emergency Plan for AIDS Relief - F Operational Plan Programs</t>
  </si>
  <si>
    <t>U.S. Government - Peace Corps</t>
  </si>
  <si>
    <t>76_135593</t>
  </si>
  <si>
    <t>HIV/AIDS</t>
  </si>
  <si>
    <t>Reduce the transmission and impact of HIV/AIDS through support for prevention care and treatment programs. [through Personal Services Contractors - USAID]</t>
  </si>
  <si>
    <t>76_135590</t>
  </si>
  <si>
    <t>76_135589</t>
  </si>
  <si>
    <t>76_107081</t>
  </si>
  <si>
    <t>ADMINISTRATION AND OVERSIGHT - ASSISTANCE FOR HIV/AIDS - ASSISTANCE FOR HIV/AIDS</t>
  </si>
  <si>
    <t>Administration and Oversight - Assistance for HIV/AIDS - Assistance for HIV/AIDS</t>
  </si>
  <si>
    <t>PEPFAR: Supports the following illustrative program-funded costs: salaries of US FSN and TCN and other staff such as PSCs RSSAs PASAs CASUs working for the US Government managing administering and supporting programs and their program-funded benefits such</t>
  </si>
  <si>
    <t>76_137832</t>
  </si>
  <si>
    <t>Reduce the transmission and impact of HIV/AIDS through support for prevention care and treatment programs. [through Unspecified Vendors - Kazakhstan]</t>
  </si>
  <si>
    <t>76_133396</t>
  </si>
  <si>
    <t>Reduce the transmission and impact of HIV/AIDS through support for prevention care and treatment programs. [through Izmailova Khorlan]</t>
  </si>
  <si>
    <t>76_135600</t>
  </si>
  <si>
    <t>76_135602</t>
  </si>
  <si>
    <t>76_135617</t>
  </si>
  <si>
    <t>76_135621</t>
  </si>
  <si>
    <t>76_135566</t>
  </si>
  <si>
    <t>76_135580</t>
  </si>
  <si>
    <t>76_135575</t>
  </si>
  <si>
    <t>76_135624</t>
  </si>
  <si>
    <t>76_135623</t>
  </si>
  <si>
    <t>76_108668</t>
  </si>
  <si>
    <t>76_108670</t>
  </si>
  <si>
    <t>76_108669</t>
  </si>
  <si>
    <t>76_108206</t>
  </si>
  <si>
    <t>76_107666</t>
  </si>
  <si>
    <t>DEMAND FOR HIV &amp; SEXUALLY TRANSMITTED INFECTION SERVICES</t>
  </si>
  <si>
    <t>Demand for HIV &amp; Sexually Transmitted Infection Services</t>
  </si>
  <si>
    <t>ADOLESCENT FRIENDLY HEALTH SERVICES - GENERAL</t>
  </si>
  <si>
    <t>30716. Adolescent friendly health services - general</t>
  </si>
  <si>
    <t>Adolescent friendly health services - general</t>
  </si>
  <si>
    <t>UEJ33032</t>
  </si>
  <si>
    <t>Reduce the transmission and impact of HIV/AIDS through support for prevention, care and treatment programs. [through ABT Associates]</t>
  </si>
  <si>
    <t>UEJ33035</t>
  </si>
  <si>
    <t>Reduce the transmission and impact of HIV/AIDS through support for prevention, care and treatment programs. [through Management Sciences for Health]</t>
  </si>
  <si>
    <t>UEJ16681</t>
  </si>
  <si>
    <t>PEPFAR: Supports the following illustrative program-funded costs: salaries of US, FSN, and TCN and other staff such as PSCs, RSSAs, PASAs, CASUs working for the US Government managing, administering, and supporting programs and their program-funded benefi</t>
  </si>
  <si>
    <t>UEJ16627</t>
  </si>
  <si>
    <t>UEJ16677</t>
  </si>
  <si>
    <t>UEJ16680</t>
  </si>
  <si>
    <t>UEJ16706</t>
  </si>
  <si>
    <t>UEJ16655</t>
  </si>
  <si>
    <t>UEJ36046</t>
  </si>
  <si>
    <t>HIV/AIDS - ASSISTANCE FOR HIV/AIDS</t>
  </si>
  <si>
    <t>HIV/AIDS - Assistance for HIV/AIDS</t>
  </si>
  <si>
    <t>Reduce the transmission and impact of HIV/AIDS through support for prevention, care and treatment programs. - Assistance for HIV/AIDS [through ABT Associates]</t>
  </si>
  <si>
    <t>Denmark</t>
  </si>
  <si>
    <t>2010001002cn</t>
  </si>
  <si>
    <t>104.N.139.a.</t>
  </si>
  <si>
    <t>STD CONTROL INCLUDING HIV/AIDS</t>
  </si>
  <si>
    <t>Interregional</t>
  </si>
  <si>
    <t>Support to national NGOs</t>
  </si>
  <si>
    <t>SCALING-UP ACCESS TO HIV PREVENTION, TREATMENT, CARE AND SUPPORT SERVICES FOR VULNERABLE GROUPS</t>
  </si>
  <si>
    <t>SCR.CTR.242779.01.1</t>
  </si>
  <si>
    <t>SCALING-UP HIV AND TB SERVICES FOR MOST AT RISK POPULATIONS IN KAZAKHSTAN</t>
  </si>
  <si>
    <t>Overall objective: To contribute to universal access of HIV and TB services for vulnerable population groups in the Republic of Kazakhstan. Specific Objective 1: Strengthened capacity of governmental and non-governmental health and service providers to</t>
  </si>
  <si>
    <t>SCR.CTR.242776.01.1</t>
  </si>
  <si>
    <t>OUR POSITIVE IN THE ACTIVITY</t>
  </si>
  <si>
    <t>The main objective is to reduce the number of new HIV/AIDS cases in Pavlodar and Pavlodar oblast by conducting primary prevention in educational institutions and hospitals for IDUs (injecting drug users). Project activities will contribute to successful</t>
  </si>
  <si>
    <t>SCR.CTR.242774.01.1</t>
  </si>
  <si>
    <t>A MODEL PROGRAMME AGAINST THE SPREAD OF HIV/AIDS AND TB IN WOMEN PRISONS.</t>
  </si>
  <si>
    <t>Overall objective: To improve the situation of prevention, diagnostics and rehabilitation treatment of patients with HIV/AIDS and TB amongst women in prisons</t>
  </si>
  <si>
    <t>76_2040928</t>
  </si>
  <si>
    <t>76_2040934</t>
  </si>
  <si>
    <t>76_2040919</t>
  </si>
  <si>
    <t>76_2040682</t>
  </si>
  <si>
    <t>76_2040725</t>
  </si>
  <si>
    <t>76_2040872</t>
  </si>
  <si>
    <t>76_2027223</t>
  </si>
  <si>
    <t>76_2026971</t>
  </si>
  <si>
    <t>76_2026554</t>
  </si>
  <si>
    <t>76_2039283</t>
  </si>
  <si>
    <t>PEPFAR: Reduce the transmission and impact of HIV/AIDS through support for prevention, care and treatment programs. - Assistance for HIV/AIDS [through Izmailova, Khorlan]</t>
  </si>
  <si>
    <t>76_2027633</t>
  </si>
  <si>
    <t>KAZ-708-G03-H</t>
  </si>
  <si>
    <t>DECREASE TUBERCULOSIS (TB) BURDEN IN KAZAKHSTAN</t>
  </si>
  <si>
    <t>Decrease Tuberculosis (TB) Burden in Kazakhstan</t>
  </si>
  <si>
    <t>The main focus of the program supported by Kazakhstan’s Round 7 HIV grant is to dramatically scale up efforts to reduce HIV and AIDS incidence in the three core vulnerable groups: injecting drug users, sex workers and men who have sex with men. To this en</t>
  </si>
  <si>
    <t>KAZ-202-G01-H-00</t>
  </si>
  <si>
    <t>MAINTAINING LOW HIV PREVALENCE AMONG THE POPULATION AND ALL VULNERABLE SUBPOPULATIONS IT JORDAN</t>
  </si>
  <si>
    <t>Maintaining low HIV prevalence among the population and all vulnerable subpopulations it Jordan</t>
  </si>
  <si>
    <t>Kazkahstan is experiencing a concentrated HIV epidemic with as yet low overall prevalence. There is particular risk of new outbreaks among the high number of injecting drug users in the country. The overall goal of the program supported by this Round 2 gr</t>
  </si>
  <si>
    <t>UNDP</t>
  </si>
  <si>
    <t>PAF 2010-2011</t>
  </si>
  <si>
    <t>Harm reduction programmes analyzed and recommendations on their improvement provided; capacity of penitentiary system specialists is improved in the area of HIV prevention and ARV treatment</t>
  </si>
  <si>
    <t>Scaling-up HIV and TB services for most at risk populations in Kazakhstan</t>
  </si>
  <si>
    <t>Our positive in the activity</t>
  </si>
  <si>
    <t>76_131412</t>
  </si>
  <si>
    <t>Reduce the transmission and impact of HIV/AIDS through support for prevention care and treatment programs. [through Abt Associates Inc.]</t>
  </si>
  <si>
    <t>76_140110</t>
  </si>
  <si>
    <t>Reduce the transmission and impact of HIV/AIDS through support for prevention care and treatment programs. - Assistance for HIV/AIDS [through Abt Associates Inc.]</t>
  </si>
  <si>
    <t>76_147564</t>
  </si>
  <si>
    <t>KAZ SO 3.2 HEALTH - ASSISTANCE FOR HIV/AIDS - ASSISTANCE FOR HIV/AIDS</t>
  </si>
  <si>
    <t>KAZ SO 3.2 HEALTH - Assistance for HIV/AIDS - Assistance for HIV/AIDS</t>
  </si>
  <si>
    <t>John Snow International</t>
  </si>
  <si>
    <t>PEPFAR: Increased Utilization of Quality Primary Health Care for Select Populations - Assistance for HIV/AIDS - Assistance for HIV/AIDS [through John Snow International]</t>
  </si>
  <si>
    <t>76_133993</t>
  </si>
  <si>
    <t>Management Sciences for Health</t>
  </si>
  <si>
    <t>Reduce the transmission and impact of HIV/AIDS through support for prevention care and treatment programs. [through Management Sciences for Health]</t>
  </si>
  <si>
    <t>SCALING-UP ACCESS TO HIV PREVENTION TREATMENT, CARE AND SUPPORT SERVICES, PARTICULARLY FOR VULNERABLE GROUPS.</t>
  </si>
  <si>
    <t>Scaling-up access to HIV prevention treatment, care and support services, particularly for vulnerable groups through enhanced and expanded governmental/NGO/private partnerships</t>
  </si>
  <si>
    <t>The Republican Center for Prophylactics and Control of AIDS of the Government of the Republic of Kaz</t>
  </si>
  <si>
    <t>PROMOTION OF AND SUPPORT TO SAFER BEHAVIOR CHOICES AMONG TARGET POPULATION GROUPS (INJECTING DRUG USERS, COMMERCIAL SEX WORKERS, YOUTH).</t>
  </si>
  <si>
    <t>Promotion of and support to safer behavior choices among target population groups (injecting drug users, commercial sex workers, youth); provision of care and support to people with HIV/AIDS</t>
  </si>
  <si>
    <t>SCR.640968</t>
  </si>
  <si>
    <t>Empowering community-based organisations and the social integration of people living with HIV (PLHIV) in Kazakhstan</t>
  </si>
  <si>
    <t>The aim of the project is to improve the quality of life of people living with HIV in Kazakhstan. The aim is to give the project beneficiaries confidence in having a stronger voice in their community.</t>
  </si>
  <si>
    <t>SCR.666118</t>
  </si>
  <si>
    <t>Initiatives aimed at the HIV/AIDS sensitization of at-risk adolescents coming from orphanages, boarding schools and reformatories in the city of Almaty, Karaganda and Temirtau</t>
  </si>
  <si>
    <t>Overall objective: Improvement of the quality of life of at risk adolescents living in orphanages, boarding schools and reformatories in Almaty, Karaganda and Temirtau through sensitization about risks of HIV/AIDS infection.</t>
  </si>
  <si>
    <t>SCR.CTR.242774</t>
  </si>
  <si>
    <t>A model programme against the spread of HIV/AIDS and TB in women prisons.</t>
  </si>
  <si>
    <t>HIV00001</t>
  </si>
  <si>
    <t>DOD HIV/AIDS PREVENTION PROGRAM (DHAPP) - COUNTRY PROGRAMS</t>
  </si>
  <si>
    <t>DOD HIV/AIDS Prevention Program (DHAPP) - Country Programs</t>
  </si>
  <si>
    <t>PEPFAR - The President's Emergency Plan for AIDS Relief is committed to prevent new HIV infections; treat HIV-infected individuals and those orpahned by AIDs.</t>
  </si>
  <si>
    <t>UEJ32938</t>
  </si>
  <si>
    <t xml:space="preserve">Population Services International </t>
  </si>
  <si>
    <t>Population Services International</t>
  </si>
  <si>
    <t>Reduce the transmission and impact of HIV/AIDS through support for prevention, care and treatment programs. [through Population Services International]</t>
  </si>
  <si>
    <t>UEJ36488</t>
  </si>
  <si>
    <t>Reduce the transmission and impact of HIV/AIDS through support for prevention, care and treatment programs. - Assistance for HIV/AIDS [through Personal Service Contractors - USAID]</t>
  </si>
  <si>
    <t>UEJ16674</t>
  </si>
  <si>
    <t>UEJ35997</t>
  </si>
  <si>
    <t>Reduce the transmission and impact of HIV/AIDS through support for prevention, care and treatment programs. - Assistance for HIV/AIDS [through Population Services International]</t>
  </si>
  <si>
    <t>UEJ36510</t>
  </si>
  <si>
    <t>Reduce the transmission and impact of HIV/AIDS through support for prevention, care and treatment programs. - Assistance for HIV/AIDS [through U.S. Direct Hire]</t>
  </si>
  <si>
    <t>UEJ36508</t>
  </si>
  <si>
    <t>UEJ39874</t>
  </si>
  <si>
    <t>UEJ36511</t>
  </si>
  <si>
    <t>Reduce the transmission and impact of HIV/AIDS through support for prevention, care and treatment programs. - Assistance for HIV/AIDS [through U.S. Government - Peace Corps]</t>
  </si>
  <si>
    <t>UEJ36496</t>
  </si>
  <si>
    <t>Reduce the transmission and impact of HIV/AIDS through support for prevention, care and treatment programs. - Assistance for HIV/AIDS [through Kadyrova,Rashida]</t>
  </si>
  <si>
    <t>UEJ36506</t>
  </si>
  <si>
    <t>Reduce the transmission and impact of HIV/AIDS through support for prevention, care and treatment programs. - Assistance for HIV/AIDS [through Unspecified Vendors - Kazakhstan]</t>
  </si>
  <si>
    <t>UNAIDS</t>
  </si>
  <si>
    <t>SKILLS BUILT TO ADDRESS GENDER, GIPA AND HUMAN RIGHTS ASPECTS OF THE HIV EPIDEMIC</t>
  </si>
  <si>
    <t>Skills built to address gender, GIPA and human rights aspects of the HIV epidemic</t>
  </si>
  <si>
    <t>STRATEGIC INFORMATION TOOLS AND PROCESSES REFINED, SHARED AND UTILIZED FOR DECISION MAKING</t>
  </si>
  <si>
    <t>Strategic information tools and processes refined, shared and utilized for decision making</t>
  </si>
  <si>
    <t>NATIONAL CAPACITY, SYSTEMS AND INSTITUTIONS ARE STRENGTHENED TO ADDRESS PREVENTION, TREATMENT, CARE AND SUPPORT PROGRAMMES</t>
  </si>
  <si>
    <t>National capacity, systems and institutions are strengthened to address prevention, treatment, care and support programmes</t>
  </si>
  <si>
    <t>STRATEGIC INFORMATION STRENGTHENED AND AVAILABLE TO SUPPORT KNOWING YOUR EPIDEMIC, GUIDING AN EVIDENCE INFORMED RESPONSE AND IMPROVING ACCOUNTABILITY</t>
  </si>
  <si>
    <t>Strategic information strengthened and available to support knowing your epidemic, guiding an evidence informed response and improving accountability</t>
  </si>
  <si>
    <t>CROSS CUTTING</t>
  </si>
  <si>
    <t>Cross cutting</t>
  </si>
  <si>
    <t>COORDINATION, ALIGNMENT AND HARMONIZATION STRENGTHENED ACROSS THE HIV RESPONSE</t>
  </si>
  <si>
    <t>Coordination, alignment and harmonization strengthened across the HIV response</t>
  </si>
  <si>
    <t>CAPACITIES TO WORK WITH KEY POPULATIONS ARE STRENGTHENED.</t>
  </si>
  <si>
    <t>Capacities to work with key populations are strengthened.</t>
  </si>
  <si>
    <t>SUPPORT TO NATIONAL SYSTEMS AND POLICIES FOR CHILDREN AFFECTED BY HIV INCLUDING</t>
  </si>
  <si>
    <t>Support to national systems and policies for children affected by HIV including</t>
  </si>
  <si>
    <t>Interagency</t>
  </si>
  <si>
    <t>LEADERSHIP AND RESOURCE MOBILIZATION FOR A BORADBASED HIV RESPONSE AT COUNTRY, REGIONAL AND GLOBAL LEVELS ARE STRENGTHENED</t>
  </si>
  <si>
    <t>Leadership and resource mobilization for a boradbased HIV response at country, regional and global levels are strengthened</t>
  </si>
  <si>
    <t>HUMAN RESOURCES AND SYSTEMS OF GOVERNMENT AND CIVIL SOCIETY ENHANCED TO DEVELOP, IMPLEMENT AND SCALE UP EVIDENCE INFORMED COMPREHENSIVE HIV RESPONSES</t>
  </si>
  <si>
    <t>Human resources and systems of government and civil society enhanced to develop, implement and scale up evidence informed comprehensive HIV responses</t>
  </si>
  <si>
    <t>ADAPTED STRATEGIES FOR PREVENTION AND THE FIGHT AGAINST HIV AND AIDS</t>
  </si>
  <si>
    <t>Adapted strategies for prevention and the fight against HIV and AIDS</t>
  </si>
  <si>
    <t>GIZ</t>
  </si>
  <si>
    <t>STRATEGIC INFORMATION STRENGTHENED AND AVAILABLE TO SUPPORT KNOWING YOUR EPIDEMIC, GUIDING AN EVIDENCE INFORMED RESPONSE AND IMPROVING ACCOUNTABILITY.</t>
  </si>
  <si>
    <t>Strategic information strengthened and available to support knowing your epidemic, guiding an evidence informed response and improving accountability.</t>
  </si>
  <si>
    <t>LEADERSHIP AND RESOURCE MOBILIZATION FOR A BORADBASED HIV RESPONSE AT COUNTRY, REGIONAL AND GLOBAL LEVELS ARE STRENGTHENED.</t>
  </si>
  <si>
    <t>Leadership and resource mobilization for a boradbased HIV response at country, regional and global levels are strengthened.</t>
  </si>
  <si>
    <t>HUMAN RIGHTS BASED AND GENDER RESPONSIVE POLICIES AND APPROACHES TO REDUCE STIGMA AND DISCRIMINATION ARE STRENGTHENED, INCLUDING AS APPROPRIATE FOCUSS</t>
  </si>
  <si>
    <t>Human rights based and gender responsive policies and approaches to reduce stigma and discrimination are strengthened, including as appropriate focussed efforts on sex work, drug use, incarceration and sexual diversity</t>
  </si>
  <si>
    <t>ST1011766</t>
  </si>
  <si>
    <t>Public sector institutions</t>
  </si>
  <si>
    <t>76_2079085</t>
  </si>
  <si>
    <t>TUBERCULOSIS C.A.R.E. - TUBERCULOSIS</t>
  </si>
  <si>
    <t>Tuberculosis C.A.R.E. - Tuberculosis</t>
  </si>
  <si>
    <t>Tuberculosis control</t>
  </si>
  <si>
    <t>KNCV Tuberculosis Foundation</t>
  </si>
  <si>
    <t>Reduce the number of deaths caused by TB by increasing detection of cases of TB and by successfully treating detected cases, as well as addressing issues of multi-drug resistant TB, TB and HIV, and investing in new tools for TB. [through KNCV Tuberculosis</t>
  </si>
  <si>
    <t>76_2078963</t>
  </si>
  <si>
    <t>TUBERCULOSIS</t>
  </si>
  <si>
    <t>Tuberculosis</t>
  </si>
  <si>
    <t>U.S. Government - U.S. Agency for International Development</t>
  </si>
  <si>
    <t>Reduce the number of deaths caused by TB by increasing detection of cases of TB and by successfully treating detected cases, as well as addressing issues of multi-drug resistant TB, TB and HIV, and investing in new tools for TB. [through U.S. Direct Hire]</t>
  </si>
  <si>
    <t>76_254148</t>
  </si>
  <si>
    <t>Reduce the number of deaths caused by TB by increasing detection of cases of TB and by successfully treating detected cases as well as addressing issues of multi-drug resistant TB TB and HIV and investing in new tools for TB. [through Abt Associates Inc.]</t>
  </si>
  <si>
    <t>76_254625</t>
  </si>
  <si>
    <t xml:space="preserve">Reduce the number of deaths caused by TB by increasing detection of cases of TB and by successfully treating detected cases as well as addressing issues of multi-drug resistant TB TB and HIV and investing in new tools for TB. [through Population Services </t>
  </si>
  <si>
    <t>76_254376</t>
  </si>
  <si>
    <t>Reduce the number of deaths caused by TB by increasing detection of cases of TB and by successfully treating detected cases as well as addressing issues of multi-drug resistant TB TB and HIV and investing in new tools for TB. [through KNCV Tuberculosis Fo</t>
  </si>
  <si>
    <t>UEJ98094</t>
  </si>
  <si>
    <t>Reduce the number of deaths caused by TB by increasing detection of cases of TB and by successfully treating detected cases, as well as addressing issues of multi-drug resistant TB, TB and HIV, and investing in new tools for TB. [through Population Servic</t>
  </si>
  <si>
    <t>UEJ98136</t>
  </si>
  <si>
    <t>Reduce the number of deaths caused by TB by increasing detection of cases of TB and by successfully treating detected cases, as well as addressing issues of multi-drug resistant TB, TB and HIV, and investing in new tools for TB. [through ABT Associates]</t>
  </si>
  <si>
    <t>UEJ98401</t>
  </si>
  <si>
    <t>KAZ-607-G02-T</t>
  </si>
  <si>
    <t>PROMOTION OF AND SUPPORT TO SAFER BEHAVIOR CHOICES AMONG TARGET POPULATION GROUPS</t>
  </si>
  <si>
    <t>Ministry of Health of Kazakhstan - National Center of TB Problems</t>
  </si>
  <si>
    <t>Kazakhstan has one of the highest TB burdens in Eastern Europe and Central Asia, including one of the highest rates of multidrug-resistant TB (MDR-TB). The country’s Round 6 TB grant focuses on improving DOTS program quality by providing adequate diagnosi</t>
  </si>
  <si>
    <t>KAZ-809-G04-T</t>
  </si>
  <si>
    <t>SCALING-UP ACCESS TO HIV PREVENTION TREATMENT</t>
  </si>
  <si>
    <t>Kazakhstan’s Round 8 TB grant serves as an extension of the country’s Round 6 grant. With additional Global Fund support, the Ministry of Health is able to expand quality multidrug-resistant TB control activities that are not covered by the government bud</t>
  </si>
  <si>
    <t>76_2078676</t>
  </si>
  <si>
    <t>Reduce the number of deaths caused by TB by increasing detection of cases of TB and by successfully treating detected cases, as well as addressing issues of multi-drug resistant TB, TB and HIV, and investing in new tools for TB. [through Abt Associates, I</t>
  </si>
  <si>
    <t>76_2077782</t>
  </si>
  <si>
    <t>THE HEALTH OUTREACH PROGRAM - TUBERCULOSIS</t>
  </si>
  <si>
    <t>The Health Outreach Program - Tuberculosis</t>
  </si>
  <si>
    <t>PROGRAMME TO COMBAT TUBERCULOSIS</t>
  </si>
  <si>
    <t>Programme to Combat Tuberculosis</t>
  </si>
  <si>
    <t>76_254852</t>
  </si>
  <si>
    <t xml:space="preserve">Reduce the number of deaths caused by TB by increasing detection of cases of TB and by successfully treating detected cases as well as addressing issues of multi-drug resistant TB TB and HIV and investing in new tools for TB. [through Unspecified Vendors </t>
  </si>
  <si>
    <t>76_254375</t>
  </si>
  <si>
    <t>DECREASE OF TB BURDEN IN KAZAKHSTAN THROUGH STRENGTHENING OF MULTI-DRUG RESISTANT (MDR-TB) TB MANAGEMENT</t>
  </si>
  <si>
    <t>Decrease of TB Burden in Kazakhstan through Strengthening of Multi-Drug Resistant (MDR-TB) TB Management</t>
  </si>
  <si>
    <t>National Center of TB Problems of the Ministry of Health of the Republic of Kazakhstan</t>
  </si>
  <si>
    <t>UEJ98146</t>
  </si>
  <si>
    <t>UEJ98429</t>
  </si>
  <si>
    <t>UEJ98414</t>
  </si>
  <si>
    <t>UEJ98435</t>
  </si>
  <si>
    <t>Reduce the number of deaths caused by TB by increasing detection of cases of TB and by successfully treating detected cases, as well as addressing issues of multi-drug resistant TB, TB and HIV, and investing in new tools for TB. [through Izmailova, Khorla</t>
  </si>
  <si>
    <t>UEJ98436</t>
  </si>
  <si>
    <t>Reduce the number of deaths caused by TB by increasing detection of cases of TB and by successfully treating detected cases, as well as addressing issues of multi-drug resistant TB, TB and HIV, and investing in new tools for TB. [through Latypova, Roza]</t>
  </si>
  <si>
    <t>UEJ98198</t>
  </si>
  <si>
    <t>Reduce the number of deaths caused by TB by increasing detection of cases of TB and by successfully treating detected cases, as well as addressing issues of multi-drug resistant TB, TB and HIV, and investing in new tools for TB. [through Unspecified Vendo</t>
  </si>
  <si>
    <t>Статистика/Курсы валют/Официальные курсы валют в среднем за период</t>
  </si>
  <si>
    <t>www.nationalbank.kz</t>
  </si>
  <si>
    <t>CIA World Factbook</t>
  </si>
  <si>
    <t>www.indexmundi.com/kazakhstan/exchange_rates.html</t>
  </si>
  <si>
    <t>Source</t>
  </si>
  <si>
    <t>Exchange rate KZT per USD/курс валют</t>
  </si>
  <si>
    <t>year/год</t>
  </si>
  <si>
    <t>код</t>
  </si>
  <si>
    <t>HC</t>
  </si>
  <si>
    <t>purpose</t>
  </si>
  <si>
    <t>HC.9</t>
  </si>
  <si>
    <t>Прочие услуги здравоохранения, не классифицированные ранее</t>
  </si>
  <si>
    <t>НС</t>
  </si>
  <si>
    <t>HF</t>
  </si>
  <si>
    <t>FSR.1</t>
  </si>
  <si>
    <t>Заимствование</t>
  </si>
  <si>
    <t>channelname</t>
  </si>
  <si>
    <t>перевод в млн,в тыс</t>
  </si>
  <si>
    <t>Сумма по полю тыс.тенге</t>
  </si>
  <si>
    <t xml:space="preserve">Прочие услуги здравоохранения, не вошедшие в другие категории </t>
  </si>
  <si>
    <t>Названия столбцов</t>
  </si>
  <si>
    <t xml:space="preserve">Программы надзора над инфекционными и не инфекционными заболеваниями, травмами и воздействие на среду здоровья </t>
  </si>
  <si>
    <t>FS.7.1.1</t>
  </si>
  <si>
    <t>Денежные средства, поступившие от иностранных государств</t>
  </si>
  <si>
    <t>FS.7.1.2</t>
  </si>
  <si>
    <t>Денежные средства, поступившие от международных организаций</t>
  </si>
  <si>
    <t xml:space="preserve">HF.4.2.2 </t>
  </si>
  <si>
    <t xml:space="preserve">HF.4.2.2.1 </t>
  </si>
  <si>
    <t>Прочие схемы</t>
  </si>
  <si>
    <t xml:space="preserve">Благотворительность/Системы Международных неправительственных организаций </t>
  </si>
  <si>
    <t>Схемы включения (международные организации или посольства)</t>
  </si>
  <si>
    <t>HF.4.2.2.3</t>
  </si>
  <si>
    <t>Donor code</t>
  </si>
  <si>
    <t>Donor name (EN)</t>
  </si>
  <si>
    <t>Donor name (FR)</t>
  </si>
  <si>
    <t>Agency code</t>
  </si>
  <si>
    <t>Agency name (EN)</t>
  </si>
  <si>
    <t>Agency name (FR)</t>
  </si>
  <si>
    <t>Acronym</t>
  </si>
  <si>
    <t>Autriche</t>
  </si>
  <si>
    <t>Federal Ministry of Finance</t>
  </si>
  <si>
    <t>Ministère fédéral des finances</t>
  </si>
  <si>
    <t>BMF</t>
  </si>
  <si>
    <t>Various ministries</t>
  </si>
  <si>
    <t>Ministères divers</t>
  </si>
  <si>
    <t>MIN</t>
  </si>
  <si>
    <t>Federal Government of Austria</t>
  </si>
  <si>
    <t>Gouvernement fédéral d’Autriche</t>
  </si>
  <si>
    <t>BReg</t>
  </si>
  <si>
    <t>Oesterreichische Kontrollbank AG</t>
  </si>
  <si>
    <t>OeKB</t>
  </si>
  <si>
    <t xml:space="preserve">Federal Ministry for European and International Affairs </t>
  </si>
  <si>
    <t>Ministère fédéral des affaires étrangères</t>
  </si>
  <si>
    <t>BMeiA</t>
  </si>
  <si>
    <t>Provincial governments, local communities</t>
  </si>
  <si>
    <t>Administrations provinciales, communautés locales</t>
  </si>
  <si>
    <t>Reg</t>
  </si>
  <si>
    <t>Federal Chancellery</t>
  </si>
  <si>
    <t>BKA</t>
  </si>
  <si>
    <t>Austrian Development Agency</t>
  </si>
  <si>
    <t>Agence autrichienne de développement</t>
  </si>
  <si>
    <t>ADA</t>
  </si>
  <si>
    <t>Education and Science Ministry</t>
  </si>
  <si>
    <t>Ministère de la science et de l’éducation</t>
  </si>
  <si>
    <t>BM/BWK</t>
  </si>
  <si>
    <t>Ministry for Agriculture and Environment</t>
  </si>
  <si>
    <t>Ministère de l’agriculture et de l’environnement</t>
  </si>
  <si>
    <t>BMLFUW</t>
  </si>
  <si>
    <t>Ministry of Defense</t>
  </si>
  <si>
    <t>Ministère de la défense</t>
  </si>
  <si>
    <t>BMLV</t>
  </si>
  <si>
    <t>Ministry of Interior</t>
  </si>
  <si>
    <t>Ministère de l’intérieur</t>
  </si>
  <si>
    <t>BMI</t>
  </si>
  <si>
    <t>Austrian Development Bank</t>
  </si>
  <si>
    <t>OeEB</t>
  </si>
  <si>
    <t>Ministry for Education, Arts and Culture</t>
  </si>
  <si>
    <t>Ministère Fédéral de l’Education, des Arts et de la Culture</t>
  </si>
  <si>
    <t>BM:UKK</t>
  </si>
  <si>
    <t>Ministry for Science and Research</t>
  </si>
  <si>
    <t>Miscellaneous</t>
  </si>
  <si>
    <t>Belgium</t>
  </si>
  <si>
    <t>Belgique</t>
  </si>
  <si>
    <t>Directorate General for Co-operation and Development</t>
  </si>
  <si>
    <t>Direction générale pour la coopération et le développement</t>
  </si>
  <si>
    <t>DGCD</t>
  </si>
  <si>
    <t>Official Federal Service of Foreign Affaires (excl. DGCD)</t>
  </si>
  <si>
    <t>Service public fédéral des affaires étrangères (hors. DGCD)</t>
  </si>
  <si>
    <t>SPAE</t>
  </si>
  <si>
    <t>Official Federal Service of Finance</t>
  </si>
  <si>
    <t>Service public fédéral des finances</t>
  </si>
  <si>
    <t>SPFF</t>
  </si>
  <si>
    <t>Ducroire National Office</t>
  </si>
  <si>
    <t>Office national du Ducroire</t>
  </si>
  <si>
    <t>OND</t>
  </si>
  <si>
    <t>Other Official Federal Services</t>
  </si>
  <si>
    <t>Autres services publics fédéraux</t>
  </si>
  <si>
    <t>ASPF</t>
  </si>
  <si>
    <t>provinces/municipalities</t>
  </si>
  <si>
    <t>provinces/municipalités</t>
  </si>
  <si>
    <t>LOC</t>
  </si>
  <si>
    <t>Flanders Official Regional Ministries</t>
  </si>
  <si>
    <t>Ministères régionaux publics des Flandres</t>
  </si>
  <si>
    <t>MPRF</t>
  </si>
  <si>
    <t>Walloon Official Regional Ministries</t>
  </si>
  <si>
    <t>Ministères régionaux publics de Wallonie</t>
  </si>
  <si>
    <t>MPRW</t>
  </si>
  <si>
    <t>Brussels Official Regional Ministries</t>
  </si>
  <si>
    <t>Ministères régionaux publics de Bruxelles</t>
  </si>
  <si>
    <t>MPRB</t>
  </si>
  <si>
    <t>German speaking Official Regional Ministries</t>
  </si>
  <si>
    <t>Ministères régionaux publics de langue allemande</t>
  </si>
  <si>
    <t>MPRG</t>
  </si>
  <si>
    <t>Danemark</t>
  </si>
  <si>
    <t>Ministry of Foreign Affairs</t>
  </si>
  <si>
    <t>Ministère des affaires étrangères</t>
  </si>
  <si>
    <t xml:space="preserve">Danish International Development Agency </t>
  </si>
  <si>
    <t>DANIDA</t>
  </si>
  <si>
    <t>Eksport Kredit Fonden</t>
  </si>
  <si>
    <t>EKR</t>
  </si>
  <si>
    <t>GOUV</t>
  </si>
  <si>
    <t>French Development Agency</t>
  </si>
  <si>
    <t>Agence française de développement</t>
  </si>
  <si>
    <t>AFD</t>
  </si>
  <si>
    <t>MAE</t>
  </si>
  <si>
    <t>COOP DECENTRALISED</t>
  </si>
  <si>
    <t>COOP DECENTRALISEE</t>
  </si>
  <si>
    <t>Ministry of Economy, Finance and Industry</t>
  </si>
  <si>
    <t>Ministère de l’économie, des finances et de l’industrie</t>
  </si>
  <si>
    <t>MINEFI</t>
  </si>
  <si>
    <t>Intérieur</t>
  </si>
  <si>
    <t>Ministry of Agriculture</t>
  </si>
  <si>
    <t>Ministère de l'Agriculture</t>
  </si>
  <si>
    <t>AGRI</t>
  </si>
  <si>
    <t>Ministère de la Défense</t>
  </si>
  <si>
    <t>DEF</t>
  </si>
  <si>
    <t>Inter-ministerial</t>
  </si>
  <si>
    <t>Interministériel</t>
  </si>
  <si>
    <t>INTER</t>
  </si>
  <si>
    <t>Other Ministries</t>
  </si>
  <si>
    <t>Autres ministères</t>
  </si>
  <si>
    <t>AUTRES</t>
  </si>
  <si>
    <t>Ministry of Higher education and Research</t>
  </si>
  <si>
    <t>Ministère de l'enseignement supérieur et de la recherche</t>
  </si>
  <si>
    <t>MESR</t>
  </si>
  <si>
    <t>MIN/TRAVAIL</t>
  </si>
  <si>
    <t>Ministère du Travail, de l'Emploi, de la Formation professionnelle et du Dialogue social</t>
  </si>
  <si>
    <t>Banque de France</t>
  </si>
  <si>
    <t>MINEFI/BDF</t>
  </si>
  <si>
    <t>Coface</t>
  </si>
  <si>
    <t>Allemagne</t>
  </si>
  <si>
    <t>Bundesministerium für Wirtschaftliche Zusammenarbeit und Entwicklung</t>
  </si>
  <si>
    <t>Kreditanstalt für Wiederaufbau</t>
  </si>
  <si>
    <t>KFW</t>
  </si>
  <si>
    <t>German Investment and Development Company</t>
  </si>
  <si>
    <t>Compagnie allemande d’investissement et de développement</t>
  </si>
  <si>
    <t>DEG</t>
  </si>
  <si>
    <t>Foreign Office</t>
  </si>
  <si>
    <t>Bureau des affaires étrangères</t>
  </si>
  <si>
    <t>Federal Ministry for the Env., Nature Conservation and Nuclear Safety</t>
  </si>
  <si>
    <t>Min.féd. de l'Environnement,de la Prot. de la Nature et de la Sûreté nucl.</t>
  </si>
  <si>
    <t>BMU</t>
  </si>
  <si>
    <t>Federal States and Local Governments</t>
  </si>
  <si>
    <t>Etats fédéraux et collectivités territoriales</t>
  </si>
  <si>
    <t>L G</t>
  </si>
  <si>
    <t>Federal Institutions</t>
  </si>
  <si>
    <t>Institutions fédérales</t>
  </si>
  <si>
    <t>Fed.Inst.</t>
  </si>
  <si>
    <t>Deutscher Entwicklungsdienst</t>
  </si>
  <si>
    <t>DED</t>
  </si>
  <si>
    <t>Federal Ministries</t>
  </si>
  <si>
    <t>Ministères fédéraux</t>
  </si>
  <si>
    <t>Foundations/Societies/Misc. (non federal)</t>
  </si>
  <si>
    <t>Fondations/Sociétés/Divers (non fédéral)</t>
  </si>
  <si>
    <t>Found</t>
  </si>
  <si>
    <t>Euler Hermes Kreditversicherungs-AG</t>
  </si>
  <si>
    <t>Hermes Kreditversicherungs-AG</t>
  </si>
  <si>
    <t>Euler Hermes</t>
  </si>
  <si>
    <t>Deutsche Gesellschaft für Internationale Zusammenarbeit</t>
  </si>
  <si>
    <t>Italy</t>
  </si>
  <si>
    <t>Italie</t>
  </si>
  <si>
    <t>MGI</t>
  </si>
  <si>
    <t>Agenzia Erogazioni Per l’Agricoltura</t>
  </si>
  <si>
    <t>AGEA</t>
  </si>
  <si>
    <t>OGPI</t>
  </si>
  <si>
    <t>Direzione Generale per la Cooperazione allo Sviluppo</t>
  </si>
  <si>
    <t>DGCS</t>
  </si>
  <si>
    <t>MC</t>
  </si>
  <si>
    <t>Central administration</t>
  </si>
  <si>
    <t>Administration centrale</t>
  </si>
  <si>
    <t>CA</t>
  </si>
  <si>
    <t>Local administration</t>
  </si>
  <si>
    <t>Administration locale</t>
  </si>
  <si>
    <t>LA</t>
  </si>
  <si>
    <t>Artigiancassa</t>
  </si>
  <si>
    <t>Art.</t>
  </si>
  <si>
    <t>Sezione Speciale per l’Assicurazione del Credito all’Esportazione</t>
  </si>
  <si>
    <t>SACE</t>
  </si>
  <si>
    <t>Netherlands</t>
  </si>
  <si>
    <t>Pays-Bas</t>
  </si>
  <si>
    <t>Ministry of Foreign Affairs (DGIS)</t>
  </si>
  <si>
    <t>Ministère des affaires étrangères (DGIS)</t>
  </si>
  <si>
    <t>NG</t>
  </si>
  <si>
    <t>NLD Gov. through NLD Inv Bank for Developing Countries</t>
  </si>
  <si>
    <t>Gouv hollandais à travers la banque hollandaise d’inv pour les pays en dvmt</t>
  </si>
  <si>
    <t>NIO/FMO</t>
  </si>
  <si>
    <t>FMO</t>
  </si>
  <si>
    <t>NCM Credit Management Worldwide</t>
  </si>
  <si>
    <t>NCM</t>
  </si>
  <si>
    <t>Norway</t>
  </si>
  <si>
    <t>Norvège</t>
  </si>
  <si>
    <t>Norwegian Agency for Development Co-operation</t>
  </si>
  <si>
    <t>Agence norvégienne de coopération pour le développement</t>
  </si>
  <si>
    <t>NORAD</t>
  </si>
  <si>
    <t>Innovation Norway</t>
  </si>
  <si>
    <t>IN</t>
  </si>
  <si>
    <t>NORFUND</t>
  </si>
  <si>
    <t>FK Norway</t>
  </si>
  <si>
    <t>FK</t>
  </si>
  <si>
    <t>Office of the Auditor General</t>
  </si>
  <si>
    <t>OAG</t>
  </si>
  <si>
    <t>Garantiinstituttet for eksportkreditt</t>
  </si>
  <si>
    <t>Garantiinstituttet for Eksportkreditt</t>
  </si>
  <si>
    <t>GIEK</t>
  </si>
  <si>
    <t>Portugal</t>
  </si>
  <si>
    <t>Portuguese Government</t>
  </si>
  <si>
    <t>Gouvernement portugais</t>
  </si>
  <si>
    <t>GP</t>
  </si>
  <si>
    <t>Institute for Portuguese Development Aid</t>
  </si>
  <si>
    <t>Institut Portugais de l’Aide pour le Développement</t>
  </si>
  <si>
    <t>IPAD</t>
  </si>
  <si>
    <t>Municipalities</t>
  </si>
  <si>
    <t>Municipalités</t>
  </si>
  <si>
    <t>MUNIC</t>
  </si>
  <si>
    <t>SOFID Sociedade para o Financiamento do Desenvolvimento</t>
  </si>
  <si>
    <t>SOFID Société pour le Financement du Développement</t>
  </si>
  <si>
    <t>SOFID Society for Development Financing</t>
  </si>
  <si>
    <t>Conselho de garantias financeiras</t>
  </si>
  <si>
    <t>COSEC</t>
  </si>
  <si>
    <t>Sweden</t>
  </si>
  <si>
    <t>Suède</t>
  </si>
  <si>
    <t>SIDA</t>
  </si>
  <si>
    <t>SG</t>
  </si>
  <si>
    <t>SAREC</t>
  </si>
  <si>
    <t>BITS</t>
  </si>
  <si>
    <t>Swedish International Development Authority</t>
  </si>
  <si>
    <t>Administration suédoise de développement international</t>
  </si>
  <si>
    <t>Sida</t>
  </si>
  <si>
    <t>Swedish Export Credits Guarantee Board</t>
  </si>
  <si>
    <t>Comité suédois de garantie de crédits à l’exportation</t>
  </si>
  <si>
    <t>EKN</t>
  </si>
  <si>
    <t>Switzerland</t>
  </si>
  <si>
    <t>Suisse</t>
  </si>
  <si>
    <t>Federal Administration (various departments)</t>
  </si>
  <si>
    <t>Administration fédérale (plusieurs départements)</t>
  </si>
  <si>
    <t>FA</t>
  </si>
  <si>
    <t>Swiss Agency for Development and Co-operation</t>
  </si>
  <si>
    <t>Agence suisse pour le développement et la coopération</t>
  </si>
  <si>
    <t>SDC</t>
  </si>
  <si>
    <t>State Secretariat for Economic Affairs</t>
  </si>
  <si>
    <t>Secrétariat d’Etat à l'économie</t>
  </si>
  <si>
    <t>Seco</t>
  </si>
  <si>
    <t>Federal Department of Foreign Affairs</t>
  </si>
  <si>
    <t>Département fédéral des affaires étrangères</t>
  </si>
  <si>
    <t>DFA</t>
  </si>
  <si>
    <t>State Secretariat for Education and Research</t>
  </si>
  <si>
    <t>Secrétariat d’Etat à l’éducation et à la recherche</t>
  </si>
  <si>
    <t>SER</t>
  </si>
  <si>
    <t>Federal Office for Migration</t>
  </si>
  <si>
    <t>Office fédéral des migrations</t>
  </si>
  <si>
    <t>FOM</t>
  </si>
  <si>
    <t>Federal Department for Defence, Civil Protection and Sports</t>
  </si>
  <si>
    <t>Dép. fédéral de la défense, de la protection de la population et des sports</t>
  </si>
  <si>
    <t>DDPS</t>
  </si>
  <si>
    <t>Swiss Agency for the Environment, Forests and Landscape</t>
  </si>
  <si>
    <t>Agence suisse pour l’environnement, les forêts et les paysages</t>
  </si>
  <si>
    <t>SAEFL</t>
  </si>
  <si>
    <t>United Kingdom</t>
  </si>
  <si>
    <t>Royaume-Uni</t>
  </si>
  <si>
    <t>Department for International Development</t>
  </si>
  <si>
    <t>Département pour le développement international</t>
  </si>
  <si>
    <t>DFID</t>
  </si>
  <si>
    <t>CDC Capital Partners PLC</t>
  </si>
  <si>
    <t>CDC</t>
  </si>
  <si>
    <t>Foreign &amp; Commonwealth Office</t>
  </si>
  <si>
    <t>FCO</t>
  </si>
  <si>
    <t>Department of Energy and Climate Change</t>
  </si>
  <si>
    <t>Département de l'énergie et du changement climatique</t>
  </si>
  <si>
    <t>DECC</t>
  </si>
  <si>
    <t>Export Credit Guarantee Department</t>
  </si>
  <si>
    <t>Département de garantie de crédits à l’exportation</t>
  </si>
  <si>
    <t>ECGD</t>
  </si>
  <si>
    <t>Home Office</t>
  </si>
  <si>
    <t>HO</t>
  </si>
  <si>
    <t>Department for Environment Food and Rural Affairs</t>
  </si>
  <si>
    <t>Département pour l environnement, l alimentation et les affaires rurales</t>
  </si>
  <si>
    <t>DEFRA</t>
  </si>
  <si>
    <t>Ministry of Defence</t>
  </si>
  <si>
    <t>MOD</t>
  </si>
  <si>
    <t>Department for Work and Pensions</t>
  </si>
  <si>
    <t>DWP</t>
  </si>
  <si>
    <t>Department of Health</t>
  </si>
  <si>
    <t>Ministère de la Santé</t>
  </si>
  <si>
    <t>DH</t>
  </si>
  <si>
    <t>Department for Business, Innovation and Skills</t>
  </si>
  <si>
    <t>BIS</t>
  </si>
  <si>
    <t>Department for Culture, Media and Sports</t>
  </si>
  <si>
    <t>Département de la Culture des Médias et du Sport</t>
  </si>
  <si>
    <t>DCMS</t>
  </si>
  <si>
    <t>Scottish Government</t>
  </si>
  <si>
    <t>Gouvenrment Ecossais</t>
  </si>
  <si>
    <t>Welsh Assembly Government</t>
  </si>
  <si>
    <t>Assemblée Gouvernementale Galloise</t>
  </si>
  <si>
    <t>WAG</t>
  </si>
  <si>
    <t>Finland</t>
  </si>
  <si>
    <t>Finlande</t>
  </si>
  <si>
    <t>Finnish Government</t>
  </si>
  <si>
    <t>Gouvernement finlandais</t>
  </si>
  <si>
    <t>FG</t>
  </si>
  <si>
    <t>FinnFund</t>
  </si>
  <si>
    <t>FF</t>
  </si>
  <si>
    <t>Other Min.</t>
  </si>
  <si>
    <t>FinnVera</t>
  </si>
  <si>
    <t>Iceland</t>
  </si>
  <si>
    <t>Islande</t>
  </si>
  <si>
    <t>ICEIDA</t>
  </si>
  <si>
    <t>ICRU</t>
  </si>
  <si>
    <t>Ireland</t>
  </si>
  <si>
    <t>Irlande</t>
  </si>
  <si>
    <t>Department of Foreign Affairs</t>
  </si>
  <si>
    <t>Département des affaires étrangères</t>
  </si>
  <si>
    <t>Department of Finance</t>
  </si>
  <si>
    <t>DF</t>
  </si>
  <si>
    <t>Department of Agriculture, Food and the Marine</t>
  </si>
  <si>
    <t>DAFM</t>
  </si>
  <si>
    <t>Lux-Development</t>
  </si>
  <si>
    <t>LuxDev</t>
  </si>
  <si>
    <t>Ducroire Office</t>
  </si>
  <si>
    <t>Bureau de Ducroire</t>
  </si>
  <si>
    <t>ODL</t>
  </si>
  <si>
    <t>Grèce</t>
  </si>
  <si>
    <t>Ministry of the Interior</t>
  </si>
  <si>
    <t>Ministère de l'intérieur</t>
  </si>
  <si>
    <t>MI</t>
  </si>
  <si>
    <t>Ministry of Finance</t>
  </si>
  <si>
    <t>Ministère des finances</t>
  </si>
  <si>
    <t>MF</t>
  </si>
  <si>
    <t>Ministry of National Defense</t>
  </si>
  <si>
    <t>Ministère de la défense nationale</t>
  </si>
  <si>
    <t>MND</t>
  </si>
  <si>
    <t>Ministry of Development, Competitiveness &amp; Shipping</t>
  </si>
  <si>
    <t>Ministère du développement, de la compétitivité et de la navigation</t>
  </si>
  <si>
    <t>MDCS</t>
  </si>
  <si>
    <t>Ministry of the Environment, Energy &amp; Climate Change</t>
  </si>
  <si>
    <t>Ministère de l’environnement, de l’énergie et du changement climatique</t>
  </si>
  <si>
    <t>MEECC</t>
  </si>
  <si>
    <t>Ministry of Education, Life Long Learning &amp; Religions</t>
  </si>
  <si>
    <t>Ministère de l'éducation de la formation continue et des religions</t>
  </si>
  <si>
    <t>MELLLR</t>
  </si>
  <si>
    <t>Ministry of Infrastructure, Transport and Networks</t>
  </si>
  <si>
    <t>Ministère des infrastructures, des transports et des réseaux</t>
  </si>
  <si>
    <t>MITN</t>
  </si>
  <si>
    <t>Ministry of Employment &amp; Social Security</t>
  </si>
  <si>
    <t>Ministère de l'emploi et de la sécurité sociale</t>
  </si>
  <si>
    <t>MESS</t>
  </si>
  <si>
    <t>Ministry of Health &amp; Social Solidarity</t>
  </si>
  <si>
    <t>Ministère de la santé et de la solidarité sociale</t>
  </si>
  <si>
    <t>Ministry of Agricultural Development &amp; Food</t>
  </si>
  <si>
    <t>Ministère du développement agricole et de l'alimentation</t>
  </si>
  <si>
    <t>MADF</t>
  </si>
  <si>
    <t>Ministry of Justice, Transparency &amp; Human Rights</t>
  </si>
  <si>
    <t>Ministère de la Justice, de la transparence et des droits humains</t>
  </si>
  <si>
    <t>MJTHR</t>
  </si>
  <si>
    <t>Ministry of Citizen Protection</t>
  </si>
  <si>
    <t>Ministère de la protection des citoyens</t>
  </si>
  <si>
    <t>MCP</t>
  </si>
  <si>
    <t>Ministry of Culture &amp; Tourism</t>
  </si>
  <si>
    <t>Ministère de la culture et du tourisme</t>
  </si>
  <si>
    <t>MCT</t>
  </si>
  <si>
    <t>Divers</t>
  </si>
  <si>
    <t>Spain</t>
  </si>
  <si>
    <t>Espagne</t>
  </si>
  <si>
    <t>Instituto de Credito Oficial</t>
  </si>
  <si>
    <t>ICO</t>
  </si>
  <si>
    <t>Compania Espanola de Seguros de Credito a la Exportacion</t>
  </si>
  <si>
    <t>Compania Espanola de Seguros de Credito a la Exportación</t>
  </si>
  <si>
    <t>CESCE</t>
  </si>
  <si>
    <t>Ministry of Agriculture, Fisheries, and Food</t>
  </si>
  <si>
    <t>Ministère de l’agriculture, pêche et alimentation</t>
  </si>
  <si>
    <t>AGR</t>
  </si>
  <si>
    <t>Ministry of Foreign Affairs and Co-operation</t>
  </si>
  <si>
    <t>Ministère des affaires étrangères et cooperation</t>
  </si>
  <si>
    <t>Ministry of Economy and Competitiveness</t>
  </si>
  <si>
    <t>Ministère de l’économie et de la compétitivité</t>
  </si>
  <si>
    <t>ECON</t>
  </si>
  <si>
    <t>Ministry of Education, Culture and Sports</t>
  </si>
  <si>
    <t>Ministère des sciences et de l’éducation</t>
  </si>
  <si>
    <t>EDUC</t>
  </si>
  <si>
    <t>Ministry of Public Works</t>
  </si>
  <si>
    <t>Ministère des travaux publics</t>
  </si>
  <si>
    <t>MPW</t>
  </si>
  <si>
    <t>Ministry of Industry and Energy</t>
  </si>
  <si>
    <t>Ministère de l’industrie et de l’énergie</t>
  </si>
  <si>
    <t>MIE</t>
  </si>
  <si>
    <t>Ministry of the Environment and Rural and Marine Environs</t>
  </si>
  <si>
    <t>Ministère de l’environnement</t>
  </si>
  <si>
    <t>MARM</t>
  </si>
  <si>
    <t>Ministry of Health</t>
  </si>
  <si>
    <t>Ministère de la santé</t>
  </si>
  <si>
    <t>MOH</t>
  </si>
  <si>
    <t>Ministry of Labour and Social Affairs</t>
  </si>
  <si>
    <t>Ministère de l’emploi et des affaires sociales</t>
  </si>
  <si>
    <t>EMP</t>
  </si>
  <si>
    <t>INT</t>
  </si>
  <si>
    <t>Ministry of Public Administration</t>
  </si>
  <si>
    <t>Ministère de l’administration publique</t>
  </si>
  <si>
    <t>MPA</t>
  </si>
  <si>
    <t>Autonomous Governments</t>
  </si>
  <si>
    <t>Gouvernements autonomes</t>
  </si>
  <si>
    <t>AG</t>
  </si>
  <si>
    <t>Ministry of Science and Technology</t>
  </si>
  <si>
    <t>Ministère des sciences et de la technologie</t>
  </si>
  <si>
    <t>MST</t>
  </si>
  <si>
    <t>Public Universities</t>
  </si>
  <si>
    <t>UNIV</t>
  </si>
  <si>
    <t>Spanish Agency for International Development Co-operation</t>
  </si>
  <si>
    <t>AECID</t>
  </si>
  <si>
    <t>Others ministries</t>
  </si>
  <si>
    <t>Oth. Min.</t>
  </si>
  <si>
    <t>Slovenia</t>
  </si>
  <si>
    <t>Slovénie</t>
  </si>
  <si>
    <t>Ministry of finance</t>
  </si>
  <si>
    <t>FIN</t>
  </si>
  <si>
    <t>Ministry of foreign affairs</t>
  </si>
  <si>
    <t>Ministry of interior</t>
  </si>
  <si>
    <t>Ministry of  defence</t>
  </si>
  <si>
    <t xml:space="preserve">Misc. </t>
  </si>
  <si>
    <t>Czech Republic</t>
  </si>
  <si>
    <t>République tchèque</t>
  </si>
  <si>
    <t>Czech Development Agency</t>
  </si>
  <si>
    <t>CZDA</t>
  </si>
  <si>
    <t>MOF</t>
  </si>
  <si>
    <t>Miinistry of Education, Youth, Sports</t>
  </si>
  <si>
    <t>MEYS</t>
  </si>
  <si>
    <t>MOI</t>
  </si>
  <si>
    <t>Police</t>
  </si>
  <si>
    <t>MD</t>
  </si>
  <si>
    <t>MH</t>
  </si>
  <si>
    <t>Ministry of Industry and Trade</t>
  </si>
  <si>
    <t>MIT</t>
  </si>
  <si>
    <t>Czech National Bank</t>
  </si>
  <si>
    <t>CNB</t>
  </si>
  <si>
    <t>Ministry of Justice</t>
  </si>
  <si>
    <t>MJ</t>
  </si>
  <si>
    <t>MOLSA</t>
  </si>
  <si>
    <t>Universities</t>
  </si>
  <si>
    <t>Regional Governments and Municipalities</t>
  </si>
  <si>
    <t>Ministry of Environment</t>
  </si>
  <si>
    <t>MOE</t>
  </si>
  <si>
    <t>State Office for Nuclear Saftey</t>
  </si>
  <si>
    <t>SUJB</t>
  </si>
  <si>
    <t>Canada</t>
  </si>
  <si>
    <t>Canadian International Development Agency</t>
  </si>
  <si>
    <t>Agence canadienne de développement international</t>
  </si>
  <si>
    <t>CIDA</t>
  </si>
  <si>
    <t>International Development Research Centre</t>
  </si>
  <si>
    <t>Centre de recherche pour le développement international</t>
  </si>
  <si>
    <t>IDRC</t>
  </si>
  <si>
    <t>Department of Foreign Affairs, Trade and Development</t>
  </si>
  <si>
    <r>
      <t>Ministère des Affaires étrangères, du Commerce et du Développement</t>
    </r>
    <r>
      <rPr>
        <sz val="12"/>
        <rFont val="Times New Roman"/>
        <family val="1"/>
      </rPr>
      <t xml:space="preserve"> </t>
    </r>
  </si>
  <si>
    <t>DFATD</t>
  </si>
  <si>
    <t>Department of Finance Canada</t>
  </si>
  <si>
    <t>Département des Finances</t>
  </si>
  <si>
    <t>Foreign Affairs and International Trade Canada</t>
  </si>
  <si>
    <t>Affaires étrangères et du Commerce international Canada</t>
  </si>
  <si>
    <t>DFAIT</t>
  </si>
  <si>
    <t>Department of National Defence</t>
  </si>
  <si>
    <t>Ministère de la Défense Nationale</t>
  </si>
  <si>
    <t>DND</t>
  </si>
  <si>
    <t>Royal Canadian Mounted Police of Canada</t>
  </si>
  <si>
    <t>Gendarmerie Royale du Canada</t>
  </si>
  <si>
    <t>RCMP</t>
  </si>
  <si>
    <t>Provincial Governments and municipalities</t>
  </si>
  <si>
    <t>Gouvernements provinciaux et municipalités</t>
  </si>
  <si>
    <t>GOV</t>
  </si>
  <si>
    <t>Export Development Canada</t>
  </si>
  <si>
    <t>Exportation et développement Canada</t>
  </si>
  <si>
    <t>EDC</t>
  </si>
  <si>
    <t>Etats-Unis</t>
  </si>
  <si>
    <t>Agency for International Development</t>
  </si>
  <si>
    <t>Agence de développement international</t>
  </si>
  <si>
    <t>Department of Agriculture</t>
  </si>
  <si>
    <t>Département de l’agriculture</t>
  </si>
  <si>
    <t>Department of Treasury</t>
  </si>
  <si>
    <t>Département du trésor</t>
  </si>
  <si>
    <t>DTRE</t>
  </si>
  <si>
    <t>Department of Defense</t>
  </si>
  <si>
    <t>Département de la défense</t>
  </si>
  <si>
    <t>Department of the Interior</t>
  </si>
  <si>
    <t>INTERIOR</t>
  </si>
  <si>
    <t>Peace Corps</t>
  </si>
  <si>
    <t>Volontaires du développement (« Peace Corps »)</t>
  </si>
  <si>
    <t>State Department</t>
  </si>
  <si>
    <t>Département d’état</t>
  </si>
  <si>
    <t>STATE</t>
  </si>
  <si>
    <t>Trade and Development Agency</t>
  </si>
  <si>
    <t>Agence du commerce et du développement</t>
  </si>
  <si>
    <t>African Development Foundation</t>
  </si>
  <si>
    <t>Fondation pour le développement africain</t>
  </si>
  <si>
    <t>ADF</t>
  </si>
  <si>
    <t>Department of Health and Human Services</t>
  </si>
  <si>
    <t>Department of Justice</t>
  </si>
  <si>
    <t>JUSTICE</t>
  </si>
  <si>
    <t>Department of Commerce</t>
  </si>
  <si>
    <t>COMMERCE</t>
  </si>
  <si>
    <t>Department of Labor</t>
  </si>
  <si>
    <t>Département du travail</t>
  </si>
  <si>
    <t>LABOR</t>
  </si>
  <si>
    <t>Millennium Challenge Corporation</t>
  </si>
  <si>
    <t>MCC</t>
  </si>
  <si>
    <t>Department of Homeland Security</t>
  </si>
  <si>
    <t>DHS</t>
  </si>
  <si>
    <t>Department of Energy</t>
  </si>
  <si>
    <t>DOE</t>
  </si>
  <si>
    <t>Inter-American Development Foundation</t>
  </si>
  <si>
    <t>IADF</t>
  </si>
  <si>
    <t>Overseas Private Investment Corporation</t>
  </si>
  <si>
    <t>OPIC</t>
  </si>
  <si>
    <t>Federal Trade Commission</t>
  </si>
  <si>
    <t>Nuclear Regulatory Commission</t>
  </si>
  <si>
    <t>NRC</t>
  </si>
  <si>
    <t>National Science Foundation</t>
  </si>
  <si>
    <t>NSF</t>
  </si>
  <si>
    <t>Department of Transportation</t>
  </si>
  <si>
    <t>DOT</t>
  </si>
  <si>
    <t>United States Institute of Peace</t>
  </si>
  <si>
    <t>USIP</t>
  </si>
  <si>
    <t>Open World Leadership Center</t>
  </si>
  <si>
    <t>LIC</t>
  </si>
  <si>
    <t>United States Postal Service</t>
  </si>
  <si>
    <t>POSTAL</t>
  </si>
  <si>
    <t>Executive Office of the President</t>
  </si>
  <si>
    <t>EOP</t>
  </si>
  <si>
    <t>Export Import Bank</t>
  </si>
  <si>
    <t>Banque d’import/export</t>
  </si>
  <si>
    <t>EXIM</t>
  </si>
  <si>
    <t>Environmental Protection Agency</t>
  </si>
  <si>
    <t>EPA</t>
  </si>
  <si>
    <t>Broadcasting Board of Governors</t>
  </si>
  <si>
    <t>BBG</t>
  </si>
  <si>
    <t>Private flows</t>
  </si>
  <si>
    <t>PRIVATE</t>
  </si>
  <si>
    <t>Kuwait (KFAED)</t>
  </si>
  <si>
    <t>Koweit (FKDEA)</t>
  </si>
  <si>
    <t>Kuwait Fund for Arab Economic Development (KFAED)</t>
  </si>
  <si>
    <t>Government Grants administered by KFAED</t>
  </si>
  <si>
    <t>Emirats arabes unis</t>
  </si>
  <si>
    <t>Abu Dhabi Department of Finance</t>
  </si>
  <si>
    <t>Département des finances d'Abu Dhabi</t>
  </si>
  <si>
    <t>DOF</t>
  </si>
  <si>
    <t>Abu Dhabi Fund for Development</t>
  </si>
  <si>
    <t>Fonds Abu Dhabi pour le développement</t>
  </si>
  <si>
    <t>ADFD</t>
  </si>
  <si>
    <t>International Humanitarian City</t>
  </si>
  <si>
    <t>IHC</t>
  </si>
  <si>
    <t>Khalifa Bin Zayed Al Nahyan Foundation</t>
  </si>
  <si>
    <t>Fondation Khalifa Bin Zayed Al Nahyan</t>
  </si>
  <si>
    <t>Mohammed Bin Rashid Al Maktoum Humanitarian and Charity Establishment</t>
  </si>
  <si>
    <t>Etablissement humanitaire et de charité Mohammed Bin Rashid Al Maktoum</t>
  </si>
  <si>
    <t>MRHC</t>
  </si>
  <si>
    <t>Zayed Bin Sultan Al Nahyan Charitable and Humanitarian Foundation</t>
  </si>
  <si>
    <t>Etablissement humanitaire et de charité Zayed Bin Sultan Al Nahyan</t>
  </si>
  <si>
    <t>ZCHF</t>
  </si>
  <si>
    <t>Al Maktoum Foundation</t>
  </si>
  <si>
    <t>Fondation Al Maktoum</t>
  </si>
  <si>
    <t>Dubai Cares</t>
  </si>
  <si>
    <t>DC</t>
  </si>
  <si>
    <t>UAE Red Crescent Authority</t>
  </si>
  <si>
    <t>Autorité du Croissant Rouge des EAU</t>
  </si>
  <si>
    <t>RCA</t>
  </si>
  <si>
    <t>Noor Dubai</t>
  </si>
  <si>
    <t>ND</t>
  </si>
  <si>
    <t>Other Government Entitites</t>
  </si>
  <si>
    <t>autres entités gouvernementales</t>
  </si>
  <si>
    <t>Japon</t>
  </si>
  <si>
    <t>Ministry of Agriculture, Forestry and Fisheries</t>
  </si>
  <si>
    <t>Ministère de l’agriculture, de la sylviculture et de la pêche</t>
  </si>
  <si>
    <t>MAFF</t>
  </si>
  <si>
    <t>EXIM BANK</t>
  </si>
  <si>
    <t>OECF</t>
  </si>
  <si>
    <t>FOOD AID</t>
  </si>
  <si>
    <t>Overseas Fishery Co-operation Foundation</t>
  </si>
  <si>
    <t>Bureau de coopération d’outre-mer pour la pêche</t>
  </si>
  <si>
    <t>OFCF</t>
  </si>
  <si>
    <t>Japanese International Co-operation Agency</t>
  </si>
  <si>
    <t>Agence japonaise de coopération internationale</t>
  </si>
  <si>
    <t>Japan Overseas Development Co-operation</t>
  </si>
  <si>
    <t>Agence japonaise de coopération outre-mer</t>
  </si>
  <si>
    <t>JODC</t>
  </si>
  <si>
    <t>Japan Bank for International Co-operation</t>
  </si>
  <si>
    <t>Banque japonaise pour la coopération internationale</t>
  </si>
  <si>
    <t>JBIC</t>
  </si>
  <si>
    <t>Oth. MIN</t>
  </si>
  <si>
    <t>Public Corporations</t>
  </si>
  <si>
    <t>Corporations publiques</t>
  </si>
  <si>
    <t>PC</t>
  </si>
  <si>
    <t>Prefectures</t>
  </si>
  <si>
    <t>Préfectures</t>
  </si>
  <si>
    <t>PRF</t>
  </si>
  <si>
    <t>Ordinance-designed Cities</t>
  </si>
  <si>
    <t>Villes désignées par ordonnance</t>
  </si>
  <si>
    <t>ODC</t>
  </si>
  <si>
    <t>Nippon Export and Investment Insurance</t>
  </si>
  <si>
    <t>Assurance Nippone Exports et investissements</t>
  </si>
  <si>
    <t>NEXI</t>
  </si>
  <si>
    <t>Corée</t>
  </si>
  <si>
    <t>Ministry of Strategy and Finance</t>
  </si>
  <si>
    <t>MOSF</t>
  </si>
  <si>
    <t>Export-Import Bank of Korea</t>
  </si>
  <si>
    <t>KEXIM</t>
  </si>
  <si>
    <t>Ministry of Foreign Affairs and Trade</t>
  </si>
  <si>
    <t>MOFAT</t>
  </si>
  <si>
    <t>Korea International Cooperation Agency</t>
  </si>
  <si>
    <t>Australia</t>
  </si>
  <si>
    <t>Australie</t>
  </si>
  <si>
    <t>Attorney-General</t>
  </si>
  <si>
    <t>Australian government</t>
  </si>
  <si>
    <t>Gouvernement australien</t>
  </si>
  <si>
    <t>Aus Gov</t>
  </si>
  <si>
    <t>Export Finance and Insurance Corporation</t>
  </si>
  <si>
    <t>Corporation de financement et d’assurance des exportations</t>
  </si>
  <si>
    <t>EFIC</t>
  </si>
  <si>
    <t>New Zealand</t>
  </si>
  <si>
    <t>Nouvelle-Zélande</t>
  </si>
  <si>
    <t>Ministère des affaires étrangères et du commerce</t>
  </si>
  <si>
    <t>NZG</t>
  </si>
  <si>
    <t>New Zealand International Aid and Development Agency</t>
  </si>
  <si>
    <t>Agence néozélandaise d’aide et de développement international</t>
  </si>
  <si>
    <t>NZAid</t>
  </si>
  <si>
    <t>Institutions de l'UE</t>
  </si>
  <si>
    <t>Commission of the European Communities</t>
  </si>
  <si>
    <t>Commission des Communautés européennes</t>
  </si>
  <si>
    <t>CEC</t>
  </si>
  <si>
    <t>European Development Fund</t>
  </si>
  <si>
    <t>Fonds européen de développement</t>
  </si>
  <si>
    <t>European Investment Bank</t>
  </si>
  <si>
    <t>Banque européenne d’investissement</t>
  </si>
  <si>
    <t>EIB</t>
  </si>
  <si>
    <t>Humanitarian Aid Office of the European Commission</t>
  </si>
  <si>
    <t>Bureau d’aide humanitaire de la Commission européenne</t>
  </si>
  <si>
    <t>ECHO</t>
  </si>
  <si>
    <t>Bill &amp; Melinda Gates Foundation</t>
  </si>
  <si>
    <t>Fondation Bill et Melinda Gates</t>
  </si>
  <si>
    <t>Fondation Bill &amp; Melinda Gates</t>
  </si>
  <si>
    <t>FS</t>
  </si>
  <si>
    <t>HP</t>
  </si>
  <si>
    <t>FS.7 Прямые зарубежные трансферты</t>
  </si>
  <si>
    <t>Прочие предприятия</t>
  </si>
  <si>
    <t>Поступление страховых премий по отраслям и классам страхования</t>
  </si>
  <si>
    <t>Администрирование финансирования здравоохранения</t>
  </si>
  <si>
    <t>Добровольные Схемы для нерезидентов</t>
  </si>
  <si>
    <t>HF.4.2</t>
  </si>
  <si>
    <r>
      <rPr>
        <sz val="14"/>
        <color indexed="8"/>
        <rFont val="Arial"/>
        <family val="2"/>
        <charset val="204"/>
      </rPr>
      <t>Прочие</t>
    </r>
    <r>
      <rPr>
        <sz val="14"/>
        <rFont val="Arial"/>
        <family val="2"/>
        <charset val="204"/>
      </rPr>
      <t xml:space="preserve"> схемы для нерезидентов</t>
    </r>
  </si>
  <si>
    <r>
      <t>Добровольные с</t>
    </r>
    <r>
      <rPr>
        <b/>
        <sz val="12"/>
        <rFont val="Arial"/>
        <family val="2"/>
        <charset val="204"/>
      </rPr>
      <t>хемы для нерезидентов</t>
    </r>
  </si>
  <si>
    <t>HC.RI.8</t>
  </si>
  <si>
    <t xml:space="preserve">Внешние источники финансирования </t>
  </si>
  <si>
    <t>HF.0</t>
  </si>
  <si>
    <t>HF.1.2/HF.1.3</t>
  </si>
  <si>
    <t>HF.3.1</t>
  </si>
  <si>
    <t>HF.3.2</t>
  </si>
  <si>
    <t>HF.4.1</t>
  </si>
  <si>
    <t>Схемы обязательного медицинского страхования на основе взносов/ОМСС</t>
  </si>
  <si>
    <t>Схемы финансирования некоммерческих организаций</t>
  </si>
  <si>
    <t>Выплаты из кармана, за исключением разделения затрат</t>
  </si>
  <si>
    <t>Разделение затрат с плательщиками, являющимися третьей стороной</t>
  </si>
  <si>
    <t>Обязательные схемы (нерезидентские)</t>
  </si>
  <si>
    <t>Добровольные Схемы(нерезидентские)</t>
  </si>
  <si>
    <t>Неустановленные схемы финансирования</t>
  </si>
  <si>
    <t xml:space="preserve">HP.2.1 </t>
  </si>
  <si>
    <t>Учреждения длительного сестринского ухода</t>
  </si>
  <si>
    <t>Учреждения для душевнобольных и наркозависимых</t>
  </si>
  <si>
    <t>HP.3.5</t>
  </si>
  <si>
    <t>Поставщики медицинских услуг на дому</t>
  </si>
  <si>
    <t>Прочие поставщики вспомогательных услуг</t>
  </si>
  <si>
    <t xml:space="preserve">HP.5.2 </t>
  </si>
  <si>
    <t>Организации розничных продаж и прочие поставщики медицинских товаров длительного пользования и медицинских приборов</t>
  </si>
  <si>
    <t>HP.5.9</t>
  </si>
  <si>
    <t>Все прочие незначительные продавцы и иные поставщики лекарственных средств и товаров медицинского назначения</t>
  </si>
  <si>
    <t>Агенства социального медицинского страхования</t>
  </si>
  <si>
    <t>Прочие административные органы здравоохранения</t>
  </si>
  <si>
    <t>Домохозяйства как поставщики медицинских услуг на дому</t>
  </si>
  <si>
    <t xml:space="preserve">HP.8.9 </t>
  </si>
  <si>
    <t>HP.0</t>
  </si>
  <si>
    <t>Неустановленные провайдеры медицинских услуг</t>
  </si>
  <si>
    <t>Прочие административные органы здравоохрнения</t>
  </si>
  <si>
    <t>HC.1+HC.2</t>
  </si>
  <si>
    <t>Лечение и реабилитационные услуги</t>
  </si>
  <si>
    <t>HC.1.1+HC.2.1</t>
  </si>
  <si>
    <t>Медицинские услуги и реабилитационное лечение на стационарном уровне</t>
  </si>
  <si>
    <t xml:space="preserve">HC.2.1 </t>
  </si>
  <si>
    <t>Реабилитационное лечение в стационаре</t>
  </si>
  <si>
    <t>HC.1.2+HC.2.2</t>
  </si>
  <si>
    <t>Лечение и реабилитационные услуги в дневном стационаре</t>
  </si>
  <si>
    <t>Дневная реабилитационная помощь</t>
  </si>
  <si>
    <t>HC.1.3+HC.2.3</t>
  </si>
  <si>
    <t>Амбулаторная лечебная и реабилитационная помощь</t>
  </si>
  <si>
    <t>HC.1.3.9</t>
  </si>
  <si>
    <t>Прочие иные виды амбулаторных лечебных услуг, не поименованные отдельно</t>
  </si>
  <si>
    <t>Амбулаторная реабилитационная помощь</t>
  </si>
  <si>
    <t>HC.1.4+HC.2.4</t>
  </si>
  <si>
    <t>Домашний лечебный и реабилитационный уход</t>
  </si>
  <si>
    <t>Домашний лечебный уход</t>
  </si>
  <si>
    <t>Реабилитационная помощь на дому</t>
  </si>
  <si>
    <t xml:space="preserve">HC.3 </t>
  </si>
  <si>
    <t>Долгосрочный медицинский уход</t>
  </si>
  <si>
    <t>Стационарная долгосрочная помощь (медицинская)</t>
  </si>
  <si>
    <t>Дневные случаи долгосрочной помощи (медицинские)</t>
  </si>
  <si>
    <t>Амбулаторная долгосрочная помощь (медицинская)</t>
  </si>
  <si>
    <t>HC.3.4</t>
  </si>
  <si>
    <t>Долгосрочная помощь (медицинская) на дому</t>
  </si>
  <si>
    <t>Лабораторные услуги</t>
  </si>
  <si>
    <t>Лекарства, отпускаемые по рецепту</t>
  </si>
  <si>
    <t>Лекарства, отпускаемые без рецепта</t>
  </si>
  <si>
    <t>Прочие медицинские товары недлительного пользования</t>
  </si>
  <si>
    <t>Программы обнаружение заболеваний на ранних стадиях/скрининг</t>
  </si>
  <si>
    <t>Программа мониторинга состояния здоровья</t>
  </si>
  <si>
    <t>HC.6.6</t>
  </si>
  <si>
    <t>Программы подготовки к стихийным бедствиям и реагированию на чрезвычайные ситуации</t>
  </si>
  <si>
    <t xml:space="preserve">HC.0 </t>
  </si>
  <si>
    <t>Прочие медицинские услуги</t>
  </si>
  <si>
    <t>В разрезе поставщиков: население</t>
  </si>
  <si>
    <t>ОВП</t>
  </si>
  <si>
    <t>СВП</t>
  </si>
  <si>
    <t>Стоматология</t>
  </si>
  <si>
    <t>Больницами</t>
  </si>
  <si>
    <t>б</t>
  </si>
  <si>
    <t>н</t>
  </si>
  <si>
    <t>п</t>
  </si>
  <si>
    <t>Всего объем оказанных услуг по основному виду деятельности</t>
  </si>
  <si>
    <t>Оказано услуг в области здравоохранения, всего</t>
  </si>
  <si>
    <t>Услуги больниц</t>
  </si>
  <si>
    <t>Услуги в области врачебной практики общей</t>
  </si>
  <si>
    <t>Услуги в области врачебной практики специализированной</t>
  </si>
  <si>
    <t>Услуги в области стоматологии</t>
  </si>
  <si>
    <t>Услуги по охране здоровья человека прочие</t>
  </si>
  <si>
    <t>Услуги по уходу за больными с обеспечением проживания</t>
  </si>
  <si>
    <t>Услуги, связанные с проживанием лиц с умственными или физическими недостатками, психическими заболеваниями и наркологическими расстройствами</t>
  </si>
  <si>
    <t>Услуги, связанные с проживанием, для престарелых и инвалидов</t>
  </si>
  <si>
    <t>Услуги, связанные с проживанием, прочие</t>
  </si>
  <si>
    <t>Услуги социальные без обеспечения проживания для престарелых и инвалидов</t>
  </si>
  <si>
    <t>Услуги по дневному уходу за детьми</t>
  </si>
  <si>
    <t>Услуги социальные без обеспечения проживания прочие, не включенные в другие группировки</t>
  </si>
  <si>
    <t xml:space="preserve">Объем розничной торговли по отдельным товарным группам                                                                                                                                           </t>
  </si>
  <si>
    <t>млн.тенге</t>
  </si>
  <si>
    <t xml:space="preserve">Всего,  в том числе </t>
  </si>
  <si>
    <t>Торговля продовольственными товарами, из них</t>
  </si>
  <si>
    <t>Мясо, в  том числе  мясо домашней птицы и мясные продукты (с учетом колбасных изделий)</t>
  </si>
  <si>
    <t xml:space="preserve">     в том числе:</t>
  </si>
  <si>
    <t xml:space="preserve">          мясо, в  том числе  мясо домашней птицы и мясные продукты </t>
  </si>
  <si>
    <t xml:space="preserve">          колбасные изделия</t>
  </si>
  <si>
    <t>Рыба, ракообразные и моллюски</t>
  </si>
  <si>
    <t>Молочные продукты и яйца</t>
  </si>
  <si>
    <t xml:space="preserve">Фрукты и овощи свежие </t>
  </si>
  <si>
    <t xml:space="preserve">     из них картофель свежий</t>
  </si>
  <si>
    <t>Сахар</t>
  </si>
  <si>
    <t>Шоколад, изделия кондитерские из шоколада и  сахара</t>
  </si>
  <si>
    <t>Изделия хлебобулочные</t>
  </si>
  <si>
    <t>Напитки, включая алкогольные</t>
  </si>
  <si>
    <t>водка и ликеро-водочные изделия, коньяк</t>
  </si>
  <si>
    <t>коньяк</t>
  </si>
  <si>
    <t>вино виноградное и плодовоягодное</t>
  </si>
  <si>
    <t xml:space="preserve">     из них шампанское</t>
  </si>
  <si>
    <t>пиво</t>
  </si>
  <si>
    <t>безалкогольные напитки</t>
  </si>
  <si>
    <t>Табачные изделия</t>
  </si>
  <si>
    <t>Торговля непродовольственными товарами, из них</t>
  </si>
  <si>
    <t>Фармацевтические товары</t>
  </si>
  <si>
    <t>Медицинские и ортопедические товары</t>
  </si>
  <si>
    <t>Косметические изделия и туалетные принадлежности</t>
  </si>
  <si>
    <t>Текстильные товары</t>
  </si>
  <si>
    <t>Одежда</t>
  </si>
  <si>
    <t>Обувь</t>
  </si>
  <si>
    <t>Изделия из кожи и дорожные принадлежности</t>
  </si>
  <si>
    <t>Мебель</t>
  </si>
  <si>
    <t>Посуда фаянсовая, изделия из
стекла, фарфора и керамики,
изделия ножевые и приборы,
оборудование и изделия
неэлектрические бытовые, не
включенные в другие группировки</t>
  </si>
  <si>
    <t>Осветительные приборы</t>
  </si>
  <si>
    <t>Портьеры, сетчатые занавеси и различные предметы домашнего обихода из текстильных материалов</t>
  </si>
  <si>
    <t>Электрические бытовые приборы</t>
  </si>
  <si>
    <t>Аудио- и видеоаппаратура</t>
  </si>
  <si>
    <t>Музыкальные и видео  записи</t>
  </si>
  <si>
    <t>Музыкальные инструменты и партитуры</t>
  </si>
  <si>
    <t>Скобяные товары</t>
  </si>
  <si>
    <t>Краски, лаки и эмали</t>
  </si>
  <si>
    <t>Стекло</t>
  </si>
  <si>
    <t>Санитарно-техническое оборудование</t>
  </si>
  <si>
    <t>Строительные материалы, не включенные в другие группировки</t>
  </si>
  <si>
    <t>Книги</t>
  </si>
  <si>
    <t>Газеты и журналы</t>
  </si>
  <si>
    <t>Канцелярские товары</t>
  </si>
  <si>
    <t>Компьютеры и программное обеспечение, не приспособленное
к индивидуальным требованиям заказчика</t>
  </si>
  <si>
    <t>Фотоаппаратура, оборудование и приборы оптические точные</t>
  </si>
  <si>
    <t>Оборудование электросвязи</t>
  </si>
  <si>
    <t>Часы и ювелирные изделия</t>
  </si>
  <si>
    <t>Спортивные товары, включая велосипеды</t>
  </si>
  <si>
    <t>Игры и игрушки</t>
  </si>
  <si>
    <t>Обои и покрытия напольные</t>
  </si>
  <si>
    <t xml:space="preserve"> -</t>
  </si>
  <si>
    <t>Чистящие средства</t>
  </si>
  <si>
    <t>Обои и покрытия напольные,  ковры и изделия ковровые</t>
  </si>
  <si>
    <t>Сувениры и изделия кустарного промысла и предметы культового и религиозного назначения</t>
  </si>
  <si>
    <t>Бытовое жидкое топливо, газ в баллонах, уголь, 
древесное топливо</t>
  </si>
  <si>
    <t>Новые пассажирские автомобили легковые</t>
  </si>
  <si>
    <t>Подержанные пассажирские автомобили</t>
  </si>
  <si>
    <t>Шины</t>
  </si>
  <si>
    <t>Прочие детали и принадлежности для автомобилей</t>
  </si>
  <si>
    <t>* до 2009 года данные пересчитаны по отдельным товарным позициям в соответствии с версией СНТВУТ 2009 года.</t>
  </si>
  <si>
    <t>Внешние источники финансирования</t>
  </si>
  <si>
    <t>Объем оказанных услуг в области здравоохранения и предоставления социальных услуг в республике Казахстан</t>
  </si>
  <si>
    <t>Есепті кезеңге, барлығы 
За отчетный период, всего</t>
  </si>
  <si>
    <t>бюджет
бюджета</t>
  </si>
  <si>
    <t>халық
населения</t>
  </si>
  <si>
    <t>кәсіпорындар
 предприятий</t>
  </si>
  <si>
    <t>Оказано услуг в области предоставления социальных услуг с обеспечением проживания, всего</t>
  </si>
  <si>
    <t>Оказано услуг в области предоставления социальных услуг без обеспечения проживания, всего</t>
  </si>
  <si>
    <t xml:space="preserve"> Прямые зарубежные содействия</t>
  </si>
  <si>
    <t>FS.1.3</t>
  </si>
  <si>
    <t>FS.3.1</t>
  </si>
  <si>
    <t>FS.3.2</t>
  </si>
  <si>
    <t>FS.3.3</t>
  </si>
  <si>
    <t>FS.3.4</t>
  </si>
  <si>
    <t>FS.4</t>
  </si>
  <si>
    <t>FS.5</t>
  </si>
  <si>
    <t>FS.6.</t>
  </si>
  <si>
    <t>FS.7</t>
  </si>
  <si>
    <t>Трансферты из государственных доходов</t>
  </si>
  <si>
    <t>Государственные трансферты за определённые группы населения</t>
  </si>
  <si>
    <t>Субсидии</t>
  </si>
  <si>
    <t>Прочие трансферты из государственных внутренних доходов</t>
  </si>
  <si>
    <t>Трансферты, выделенные государством из доходов иностранного происхождения</t>
  </si>
  <si>
    <t>Взносы на социальное страхование</t>
  </si>
  <si>
    <t>Взносы работников на социальное страхование</t>
  </si>
  <si>
    <t>Взносы работодателей на социальное страхование</t>
  </si>
  <si>
    <t>Взносы самозанятых на социальное страхование</t>
  </si>
  <si>
    <t>Прочие взносы на на социальное страхование</t>
  </si>
  <si>
    <t>Обязательная предоплата (кроме FS.3)</t>
  </si>
  <si>
    <t>Добровольное страхование</t>
  </si>
  <si>
    <t>Прочие национальные доходы</t>
  </si>
  <si>
    <t>Прямые зарубежные трансферты</t>
  </si>
  <si>
    <t>Прямая иностранная помощь в натуральной форме</t>
  </si>
  <si>
    <t>Добровольные схемы (нерезидентские)</t>
  </si>
  <si>
    <t>Фармацевтическая продукция</t>
  </si>
  <si>
    <t xml:space="preserve">Медицинские услуги </t>
  </si>
  <si>
    <t>Проезд до медицинского учреждения и обратно</t>
  </si>
  <si>
    <t>Неформальные расходы на здравоохранение</t>
  </si>
  <si>
    <t>Средний размер домохозяйства, чел.</t>
  </si>
  <si>
    <t>Население РК, чел</t>
  </si>
  <si>
    <t>Категория расходов</t>
  </si>
  <si>
    <t>на 1 ДХ, тг</t>
  </si>
  <si>
    <t>всего, тг</t>
  </si>
  <si>
    <t>версия 2</t>
  </si>
  <si>
    <t>разница</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</si>
</sst>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4" formatCode="_-* #,##0.00&quot;р.&quot;_-;\-* #,##0.00&quot;р.&quot;_-;_-* &quot;-&quot;??&quot;р.&quot;_-;_-@_-"/>
    <numFmt numFmtId="43" formatCode="_-* #,##0.00_р_._-;\-* #,##0.00_р_._-;_-* &quot;-&quot;??_р_._-;_-@_-"/>
    <numFmt numFmtId="164" formatCode="#,##0.0"/>
    <numFmt numFmtId="165" formatCode="###\ ###\ ###\ ###\ ##0.0"/>
    <numFmt numFmtId="166" formatCode="###\ ###\ ###\ ###\ ##0"/>
    <numFmt numFmtId="167" formatCode="_(* #,##0.00_);_(* \(#,##0.00\);_(* &quot;-&quot;??_);_(@_)"/>
    <numFmt numFmtId="168" formatCode="0.0%"/>
    <numFmt numFmtId="169" formatCode="_(* #,##0_);_(* \(#,##0\);_(* &quot;-&quot;??_);_(@_)"/>
    <numFmt numFmtId="170" formatCode="0.0000"/>
    <numFmt numFmtId="171" formatCode="_-* #,##0_р_._-;\-* #,##0_р_._-;_-* &quot;-&quot;??_р_._-;_-@_-"/>
    <numFmt numFmtId="172" formatCode="###\ ###\ ###\ ##0"/>
    <numFmt numFmtId="173" formatCode="0.0"/>
    <numFmt numFmtId="174" formatCode="_-* #,##0.000_р_._-;\-* #,##0.000_р_._-;_-* &quot;-&quot;??_р_._-;_-@_-"/>
  </numFmts>
  <fonts count="184">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8"/>
      <name val="Arial Cyr"/>
      <charset val="204"/>
    </font>
    <font>
      <b/>
      <sz val="12"/>
      <name val="Times New Roman"/>
      <family val="1"/>
      <charset val="204"/>
    </font>
    <font>
      <sz val="10"/>
      <name val="Times New Roman"/>
      <family val="1"/>
      <charset val="204"/>
    </font>
    <font>
      <sz val="12"/>
      <name val="Times New Roman"/>
      <family val="1"/>
      <charset val="204"/>
    </font>
    <font>
      <b/>
      <i/>
      <sz val="10"/>
      <name val="Times New Roman"/>
      <family val="1"/>
      <charset val="204"/>
    </font>
    <font>
      <sz val="8"/>
      <name val="Times New Roman"/>
      <family val="1"/>
      <charset val="204"/>
    </font>
    <font>
      <b/>
      <u/>
      <sz val="8"/>
      <name val="Times New Roman"/>
      <family val="1"/>
      <charset val="204"/>
    </font>
    <font>
      <b/>
      <sz val="9"/>
      <name val="Times New Roman"/>
      <family val="1"/>
      <charset val="204"/>
    </font>
    <font>
      <sz val="10"/>
      <name val="Arial"/>
      <family val="2"/>
      <charset val="204"/>
    </font>
    <font>
      <b/>
      <sz val="10"/>
      <color rgb="FF000000"/>
      <name val="Times New Roman"/>
      <family val="1"/>
      <charset val="204"/>
    </font>
    <font>
      <b/>
      <sz val="10"/>
      <color theme="1"/>
      <name val="Times New Roman"/>
      <family val="1"/>
      <charset val="204"/>
    </font>
    <font>
      <sz val="10"/>
      <color rgb="FF000000"/>
      <name val="Times New Roman"/>
      <family val="1"/>
      <charset val="204"/>
    </font>
    <font>
      <i/>
      <sz val="10"/>
      <color theme="1"/>
      <name val="Times New Roman"/>
      <family val="1"/>
      <charset val="204"/>
    </font>
    <font>
      <sz val="10"/>
      <color theme="1"/>
      <name val="Times New Roman"/>
      <family val="1"/>
      <charset val="204"/>
    </font>
    <font>
      <i/>
      <sz val="10"/>
      <color rgb="FF000000"/>
      <name val="Times New Roman"/>
      <family val="1"/>
      <charset val="204"/>
    </font>
    <font>
      <i/>
      <sz val="10"/>
      <name val="Times New Roman"/>
      <family val="1"/>
      <charset val="204"/>
    </font>
    <font>
      <sz val="10"/>
      <name val="Arial"/>
      <family val="2"/>
      <charset val="204"/>
    </font>
    <font>
      <b/>
      <sz val="10"/>
      <name val="Times New Roman"/>
      <family val="1"/>
      <charset val="204"/>
    </font>
    <font>
      <b/>
      <sz val="9"/>
      <color indexed="81"/>
      <name val="Tahoma"/>
      <family val="2"/>
      <charset val="204"/>
    </font>
    <font>
      <sz val="9"/>
      <color indexed="81"/>
      <name val="Tahoma"/>
      <family val="2"/>
      <charset val="204"/>
    </font>
    <font>
      <b/>
      <sz val="11"/>
      <name val="Times New Roman"/>
      <family val="1"/>
      <charset val="204"/>
    </font>
    <font>
      <sz val="11"/>
      <name val="Times New Roman"/>
      <family val="1"/>
      <charset val="204"/>
    </font>
    <font>
      <i/>
      <sz val="11"/>
      <name val="Times New Roman"/>
      <family val="1"/>
      <charset val="204"/>
    </font>
    <font>
      <b/>
      <i/>
      <sz val="11"/>
      <name val="Times New Roman"/>
      <family val="1"/>
      <charset val="204"/>
    </font>
    <font>
      <b/>
      <sz val="9"/>
      <name val="Arial Cyr"/>
      <family val="2"/>
      <charset val="204"/>
    </font>
    <font>
      <b/>
      <sz val="12"/>
      <name val="Arial Cyr"/>
      <charset val="204"/>
    </font>
    <font>
      <sz val="10"/>
      <name val="Arial Cyr"/>
      <family val="2"/>
      <charset val="204"/>
    </font>
    <font>
      <sz val="9"/>
      <name val="Arial Cyr"/>
      <family val="2"/>
      <charset val="204"/>
    </font>
    <font>
      <sz val="8"/>
      <name val="Arial Cyr"/>
      <family val="2"/>
      <charset val="204"/>
    </font>
    <font>
      <sz val="8"/>
      <name val="Arial"/>
      <family val="2"/>
      <charset val="204"/>
    </font>
    <font>
      <b/>
      <sz val="10"/>
      <name val="Arial Cyr"/>
      <family val="2"/>
      <charset val="204"/>
    </font>
    <font>
      <b/>
      <sz val="12"/>
      <name val="Arial Cyr"/>
      <family val="2"/>
      <charset val="204"/>
    </font>
    <font>
      <sz val="9"/>
      <name val="Arial Cyr"/>
      <charset val="204"/>
    </font>
    <font>
      <b/>
      <sz val="9"/>
      <name val="Arial Cyr"/>
      <charset val="204"/>
    </font>
    <font>
      <b/>
      <sz val="10"/>
      <name val="Arial Cyr"/>
      <charset val="204"/>
    </font>
    <font>
      <sz val="10"/>
      <name val="Arial Cyr"/>
      <charset val="204"/>
    </font>
    <font>
      <sz val="11"/>
      <color indexed="8"/>
      <name val="Calibri"/>
      <family val="2"/>
      <charset val="204"/>
    </font>
    <font>
      <sz val="10"/>
      <name val="Helv"/>
    </font>
    <font>
      <sz val="10"/>
      <color indexed="8"/>
      <name val="Times New Roman"/>
      <family val="1"/>
      <charset val="204"/>
    </font>
    <font>
      <sz val="9"/>
      <name val="Arial"/>
      <family val="2"/>
      <charset val="204"/>
    </font>
    <font>
      <b/>
      <sz val="9"/>
      <name val="Arial"/>
      <family val="2"/>
      <charset val="204"/>
    </font>
    <font>
      <sz val="10"/>
      <name val="Times New Roman"/>
      <family val="1"/>
    </font>
    <font>
      <b/>
      <sz val="13"/>
      <name val="Times New Roman"/>
      <family val="1"/>
      <charset val="204"/>
    </font>
    <font>
      <b/>
      <sz val="10"/>
      <name val="Arial"/>
      <family val="2"/>
      <charset val="204"/>
    </font>
    <font>
      <b/>
      <sz val="14"/>
      <name val="Arial Cyr"/>
      <charset val="204"/>
    </font>
    <font>
      <sz val="9"/>
      <name val="Times New Roman"/>
      <family val="1"/>
      <charset val="204"/>
    </font>
    <font>
      <b/>
      <sz val="11"/>
      <color theme="1"/>
      <name val="Calibri"/>
      <family val="2"/>
      <charset val="204"/>
      <scheme val="minor"/>
    </font>
    <font>
      <sz val="8"/>
      <color theme="1"/>
      <name val="Arial"/>
      <family val="2"/>
      <charset val="204"/>
    </font>
    <font>
      <i/>
      <sz val="11"/>
      <color theme="1"/>
      <name val="Calibri"/>
      <family val="2"/>
      <charset val="204"/>
      <scheme val="minor"/>
    </font>
    <font>
      <sz val="10"/>
      <color rgb="FF000000"/>
      <name val="Times New Roman"/>
      <family val="1"/>
    </font>
    <font>
      <b/>
      <sz val="8"/>
      <name val="Arial"/>
      <family val="2"/>
      <charset val="204"/>
    </font>
    <font>
      <b/>
      <sz val="15"/>
      <color theme="1"/>
      <name val="Calibri"/>
      <family val="2"/>
      <charset val="204"/>
      <scheme val="minor"/>
    </font>
    <font>
      <sz val="9"/>
      <name val="KZ Arial"/>
      <family val="2"/>
      <charset val="204"/>
    </font>
    <font>
      <u/>
      <sz val="8"/>
      <color theme="10"/>
      <name val="Arial Cyr"/>
      <charset val="204"/>
    </font>
    <font>
      <b/>
      <sz val="14"/>
      <color indexed="8"/>
      <name val="Times New Roman"/>
      <family val="1"/>
      <charset val="204"/>
    </font>
    <font>
      <sz val="11"/>
      <name val="Calibri"/>
      <family val="2"/>
      <charset val="204"/>
      <scheme val="minor"/>
    </font>
    <font>
      <b/>
      <sz val="11"/>
      <name val="Calibri"/>
      <family val="2"/>
      <charset val="204"/>
      <scheme val="minor"/>
    </font>
    <font>
      <sz val="11"/>
      <name val="Calibri"/>
      <family val="2"/>
      <charset val="204"/>
    </font>
    <font>
      <sz val="12"/>
      <color indexed="8"/>
      <name val="Times New Roman"/>
      <family val="1"/>
      <charset val="204"/>
    </font>
    <font>
      <sz val="8"/>
      <name val="Arial"/>
      <family val="2"/>
      <charset val="1"/>
    </font>
    <font>
      <sz val="10"/>
      <name val="Arial Cyr"/>
    </font>
    <font>
      <sz val="12"/>
      <color theme="1"/>
      <name val="Times New Roman"/>
      <family val="1"/>
      <charset val="204"/>
    </font>
    <font>
      <sz val="11"/>
      <color theme="1"/>
      <name val="Arial Cyr"/>
      <charset val="204"/>
    </font>
    <font>
      <sz val="11"/>
      <name val="Arial Cyr"/>
      <charset val="204"/>
    </font>
    <font>
      <sz val="12"/>
      <name val="Arial Cyr"/>
      <charset val="204"/>
    </font>
    <font>
      <sz val="10"/>
      <name val="Verdana"/>
      <family val="2"/>
      <charset val="204"/>
    </font>
    <font>
      <sz val="12"/>
      <name val="Arial"/>
      <family val="2"/>
      <charset val="204"/>
    </font>
    <font>
      <sz val="10"/>
      <color theme="1"/>
      <name val="Arial"/>
      <family val="2"/>
      <charset val="204"/>
    </font>
    <font>
      <i/>
      <sz val="10"/>
      <name val="Arial"/>
      <family val="2"/>
      <charset val="204"/>
    </font>
    <font>
      <i/>
      <sz val="9"/>
      <name val="Arial"/>
      <family val="2"/>
      <charset val="204"/>
    </font>
    <font>
      <sz val="9"/>
      <color theme="1"/>
      <name val="Times New Roman"/>
      <family val="1"/>
      <charset val="204"/>
    </font>
    <font>
      <sz val="9"/>
      <color rgb="FF000000"/>
      <name val="Times New Roman"/>
      <family val="1"/>
      <charset val="204"/>
    </font>
    <font>
      <sz val="10"/>
      <color rgb="FFFF0000"/>
      <name val="Arial Cyr"/>
      <charset val="204"/>
    </font>
    <font>
      <b/>
      <sz val="8"/>
      <name val="Times New Roman"/>
      <family val="1"/>
      <charset val="204"/>
    </font>
    <font>
      <sz val="10"/>
      <color rgb="FFFF0000"/>
      <name val="Times New Roman"/>
      <family val="1"/>
      <charset val="204"/>
    </font>
    <font>
      <i/>
      <sz val="12"/>
      <name val="Arial"/>
      <family val="2"/>
      <charset val="204"/>
    </font>
    <font>
      <b/>
      <sz val="10"/>
      <name val="Verdana"/>
      <family val="2"/>
      <charset val="204"/>
    </font>
    <font>
      <b/>
      <sz val="12"/>
      <name val="Verdana"/>
      <family val="2"/>
      <charset val="204"/>
    </font>
    <font>
      <sz val="14"/>
      <name val="Verdana"/>
      <family val="2"/>
      <charset val="204"/>
    </font>
    <font>
      <sz val="12"/>
      <name val="Verdana"/>
      <family val="2"/>
      <charset val="204"/>
    </font>
    <font>
      <b/>
      <sz val="14"/>
      <name val="Arial"/>
      <family val="2"/>
      <charset val="204"/>
    </font>
    <font>
      <sz val="12"/>
      <name val="Times New Roman"/>
      <family val="1"/>
    </font>
    <font>
      <b/>
      <sz val="14"/>
      <name val="Times New Roman"/>
      <family val="1"/>
      <charset val="204"/>
    </font>
    <font>
      <sz val="10"/>
      <color indexed="8"/>
      <name val="Calibri"/>
      <family val="2"/>
      <charset val="204"/>
    </font>
    <font>
      <b/>
      <sz val="12"/>
      <name val="Arial"/>
      <family val="2"/>
      <charset val="162"/>
    </font>
    <font>
      <sz val="12"/>
      <name val="Arial"/>
      <family val="2"/>
      <charset val="162"/>
    </font>
    <font>
      <i/>
      <sz val="12"/>
      <name val="Arial"/>
      <family val="2"/>
      <charset val="162"/>
    </font>
    <font>
      <b/>
      <sz val="12"/>
      <color indexed="8"/>
      <name val="Arial"/>
      <family val="2"/>
      <charset val="162"/>
    </font>
    <font>
      <b/>
      <sz val="12"/>
      <color theme="1"/>
      <name val="Arial"/>
      <family val="2"/>
      <charset val="162"/>
    </font>
    <font>
      <sz val="12"/>
      <color theme="1"/>
      <name val="Arial"/>
      <family val="2"/>
      <charset val="162"/>
    </font>
    <font>
      <sz val="12"/>
      <color indexed="8"/>
      <name val="Arial"/>
      <family val="2"/>
      <charset val="162"/>
    </font>
    <font>
      <i/>
      <sz val="12"/>
      <color theme="1"/>
      <name val="Arial"/>
      <family val="2"/>
      <charset val="162"/>
    </font>
    <font>
      <i/>
      <sz val="12"/>
      <color rgb="FF000000"/>
      <name val="Arial"/>
      <family val="2"/>
      <charset val="162"/>
    </font>
    <font>
      <b/>
      <sz val="12"/>
      <name val="Arial"/>
      <family val="2"/>
    </font>
    <font>
      <sz val="14"/>
      <name val="Arial Cyr"/>
      <charset val="204"/>
    </font>
    <font>
      <sz val="18"/>
      <name val="Arial Cyr"/>
      <charset val="204"/>
    </font>
    <font>
      <sz val="13"/>
      <name val="Arial"/>
      <family val="2"/>
      <charset val="162"/>
    </font>
    <font>
      <i/>
      <sz val="12"/>
      <color indexed="8"/>
      <name val="Arial"/>
      <family val="2"/>
      <charset val="162"/>
    </font>
    <font>
      <i/>
      <sz val="13"/>
      <name val="Arial"/>
      <family val="2"/>
      <charset val="162"/>
    </font>
    <font>
      <b/>
      <sz val="13"/>
      <color indexed="8"/>
      <name val="Arial"/>
      <family val="2"/>
      <charset val="162"/>
    </font>
    <font>
      <b/>
      <sz val="13"/>
      <name val="Arial"/>
      <family val="2"/>
      <charset val="162"/>
    </font>
    <font>
      <b/>
      <i/>
      <sz val="13"/>
      <name val="Arial"/>
      <family val="2"/>
      <charset val="162"/>
    </font>
    <font>
      <b/>
      <sz val="14"/>
      <name val="Arial"/>
      <family val="2"/>
      <charset val="162"/>
    </font>
    <font>
      <sz val="14"/>
      <name val="Arial"/>
      <family val="2"/>
      <charset val="162"/>
    </font>
    <font>
      <sz val="10"/>
      <name val="Arial"/>
      <family val="2"/>
      <charset val="162"/>
    </font>
    <font>
      <b/>
      <sz val="16"/>
      <name val="Arial"/>
      <family val="2"/>
      <charset val="162"/>
    </font>
    <font>
      <b/>
      <sz val="16"/>
      <color indexed="8"/>
      <name val="Arial"/>
      <family val="2"/>
      <charset val="162"/>
    </font>
    <font>
      <sz val="16"/>
      <color indexed="8"/>
      <name val="Arial"/>
      <family val="2"/>
      <charset val="162"/>
    </font>
    <font>
      <i/>
      <sz val="16"/>
      <color indexed="8"/>
      <name val="Arial"/>
      <family val="2"/>
      <charset val="162"/>
    </font>
    <font>
      <i/>
      <sz val="16"/>
      <name val="Arial"/>
      <family val="2"/>
      <charset val="162"/>
    </font>
    <font>
      <sz val="16"/>
      <name val="Arial Cyr"/>
      <charset val="204"/>
    </font>
    <font>
      <sz val="16"/>
      <name val="Arial"/>
      <family val="2"/>
      <charset val="162"/>
    </font>
    <font>
      <b/>
      <i/>
      <sz val="16"/>
      <name val="Arial"/>
      <family val="2"/>
      <charset val="162"/>
    </font>
    <font>
      <sz val="16"/>
      <color theme="1"/>
      <name val="Arial"/>
      <family val="2"/>
      <charset val="162"/>
    </font>
    <font>
      <sz val="9"/>
      <color indexed="81"/>
      <name val="Tahoma"/>
      <family val="2"/>
    </font>
    <font>
      <b/>
      <sz val="9"/>
      <color indexed="81"/>
      <name val="Tahoma"/>
      <family val="2"/>
    </font>
    <font>
      <sz val="10"/>
      <name val="Arial"/>
      <family val="2"/>
    </font>
    <font>
      <b/>
      <sz val="10"/>
      <color indexed="18"/>
      <name val="Arial"/>
      <family val="2"/>
    </font>
    <font>
      <sz val="12"/>
      <name val="Arial"/>
      <family val="2"/>
    </font>
    <font>
      <u/>
      <sz val="10"/>
      <color theme="10"/>
      <name val="Arial"/>
      <family val="2"/>
    </font>
    <font>
      <b/>
      <sz val="20"/>
      <name val="Arial"/>
      <family val="2"/>
      <charset val="162"/>
    </font>
    <font>
      <sz val="10"/>
      <color theme="1"/>
      <name val="Arial"/>
      <family val="2"/>
    </font>
    <font>
      <sz val="10"/>
      <color theme="1"/>
      <name val="Calibri"/>
      <family val="2"/>
    </font>
    <font>
      <sz val="10"/>
      <name val="Arial"/>
      <family val="2"/>
      <charset val="204"/>
    </font>
    <font>
      <u/>
      <sz val="10"/>
      <color indexed="12"/>
      <name val="Arial"/>
      <family val="2"/>
    </font>
    <font>
      <sz val="8"/>
      <color theme="1"/>
      <name val="Verdana"/>
      <family val="2"/>
    </font>
    <font>
      <sz val="12"/>
      <color indexed="8"/>
      <name val="Arial"/>
      <family val="2"/>
      <charset val="204"/>
    </font>
    <font>
      <i/>
      <sz val="12"/>
      <color indexed="8"/>
      <name val="Arial"/>
      <family val="2"/>
      <charset val="204"/>
    </font>
    <font>
      <sz val="14"/>
      <color indexed="8"/>
      <name val="Arial"/>
      <family val="2"/>
      <charset val="204"/>
    </font>
    <font>
      <sz val="14"/>
      <name val="Arial"/>
      <family val="2"/>
      <charset val="204"/>
    </font>
    <font>
      <b/>
      <sz val="12"/>
      <name val="Arial"/>
      <family val="2"/>
      <charset val="204"/>
    </font>
    <font>
      <b/>
      <sz val="16"/>
      <name val="Calibri"/>
      <family val="2"/>
      <charset val="162"/>
    </font>
    <font>
      <sz val="14"/>
      <name val="Calibri"/>
      <family val="2"/>
      <charset val="162"/>
    </font>
    <font>
      <sz val="16"/>
      <color rgb="FF000000"/>
      <name val="Calibri"/>
      <family val="2"/>
      <charset val="204"/>
    </font>
    <font>
      <sz val="16"/>
      <name val="Calibri"/>
      <family val="2"/>
      <charset val="162"/>
    </font>
    <font>
      <b/>
      <sz val="16"/>
      <color rgb="FF000000"/>
      <name val="Calibri"/>
      <family val="2"/>
      <charset val="204"/>
    </font>
    <font>
      <b/>
      <sz val="16"/>
      <name val="Calibri"/>
      <family val="2"/>
      <charset val="204"/>
    </font>
    <font>
      <sz val="16"/>
      <name val="Calibri"/>
      <family val="2"/>
      <charset val="204"/>
    </font>
    <font>
      <b/>
      <i/>
      <sz val="16"/>
      <name val="Calibri"/>
      <family val="2"/>
      <charset val="204"/>
    </font>
    <font>
      <b/>
      <i/>
      <sz val="15"/>
      <name val="Calibri"/>
      <family val="2"/>
      <charset val="204"/>
    </font>
    <font>
      <i/>
      <sz val="15"/>
      <name val="Calibri"/>
      <family val="2"/>
      <charset val="204"/>
    </font>
    <font>
      <b/>
      <sz val="15"/>
      <name val="Calibri"/>
      <family val="2"/>
      <charset val="204"/>
    </font>
    <font>
      <b/>
      <i/>
      <sz val="16"/>
      <color rgb="FF000000"/>
      <name val="Calibri"/>
      <family val="2"/>
      <charset val="204"/>
    </font>
    <font>
      <sz val="15"/>
      <name val="Calibri"/>
      <family val="2"/>
      <charset val="204"/>
    </font>
    <font>
      <b/>
      <sz val="18"/>
      <name val="Calibri"/>
      <family val="2"/>
      <charset val="204"/>
    </font>
    <font>
      <b/>
      <sz val="14"/>
      <name val="Calibri"/>
      <family val="2"/>
      <charset val="204"/>
    </font>
    <font>
      <sz val="11"/>
      <color indexed="8"/>
      <name val="Calibri"/>
      <family val="2"/>
      <scheme val="minor"/>
    </font>
    <font>
      <b/>
      <sz val="11"/>
      <color indexed="8"/>
      <name val="Calibri"/>
      <family val="2"/>
      <charset val="204"/>
    </font>
    <font>
      <b/>
      <sz val="11"/>
      <color indexed="8"/>
      <name val="Calibri"/>
      <family val="2"/>
      <charset val="204"/>
      <scheme val="minor"/>
    </font>
    <font>
      <i/>
      <sz val="11"/>
      <color indexed="8"/>
      <name val="Calibri"/>
      <family val="2"/>
      <charset val="204"/>
      <scheme val="minor"/>
    </font>
    <font>
      <b/>
      <sz val="11"/>
      <name val="Calibri"/>
      <family val="2"/>
      <charset val="204"/>
    </font>
    <font>
      <sz val="10"/>
      <name val="Calibri"/>
      <family val="2"/>
      <charset val="204"/>
    </font>
    <font>
      <b/>
      <sz val="10"/>
      <name val="Calibri"/>
      <family val="2"/>
      <charset val="204"/>
    </font>
    <font>
      <sz val="10"/>
      <color rgb="FFFF0000"/>
      <name val="Calibri"/>
      <family val="2"/>
      <charset val="204"/>
    </font>
    <font>
      <sz val="10"/>
      <color theme="1"/>
      <name val="Calibri"/>
      <family val="2"/>
      <charset val="204"/>
    </font>
    <font>
      <sz val="9"/>
      <name val="Calibri"/>
      <family val="2"/>
      <charset val="204"/>
    </font>
    <font>
      <sz val="11"/>
      <color indexed="8"/>
      <name val="Calibri"/>
      <family val="2"/>
    </font>
    <font>
      <sz val="11"/>
      <color theme="1"/>
      <name val="Calibri"/>
      <family val="2"/>
      <scheme val="minor"/>
    </font>
    <font>
      <b/>
      <sz val="8"/>
      <name val="Calibri"/>
      <family val="2"/>
      <charset val="162"/>
    </font>
    <font>
      <sz val="8"/>
      <name val="Calibri"/>
      <family val="2"/>
      <charset val="162"/>
    </font>
    <font>
      <b/>
      <sz val="8"/>
      <name val="Calibri"/>
      <family val="2"/>
      <charset val="204"/>
    </font>
    <font>
      <b/>
      <sz val="8"/>
      <color rgb="FF000000"/>
      <name val="Calibri"/>
      <family val="2"/>
      <charset val="204"/>
    </font>
    <font>
      <b/>
      <sz val="8"/>
      <name val="Arial Cyr"/>
      <charset val="204"/>
    </font>
    <font>
      <sz val="8"/>
      <color rgb="FF000000"/>
      <name val="Calibri"/>
      <family val="2"/>
      <charset val="204"/>
    </font>
    <font>
      <sz val="8"/>
      <name val="Calibri"/>
      <family val="2"/>
      <charset val="204"/>
    </font>
    <font>
      <b/>
      <sz val="8"/>
      <color rgb="FF000000"/>
      <name val="Calibri"/>
      <family val="2"/>
      <charset val="162"/>
    </font>
    <font>
      <sz val="8"/>
      <color rgb="FF000000"/>
      <name val="Calibri"/>
      <family val="2"/>
      <charset val="162"/>
    </font>
    <font>
      <i/>
      <sz val="8"/>
      <color rgb="FF000000"/>
      <name val="Calibri"/>
      <family val="2"/>
      <charset val="162"/>
    </font>
    <font>
      <b/>
      <i/>
      <sz val="8"/>
      <color rgb="FF000000"/>
      <name val="Calibri"/>
      <family val="2"/>
      <charset val="204"/>
    </font>
    <font>
      <i/>
      <sz val="8"/>
      <name val="Arial Cyr"/>
      <charset val="204"/>
    </font>
    <font>
      <i/>
      <sz val="8"/>
      <color rgb="FF000000"/>
      <name val="Calibri"/>
      <family val="2"/>
      <charset val="204"/>
    </font>
    <font>
      <b/>
      <i/>
      <sz val="8"/>
      <name val="Calibri"/>
      <family val="2"/>
      <charset val="204"/>
    </font>
    <font>
      <i/>
      <sz val="8"/>
      <name val="Calibri"/>
      <family val="2"/>
      <charset val="204"/>
    </font>
  </fonts>
  <fills count="4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00B05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FF0000"/>
        <bgColor indexed="64"/>
      </patternFill>
    </fill>
    <fill>
      <patternFill patternType="solid">
        <fgColor theme="8" tint="0.79998168889431442"/>
        <bgColor indexed="64"/>
      </patternFill>
    </fill>
    <fill>
      <patternFill patternType="solid">
        <fgColor rgb="FFF0FCFE"/>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6"/>
        <bgColor indexed="64"/>
      </patternFill>
    </fill>
    <fill>
      <patternFill patternType="solid">
        <fgColor indexed="9"/>
        <bgColor indexed="64"/>
      </patternFill>
    </fill>
    <fill>
      <patternFill patternType="solid">
        <fgColor theme="5"/>
        <bgColor indexed="64"/>
      </patternFill>
    </fill>
    <fill>
      <patternFill patternType="solid">
        <fgColor theme="9"/>
        <bgColor indexed="64"/>
      </patternFill>
    </fill>
    <fill>
      <patternFill patternType="solid">
        <fgColor theme="8"/>
        <bgColor indexed="64"/>
      </patternFill>
    </fill>
    <fill>
      <patternFill patternType="solid">
        <fgColor theme="7"/>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rgb="FF00B0F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5" tint="0.39997558519241921"/>
        <bgColor indexed="64"/>
      </patternFill>
    </fill>
    <fill>
      <patternFill patternType="solid">
        <fgColor rgb="FFFFFFFF"/>
        <bgColor rgb="FF000000"/>
      </patternFill>
    </fill>
    <fill>
      <patternFill patternType="solid">
        <fgColor rgb="FFFF0000"/>
        <bgColor rgb="FF000000"/>
      </patternFill>
    </fill>
    <fill>
      <patternFill patternType="solid">
        <fgColor theme="8" tint="-0.249977111117893"/>
        <bgColor indexed="64"/>
      </patternFill>
    </fill>
    <fill>
      <patternFill patternType="solid">
        <fgColor theme="6" tint="-0.249977111117893"/>
        <bgColor indexed="64"/>
      </patternFill>
    </fill>
    <fill>
      <patternFill patternType="solid">
        <fgColor theme="4" tint="0.79998168889431442"/>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6" tint="-0.499984740745262"/>
        <bgColor indexed="64"/>
      </patternFill>
    </fill>
    <fill>
      <patternFill patternType="solid">
        <fgColor rgb="FF4BACC6"/>
        <bgColor rgb="FF000000"/>
      </patternFill>
    </fill>
    <fill>
      <patternFill patternType="solid">
        <fgColor rgb="FF92CDDC"/>
        <bgColor rgb="FF000000"/>
      </patternFill>
    </fill>
    <fill>
      <patternFill patternType="solid">
        <fgColor theme="9" tint="0.59999389629810485"/>
        <bgColor indexed="64"/>
      </patternFill>
    </fill>
    <fill>
      <patternFill patternType="solid">
        <fgColor theme="9" tint="-0.249977111117893"/>
        <bgColor indexed="64"/>
      </patternFill>
    </fill>
    <fill>
      <patternFill patternType="solid">
        <fgColor rgb="FF31869B"/>
        <bgColor rgb="FF000000"/>
      </patternFill>
    </fill>
    <fill>
      <patternFill patternType="solid">
        <fgColor theme="5" tint="0.79998168889431442"/>
        <bgColor indexed="64"/>
      </patternFill>
    </fill>
    <fill>
      <patternFill patternType="solid">
        <fgColor theme="3" tint="0.59999389629810485"/>
        <bgColor indexed="64"/>
      </patternFill>
    </fill>
    <fill>
      <patternFill patternType="solid">
        <fgColor theme="9" tint="0.79998168889431442"/>
        <bgColor rgb="FF000000"/>
      </patternFill>
    </fill>
    <fill>
      <patternFill patternType="solid">
        <fgColor rgb="FFB7DEE8"/>
        <bgColor rgb="FF000000"/>
      </patternFill>
    </fill>
  </fills>
  <borders count="43">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ck">
        <color indexed="64"/>
      </bottom>
      <diagonal/>
    </border>
    <border>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style="thin">
        <color indexed="64"/>
      </left>
      <right style="thin">
        <color indexed="64"/>
      </right>
      <top/>
      <bottom style="thin">
        <color rgb="FF000000"/>
      </bottom>
      <diagonal/>
    </border>
    <border>
      <left/>
      <right style="thin">
        <color indexed="64"/>
      </right>
      <top/>
      <bottom style="thin">
        <color rgb="FF000000"/>
      </bottom>
      <diagonal/>
    </border>
    <border>
      <left/>
      <right/>
      <top style="thin">
        <color indexed="23"/>
      </top>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s>
  <cellStyleXfs count="75">
    <xf numFmtId="0" fontId="0" fillId="0" borderId="0"/>
    <xf numFmtId="0" fontId="19"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47" fillId="0" borderId="0"/>
    <xf numFmtId="0" fontId="48" fillId="0" borderId="0"/>
    <xf numFmtId="0" fontId="19" fillId="0" borderId="0"/>
    <xf numFmtId="43" fontId="19" fillId="0" borderId="0" applyNumberFormat="0" applyFill="0" applyBorder="0" applyAlignment="0" applyProtection="0"/>
    <xf numFmtId="0" fontId="46" fillId="0" borderId="0"/>
    <xf numFmtId="0" fontId="46" fillId="0" borderId="0"/>
    <xf numFmtId="0" fontId="9" fillId="0" borderId="0"/>
    <xf numFmtId="0" fontId="8" fillId="0" borderId="0"/>
    <xf numFmtId="43" fontId="8" fillId="0" borderId="0" applyFont="0" applyFill="0" applyBorder="0" applyAlignment="0" applyProtection="0"/>
    <xf numFmtId="0" fontId="64" fillId="0" borderId="0" applyNumberFormat="0" applyFill="0" applyBorder="0" applyAlignment="0" applyProtection="0">
      <alignment vertical="top"/>
      <protection locked="0"/>
    </xf>
    <xf numFmtId="0" fontId="4" fillId="0" borderId="0"/>
    <xf numFmtId="0" fontId="46" fillId="0" borderId="0">
      <alignment horizontal="center"/>
    </xf>
    <xf numFmtId="0" fontId="46" fillId="0" borderId="0">
      <alignment horizontal="center"/>
    </xf>
    <xf numFmtId="0" fontId="47" fillId="0" borderId="0"/>
    <xf numFmtId="0" fontId="70" fillId="0" borderId="0"/>
    <xf numFmtId="0" fontId="71" fillId="0" borderId="0"/>
    <xf numFmtId="0" fontId="19" fillId="0" borderId="0"/>
    <xf numFmtId="0" fontId="4" fillId="0" borderId="0"/>
    <xf numFmtId="9" fontId="19" fillId="0" borderId="0" applyFont="0" applyFill="0" applyBorder="0" applyAlignment="0" applyProtection="0"/>
    <xf numFmtId="167" fontId="76" fillId="0" borderId="0" applyFont="0" applyFill="0" applyBorder="0" applyAlignment="0" applyProtection="0"/>
    <xf numFmtId="9" fontId="46" fillId="0" borderId="0" applyFont="0" applyFill="0" applyBorder="0" applyAlignment="0" applyProtection="0"/>
    <xf numFmtId="0" fontId="19" fillId="0" borderId="0"/>
    <xf numFmtId="0" fontId="46" fillId="0" borderId="0"/>
    <xf numFmtId="0" fontId="3" fillId="0" borderId="0"/>
    <xf numFmtId="44" fontId="46" fillId="0" borderId="0" applyFont="0" applyFill="0" applyBorder="0" applyAlignment="0" applyProtection="0"/>
    <xf numFmtId="0" fontId="94" fillId="0" borderId="0"/>
    <xf numFmtId="0" fontId="46" fillId="0" borderId="0"/>
    <xf numFmtId="0" fontId="19" fillId="0" borderId="0"/>
    <xf numFmtId="9" fontId="46" fillId="0" borderId="0" applyFont="0" applyFill="0" applyBorder="0" applyAlignment="0" applyProtection="0"/>
    <xf numFmtId="170" fontId="19" fillId="0" borderId="0" applyFont="0" applyFill="0" applyBorder="0" applyAlignment="0" applyProtection="0"/>
    <xf numFmtId="43" fontId="46" fillId="0" borderId="0" applyFont="0" applyFill="0" applyBorder="0" applyAlignment="0" applyProtection="0"/>
    <xf numFmtId="43" fontId="2" fillId="0" borderId="0" applyFont="0" applyFill="0" applyBorder="0" applyAlignment="0" applyProtection="0"/>
    <xf numFmtId="0" fontId="19" fillId="0" borderId="0"/>
    <xf numFmtId="0" fontId="127" fillId="0" borderId="0"/>
    <xf numFmtId="43" fontId="127" fillId="0" borderId="0" applyFont="0" applyFill="0" applyBorder="0" applyAlignment="0" applyProtection="0"/>
    <xf numFmtId="0" fontId="130" fillId="0" borderId="0" applyNumberFormat="0" applyFill="0" applyBorder="0" applyAlignment="0" applyProtection="0"/>
    <xf numFmtId="43" fontId="46" fillId="0" borderId="0" applyFont="0" applyFill="0" applyBorder="0" applyAlignment="0" applyProtection="0"/>
    <xf numFmtId="0" fontId="132" fillId="0" borderId="0"/>
    <xf numFmtId="0" fontId="134" fillId="0" borderId="0"/>
    <xf numFmtId="0" fontId="135" fillId="0" borderId="0" applyNumberFormat="0" applyFill="0" applyBorder="0" applyAlignment="0" applyProtection="0">
      <alignment vertical="top"/>
      <protection locked="0"/>
    </xf>
    <xf numFmtId="0" fontId="127" fillId="0" borderId="0"/>
    <xf numFmtId="0" fontId="127" fillId="0" borderId="0"/>
    <xf numFmtId="0" fontId="136" fillId="0" borderId="0"/>
    <xf numFmtId="0" fontId="127" fillId="0" borderId="0"/>
    <xf numFmtId="43" fontId="1" fillId="0" borderId="0" applyFont="0" applyFill="0" applyBorder="0" applyAlignment="0" applyProtection="0"/>
    <xf numFmtId="0" fontId="157" fillId="0" borderId="0"/>
    <xf numFmtId="9" fontId="157" fillId="0" borderId="0" applyFont="0" applyFill="0" applyBorder="0" applyAlignment="0" applyProtection="0"/>
    <xf numFmtId="0" fontId="1" fillId="0" borderId="0"/>
    <xf numFmtId="0" fontId="167" fillId="0" borderId="0"/>
    <xf numFmtId="0" fontId="19" fillId="0" borderId="0"/>
    <xf numFmtId="167" fontId="19" fillId="0" borderId="0" applyFont="0" applyFill="0" applyBorder="0" applyAlignment="0" applyProtection="0"/>
    <xf numFmtId="0" fontId="168" fillId="0" borderId="0"/>
    <xf numFmtId="0" fontId="127" fillId="0" borderId="0"/>
    <xf numFmtId="43" fontId="46" fillId="0" borderId="0" applyFont="0" applyFill="0" applyBorder="0" applyAlignment="0" applyProtection="0"/>
    <xf numFmtId="43" fontId="1" fillId="0" borderId="0" applyFont="0" applyFill="0" applyBorder="0" applyAlignment="0" applyProtection="0"/>
  </cellStyleXfs>
  <cellXfs count="1632">
    <xf numFmtId="0" fontId="0" fillId="0" borderId="0" xfId="0"/>
    <xf numFmtId="0" fontId="13" fillId="0" borderId="0" xfId="0" applyFont="1"/>
    <xf numFmtId="0" fontId="16" fillId="0" borderId="0" xfId="0" applyFont="1"/>
    <xf numFmtId="0" fontId="16" fillId="0" borderId="0" xfId="0" applyFont="1" applyAlignment="1">
      <alignment vertical="center"/>
    </xf>
    <xf numFmtId="0" fontId="13" fillId="0" borderId="0" xfId="0" applyFont="1" applyAlignment="1">
      <alignment vertical="center"/>
    </xf>
    <xf numFmtId="49" fontId="13" fillId="0" borderId="0" xfId="0" applyNumberFormat="1" applyFont="1" applyAlignment="1">
      <alignment vertical="center"/>
    </xf>
    <xf numFmtId="49" fontId="18" fillId="0" borderId="0" xfId="0" applyNumberFormat="1" applyFont="1" applyAlignment="1">
      <alignment horizontal="centerContinuous" vertical="center" wrapText="1"/>
    </xf>
    <xf numFmtId="0" fontId="16" fillId="2" borderId="0" xfId="0" applyFont="1" applyFill="1" applyAlignment="1">
      <alignment vertical="center"/>
    </xf>
    <xf numFmtId="0" fontId="13" fillId="2" borderId="0" xfId="0" applyFont="1" applyFill="1" applyAlignment="1">
      <alignment vertical="center"/>
    </xf>
    <xf numFmtId="0" fontId="16" fillId="0" borderId="0" xfId="0" applyFont="1" applyFill="1"/>
    <xf numFmtId="0" fontId="16" fillId="0" borderId="0" xfId="0" applyFont="1" applyFill="1" applyAlignment="1">
      <alignment vertical="center"/>
    </xf>
    <xf numFmtId="0" fontId="19" fillId="0" borderId="0" xfId="1"/>
    <xf numFmtId="164" fontId="13" fillId="0" borderId="0" xfId="0" applyNumberFormat="1" applyFont="1" applyAlignment="1">
      <alignment vertical="center"/>
    </xf>
    <xf numFmtId="0" fontId="13" fillId="0" borderId="0" xfId="0" applyFont="1" applyAlignment="1">
      <alignment vertical="center" wrapText="1"/>
    </xf>
    <xf numFmtId="0" fontId="19" fillId="0" borderId="2" xfId="1" applyBorder="1"/>
    <xf numFmtId="165" fontId="35" fillId="0" borderId="0" xfId="0" applyNumberFormat="1" applyFont="1" applyAlignment="1"/>
    <xf numFmtId="0" fontId="40" fillId="0" borderId="2" xfId="0" applyFont="1" applyBorder="1" applyAlignment="1">
      <alignment horizontal="center" vertical="center" wrapText="1"/>
    </xf>
    <xf numFmtId="0" fontId="35" fillId="0" borderId="0" xfId="0" applyFont="1" applyAlignment="1">
      <alignment horizontal="left" wrapText="1"/>
    </xf>
    <xf numFmtId="0" fontId="35" fillId="0" borderId="0" xfId="0" applyFont="1" applyAlignment="1">
      <alignment wrapText="1"/>
    </xf>
    <xf numFmtId="0" fontId="38" fillId="0" borderId="0" xfId="0" applyFont="1" applyAlignment="1">
      <alignment horizontal="left" wrapText="1"/>
    </xf>
    <xf numFmtId="165" fontId="38" fillId="0" borderId="0" xfId="0" applyNumberFormat="1" applyFont="1" applyAlignment="1"/>
    <xf numFmtId="0" fontId="38" fillId="0" borderId="0" xfId="0" applyFont="1" applyAlignment="1">
      <alignment wrapText="1"/>
    </xf>
    <xf numFmtId="0" fontId="38" fillId="0" borderId="0" xfId="0" applyFont="1" applyAlignment="1">
      <alignment horizontal="left" wrapText="1" indent="1"/>
    </xf>
    <xf numFmtId="0" fontId="38" fillId="0" borderId="0" xfId="0" applyFont="1" applyAlignment="1">
      <alignment horizontal="left" wrapText="1" indent="2"/>
    </xf>
    <xf numFmtId="0" fontId="38" fillId="0" borderId="0" xfId="0" applyFont="1" applyAlignment="1">
      <alignment horizontal="right"/>
    </xf>
    <xf numFmtId="0" fontId="38" fillId="0" borderId="11" xfId="0" applyFont="1" applyBorder="1" applyAlignment="1">
      <alignment horizontal="left" wrapText="1"/>
    </xf>
    <xf numFmtId="165" fontId="38" fillId="0" borderId="11" xfId="0" applyNumberFormat="1" applyFont="1" applyBorder="1" applyAlignment="1"/>
    <xf numFmtId="0" fontId="38" fillId="0" borderId="11" xfId="0" applyFont="1" applyBorder="1" applyAlignment="1">
      <alignment wrapText="1"/>
    </xf>
    <xf numFmtId="0" fontId="35" fillId="0" borderId="0" xfId="0" applyFont="1" applyBorder="1" applyAlignment="1">
      <alignment wrapText="1"/>
    </xf>
    <xf numFmtId="0" fontId="38" fillId="0" borderId="0" xfId="0" applyFont="1" applyBorder="1" applyAlignment="1">
      <alignment wrapText="1"/>
    </xf>
    <xf numFmtId="0" fontId="11" fillId="0" borderId="0" xfId="0" applyFont="1"/>
    <xf numFmtId="0" fontId="41" fillId="0" borderId="0" xfId="0" applyFont="1"/>
    <xf numFmtId="0" fontId="0" fillId="0" borderId="0" xfId="0" applyAlignment="1">
      <alignment horizontal="left" wrapText="1"/>
    </xf>
    <xf numFmtId="0" fontId="38" fillId="0" borderId="11" xfId="0" applyFont="1" applyBorder="1" applyAlignment="1">
      <alignment horizontal="right"/>
    </xf>
    <xf numFmtId="49" fontId="35" fillId="0" borderId="0" xfId="0" applyNumberFormat="1" applyFont="1" applyAlignment="1">
      <alignment horizontal="center"/>
    </xf>
    <xf numFmtId="0" fontId="44" fillId="0" borderId="0" xfId="0" applyFont="1" applyAlignment="1">
      <alignment wrapText="1"/>
    </xf>
    <xf numFmtId="49" fontId="44" fillId="0" borderId="0" xfId="0" applyNumberFormat="1" applyFont="1" applyAlignment="1">
      <alignment horizontal="center"/>
    </xf>
    <xf numFmtId="165" fontId="44" fillId="0" borderId="0" xfId="0" applyNumberFormat="1" applyFont="1" applyAlignment="1"/>
    <xf numFmtId="165" fontId="44" fillId="2" borderId="0" xfId="0" applyNumberFormat="1" applyFont="1" applyFill="1" applyAlignment="1"/>
    <xf numFmtId="0" fontId="44" fillId="0" borderId="0" xfId="0" applyFont="1" applyBorder="1" applyAlignment="1">
      <alignment wrapText="1"/>
    </xf>
    <xf numFmtId="0" fontId="45" fillId="0" borderId="0" xfId="0" applyFont="1"/>
    <xf numFmtId="49" fontId="38" fillId="0" borderId="0" xfId="0" applyNumberFormat="1" applyFont="1" applyAlignment="1">
      <alignment horizontal="center"/>
    </xf>
    <xf numFmtId="49" fontId="38" fillId="0" borderId="11" xfId="0" applyNumberFormat="1" applyFont="1" applyBorder="1" applyAlignment="1">
      <alignment horizontal="center"/>
    </xf>
    <xf numFmtId="0" fontId="38" fillId="2" borderId="11" xfId="0" applyFont="1" applyFill="1" applyBorder="1" applyAlignment="1">
      <alignment wrapText="1"/>
    </xf>
    <xf numFmtId="0" fontId="38" fillId="2" borderId="0" xfId="0" applyFont="1" applyFill="1" applyAlignment="1">
      <alignment wrapText="1"/>
    </xf>
    <xf numFmtId="0" fontId="19" fillId="0" borderId="0" xfId="0" applyFont="1" applyBorder="1"/>
    <xf numFmtId="0" fontId="50" fillId="0" borderId="0" xfId="0" applyFont="1" applyBorder="1"/>
    <xf numFmtId="0" fontId="51" fillId="0" borderId="0" xfId="0" applyFont="1" applyBorder="1" applyAlignment="1">
      <alignment wrapText="1"/>
    </xf>
    <xf numFmtId="0" fontId="22" fillId="11" borderId="1" xfId="1" applyFont="1" applyFill="1" applyBorder="1" applyAlignment="1">
      <alignment vertical="top" wrapText="1"/>
    </xf>
    <xf numFmtId="0" fontId="22" fillId="6" borderId="1" xfId="1" applyFont="1" applyFill="1" applyBorder="1" applyAlignment="1">
      <alignment vertical="top" wrapText="1"/>
    </xf>
    <xf numFmtId="0" fontId="25" fillId="11" borderId="1" xfId="1" applyFont="1" applyFill="1" applyBorder="1" applyAlignment="1">
      <alignment vertical="top" wrapText="1"/>
    </xf>
    <xf numFmtId="0" fontId="25" fillId="12" borderId="1" xfId="1" applyFont="1" applyFill="1" applyBorder="1" applyAlignment="1">
      <alignment vertical="top" wrapText="1"/>
    </xf>
    <xf numFmtId="0" fontId="20" fillId="8" borderId="2" xfId="1" applyFont="1" applyFill="1" applyBorder="1" applyAlignment="1">
      <alignment vertical="top" wrapText="1"/>
    </xf>
    <xf numFmtId="0" fontId="20" fillId="8" borderId="1" xfId="1" applyFont="1" applyFill="1" applyBorder="1" applyAlignment="1">
      <alignment vertical="top" wrapText="1"/>
    </xf>
    <xf numFmtId="0" fontId="24" fillId="6" borderId="2" xfId="1" applyFont="1" applyFill="1" applyBorder="1" applyAlignment="1">
      <alignment horizontal="left" vertical="top" indent="1"/>
    </xf>
    <xf numFmtId="0" fontId="24" fillId="6" borderId="1" xfId="1" applyFont="1" applyFill="1" applyBorder="1" applyAlignment="1">
      <alignment horizontal="left" vertical="top" wrapText="1"/>
    </xf>
    <xf numFmtId="0" fontId="24" fillId="11" borderId="2" xfId="1" applyFont="1" applyFill="1" applyBorder="1" applyAlignment="1">
      <alignment horizontal="center" vertical="top"/>
    </xf>
    <xf numFmtId="0" fontId="24" fillId="11" borderId="1" xfId="1" applyFont="1" applyFill="1" applyBorder="1" applyAlignment="1">
      <alignment vertical="top" wrapText="1"/>
    </xf>
    <xf numFmtId="0" fontId="23" fillId="11" borderId="2" xfId="1" applyFont="1" applyFill="1" applyBorder="1" applyAlignment="1">
      <alignment horizontal="right" vertical="top" indent="1"/>
    </xf>
    <xf numFmtId="0" fontId="23" fillId="11" borderId="1" xfId="1" applyFont="1" applyFill="1" applyBorder="1" applyAlignment="1">
      <alignment vertical="top" wrapText="1"/>
    </xf>
    <xf numFmtId="0" fontId="23" fillId="11" borderId="2" xfId="1" applyFont="1" applyFill="1" applyBorder="1" applyAlignment="1">
      <alignment horizontal="right" vertical="top"/>
    </xf>
    <xf numFmtId="0" fontId="23" fillId="12" borderId="2" xfId="1" applyFont="1" applyFill="1" applyBorder="1" applyAlignment="1">
      <alignment horizontal="right" vertical="top"/>
    </xf>
    <xf numFmtId="0" fontId="23" fillId="12" borderId="1" xfId="1" applyFont="1" applyFill="1" applyBorder="1" applyAlignment="1">
      <alignment vertical="top" wrapText="1"/>
    </xf>
    <xf numFmtId="0" fontId="26" fillId="12" borderId="2" xfId="1" applyFont="1" applyFill="1" applyBorder="1" applyAlignment="1">
      <alignment horizontal="right" vertical="top"/>
    </xf>
    <xf numFmtId="0" fontId="26" fillId="12" borderId="1" xfId="1" applyFont="1" applyFill="1" applyBorder="1" applyAlignment="1">
      <alignment vertical="top" wrapText="1"/>
    </xf>
    <xf numFmtId="0" fontId="19" fillId="12" borderId="0" xfId="1" applyFill="1"/>
    <xf numFmtId="0" fontId="19" fillId="11" borderId="0" xfId="1" applyFill="1" applyAlignment="1">
      <alignment horizontal="left" vertical="top" wrapText="1"/>
    </xf>
    <xf numFmtId="0" fontId="19" fillId="11" borderId="0" xfId="1" applyFill="1"/>
    <xf numFmtId="0" fontId="19" fillId="8" borderId="0" xfId="1" applyFill="1" applyAlignment="1">
      <alignment horizontal="left" vertical="top" wrapText="1"/>
    </xf>
    <xf numFmtId="0" fontId="19" fillId="8" borderId="0" xfId="1" applyFill="1"/>
    <xf numFmtId="0" fontId="19" fillId="6" borderId="0" xfId="1" applyFill="1" applyAlignment="1">
      <alignment horizontal="left" vertical="top" wrapText="1"/>
    </xf>
    <xf numFmtId="0" fontId="19" fillId="6" borderId="0" xfId="1" applyFill="1"/>
    <xf numFmtId="0" fontId="19" fillId="11" borderId="0" xfId="1" applyFill="1" applyAlignment="1">
      <alignment horizontal="right" wrapText="1"/>
    </xf>
    <xf numFmtId="0" fontId="19" fillId="11" borderId="0" xfId="1" applyFill="1" applyAlignment="1">
      <alignment wrapText="1"/>
    </xf>
    <xf numFmtId="0" fontId="22" fillId="6" borderId="2" xfId="1" applyFont="1" applyFill="1" applyBorder="1" applyAlignment="1">
      <alignment vertical="top" wrapText="1"/>
    </xf>
    <xf numFmtId="0" fontId="22" fillId="11" borderId="2" xfId="1" applyFont="1" applyFill="1" applyBorder="1" applyAlignment="1">
      <alignment vertical="top" wrapText="1"/>
    </xf>
    <xf numFmtId="0" fontId="25" fillId="12" borderId="2" xfId="1" applyFont="1" applyFill="1" applyBorder="1" applyAlignment="1">
      <alignment vertical="top" wrapText="1"/>
    </xf>
    <xf numFmtId="0" fontId="23" fillId="12" borderId="2" xfId="1" applyFont="1" applyFill="1" applyBorder="1" applyAlignment="1">
      <alignment vertical="top" wrapText="1"/>
    </xf>
    <xf numFmtId="0" fontId="24" fillId="11" borderId="2" xfId="1" applyFont="1" applyFill="1" applyBorder="1" applyAlignment="1">
      <alignment vertical="top" wrapText="1"/>
    </xf>
    <xf numFmtId="0" fontId="26" fillId="12" borderId="2" xfId="1" applyFont="1" applyFill="1" applyBorder="1" applyAlignment="1">
      <alignment vertical="top" wrapText="1"/>
    </xf>
    <xf numFmtId="0" fontId="24" fillId="6" borderId="2" xfId="1" applyFont="1" applyFill="1" applyBorder="1" applyAlignment="1">
      <alignment horizontal="left" vertical="top"/>
    </xf>
    <xf numFmtId="0" fontId="23" fillId="11" borderId="2" xfId="1" applyFont="1" applyFill="1" applyBorder="1" applyAlignment="1">
      <alignment vertical="top" wrapText="1"/>
    </xf>
    <xf numFmtId="0" fontId="25" fillId="11" borderId="2" xfId="1" applyFont="1" applyFill="1" applyBorder="1" applyAlignment="1">
      <alignment vertical="top" wrapText="1"/>
    </xf>
    <xf numFmtId="0" fontId="21" fillId="8" borderId="2" xfId="1" applyFont="1" applyFill="1" applyBorder="1" applyAlignment="1">
      <alignment vertical="top"/>
    </xf>
    <xf numFmtId="0" fontId="23" fillId="12" borderId="2" xfId="1" applyFont="1" applyFill="1" applyBorder="1" applyAlignment="1">
      <alignment horizontal="right" vertical="top" wrapText="1"/>
    </xf>
    <xf numFmtId="0" fontId="21" fillId="8" borderId="7" xfId="1" applyFont="1" applyFill="1" applyBorder="1" applyAlignment="1">
      <alignment vertical="top"/>
    </xf>
    <xf numFmtId="0" fontId="20" fillId="8" borderId="9" xfId="1" applyFont="1" applyFill="1" applyBorder="1" applyAlignment="1">
      <alignment vertical="top" wrapText="1"/>
    </xf>
    <xf numFmtId="0" fontId="8" fillId="0" borderId="0" xfId="27"/>
    <xf numFmtId="49" fontId="16" fillId="0" borderId="0" xfId="0" applyNumberFormat="1" applyFont="1" applyAlignment="1">
      <alignment vertical="center"/>
    </xf>
    <xf numFmtId="49" fontId="16" fillId="0" borderId="0" xfId="0" applyNumberFormat="1" applyFont="1" applyFill="1" applyAlignment="1">
      <alignment vertical="center"/>
    </xf>
    <xf numFmtId="0" fontId="12" fillId="0" borderId="0" xfId="0" applyFont="1"/>
    <xf numFmtId="0" fontId="14" fillId="0" borderId="0" xfId="0" applyFont="1"/>
    <xf numFmtId="49" fontId="15" fillId="0" borderId="0" xfId="0" applyNumberFormat="1" applyFont="1" applyFill="1" applyAlignment="1">
      <alignment horizontal="centerContinuous" wrapText="1"/>
    </xf>
    <xf numFmtId="49" fontId="13" fillId="0" borderId="0" xfId="0" applyNumberFormat="1" applyFont="1" applyFill="1" applyAlignment="1">
      <alignment horizontal="centerContinuous" wrapText="1"/>
    </xf>
    <xf numFmtId="0" fontId="13" fillId="0" borderId="0" xfId="0" applyFont="1" applyFill="1" applyAlignment="1">
      <alignment horizontal="centerContinuous" wrapText="1"/>
    </xf>
    <xf numFmtId="0" fontId="14" fillId="0" borderId="0" xfId="0" applyFont="1" applyFill="1" applyAlignment="1">
      <alignment horizontal="centerContinuous" wrapText="1"/>
    </xf>
    <xf numFmtId="49" fontId="16" fillId="0" borderId="0" xfId="0" applyNumberFormat="1" applyFont="1" applyFill="1"/>
    <xf numFmtId="0" fontId="17" fillId="0" borderId="0" xfId="0" applyFont="1" applyFill="1"/>
    <xf numFmtId="0" fontId="16" fillId="0" borderId="0" xfId="0" applyFont="1" applyFill="1" applyAlignment="1">
      <alignment horizontal="center"/>
    </xf>
    <xf numFmtId="0" fontId="16" fillId="0" borderId="0" xfId="0" applyFont="1" applyAlignment="1">
      <alignment horizontal="center" vertical="center"/>
    </xf>
    <xf numFmtId="0" fontId="16" fillId="0" borderId="3" xfId="0" applyFont="1" applyBorder="1" applyAlignment="1">
      <alignment horizontal="center" vertical="center"/>
    </xf>
    <xf numFmtId="0" fontId="16" fillId="0" borderId="2" xfId="0" applyFont="1" applyBorder="1" applyAlignment="1">
      <alignment horizontal="center" vertical="center"/>
    </xf>
    <xf numFmtId="0" fontId="16" fillId="2" borderId="2" xfId="0" applyFont="1" applyFill="1" applyBorder="1" applyAlignment="1">
      <alignment horizontal="center" vertical="center"/>
    </xf>
    <xf numFmtId="49" fontId="28" fillId="0" borderId="0" xfId="0" applyNumberFormat="1" applyFont="1" applyAlignment="1">
      <alignment vertical="center"/>
    </xf>
    <xf numFmtId="0" fontId="28" fillId="0" borderId="0" xfId="0" applyFont="1" applyAlignment="1">
      <alignment vertical="center" wrapText="1"/>
    </xf>
    <xf numFmtId="164" fontId="28" fillId="0" borderId="0" xfId="0" applyNumberFormat="1" applyFont="1" applyAlignment="1">
      <alignment vertical="center"/>
    </xf>
    <xf numFmtId="164" fontId="28" fillId="2" borderId="0" xfId="0" applyNumberFormat="1" applyFont="1" applyFill="1" applyAlignment="1">
      <alignment vertical="center"/>
    </xf>
    <xf numFmtId="49" fontId="26" fillId="0" borderId="0" xfId="0" applyNumberFormat="1" applyFont="1" applyAlignment="1">
      <alignment vertical="center"/>
    </xf>
    <xf numFmtId="0" fontId="26" fillId="0" borderId="0" xfId="0" applyFont="1" applyAlignment="1">
      <alignment vertical="center" wrapText="1"/>
    </xf>
    <xf numFmtId="164" fontId="26" fillId="0" borderId="0" xfId="0" applyNumberFormat="1" applyFont="1" applyAlignment="1">
      <alignment vertical="center"/>
    </xf>
    <xf numFmtId="164" fontId="26" fillId="2" borderId="0" xfId="0" applyNumberFormat="1" applyFont="1" applyFill="1" applyAlignment="1">
      <alignment vertical="center"/>
    </xf>
    <xf numFmtId="164" fontId="13" fillId="2" borderId="0" xfId="0" applyNumberFormat="1" applyFont="1" applyFill="1" applyAlignment="1">
      <alignment vertical="center"/>
    </xf>
    <xf numFmtId="49" fontId="16" fillId="0" borderId="0" xfId="0" applyNumberFormat="1" applyFont="1" applyAlignment="1">
      <alignment horizontal="centerContinuous" vertical="center"/>
    </xf>
    <xf numFmtId="0" fontId="16" fillId="0" borderId="0" xfId="0" applyFont="1" applyAlignment="1">
      <alignment horizontal="centerContinuous" vertical="center"/>
    </xf>
    <xf numFmtId="0" fontId="11" fillId="0" borderId="11" xfId="0" applyFont="1" applyBorder="1" applyAlignment="1">
      <alignment horizontal="center" wrapText="1"/>
    </xf>
    <xf numFmtId="0" fontId="52" fillId="0" borderId="0" xfId="24" applyFont="1" applyBorder="1"/>
    <xf numFmtId="0" fontId="52" fillId="0" borderId="0" xfId="24" applyFont="1" applyFill="1"/>
    <xf numFmtId="0" fontId="12" fillId="0" borderId="13" xfId="24" applyFont="1" applyFill="1" applyBorder="1" applyAlignment="1">
      <alignment horizontal="center" vertical="center" wrapText="1"/>
    </xf>
    <xf numFmtId="0" fontId="14" fillId="0" borderId="0" xfId="24" applyFont="1" applyFill="1"/>
    <xf numFmtId="3" fontId="12" fillId="0" borderId="13" xfId="24" applyNumberFormat="1" applyFont="1" applyFill="1" applyBorder="1" applyAlignment="1">
      <alignment horizontal="right" vertical="center"/>
    </xf>
    <xf numFmtId="0" fontId="52" fillId="0" borderId="0" xfId="24" applyFont="1" applyBorder="1" applyAlignment="1">
      <alignment vertical="top"/>
    </xf>
    <xf numFmtId="0" fontId="35" fillId="0" borderId="0" xfId="0" applyFont="1"/>
    <xf numFmtId="0" fontId="38" fillId="0" borderId="0" xfId="0" applyFont="1"/>
    <xf numFmtId="0" fontId="44" fillId="0" borderId="0" xfId="0" applyFont="1" applyAlignment="1">
      <alignment horizontal="left" wrapText="1"/>
    </xf>
    <xf numFmtId="165" fontId="44" fillId="0" borderId="0" xfId="0" applyNumberFormat="1" applyFont="1" applyBorder="1" applyAlignment="1">
      <alignment horizontal="center" wrapText="1"/>
    </xf>
    <xf numFmtId="0" fontId="43" fillId="0" borderId="0" xfId="0" applyFont="1" applyAlignment="1">
      <alignment horizontal="left" wrapText="1"/>
    </xf>
    <xf numFmtId="165" fontId="43" fillId="0" borderId="0" xfId="0" applyNumberFormat="1" applyFont="1" applyBorder="1" applyAlignment="1">
      <alignment horizontal="center" wrapText="1"/>
    </xf>
    <xf numFmtId="165" fontId="43" fillId="0" borderId="0" xfId="0" applyNumberFormat="1" applyFont="1" applyAlignment="1"/>
    <xf numFmtId="0" fontId="43" fillId="0" borderId="0" xfId="0" applyFont="1" applyAlignment="1">
      <alignment wrapText="1"/>
    </xf>
    <xf numFmtId="0" fontId="43" fillId="0" borderId="0" xfId="0" applyFont="1" applyAlignment="1">
      <alignment horizontal="left" wrapText="1" indent="1"/>
    </xf>
    <xf numFmtId="0" fontId="43" fillId="0" borderId="0" xfId="0" applyFont="1"/>
    <xf numFmtId="0" fontId="43" fillId="0" borderId="11" xfId="0" applyFont="1" applyBorder="1" applyAlignment="1">
      <alignment horizontal="left" wrapText="1"/>
    </xf>
    <xf numFmtId="165" fontId="43" fillId="0" borderId="11" xfId="0" applyNumberFormat="1" applyFont="1" applyBorder="1" applyAlignment="1">
      <alignment horizontal="center" wrapText="1"/>
    </xf>
    <xf numFmtId="165" fontId="43" fillId="0" borderId="11" xfId="0" applyNumberFormat="1" applyFont="1" applyBorder="1" applyAlignment="1"/>
    <xf numFmtId="0" fontId="43" fillId="0" borderId="11" xfId="0" applyFont="1" applyBorder="1" applyAlignment="1">
      <alignment wrapText="1"/>
    </xf>
    <xf numFmtId="165" fontId="44" fillId="0" borderId="0" xfId="0" applyNumberFormat="1" applyFont="1" applyBorder="1" applyAlignment="1">
      <alignment horizontal="right" wrapText="1"/>
    </xf>
    <xf numFmtId="165" fontId="44" fillId="0" borderId="0" xfId="0" applyNumberFormat="1" applyFont="1" applyAlignment="1">
      <alignment horizontal="right"/>
    </xf>
    <xf numFmtId="165" fontId="43" fillId="0" borderId="0" xfId="0" applyNumberFormat="1" applyFont="1" applyBorder="1" applyAlignment="1">
      <alignment horizontal="right" wrapText="1"/>
    </xf>
    <xf numFmtId="165" fontId="43" fillId="0" borderId="0" xfId="0" applyNumberFormat="1" applyFont="1" applyAlignment="1">
      <alignment horizontal="right"/>
    </xf>
    <xf numFmtId="0" fontId="43" fillId="0" borderId="0" xfId="0" applyFont="1" applyAlignment="1">
      <alignment horizontal="right"/>
    </xf>
    <xf numFmtId="165" fontId="43" fillId="0" borderId="11" xfId="0" applyNumberFormat="1" applyFont="1" applyBorder="1" applyAlignment="1">
      <alignment horizontal="right" wrapText="1"/>
    </xf>
    <xf numFmtId="165" fontId="43" fillId="0" borderId="11" xfId="0" applyNumberFormat="1" applyFont="1" applyBorder="1" applyAlignment="1">
      <alignment horizontal="right"/>
    </xf>
    <xf numFmtId="0" fontId="43" fillId="2" borderId="11" xfId="0" applyFont="1" applyFill="1" applyBorder="1" applyAlignment="1">
      <alignment wrapText="1"/>
    </xf>
    <xf numFmtId="0" fontId="35" fillId="0" borderId="2" xfId="0" applyFont="1" applyFill="1" applyBorder="1" applyAlignment="1">
      <alignment horizontal="center" vertical="center" wrapText="1"/>
    </xf>
    <xf numFmtId="0" fontId="35" fillId="0" borderId="5" xfId="0" applyFont="1" applyFill="1" applyBorder="1" applyAlignment="1">
      <alignment horizontal="center" vertical="center" wrapText="1"/>
    </xf>
    <xf numFmtId="165" fontId="38" fillId="2" borderId="0" xfId="0" applyNumberFormat="1" applyFont="1" applyFill="1" applyAlignment="1"/>
    <xf numFmtId="0" fontId="38" fillId="2" borderId="0" xfId="0" applyFont="1" applyFill="1" applyAlignment="1">
      <alignment horizontal="left" wrapText="1" indent="2"/>
    </xf>
    <xf numFmtId="0" fontId="43" fillId="2" borderId="0" xfId="0" applyFont="1" applyFill="1" applyAlignment="1">
      <alignment horizontal="left" wrapText="1" indent="1"/>
    </xf>
    <xf numFmtId="165" fontId="43" fillId="2" borderId="0" xfId="0" applyNumberFormat="1" applyFont="1" applyFill="1" applyAlignment="1"/>
    <xf numFmtId="164" fontId="13" fillId="14" borderId="0" xfId="0" applyNumberFormat="1" applyFont="1" applyFill="1" applyAlignment="1">
      <alignment vertical="center"/>
    </xf>
    <xf numFmtId="0" fontId="8" fillId="0" borderId="0" xfId="27" applyAlignment="1">
      <alignment horizontal="left" vertical="top"/>
    </xf>
    <xf numFmtId="0" fontId="40" fillId="0" borderId="3" xfId="0" applyFont="1" applyBorder="1" applyAlignment="1">
      <alignment horizontal="center" vertical="center" wrapText="1"/>
    </xf>
    <xf numFmtId="3" fontId="0" fillId="0" borderId="0" xfId="0" applyNumberFormat="1"/>
    <xf numFmtId="3" fontId="8" fillId="0" borderId="0" xfId="27" applyNumberFormat="1" applyAlignment="1">
      <alignment wrapText="1"/>
    </xf>
    <xf numFmtId="3" fontId="8" fillId="0" borderId="0" xfId="27" applyNumberFormat="1"/>
    <xf numFmtId="3" fontId="8" fillId="5" borderId="0" xfId="27" applyNumberFormat="1" applyFill="1"/>
    <xf numFmtId="3" fontId="50" fillId="0" borderId="0" xfId="28" applyNumberFormat="1" applyFont="1" applyBorder="1" applyAlignment="1">
      <alignment horizontal="right"/>
    </xf>
    <xf numFmtId="3" fontId="8" fillId="0" borderId="2" xfId="27" applyNumberFormat="1" applyBorder="1" applyAlignment="1">
      <alignment wrapText="1"/>
    </xf>
    <xf numFmtId="3" fontId="8" fillId="0" borderId="2" xfId="27" applyNumberFormat="1" applyBorder="1" applyAlignment="1">
      <alignment horizontal="left" vertical="top" wrapText="1"/>
    </xf>
    <xf numFmtId="3" fontId="58" fillId="0" borderId="2" xfId="28" applyNumberFormat="1" applyFont="1" applyBorder="1" applyAlignment="1">
      <alignment horizontal="right" vertical="top"/>
    </xf>
    <xf numFmtId="3" fontId="7" fillId="0" borderId="2" xfId="27" applyNumberFormat="1" applyFont="1" applyBorder="1" applyAlignment="1">
      <alignment horizontal="left" vertical="top" wrapText="1"/>
    </xf>
    <xf numFmtId="3" fontId="6" fillId="0" borderId="2" xfId="27" applyNumberFormat="1" applyFont="1" applyBorder="1" applyAlignment="1">
      <alignment wrapText="1"/>
    </xf>
    <xf numFmtId="3" fontId="59" fillId="0" borderId="2" xfId="27" applyNumberFormat="1" applyFont="1" applyBorder="1" applyAlignment="1">
      <alignment wrapText="1"/>
    </xf>
    <xf numFmtId="3" fontId="8" fillId="0" borderId="0" xfId="27" applyNumberFormat="1" applyBorder="1" applyAlignment="1">
      <alignment wrapText="1"/>
    </xf>
    <xf numFmtId="3" fontId="8" fillId="0" borderId="0" xfId="27" applyNumberFormat="1" applyBorder="1"/>
    <xf numFmtId="0" fontId="50" fillId="0" borderId="0" xfId="0" applyFont="1" applyAlignment="1">
      <alignment horizontal="right"/>
    </xf>
    <xf numFmtId="166" fontId="50" fillId="0" borderId="20" xfId="0" applyNumberFormat="1" applyFont="1" applyBorder="1" applyAlignment="1">
      <alignment horizontal="right"/>
    </xf>
    <xf numFmtId="0" fontId="50" fillId="0" borderId="0" xfId="0" applyFont="1" applyBorder="1" applyAlignment="1">
      <alignment horizontal="left" wrapText="1"/>
    </xf>
    <xf numFmtId="166" fontId="50" fillId="0" borderId="0" xfId="0" applyNumberFormat="1" applyFont="1" applyBorder="1" applyAlignment="1">
      <alignment horizontal="right"/>
    </xf>
    <xf numFmtId="0" fontId="50" fillId="0" borderId="0" xfId="0" applyFont="1" applyAlignment="1">
      <alignment horizontal="left" wrapText="1"/>
    </xf>
    <xf numFmtId="0" fontId="50" fillId="0" borderId="11" xfId="0" applyFont="1" applyBorder="1" applyAlignment="1">
      <alignment horizontal="left" wrapText="1"/>
    </xf>
    <xf numFmtId="166" fontId="50" fillId="0" borderId="11" xfId="0" applyNumberFormat="1" applyFont="1" applyBorder="1" applyAlignment="1">
      <alignment horizontal="right"/>
    </xf>
    <xf numFmtId="0" fontId="50" fillId="0" borderId="0" xfId="0" applyFont="1" applyBorder="1" applyAlignment="1">
      <alignment wrapText="1"/>
    </xf>
    <xf numFmtId="0" fontId="8" fillId="0" borderId="0" xfId="27" applyBorder="1"/>
    <xf numFmtId="3" fontId="8" fillId="5" borderId="0" xfId="27" applyNumberFormat="1" applyFill="1" applyBorder="1"/>
    <xf numFmtId="0" fontId="54" fillId="0" borderId="0" xfId="0" applyFont="1" applyBorder="1" applyAlignment="1">
      <alignment vertical="center" wrapText="1"/>
    </xf>
    <xf numFmtId="0" fontId="61" fillId="0" borderId="0" xfId="0" applyFont="1" applyBorder="1" applyAlignment="1">
      <alignment wrapText="1"/>
    </xf>
    <xf numFmtId="3" fontId="54" fillId="0" borderId="0" xfId="0" applyNumberFormat="1" applyFont="1" applyBorder="1" applyAlignment="1">
      <alignment vertical="center" wrapText="1"/>
    </xf>
    <xf numFmtId="0" fontId="6" fillId="0" borderId="2" xfId="27" applyFont="1" applyBorder="1"/>
    <xf numFmtId="3" fontId="54" fillId="0" borderId="2" xfId="0" applyNumberFormat="1" applyFont="1" applyBorder="1" applyAlignment="1">
      <alignment vertical="center" wrapText="1"/>
    </xf>
    <xf numFmtId="3" fontId="8" fillId="0" borderId="0" xfId="27" applyNumberFormat="1" applyAlignment="1"/>
    <xf numFmtId="0" fontId="50" fillId="0" borderId="11" xfId="0" applyFont="1" applyBorder="1" applyAlignment="1">
      <alignment wrapText="1"/>
    </xf>
    <xf numFmtId="0" fontId="40" fillId="0" borderId="0" xfId="0" applyFont="1"/>
    <xf numFmtId="0" fontId="63" fillId="0" borderId="0" xfId="0" applyFont="1"/>
    <xf numFmtId="0" fontId="63" fillId="0" borderId="0" xfId="0" applyFont="1" applyBorder="1"/>
    <xf numFmtId="0" fontId="19" fillId="0" borderId="20" xfId="0" applyFont="1" applyBorder="1"/>
    <xf numFmtId="166" fontId="50" fillId="2" borderId="20" xfId="0" applyNumberFormat="1" applyFont="1" applyFill="1" applyBorder="1" applyAlignment="1">
      <alignment horizontal="right"/>
    </xf>
    <xf numFmtId="166" fontId="50" fillId="2" borderId="0" xfId="0" applyNumberFormat="1" applyFont="1" applyFill="1" applyBorder="1" applyAlignment="1">
      <alignment horizontal="right"/>
    </xf>
    <xf numFmtId="166" fontId="50" fillId="2" borderId="11" xfId="0" applyNumberFormat="1" applyFont="1" applyFill="1" applyBorder="1" applyAlignment="1">
      <alignment horizontal="right"/>
    </xf>
    <xf numFmtId="0" fontId="40" fillId="0" borderId="2" xfId="0" applyFont="1" applyBorder="1" applyAlignment="1">
      <alignment vertical="center" wrapText="1"/>
    </xf>
    <xf numFmtId="0" fontId="50" fillId="0" borderId="2" xfId="0" applyFont="1" applyBorder="1" applyAlignment="1">
      <alignment horizontal="right"/>
    </xf>
    <xf numFmtId="0" fontId="51" fillId="0" borderId="2" xfId="0" applyFont="1" applyBorder="1" applyAlignment="1">
      <alignment wrapText="1"/>
    </xf>
    <xf numFmtId="166" fontId="50" fillId="0" borderId="2" xfId="0" applyNumberFormat="1" applyFont="1" applyBorder="1" applyAlignment="1">
      <alignment horizontal="right"/>
    </xf>
    <xf numFmtId="0" fontId="65" fillId="0" borderId="2" xfId="30" applyFont="1" applyFill="1" applyBorder="1" applyAlignment="1">
      <alignment horizontal="center" vertical="center" wrapText="1"/>
    </xf>
    <xf numFmtId="3" fontId="65" fillId="0" borderId="5" xfId="30" applyNumberFormat="1" applyFont="1" applyFill="1" applyBorder="1" applyAlignment="1">
      <alignment vertical="center" wrapText="1"/>
    </xf>
    <xf numFmtId="3" fontId="65" fillId="0" borderId="3" xfId="30" applyNumberFormat="1" applyFont="1" applyFill="1" applyBorder="1" applyAlignment="1">
      <alignment vertical="center" wrapText="1"/>
    </xf>
    <xf numFmtId="0" fontId="4" fillId="0" borderId="0" xfId="30"/>
    <xf numFmtId="0" fontId="4" fillId="0" borderId="2" xfId="30" applyFill="1" applyBorder="1"/>
    <xf numFmtId="0" fontId="4" fillId="15" borderId="2" xfId="30" applyFill="1" applyBorder="1"/>
    <xf numFmtId="0" fontId="66" fillId="15" borderId="2" xfId="30" applyFont="1" applyFill="1" applyBorder="1" applyAlignment="1">
      <alignment horizontal="left" vertical="center" wrapText="1"/>
    </xf>
    <xf numFmtId="3" fontId="66" fillId="16" borderId="2" xfId="30" applyNumberFormat="1" applyFont="1" applyFill="1" applyBorder="1" applyAlignment="1">
      <alignment horizontal="center" vertical="center"/>
    </xf>
    <xf numFmtId="3" fontId="4" fillId="0" borderId="2" xfId="30" applyNumberFormat="1" applyBorder="1"/>
    <xf numFmtId="0" fontId="4" fillId="17" borderId="2" xfId="30" applyFill="1" applyBorder="1"/>
    <xf numFmtId="0" fontId="66" fillId="17" borderId="2" xfId="30" applyFont="1" applyFill="1" applyBorder="1" applyAlignment="1">
      <alignment horizontal="left" vertical="center" wrapText="1"/>
    </xf>
    <xf numFmtId="3" fontId="67" fillId="16" borderId="2" xfId="30" applyNumberFormat="1" applyFont="1" applyFill="1" applyBorder="1" applyAlignment="1">
      <alignment horizontal="center" vertical="center"/>
    </xf>
    <xf numFmtId="0" fontId="66" fillId="17" borderId="5" xfId="30" applyFont="1" applyFill="1" applyBorder="1" applyAlignment="1">
      <alignment horizontal="left" vertical="center" wrapText="1"/>
    </xf>
    <xf numFmtId="0" fontId="66" fillId="17" borderId="1" xfId="30" applyFont="1" applyFill="1" applyBorder="1" applyAlignment="1">
      <alignment horizontal="left" vertical="center" wrapText="1"/>
    </xf>
    <xf numFmtId="0" fontId="66" fillId="17" borderId="10" xfId="30" applyFont="1" applyFill="1" applyBorder="1" applyAlignment="1">
      <alignment horizontal="left" vertical="center" wrapText="1"/>
    </xf>
    <xf numFmtId="0" fontId="4" fillId="18" borderId="2" xfId="30" applyFill="1" applyBorder="1"/>
    <xf numFmtId="0" fontId="66" fillId="18" borderId="5" xfId="30" applyFont="1" applyFill="1" applyBorder="1" applyAlignment="1">
      <alignment horizontal="left" vertical="center" wrapText="1"/>
    </xf>
    <xf numFmtId="0" fontId="4" fillId="9" borderId="2" xfId="30" applyFill="1" applyBorder="1"/>
    <xf numFmtId="0" fontId="66" fillId="9" borderId="5" xfId="30" applyFont="1" applyFill="1" applyBorder="1" applyAlignment="1">
      <alignment horizontal="left" vertical="center" wrapText="1"/>
    </xf>
    <xf numFmtId="0" fontId="66" fillId="9" borderId="10" xfId="30" applyFont="1" applyFill="1" applyBorder="1" applyAlignment="1">
      <alignment horizontal="left" vertical="center" wrapText="1"/>
    </xf>
    <xf numFmtId="0" fontId="66" fillId="9" borderId="2" xfId="30" applyFont="1" applyFill="1" applyBorder="1" applyAlignment="1">
      <alignment horizontal="left" vertical="center" wrapText="1"/>
    </xf>
    <xf numFmtId="3" fontId="66" fillId="16" borderId="3" xfId="30" applyNumberFormat="1" applyFont="1" applyFill="1" applyBorder="1" applyAlignment="1">
      <alignment horizontal="center" vertical="center"/>
    </xf>
    <xf numFmtId="0" fontId="4" fillId="19" borderId="2" xfId="30" applyFill="1" applyBorder="1"/>
    <xf numFmtId="0" fontId="66" fillId="19" borderId="2" xfId="30" applyFont="1" applyFill="1" applyBorder="1" applyAlignment="1">
      <alignment horizontal="left" vertical="center" wrapText="1"/>
    </xf>
    <xf numFmtId="0" fontId="46" fillId="17" borderId="2" xfId="30" applyFont="1" applyFill="1" applyBorder="1" applyAlignment="1">
      <alignment vertical="center" wrapText="1"/>
    </xf>
    <xf numFmtId="3" fontId="19" fillId="16" borderId="3" xfId="30" applyNumberFormat="1" applyFont="1" applyFill="1" applyBorder="1" applyAlignment="1">
      <alignment horizontal="center" vertical="center"/>
    </xf>
    <xf numFmtId="3" fontId="4" fillId="0" borderId="2" xfId="30" applyNumberFormat="1" applyBorder="1" applyAlignment="1">
      <alignment horizontal="center"/>
    </xf>
    <xf numFmtId="0" fontId="19" fillId="17" borderId="2" xfId="30" applyFont="1" applyFill="1" applyBorder="1" applyAlignment="1">
      <alignment horizontal="left" vertical="center" wrapText="1"/>
    </xf>
    <xf numFmtId="3" fontId="46" fillId="16" borderId="2" xfId="30" applyNumberFormat="1" applyFont="1" applyFill="1" applyBorder="1" applyAlignment="1">
      <alignment horizontal="center" vertical="center"/>
    </xf>
    <xf numFmtId="3" fontId="4" fillId="0" borderId="0" xfId="30" applyNumberFormat="1" applyAlignment="1">
      <alignment horizontal="center"/>
    </xf>
    <xf numFmtId="0" fontId="46" fillId="18" borderId="2" xfId="30" applyFont="1" applyFill="1" applyBorder="1" applyAlignment="1">
      <alignment vertical="center" wrapText="1"/>
    </xf>
    <xf numFmtId="3" fontId="19" fillId="16" borderId="2" xfId="30" applyNumberFormat="1" applyFont="1" applyFill="1" applyBorder="1" applyAlignment="1">
      <alignment horizontal="center" vertical="center"/>
    </xf>
    <xf numFmtId="0" fontId="46" fillId="9" borderId="2" xfId="30" applyFont="1" applyFill="1" applyBorder="1" applyAlignment="1">
      <alignment vertical="center" wrapText="1"/>
    </xf>
    <xf numFmtId="0" fontId="46" fillId="19" borderId="2" xfId="30" applyFont="1" applyFill="1" applyBorder="1" applyAlignment="1">
      <alignment vertical="center" wrapText="1"/>
    </xf>
    <xf numFmtId="0" fontId="13" fillId="15" borderId="2" xfId="30" applyFont="1" applyFill="1" applyBorder="1" applyAlignment="1">
      <alignment vertical="top" wrapText="1"/>
    </xf>
    <xf numFmtId="0" fontId="13" fillId="0" borderId="2" xfId="30" applyFont="1" applyFill="1" applyBorder="1" applyAlignment="1">
      <alignment horizontal="center" vertical="center"/>
    </xf>
    <xf numFmtId="0" fontId="13" fillId="17" borderId="2" xfId="30" applyFont="1" applyFill="1" applyBorder="1" applyAlignment="1">
      <alignment vertical="top" wrapText="1"/>
    </xf>
    <xf numFmtId="3" fontId="13" fillId="0" borderId="2" xfId="30" applyNumberFormat="1" applyFont="1" applyFill="1" applyBorder="1" applyAlignment="1">
      <alignment horizontal="center" vertical="center"/>
    </xf>
    <xf numFmtId="0" fontId="4" fillId="0" borderId="0" xfId="30" applyFill="1"/>
    <xf numFmtId="0" fontId="4" fillId="2" borderId="0" xfId="30" applyFill="1"/>
    <xf numFmtId="0" fontId="13" fillId="18" borderId="2" xfId="30" applyFont="1" applyFill="1" applyBorder="1" applyAlignment="1">
      <alignment vertical="top" wrapText="1"/>
    </xf>
    <xf numFmtId="0" fontId="13" fillId="9" borderId="2" xfId="30" applyFont="1" applyFill="1" applyBorder="1" applyAlignment="1">
      <alignment vertical="top" wrapText="1"/>
    </xf>
    <xf numFmtId="3" fontId="13" fillId="16" borderId="2" xfId="30" applyNumberFormat="1" applyFont="1" applyFill="1" applyBorder="1" applyAlignment="1">
      <alignment horizontal="center" vertical="center"/>
    </xf>
    <xf numFmtId="0" fontId="13" fillId="19" borderId="2" xfId="30" applyFont="1" applyFill="1" applyBorder="1" applyAlignment="1">
      <alignment vertical="top" wrapText="1"/>
    </xf>
    <xf numFmtId="0" fontId="4" fillId="20" borderId="2" xfId="30" applyFill="1" applyBorder="1"/>
    <xf numFmtId="0" fontId="13" fillId="20" borderId="2" xfId="30" applyFont="1" applyFill="1" applyBorder="1" applyAlignment="1">
      <alignment vertical="top" wrapText="1"/>
    </xf>
    <xf numFmtId="0" fontId="4" fillId="0" borderId="2" xfId="30" applyBorder="1"/>
    <xf numFmtId="2" fontId="68" fillId="17" borderId="2" xfId="30" applyNumberFormat="1" applyFont="1" applyFill="1" applyBorder="1" applyAlignment="1">
      <alignment vertical="top" wrapText="1" shrinkToFit="1"/>
    </xf>
    <xf numFmtId="3" fontId="68" fillId="0" borderId="2" xfId="30" applyNumberFormat="1" applyFont="1" applyFill="1" applyBorder="1" applyAlignment="1">
      <alignment horizontal="center" vertical="center" wrapText="1"/>
    </xf>
    <xf numFmtId="2" fontId="68" fillId="17" borderId="2" xfId="30" applyNumberFormat="1" applyFont="1" applyFill="1" applyBorder="1" applyAlignment="1">
      <alignment horizontal="left" vertical="center" wrapText="1" shrinkToFit="1"/>
    </xf>
    <xf numFmtId="2" fontId="68" fillId="18" borderId="2" xfId="30" applyNumberFormat="1" applyFont="1" applyFill="1" applyBorder="1" applyAlignment="1">
      <alignment vertical="top" wrapText="1" shrinkToFit="1"/>
    </xf>
    <xf numFmtId="2" fontId="68" fillId="19" borderId="2" xfId="30" applyNumberFormat="1" applyFont="1" applyFill="1" applyBorder="1" applyAlignment="1">
      <alignment vertical="top" wrapText="1" shrinkToFit="1"/>
    </xf>
    <xf numFmtId="0" fontId="68" fillId="15" borderId="2" xfId="30" applyFont="1" applyFill="1" applyBorder="1" applyAlignment="1">
      <alignment horizontal="left" vertical="center" wrapText="1"/>
    </xf>
    <xf numFmtId="3" fontId="47" fillId="0" borderId="2" xfId="30" applyNumberFormat="1" applyFont="1" applyFill="1" applyBorder="1" applyAlignment="1">
      <alignment horizontal="center" vertical="center"/>
    </xf>
    <xf numFmtId="0" fontId="47" fillId="17" borderId="2" xfId="30" applyFont="1" applyFill="1" applyBorder="1" applyAlignment="1">
      <alignment horizontal="left" vertical="center" wrapText="1"/>
    </xf>
    <xf numFmtId="0" fontId="68" fillId="17" borderId="2" xfId="30" applyFont="1" applyFill="1" applyBorder="1" applyAlignment="1">
      <alignment horizontal="left" vertical="center" wrapText="1"/>
    </xf>
    <xf numFmtId="0" fontId="68" fillId="17" borderId="2" xfId="31" applyFont="1" applyFill="1" applyBorder="1" applyAlignment="1">
      <alignment horizontal="left" vertical="center" wrapText="1"/>
    </xf>
    <xf numFmtId="3" fontId="68" fillId="0" borderId="2" xfId="32" applyNumberFormat="1" applyFont="1" applyFill="1" applyBorder="1" applyAlignment="1">
      <alignment horizontal="center" vertical="center"/>
    </xf>
    <xf numFmtId="0" fontId="68" fillId="18" borderId="2" xfId="30" applyFont="1" applyFill="1" applyBorder="1" applyAlignment="1">
      <alignment horizontal="left" vertical="center" wrapText="1"/>
    </xf>
    <xf numFmtId="0" fontId="68" fillId="9" borderId="2" xfId="30" applyFont="1" applyFill="1" applyBorder="1" applyAlignment="1">
      <alignment horizontal="left" vertical="center" wrapText="1"/>
    </xf>
    <xf numFmtId="0" fontId="68" fillId="19" borderId="2" xfId="30" applyFont="1" applyFill="1" applyBorder="1" applyAlignment="1">
      <alignment horizontal="left" vertical="center" wrapText="1"/>
    </xf>
    <xf numFmtId="164" fontId="4" fillId="15" borderId="2" xfId="30" applyNumberFormat="1" applyFill="1" applyBorder="1" applyAlignment="1">
      <alignment horizontal="left" wrapText="1"/>
    </xf>
    <xf numFmtId="164" fontId="4" fillId="17" borderId="2" xfId="30" applyNumberFormat="1" applyFill="1" applyBorder="1" applyAlignment="1">
      <alignment horizontal="left" wrapText="1"/>
    </xf>
    <xf numFmtId="0" fontId="68" fillId="17" borderId="2" xfId="30" applyFont="1" applyFill="1" applyBorder="1" applyAlignment="1">
      <alignment vertical="center"/>
    </xf>
    <xf numFmtId="164" fontId="4" fillId="18" borderId="2" xfId="30" applyNumberFormat="1" applyFill="1" applyBorder="1" applyAlignment="1">
      <alignment horizontal="left" wrapText="1"/>
    </xf>
    <xf numFmtId="164" fontId="4" fillId="9" borderId="2" xfId="30" applyNumberFormat="1" applyFill="1" applyBorder="1" applyAlignment="1">
      <alignment horizontal="left" wrapText="1"/>
    </xf>
    <xf numFmtId="164" fontId="4" fillId="19" borderId="2" xfId="30" applyNumberFormat="1" applyFill="1" applyBorder="1" applyAlignment="1">
      <alignment horizontal="left" wrapText="1"/>
    </xf>
    <xf numFmtId="1" fontId="14" fillId="15" borderId="2" xfId="30" applyNumberFormat="1" applyFont="1" applyFill="1" applyBorder="1" applyAlignment="1">
      <alignment vertical="center" wrapText="1"/>
    </xf>
    <xf numFmtId="3" fontId="14" fillId="0" borderId="2" xfId="30" applyNumberFormat="1" applyFont="1" applyFill="1" applyBorder="1" applyAlignment="1">
      <alignment horizontal="center" vertical="center" wrapText="1"/>
    </xf>
    <xf numFmtId="1" fontId="14" fillId="15" borderId="2" xfId="30" applyNumberFormat="1" applyFont="1" applyFill="1" applyBorder="1" applyAlignment="1">
      <alignment horizontal="left" vertical="center" wrapText="1"/>
    </xf>
    <xf numFmtId="3" fontId="14" fillId="3" borderId="2" xfId="30" applyNumberFormat="1" applyFont="1" applyFill="1" applyBorder="1" applyAlignment="1">
      <alignment horizontal="center" vertical="center" wrapText="1"/>
    </xf>
    <xf numFmtId="1" fontId="14" fillId="17" borderId="2" xfId="30" applyNumberFormat="1" applyFont="1" applyFill="1" applyBorder="1" applyAlignment="1">
      <alignment vertical="center" wrapText="1"/>
    </xf>
    <xf numFmtId="3" fontId="69" fillId="0" borderId="2" xfId="33" applyNumberFormat="1" applyFont="1" applyFill="1" applyBorder="1" applyAlignment="1">
      <alignment horizontal="center" vertical="center" wrapText="1"/>
    </xf>
    <xf numFmtId="1" fontId="14" fillId="17" borderId="2" xfId="30" applyNumberFormat="1" applyFont="1" applyFill="1" applyBorder="1" applyAlignment="1">
      <alignment horizontal="left" vertical="center" wrapText="1"/>
    </xf>
    <xf numFmtId="1" fontId="14" fillId="18" borderId="2" xfId="30" applyNumberFormat="1" applyFont="1" applyFill="1" applyBorder="1" applyAlignment="1">
      <alignment vertical="center" wrapText="1"/>
    </xf>
    <xf numFmtId="1" fontId="14" fillId="9" borderId="2" xfId="30" applyNumberFormat="1" applyFont="1" applyFill="1" applyBorder="1" applyAlignment="1">
      <alignment vertical="center" wrapText="1"/>
    </xf>
    <xf numFmtId="1" fontId="14" fillId="9" borderId="2" xfId="30" applyNumberFormat="1" applyFont="1" applyFill="1" applyBorder="1" applyAlignment="1">
      <alignment horizontal="left" vertical="center" wrapText="1"/>
    </xf>
    <xf numFmtId="1" fontId="14" fillId="19" borderId="2" xfId="30" applyNumberFormat="1" applyFont="1" applyFill="1" applyBorder="1" applyAlignment="1">
      <alignment horizontal="left" vertical="center" wrapText="1"/>
    </xf>
    <xf numFmtId="1" fontId="14" fillId="17" borderId="5" xfId="30" applyNumberFormat="1" applyFont="1" applyFill="1" applyBorder="1" applyAlignment="1">
      <alignment horizontal="left" vertical="center" wrapText="1"/>
    </xf>
    <xf numFmtId="0" fontId="4" fillId="0" borderId="1" xfId="30" applyBorder="1"/>
    <xf numFmtId="0" fontId="32" fillId="17" borderId="28" xfId="30" applyNumberFormat="1" applyFont="1" applyFill="1" applyBorder="1" applyAlignment="1">
      <alignment vertical="top" wrapText="1"/>
    </xf>
    <xf numFmtId="3" fontId="32" fillId="0" borderId="11" xfId="30" applyNumberFormat="1" applyFont="1" applyBorder="1" applyAlignment="1">
      <alignment horizontal="center" vertical="top" wrapText="1"/>
    </xf>
    <xf numFmtId="3" fontId="32" fillId="0" borderId="2" xfId="30" applyNumberFormat="1" applyFont="1" applyBorder="1" applyAlignment="1">
      <alignment vertical="top" wrapText="1"/>
    </xf>
    <xf numFmtId="0" fontId="32" fillId="17" borderId="2" xfId="30" applyNumberFormat="1" applyFont="1" applyFill="1" applyBorder="1" applyAlignment="1">
      <alignment vertical="top" wrapText="1"/>
    </xf>
    <xf numFmtId="3" fontId="32" fillId="0" borderId="2" xfId="30" applyNumberFormat="1" applyFont="1" applyBorder="1" applyAlignment="1">
      <alignment horizontal="center" vertical="top" wrapText="1"/>
    </xf>
    <xf numFmtId="3" fontId="32" fillId="3" borderId="2" xfId="30" applyNumberFormat="1" applyFont="1" applyFill="1" applyBorder="1" applyAlignment="1">
      <alignment horizontal="center" vertical="top" wrapText="1"/>
    </xf>
    <xf numFmtId="3" fontId="32" fillId="3" borderId="2" xfId="30" applyNumberFormat="1" applyFont="1" applyFill="1" applyBorder="1" applyAlignment="1">
      <alignment vertical="top" wrapText="1"/>
    </xf>
    <xf numFmtId="0" fontId="32" fillId="17" borderId="2" xfId="34" applyNumberFormat="1" applyFont="1" applyFill="1" applyBorder="1" applyAlignment="1">
      <alignment vertical="top" wrapText="1"/>
    </xf>
    <xf numFmtId="3" fontId="32" fillId="0" borderId="2" xfId="34" applyNumberFormat="1" applyFont="1" applyBorder="1" applyAlignment="1">
      <alignment vertical="top" wrapText="1"/>
    </xf>
    <xf numFmtId="3" fontId="32" fillId="0" borderId="2" xfId="34" applyNumberFormat="1" applyFont="1" applyFill="1" applyBorder="1" applyAlignment="1">
      <alignment horizontal="center" vertical="top"/>
    </xf>
    <xf numFmtId="0" fontId="32" fillId="19" borderId="2" xfId="30" applyNumberFormat="1" applyFont="1" applyFill="1" applyBorder="1" applyAlignment="1">
      <alignment vertical="top" wrapText="1"/>
    </xf>
    <xf numFmtId="0" fontId="32" fillId="0" borderId="0" xfId="34" applyNumberFormat="1" applyFont="1" applyBorder="1" applyAlignment="1">
      <alignment horizontal="left" vertical="top" wrapText="1"/>
    </xf>
    <xf numFmtId="0" fontId="13" fillId="15" borderId="2" xfId="35" applyFont="1" applyFill="1" applyBorder="1" applyAlignment="1">
      <alignment wrapText="1"/>
    </xf>
    <xf numFmtId="3" fontId="13" fillId="0" borderId="2" xfId="35" applyNumberFormat="1" applyFont="1" applyFill="1" applyBorder="1"/>
    <xf numFmtId="0" fontId="13" fillId="17" borderId="2" xfId="35" applyFont="1" applyFill="1" applyBorder="1" applyAlignment="1">
      <alignment wrapText="1"/>
    </xf>
    <xf numFmtId="3" fontId="13" fillId="0" borderId="2" xfId="35" applyNumberFormat="1" applyFont="1" applyFill="1" applyBorder="1" applyAlignment="1">
      <alignment horizontal="center"/>
    </xf>
    <xf numFmtId="0" fontId="4" fillId="17" borderId="3" xfId="30" applyFill="1" applyBorder="1"/>
    <xf numFmtId="0" fontId="4" fillId="15" borderId="3" xfId="30" applyFill="1" applyBorder="1"/>
    <xf numFmtId="0" fontId="72" fillId="15" borderId="2" xfId="30" applyFont="1" applyFill="1" applyBorder="1" applyAlignment="1">
      <alignment vertical="center" wrapText="1"/>
    </xf>
    <xf numFmtId="3" fontId="14" fillId="0" borderId="2" xfId="30" applyNumberFormat="1" applyFont="1" applyBorder="1" applyAlignment="1">
      <alignment horizontal="center" vertical="top" wrapText="1"/>
    </xf>
    <xf numFmtId="0" fontId="14" fillId="17" borderId="2" xfId="30" applyNumberFormat="1" applyFont="1" applyFill="1" applyBorder="1" applyAlignment="1">
      <alignment vertical="top" wrapText="1"/>
    </xf>
    <xf numFmtId="40" fontId="14" fillId="0" borderId="0" xfId="30" applyNumberFormat="1" applyFont="1" applyBorder="1" applyAlignment="1">
      <alignment horizontal="right" vertical="top" wrapText="1"/>
    </xf>
    <xf numFmtId="0" fontId="72" fillId="17" borderId="2" xfId="30" applyFont="1" applyFill="1" applyBorder="1" applyAlignment="1">
      <alignment vertical="center" wrapText="1"/>
    </xf>
    <xf numFmtId="0" fontId="4" fillId="5" borderId="2" xfId="30" applyFill="1" applyBorder="1"/>
    <xf numFmtId="0" fontId="14" fillId="5" borderId="2" xfId="30" applyNumberFormat="1" applyFont="1" applyFill="1" applyBorder="1" applyAlignment="1">
      <alignment vertical="top" wrapText="1"/>
    </xf>
    <xf numFmtId="3" fontId="14" fillId="5" borderId="2" xfId="30" applyNumberFormat="1" applyFont="1" applyFill="1" applyBorder="1" applyAlignment="1">
      <alignment horizontal="center" vertical="top" wrapText="1"/>
    </xf>
    <xf numFmtId="2" fontId="66" fillId="15" borderId="2" xfId="30" applyNumberFormat="1" applyFont="1" applyFill="1" applyBorder="1" applyAlignment="1">
      <alignment vertical="center" wrapText="1" shrinkToFit="1"/>
    </xf>
    <xf numFmtId="3" fontId="66" fillId="16" borderId="2" xfId="30" applyNumberFormat="1" applyFont="1" applyFill="1" applyBorder="1" applyAlignment="1">
      <alignment horizontal="center" vertical="center" wrapText="1"/>
    </xf>
    <xf numFmtId="2" fontId="66" fillId="17" borderId="2" xfId="30" applyNumberFormat="1" applyFont="1" applyFill="1" applyBorder="1" applyAlignment="1">
      <alignment vertical="center" wrapText="1" shrinkToFit="1"/>
    </xf>
    <xf numFmtId="2" fontId="66" fillId="17" borderId="5" xfId="30" applyNumberFormat="1" applyFont="1" applyFill="1" applyBorder="1" applyAlignment="1">
      <alignment vertical="center" wrapText="1" shrinkToFit="1"/>
    </xf>
    <xf numFmtId="2" fontId="66" fillId="18" borderId="5" xfId="30" applyNumberFormat="1" applyFont="1" applyFill="1" applyBorder="1" applyAlignment="1">
      <alignment vertical="center" wrapText="1" shrinkToFit="1"/>
    </xf>
    <xf numFmtId="2" fontId="66" fillId="19" borderId="5" xfId="30" applyNumberFormat="1" applyFont="1" applyFill="1" applyBorder="1" applyAlignment="1">
      <alignment vertical="center" wrapText="1" shrinkToFit="1"/>
    </xf>
    <xf numFmtId="0" fontId="4" fillId="15" borderId="5" xfId="30" applyFill="1" applyBorder="1"/>
    <xf numFmtId="3" fontId="4" fillId="0" borderId="2" xfId="30" applyNumberFormat="1" applyFill="1" applyBorder="1" applyAlignment="1">
      <alignment horizontal="center"/>
    </xf>
    <xf numFmtId="0" fontId="4" fillId="17" borderId="5" xfId="30" applyFill="1" applyBorder="1"/>
    <xf numFmtId="0" fontId="4" fillId="18" borderId="5" xfId="30" applyFill="1" applyBorder="1"/>
    <xf numFmtId="3" fontId="4" fillId="0" borderId="0" xfId="30" applyNumberFormat="1" applyFill="1" applyAlignment="1">
      <alignment horizontal="center"/>
    </xf>
    <xf numFmtId="0" fontId="4" fillId="9" borderId="5" xfId="30" applyFill="1" applyBorder="1"/>
    <xf numFmtId="0" fontId="4" fillId="0" borderId="5" xfId="30" applyBorder="1"/>
    <xf numFmtId="0" fontId="4" fillId="19" borderId="5" xfId="30" applyFill="1" applyBorder="1"/>
    <xf numFmtId="3" fontId="4" fillId="0" borderId="1" xfId="30" applyNumberFormat="1" applyFill="1" applyBorder="1" applyAlignment="1">
      <alignment horizontal="center"/>
    </xf>
    <xf numFmtId="0" fontId="49" fillId="15" borderId="5" xfId="30" applyFont="1" applyFill="1" applyBorder="1" applyAlignment="1">
      <alignment horizontal="left" vertical="center" wrapText="1"/>
    </xf>
    <xf numFmtId="3" fontId="4" fillId="0" borderId="1" xfId="30" applyNumberFormat="1" applyBorder="1" applyAlignment="1">
      <alignment horizontal="center"/>
    </xf>
    <xf numFmtId="0" fontId="56" fillId="17" borderId="5" xfId="30" applyFont="1" applyFill="1" applyBorder="1" applyAlignment="1">
      <alignment horizontal="left" vertical="center" wrapText="1"/>
    </xf>
    <xf numFmtId="0" fontId="24" fillId="17" borderId="2" xfId="30" applyFont="1" applyFill="1" applyBorder="1" applyAlignment="1">
      <alignment horizontal="left" vertical="center" wrapText="1"/>
    </xf>
    <xf numFmtId="0" fontId="13" fillId="17" borderId="2" xfId="30" applyFont="1" applyFill="1" applyBorder="1" applyAlignment="1">
      <alignment horizontal="left" vertical="center" wrapText="1"/>
    </xf>
    <xf numFmtId="0" fontId="49" fillId="17" borderId="2" xfId="30" applyFont="1" applyFill="1" applyBorder="1" applyAlignment="1">
      <alignment horizontal="left" vertical="center" wrapText="1"/>
    </xf>
    <xf numFmtId="0" fontId="49" fillId="18" borderId="2" xfId="30" applyFont="1" applyFill="1" applyBorder="1" applyAlignment="1">
      <alignment horizontal="left" vertical="center" wrapText="1"/>
    </xf>
    <xf numFmtId="0" fontId="13" fillId="18" borderId="2" xfId="30" applyFont="1" applyFill="1" applyBorder="1" applyAlignment="1">
      <alignment horizontal="left" vertical="center" wrapText="1"/>
    </xf>
    <xf numFmtId="0" fontId="49" fillId="19" borderId="2" xfId="30" applyFont="1" applyFill="1" applyBorder="1" applyAlignment="1">
      <alignment horizontal="left" vertical="center" wrapText="1"/>
    </xf>
    <xf numFmtId="0" fontId="49" fillId="20" borderId="2" xfId="30" applyFont="1" applyFill="1" applyBorder="1" applyAlignment="1">
      <alignment horizontal="left" vertical="center" wrapText="1"/>
    </xf>
    <xf numFmtId="164" fontId="4" fillId="17" borderId="2" xfId="30" applyNumberFormat="1" applyFill="1" applyBorder="1" applyAlignment="1">
      <alignment vertical="center" wrapText="1"/>
    </xf>
    <xf numFmtId="3" fontId="4" fillId="0" borderId="2" xfId="30" applyNumberFormat="1" applyFont="1" applyBorder="1" applyAlignment="1">
      <alignment horizontal="center" vertical="top"/>
    </xf>
    <xf numFmtId="164" fontId="4" fillId="18" borderId="2" xfId="30" applyNumberFormat="1" applyFill="1" applyBorder="1" applyAlignment="1">
      <alignment vertical="center" wrapText="1"/>
    </xf>
    <xf numFmtId="164" fontId="4" fillId="9" borderId="2" xfId="30" applyNumberFormat="1" applyFill="1" applyBorder="1" applyAlignment="1">
      <alignment vertical="center" wrapText="1"/>
    </xf>
    <xf numFmtId="0" fontId="4" fillId="9" borderId="18" xfId="30" applyFill="1" applyBorder="1"/>
    <xf numFmtId="164" fontId="4" fillId="19" borderId="2" xfId="30" applyNumberFormat="1" applyFill="1" applyBorder="1" applyAlignment="1">
      <alignment vertical="center" wrapText="1"/>
    </xf>
    <xf numFmtId="0" fontId="66" fillId="0" borderId="2" xfId="30" applyFont="1" applyFill="1" applyBorder="1" applyAlignment="1">
      <alignment horizontal="left" vertical="center" wrapText="1"/>
    </xf>
    <xf numFmtId="3" fontId="66" fillId="0" borderId="2" xfId="30" applyNumberFormat="1" applyFont="1" applyFill="1" applyBorder="1" applyAlignment="1">
      <alignment horizontal="left"/>
    </xf>
    <xf numFmtId="3" fontId="66" fillId="0" borderId="2" xfId="30" applyNumberFormat="1" applyFont="1" applyFill="1" applyBorder="1" applyAlignment="1">
      <alignment horizontal="center" vertical="center"/>
    </xf>
    <xf numFmtId="0" fontId="4" fillId="0" borderId="2" xfId="30" applyFont="1" applyFill="1" applyBorder="1" applyAlignment="1">
      <alignment wrapText="1"/>
    </xf>
    <xf numFmtId="3" fontId="73" fillId="0" borderId="2" xfId="30" applyNumberFormat="1" applyFont="1" applyFill="1" applyBorder="1" applyAlignment="1">
      <alignment horizontal="center" vertical="top"/>
    </xf>
    <xf numFmtId="0" fontId="4" fillId="15" borderId="2" xfId="30" applyFont="1" applyFill="1" applyBorder="1" applyAlignment="1">
      <alignment wrapText="1"/>
    </xf>
    <xf numFmtId="0" fontId="66" fillId="17" borderId="2" xfId="30" applyFont="1" applyFill="1" applyBorder="1"/>
    <xf numFmtId="0" fontId="66" fillId="17" borderId="2" xfId="30" applyFont="1" applyFill="1" applyBorder="1" applyAlignment="1">
      <alignment wrapText="1"/>
    </xf>
    <xf numFmtId="0" fontId="19" fillId="15" borderId="2" xfId="30" applyFont="1" applyFill="1" applyBorder="1" applyAlignment="1">
      <alignment wrapText="1"/>
    </xf>
    <xf numFmtId="164" fontId="74" fillId="18" borderId="2" xfId="31" applyNumberFormat="1" applyFont="1" applyFill="1" applyBorder="1" applyAlignment="1">
      <alignment horizontal="left" vertical="center" wrapText="1"/>
    </xf>
    <xf numFmtId="3" fontId="75" fillId="3" borderId="2" xfId="32" applyNumberFormat="1" applyFont="1" applyFill="1" applyBorder="1" applyAlignment="1">
      <alignment horizontal="center" wrapText="1"/>
    </xf>
    <xf numFmtId="164" fontId="74" fillId="19" borderId="2" xfId="31" applyNumberFormat="1" applyFont="1" applyFill="1" applyBorder="1" applyAlignment="1">
      <alignment horizontal="left" vertical="center" wrapText="1"/>
    </xf>
    <xf numFmtId="164" fontId="74" fillId="9" borderId="2" xfId="31" applyNumberFormat="1" applyFont="1" applyFill="1" applyBorder="1" applyAlignment="1">
      <alignment horizontal="left" vertical="center" wrapText="1"/>
    </xf>
    <xf numFmtId="164" fontId="74" fillId="17" borderId="2" xfId="31" applyNumberFormat="1" applyFont="1" applyFill="1" applyBorder="1" applyAlignment="1">
      <alignment horizontal="left" vertical="center" wrapText="1"/>
    </xf>
    <xf numFmtId="3" fontId="75" fillId="0" borderId="2" xfId="32" applyNumberFormat="1" applyFont="1" applyFill="1" applyBorder="1" applyAlignment="1">
      <alignment horizontal="center" wrapText="1"/>
    </xf>
    <xf numFmtId="164" fontId="74" fillId="15" borderId="2" xfId="31" applyNumberFormat="1" applyFont="1" applyFill="1" applyBorder="1" applyAlignment="1">
      <alignment horizontal="left" vertical="center" wrapText="1"/>
    </xf>
    <xf numFmtId="0" fontId="4" fillId="17" borderId="18" xfId="30" applyFill="1" applyBorder="1"/>
    <xf numFmtId="164" fontId="74" fillId="17" borderId="1" xfId="31" applyNumberFormat="1" applyFont="1" applyFill="1" applyBorder="1" applyAlignment="1">
      <alignment horizontal="left" vertical="center" wrapText="1"/>
    </xf>
    <xf numFmtId="3" fontId="75" fillId="0" borderId="1" xfId="32" applyNumberFormat="1" applyFont="1" applyFill="1" applyBorder="1" applyAlignment="1">
      <alignment horizontal="center" wrapText="1"/>
    </xf>
    <xf numFmtId="0" fontId="4" fillId="0" borderId="2" xfId="30" applyBorder="1" applyAlignment="1">
      <alignment horizontal="center"/>
    </xf>
    <xf numFmtId="0" fontId="57" fillId="0" borderId="2" xfId="30" applyFont="1" applyBorder="1" applyAlignment="1">
      <alignment wrapText="1"/>
    </xf>
    <xf numFmtId="164" fontId="28" fillId="4" borderId="2" xfId="30" applyNumberFormat="1" applyFont="1" applyFill="1" applyBorder="1" applyAlignment="1">
      <alignment horizontal="center" vertical="center" wrapText="1"/>
    </xf>
    <xf numFmtId="0" fontId="4" fillId="0" borderId="0" xfId="30" applyAlignment="1">
      <alignment horizontal="left"/>
    </xf>
    <xf numFmtId="3" fontId="4" fillId="0" borderId="0" xfId="30" applyNumberFormat="1"/>
    <xf numFmtId="9" fontId="4" fillId="0" borderId="2" xfId="30" applyNumberFormat="1" applyBorder="1" applyAlignment="1">
      <alignment horizontal="center"/>
    </xf>
    <xf numFmtId="0" fontId="4" fillId="0" borderId="2" xfId="30" applyBorder="1" applyAlignment="1">
      <alignment wrapText="1"/>
    </xf>
    <xf numFmtId="3" fontId="4" fillId="0" borderId="2" xfId="30" applyNumberFormat="1" applyBorder="1" applyAlignment="1">
      <alignment horizontal="center" wrapText="1"/>
    </xf>
    <xf numFmtId="3" fontId="4" fillId="2" borderId="2" xfId="30" applyNumberFormat="1" applyFill="1" applyBorder="1"/>
    <xf numFmtId="1" fontId="4" fillId="0" borderId="0" xfId="30" applyNumberFormat="1"/>
    <xf numFmtId="166" fontId="50" fillId="0" borderId="0" xfId="0" applyNumberFormat="1" applyFont="1" applyFill="1" applyBorder="1" applyAlignment="1">
      <alignment horizontal="right"/>
    </xf>
    <xf numFmtId="0" fontId="50" fillId="0" borderId="0" xfId="0" applyFont="1" applyFill="1" applyBorder="1" applyAlignment="1">
      <alignment horizontal="left" wrapText="1"/>
    </xf>
    <xf numFmtId="0" fontId="8" fillId="0" borderId="0" xfId="27" applyFill="1" applyBorder="1"/>
    <xf numFmtId="0" fontId="8" fillId="0" borderId="0" xfId="27" applyFill="1"/>
    <xf numFmtId="3" fontId="8" fillId="0" borderId="0" xfId="27" applyNumberFormat="1" applyFill="1" applyBorder="1"/>
    <xf numFmtId="3" fontId="5" fillId="0" borderId="2" xfId="27" applyNumberFormat="1" applyFont="1" applyFill="1" applyBorder="1"/>
    <xf numFmtId="3" fontId="0" fillId="0" borderId="2" xfId="0" applyNumberFormat="1" applyBorder="1"/>
    <xf numFmtId="1" fontId="45" fillId="0" borderId="19" xfId="0" applyNumberFormat="1" applyFont="1" applyBorder="1"/>
    <xf numFmtId="3" fontId="8" fillId="0" borderId="7" xfId="27" applyNumberFormat="1" applyBorder="1" applyAlignment="1">
      <alignment wrapText="1"/>
    </xf>
    <xf numFmtId="3" fontId="4" fillId="0" borderId="19" xfId="27" applyNumberFormat="1" applyFont="1" applyBorder="1" applyAlignment="1">
      <alignment wrapText="1"/>
    </xf>
    <xf numFmtId="0" fontId="57" fillId="7" borderId="25" xfId="27" applyFont="1" applyFill="1" applyBorder="1"/>
    <xf numFmtId="3" fontId="0" fillId="7" borderId="24" xfId="0" applyNumberFormat="1" applyFill="1" applyBorder="1"/>
    <xf numFmtId="3" fontId="8" fillId="7" borderId="26" xfId="27" applyNumberFormat="1" applyFill="1" applyBorder="1" applyAlignment="1">
      <alignment wrapText="1"/>
    </xf>
    <xf numFmtId="0" fontId="8" fillId="5" borderId="0" xfId="27" applyFill="1"/>
    <xf numFmtId="0" fontId="77" fillId="0" borderId="2" xfId="0" applyFont="1" applyBorder="1" applyAlignment="1">
      <alignment horizontal="left" wrapText="1"/>
    </xf>
    <xf numFmtId="0" fontId="8" fillId="21" borderId="0" xfId="27" applyFill="1"/>
    <xf numFmtId="4" fontId="57" fillId="5" borderId="0" xfId="27" applyNumberFormat="1" applyFont="1" applyFill="1"/>
    <xf numFmtId="168" fontId="8" fillId="0" borderId="0" xfId="40" applyNumberFormat="1" applyFont="1"/>
    <xf numFmtId="0" fontId="28" fillId="8" borderId="2" xfId="41" applyFont="1" applyFill="1" applyBorder="1" applyAlignment="1">
      <alignment vertical="top"/>
    </xf>
    <xf numFmtId="0" fontId="13" fillId="6" borderId="2" xfId="41" applyFont="1" applyFill="1" applyBorder="1" applyAlignment="1">
      <alignment horizontal="left" vertical="top" indent="1"/>
    </xf>
    <xf numFmtId="0" fontId="13" fillId="11" borderId="2" xfId="41" applyFont="1" applyFill="1" applyBorder="1" applyAlignment="1">
      <alignment horizontal="right"/>
    </xf>
    <xf numFmtId="0" fontId="13" fillId="11" borderId="2" xfId="41" applyFont="1" applyFill="1" applyBorder="1" applyAlignment="1"/>
    <xf numFmtId="0" fontId="13" fillId="11" borderId="2" xfId="41" applyFont="1" applyFill="1" applyBorder="1" applyAlignment="1">
      <alignment horizontal="right" vertical="top"/>
    </xf>
    <xf numFmtId="0" fontId="13" fillId="6" borderId="2" xfId="41" applyFont="1" applyFill="1" applyBorder="1" applyAlignment="1">
      <alignment horizontal="center" vertical="top"/>
    </xf>
    <xf numFmtId="0" fontId="46" fillId="0" borderId="0" xfId="42"/>
    <xf numFmtId="0" fontId="28" fillId="8" borderId="2" xfId="41" applyFont="1" applyFill="1" applyBorder="1" applyAlignment="1">
      <alignment vertical="top" wrapText="1"/>
    </xf>
    <xf numFmtId="0" fontId="13" fillId="6" borderId="2" xfId="41" applyFont="1" applyFill="1" applyBorder="1" applyAlignment="1">
      <alignment vertical="top" wrapText="1"/>
    </xf>
    <xf numFmtId="0" fontId="13" fillId="11" borderId="2" xfId="41" applyFont="1" applyFill="1" applyBorder="1" applyAlignment="1">
      <alignment horizontal="left" vertical="top" wrapText="1"/>
    </xf>
    <xf numFmtId="0" fontId="13" fillId="11" borderId="2" xfId="41" applyFont="1" applyFill="1" applyBorder="1" applyAlignment="1">
      <alignment vertical="top" wrapText="1"/>
    </xf>
    <xf numFmtId="4" fontId="46" fillId="8" borderId="2" xfId="42" applyNumberFormat="1" applyFill="1" applyBorder="1" applyAlignment="1">
      <alignment horizontal="right"/>
    </xf>
    <xf numFmtId="0" fontId="46" fillId="8" borderId="0" xfId="42" applyFill="1"/>
    <xf numFmtId="4" fontId="46" fillId="6" borderId="2" xfId="42" applyNumberFormat="1" applyFill="1" applyBorder="1" applyAlignment="1">
      <alignment horizontal="right"/>
    </xf>
    <xf numFmtId="0" fontId="46" fillId="6" borderId="0" xfId="42" applyFill="1"/>
    <xf numFmtId="4" fontId="46" fillId="11" borderId="2" xfId="42" applyNumberFormat="1" applyFill="1" applyBorder="1" applyAlignment="1">
      <alignment horizontal="right"/>
    </xf>
    <xf numFmtId="4" fontId="46" fillId="11" borderId="0" xfId="42" applyNumberFormat="1" applyFill="1" applyAlignment="1">
      <alignment horizontal="right"/>
    </xf>
    <xf numFmtId="0" fontId="46" fillId="11" borderId="0" xfId="42" applyFill="1"/>
    <xf numFmtId="4" fontId="46" fillId="12" borderId="2" xfId="42" applyNumberFormat="1" applyFill="1" applyBorder="1" applyAlignment="1">
      <alignment horizontal="right"/>
    </xf>
    <xf numFmtId="3" fontId="3" fillId="5" borderId="0" xfId="43" applyNumberFormat="1" applyFill="1" applyAlignment="1">
      <alignment horizontal="left" vertical="center"/>
    </xf>
    <xf numFmtId="3" fontId="13" fillId="11" borderId="2" xfId="25" applyNumberFormat="1" applyFont="1" applyFill="1" applyBorder="1" applyAlignment="1">
      <alignment vertical="center"/>
    </xf>
    <xf numFmtId="3" fontId="46" fillId="12" borderId="2" xfId="42" applyNumberFormat="1" applyFill="1" applyBorder="1" applyAlignment="1">
      <alignment horizontal="right"/>
    </xf>
    <xf numFmtId="3" fontId="19" fillId="12" borderId="2" xfId="1" applyNumberFormat="1" applyFill="1" applyBorder="1" applyAlignment="1">
      <alignment horizontal="right" wrapText="1"/>
    </xf>
    <xf numFmtId="0" fontId="46" fillId="12" borderId="0" xfId="42" applyFill="1"/>
    <xf numFmtId="0" fontId="19" fillId="12" borderId="0" xfId="1" applyFill="1" applyAlignment="1">
      <alignment horizontal="right"/>
    </xf>
    <xf numFmtId="3" fontId="19" fillId="5" borderId="2" xfId="1" applyNumberFormat="1" applyFill="1" applyBorder="1" applyAlignment="1">
      <alignment horizontal="left" wrapText="1"/>
    </xf>
    <xf numFmtId="3" fontId="78" fillId="5" borderId="0" xfId="43" applyNumberFormat="1" applyFont="1" applyFill="1" applyAlignment="1">
      <alignment horizontal="left"/>
    </xf>
    <xf numFmtId="3" fontId="19" fillId="5" borderId="2" xfId="1" applyNumberFormat="1" applyFill="1" applyBorder="1" applyAlignment="1">
      <alignment horizontal="right" wrapText="1"/>
    </xf>
    <xf numFmtId="0" fontId="79" fillId="11" borderId="2" xfId="1" applyFont="1" applyFill="1" applyBorder="1" applyAlignment="1">
      <alignment horizontal="right"/>
    </xf>
    <xf numFmtId="0" fontId="80" fillId="11" borderId="2" xfId="1" applyFont="1" applyFill="1" applyBorder="1"/>
    <xf numFmtId="0" fontId="19" fillId="8" borderId="2" xfId="1" applyFill="1" applyBorder="1" applyAlignment="1">
      <alignment horizontal="left" vertical="top" wrapText="1"/>
    </xf>
    <xf numFmtId="0" fontId="19" fillId="6" borderId="2" xfId="1" applyFill="1" applyBorder="1" applyAlignment="1">
      <alignment horizontal="left" vertical="top" wrapText="1"/>
    </xf>
    <xf numFmtId="3" fontId="46" fillId="5" borderId="2" xfId="25" applyNumberFormat="1" applyFill="1" applyBorder="1"/>
    <xf numFmtId="3" fontId="19" fillId="11" borderId="2" xfId="1" applyNumberFormat="1" applyFill="1" applyBorder="1" applyAlignment="1">
      <alignment wrapText="1"/>
    </xf>
    <xf numFmtId="3" fontId="19" fillId="6" borderId="2" xfId="1" applyNumberFormat="1" applyFill="1" applyBorder="1" applyAlignment="1">
      <alignment horizontal="left" vertical="top" wrapText="1"/>
    </xf>
    <xf numFmtId="3" fontId="19" fillId="11" borderId="2" xfId="1" applyNumberFormat="1" applyFill="1" applyBorder="1" applyAlignment="1">
      <alignment horizontal="left" vertical="top" wrapText="1"/>
    </xf>
    <xf numFmtId="3" fontId="19" fillId="8" borderId="2" xfId="1" applyNumberFormat="1" applyFill="1" applyBorder="1" applyAlignment="1">
      <alignment horizontal="left" vertical="top" wrapText="1"/>
    </xf>
    <xf numFmtId="3" fontId="19" fillId="6" borderId="2" xfId="1" applyNumberFormat="1" applyFill="1" applyBorder="1"/>
    <xf numFmtId="3" fontId="19" fillId="11" borderId="2" xfId="1" applyNumberFormat="1" applyFill="1" applyBorder="1"/>
    <xf numFmtId="3" fontId="19" fillId="8" borderId="2" xfId="1" applyNumberFormat="1" applyFill="1" applyBorder="1"/>
    <xf numFmtId="0" fontId="81" fillId="11" borderId="2" xfId="1" applyFont="1" applyFill="1" applyBorder="1" applyAlignment="1">
      <alignment horizontal="center" vertical="top"/>
    </xf>
    <xf numFmtId="0" fontId="82" fillId="11" borderId="2" xfId="1" applyFont="1" applyFill="1" applyBorder="1" applyAlignment="1">
      <alignment vertical="top" wrapText="1"/>
    </xf>
    <xf numFmtId="3" fontId="19" fillId="11" borderId="2" xfId="1" applyNumberFormat="1" applyFill="1" applyBorder="1" applyAlignment="1">
      <alignment horizontal="right" wrapText="1"/>
    </xf>
    <xf numFmtId="3" fontId="46" fillId="11" borderId="2" xfId="42" applyNumberFormat="1" applyFill="1" applyBorder="1" applyAlignment="1">
      <alignment horizontal="right"/>
    </xf>
    <xf numFmtId="3" fontId="46" fillId="5" borderId="2" xfId="42" applyNumberFormat="1" applyFill="1" applyBorder="1" applyAlignment="1">
      <alignment horizontal="left"/>
    </xf>
    <xf numFmtId="3" fontId="46" fillId="6" borderId="2" xfId="42" applyNumberFormat="1" applyFill="1" applyBorder="1" applyAlignment="1">
      <alignment horizontal="right"/>
    </xf>
    <xf numFmtId="3" fontId="46" fillId="8" borderId="2" xfId="42" applyNumberFormat="1" applyFill="1" applyBorder="1" applyAlignment="1">
      <alignment horizontal="right"/>
    </xf>
    <xf numFmtId="3" fontId="45" fillId="11" borderId="2" xfId="42" applyNumberFormat="1" applyFont="1" applyFill="1" applyBorder="1" applyAlignment="1">
      <alignment horizontal="right"/>
    </xf>
    <xf numFmtId="3" fontId="19" fillId="11" borderId="0" xfId="1" applyNumberFormat="1" applyFill="1"/>
    <xf numFmtId="0" fontId="46" fillId="11" borderId="0" xfId="42" applyFill="1" applyAlignment="1">
      <alignment wrapText="1"/>
    </xf>
    <xf numFmtId="3" fontId="45" fillId="5" borderId="2" xfId="42" applyNumberFormat="1" applyFont="1" applyFill="1" applyBorder="1" applyAlignment="1">
      <alignment horizontal="right"/>
    </xf>
    <xf numFmtId="0" fontId="46" fillId="11" borderId="0" xfId="42" applyFill="1" applyAlignment="1"/>
    <xf numFmtId="0" fontId="46" fillId="0" borderId="2" xfId="25" applyBorder="1"/>
    <xf numFmtId="0" fontId="46" fillId="0" borderId="2" xfId="25" applyBorder="1" applyAlignment="1">
      <alignment horizontal="left" vertical="top" wrapText="1"/>
    </xf>
    <xf numFmtId="0" fontId="23" fillId="12" borderId="1" xfId="1" applyFont="1" applyFill="1" applyBorder="1" applyAlignment="1">
      <alignment horizontal="right" vertical="top"/>
    </xf>
    <xf numFmtId="0" fontId="23" fillId="12" borderId="18" xfId="1" applyFont="1" applyFill="1" applyBorder="1" applyAlignment="1">
      <alignment horizontal="right" vertical="top"/>
    </xf>
    <xf numFmtId="0" fontId="24" fillId="11" borderId="1" xfId="1" applyFont="1" applyFill="1" applyBorder="1" applyAlignment="1">
      <alignment horizontal="center" vertical="top"/>
    </xf>
    <xf numFmtId="0" fontId="46" fillId="0" borderId="0" xfId="25"/>
    <xf numFmtId="0" fontId="46" fillId="0" borderId="2" xfId="25" applyBorder="1" applyAlignment="1">
      <alignment wrapText="1"/>
    </xf>
    <xf numFmtId="0" fontId="46" fillId="0" borderId="0" xfId="25" applyAlignment="1">
      <alignment wrapText="1"/>
    </xf>
    <xf numFmtId="0" fontId="31" fillId="8" borderId="2" xfId="25" applyFont="1" applyFill="1" applyBorder="1" applyAlignment="1">
      <alignment vertical="top"/>
    </xf>
    <xf numFmtId="0" fontId="31" fillId="8" borderId="5" xfId="25" applyFont="1" applyFill="1" applyBorder="1" applyAlignment="1">
      <alignment horizontal="left" vertical="top" wrapText="1"/>
    </xf>
    <xf numFmtId="4" fontId="46" fillId="8" borderId="2" xfId="25" applyNumberFormat="1" applyFill="1" applyBorder="1" applyAlignment="1">
      <alignment horizontal="right"/>
    </xf>
    <xf numFmtId="4" fontId="46" fillId="8" borderId="2" xfId="25" applyNumberFormat="1" applyFill="1" applyBorder="1" applyAlignment="1">
      <alignment horizontal="right" wrapText="1"/>
    </xf>
    <xf numFmtId="0" fontId="46" fillId="8" borderId="2" xfId="25" applyFill="1" applyBorder="1"/>
    <xf numFmtId="4" fontId="46" fillId="8" borderId="2" xfId="25" applyNumberFormat="1" applyFill="1" applyBorder="1"/>
    <xf numFmtId="0" fontId="46" fillId="8" borderId="0" xfId="25" applyFill="1"/>
    <xf numFmtId="0" fontId="32" fillId="6" borderId="2" xfId="25" applyFont="1" applyFill="1" applyBorder="1" applyAlignment="1">
      <alignment horizontal="left" vertical="top"/>
    </xf>
    <xf numFmtId="0" fontId="32" fillId="6" borderId="5" xfId="25" applyFont="1" applyFill="1" applyBorder="1" applyAlignment="1">
      <alignment horizontal="left" vertical="top" wrapText="1"/>
    </xf>
    <xf numFmtId="3" fontId="46" fillId="6" borderId="2" xfId="25" applyNumberFormat="1" applyFill="1" applyBorder="1" applyAlignment="1">
      <alignment horizontal="right"/>
    </xf>
    <xf numFmtId="3" fontId="46" fillId="6" borderId="2" xfId="25" applyNumberFormat="1" applyFill="1" applyBorder="1" applyAlignment="1">
      <alignment horizontal="right" wrapText="1"/>
    </xf>
    <xf numFmtId="3" fontId="46" fillId="6" borderId="2" xfId="25" applyNumberFormat="1" applyFill="1" applyBorder="1"/>
    <xf numFmtId="3" fontId="46" fillId="5" borderId="2" xfId="25" applyNumberFormat="1" applyFill="1" applyBorder="1" applyAlignment="1">
      <alignment horizontal="right"/>
    </xf>
    <xf numFmtId="4" fontId="46" fillId="6" borderId="2" xfId="25" applyNumberFormat="1" applyFill="1" applyBorder="1"/>
    <xf numFmtId="0" fontId="46" fillId="6" borderId="2" xfId="25" applyFill="1" applyBorder="1"/>
    <xf numFmtId="0" fontId="46" fillId="6" borderId="0" xfId="25" applyFill="1"/>
    <xf numFmtId="0" fontId="33" fillId="11" borderId="2" xfId="25" applyFont="1" applyFill="1" applyBorder="1" applyAlignment="1">
      <alignment horizontal="center" vertical="top"/>
    </xf>
    <xf numFmtId="0" fontId="33" fillId="11" borderId="5" xfId="25" applyFont="1" applyFill="1" applyBorder="1" applyAlignment="1">
      <alignment horizontal="left" vertical="top" wrapText="1"/>
    </xf>
    <xf numFmtId="3" fontId="46" fillId="11" borderId="2" xfId="25" applyNumberFormat="1" applyFill="1" applyBorder="1" applyAlignment="1">
      <alignment horizontal="right"/>
    </xf>
    <xf numFmtId="3" fontId="46" fillId="11" borderId="2" xfId="25" applyNumberFormat="1" applyFill="1" applyBorder="1" applyAlignment="1">
      <alignment horizontal="right" wrapText="1"/>
    </xf>
    <xf numFmtId="3" fontId="46" fillId="5" borderId="2" xfId="25" applyNumberFormat="1" applyFill="1" applyBorder="1" applyAlignment="1">
      <alignment horizontal="right" wrapText="1"/>
    </xf>
    <xf numFmtId="3" fontId="46" fillId="11" borderId="2" xfId="25" applyNumberFormat="1" applyFill="1" applyBorder="1"/>
    <xf numFmtId="4" fontId="46" fillId="11" borderId="2" xfId="25" applyNumberFormat="1" applyFill="1" applyBorder="1"/>
    <xf numFmtId="0" fontId="46" fillId="11" borderId="2" xfId="25" applyFill="1" applyBorder="1"/>
    <xf numFmtId="0" fontId="46" fillId="11" borderId="0" xfId="25" applyFill="1"/>
    <xf numFmtId="3" fontId="3" fillId="5" borderId="2" xfId="43" applyNumberFormat="1" applyFill="1" applyBorder="1"/>
    <xf numFmtId="3" fontId="46" fillId="11" borderId="0" xfId="25" applyNumberFormat="1" applyFill="1"/>
    <xf numFmtId="3" fontId="13" fillId="11" borderId="0" xfId="25" applyNumberFormat="1" applyFont="1" applyFill="1" applyAlignment="1">
      <alignment vertical="center"/>
    </xf>
    <xf numFmtId="3" fontId="46" fillId="8" borderId="2" xfId="25" applyNumberFormat="1" applyFill="1" applyBorder="1" applyAlignment="1">
      <alignment horizontal="right"/>
    </xf>
    <xf numFmtId="3" fontId="46" fillId="8" borderId="2" xfId="25" applyNumberFormat="1" applyFill="1" applyBorder="1" applyAlignment="1">
      <alignment horizontal="right" wrapText="1"/>
    </xf>
    <xf numFmtId="3" fontId="46" fillId="8" borderId="2" xfId="25" applyNumberFormat="1" applyFill="1" applyBorder="1"/>
    <xf numFmtId="0" fontId="32" fillId="11" borderId="2" xfId="25" applyFont="1" applyFill="1" applyBorder="1" applyAlignment="1">
      <alignment horizontal="center" vertical="top"/>
    </xf>
    <xf numFmtId="0" fontId="32" fillId="11" borderId="5" xfId="25" applyFont="1" applyFill="1" applyBorder="1" applyAlignment="1">
      <alignment horizontal="left" vertical="top" wrapText="1"/>
    </xf>
    <xf numFmtId="0" fontId="33" fillId="12" borderId="2" xfId="25" applyFont="1" applyFill="1" applyBorder="1" applyAlignment="1">
      <alignment horizontal="right" vertical="top"/>
    </xf>
    <xf numFmtId="0" fontId="33" fillId="12" borderId="5" xfId="25" applyFont="1" applyFill="1" applyBorder="1" applyAlignment="1">
      <alignment horizontal="left" vertical="top" wrapText="1"/>
    </xf>
    <xf numFmtId="3" fontId="46" fillId="12" borderId="2" xfId="25" applyNumberFormat="1" applyFill="1" applyBorder="1" applyAlignment="1">
      <alignment horizontal="right"/>
    </xf>
    <xf numFmtId="3" fontId="46" fillId="12" borderId="2" xfId="25" applyNumberFormat="1" applyFill="1" applyBorder="1" applyAlignment="1">
      <alignment horizontal="right" wrapText="1"/>
    </xf>
    <xf numFmtId="3" fontId="46" fillId="12" borderId="2" xfId="25" applyNumberFormat="1" applyFill="1" applyBorder="1"/>
    <xf numFmtId="3" fontId="46" fillId="13" borderId="2" xfId="25" applyNumberFormat="1" applyFill="1" applyBorder="1" applyAlignment="1">
      <alignment horizontal="right"/>
    </xf>
    <xf numFmtId="3" fontId="46" fillId="3" borderId="2" xfId="25" applyNumberFormat="1" applyFill="1" applyBorder="1" applyAlignment="1">
      <alignment horizontal="right"/>
    </xf>
    <xf numFmtId="4" fontId="46" fillId="12" borderId="2" xfId="25" applyNumberFormat="1" applyFill="1" applyBorder="1"/>
    <xf numFmtId="0" fontId="46" fillId="12" borderId="0" xfId="25" applyFill="1"/>
    <xf numFmtId="3" fontId="46" fillId="6" borderId="2" xfId="25" applyNumberFormat="1" applyFill="1" applyBorder="1" applyAlignment="1">
      <alignment horizontal="left"/>
    </xf>
    <xf numFmtId="0" fontId="46" fillId="6" borderId="0" xfId="25" applyFill="1" applyAlignment="1">
      <alignment horizontal="left"/>
    </xf>
    <xf numFmtId="0" fontId="33" fillId="6" borderId="2" xfId="25" applyFont="1" applyFill="1" applyBorder="1" applyAlignment="1">
      <alignment horizontal="left" vertical="top"/>
    </xf>
    <xf numFmtId="0" fontId="33" fillId="6" borderId="5" xfId="25" applyFont="1" applyFill="1" applyBorder="1" applyAlignment="1">
      <alignment horizontal="left" vertical="top" wrapText="1"/>
    </xf>
    <xf numFmtId="4" fontId="46" fillId="6" borderId="0" xfId="25" applyNumberFormat="1" applyFill="1"/>
    <xf numFmtId="4" fontId="46" fillId="11" borderId="0" xfId="25" applyNumberFormat="1" applyFill="1"/>
    <xf numFmtId="0" fontId="34" fillId="8" borderId="14" xfId="25" applyFont="1" applyFill="1" applyBorder="1" applyAlignment="1">
      <alignment vertical="top"/>
    </xf>
    <xf numFmtId="0" fontId="34" fillId="8" borderId="23" xfId="25" applyFont="1" applyFill="1" applyBorder="1" applyAlignment="1">
      <alignment horizontal="left" vertical="top" wrapText="1"/>
    </xf>
    <xf numFmtId="0" fontId="3" fillId="0" borderId="0" xfId="43"/>
    <xf numFmtId="0" fontId="46" fillId="12" borderId="0" xfId="25" applyFill="1" applyAlignment="1">
      <alignment wrapText="1"/>
    </xf>
    <xf numFmtId="0" fontId="46" fillId="0" borderId="0" xfId="25" applyAlignment="1">
      <alignment horizontal="left" vertical="top" wrapText="1"/>
    </xf>
    <xf numFmtId="4" fontId="46" fillId="8" borderId="0" xfId="25" applyNumberFormat="1" applyFill="1"/>
    <xf numFmtId="0" fontId="33" fillId="11" borderId="2" xfId="25" applyFont="1" applyFill="1" applyBorder="1" applyAlignment="1">
      <alignment horizontal="right" vertical="top"/>
    </xf>
    <xf numFmtId="0" fontId="32" fillId="6" borderId="2" xfId="25" applyFont="1" applyFill="1" applyBorder="1" applyAlignment="1">
      <alignment horizontal="right" vertical="top"/>
    </xf>
    <xf numFmtId="0" fontId="33" fillId="6" borderId="2" xfId="25" applyFont="1" applyFill="1" applyBorder="1" applyAlignment="1">
      <alignment horizontal="right" vertical="top"/>
    </xf>
    <xf numFmtId="0" fontId="34" fillId="8" borderId="7" xfId="25" applyFont="1" applyFill="1" applyBorder="1" applyAlignment="1">
      <alignment vertical="top"/>
    </xf>
    <xf numFmtId="0" fontId="31" fillId="8" borderId="1" xfId="25" applyFont="1" applyFill="1" applyBorder="1" applyAlignment="1">
      <alignment vertical="top" wrapText="1"/>
    </xf>
    <xf numFmtId="0" fontId="32" fillId="6" borderId="1" xfId="25" applyFont="1" applyFill="1" applyBorder="1" applyAlignment="1">
      <alignment vertical="top" wrapText="1"/>
    </xf>
    <xf numFmtId="0" fontId="33" fillId="11" borderId="1" xfId="25" applyFont="1" applyFill="1" applyBorder="1" applyAlignment="1">
      <alignment vertical="top" wrapText="1"/>
    </xf>
    <xf numFmtId="0" fontId="32" fillId="11" borderId="1" xfId="25" applyFont="1" applyFill="1" applyBorder="1" applyAlignment="1">
      <alignment vertical="top" wrapText="1"/>
    </xf>
    <xf numFmtId="0" fontId="32" fillId="11" borderId="1" xfId="25" applyFont="1" applyFill="1" applyBorder="1" applyAlignment="1">
      <alignment horizontal="left" vertical="top" wrapText="1"/>
    </xf>
    <xf numFmtId="0" fontId="33" fillId="12" borderId="1" xfId="25" applyFont="1" applyFill="1" applyBorder="1" applyAlignment="1">
      <alignment vertical="top" wrapText="1"/>
    </xf>
    <xf numFmtId="0" fontId="33" fillId="6" borderId="1" xfId="25" applyFont="1" applyFill="1" applyBorder="1" applyAlignment="1">
      <alignment vertical="top" wrapText="1"/>
    </xf>
    <xf numFmtId="0" fontId="34" fillId="8" borderId="9" xfId="25" applyFont="1" applyFill="1" applyBorder="1" applyAlignment="1">
      <alignment vertical="top" wrapText="1"/>
    </xf>
    <xf numFmtId="0" fontId="15" fillId="0" borderId="0" xfId="25" applyFont="1" applyAlignment="1">
      <alignment vertical="top"/>
    </xf>
    <xf numFmtId="0" fontId="28" fillId="8" borderId="3" xfId="25" applyFont="1" applyFill="1" applyBorder="1" applyAlignment="1">
      <alignment vertical="top"/>
    </xf>
    <xf numFmtId="0" fontId="28" fillId="8" borderId="5" xfId="25" applyFont="1" applyFill="1" applyBorder="1" applyAlignment="1">
      <alignment vertical="top" wrapText="1"/>
    </xf>
    <xf numFmtId="3" fontId="46" fillId="8" borderId="2" xfId="25" applyNumberFormat="1" applyFill="1" applyBorder="1" applyAlignment="1">
      <alignment wrapText="1"/>
    </xf>
    <xf numFmtId="0" fontId="13" fillId="6" borderId="3" xfId="25" applyFont="1" applyFill="1" applyBorder="1" applyAlignment="1">
      <alignment horizontal="left" vertical="top" indent="1"/>
    </xf>
    <xf numFmtId="0" fontId="13" fillId="6" borderId="5" xfId="25" applyFont="1" applyFill="1" applyBorder="1" applyAlignment="1">
      <alignment vertical="top" wrapText="1"/>
    </xf>
    <xf numFmtId="0" fontId="26" fillId="11" borderId="8" xfId="25" applyFont="1" applyFill="1" applyBorder="1" applyAlignment="1">
      <alignment horizontal="right" vertical="top"/>
    </xf>
    <xf numFmtId="0" fontId="26" fillId="11" borderId="10" xfId="25" applyFont="1" applyFill="1" applyBorder="1" applyAlignment="1">
      <alignment vertical="top" wrapText="1"/>
    </xf>
    <xf numFmtId="3" fontId="83" fillId="11" borderId="2" xfId="25" applyNumberFormat="1" applyFont="1" applyFill="1" applyBorder="1"/>
    <xf numFmtId="0" fontId="13" fillId="11" borderId="8" xfId="25" applyFont="1" applyFill="1" applyBorder="1" applyAlignment="1">
      <alignment horizontal="right" vertical="top"/>
    </xf>
    <xf numFmtId="0" fontId="13" fillId="11" borderId="10" xfId="25" applyFont="1" applyFill="1" applyBorder="1" applyAlignment="1">
      <alignment vertical="top" wrapText="1"/>
    </xf>
    <xf numFmtId="0" fontId="13" fillId="11" borderId="3" xfId="25" applyFont="1" applyFill="1" applyBorder="1" applyAlignment="1">
      <alignment horizontal="right" vertical="top"/>
    </xf>
    <xf numFmtId="0" fontId="13" fillId="11" borderId="5" xfId="25" applyFont="1" applyFill="1" applyBorder="1" applyAlignment="1">
      <alignment vertical="top" wrapText="1"/>
    </xf>
    <xf numFmtId="0" fontId="13" fillId="6" borderId="8" xfId="25" applyFont="1" applyFill="1" applyBorder="1" applyAlignment="1">
      <alignment horizontal="left" vertical="top" indent="1"/>
    </xf>
    <xf numFmtId="0" fontId="26" fillId="6" borderId="10" xfId="25" applyFont="1" applyFill="1" applyBorder="1" applyAlignment="1">
      <alignment vertical="top" wrapText="1"/>
    </xf>
    <xf numFmtId="0" fontId="13" fillId="6" borderId="10" xfId="25" applyFont="1" applyFill="1" applyBorder="1" applyAlignment="1">
      <alignment vertical="top" wrapText="1"/>
    </xf>
    <xf numFmtId="0" fontId="26" fillId="6" borderId="3" xfId="25" applyFont="1" applyFill="1" applyBorder="1" applyAlignment="1">
      <alignment horizontal="left" vertical="top" indent="1"/>
    </xf>
    <xf numFmtId="0" fontId="26" fillId="6" borderId="5" xfId="25" applyFont="1" applyFill="1" applyBorder="1" applyAlignment="1">
      <alignment vertical="top" wrapText="1"/>
    </xf>
    <xf numFmtId="0" fontId="13" fillId="6" borderId="8" xfId="25" applyFont="1" applyFill="1" applyBorder="1" applyAlignment="1">
      <alignment horizontal="left" vertical="top"/>
    </xf>
    <xf numFmtId="3" fontId="46" fillId="6" borderId="2" xfId="25" applyNumberFormat="1" applyFill="1" applyBorder="1" applyAlignment="1">
      <alignment wrapText="1"/>
    </xf>
    <xf numFmtId="0" fontId="13" fillId="6" borderId="3" xfId="25" applyFont="1" applyFill="1" applyBorder="1" applyAlignment="1">
      <alignment vertical="top"/>
    </xf>
    <xf numFmtId="3" fontId="46" fillId="6" borderId="2" xfId="25" applyNumberFormat="1" applyFill="1" applyBorder="1" applyAlignment="1"/>
    <xf numFmtId="4" fontId="46" fillId="6" borderId="2" xfId="25" applyNumberFormat="1" applyFill="1" applyBorder="1" applyAlignment="1"/>
    <xf numFmtId="4" fontId="46" fillId="6" borderId="0" xfId="25" applyNumberFormat="1" applyFill="1" applyAlignment="1"/>
    <xf numFmtId="0" fontId="46" fillId="6" borderId="0" xfId="25" applyFill="1" applyAlignment="1"/>
    <xf numFmtId="0" fontId="13" fillId="6" borderId="8" xfId="25" applyFont="1" applyFill="1" applyBorder="1" applyAlignment="1">
      <alignment vertical="top"/>
    </xf>
    <xf numFmtId="3" fontId="46" fillId="5" borderId="2" xfId="25" applyNumberFormat="1" applyFill="1" applyBorder="1" applyAlignment="1"/>
    <xf numFmtId="3" fontId="46" fillId="5" borderId="0" xfId="25" applyNumberFormat="1" applyFill="1" applyAlignment="1"/>
    <xf numFmtId="0" fontId="13" fillId="11" borderId="3" xfId="25" applyFont="1" applyFill="1" applyBorder="1" applyAlignment="1">
      <alignment horizontal="center" vertical="top"/>
    </xf>
    <xf numFmtId="0" fontId="26" fillId="12" borderId="8" xfId="25" applyFont="1" applyFill="1" applyBorder="1" applyAlignment="1">
      <alignment horizontal="right" vertical="top"/>
    </xf>
    <xf numFmtId="0" fontId="26" fillId="12" borderId="10" xfId="25" applyFont="1" applyFill="1" applyBorder="1" applyAlignment="1">
      <alignment vertical="top" wrapText="1"/>
    </xf>
    <xf numFmtId="4" fontId="46" fillId="12" borderId="0" xfId="25" applyNumberFormat="1" applyFill="1"/>
    <xf numFmtId="0" fontId="26" fillId="12" borderId="3" xfId="25" applyFont="1" applyFill="1" applyBorder="1" applyAlignment="1">
      <alignment horizontal="center" vertical="top"/>
    </xf>
    <xf numFmtId="0" fontId="26" fillId="12" borderId="5" xfId="25" applyFont="1" applyFill="1" applyBorder="1" applyAlignment="1">
      <alignment vertical="top" wrapText="1"/>
    </xf>
    <xf numFmtId="0" fontId="26" fillId="12" borderId="3" xfId="25" applyFont="1" applyFill="1" applyBorder="1" applyAlignment="1">
      <alignment horizontal="right" vertical="top"/>
    </xf>
    <xf numFmtId="0" fontId="26" fillId="12" borderId="12" xfId="25" applyFont="1" applyFill="1" applyBorder="1" applyAlignment="1">
      <alignment horizontal="right" vertical="top"/>
    </xf>
    <xf numFmtId="0" fontId="28" fillId="6" borderId="8" xfId="25" applyFont="1" applyFill="1" applyBorder="1" applyAlignment="1">
      <alignment vertical="top"/>
    </xf>
    <xf numFmtId="0" fontId="28" fillId="6" borderId="10" xfId="25" applyFont="1" applyFill="1" applyBorder="1" applyAlignment="1">
      <alignment vertical="top" wrapText="1"/>
    </xf>
    <xf numFmtId="0" fontId="28" fillId="6" borderId="3" xfId="25" applyFont="1" applyFill="1" applyBorder="1" applyAlignment="1">
      <alignment vertical="top"/>
    </xf>
    <xf numFmtId="0" fontId="28" fillId="6" borderId="5" xfId="25" applyFont="1" applyFill="1" applyBorder="1" applyAlignment="1">
      <alignment vertical="top" wrapText="1"/>
    </xf>
    <xf numFmtId="0" fontId="26" fillId="11" borderId="3" xfId="25" applyFont="1" applyFill="1" applyBorder="1" applyAlignment="1">
      <alignment horizontal="right" vertical="top"/>
    </xf>
    <xf numFmtId="0" fontId="26" fillId="11" borderId="5" xfId="25" applyFont="1" applyFill="1" applyBorder="1" applyAlignment="1">
      <alignment vertical="top" wrapText="1"/>
    </xf>
    <xf numFmtId="3" fontId="46" fillId="5" borderId="0" xfId="25" applyNumberFormat="1" applyFill="1"/>
    <xf numFmtId="0" fontId="15" fillId="6" borderId="3" xfId="25" applyFont="1" applyFill="1" applyBorder="1" applyAlignment="1">
      <alignment vertical="top"/>
    </xf>
    <xf numFmtId="0" fontId="15" fillId="6" borderId="5" xfId="25" applyFont="1" applyFill="1" applyBorder="1" applyAlignment="1">
      <alignment vertical="top" wrapText="1"/>
    </xf>
    <xf numFmtId="0" fontId="15" fillId="6" borderId="2" xfId="25" applyFont="1" applyFill="1" applyBorder="1" applyAlignment="1">
      <alignment vertical="top"/>
    </xf>
    <xf numFmtId="0" fontId="15" fillId="6" borderId="10" xfId="25" applyFont="1" applyFill="1" applyBorder="1" applyAlignment="1">
      <alignment vertical="top" wrapText="1"/>
    </xf>
    <xf numFmtId="0" fontId="15" fillId="6" borderId="12" xfId="25" applyFont="1" applyFill="1" applyBorder="1" applyAlignment="1">
      <alignment vertical="top"/>
    </xf>
    <xf numFmtId="0" fontId="46" fillId="0" borderId="0" xfId="25" applyFill="1"/>
    <xf numFmtId="0" fontId="25" fillId="12" borderId="10" xfId="1" applyFont="1" applyFill="1" applyBorder="1" applyAlignment="1">
      <alignment vertical="top" wrapText="1"/>
    </xf>
    <xf numFmtId="3" fontId="46" fillId="8" borderId="5" xfId="25" applyNumberFormat="1" applyFill="1" applyBorder="1"/>
    <xf numFmtId="3" fontId="46" fillId="6" borderId="2" xfId="25" applyNumberFormat="1" applyFont="1" applyFill="1" applyBorder="1"/>
    <xf numFmtId="3" fontId="46" fillId="6" borderId="0" xfId="25" applyNumberFormat="1" applyFill="1"/>
    <xf numFmtId="3" fontId="46" fillId="6" borderId="5" xfId="25" applyNumberFormat="1" applyFill="1" applyBorder="1"/>
    <xf numFmtId="3" fontId="46" fillId="11" borderId="5" xfId="25" applyNumberFormat="1" applyFill="1" applyBorder="1"/>
    <xf numFmtId="3" fontId="46" fillId="5" borderId="5" xfId="25" applyNumberFormat="1" applyFill="1" applyBorder="1"/>
    <xf numFmtId="3" fontId="46" fillId="12" borderId="5" xfId="25" applyNumberFormat="1" applyFill="1" applyBorder="1"/>
    <xf numFmtId="0" fontId="26" fillId="11" borderId="3" xfId="25" applyFont="1" applyFill="1" applyBorder="1" applyAlignment="1">
      <alignment horizontal="center" vertical="top"/>
    </xf>
    <xf numFmtId="0" fontId="15" fillId="6" borderId="22" xfId="25" applyFont="1" applyFill="1" applyBorder="1" applyAlignment="1">
      <alignment vertical="top"/>
    </xf>
    <xf numFmtId="0" fontId="15" fillId="6" borderId="21" xfId="25" applyFont="1" applyFill="1" applyBorder="1" applyAlignment="1">
      <alignment vertical="top" wrapText="1"/>
    </xf>
    <xf numFmtId="4" fontId="46" fillId="6" borderId="21" xfId="25" applyNumberFormat="1" applyFill="1" applyBorder="1"/>
    <xf numFmtId="4" fontId="46" fillId="6" borderId="32" xfId="25" applyNumberFormat="1" applyFill="1" applyBorder="1"/>
    <xf numFmtId="49" fontId="16" fillId="0" borderId="0" xfId="25" applyNumberFormat="1" applyFont="1" applyAlignment="1">
      <alignment vertical="center"/>
    </xf>
    <xf numFmtId="0" fontId="16" fillId="0" borderId="0" xfId="25" applyFont="1" applyAlignment="1">
      <alignment vertical="center"/>
    </xf>
    <xf numFmtId="0" fontId="16" fillId="0" borderId="0" xfId="25" applyFont="1" applyFill="1" applyAlignment="1">
      <alignment vertical="center"/>
    </xf>
    <xf numFmtId="3" fontId="16" fillId="0" borderId="0" xfId="25" applyNumberFormat="1" applyFont="1" applyAlignment="1">
      <alignment vertical="center"/>
    </xf>
    <xf numFmtId="0" fontId="3" fillId="0" borderId="0" xfId="43" applyFill="1"/>
    <xf numFmtId="49" fontId="16" fillId="0" borderId="0" xfId="25" applyNumberFormat="1" applyFont="1" applyFill="1" applyAlignment="1">
      <alignment vertical="center"/>
    </xf>
    <xf numFmtId="0" fontId="12" fillId="0" borderId="0" xfId="25" applyFont="1" applyFill="1" applyAlignment="1">
      <alignment vertical="center"/>
    </xf>
    <xf numFmtId="0" fontId="12" fillId="0" borderId="0" xfId="25" applyFont="1" applyFill="1"/>
    <xf numFmtId="0" fontId="12" fillId="0" borderId="0" xfId="25" applyFont="1"/>
    <xf numFmtId="3" fontId="12" fillId="0" borderId="0" xfId="25" applyNumberFormat="1" applyFont="1"/>
    <xf numFmtId="0" fontId="12" fillId="0" borderId="0" xfId="25" applyFont="1" applyFill="1" applyAlignment="1"/>
    <xf numFmtId="0" fontId="14" fillId="0" borderId="0" xfId="25" applyFont="1" applyFill="1"/>
    <xf numFmtId="0" fontId="14" fillId="0" borderId="0" xfId="25" applyFont="1"/>
    <xf numFmtId="3" fontId="14" fillId="0" borderId="0" xfId="25" applyNumberFormat="1" applyFont="1"/>
    <xf numFmtId="49" fontId="16" fillId="0" borderId="10" xfId="25" applyNumberFormat="1" applyFont="1" applyBorder="1" applyAlignment="1">
      <alignment vertical="center" wrapText="1"/>
    </xf>
    <xf numFmtId="0" fontId="3" fillId="0" borderId="20" xfId="43" applyBorder="1" applyAlignment="1"/>
    <xf numFmtId="0" fontId="3" fillId="0" borderId="12" xfId="43" applyBorder="1" applyAlignment="1"/>
    <xf numFmtId="0" fontId="16" fillId="0" borderId="1" xfId="25" applyFont="1" applyBorder="1" applyAlignment="1">
      <alignment vertical="center" wrapText="1"/>
    </xf>
    <xf numFmtId="0" fontId="16" fillId="0" borderId="1" xfId="25" applyFont="1" applyFill="1" applyBorder="1" applyAlignment="1">
      <alignment vertical="center" wrapText="1"/>
    </xf>
    <xf numFmtId="0" fontId="16" fillId="0" borderId="10" xfId="25" applyFont="1" applyBorder="1" applyAlignment="1">
      <alignment vertical="center" wrapText="1"/>
    </xf>
    <xf numFmtId="0" fontId="16" fillId="0" borderId="2" xfId="25" applyFont="1" applyFill="1" applyBorder="1" applyAlignment="1">
      <alignment horizontal="center" vertical="center"/>
    </xf>
    <xf numFmtId="0" fontId="16" fillId="0" borderId="2" xfId="25" applyFont="1" applyBorder="1" applyAlignment="1">
      <alignment horizontal="center" vertical="center"/>
    </xf>
    <xf numFmtId="0" fontId="16" fillId="0" borderId="2" xfId="25" applyFont="1" applyBorder="1" applyAlignment="1">
      <alignment horizontal="center" vertical="center" wrapText="1"/>
    </xf>
    <xf numFmtId="3" fontId="16" fillId="0" borderId="2" xfId="25" applyNumberFormat="1" applyFont="1" applyBorder="1" applyAlignment="1">
      <alignment horizontal="center" vertical="center" wrapText="1"/>
    </xf>
    <xf numFmtId="0" fontId="16" fillId="0" borderId="0" xfId="25" applyFont="1" applyFill="1" applyAlignment="1">
      <alignment horizontal="center" vertical="center"/>
    </xf>
    <xf numFmtId="164" fontId="16" fillId="0" borderId="0" xfId="25" applyNumberFormat="1" applyFont="1" applyFill="1" applyAlignment="1">
      <alignment horizontal="center" vertical="center"/>
    </xf>
    <xf numFmtId="0" fontId="16" fillId="0" borderId="0" xfId="25" applyFont="1" applyAlignment="1">
      <alignment horizontal="center" vertical="center"/>
    </xf>
    <xf numFmtId="0" fontId="3" fillId="0" borderId="17" xfId="43" applyBorder="1" applyAlignment="1"/>
    <xf numFmtId="0" fontId="3" fillId="0" borderId="11" xfId="43" applyBorder="1" applyAlignment="1"/>
    <xf numFmtId="0" fontId="3" fillId="0" borderId="13" xfId="43" applyBorder="1" applyAlignment="1"/>
    <xf numFmtId="0" fontId="3" fillId="0" borderId="4" xfId="43" applyBorder="1" applyAlignment="1"/>
    <xf numFmtId="0" fontId="3" fillId="0" borderId="4" xfId="43" applyFill="1" applyBorder="1" applyAlignment="1"/>
    <xf numFmtId="0" fontId="16" fillId="0" borderId="17" xfId="25" applyFont="1" applyBorder="1" applyAlignment="1">
      <alignment vertical="center" wrapText="1"/>
    </xf>
    <xf numFmtId="3" fontId="16" fillId="0" borderId="2" xfId="25" applyNumberFormat="1" applyFont="1" applyBorder="1" applyAlignment="1">
      <alignment horizontal="center" vertical="center"/>
    </xf>
    <xf numFmtId="164" fontId="13" fillId="0" borderId="0" xfId="25" applyNumberFormat="1" applyFont="1" applyFill="1" applyAlignment="1">
      <alignment vertical="center"/>
    </xf>
    <xf numFmtId="49" fontId="16" fillId="0" borderId="5" xfId="25" applyNumberFormat="1" applyFont="1" applyFill="1" applyBorder="1" applyAlignment="1">
      <alignment vertical="center"/>
    </xf>
    <xf numFmtId="0" fontId="3" fillId="0" borderId="6" xfId="43" applyFill="1" applyBorder="1" applyAlignment="1"/>
    <xf numFmtId="0" fontId="16" fillId="0" borderId="3" xfId="25" applyFont="1" applyFill="1" applyBorder="1" applyAlignment="1">
      <alignment horizontal="center" vertical="center"/>
    </xf>
    <xf numFmtId="0" fontId="16" fillId="0" borderId="5" xfId="25" applyFont="1" applyFill="1" applyBorder="1" applyAlignment="1">
      <alignment horizontal="center" vertical="center"/>
    </xf>
    <xf numFmtId="0" fontId="16" fillId="0" borderId="2" xfId="25" applyFont="1" applyFill="1" applyBorder="1" applyAlignment="1">
      <alignment vertical="center"/>
    </xf>
    <xf numFmtId="0" fontId="16" fillId="0" borderId="2" xfId="25" applyFont="1" applyBorder="1" applyAlignment="1">
      <alignment vertical="center"/>
    </xf>
    <xf numFmtId="3" fontId="16" fillId="0" borderId="2" xfId="25" applyNumberFormat="1" applyFont="1" applyBorder="1" applyAlignment="1">
      <alignment vertical="center"/>
    </xf>
    <xf numFmtId="49" fontId="28" fillId="0" borderId="0" xfId="25" applyNumberFormat="1" applyFont="1" applyFill="1" applyAlignment="1">
      <alignment vertical="center"/>
    </xf>
    <xf numFmtId="0" fontId="28" fillId="0" borderId="0" xfId="25" applyFont="1" applyFill="1" applyAlignment="1">
      <alignment vertical="center" wrapText="1"/>
    </xf>
    <xf numFmtId="164" fontId="28" fillId="0" borderId="0" xfId="25" applyNumberFormat="1" applyFont="1" applyFill="1" applyAlignment="1">
      <alignment vertical="center"/>
    </xf>
    <xf numFmtId="164" fontId="28" fillId="0" borderId="0" xfId="25" applyNumberFormat="1" applyFont="1" applyFill="1" applyAlignment="1">
      <alignment horizontal="center" vertical="center"/>
    </xf>
    <xf numFmtId="0" fontId="13" fillId="0" borderId="2" xfId="25" applyFont="1" applyFill="1" applyBorder="1" applyAlignment="1">
      <alignment vertical="center"/>
    </xf>
    <xf numFmtId="0" fontId="13" fillId="0" borderId="2" xfId="25" applyFont="1" applyBorder="1" applyAlignment="1">
      <alignment vertical="center"/>
    </xf>
    <xf numFmtId="3" fontId="13" fillId="0" borderId="2" xfId="25" applyNumberFormat="1" applyFont="1" applyBorder="1" applyAlignment="1">
      <alignment vertical="center"/>
    </xf>
    <xf numFmtId="0" fontId="13" fillId="0" borderId="0" xfId="25" applyFont="1" applyFill="1" applyAlignment="1">
      <alignment vertical="center"/>
    </xf>
    <xf numFmtId="0" fontId="13" fillId="0" borderId="0" xfId="25" applyFont="1" applyAlignment="1">
      <alignment vertical="center"/>
    </xf>
    <xf numFmtId="0" fontId="28" fillId="0" borderId="0" xfId="25" applyNumberFormat="1" applyFont="1" applyFill="1" applyAlignment="1">
      <alignment vertical="center"/>
    </xf>
    <xf numFmtId="3" fontId="13" fillId="0" borderId="2" xfId="25" applyNumberFormat="1" applyFont="1" applyFill="1" applyBorder="1" applyAlignment="1">
      <alignment vertical="center"/>
    </xf>
    <xf numFmtId="0" fontId="13" fillId="3" borderId="0" xfId="25" applyFont="1" applyFill="1" applyAlignment="1">
      <alignment vertical="center"/>
    </xf>
    <xf numFmtId="0" fontId="26" fillId="0" borderId="0" xfId="25" applyNumberFormat="1" applyFont="1" applyFill="1" applyAlignment="1">
      <alignment vertical="center"/>
    </xf>
    <xf numFmtId="49" fontId="26" fillId="0" borderId="0" xfId="25" applyNumberFormat="1" applyFont="1" applyFill="1" applyAlignment="1">
      <alignment vertical="center"/>
    </xf>
    <xf numFmtId="0" fontId="26" fillId="0" borderId="0" xfId="25" applyFont="1" applyFill="1" applyAlignment="1">
      <alignment vertical="center" wrapText="1"/>
    </xf>
    <xf numFmtId="164" fontId="26" fillId="0" borderId="0" xfId="25" applyNumberFormat="1" applyFont="1" applyFill="1" applyAlignment="1">
      <alignment vertical="center"/>
    </xf>
    <xf numFmtId="164" fontId="26" fillId="0" borderId="0" xfId="25" applyNumberFormat="1" applyFont="1" applyFill="1" applyAlignment="1">
      <alignment horizontal="center" vertical="center"/>
    </xf>
    <xf numFmtId="0" fontId="13" fillId="0" borderId="0" xfId="25" applyNumberFormat="1" applyFont="1" applyFill="1" applyAlignment="1">
      <alignment vertical="center"/>
    </xf>
    <xf numFmtId="49" fontId="13" fillId="0" borderId="0" xfId="25" applyNumberFormat="1" applyFont="1" applyFill="1" applyAlignment="1">
      <alignment vertical="center"/>
    </xf>
    <xf numFmtId="0" fontId="13" fillId="0" borderId="0" xfId="25" applyFont="1" applyFill="1" applyAlignment="1">
      <alignment vertical="center" wrapText="1"/>
    </xf>
    <xf numFmtId="164" fontId="13" fillId="0" borderId="0" xfId="25" applyNumberFormat="1" applyFont="1" applyFill="1" applyAlignment="1">
      <alignment horizontal="center" vertical="center"/>
    </xf>
    <xf numFmtId="0" fontId="28" fillId="5" borderId="0" xfId="25" applyNumberFormat="1" applyFont="1" applyFill="1" applyAlignment="1">
      <alignment vertical="center"/>
    </xf>
    <xf numFmtId="0" fontId="26" fillId="5" borderId="0" xfId="25" applyNumberFormat="1" applyFont="1" applyFill="1" applyAlignment="1">
      <alignment vertical="center"/>
    </xf>
    <xf numFmtId="14" fontId="13" fillId="0" borderId="2" xfId="25" applyNumberFormat="1" applyFont="1" applyFill="1" applyBorder="1" applyAlignment="1">
      <alignment horizontal="center" vertical="center"/>
    </xf>
    <xf numFmtId="0" fontId="13" fillId="0" borderId="2" xfId="25" applyFont="1" applyFill="1" applyBorder="1" applyAlignment="1">
      <alignment horizontal="center" vertical="center"/>
    </xf>
    <xf numFmtId="3" fontId="13" fillId="0" borderId="2" xfId="25" applyNumberFormat="1" applyFont="1" applyFill="1" applyBorder="1" applyAlignment="1">
      <alignment horizontal="center" vertical="center"/>
    </xf>
    <xf numFmtId="0" fontId="13" fillId="5" borderId="0" xfId="25" applyFont="1" applyFill="1" applyAlignment="1">
      <alignment vertical="center"/>
    </xf>
    <xf numFmtId="0" fontId="23" fillId="0" borderId="2" xfId="1" applyFont="1" applyFill="1" applyBorder="1" applyAlignment="1">
      <alignment horizontal="center" vertical="center"/>
    </xf>
    <xf numFmtId="0" fontId="28" fillId="10" borderId="0" xfId="25" applyNumberFormat="1" applyFont="1" applyFill="1" applyAlignment="1">
      <alignment vertical="center"/>
    </xf>
    <xf numFmtId="0" fontId="26" fillId="10" borderId="0" xfId="25" applyNumberFormat="1" applyFont="1" applyFill="1" applyAlignment="1">
      <alignment vertical="center"/>
    </xf>
    <xf numFmtId="0" fontId="13" fillId="10" borderId="0" xfId="25" applyFont="1" applyFill="1" applyAlignment="1">
      <alignment vertical="center"/>
    </xf>
    <xf numFmtId="16" fontId="26" fillId="0" borderId="2" xfId="25" applyNumberFormat="1" applyFont="1" applyFill="1" applyBorder="1" applyAlignment="1">
      <alignment horizontal="center" vertical="center"/>
    </xf>
    <xf numFmtId="0" fontId="28" fillId="0" borderId="2" xfId="25" applyFont="1" applyFill="1" applyBorder="1" applyAlignment="1">
      <alignment horizontal="center" vertical="center"/>
    </xf>
    <xf numFmtId="0" fontId="13" fillId="23" borderId="0" xfId="25" applyFont="1" applyFill="1" applyAlignment="1">
      <alignment vertical="center"/>
    </xf>
    <xf numFmtId="16" fontId="28" fillId="0" borderId="2" xfId="25" applyNumberFormat="1" applyFont="1" applyFill="1" applyBorder="1" applyAlignment="1">
      <alignment horizontal="center" vertical="center"/>
    </xf>
    <xf numFmtId="14" fontId="33" fillId="0" borderId="2" xfId="25" applyNumberFormat="1" applyFont="1" applyFill="1" applyBorder="1" applyAlignment="1">
      <alignment horizontal="center" vertical="center"/>
    </xf>
    <xf numFmtId="3" fontId="85" fillId="0" borderId="2" xfId="25" applyNumberFormat="1" applyFont="1" applyFill="1" applyBorder="1" applyAlignment="1">
      <alignment horizontal="center" vertical="center"/>
    </xf>
    <xf numFmtId="16" fontId="13" fillId="0" borderId="2" xfId="25" applyNumberFormat="1" applyFont="1" applyFill="1" applyBorder="1" applyAlignment="1">
      <alignment horizontal="center" vertical="center"/>
    </xf>
    <xf numFmtId="0" fontId="84" fillId="22" borderId="0" xfId="25" applyFont="1" applyFill="1" applyBorder="1" applyAlignment="1">
      <alignment vertical="center"/>
    </xf>
    <xf numFmtId="3" fontId="84" fillId="22" borderId="0" xfId="25" applyNumberFormat="1" applyFont="1" applyFill="1" applyAlignment="1">
      <alignment vertical="center"/>
    </xf>
    <xf numFmtId="0" fontId="86" fillId="0" borderId="2" xfId="0" applyFont="1" applyBorder="1" applyAlignment="1">
      <alignment horizontal="left" wrapText="1"/>
    </xf>
    <xf numFmtId="4" fontId="46" fillId="5" borderId="21" xfId="25" applyNumberFormat="1" applyFill="1" applyBorder="1"/>
    <xf numFmtId="165" fontId="38" fillId="25" borderId="2" xfId="0" applyNumberFormat="1" applyFont="1" applyFill="1" applyBorder="1" applyAlignment="1"/>
    <xf numFmtId="165" fontId="38" fillId="24" borderId="2" xfId="0" applyNumberFormat="1" applyFont="1" applyFill="1" applyBorder="1" applyAlignment="1"/>
    <xf numFmtId="0" fontId="38" fillId="24" borderId="2" xfId="0" applyFont="1" applyFill="1" applyBorder="1" applyAlignment="1">
      <alignment horizontal="right"/>
    </xf>
    <xf numFmtId="3" fontId="45" fillId="0" borderId="2" xfId="42" applyNumberFormat="1" applyFont="1" applyFill="1" applyBorder="1" applyAlignment="1">
      <alignment horizontal="right"/>
    </xf>
    <xf numFmtId="0" fontId="33" fillId="0" borderId="2" xfId="25" applyFont="1" applyFill="1" applyBorder="1" applyAlignment="1">
      <alignment horizontal="center" vertical="top"/>
    </xf>
    <xf numFmtId="0" fontId="33" fillId="0" borderId="1" xfId="25" applyFont="1" applyFill="1" applyBorder="1" applyAlignment="1">
      <alignment vertical="top" wrapText="1"/>
    </xf>
    <xf numFmtId="3" fontId="46" fillId="0" borderId="2" xfId="25" applyNumberFormat="1" applyFill="1" applyBorder="1"/>
    <xf numFmtId="3" fontId="46" fillId="0" borderId="2" xfId="25" applyNumberFormat="1" applyFill="1" applyBorder="1" applyAlignment="1"/>
    <xf numFmtId="0" fontId="21" fillId="8" borderId="5" xfId="1" applyFont="1" applyFill="1" applyBorder="1" applyAlignment="1">
      <alignment vertical="top"/>
    </xf>
    <xf numFmtId="0" fontId="20" fillId="8" borderId="10" xfId="1" applyFont="1" applyFill="1" applyBorder="1" applyAlignment="1">
      <alignment vertical="top" wrapText="1"/>
    </xf>
    <xf numFmtId="4" fontId="46" fillId="8" borderId="5" xfId="25" applyNumberFormat="1" applyFill="1" applyBorder="1"/>
    <xf numFmtId="3" fontId="0" fillId="5" borderId="5" xfId="25" applyNumberFormat="1" applyFont="1" applyFill="1" applyBorder="1"/>
    <xf numFmtId="3" fontId="0" fillId="11" borderId="2" xfId="25" applyNumberFormat="1" applyFont="1" applyFill="1" applyBorder="1"/>
    <xf numFmtId="3" fontId="45" fillId="26" borderId="0" xfId="42" applyNumberFormat="1" applyFont="1" applyFill="1" applyAlignment="1">
      <alignment horizontal="right"/>
    </xf>
    <xf numFmtId="3" fontId="55" fillId="10" borderId="0" xfId="42" applyNumberFormat="1" applyFont="1" applyFill="1" applyBorder="1" applyAlignment="1">
      <alignment horizontal="right"/>
    </xf>
    <xf numFmtId="3" fontId="46" fillId="0" borderId="0" xfId="42" applyNumberFormat="1"/>
    <xf numFmtId="3" fontId="46" fillId="0" borderId="0" xfId="42" applyNumberFormat="1" applyFill="1"/>
    <xf numFmtId="3" fontId="19" fillId="0" borderId="0" xfId="1" applyNumberFormat="1"/>
    <xf numFmtId="3" fontId="21" fillId="26" borderId="0" xfId="1" applyNumberFormat="1" applyFont="1" applyFill="1" applyBorder="1" applyAlignment="1">
      <alignment vertical="top"/>
    </xf>
    <xf numFmtId="3" fontId="20" fillId="26" borderId="0" xfId="1" applyNumberFormat="1" applyFont="1" applyFill="1" applyBorder="1" applyAlignment="1">
      <alignment vertical="top" wrapText="1"/>
    </xf>
    <xf numFmtId="3" fontId="46" fillId="26" borderId="0" xfId="42" applyNumberFormat="1" applyFill="1" applyBorder="1" applyAlignment="1">
      <alignment horizontal="right"/>
    </xf>
    <xf numFmtId="3" fontId="19" fillId="0" borderId="0" xfId="1" applyNumberFormat="1" applyFill="1"/>
    <xf numFmtId="3" fontId="34" fillId="26" borderId="20" xfId="25" applyNumberFormat="1" applyFont="1" applyFill="1" applyBorder="1" applyAlignment="1">
      <alignment vertical="top"/>
    </xf>
    <xf numFmtId="3" fontId="34" fillId="26" borderId="16" xfId="25" applyNumberFormat="1" applyFont="1" applyFill="1" applyBorder="1" applyAlignment="1">
      <alignment horizontal="left" vertical="top" wrapText="1"/>
    </xf>
    <xf numFmtId="3" fontId="46" fillId="26" borderId="2" xfId="25" applyNumberFormat="1" applyFill="1" applyBorder="1" applyAlignment="1">
      <alignment horizontal="right"/>
    </xf>
    <xf numFmtId="3" fontId="55" fillId="10" borderId="2" xfId="25" applyNumberFormat="1" applyFont="1" applyFill="1" applyBorder="1" applyAlignment="1">
      <alignment horizontal="right"/>
    </xf>
    <xf numFmtId="3" fontId="46" fillId="8" borderId="0" xfId="25" applyNumberFormat="1" applyFill="1"/>
    <xf numFmtId="3" fontId="21" fillId="26" borderId="20" xfId="1" applyNumberFormat="1" applyFont="1" applyFill="1" applyBorder="1" applyAlignment="1">
      <alignment vertical="top"/>
    </xf>
    <xf numFmtId="3" fontId="20" fillId="26" borderId="16" xfId="1" applyNumberFormat="1" applyFont="1" applyFill="1" applyBorder="1" applyAlignment="1">
      <alignment vertical="top" wrapText="1"/>
    </xf>
    <xf numFmtId="3" fontId="46" fillId="26" borderId="2" xfId="25" applyNumberFormat="1" applyFill="1" applyBorder="1"/>
    <xf numFmtId="3" fontId="46" fillId="0" borderId="0" xfId="25" applyNumberFormat="1"/>
    <xf numFmtId="3" fontId="34" fillId="26" borderId="16" xfId="25" applyNumberFormat="1" applyFont="1" applyFill="1" applyBorder="1" applyAlignment="1">
      <alignment vertical="top" wrapText="1"/>
    </xf>
    <xf numFmtId="3" fontId="15" fillId="26" borderId="15" xfId="25" applyNumberFormat="1" applyFont="1" applyFill="1" applyBorder="1" applyAlignment="1">
      <alignment vertical="top"/>
    </xf>
    <xf numFmtId="3" fontId="15" fillId="26" borderId="16" xfId="25" applyNumberFormat="1" applyFont="1" applyFill="1" applyBorder="1" applyAlignment="1">
      <alignment vertical="top" wrapText="1"/>
    </xf>
    <xf numFmtId="3" fontId="46" fillId="26" borderId="0" xfId="25" applyNumberFormat="1" applyFill="1" applyBorder="1"/>
    <xf numFmtId="3" fontId="45" fillId="10" borderId="2" xfId="25" applyNumberFormat="1" applyFont="1" applyFill="1" applyBorder="1"/>
    <xf numFmtId="3" fontId="21" fillId="26" borderId="2" xfId="1" applyNumberFormat="1" applyFont="1" applyFill="1" applyBorder="1" applyAlignment="1">
      <alignment vertical="top"/>
    </xf>
    <xf numFmtId="3" fontId="20" fillId="26" borderId="2" xfId="1" applyNumberFormat="1" applyFont="1" applyFill="1" applyBorder="1" applyAlignment="1">
      <alignment vertical="top" wrapText="1"/>
    </xf>
    <xf numFmtId="3" fontId="0" fillId="6" borderId="2" xfId="42" applyNumberFormat="1" applyFont="1" applyFill="1" applyBorder="1" applyAlignment="1">
      <alignment horizontal="right"/>
    </xf>
    <xf numFmtId="3" fontId="64" fillId="0" borderId="2" xfId="29" applyNumberFormat="1" applyBorder="1" applyAlignment="1" applyProtection="1">
      <alignment horizontal="left" vertical="top" wrapText="1"/>
    </xf>
    <xf numFmtId="0" fontId="8" fillId="0" borderId="0" xfId="27" applyBorder="1" applyAlignment="1">
      <alignment horizontal="left" vertical="top" wrapText="1"/>
    </xf>
    <xf numFmtId="4" fontId="6" fillId="0" borderId="2" xfId="27" applyNumberFormat="1" applyFont="1" applyBorder="1" applyAlignment="1">
      <alignment wrapText="1"/>
    </xf>
    <xf numFmtId="0" fontId="0" fillId="0" borderId="2" xfId="0" applyFill="1" applyBorder="1" applyAlignment="1">
      <alignment vertical="center" wrapText="1"/>
    </xf>
    <xf numFmtId="169" fontId="87" fillId="0" borderId="2" xfId="39" applyNumberFormat="1" applyFont="1" applyFill="1" applyBorder="1" applyAlignment="1">
      <alignment vertical="center" wrapText="1"/>
    </xf>
    <xf numFmtId="0" fontId="0" fillId="0" borderId="1" xfId="0" applyFill="1" applyBorder="1" applyAlignment="1">
      <alignment vertical="center" wrapText="1"/>
    </xf>
    <xf numFmtId="3" fontId="50" fillId="0" borderId="14" xfId="28" applyNumberFormat="1" applyFont="1" applyFill="1" applyBorder="1" applyAlignment="1">
      <alignment horizontal="right"/>
    </xf>
    <xf numFmtId="3" fontId="8" fillId="0" borderId="27" xfId="27" applyNumberFormat="1" applyFill="1" applyBorder="1" applyAlignment="1">
      <alignment wrapText="1"/>
    </xf>
    <xf numFmtId="10" fontId="57" fillId="21" borderId="0" xfId="40" applyNumberFormat="1" applyFont="1" applyFill="1"/>
    <xf numFmtId="3" fontId="91" fillId="10" borderId="0" xfId="28" applyNumberFormat="1" applyFont="1" applyFill="1" applyBorder="1" applyAlignment="1">
      <alignment horizontal="right"/>
    </xf>
    <xf numFmtId="3" fontId="54" fillId="10" borderId="2" xfId="0" applyNumberFormat="1" applyFont="1" applyFill="1" applyBorder="1" applyAlignment="1">
      <alignment vertical="center" wrapText="1"/>
    </xf>
    <xf numFmtId="0" fontId="52" fillId="10" borderId="0" xfId="24" applyFont="1" applyFill="1"/>
    <xf numFmtId="0" fontId="28" fillId="0" borderId="0" xfId="24" applyFont="1" applyFill="1"/>
    <xf numFmtId="0" fontId="52" fillId="10" borderId="0" xfId="24" applyFont="1" applyFill="1" applyBorder="1"/>
    <xf numFmtId="0" fontId="28" fillId="0" borderId="0" xfId="24" applyFont="1" applyBorder="1"/>
    <xf numFmtId="0" fontId="14" fillId="0" borderId="0" xfId="24" applyFont="1" applyBorder="1"/>
    <xf numFmtId="0" fontId="12" fillId="27" borderId="13" xfId="24" applyFont="1" applyFill="1" applyBorder="1" applyAlignment="1">
      <alignment horizontal="center" vertical="center" wrapText="1"/>
    </xf>
    <xf numFmtId="0" fontId="12" fillId="28" borderId="13" xfId="24" applyFont="1" applyFill="1" applyBorder="1" applyAlignment="1">
      <alignment horizontal="center" vertical="center" wrapText="1"/>
    </xf>
    <xf numFmtId="0" fontId="12" fillId="0" borderId="4" xfId="24" applyFont="1" applyFill="1" applyBorder="1" applyAlignment="1">
      <alignment horizontal="center" vertical="center" wrapText="1"/>
    </xf>
    <xf numFmtId="0" fontId="12" fillId="10" borderId="13" xfId="24" applyFont="1" applyFill="1" applyBorder="1" applyAlignment="1">
      <alignment horizontal="center" vertical="center" wrapText="1"/>
    </xf>
    <xf numFmtId="0" fontId="12" fillId="0" borderId="13" xfId="24" applyFont="1" applyFill="1" applyBorder="1" applyAlignment="1">
      <alignment horizontal="center"/>
    </xf>
    <xf numFmtId="0" fontId="92" fillId="0" borderId="4" xfId="24" applyFont="1" applyFill="1" applyBorder="1" applyAlignment="1">
      <alignment horizontal="center" vertical="center" wrapText="1"/>
    </xf>
    <xf numFmtId="0" fontId="92" fillId="0" borderId="13" xfId="24" applyFont="1" applyFill="1" applyBorder="1" applyAlignment="1">
      <alignment horizontal="left" vertical="center" wrapText="1"/>
    </xf>
    <xf numFmtId="3" fontId="92" fillId="0" borderId="13" xfId="24" applyNumberFormat="1" applyFont="1" applyFill="1" applyBorder="1" applyAlignment="1">
      <alignment horizontal="right" vertical="center"/>
    </xf>
    <xf numFmtId="3" fontId="92" fillId="10" borderId="13" xfId="24" applyNumberFormat="1" applyFont="1" applyFill="1" applyBorder="1" applyAlignment="1">
      <alignment horizontal="right" vertical="center"/>
    </xf>
    <xf numFmtId="0" fontId="92" fillId="0" borderId="0" xfId="24" applyFont="1" applyBorder="1"/>
    <xf numFmtId="0" fontId="92" fillId="0" borderId="0" xfId="24" applyFont="1" applyFill="1"/>
    <xf numFmtId="0" fontId="28" fillId="0" borderId="0" xfId="24" applyFont="1" applyBorder="1" applyAlignment="1">
      <alignment vertical="top"/>
    </xf>
    <xf numFmtId="0" fontId="52" fillId="0" borderId="0" xfId="24" applyFont="1" applyFill="1" applyBorder="1"/>
    <xf numFmtId="0" fontId="28" fillId="0" borderId="0" xfId="24" applyFont="1" applyFill="1" applyBorder="1"/>
    <xf numFmtId="0" fontId="52" fillId="0" borderId="0" xfId="24" applyFont="1" applyFill="1" applyBorder="1" applyAlignment="1">
      <alignment horizontal="left" vertical="top"/>
    </xf>
    <xf numFmtId="3" fontId="93" fillId="10" borderId="0" xfId="24" applyNumberFormat="1" applyFont="1" applyFill="1" applyBorder="1"/>
    <xf numFmtId="3" fontId="95" fillId="0" borderId="2" xfId="1" applyNumberFormat="1" applyFont="1" applyFill="1" applyBorder="1" applyAlignment="1" applyProtection="1">
      <alignment horizontal="center" vertical="center" wrapText="1"/>
      <protection locked="0"/>
    </xf>
    <xf numFmtId="3" fontId="95" fillId="0" borderId="0" xfId="1" applyNumberFormat="1" applyFont="1" applyFill="1" applyAlignment="1">
      <alignment horizontal="center" vertical="center"/>
    </xf>
    <xf numFmtId="3" fontId="95" fillId="0" borderId="0" xfId="1" applyNumberFormat="1" applyFont="1" applyAlignment="1">
      <alignment horizontal="center" vertical="center"/>
    </xf>
    <xf numFmtId="3" fontId="96" fillId="0" borderId="2" xfId="41" applyNumberFormat="1" applyFont="1" applyFill="1" applyBorder="1" applyAlignment="1" applyProtection="1">
      <alignment horizontal="center" vertical="center"/>
      <protection locked="0"/>
    </xf>
    <xf numFmtId="0" fontId="96" fillId="0" borderId="2" xfId="41" applyFont="1" applyFill="1" applyBorder="1" applyAlignment="1">
      <alignment horizontal="left" vertical="center"/>
    </xf>
    <xf numFmtId="0" fontId="97" fillId="0" borderId="2" xfId="41" applyFont="1" applyFill="1" applyBorder="1" applyAlignment="1">
      <alignment horizontal="left" vertical="center"/>
    </xf>
    <xf numFmtId="0" fontId="97" fillId="0" borderId="2" xfId="41" applyFont="1" applyFill="1" applyBorder="1" applyAlignment="1">
      <alignment horizontal="right" vertical="center"/>
    </xf>
    <xf numFmtId="3" fontId="96" fillId="0" borderId="0" xfId="1" applyNumberFormat="1" applyFont="1" applyFill="1"/>
    <xf numFmtId="3" fontId="96" fillId="0" borderId="0" xfId="1" applyNumberFormat="1" applyFont="1"/>
    <xf numFmtId="3" fontId="96" fillId="0" borderId="2" xfId="41" applyNumberFormat="1" applyFont="1" applyFill="1" applyBorder="1" applyAlignment="1" applyProtection="1">
      <alignment vertical="center" wrapText="1"/>
      <protection locked="0"/>
    </xf>
    <xf numFmtId="3" fontId="96" fillId="0" borderId="2" xfId="41" applyNumberFormat="1" applyFont="1" applyFill="1" applyBorder="1" applyAlignment="1" applyProtection="1">
      <alignment horizontal="left" vertical="center" wrapText="1"/>
      <protection locked="0"/>
    </xf>
    <xf numFmtId="0" fontId="96" fillId="0" borderId="2" xfId="41" applyFont="1" applyFill="1" applyBorder="1" applyAlignment="1">
      <alignment vertical="center" wrapText="1"/>
    </xf>
    <xf numFmtId="0" fontId="97" fillId="0" borderId="2" xfId="41" applyFont="1" applyFill="1" applyBorder="1" applyAlignment="1">
      <alignment vertical="center" wrapText="1"/>
    </xf>
    <xf numFmtId="0" fontId="98" fillId="0" borderId="2" xfId="41" applyFont="1" applyFill="1" applyBorder="1" applyAlignment="1">
      <alignment vertical="top" wrapText="1"/>
    </xf>
    <xf numFmtId="0" fontId="98" fillId="0" borderId="5" xfId="41" applyFont="1" applyFill="1" applyBorder="1" applyAlignment="1">
      <alignment vertical="top" wrapText="1"/>
    </xf>
    <xf numFmtId="3" fontId="95" fillId="29" borderId="2" xfId="42" applyNumberFormat="1" applyFont="1" applyFill="1" applyBorder="1" applyAlignment="1">
      <alignment horizontal="center" vertical="center"/>
    </xf>
    <xf numFmtId="3" fontId="95" fillId="29" borderId="2" xfId="41" applyNumberFormat="1" applyFont="1" applyFill="1" applyBorder="1" applyAlignment="1">
      <alignment horizontal="center" vertical="center" wrapText="1"/>
    </xf>
    <xf numFmtId="3" fontId="96" fillId="8" borderId="0" xfId="1" applyNumberFormat="1" applyFont="1" applyFill="1"/>
    <xf numFmtId="0" fontId="98" fillId="0" borderId="2" xfId="41" applyFont="1" applyFill="1" applyBorder="1" applyAlignment="1">
      <alignment horizontal="left" vertical="top" wrapText="1" indent="1"/>
    </xf>
    <xf numFmtId="3" fontId="99" fillId="8" borderId="2" xfId="42" applyNumberFormat="1" applyFont="1" applyFill="1" applyBorder="1" applyAlignment="1">
      <alignment horizontal="center" vertical="center"/>
    </xf>
    <xf numFmtId="3" fontId="100" fillId="8" borderId="2" xfId="42" applyNumberFormat="1" applyFont="1" applyFill="1" applyBorder="1" applyAlignment="1">
      <alignment horizontal="center" vertical="center"/>
    </xf>
    <xf numFmtId="3" fontId="96" fillId="6" borderId="0" xfId="1" applyNumberFormat="1" applyFont="1" applyFill="1"/>
    <xf numFmtId="0" fontId="101" fillId="0" borderId="2" xfId="41" applyFont="1" applyFill="1" applyBorder="1" applyAlignment="1">
      <alignment horizontal="left" vertical="top" wrapText="1" indent="1"/>
    </xf>
    <xf numFmtId="0" fontId="101" fillId="0" borderId="5" xfId="41" applyFont="1" applyFill="1" applyBorder="1" applyAlignment="1">
      <alignment vertical="top" wrapText="1"/>
    </xf>
    <xf numFmtId="3" fontId="95" fillId="6" borderId="2" xfId="42" applyNumberFormat="1" applyFont="1" applyFill="1" applyBorder="1" applyAlignment="1">
      <alignment horizontal="center" vertical="center"/>
    </xf>
    <xf numFmtId="3" fontId="96" fillId="6" borderId="2" xfId="42" applyNumberFormat="1" applyFont="1" applyFill="1" applyBorder="1" applyAlignment="1">
      <alignment horizontal="center" vertical="center"/>
    </xf>
    <xf numFmtId="3" fontId="96" fillId="11" borderId="0" xfId="1" applyNumberFormat="1" applyFont="1" applyFill="1"/>
    <xf numFmtId="0" fontId="102" fillId="0" borderId="2" xfId="41" applyFont="1" applyFill="1" applyBorder="1" applyAlignment="1">
      <alignment horizontal="right" vertical="top"/>
    </xf>
    <xf numFmtId="0" fontId="103" fillId="0" borderId="5" xfId="41" applyFont="1" applyFill="1" applyBorder="1" applyAlignment="1">
      <alignment vertical="top" wrapText="1"/>
    </xf>
    <xf numFmtId="3" fontId="95" fillId="3" borderId="2" xfId="42" applyNumberFormat="1" applyFont="1" applyFill="1" applyBorder="1" applyAlignment="1">
      <alignment horizontal="center" vertical="center"/>
    </xf>
    <xf numFmtId="3" fontId="96" fillId="3" borderId="2" xfId="42" applyNumberFormat="1" applyFont="1" applyFill="1" applyBorder="1" applyAlignment="1">
      <alignment horizontal="center" vertical="center"/>
    </xf>
    <xf numFmtId="3" fontId="96" fillId="12" borderId="0" xfId="1" applyNumberFormat="1" applyFont="1" applyFill="1"/>
    <xf numFmtId="3" fontId="96" fillId="3" borderId="2" xfId="1" applyNumberFormat="1" applyFont="1" applyFill="1" applyBorder="1" applyAlignment="1">
      <alignment horizontal="center" vertical="center" wrapText="1"/>
    </xf>
    <xf numFmtId="0" fontId="101" fillId="0" borderId="2" xfId="41" applyFont="1" applyFill="1" applyBorder="1" applyAlignment="1">
      <alignment horizontal="left" vertical="top" wrapText="1" indent="2"/>
    </xf>
    <xf numFmtId="3" fontId="95" fillId="11" borderId="2" xfId="42" applyNumberFormat="1" applyFont="1" applyFill="1" applyBorder="1" applyAlignment="1">
      <alignment horizontal="center" vertical="center"/>
    </xf>
    <xf numFmtId="0" fontId="102" fillId="0" borderId="5" xfId="41" applyFont="1" applyFill="1" applyBorder="1" applyAlignment="1">
      <alignment horizontal="left" vertical="top" wrapText="1"/>
    </xf>
    <xf numFmtId="3" fontId="96" fillId="3" borderId="2" xfId="1" applyNumberFormat="1" applyFont="1" applyFill="1" applyBorder="1" applyAlignment="1">
      <alignment horizontal="center" vertical="center"/>
    </xf>
    <xf numFmtId="3" fontId="100" fillId="0" borderId="2" xfId="1" applyNumberFormat="1" applyFont="1" applyFill="1" applyBorder="1" applyAlignment="1" applyProtection="1">
      <alignment horizontal="left" vertical="top" indent="1"/>
      <protection locked="0"/>
    </xf>
    <xf numFmtId="3" fontId="96" fillId="29" borderId="2" xfId="42" applyNumberFormat="1" applyFont="1" applyFill="1" applyBorder="1" applyAlignment="1">
      <alignment horizontal="center" vertical="center"/>
    </xf>
    <xf numFmtId="3" fontId="95" fillId="29" borderId="2" xfId="1" applyNumberFormat="1" applyFont="1" applyFill="1" applyBorder="1" applyAlignment="1">
      <alignment horizontal="center" vertical="center"/>
    </xf>
    <xf numFmtId="3" fontId="96" fillId="11" borderId="2" xfId="1" applyNumberFormat="1" applyFont="1" applyFill="1" applyBorder="1" applyAlignment="1">
      <alignment horizontal="center" vertical="center"/>
    </xf>
    <xf numFmtId="3" fontId="96" fillId="0" borderId="2" xfId="1" applyNumberFormat="1" applyFont="1" applyFill="1" applyBorder="1"/>
    <xf numFmtId="3" fontId="96" fillId="11" borderId="2" xfId="1" applyNumberFormat="1" applyFont="1" applyFill="1" applyBorder="1" applyAlignment="1">
      <alignment horizontal="center" vertical="center" wrapText="1"/>
    </xf>
    <xf numFmtId="3" fontId="95" fillId="11" borderId="2" xfId="41" applyNumberFormat="1" applyFont="1" applyFill="1" applyBorder="1" applyAlignment="1">
      <alignment horizontal="center" vertical="center" wrapText="1"/>
    </xf>
    <xf numFmtId="3" fontId="96" fillId="29" borderId="2" xfId="1" applyNumberFormat="1" applyFont="1" applyFill="1" applyBorder="1" applyAlignment="1">
      <alignment horizontal="center" vertical="center" wrapText="1"/>
    </xf>
    <xf numFmtId="3" fontId="96" fillId="29" borderId="2" xfId="1" applyNumberFormat="1" applyFont="1" applyFill="1" applyBorder="1" applyAlignment="1">
      <alignment horizontal="center" vertical="center"/>
    </xf>
    <xf numFmtId="3" fontId="95" fillId="8" borderId="2" xfId="1" applyNumberFormat="1" applyFont="1" applyFill="1" applyBorder="1" applyAlignment="1">
      <alignment horizontal="center" vertical="center" wrapText="1"/>
    </xf>
    <xf numFmtId="3" fontId="96" fillId="0" borderId="0" xfId="1" applyNumberFormat="1" applyFont="1" applyFill="1" applyAlignment="1">
      <alignment horizontal="left" vertical="top" wrapText="1"/>
    </xf>
    <xf numFmtId="3" fontId="96" fillId="0" borderId="0" xfId="1" applyNumberFormat="1" applyFont="1" applyFill="1" applyAlignment="1">
      <alignment horizontal="right" wrapText="1"/>
    </xf>
    <xf numFmtId="3" fontId="96" fillId="0" borderId="0" xfId="1" applyNumberFormat="1" applyFont="1" applyFill="1" applyAlignment="1">
      <alignment wrapText="1"/>
    </xf>
    <xf numFmtId="3" fontId="96" fillId="6" borderId="0" xfId="1" applyNumberFormat="1" applyFont="1" applyFill="1" applyAlignment="1">
      <alignment horizontal="left" vertical="top" wrapText="1"/>
    </xf>
    <xf numFmtId="3" fontId="96" fillId="11" borderId="0" xfId="1" applyNumberFormat="1" applyFont="1" applyFill="1" applyAlignment="1">
      <alignment horizontal="right" wrapText="1"/>
    </xf>
    <xf numFmtId="3" fontId="96" fillId="11" borderId="0" xfId="1" applyNumberFormat="1" applyFont="1" applyFill="1" applyAlignment="1">
      <alignment wrapText="1"/>
    </xf>
    <xf numFmtId="0" fontId="98" fillId="0" borderId="2" xfId="41" applyFont="1" applyFill="1" applyBorder="1" applyAlignment="1">
      <alignment vertical="center" wrapText="1"/>
    </xf>
    <xf numFmtId="0" fontId="98" fillId="0" borderId="2" xfId="41" applyFont="1" applyFill="1" applyBorder="1" applyAlignment="1">
      <alignment horizontal="left" vertical="center" wrapText="1"/>
    </xf>
    <xf numFmtId="0" fontId="101" fillId="0" borderId="2" xfId="41" applyFont="1" applyFill="1" applyBorder="1" applyAlignment="1">
      <alignment horizontal="left" vertical="center" wrapText="1"/>
    </xf>
    <xf numFmtId="0" fontId="102" fillId="0" borderId="2" xfId="41" applyFont="1" applyFill="1" applyBorder="1" applyAlignment="1">
      <alignment horizontal="right" vertical="center"/>
    </xf>
    <xf numFmtId="171" fontId="102" fillId="0" borderId="2" xfId="51" applyNumberFormat="1" applyFont="1" applyFill="1" applyBorder="1" applyAlignment="1">
      <alignment horizontal="right" vertical="center"/>
    </xf>
    <xf numFmtId="0" fontId="101" fillId="0" borderId="2" xfId="41" applyFont="1" applyFill="1" applyBorder="1" applyAlignment="1">
      <alignment horizontal="center" vertical="center" wrapText="1"/>
    </xf>
    <xf numFmtId="0" fontId="105" fillId="0" borderId="0" xfId="25" applyFont="1" applyAlignment="1" applyProtection="1">
      <alignment vertical="center"/>
      <protection locked="0"/>
    </xf>
    <xf numFmtId="0" fontId="106" fillId="0" borderId="0" xfId="25" applyFont="1" applyAlignment="1" applyProtection="1">
      <alignment vertical="center"/>
      <protection locked="0"/>
    </xf>
    <xf numFmtId="0" fontId="101" fillId="0" borderId="2" xfId="41" applyFont="1" applyFill="1" applyBorder="1" applyAlignment="1">
      <alignment vertical="center" wrapText="1"/>
    </xf>
    <xf numFmtId="0" fontId="103" fillId="0" borderId="2" xfId="41" applyFont="1" applyFill="1" applyBorder="1" applyAlignment="1">
      <alignment vertical="center" wrapText="1"/>
    </xf>
    <xf numFmtId="171" fontId="102" fillId="0" borderId="2" xfId="51" applyNumberFormat="1" applyFont="1" applyFill="1" applyBorder="1" applyAlignment="1">
      <alignment horizontal="left" vertical="center" wrapText="1"/>
    </xf>
    <xf numFmtId="0" fontId="102" fillId="0" borderId="2" xfId="41" applyFont="1" applyFill="1" applyBorder="1" applyAlignment="1">
      <alignment horizontal="left" vertical="center" wrapText="1"/>
    </xf>
    <xf numFmtId="0" fontId="105" fillId="0" borderId="0" xfId="25" applyFont="1" applyAlignment="1" applyProtection="1">
      <alignment vertical="center" wrapText="1"/>
      <protection locked="0"/>
    </xf>
    <xf numFmtId="0" fontId="106" fillId="0" borderId="0" xfId="25" applyFont="1" applyAlignment="1" applyProtection="1">
      <alignment vertical="center" wrapText="1"/>
      <protection locked="0"/>
    </xf>
    <xf numFmtId="0" fontId="98" fillId="0" borderId="2" xfId="41" applyFont="1" applyBorder="1" applyAlignment="1">
      <alignment vertical="center" wrapText="1"/>
    </xf>
    <xf numFmtId="0" fontId="107" fillId="0" borderId="2" xfId="41" applyFont="1" applyFill="1" applyBorder="1" applyAlignment="1">
      <alignment vertical="center" wrapText="1"/>
    </xf>
    <xf numFmtId="171" fontId="95" fillId="29" borderId="2" xfId="51" applyNumberFormat="1" applyFont="1" applyFill="1" applyBorder="1" applyAlignment="1" applyProtection="1">
      <alignment horizontal="right" vertical="center"/>
    </xf>
    <xf numFmtId="171" fontId="96" fillId="29" borderId="2" xfId="51" applyNumberFormat="1" applyFont="1" applyFill="1" applyBorder="1" applyAlignment="1">
      <alignment horizontal="right" vertical="center"/>
    </xf>
    <xf numFmtId="171" fontId="96" fillId="29" borderId="2" xfId="51" applyNumberFormat="1" applyFont="1" applyFill="1" applyBorder="1" applyAlignment="1">
      <alignment horizontal="right" vertical="center" wrapText="1"/>
    </xf>
    <xf numFmtId="171" fontId="96" fillId="29" borderId="2" xfId="51" applyNumberFormat="1" applyFont="1" applyFill="1" applyBorder="1" applyAlignment="1">
      <alignment vertical="center"/>
    </xf>
    <xf numFmtId="171" fontId="96" fillId="29" borderId="2" xfId="51" applyNumberFormat="1" applyFont="1" applyFill="1" applyBorder="1" applyAlignment="1" applyProtection="1">
      <alignment vertical="center"/>
      <protection locked="0"/>
    </xf>
    <xf numFmtId="171" fontId="99" fillId="29" borderId="2" xfId="51" applyNumberFormat="1" applyFont="1" applyFill="1" applyBorder="1" applyAlignment="1" applyProtection="1">
      <alignment vertical="center"/>
      <protection locked="0"/>
    </xf>
    <xf numFmtId="171" fontId="46" fillId="8" borderId="0" xfId="25" applyNumberFormat="1" applyFill="1" applyAlignment="1" applyProtection="1">
      <alignment vertical="center"/>
      <protection locked="0"/>
    </xf>
    <xf numFmtId="171" fontId="106" fillId="8" borderId="0" xfId="25" applyNumberFormat="1" applyFont="1" applyFill="1" applyAlignment="1" applyProtection="1">
      <alignment vertical="center"/>
      <protection locked="0"/>
    </xf>
    <xf numFmtId="0" fontId="46" fillId="8" borderId="0" xfId="25" applyFill="1" applyAlignment="1" applyProtection="1">
      <alignment vertical="center"/>
      <protection locked="0"/>
    </xf>
    <xf numFmtId="0" fontId="101" fillId="0" borderId="2" xfId="41" applyFont="1" applyBorder="1" applyAlignment="1">
      <alignment horizontal="left" vertical="center" wrapText="1"/>
    </xf>
    <xf numFmtId="171" fontId="95" fillId="8" borderId="2" xfId="51" applyNumberFormat="1" applyFont="1" applyFill="1" applyBorder="1" applyAlignment="1" applyProtection="1">
      <alignment horizontal="right" vertical="center"/>
    </xf>
    <xf numFmtId="171" fontId="96" fillId="8" borderId="2" xfId="51" applyNumberFormat="1" applyFont="1" applyFill="1" applyBorder="1" applyAlignment="1">
      <alignment horizontal="right" vertical="center"/>
    </xf>
    <xf numFmtId="171" fontId="96" fillId="8" borderId="2" xfId="51" applyNumberFormat="1" applyFont="1" applyFill="1" applyBorder="1" applyAlignment="1">
      <alignment horizontal="right" vertical="center" wrapText="1"/>
    </xf>
    <xf numFmtId="171" fontId="96" fillId="8" borderId="2" xfId="51" applyNumberFormat="1" applyFont="1" applyFill="1" applyBorder="1" applyAlignment="1">
      <alignment vertical="center"/>
    </xf>
    <xf numFmtId="171" fontId="96" fillId="8" borderId="2" xfId="51" applyNumberFormat="1" applyFont="1" applyFill="1" applyBorder="1" applyAlignment="1" applyProtection="1">
      <alignment vertical="center"/>
      <protection locked="0"/>
    </xf>
    <xf numFmtId="0" fontId="46" fillId="6" borderId="0" xfId="25" applyFill="1" applyAlignment="1" applyProtection="1">
      <alignment vertical="center"/>
      <protection locked="0"/>
    </xf>
    <xf numFmtId="171" fontId="108" fillId="0" borderId="2" xfId="51" applyNumberFormat="1" applyFont="1" applyBorder="1" applyAlignment="1">
      <alignment horizontal="left" vertical="center" wrapText="1"/>
    </xf>
    <xf numFmtId="171" fontId="107" fillId="0" borderId="2" xfId="51" applyNumberFormat="1" applyFont="1" applyFill="1" applyBorder="1" applyAlignment="1">
      <alignment vertical="center" wrapText="1"/>
    </xf>
    <xf numFmtId="171" fontId="95" fillId="6" borderId="2" xfId="51" applyNumberFormat="1" applyFont="1" applyFill="1" applyBorder="1" applyAlignment="1" applyProtection="1">
      <alignment horizontal="right" vertical="center"/>
    </xf>
    <xf numFmtId="171" fontId="96" fillId="6" borderId="2" xfId="51" applyNumberFormat="1" applyFont="1" applyFill="1" applyBorder="1" applyAlignment="1">
      <alignment horizontal="right" vertical="center"/>
    </xf>
    <xf numFmtId="171" fontId="96" fillId="6" borderId="2" xfId="51" applyNumberFormat="1" applyFont="1" applyFill="1" applyBorder="1" applyAlignment="1">
      <alignment horizontal="right" vertical="center" wrapText="1"/>
    </xf>
    <xf numFmtId="171" fontId="96" fillId="6" borderId="2" xfId="51" applyNumberFormat="1" applyFont="1" applyFill="1" applyBorder="1" applyAlignment="1" applyProtection="1">
      <alignment vertical="center"/>
      <protection locked="0"/>
    </xf>
    <xf numFmtId="171" fontId="96" fillId="6" borderId="2" xfId="51" applyNumberFormat="1" applyFont="1" applyFill="1" applyBorder="1" applyAlignment="1">
      <alignment vertical="center"/>
    </xf>
    <xf numFmtId="171" fontId="46" fillId="11" borderId="0" xfId="51" applyNumberFormat="1" applyFont="1" applyFill="1" applyAlignment="1" applyProtection="1">
      <alignment vertical="center"/>
      <protection locked="0"/>
    </xf>
    <xf numFmtId="0" fontId="97" fillId="0" borderId="2" xfId="41" applyFont="1" applyBorder="1" applyAlignment="1">
      <alignment vertical="center" wrapText="1"/>
    </xf>
    <xf numFmtId="0" fontId="109" fillId="0" borderId="2" xfId="41" applyFont="1" applyFill="1" applyBorder="1" applyAlignment="1">
      <alignment vertical="center" wrapText="1"/>
    </xf>
    <xf numFmtId="0" fontId="46" fillId="11" borderId="0" xfId="25" applyFill="1" applyAlignment="1" applyProtection="1">
      <alignment vertical="center"/>
      <protection locked="0"/>
    </xf>
    <xf numFmtId="0" fontId="108" fillId="0" borderId="2" xfId="41" applyFont="1" applyBorder="1" applyAlignment="1">
      <alignment horizontal="left" vertical="center" wrapText="1"/>
    </xf>
    <xf numFmtId="0" fontId="109" fillId="0" borderId="2" xfId="41" applyFont="1" applyFill="1" applyBorder="1" applyAlignment="1">
      <alignment vertical="center"/>
    </xf>
    <xf numFmtId="0" fontId="46" fillId="12" borderId="0" xfId="25" applyFill="1" applyAlignment="1" applyProtection="1">
      <alignment vertical="center"/>
      <protection locked="0"/>
    </xf>
    <xf numFmtId="0" fontId="101" fillId="0" borderId="2" xfId="41" applyFont="1" applyBorder="1" applyAlignment="1">
      <alignment horizontal="center" vertical="center" wrapText="1"/>
    </xf>
    <xf numFmtId="171" fontId="95" fillId="3" borderId="2" xfId="51" applyNumberFormat="1" applyFont="1" applyFill="1" applyBorder="1" applyAlignment="1" applyProtection="1">
      <alignment horizontal="right" vertical="center"/>
    </xf>
    <xf numFmtId="171" fontId="96" fillId="3" borderId="2" xfId="51" applyNumberFormat="1" applyFont="1" applyFill="1" applyBorder="1" applyAlignment="1">
      <alignment horizontal="right" vertical="center"/>
    </xf>
    <xf numFmtId="171" fontId="96" fillId="3" borderId="2" xfId="51" applyNumberFormat="1" applyFont="1" applyFill="1" applyBorder="1" applyAlignment="1">
      <alignment horizontal="right" vertical="center" wrapText="1"/>
    </xf>
    <xf numFmtId="171" fontId="96" fillId="3" borderId="2" xfId="51" applyNumberFormat="1" applyFont="1" applyFill="1" applyBorder="1" applyAlignment="1">
      <alignment vertical="center"/>
    </xf>
    <xf numFmtId="171" fontId="96" fillId="3" borderId="2" xfId="51" applyNumberFormat="1" applyFont="1" applyFill="1" applyBorder="1" applyAlignment="1" applyProtection="1">
      <alignment vertical="center"/>
      <protection locked="0"/>
    </xf>
    <xf numFmtId="0" fontId="111" fillId="0" borderId="2" xfId="41" applyFont="1" applyFill="1" applyBorder="1" applyAlignment="1">
      <alignment vertical="center" wrapText="1"/>
    </xf>
    <xf numFmtId="171" fontId="99" fillId="8" borderId="2" xfId="51" applyNumberFormat="1" applyFont="1" applyFill="1" applyBorder="1" applyAlignment="1" applyProtection="1">
      <alignment horizontal="right" vertical="center"/>
    </xf>
    <xf numFmtId="171" fontId="100" fillId="8" borderId="2" xfId="51" applyNumberFormat="1" applyFont="1" applyFill="1" applyBorder="1" applyAlignment="1">
      <alignment horizontal="right" vertical="center"/>
    </xf>
    <xf numFmtId="171" fontId="100" fillId="8" borderId="2" xfId="51" applyNumberFormat="1" applyFont="1" applyFill="1" applyBorder="1" applyAlignment="1">
      <alignment horizontal="right" vertical="center" wrapText="1"/>
    </xf>
    <xf numFmtId="171" fontId="100" fillId="8" borderId="2" xfId="51" applyNumberFormat="1" applyFont="1" applyFill="1" applyBorder="1" applyAlignment="1">
      <alignment vertical="center"/>
    </xf>
    <xf numFmtId="171" fontId="100" fillId="8" borderId="2" xfId="51" applyNumberFormat="1" applyFont="1" applyFill="1" applyBorder="1" applyAlignment="1" applyProtection="1">
      <alignment vertical="center"/>
      <protection locked="0"/>
    </xf>
    <xf numFmtId="0" fontId="107" fillId="0" borderId="2" xfId="41" applyFont="1" applyFill="1" applyBorder="1" applyAlignment="1">
      <alignment horizontal="left" vertical="center" wrapText="1"/>
    </xf>
    <xf numFmtId="171" fontId="96" fillId="29" borderId="2" xfId="51" applyNumberFormat="1" applyFont="1" applyFill="1" applyBorder="1" applyAlignment="1" applyProtection="1">
      <alignment horizontal="left" vertical="center"/>
      <protection locked="0"/>
    </xf>
    <xf numFmtId="0" fontId="46" fillId="6" borderId="0" xfId="25" applyFill="1" applyAlignment="1" applyProtection="1">
      <alignment horizontal="left" vertical="center"/>
      <protection locked="0"/>
    </xf>
    <xf numFmtId="0" fontId="101" fillId="0" borderId="2" xfId="41" applyFont="1" applyBorder="1" applyAlignment="1">
      <alignment horizontal="right" vertical="center" wrapText="1"/>
    </xf>
    <xf numFmtId="171" fontId="96" fillId="6" borderId="2" xfId="51" applyNumberFormat="1" applyFont="1" applyFill="1" applyBorder="1" applyAlignment="1">
      <alignment horizontal="left" vertical="center"/>
    </xf>
    <xf numFmtId="171" fontId="96" fillId="6" borderId="2" xfId="51" applyNumberFormat="1" applyFont="1" applyFill="1" applyBorder="1" applyAlignment="1" applyProtection="1">
      <alignment horizontal="left" vertical="center"/>
      <protection locked="0"/>
    </xf>
    <xf numFmtId="171" fontId="99" fillId="29" borderId="2" xfId="51" applyNumberFormat="1" applyFont="1" applyFill="1" applyBorder="1" applyAlignment="1" applyProtection="1">
      <alignment horizontal="right" vertical="center"/>
    </xf>
    <xf numFmtId="171" fontId="100" fillId="29" borderId="2" xfId="51" applyNumberFormat="1" applyFont="1" applyFill="1" applyBorder="1" applyAlignment="1">
      <alignment horizontal="right" vertical="center"/>
    </xf>
    <xf numFmtId="171" fontId="100" fillId="29" borderId="2" xfId="51" applyNumberFormat="1" applyFont="1" applyFill="1" applyBorder="1" applyAlignment="1">
      <alignment horizontal="right" vertical="center" wrapText="1"/>
    </xf>
    <xf numFmtId="171" fontId="100" fillId="29" borderId="2" xfId="51" applyNumberFormat="1" applyFont="1" applyFill="1" applyBorder="1" applyAlignment="1">
      <alignment horizontal="left" vertical="center"/>
    </xf>
    <xf numFmtId="171" fontId="100" fillId="29" borderId="2" xfId="51" applyNumberFormat="1" applyFont="1" applyFill="1" applyBorder="1" applyAlignment="1" applyProtection="1">
      <alignment horizontal="left" vertical="center"/>
      <protection locked="0"/>
    </xf>
    <xf numFmtId="0" fontId="95" fillId="0" borderId="2" xfId="41" applyFont="1" applyFill="1" applyBorder="1" applyAlignment="1">
      <alignment vertical="center"/>
    </xf>
    <xf numFmtId="0" fontId="112" fillId="0" borderId="2" xfId="41" applyFont="1" applyFill="1" applyBorder="1" applyAlignment="1">
      <alignment vertical="center" wrapText="1"/>
    </xf>
    <xf numFmtId="171" fontId="95" fillId="8" borderId="2" xfId="51" applyNumberFormat="1" applyFont="1" applyFill="1" applyBorder="1" applyAlignment="1" applyProtection="1">
      <alignment vertical="center" wrapText="1"/>
    </xf>
    <xf numFmtId="171" fontId="46" fillId="11" borderId="0" xfId="25" applyNumberFormat="1" applyFill="1" applyAlignment="1" applyProtection="1">
      <alignment vertical="center"/>
      <protection locked="0"/>
    </xf>
    <xf numFmtId="0" fontId="106" fillId="11" borderId="0" xfId="25" applyFont="1" applyFill="1" applyAlignment="1" applyProtection="1">
      <alignment vertical="center"/>
      <protection locked="0"/>
    </xf>
    <xf numFmtId="0" fontId="96" fillId="0" borderId="0" xfId="25" applyFont="1" applyAlignment="1" applyProtection="1">
      <alignment vertical="center"/>
      <protection locked="0"/>
    </xf>
    <xf numFmtId="0" fontId="107" fillId="0" borderId="0" xfId="25" applyFont="1" applyFill="1" applyAlignment="1" applyProtection="1">
      <alignment horizontal="left" vertical="center" wrapText="1"/>
      <protection locked="0"/>
    </xf>
    <xf numFmtId="0" fontId="46" fillId="0" borderId="0" xfId="25" applyAlignment="1" applyProtection="1">
      <alignment vertical="center"/>
      <protection locked="0"/>
    </xf>
    <xf numFmtId="0" fontId="96" fillId="0" borderId="0" xfId="25" applyFont="1" applyProtection="1">
      <protection locked="0"/>
    </xf>
    <xf numFmtId="0" fontId="107" fillId="0" borderId="0" xfId="25" applyFont="1" applyFill="1" applyAlignment="1" applyProtection="1">
      <alignment horizontal="left" vertical="top" wrapText="1"/>
      <protection locked="0"/>
    </xf>
    <xf numFmtId="0" fontId="96" fillId="6" borderId="0" xfId="25" applyFont="1" applyFill="1" applyProtection="1">
      <protection locked="0"/>
    </xf>
    <xf numFmtId="0" fontId="96" fillId="11" borderId="0" xfId="25" applyFont="1" applyFill="1" applyProtection="1">
      <protection locked="0"/>
    </xf>
    <xf numFmtId="0" fontId="96" fillId="12" borderId="0" xfId="25" applyFont="1" applyFill="1" applyAlignment="1" applyProtection="1">
      <alignment wrapText="1"/>
      <protection locked="0"/>
    </xf>
    <xf numFmtId="0" fontId="96" fillId="12" borderId="0" xfId="25" applyFont="1" applyFill="1" applyProtection="1">
      <protection locked="0"/>
    </xf>
    <xf numFmtId="171" fontId="96" fillId="12" borderId="0" xfId="51" applyNumberFormat="1" applyFont="1" applyFill="1" applyProtection="1">
      <protection locked="0"/>
    </xf>
    <xf numFmtId="0" fontId="96" fillId="8" borderId="0" xfId="25" applyFont="1" applyFill="1" applyProtection="1">
      <protection locked="0"/>
    </xf>
    <xf numFmtId="0" fontId="46" fillId="0" borderId="0" xfId="25" applyProtection="1">
      <protection locked="0"/>
    </xf>
    <xf numFmtId="0" fontId="106" fillId="0" borderId="0" xfId="25" applyFont="1" applyProtection="1">
      <protection locked="0"/>
    </xf>
    <xf numFmtId="0" fontId="75" fillId="0" borderId="2" xfId="25" applyFont="1" applyBorder="1" applyProtection="1">
      <protection locked="0"/>
    </xf>
    <xf numFmtId="0" fontId="75" fillId="0" borderId="2" xfId="25" applyFont="1" applyBorder="1" applyAlignment="1" applyProtection="1">
      <alignment wrapText="1"/>
      <protection locked="0"/>
    </xf>
    <xf numFmtId="171" fontId="46" fillId="8" borderId="2" xfId="51" applyNumberFormat="1" applyFont="1" applyFill="1" applyBorder="1" applyProtection="1">
      <protection locked="0"/>
    </xf>
    <xf numFmtId="171" fontId="46" fillId="6" borderId="2" xfId="51" applyNumberFormat="1" applyFont="1" applyFill="1" applyBorder="1" applyProtection="1">
      <protection locked="0"/>
    </xf>
    <xf numFmtId="171" fontId="46" fillId="11" borderId="2" xfId="51" applyNumberFormat="1" applyFont="1" applyFill="1" applyBorder="1" applyProtection="1">
      <protection locked="0"/>
    </xf>
    <xf numFmtId="171" fontId="46" fillId="10" borderId="2" xfId="51" applyNumberFormat="1" applyFont="1" applyFill="1" applyBorder="1" applyProtection="1">
      <protection locked="0"/>
    </xf>
    <xf numFmtId="171" fontId="46" fillId="6" borderId="2" xfId="51" applyNumberFormat="1" applyFont="1" applyFill="1" applyBorder="1" applyAlignment="1" applyProtection="1">
      <alignment horizontal="left"/>
      <protection locked="0"/>
    </xf>
    <xf numFmtId="0" fontId="46" fillId="6" borderId="2" xfId="25" applyFill="1" applyBorder="1" applyAlignment="1" applyProtection="1">
      <alignment horizontal="left"/>
      <protection locked="0"/>
    </xf>
    <xf numFmtId="0" fontId="46" fillId="11" borderId="2" xfId="25" applyFill="1" applyBorder="1" applyProtection="1">
      <protection locked="0"/>
    </xf>
    <xf numFmtId="0" fontId="46" fillId="10" borderId="2" xfId="25" applyFill="1" applyBorder="1" applyProtection="1">
      <protection locked="0"/>
    </xf>
    <xf numFmtId="0" fontId="46" fillId="8" borderId="2" xfId="25" applyFill="1" applyBorder="1" applyProtection="1">
      <protection locked="0"/>
    </xf>
    <xf numFmtId="3" fontId="46" fillId="8" borderId="2" xfId="25" applyNumberFormat="1" applyFill="1" applyBorder="1" applyProtection="1">
      <protection locked="0"/>
    </xf>
    <xf numFmtId="0" fontId="46" fillId="0" borderId="2" xfId="25" applyBorder="1" applyProtection="1">
      <protection locked="0"/>
    </xf>
    <xf numFmtId="171" fontId="46" fillId="0" borderId="2" xfId="51" applyNumberFormat="1" applyFont="1" applyBorder="1" applyProtection="1">
      <protection locked="0"/>
    </xf>
    <xf numFmtId="0" fontId="96" fillId="0" borderId="2" xfId="25" applyFont="1" applyBorder="1" applyAlignment="1" applyProtection="1">
      <alignment horizontal="left" vertical="center"/>
      <protection locked="0"/>
    </xf>
    <xf numFmtId="0" fontId="107" fillId="0" borderId="2" xfId="25" applyFont="1" applyBorder="1" applyAlignment="1" applyProtection="1">
      <alignment horizontal="left" vertical="center" wrapText="1"/>
      <protection locked="0"/>
    </xf>
    <xf numFmtId="171" fontId="114" fillId="12" borderId="2" xfId="51" applyNumberFormat="1" applyFont="1" applyFill="1" applyBorder="1" applyAlignment="1" applyProtection="1">
      <alignment vertical="center"/>
      <protection locked="0"/>
    </xf>
    <xf numFmtId="0" fontId="114" fillId="11" borderId="2" xfId="25" applyFont="1" applyFill="1" applyBorder="1" applyAlignment="1" applyProtection="1">
      <alignment vertical="center"/>
      <protection locked="0"/>
    </xf>
    <xf numFmtId="0" fontId="114" fillId="12" borderId="2" xfId="25" applyFont="1" applyFill="1" applyBorder="1" applyAlignment="1" applyProtection="1">
      <alignment vertical="center" wrapText="1"/>
      <protection locked="0"/>
    </xf>
    <xf numFmtId="0" fontId="114" fillId="12" borderId="2" xfId="25" applyFont="1" applyFill="1" applyBorder="1" applyAlignment="1" applyProtection="1">
      <alignment vertical="center"/>
      <protection locked="0"/>
    </xf>
    <xf numFmtId="0" fontId="114" fillId="8" borderId="2" xfId="25" applyFont="1" applyFill="1" applyBorder="1" applyAlignment="1" applyProtection="1">
      <alignment vertical="center"/>
      <protection locked="0"/>
    </xf>
    <xf numFmtId="0" fontId="114" fillId="6" borderId="2" xfId="25" applyFont="1" applyFill="1" applyBorder="1" applyAlignment="1" applyProtection="1">
      <alignment vertical="center"/>
      <protection locked="0"/>
    </xf>
    <xf numFmtId="0" fontId="114" fillId="0" borderId="2" xfId="25" applyFont="1" applyBorder="1" applyAlignment="1" applyProtection="1">
      <alignment vertical="center"/>
      <protection locked="0"/>
    </xf>
    <xf numFmtId="0" fontId="117" fillId="0" borderId="2" xfId="41" applyFont="1" applyFill="1" applyBorder="1" applyAlignment="1">
      <alignment vertical="center" wrapText="1"/>
    </xf>
    <xf numFmtId="0" fontId="118" fillId="0" borderId="2" xfId="41" applyFont="1" applyFill="1" applyBorder="1" applyAlignment="1">
      <alignment horizontal="left" vertical="center" wrapText="1"/>
    </xf>
    <xf numFmtId="171" fontId="119" fillId="0" borderId="2" xfId="51" applyNumberFormat="1" applyFont="1" applyFill="1" applyBorder="1" applyAlignment="1">
      <alignment horizontal="left" vertical="center" wrapText="1"/>
    </xf>
    <xf numFmtId="0" fontId="120" fillId="0" borderId="2" xfId="41" applyFont="1" applyFill="1" applyBorder="1" applyAlignment="1">
      <alignment vertical="center" wrapText="1"/>
    </xf>
    <xf numFmtId="0" fontId="119" fillId="0" borderId="2" xfId="41" applyFont="1" applyFill="1" applyBorder="1" applyAlignment="1">
      <alignment horizontal="left" vertical="center" wrapText="1"/>
    </xf>
    <xf numFmtId="0" fontId="118" fillId="0" borderId="2" xfId="41" applyFont="1" applyFill="1" applyBorder="1" applyAlignment="1">
      <alignment vertical="center" wrapText="1"/>
    </xf>
    <xf numFmtId="0" fontId="118" fillId="0" borderId="2" xfId="41" applyFont="1" applyFill="1" applyBorder="1" applyAlignment="1">
      <alignment horizontal="center" vertical="center" wrapText="1"/>
    </xf>
    <xf numFmtId="0" fontId="118" fillId="0" borderId="2" xfId="41" applyFont="1" applyFill="1" applyBorder="1" applyAlignment="1">
      <alignment horizontal="right" vertical="center" wrapText="1"/>
    </xf>
    <xf numFmtId="0" fontId="116" fillId="0" borderId="2" xfId="41" applyFont="1" applyFill="1" applyBorder="1" applyAlignment="1">
      <alignment vertical="center"/>
    </xf>
    <xf numFmtId="0" fontId="121" fillId="0" borderId="2" xfId="25" applyFont="1" applyFill="1" applyBorder="1" applyAlignment="1" applyProtection="1">
      <alignment vertical="center"/>
      <protection locked="0"/>
    </xf>
    <xf numFmtId="0" fontId="122" fillId="0" borderId="2" xfId="41" applyFont="1" applyFill="1" applyBorder="1" applyAlignment="1">
      <alignment vertical="center" wrapText="1"/>
    </xf>
    <xf numFmtId="171" fontId="122" fillId="0" borderId="2" xfId="51" applyNumberFormat="1" applyFont="1" applyFill="1" applyBorder="1" applyAlignment="1">
      <alignment vertical="center" wrapText="1"/>
    </xf>
    <xf numFmtId="0" fontId="116" fillId="0" borderId="2" xfId="41" applyFont="1" applyFill="1" applyBorder="1" applyAlignment="1">
      <alignment vertical="center" wrapText="1"/>
    </xf>
    <xf numFmtId="0" fontId="122" fillId="0" borderId="2" xfId="41" applyFont="1" applyFill="1" applyBorder="1" applyAlignment="1">
      <alignment horizontal="left" vertical="center" wrapText="1"/>
    </xf>
    <xf numFmtId="0" fontId="123" fillId="0" borderId="2" xfId="41" applyFont="1" applyFill="1" applyBorder="1" applyAlignment="1">
      <alignment vertical="center" wrapText="1"/>
    </xf>
    <xf numFmtId="171" fontId="117" fillId="0" borderId="2" xfId="51" applyNumberFormat="1" applyFont="1" applyFill="1" applyBorder="1" applyAlignment="1">
      <alignment vertical="top" wrapText="1"/>
    </xf>
    <xf numFmtId="171" fontId="117" fillId="0" borderId="2" xfId="51" applyNumberFormat="1" applyFont="1" applyFill="1" applyBorder="1" applyAlignment="1">
      <alignment vertical="center" wrapText="1"/>
    </xf>
    <xf numFmtId="171" fontId="122" fillId="29" borderId="2" xfId="51" applyNumberFormat="1" applyFont="1" applyFill="1" applyBorder="1" applyAlignment="1" applyProtection="1">
      <alignment vertical="center"/>
    </xf>
    <xf numFmtId="171" fontId="122" fillId="29" borderId="2" xfId="51" applyNumberFormat="1" applyFont="1" applyFill="1" applyBorder="1" applyAlignment="1">
      <alignment vertical="center"/>
    </xf>
    <xf numFmtId="171" fontId="116" fillId="29" borderId="2" xfId="51" applyNumberFormat="1" applyFont="1" applyFill="1" applyBorder="1" applyAlignment="1" applyProtection="1">
      <alignment vertical="center" wrapText="1"/>
    </xf>
    <xf numFmtId="171" fontId="46" fillId="29" borderId="2" xfId="51" applyNumberFormat="1" applyFont="1" applyFill="1" applyBorder="1" applyProtection="1">
      <protection locked="0"/>
    </xf>
    <xf numFmtId="171" fontId="118" fillId="0" borderId="2" xfId="51" applyNumberFormat="1" applyFont="1" applyFill="1" applyBorder="1" applyAlignment="1">
      <alignment horizontal="left" vertical="top" wrapText="1"/>
    </xf>
    <xf numFmtId="171" fontId="118" fillId="0" borderId="2" xfId="51" applyNumberFormat="1" applyFont="1" applyFill="1" applyBorder="1" applyAlignment="1">
      <alignment vertical="center" wrapText="1"/>
    </xf>
    <xf numFmtId="171" fontId="122" fillId="8" borderId="2" xfId="51" applyNumberFormat="1" applyFont="1" applyFill="1" applyBorder="1" applyAlignment="1">
      <alignment vertical="center"/>
    </xf>
    <xf numFmtId="171" fontId="122" fillId="8" borderId="2" xfId="51" applyNumberFormat="1" applyFont="1" applyFill="1" applyBorder="1" applyAlignment="1" applyProtection="1">
      <alignment vertical="center"/>
      <protection locked="0"/>
    </xf>
    <xf numFmtId="171" fontId="122" fillId="8" borderId="2" xfId="51" applyNumberFormat="1" applyFont="1" applyFill="1" applyBorder="1" applyAlignment="1" applyProtection="1">
      <alignment vertical="center"/>
    </xf>
    <xf numFmtId="171" fontId="118" fillId="0" borderId="2" xfId="51" applyNumberFormat="1" applyFont="1" applyFill="1" applyBorder="1" applyAlignment="1">
      <alignment horizontal="center" vertical="top" wrapText="1"/>
    </xf>
    <xf numFmtId="171" fontId="122" fillId="6" borderId="2" xfId="51" applyNumberFormat="1" applyFont="1" applyFill="1" applyBorder="1" applyAlignment="1">
      <alignment vertical="center"/>
    </xf>
    <xf numFmtId="171" fontId="122" fillId="6" borderId="2" xfId="51" applyNumberFormat="1" applyFont="1" applyFill="1" applyBorder="1" applyAlignment="1" applyProtection="1">
      <alignment vertical="center"/>
      <protection locked="0"/>
    </xf>
    <xf numFmtId="171" fontId="122" fillId="6" borderId="2" xfId="51" applyNumberFormat="1" applyFont="1" applyFill="1" applyBorder="1" applyAlignment="1" applyProtection="1">
      <alignment vertical="center"/>
    </xf>
    <xf numFmtId="171" fontId="118" fillId="0" borderId="2" xfId="51" applyNumberFormat="1" applyFont="1" applyFill="1" applyBorder="1" applyAlignment="1">
      <alignment horizontal="left" vertical="center" wrapText="1"/>
    </xf>
    <xf numFmtId="171" fontId="122" fillId="11" borderId="2" xfId="51" applyNumberFormat="1" applyFont="1" applyFill="1" applyBorder="1" applyAlignment="1">
      <alignment vertical="center"/>
    </xf>
    <xf numFmtId="171" fontId="122" fillId="11" borderId="2" xfId="51" applyNumberFormat="1" applyFont="1" applyFill="1" applyBorder="1" applyAlignment="1" applyProtection="1">
      <alignment vertical="center"/>
      <protection locked="0"/>
    </xf>
    <xf numFmtId="171" fontId="122" fillId="11" borderId="2" xfId="51" applyNumberFormat="1" applyFont="1" applyFill="1" applyBorder="1" applyAlignment="1" applyProtection="1">
      <alignment vertical="center"/>
    </xf>
    <xf numFmtId="171" fontId="122" fillId="29" borderId="2" xfId="51" applyNumberFormat="1" applyFont="1" applyFill="1" applyBorder="1" applyAlignment="1" applyProtection="1">
      <alignment vertical="center"/>
      <protection locked="0"/>
    </xf>
    <xf numFmtId="171" fontId="124" fillId="8" borderId="2" xfId="51" applyNumberFormat="1" applyFont="1" applyFill="1" applyBorder="1" applyAlignment="1">
      <alignment vertical="center"/>
    </xf>
    <xf numFmtId="171" fontId="124" fillId="8" borderId="2" xfId="51" applyNumberFormat="1" applyFont="1" applyFill="1" applyBorder="1" applyAlignment="1" applyProtection="1">
      <alignment vertical="center"/>
    </xf>
    <xf numFmtId="171" fontId="46" fillId="8" borderId="2" xfId="51" applyNumberFormat="1" applyFont="1" applyFill="1" applyBorder="1" applyAlignment="1" applyProtection="1">
      <protection locked="0"/>
    </xf>
    <xf numFmtId="171" fontId="124" fillId="29" borderId="2" xfId="51" applyNumberFormat="1" applyFont="1" applyFill="1" applyBorder="1" applyAlignment="1">
      <alignment vertical="center"/>
    </xf>
    <xf numFmtId="171" fontId="124" fillId="29" borderId="2" xfId="51" applyNumberFormat="1" applyFont="1" applyFill="1" applyBorder="1" applyAlignment="1" applyProtection="1">
      <alignment vertical="center"/>
      <protection locked="0"/>
    </xf>
    <xf numFmtId="171" fontId="124" fillId="29" borderId="2" xfId="51" applyNumberFormat="1" applyFont="1" applyFill="1" applyBorder="1" applyAlignment="1" applyProtection="1">
      <alignment vertical="center"/>
    </xf>
    <xf numFmtId="171" fontId="119" fillId="0" borderId="2" xfId="51" applyNumberFormat="1" applyFont="1" applyFill="1" applyBorder="1" applyAlignment="1">
      <alignment horizontal="left" vertical="top" wrapText="1"/>
    </xf>
    <xf numFmtId="171" fontId="119" fillId="0" borderId="2" xfId="51" applyNumberFormat="1" applyFont="1" applyFill="1" applyBorder="1" applyAlignment="1">
      <alignment vertical="center" wrapText="1"/>
    </xf>
    <xf numFmtId="171" fontId="118" fillId="0" borderId="2" xfId="51" applyNumberFormat="1" applyFont="1" applyFill="1" applyBorder="1" applyAlignment="1">
      <alignment horizontal="right" vertical="top" wrapText="1"/>
    </xf>
    <xf numFmtId="171" fontId="123" fillId="0" borderId="2" xfId="51" applyNumberFormat="1" applyFont="1" applyFill="1" applyBorder="1" applyAlignment="1">
      <alignment vertical="center" wrapText="1"/>
    </xf>
    <xf numFmtId="171" fontId="120" fillId="0" borderId="2" xfId="51" applyNumberFormat="1" applyFont="1" applyFill="1" applyBorder="1" applyAlignment="1">
      <alignment vertical="center" wrapText="1"/>
    </xf>
    <xf numFmtId="0" fontId="117" fillId="0" borderId="2" xfId="52" applyFont="1" applyFill="1" applyBorder="1" applyAlignment="1">
      <alignment vertical="top" wrapText="1"/>
    </xf>
    <xf numFmtId="0" fontId="46" fillId="29" borderId="2" xfId="25" applyFill="1" applyBorder="1" applyProtection="1">
      <protection locked="0"/>
    </xf>
    <xf numFmtId="0" fontId="118" fillId="0" borderId="2" xfId="52" applyFont="1" applyFill="1" applyBorder="1" applyAlignment="1">
      <alignment horizontal="right" vertical="top" wrapText="1"/>
    </xf>
    <xf numFmtId="0" fontId="119" fillId="0" borderId="2" xfId="52" applyFont="1" applyFill="1" applyBorder="1" applyAlignment="1">
      <alignment vertical="center" wrapText="1"/>
    </xf>
    <xf numFmtId="171" fontId="122" fillId="29" borderId="2" xfId="51" applyNumberFormat="1" applyFont="1" applyFill="1" applyBorder="1" applyAlignment="1" applyProtection="1">
      <alignment horizontal="center" vertical="center"/>
      <protection locked="0"/>
    </xf>
    <xf numFmtId="171" fontId="116" fillId="6" borderId="2" xfId="51" applyNumberFormat="1" applyFont="1" applyFill="1" applyBorder="1" applyAlignment="1" applyProtection="1">
      <alignment vertical="center" wrapText="1"/>
      <protection locked="0"/>
    </xf>
    <xf numFmtId="0" fontId="122" fillId="0" borderId="2" xfId="25" applyFont="1" applyFill="1" applyBorder="1" applyProtection="1">
      <protection locked="0"/>
    </xf>
    <xf numFmtId="0" fontId="122" fillId="0" borderId="2" xfId="25" applyFont="1" applyFill="1" applyBorder="1" applyAlignment="1" applyProtection="1">
      <alignment vertical="center"/>
      <protection locked="0"/>
    </xf>
    <xf numFmtId="0" fontId="107" fillId="5" borderId="2" xfId="25" applyFont="1" applyFill="1" applyBorder="1" applyProtection="1">
      <protection locked="0"/>
    </xf>
    <xf numFmtId="171" fontId="107" fillId="5" borderId="2" xfId="51" applyNumberFormat="1" applyFont="1" applyFill="1" applyBorder="1" applyProtection="1">
      <protection locked="0"/>
    </xf>
    <xf numFmtId="0" fontId="107" fillId="6" borderId="2" xfId="25" applyFont="1" applyFill="1" applyBorder="1" applyProtection="1">
      <protection locked="0"/>
    </xf>
    <xf numFmtId="0" fontId="107" fillId="11" borderId="2" xfId="25" applyFont="1" applyFill="1" applyBorder="1" applyProtection="1">
      <protection locked="0"/>
    </xf>
    <xf numFmtId="0" fontId="79" fillId="2" borderId="2" xfId="1" applyFont="1" applyFill="1" applyBorder="1" applyAlignment="1">
      <alignment horizontal="right"/>
    </xf>
    <xf numFmtId="0" fontId="80" fillId="2" borderId="2" xfId="1" applyFont="1" applyFill="1" applyBorder="1"/>
    <xf numFmtId="165" fontId="38" fillId="2" borderId="11" xfId="0" applyNumberFormat="1" applyFont="1" applyFill="1" applyBorder="1" applyAlignment="1"/>
    <xf numFmtId="3" fontId="95" fillId="29" borderId="0" xfId="1" applyNumberFormat="1" applyFont="1" applyFill="1" applyBorder="1" applyAlignment="1">
      <alignment horizontal="center" vertical="center"/>
    </xf>
    <xf numFmtId="0" fontId="107" fillId="0" borderId="2" xfId="25" applyFont="1" applyFill="1" applyBorder="1" applyProtection="1">
      <protection locked="0"/>
    </xf>
    <xf numFmtId="171" fontId="107" fillId="0" borderId="2" xfId="51" applyNumberFormat="1" applyFont="1" applyFill="1" applyBorder="1" applyProtection="1">
      <protection locked="0"/>
    </xf>
    <xf numFmtId="0" fontId="46" fillId="0" borderId="2" xfId="25" applyFill="1" applyBorder="1" applyProtection="1">
      <protection locked="0"/>
    </xf>
    <xf numFmtId="171" fontId="115" fillId="0" borderId="5" xfId="51" applyNumberFormat="1" applyFont="1" applyBorder="1" applyAlignment="1" applyProtection="1">
      <alignment vertical="center"/>
      <protection locked="0"/>
    </xf>
    <xf numFmtId="0" fontId="46" fillId="0" borderId="0" xfId="25" applyBorder="1" applyProtection="1">
      <protection locked="0"/>
    </xf>
    <xf numFmtId="0" fontId="46" fillId="0" borderId="1" xfId="25" applyBorder="1" applyProtection="1">
      <protection locked="0"/>
    </xf>
    <xf numFmtId="0" fontId="96" fillId="0" borderId="0" xfId="25" applyFont="1" applyBorder="1" applyAlignment="1" applyProtection="1">
      <alignment horizontal="left" vertical="center"/>
      <protection locked="0"/>
    </xf>
    <xf numFmtId="0" fontId="107" fillId="0" borderId="0" xfId="25" applyFont="1" applyBorder="1" applyAlignment="1" applyProtection="1">
      <alignment horizontal="left" vertical="center" wrapText="1"/>
      <protection locked="0"/>
    </xf>
    <xf numFmtId="3" fontId="114" fillId="12" borderId="0" xfId="25" applyNumberFormat="1" applyFont="1" applyFill="1" applyBorder="1" applyAlignment="1" applyProtection="1">
      <alignment vertical="center" wrapText="1"/>
      <protection locked="0"/>
    </xf>
    <xf numFmtId="3" fontId="114" fillId="12" borderId="0" xfId="25" applyNumberFormat="1" applyFont="1" applyFill="1" applyBorder="1" applyAlignment="1" applyProtection="1">
      <alignment vertical="center"/>
      <protection locked="0"/>
    </xf>
    <xf numFmtId="3" fontId="114" fillId="11" borderId="0" xfId="25" applyNumberFormat="1" applyFont="1" applyFill="1" applyBorder="1" applyAlignment="1" applyProtection="1">
      <alignment vertical="center"/>
      <protection locked="0"/>
    </xf>
    <xf numFmtId="3" fontId="114" fillId="8" borderId="0" xfId="25" applyNumberFormat="1" applyFont="1" applyFill="1" applyBorder="1" applyAlignment="1" applyProtection="1">
      <alignment vertical="center"/>
      <protection locked="0"/>
    </xf>
    <xf numFmtId="3" fontId="114" fillId="6" borderId="0" xfId="25" applyNumberFormat="1" applyFont="1" applyFill="1" applyBorder="1" applyAlignment="1" applyProtection="1">
      <alignment vertical="center"/>
      <protection locked="0"/>
    </xf>
    <xf numFmtId="3" fontId="114" fillId="0" borderId="0" xfId="25" applyNumberFormat="1" applyFont="1" applyBorder="1" applyAlignment="1" applyProtection="1">
      <alignment vertical="center"/>
      <protection locked="0"/>
    </xf>
    <xf numFmtId="0" fontId="114" fillId="12" borderId="0" xfId="25" applyFont="1" applyFill="1" applyBorder="1" applyAlignment="1" applyProtection="1">
      <alignment vertical="center" wrapText="1"/>
      <protection locked="0"/>
    </xf>
    <xf numFmtId="0" fontId="46" fillId="6" borderId="1" xfId="25" applyFill="1" applyBorder="1" applyAlignment="1" applyProtection="1">
      <alignment vertical="center"/>
      <protection locked="0"/>
    </xf>
    <xf numFmtId="0" fontId="122" fillId="0" borderId="4" xfId="25" applyFont="1" applyFill="1" applyBorder="1" applyProtection="1">
      <protection locked="0"/>
    </xf>
    <xf numFmtId="0" fontId="122" fillId="0" borderId="4" xfId="25" applyFont="1" applyFill="1" applyBorder="1" applyAlignment="1" applyProtection="1">
      <alignment vertical="center"/>
      <protection locked="0"/>
    </xf>
    <xf numFmtId="0" fontId="107" fillId="0" borderId="4" xfId="25" applyFont="1" applyFill="1" applyBorder="1" applyProtection="1">
      <protection locked="0"/>
    </xf>
    <xf numFmtId="171" fontId="107" fillId="0" borderId="4" xfId="51" applyNumberFormat="1" applyFont="1" applyFill="1" applyBorder="1" applyProtection="1">
      <protection locked="0"/>
    </xf>
    <xf numFmtId="0" fontId="46" fillId="0" borderId="4" xfId="25" applyFill="1" applyBorder="1" applyProtection="1">
      <protection locked="0"/>
    </xf>
    <xf numFmtId="0" fontId="122" fillId="0" borderId="0" xfId="25" applyFont="1" applyFill="1" applyBorder="1" applyProtection="1">
      <protection locked="0"/>
    </xf>
    <xf numFmtId="0" fontId="122" fillId="0" borderId="0" xfId="25" applyFont="1" applyFill="1" applyBorder="1" applyAlignment="1" applyProtection="1">
      <alignment vertical="center"/>
      <protection locked="0"/>
    </xf>
    <xf numFmtId="0" fontId="107" fillId="0" borderId="0" xfId="25" applyFont="1" applyFill="1" applyBorder="1" applyProtection="1">
      <protection locked="0"/>
    </xf>
    <xf numFmtId="171" fontId="107" fillId="0" borderId="0" xfId="51" applyNumberFormat="1" applyFont="1" applyFill="1" applyBorder="1" applyProtection="1">
      <protection locked="0"/>
    </xf>
    <xf numFmtId="3" fontId="111" fillId="0" borderId="0" xfId="25" applyNumberFormat="1" applyFont="1" applyFill="1" applyBorder="1" applyAlignment="1" applyProtection="1">
      <alignment vertical="top" wrapText="1"/>
      <protection locked="0"/>
    </xf>
    <xf numFmtId="0" fontId="46" fillId="0" borderId="0" xfId="25" applyFill="1" applyBorder="1" applyProtection="1">
      <protection locked="0"/>
    </xf>
    <xf numFmtId="3" fontId="111" fillId="0" borderId="17" xfId="25" applyNumberFormat="1" applyFont="1" applyFill="1" applyBorder="1" applyAlignment="1" applyProtection="1">
      <alignment vertical="top" wrapText="1"/>
      <protection locked="0"/>
    </xf>
    <xf numFmtId="3" fontId="111" fillId="0" borderId="5" xfId="25" applyNumberFormat="1" applyFont="1" applyFill="1" applyBorder="1" applyAlignment="1" applyProtection="1">
      <alignment vertical="top" wrapText="1"/>
      <protection locked="0"/>
    </xf>
    <xf numFmtId="3" fontId="111" fillId="8" borderId="5" xfId="25" applyNumberFormat="1" applyFont="1" applyFill="1" applyBorder="1" applyAlignment="1" applyProtection="1">
      <alignment vertical="top" wrapText="1"/>
      <protection locked="0"/>
    </xf>
    <xf numFmtId="0" fontId="121" fillId="0" borderId="0" xfId="25" applyFont="1" applyFill="1" applyBorder="1" applyAlignment="1" applyProtection="1">
      <alignment vertical="center"/>
      <protection locked="0"/>
    </xf>
    <xf numFmtId="171" fontId="46" fillId="0" borderId="0" xfId="51" applyNumberFormat="1" applyFont="1" applyFill="1" applyBorder="1" applyProtection="1">
      <protection locked="0"/>
    </xf>
    <xf numFmtId="171" fontId="46" fillId="0" borderId="0" xfId="51" applyNumberFormat="1" applyFont="1" applyFill="1" applyBorder="1" applyAlignment="1" applyProtection="1">
      <protection locked="0"/>
    </xf>
    <xf numFmtId="0" fontId="46" fillId="0" borderId="0" xfId="25" applyFill="1" applyBorder="1" applyAlignment="1" applyProtection="1">
      <alignment vertical="center"/>
      <protection locked="0"/>
    </xf>
    <xf numFmtId="3" fontId="15" fillId="26" borderId="1" xfId="25" applyNumberFormat="1" applyFont="1" applyFill="1" applyBorder="1" applyAlignment="1">
      <alignment vertical="top"/>
    </xf>
    <xf numFmtId="3" fontId="15" fillId="26" borderId="1" xfId="25" applyNumberFormat="1" applyFont="1" applyFill="1" applyBorder="1" applyAlignment="1">
      <alignment vertical="top" wrapText="1"/>
    </xf>
    <xf numFmtId="3" fontId="46" fillId="26" borderId="1" xfId="25" applyNumberFormat="1" applyFill="1" applyBorder="1"/>
    <xf numFmtId="3" fontId="55" fillId="10" borderId="1" xfId="25" applyNumberFormat="1" applyFont="1" applyFill="1" applyBorder="1"/>
    <xf numFmtId="0" fontId="46" fillId="0" borderId="0" xfId="25" applyFill="1" applyBorder="1"/>
    <xf numFmtId="3" fontId="46" fillId="0" borderId="0" xfId="25" applyNumberFormat="1" applyFill="1" applyBorder="1"/>
    <xf numFmtId="0" fontId="14" fillId="0" borderId="2" xfId="41" applyFont="1" applyBorder="1" applyAlignment="1">
      <alignment vertical="top" wrapText="1"/>
    </xf>
    <xf numFmtId="0" fontId="75" fillId="0" borderId="0" xfId="25" applyFont="1" applyFill="1" applyBorder="1" applyProtection="1">
      <protection locked="0"/>
    </xf>
    <xf numFmtId="0" fontId="75" fillId="0" borderId="0" xfId="25" applyFont="1" applyFill="1" applyBorder="1" applyAlignment="1" applyProtection="1">
      <alignment wrapText="1"/>
      <protection locked="0"/>
    </xf>
    <xf numFmtId="171" fontId="113" fillId="0" borderId="0" xfId="51" applyNumberFormat="1" applyFont="1" applyFill="1" applyBorder="1" applyAlignment="1" applyProtection="1">
      <alignment horizontal="center" vertical="center"/>
    </xf>
    <xf numFmtId="171" fontId="46" fillId="0" borderId="0" xfId="51" applyNumberFormat="1" applyFont="1" applyFill="1" applyBorder="1" applyAlignment="1" applyProtection="1">
      <alignment horizontal="left"/>
      <protection locked="0"/>
    </xf>
    <xf numFmtId="0" fontId="46" fillId="0" borderId="0" xfId="25" applyFill="1" applyBorder="1" applyAlignment="1" applyProtection="1">
      <alignment horizontal="left"/>
      <protection locked="0"/>
    </xf>
    <xf numFmtId="3" fontId="46" fillId="0" borderId="0" xfId="25" applyNumberFormat="1" applyFill="1" applyBorder="1" applyProtection="1">
      <protection locked="0"/>
    </xf>
    <xf numFmtId="0" fontId="96" fillId="0" borderId="0" xfId="25" applyFont="1" applyFill="1" applyAlignment="1" applyProtection="1">
      <alignment vertical="center"/>
      <protection locked="0"/>
    </xf>
    <xf numFmtId="0" fontId="96" fillId="0" borderId="0" xfId="25" applyFont="1" applyFill="1" applyAlignment="1" applyProtection="1">
      <alignment vertical="center" wrapText="1"/>
      <protection locked="0"/>
    </xf>
    <xf numFmtId="171" fontId="96" fillId="0" borderId="0" xfId="25" applyNumberFormat="1" applyFont="1" applyFill="1" applyAlignment="1" applyProtection="1">
      <alignment vertical="center" wrapText="1"/>
      <protection locked="0"/>
    </xf>
    <xf numFmtId="171" fontId="96" fillId="0" borderId="0" xfId="25" applyNumberFormat="1" applyFont="1" applyFill="1" applyAlignment="1" applyProtection="1">
      <alignment vertical="center"/>
      <protection locked="0"/>
    </xf>
    <xf numFmtId="171" fontId="96" fillId="0" borderId="0" xfId="51" applyNumberFormat="1" applyFont="1" applyFill="1" applyAlignment="1" applyProtection="1">
      <alignment vertical="center"/>
      <protection locked="0"/>
    </xf>
    <xf numFmtId="0" fontId="96" fillId="0" borderId="0" xfId="25" applyFont="1" applyFill="1" applyProtection="1">
      <protection locked="0"/>
    </xf>
    <xf numFmtId="0" fontId="96" fillId="0" borderId="0" xfId="25" applyFont="1" applyFill="1" applyAlignment="1" applyProtection="1">
      <alignment wrapText="1"/>
      <protection locked="0"/>
    </xf>
    <xf numFmtId="171" fontId="96" fillId="0" borderId="0" xfId="51" applyNumberFormat="1" applyFont="1" applyFill="1" applyProtection="1">
      <protection locked="0"/>
    </xf>
    <xf numFmtId="3" fontId="105" fillId="26" borderId="0" xfId="25" applyNumberFormat="1" applyFont="1" applyFill="1" applyBorder="1"/>
    <xf numFmtId="3" fontId="116" fillId="6" borderId="2" xfId="51" applyNumberFormat="1" applyFont="1" applyFill="1" applyBorder="1" applyAlignment="1" applyProtection="1">
      <alignment vertical="center" wrapText="1"/>
      <protection locked="0"/>
    </xf>
    <xf numFmtId="3" fontId="46" fillId="0" borderId="0" xfId="25" applyNumberFormat="1" applyBorder="1" applyProtection="1">
      <protection locked="0"/>
    </xf>
    <xf numFmtId="3" fontId="114" fillId="12" borderId="0" xfId="51" applyNumberFormat="1" applyFont="1" applyFill="1" applyBorder="1" applyAlignment="1" applyProtection="1">
      <alignment vertical="center"/>
      <protection locked="0"/>
    </xf>
    <xf numFmtId="3" fontId="115" fillId="0" borderId="0" xfId="51" applyNumberFormat="1" applyFont="1" applyBorder="1" applyAlignment="1" applyProtection="1">
      <alignment vertical="center"/>
      <protection locked="0"/>
    </xf>
    <xf numFmtId="0" fontId="114" fillId="0" borderId="0" xfId="25" applyFont="1" applyFill="1" applyBorder="1" applyAlignment="1" applyProtection="1">
      <alignment vertical="center"/>
      <protection locked="0"/>
    </xf>
    <xf numFmtId="0" fontId="114" fillId="0" borderId="2" xfId="25" applyFont="1" applyFill="1" applyBorder="1" applyAlignment="1" applyProtection="1">
      <alignment vertical="center"/>
      <protection locked="0"/>
    </xf>
    <xf numFmtId="0" fontId="127" fillId="0" borderId="0" xfId="53"/>
    <xf numFmtId="0" fontId="127" fillId="0" borderId="0" xfId="53" applyFont="1"/>
    <xf numFmtId="0" fontId="127" fillId="0" borderId="37" xfId="53" applyFill="1" applyBorder="1" applyAlignment="1"/>
    <xf numFmtId="14" fontId="127" fillId="0" borderId="37" xfId="53" applyNumberFormat="1" applyFill="1" applyBorder="1" applyAlignment="1"/>
    <xf numFmtId="0" fontId="127" fillId="0" borderId="0" xfId="53" applyFill="1"/>
    <xf numFmtId="0" fontId="127" fillId="0" borderId="0" xfId="53" applyNumberFormat="1" applyFont="1" applyAlignment="1">
      <alignment vertical="top" wrapText="1"/>
    </xf>
    <xf numFmtId="0" fontId="127" fillId="0" borderId="27" xfId="53" applyBorder="1"/>
    <xf numFmtId="0" fontId="127" fillId="0" borderId="38" xfId="53" applyBorder="1"/>
    <xf numFmtId="0" fontId="127" fillId="0" borderId="7" xfId="53" applyBorder="1"/>
    <xf numFmtId="0" fontId="127" fillId="0" borderId="19" xfId="53" applyBorder="1"/>
    <xf numFmtId="0" fontId="127" fillId="31" borderId="26" xfId="53" applyNumberFormat="1" applyFont="1" applyFill="1" applyBorder="1" applyAlignment="1">
      <alignment vertical="top" wrapText="1"/>
    </xf>
    <xf numFmtId="0" fontId="127" fillId="31" borderId="25" xfId="53" applyNumberFormat="1" applyFont="1" applyFill="1" applyBorder="1" applyAlignment="1">
      <alignment vertical="top" wrapText="1"/>
    </xf>
    <xf numFmtId="0" fontId="127" fillId="0" borderId="2" xfId="53" applyBorder="1"/>
    <xf numFmtId="0" fontId="0" fillId="0" borderId="2" xfId="0" applyBorder="1"/>
    <xf numFmtId="0" fontId="127" fillId="0" borderId="2" xfId="53" applyFill="1" applyBorder="1" applyAlignment="1"/>
    <xf numFmtId="0" fontId="129" fillId="0" borderId="2" xfId="41" applyFont="1" applyFill="1" applyBorder="1" applyAlignment="1">
      <alignment horizontal="right" vertical="center"/>
    </xf>
    <xf numFmtId="0" fontId="0" fillId="0" borderId="0" xfId="0" pivotButton="1"/>
    <xf numFmtId="0" fontId="0" fillId="0" borderId="0" xfId="0" applyAlignment="1">
      <alignment horizontal="left"/>
    </xf>
    <xf numFmtId="0" fontId="127" fillId="0" borderId="0" xfId="53" applyFill="1" applyBorder="1" applyAlignment="1"/>
    <xf numFmtId="0" fontId="104" fillId="30" borderId="2" xfId="53" applyFont="1" applyFill="1" applyBorder="1" applyAlignment="1">
      <alignment horizontal="center" wrapText="1"/>
    </xf>
    <xf numFmtId="0" fontId="128" fillId="0" borderId="2" xfId="53" applyFont="1" applyFill="1" applyBorder="1" applyAlignment="1">
      <alignment horizontal="center" wrapText="1"/>
    </xf>
    <xf numFmtId="0" fontId="104" fillId="32" borderId="2" xfId="53" applyFont="1" applyFill="1" applyBorder="1" applyAlignment="1">
      <alignment horizontal="center" wrapText="1"/>
    </xf>
    <xf numFmtId="1" fontId="104" fillId="30" borderId="2" xfId="53" applyNumberFormat="1" applyFont="1" applyFill="1" applyBorder="1" applyAlignment="1">
      <alignment horizontal="center" wrapText="1"/>
    </xf>
    <xf numFmtId="0" fontId="104" fillId="0" borderId="2" xfId="53" applyFont="1" applyFill="1" applyBorder="1" applyAlignment="1">
      <alignment horizontal="center" wrapText="1"/>
    </xf>
    <xf numFmtId="0" fontId="127" fillId="0" borderId="2" xfId="53" applyBorder="1" applyAlignment="1">
      <alignment wrapText="1"/>
    </xf>
    <xf numFmtId="0" fontId="129" fillId="0" borderId="2" xfId="53" applyFont="1" applyFill="1" applyBorder="1" applyAlignment="1">
      <alignment wrapText="1"/>
    </xf>
    <xf numFmtId="0" fontId="129" fillId="30" borderId="2" xfId="53" applyFont="1" applyFill="1" applyBorder="1" applyAlignment="1">
      <alignment wrapText="1"/>
    </xf>
    <xf numFmtId="0" fontId="128" fillId="0" borderId="3" xfId="53" applyFont="1" applyFill="1" applyBorder="1" applyAlignment="1">
      <alignment horizontal="center" wrapText="1"/>
    </xf>
    <xf numFmtId="0" fontId="127" fillId="32" borderId="2" xfId="53" applyFill="1" applyBorder="1" applyAlignment="1"/>
    <xf numFmtId="0" fontId="127" fillId="30" borderId="2" xfId="53" applyFill="1" applyBorder="1" applyAlignment="1"/>
    <xf numFmtId="1" fontId="127" fillId="0" borderId="2" xfId="53" applyNumberFormat="1" applyFill="1" applyBorder="1" applyAlignment="1"/>
    <xf numFmtId="14" fontId="127" fillId="0" borderId="2" xfId="53" applyNumberFormat="1" applyFill="1" applyBorder="1" applyAlignment="1"/>
    <xf numFmtId="0" fontId="127" fillId="0" borderId="2" xfId="53" applyFill="1" applyBorder="1"/>
    <xf numFmtId="0" fontId="127" fillId="32" borderId="2" xfId="53" applyFill="1" applyBorder="1"/>
    <xf numFmtId="0" fontId="127" fillId="30" borderId="2" xfId="53" applyFill="1" applyBorder="1"/>
    <xf numFmtId="1" fontId="127" fillId="0" borderId="2" xfId="53" applyNumberFormat="1" applyFill="1" applyBorder="1"/>
    <xf numFmtId="1" fontId="127" fillId="0" borderId="2" xfId="53" applyNumberFormat="1" applyBorder="1"/>
    <xf numFmtId="0" fontId="45" fillId="0" borderId="2" xfId="0" applyFont="1" applyBorder="1"/>
    <xf numFmtId="171" fontId="122" fillId="29" borderId="2" xfId="56" applyNumberFormat="1" applyFont="1" applyFill="1" applyBorder="1" applyAlignment="1" applyProtection="1">
      <alignment vertical="center"/>
      <protection locked="0"/>
    </xf>
    <xf numFmtId="0" fontId="45" fillId="33" borderId="2" xfId="0" applyFont="1" applyFill="1" applyBorder="1"/>
    <xf numFmtId="0" fontId="0" fillId="33" borderId="2" xfId="0" applyFill="1" applyBorder="1"/>
    <xf numFmtId="3" fontId="131" fillId="6" borderId="2" xfId="51" applyNumberFormat="1" applyFont="1" applyFill="1" applyBorder="1" applyAlignment="1" applyProtection="1">
      <alignment vertical="center" wrapText="1"/>
      <protection locked="0"/>
    </xf>
    <xf numFmtId="171" fontId="131" fillId="6" borderId="2" xfId="51" applyNumberFormat="1" applyFont="1" applyFill="1" applyBorder="1" applyAlignment="1" applyProtection="1">
      <alignment horizontal="center" vertical="center"/>
      <protection locked="0"/>
    </xf>
    <xf numFmtId="171" fontId="131" fillId="8" borderId="2" xfId="51" applyNumberFormat="1" applyFont="1" applyFill="1" applyBorder="1" applyAlignment="1" applyProtection="1">
      <alignment vertical="center" wrapText="1"/>
    </xf>
    <xf numFmtId="3" fontId="131" fillId="8" borderId="2" xfId="1" applyNumberFormat="1" applyFont="1" applyFill="1" applyBorder="1" applyAlignment="1">
      <alignment horizontal="center" vertical="center"/>
    </xf>
    <xf numFmtId="0" fontId="64" fillId="0" borderId="0" xfId="29" applyAlignment="1" applyProtection="1"/>
    <xf numFmtId="0" fontId="64" fillId="0" borderId="0" xfId="29" applyNumberFormat="1" applyAlignment="1" applyProtection="1">
      <alignment vertical="top"/>
    </xf>
    <xf numFmtId="0" fontId="0" fillId="0" borderId="2" xfId="0" applyBorder="1" applyAlignment="1">
      <alignment wrapText="1"/>
    </xf>
    <xf numFmtId="0" fontId="14" fillId="0" borderId="5" xfId="41" applyFont="1" applyBorder="1" applyAlignment="1">
      <alignment horizontal="left" vertical="center" wrapText="1"/>
    </xf>
    <xf numFmtId="0" fontId="49" fillId="0" borderId="2" xfId="41" applyFont="1" applyFill="1" applyBorder="1" applyAlignment="1">
      <alignment horizontal="center" vertical="top" wrapText="1"/>
    </xf>
    <xf numFmtId="0" fontId="49" fillId="0" borderId="2" xfId="41" applyFont="1" applyFill="1" applyBorder="1" applyAlignment="1">
      <alignment horizontal="right" vertical="top" wrapText="1"/>
    </xf>
    <xf numFmtId="0" fontId="49" fillId="0" borderId="5" xfId="41" applyFont="1" applyFill="1" applyBorder="1" applyAlignment="1">
      <alignment vertical="top" wrapText="1"/>
    </xf>
    <xf numFmtId="0" fontId="133" fillId="7" borderId="0" xfId="57" applyFont="1" applyFill="1"/>
    <xf numFmtId="0" fontId="132" fillId="0" borderId="0" xfId="57"/>
    <xf numFmtId="0" fontId="132" fillId="0" borderId="0" xfId="57" applyFont="1"/>
    <xf numFmtId="0" fontId="134" fillId="0" borderId="0" xfId="58"/>
    <xf numFmtId="0" fontId="127" fillId="0" borderId="0" xfId="57" applyFont="1"/>
    <xf numFmtId="0" fontId="127" fillId="0" borderId="0" xfId="58" applyFont="1"/>
    <xf numFmtId="49" fontId="127" fillId="0" borderId="2" xfId="53" applyNumberFormat="1" applyFill="1" applyBorder="1" applyAlignment="1"/>
    <xf numFmtId="49" fontId="0" fillId="0" borderId="0" xfId="0" applyNumberFormat="1"/>
    <xf numFmtId="171" fontId="0" fillId="0" borderId="0" xfId="0" applyNumberFormat="1"/>
    <xf numFmtId="0" fontId="137" fillId="0" borderId="2" xfId="41" applyFont="1" applyFill="1" applyBorder="1" applyAlignment="1">
      <alignment vertical="center" wrapText="1"/>
    </xf>
    <xf numFmtId="0" fontId="64" fillId="0" borderId="0" xfId="29" applyFill="1" applyBorder="1" applyAlignment="1" applyProtection="1"/>
    <xf numFmtId="0" fontId="52" fillId="0" borderId="0" xfId="24" applyFont="1" applyBorder="1" applyAlignment="1">
      <alignment horizontal="left" vertical="top"/>
    </xf>
    <xf numFmtId="0" fontId="14" fillId="0" borderId="4" xfId="24" applyFont="1" applyFill="1" applyBorder="1" applyAlignment="1">
      <alignment horizontal="center" vertical="center" wrapText="1"/>
    </xf>
    <xf numFmtId="0" fontId="14" fillId="0" borderId="13" xfId="24" applyFont="1" applyFill="1" applyBorder="1" applyAlignment="1">
      <alignment horizontal="left" vertical="center" wrapText="1"/>
    </xf>
    <xf numFmtId="3" fontId="14" fillId="0" borderId="13" xfId="24" applyNumberFormat="1" applyFont="1" applyFill="1" applyBorder="1" applyAlignment="1">
      <alignment horizontal="right" vertical="center"/>
    </xf>
    <xf numFmtId="3" fontId="14" fillId="10" borderId="13" xfId="24" applyNumberFormat="1" applyFont="1" applyFill="1" applyBorder="1" applyAlignment="1">
      <alignment horizontal="right" vertical="center"/>
    </xf>
    <xf numFmtId="0" fontId="14" fillId="0" borderId="0" xfId="24" applyFont="1" applyFill="1" applyAlignment="1">
      <alignment vertical="top"/>
    </xf>
    <xf numFmtId="3" fontId="93" fillId="2" borderId="0" xfId="24" applyNumberFormat="1" applyFont="1" applyFill="1" applyBorder="1"/>
    <xf numFmtId="0" fontId="52" fillId="0" borderId="0" xfId="24" applyFont="1" applyFill="1" applyAlignment="1">
      <alignment vertical="top"/>
    </xf>
    <xf numFmtId="0" fontId="96" fillId="0" borderId="0" xfId="25" applyFont="1" applyFill="1" applyBorder="1" applyAlignment="1" applyProtection="1">
      <alignment horizontal="left" vertical="center"/>
      <protection locked="0"/>
    </xf>
    <xf numFmtId="0" fontId="107" fillId="0" borderId="0" xfId="25" applyFont="1" applyFill="1" applyBorder="1" applyAlignment="1" applyProtection="1">
      <alignment horizontal="left" vertical="center" wrapText="1"/>
      <protection locked="0"/>
    </xf>
    <xf numFmtId="0" fontId="114" fillId="0" borderId="0" xfId="25" applyFont="1" applyFill="1" applyBorder="1" applyAlignment="1" applyProtection="1">
      <alignment vertical="center" wrapText="1"/>
      <protection locked="0"/>
    </xf>
    <xf numFmtId="171" fontId="114" fillId="0" borderId="0" xfId="51" applyNumberFormat="1" applyFont="1" applyFill="1" applyBorder="1" applyAlignment="1" applyProtection="1">
      <alignment vertical="center"/>
      <protection locked="0"/>
    </xf>
    <xf numFmtId="171" fontId="115" fillId="0" borderId="0" xfId="51" applyNumberFormat="1" applyFont="1" applyFill="1" applyBorder="1" applyAlignment="1" applyProtection="1">
      <alignment vertical="center"/>
      <protection locked="0"/>
    </xf>
    <xf numFmtId="0" fontId="96" fillId="0" borderId="2" xfId="25" applyFont="1" applyFill="1" applyBorder="1" applyAlignment="1" applyProtection="1">
      <alignment horizontal="left" vertical="center"/>
      <protection locked="0"/>
    </xf>
    <xf numFmtId="0" fontId="107" fillId="0" borderId="2" xfId="25" applyFont="1" applyFill="1" applyBorder="1" applyAlignment="1" applyProtection="1">
      <alignment horizontal="left" vertical="center" wrapText="1"/>
      <protection locked="0"/>
    </xf>
    <xf numFmtId="0" fontId="114" fillId="0" borderId="2" xfId="25" applyFont="1" applyFill="1" applyBorder="1" applyAlignment="1" applyProtection="1">
      <alignment vertical="center" wrapText="1"/>
      <protection locked="0"/>
    </xf>
    <xf numFmtId="171" fontId="114" fillId="0" borderId="2" xfId="51" applyNumberFormat="1" applyFont="1" applyFill="1" applyBorder="1" applyAlignment="1" applyProtection="1">
      <alignment vertical="center"/>
      <protection locked="0"/>
    </xf>
    <xf numFmtId="171" fontId="115" fillId="0" borderId="5" xfId="51" applyNumberFormat="1" applyFont="1" applyFill="1" applyBorder="1" applyAlignment="1" applyProtection="1">
      <alignment vertical="center"/>
      <protection locked="0"/>
    </xf>
    <xf numFmtId="0" fontId="138" fillId="0" borderId="2" xfId="41" applyFont="1" applyFill="1" applyBorder="1" applyAlignment="1">
      <alignment vertical="center" wrapText="1"/>
    </xf>
    <xf numFmtId="0" fontId="0" fillId="0" borderId="0" xfId="0" applyAlignment="1">
      <alignment horizontal="left" indent="1"/>
    </xf>
    <xf numFmtId="3" fontId="96" fillId="0" borderId="0" xfId="25" applyNumberFormat="1" applyFont="1" applyFill="1" applyAlignment="1" applyProtection="1">
      <alignment vertical="center"/>
      <protection locked="0"/>
    </xf>
    <xf numFmtId="49" fontId="28" fillId="34" borderId="0" xfId="0" applyNumberFormat="1" applyFont="1" applyFill="1" applyAlignment="1">
      <alignment vertical="center"/>
    </xf>
    <xf numFmtId="0" fontId="28" fillId="34" borderId="0" xfId="0" applyFont="1" applyFill="1" applyAlignment="1">
      <alignment vertical="center" wrapText="1"/>
    </xf>
    <xf numFmtId="164" fontId="28" fillId="34" borderId="0" xfId="0" applyNumberFormat="1" applyFont="1" applyFill="1" applyAlignment="1">
      <alignment vertical="center"/>
    </xf>
    <xf numFmtId="0" fontId="13" fillId="34" borderId="0" xfId="0" applyFont="1" applyFill="1" applyAlignment="1">
      <alignment vertical="center"/>
    </xf>
    <xf numFmtId="49" fontId="26" fillId="10" borderId="0" xfId="0" applyNumberFormat="1" applyFont="1" applyFill="1" applyAlignment="1">
      <alignment vertical="center"/>
    </xf>
    <xf numFmtId="0" fontId="26" fillId="10" borderId="0" xfId="0" applyFont="1" applyFill="1" applyAlignment="1">
      <alignment vertical="center" wrapText="1"/>
    </xf>
    <xf numFmtId="164" fontId="26" fillId="10" borderId="0" xfId="0" applyNumberFormat="1" applyFont="1" applyFill="1" applyAlignment="1">
      <alignment vertical="center"/>
    </xf>
    <xf numFmtId="0" fontId="13" fillId="10" borderId="0" xfId="0" applyFont="1" applyFill="1" applyAlignment="1">
      <alignment vertical="center"/>
    </xf>
    <xf numFmtId="49" fontId="13" fillId="10" borderId="0" xfId="0" applyNumberFormat="1" applyFont="1" applyFill="1" applyAlignment="1">
      <alignment vertical="center"/>
    </xf>
    <xf numFmtId="0" fontId="13" fillId="10" borderId="0" xfId="0" applyFont="1" applyFill="1" applyAlignment="1">
      <alignment vertical="center" wrapText="1"/>
    </xf>
    <xf numFmtId="164" fontId="13" fillId="10" borderId="0" xfId="0" applyNumberFormat="1" applyFont="1" applyFill="1" applyAlignment="1">
      <alignment vertical="center"/>
    </xf>
    <xf numFmtId="49" fontId="13" fillId="35" borderId="0" xfId="0" applyNumberFormat="1" applyFont="1" applyFill="1" applyAlignment="1">
      <alignment vertical="center"/>
    </xf>
    <xf numFmtId="0" fontId="13" fillId="35" borderId="0" xfId="0" applyFont="1" applyFill="1" applyAlignment="1">
      <alignment vertical="center" wrapText="1"/>
    </xf>
    <xf numFmtId="164" fontId="13" fillId="35" borderId="0" xfId="0" applyNumberFormat="1" applyFont="1" applyFill="1" applyAlignment="1">
      <alignment vertical="center"/>
    </xf>
    <xf numFmtId="0" fontId="13" fillId="35" borderId="0" xfId="0" applyFont="1" applyFill="1" applyAlignment="1">
      <alignment vertical="center"/>
    </xf>
    <xf numFmtId="49" fontId="26" fillId="36" borderId="0" xfId="0" applyNumberFormat="1" applyFont="1" applyFill="1" applyAlignment="1">
      <alignment vertical="center"/>
    </xf>
    <xf numFmtId="0" fontId="26" fillId="36" borderId="0" xfId="0" applyFont="1" applyFill="1" applyAlignment="1">
      <alignment vertical="center" wrapText="1"/>
    </xf>
    <xf numFmtId="164" fontId="26" fillId="36" borderId="0" xfId="0" applyNumberFormat="1" applyFont="1" applyFill="1" applyAlignment="1">
      <alignment vertical="center"/>
    </xf>
    <xf numFmtId="0" fontId="13" fillId="36" borderId="0" xfId="0" applyFont="1" applyFill="1" applyAlignment="1">
      <alignment vertical="center"/>
    </xf>
    <xf numFmtId="0" fontId="144" fillId="27" borderId="2" xfId="41" applyFont="1" applyFill="1" applyBorder="1" applyAlignment="1">
      <alignment horizontal="left" vertical="center" wrapText="1"/>
    </xf>
    <xf numFmtId="0" fontId="145" fillId="0" borderId="0" xfId="25" applyFont="1" applyFill="1" applyBorder="1" applyAlignment="1" applyProtection="1">
      <alignment vertical="center"/>
      <protection locked="0"/>
    </xf>
    <xf numFmtId="171" fontId="143" fillId="0" borderId="0" xfId="25" applyNumberFormat="1" applyFont="1" applyFill="1" applyBorder="1" applyAlignment="1" applyProtection="1">
      <alignment vertical="center"/>
      <protection locked="0"/>
    </xf>
    <xf numFmtId="0" fontId="143" fillId="0" borderId="0" xfId="25" applyFont="1" applyFill="1" applyBorder="1" applyAlignment="1" applyProtection="1">
      <alignment vertical="center"/>
      <protection locked="0"/>
    </xf>
    <xf numFmtId="0" fontId="101" fillId="39" borderId="2" xfId="41" applyFont="1" applyFill="1" applyBorder="1" applyAlignment="1">
      <alignment horizontal="left" vertical="center" wrapText="1"/>
    </xf>
    <xf numFmtId="0" fontId="101" fillId="39" borderId="2" xfId="41" applyFont="1" applyFill="1" applyBorder="1" applyAlignment="1">
      <alignment vertical="center" wrapText="1"/>
    </xf>
    <xf numFmtId="0" fontId="102" fillId="40" borderId="2" xfId="41" applyFont="1" applyFill="1" applyBorder="1" applyAlignment="1">
      <alignment horizontal="right" vertical="center"/>
    </xf>
    <xf numFmtId="0" fontId="103" fillId="40" borderId="2" xfId="41" applyFont="1" applyFill="1" applyBorder="1" applyAlignment="1">
      <alignment vertical="center" wrapText="1"/>
    </xf>
    <xf numFmtId="0" fontId="103" fillId="40" borderId="5" xfId="41" applyFont="1" applyFill="1" applyBorder="1" applyAlignment="1">
      <alignment vertical="top" wrapText="1"/>
    </xf>
    <xf numFmtId="171" fontId="102" fillId="40" borderId="2" xfId="51" applyNumberFormat="1" applyFont="1" applyFill="1" applyBorder="1" applyAlignment="1">
      <alignment horizontal="right" vertical="center"/>
    </xf>
    <xf numFmtId="0" fontId="102" fillId="40" borderId="2" xfId="41" applyFont="1" applyFill="1" applyBorder="1" applyAlignment="1">
      <alignment horizontal="right" vertical="top"/>
    </xf>
    <xf numFmtId="171" fontId="102" fillId="40" borderId="2" xfId="51" applyNumberFormat="1" applyFont="1" applyFill="1" applyBorder="1" applyAlignment="1">
      <alignment horizontal="left" vertical="center" wrapText="1"/>
    </xf>
    <xf numFmtId="0" fontId="102" fillId="40" borderId="2" xfId="41" applyFont="1" applyFill="1" applyBorder="1" applyAlignment="1">
      <alignment horizontal="left" vertical="center" wrapText="1"/>
    </xf>
    <xf numFmtId="3" fontId="142" fillId="27" borderId="2" xfId="1" applyNumberFormat="1" applyFont="1" applyFill="1" applyBorder="1" applyAlignment="1" applyProtection="1">
      <alignment horizontal="center" vertical="center"/>
      <protection locked="0"/>
    </xf>
    <xf numFmtId="3" fontId="142" fillId="27" borderId="2" xfId="1" applyNumberFormat="1" applyFont="1" applyFill="1" applyBorder="1" applyAlignment="1" applyProtection="1">
      <alignment horizontal="center" vertical="center" wrapText="1"/>
      <protection locked="0"/>
    </xf>
    <xf numFmtId="0" fontId="146" fillId="27" borderId="2" xfId="41" applyFont="1" applyFill="1" applyBorder="1" applyAlignment="1">
      <alignment horizontal="center" vertical="center" wrapText="1"/>
    </xf>
    <xf numFmtId="0" fontId="147" fillId="27" borderId="2" xfId="41" applyFont="1" applyFill="1" applyBorder="1" applyAlignment="1">
      <alignment horizontal="center" vertical="center"/>
    </xf>
    <xf numFmtId="0" fontId="105" fillId="27" borderId="0" xfId="0" applyFont="1" applyFill="1" applyBorder="1"/>
    <xf numFmtId="0" fontId="147" fillId="27" borderId="2" xfId="41" applyFont="1" applyFill="1" applyBorder="1" applyAlignment="1">
      <alignment horizontal="center" vertical="center" wrapText="1"/>
    </xf>
    <xf numFmtId="0" fontId="148" fillId="27" borderId="2" xfId="41" applyFont="1" applyFill="1" applyBorder="1" applyAlignment="1">
      <alignment horizontal="left" vertical="center" wrapText="1"/>
    </xf>
    <xf numFmtId="0" fontId="121" fillId="27" borderId="0" xfId="0" applyFont="1" applyFill="1" applyBorder="1"/>
    <xf numFmtId="3" fontId="149" fillId="41" borderId="2" xfId="1" applyNumberFormat="1" applyFont="1" applyFill="1" applyBorder="1" applyAlignment="1" applyProtection="1">
      <alignment horizontal="left" vertical="center"/>
      <protection locked="0"/>
    </xf>
    <xf numFmtId="171" fontId="150" fillId="41" borderId="2" xfId="41" applyNumberFormat="1" applyFont="1" applyFill="1" applyBorder="1" applyAlignment="1">
      <alignment horizontal="left" vertical="center" wrapText="1"/>
    </xf>
    <xf numFmtId="171" fontId="150" fillId="41" borderId="2" xfId="41" applyNumberFormat="1" applyFont="1" applyFill="1" applyBorder="1" applyAlignment="1">
      <alignment horizontal="right" vertical="center" wrapText="1"/>
    </xf>
    <xf numFmtId="171" fontId="151" fillId="41" borderId="2" xfId="41" applyNumberFormat="1" applyFont="1" applyFill="1" applyBorder="1" applyAlignment="1">
      <alignment horizontal="right" vertical="center" wrapText="1"/>
    </xf>
    <xf numFmtId="171" fontId="146" fillId="37" borderId="2" xfId="64" applyNumberFormat="1" applyFont="1" applyFill="1" applyBorder="1" applyAlignment="1">
      <alignment horizontal="left" vertical="center" wrapText="1"/>
    </xf>
    <xf numFmtId="171" fontId="152" fillId="37" borderId="2" xfId="41" applyNumberFormat="1" applyFont="1" applyFill="1" applyBorder="1" applyAlignment="1">
      <alignment horizontal="right" vertical="center" wrapText="1"/>
    </xf>
    <xf numFmtId="171" fontId="75" fillId="27" borderId="0" xfId="0" applyNumberFormat="1" applyFont="1" applyFill="1" applyBorder="1" applyAlignment="1">
      <alignment vertical="center"/>
    </xf>
    <xf numFmtId="171" fontId="75" fillId="27" borderId="0" xfId="0" applyNumberFormat="1" applyFont="1" applyFill="1" applyBorder="1" applyAlignment="1">
      <alignment horizontal="right" vertical="center"/>
    </xf>
    <xf numFmtId="0" fontId="0" fillId="27" borderId="0" xfId="0" applyFont="1" applyFill="1" applyBorder="1"/>
    <xf numFmtId="171" fontId="153" fillId="41" borderId="2" xfId="64" applyNumberFormat="1" applyFont="1" applyFill="1" applyBorder="1" applyAlignment="1">
      <alignment horizontal="left" vertical="center" wrapText="1"/>
    </xf>
    <xf numFmtId="171" fontId="144" fillId="38" borderId="2" xfId="64" applyNumberFormat="1" applyFont="1" applyFill="1" applyBorder="1" applyAlignment="1">
      <alignment horizontal="center" vertical="center" wrapText="1"/>
    </xf>
    <xf numFmtId="171" fontId="144" fillId="38" borderId="2" xfId="64" applyNumberFormat="1" applyFont="1" applyFill="1" applyBorder="1" applyAlignment="1">
      <alignment horizontal="left" vertical="center" wrapText="1"/>
    </xf>
    <xf numFmtId="171" fontId="154" fillId="38" borderId="2" xfId="41" applyNumberFormat="1" applyFont="1" applyFill="1" applyBorder="1" applyAlignment="1">
      <alignment horizontal="right" vertical="center" wrapText="1"/>
    </xf>
    <xf numFmtId="171" fontId="154" fillId="37" borderId="2" xfId="41" applyNumberFormat="1" applyFont="1" applyFill="1" applyBorder="1" applyAlignment="1">
      <alignment horizontal="right" vertical="center" wrapText="1"/>
    </xf>
    <xf numFmtId="171" fontId="144" fillId="38" borderId="2" xfId="56" applyNumberFormat="1" applyFont="1" applyFill="1" applyBorder="1" applyAlignment="1">
      <alignment horizontal="left" vertical="center" wrapText="1"/>
    </xf>
    <xf numFmtId="171" fontId="144" fillId="27" borderId="2" xfId="64" applyNumberFormat="1" applyFont="1" applyFill="1" applyBorder="1" applyAlignment="1">
      <alignment horizontal="right" vertical="center" wrapText="1"/>
    </xf>
    <xf numFmtId="171" fontId="144" fillId="27" borderId="2" xfId="64" applyNumberFormat="1" applyFont="1" applyFill="1" applyBorder="1" applyAlignment="1">
      <alignment horizontal="left" vertical="center" wrapText="1"/>
    </xf>
    <xf numFmtId="171" fontId="154" fillId="27" borderId="2" xfId="41" applyNumberFormat="1" applyFont="1" applyFill="1" applyBorder="1" applyAlignment="1">
      <alignment horizontal="right" vertical="center" wrapText="1"/>
    </xf>
    <xf numFmtId="171" fontId="144" fillId="27" borderId="2" xfId="56" applyNumberFormat="1" applyFont="1" applyFill="1" applyBorder="1" applyAlignment="1">
      <alignment horizontal="right" vertical="center" wrapText="1"/>
    </xf>
    <xf numFmtId="171" fontId="144" fillId="27" borderId="2" xfId="56" applyNumberFormat="1" applyFont="1" applyFill="1" applyBorder="1" applyAlignment="1">
      <alignment horizontal="left" vertical="center" wrapText="1"/>
    </xf>
    <xf numFmtId="171" fontId="144" fillId="38" borderId="2" xfId="56" applyNumberFormat="1" applyFont="1" applyFill="1" applyBorder="1" applyAlignment="1">
      <alignment horizontal="center" vertical="center" wrapText="1"/>
    </xf>
    <xf numFmtId="171" fontId="153" fillId="41" borderId="2" xfId="56" applyNumberFormat="1" applyFont="1" applyFill="1" applyBorder="1" applyAlignment="1">
      <alignment horizontal="left" vertical="center" wrapText="1"/>
    </xf>
    <xf numFmtId="0" fontId="0" fillId="27" borderId="2" xfId="0" applyFont="1" applyFill="1" applyBorder="1"/>
    <xf numFmtId="0" fontId="146" fillId="37" borderId="5" xfId="52" applyFont="1" applyFill="1" applyBorder="1" applyAlignment="1">
      <alignment horizontal="left" vertical="center" wrapText="1"/>
    </xf>
    <xf numFmtId="0" fontId="146" fillId="37" borderId="2" xfId="52" applyFont="1" applyFill="1" applyBorder="1" applyAlignment="1">
      <alignment horizontal="left" vertical="center" wrapText="1"/>
    </xf>
    <xf numFmtId="171" fontId="155" fillId="37" borderId="2" xfId="41" applyNumberFormat="1" applyFont="1" applyFill="1" applyBorder="1" applyAlignment="1">
      <alignment horizontal="right" vertical="center" wrapText="1"/>
    </xf>
    <xf numFmtId="0" fontId="0" fillId="0" borderId="0" xfId="0" applyFont="1" applyFill="1" applyBorder="1"/>
    <xf numFmtId="171" fontId="156" fillId="0" borderId="0" xfId="25" applyNumberFormat="1" applyFont="1" applyFill="1" applyBorder="1" applyAlignment="1" applyProtection="1">
      <alignment vertical="center"/>
      <protection locked="0"/>
    </xf>
    <xf numFmtId="171" fontId="75" fillId="0" borderId="0" xfId="0" applyNumberFormat="1" applyFont="1" applyFill="1" applyBorder="1"/>
    <xf numFmtId="0" fontId="0" fillId="0" borderId="0" xfId="0" applyFont="1" applyFill="1" applyBorder="1" applyAlignment="1">
      <alignment horizontal="right" vertical="center"/>
    </xf>
    <xf numFmtId="0" fontId="156" fillId="0" borderId="0" xfId="25" applyFont="1" applyFill="1" applyBorder="1" applyAlignment="1" applyProtection="1">
      <alignment vertical="center"/>
      <protection locked="0"/>
    </xf>
    <xf numFmtId="0" fontId="147" fillId="0" borderId="0" xfId="25" applyFont="1" applyFill="1" applyBorder="1" applyAlignment="1" applyProtection="1">
      <alignment vertical="center"/>
      <protection locked="0"/>
    </xf>
    <xf numFmtId="0" fontId="145" fillId="0" borderId="0" xfId="25" applyFont="1" applyFill="1" applyBorder="1" applyAlignment="1" applyProtection="1">
      <alignment vertical="center" wrapText="1"/>
      <protection locked="0"/>
    </xf>
    <xf numFmtId="3" fontId="46" fillId="43" borderId="0" xfId="25" applyNumberFormat="1" applyFill="1" applyBorder="1"/>
    <xf numFmtId="0" fontId="46" fillId="43" borderId="0" xfId="25" applyFill="1" applyBorder="1"/>
    <xf numFmtId="0" fontId="38" fillId="43" borderId="0" xfId="0" applyFont="1" applyFill="1" applyAlignment="1">
      <alignment horizontal="left" wrapText="1"/>
    </xf>
    <xf numFmtId="165" fontId="38" fillId="43" borderId="0" xfId="0" applyNumberFormat="1" applyFont="1" applyFill="1" applyAlignment="1"/>
    <xf numFmtId="0" fontId="38" fillId="43" borderId="0" xfId="0" applyFont="1" applyFill="1" applyAlignment="1">
      <alignment wrapText="1"/>
    </xf>
    <xf numFmtId="0" fontId="0" fillId="43" borderId="0" xfId="0" applyFill="1"/>
    <xf numFmtId="0" fontId="162" fillId="0" borderId="0" xfId="15" applyFont="1" applyFill="1" applyBorder="1"/>
    <xf numFmtId="0" fontId="163" fillId="0" borderId="40" xfId="15" applyFont="1" applyFill="1" applyBorder="1" applyAlignment="1">
      <alignment horizontal="center" vertical="center"/>
    </xf>
    <xf numFmtId="1" fontId="163" fillId="0" borderId="40" xfId="15" applyNumberFormat="1" applyFont="1" applyFill="1" applyBorder="1" applyAlignment="1">
      <alignment horizontal="center" vertical="center"/>
    </xf>
    <xf numFmtId="1" fontId="163" fillId="0" borderId="41" xfId="15" applyNumberFormat="1" applyFont="1" applyFill="1" applyBorder="1" applyAlignment="1">
      <alignment horizontal="center" vertical="center"/>
    </xf>
    <xf numFmtId="1" fontId="163" fillId="0" borderId="42" xfId="15" applyNumberFormat="1" applyFont="1" applyFill="1" applyBorder="1" applyAlignment="1">
      <alignment horizontal="center"/>
    </xf>
    <xf numFmtId="1" fontId="163" fillId="0" borderId="40" xfId="15" applyNumberFormat="1" applyFont="1" applyFill="1" applyBorder="1" applyAlignment="1">
      <alignment horizontal="center"/>
    </xf>
    <xf numFmtId="0" fontId="163" fillId="0" borderId="0" xfId="15" applyFont="1" applyFill="1" applyBorder="1" applyAlignment="1">
      <alignment horizontal="center"/>
    </xf>
    <xf numFmtId="0" fontId="163" fillId="0" borderId="2" xfId="15" applyFont="1" applyFill="1" applyBorder="1" applyAlignment="1">
      <alignment horizontal="left" vertical="center" wrapText="1"/>
    </xf>
    <xf numFmtId="164" fontId="163" fillId="0" borderId="2" xfId="15" applyNumberFormat="1" applyFont="1" applyFill="1" applyBorder="1" applyAlignment="1">
      <alignment horizontal="right" wrapText="1"/>
    </xf>
    <xf numFmtId="164" fontId="163" fillId="0" borderId="4" xfId="15" applyNumberFormat="1" applyFont="1" applyFill="1" applyBorder="1" applyAlignment="1">
      <alignment horizontal="right" wrapText="1"/>
    </xf>
    <xf numFmtId="164" fontId="163" fillId="0" borderId="2" xfId="15" applyNumberFormat="1" applyFont="1" applyFill="1" applyBorder="1" applyAlignment="1">
      <alignment horizontal="right"/>
    </xf>
    <xf numFmtId="164" fontId="163" fillId="0" borderId="17" xfId="23" applyNumberFormat="1" applyFont="1" applyBorder="1" applyAlignment="1">
      <alignment horizontal="right"/>
    </xf>
    <xf numFmtId="0" fontId="163" fillId="0" borderId="4" xfId="15" applyFont="1" applyFill="1" applyBorder="1" applyAlignment="1">
      <alignment horizontal="left" vertical="center" wrapText="1"/>
    </xf>
    <xf numFmtId="164" fontId="163" fillId="0" borderId="5" xfId="23" applyNumberFormat="1" applyFont="1" applyBorder="1" applyAlignment="1">
      <alignment horizontal="right"/>
    </xf>
    <xf numFmtId="0" fontId="163" fillId="0" borderId="0" xfId="15" applyFont="1" applyFill="1" applyBorder="1"/>
    <xf numFmtId="0" fontId="162" fillId="0" borderId="4" xfId="15" applyFont="1" applyFill="1" applyBorder="1" applyAlignment="1">
      <alignment horizontal="left" vertical="center" wrapText="1"/>
    </xf>
    <xf numFmtId="164" fontId="162" fillId="0" borderId="2" xfId="15" applyNumberFormat="1" applyFont="1" applyFill="1" applyBorder="1" applyAlignment="1">
      <alignment horizontal="right" wrapText="1"/>
    </xf>
    <xf numFmtId="164" fontId="162" fillId="0" borderId="5" xfId="15" applyNumberFormat="1" applyFont="1" applyFill="1" applyBorder="1" applyAlignment="1">
      <alignment horizontal="right" wrapText="1"/>
    </xf>
    <xf numFmtId="164" fontId="162" fillId="0" borderId="0" xfId="15" applyNumberFormat="1" applyFont="1" applyFill="1" applyBorder="1"/>
    <xf numFmtId="164" fontId="164" fillId="0" borderId="2" xfId="15" applyNumberFormat="1" applyFont="1" applyFill="1" applyBorder="1" applyAlignment="1">
      <alignment horizontal="right" wrapText="1"/>
    </xf>
    <xf numFmtId="164" fontId="162" fillId="0" borderId="5" xfId="15" applyNumberFormat="1" applyFont="1" applyFill="1" applyBorder="1" applyAlignment="1">
      <alignment horizontal="right"/>
    </xf>
    <xf numFmtId="0" fontId="162" fillId="0" borderId="2" xfId="15" applyFont="1" applyFill="1" applyBorder="1"/>
    <xf numFmtId="164" fontId="162" fillId="0" borderId="0" xfId="15" applyNumberFormat="1" applyFont="1" applyFill="1" applyBorder="1" applyAlignment="1">
      <alignment horizontal="right"/>
    </xf>
    <xf numFmtId="0" fontId="162" fillId="0" borderId="2" xfId="15" applyFont="1" applyFill="1" applyBorder="1" applyAlignment="1">
      <alignment horizontal="left" vertical="center" wrapText="1"/>
    </xf>
    <xf numFmtId="164" fontId="162" fillId="0" borderId="4" xfId="15" applyNumberFormat="1" applyFont="1" applyFill="1" applyBorder="1" applyAlignment="1">
      <alignment horizontal="right" wrapText="1"/>
    </xf>
    <xf numFmtId="164" fontId="162" fillId="0" borderId="2" xfId="15" applyNumberFormat="1" applyFont="1" applyFill="1" applyBorder="1" applyAlignment="1">
      <alignment horizontal="right"/>
    </xf>
    <xf numFmtId="0" fontId="165" fillId="0" borderId="2" xfId="15" applyFont="1" applyFill="1" applyBorder="1" applyAlignment="1">
      <alignment horizontal="left" vertical="center" wrapText="1"/>
    </xf>
    <xf numFmtId="164" fontId="165" fillId="0" borderId="2" xfId="15" applyNumberFormat="1" applyFont="1" applyFill="1" applyBorder="1" applyAlignment="1">
      <alignment horizontal="right" wrapText="1"/>
    </xf>
    <xf numFmtId="164" fontId="165" fillId="0" borderId="2" xfId="15" applyNumberFormat="1" applyFont="1" applyFill="1" applyBorder="1" applyAlignment="1">
      <alignment horizontal="right"/>
    </xf>
    <xf numFmtId="164" fontId="165" fillId="0" borderId="5" xfId="15" applyNumberFormat="1" applyFont="1" applyFill="1" applyBorder="1" applyAlignment="1">
      <alignment horizontal="right"/>
    </xf>
    <xf numFmtId="0" fontId="165" fillId="0" borderId="0" xfId="15" applyFont="1" applyFill="1" applyBorder="1"/>
    <xf numFmtId="164" fontId="166" fillId="0" borderId="0" xfId="15" applyNumberFormat="1" applyFont="1" applyAlignment="1">
      <alignment horizontal="right"/>
    </xf>
    <xf numFmtId="164" fontId="163" fillId="0" borderId="5" xfId="15" applyNumberFormat="1" applyFont="1" applyFill="1" applyBorder="1" applyAlignment="1">
      <alignment horizontal="right"/>
    </xf>
    <xf numFmtId="0" fontId="162" fillId="2" borderId="2" xfId="15" applyFont="1" applyFill="1" applyBorder="1" applyAlignment="1">
      <alignment horizontal="left" vertical="center" wrapText="1"/>
    </xf>
    <xf numFmtId="164" fontId="162" fillId="2" borderId="2" xfId="15" applyNumberFormat="1" applyFont="1" applyFill="1" applyBorder="1" applyAlignment="1">
      <alignment horizontal="right" wrapText="1"/>
    </xf>
    <xf numFmtId="164" fontId="162" fillId="2" borderId="2" xfId="15" applyNumberFormat="1" applyFont="1" applyFill="1" applyBorder="1" applyAlignment="1">
      <alignment horizontal="right"/>
    </xf>
    <xf numFmtId="164" fontId="162" fillId="2" borderId="5" xfId="15" applyNumberFormat="1" applyFont="1" applyFill="1" applyBorder="1" applyAlignment="1">
      <alignment horizontal="right"/>
    </xf>
    <xf numFmtId="164" fontId="162" fillId="5" borderId="5" xfId="15" applyNumberFormat="1" applyFont="1" applyFill="1" applyBorder="1" applyAlignment="1">
      <alignment horizontal="right"/>
    </xf>
    <xf numFmtId="0" fontId="162" fillId="2" borderId="0" xfId="15" applyFont="1" applyFill="1" applyBorder="1"/>
    <xf numFmtId="166" fontId="166" fillId="0" borderId="0" xfId="15" applyNumberFormat="1" applyFont="1" applyFill="1" applyAlignment="1">
      <alignment horizontal="right"/>
    </xf>
    <xf numFmtId="164" fontId="162" fillId="0" borderId="5" xfId="15" applyNumberFormat="1" applyFont="1" applyFill="1" applyBorder="1"/>
    <xf numFmtId="4" fontId="162" fillId="0" borderId="2" xfId="15" applyNumberFormat="1" applyFont="1" applyFill="1" applyBorder="1"/>
    <xf numFmtId="164" fontId="163" fillId="0" borderId="0" xfId="15" applyNumberFormat="1" applyFont="1" applyFill="1" applyBorder="1" applyAlignment="1">
      <alignment horizontal="right"/>
    </xf>
    <xf numFmtId="164" fontId="162" fillId="0" borderId="0" xfId="15" applyNumberFormat="1" applyFont="1" applyFill="1" applyBorder="1" applyAlignment="1">
      <alignment horizontal="left"/>
    </xf>
    <xf numFmtId="0" fontId="162" fillId="0" borderId="0" xfId="15" applyFont="1" applyFill="1" applyBorder="1" applyAlignment="1">
      <alignment horizontal="left"/>
    </xf>
    <xf numFmtId="0" fontId="162" fillId="0" borderId="0" xfId="15" applyFont="1" applyFill="1" applyBorder="1" applyAlignment="1">
      <alignment horizontal="left" vertical="center"/>
    </xf>
    <xf numFmtId="3" fontId="162" fillId="0" borderId="0" xfId="15" applyNumberFormat="1" applyFont="1" applyFill="1" applyBorder="1" applyAlignment="1">
      <alignment horizontal="left" vertical="center"/>
    </xf>
    <xf numFmtId="0" fontId="162" fillId="0" borderId="0" xfId="15" applyFont="1" applyFill="1" applyBorder="1" applyAlignment="1">
      <alignment horizontal="right" vertical="center"/>
    </xf>
    <xf numFmtId="173" fontId="162" fillId="0" borderId="0" xfId="15" applyNumberFormat="1" applyFont="1" applyFill="1" applyBorder="1" applyAlignment="1">
      <alignment horizontal="right" vertical="center"/>
    </xf>
    <xf numFmtId="3" fontId="162" fillId="0" borderId="0" xfId="15" applyNumberFormat="1" applyFont="1" applyFill="1" applyBorder="1"/>
    <xf numFmtId="1" fontId="163" fillId="43" borderId="42" xfId="15" applyNumberFormat="1" applyFont="1" applyFill="1" applyBorder="1" applyAlignment="1">
      <alignment horizontal="center"/>
    </xf>
    <xf numFmtId="164" fontId="163" fillId="43" borderId="2" xfId="15" applyNumberFormat="1" applyFont="1" applyFill="1" applyBorder="1" applyAlignment="1">
      <alignment horizontal="right" wrapText="1"/>
    </xf>
    <xf numFmtId="164" fontId="163" fillId="43" borderId="4" xfId="15" applyNumberFormat="1" applyFont="1" applyFill="1" applyBorder="1" applyAlignment="1">
      <alignment horizontal="right" wrapText="1"/>
    </xf>
    <xf numFmtId="164" fontId="162" fillId="43" borderId="2" xfId="15" applyNumberFormat="1" applyFont="1" applyFill="1" applyBorder="1" applyAlignment="1">
      <alignment horizontal="right" wrapText="1"/>
    </xf>
    <xf numFmtId="164" fontId="162" fillId="43" borderId="4" xfId="15" applyNumberFormat="1" applyFont="1" applyFill="1" applyBorder="1" applyAlignment="1">
      <alignment horizontal="right" wrapText="1"/>
    </xf>
    <xf numFmtId="164" fontId="165" fillId="43" borderId="4" xfId="15" applyNumberFormat="1" applyFont="1" applyFill="1" applyBorder="1" applyAlignment="1">
      <alignment horizontal="right" wrapText="1"/>
    </xf>
    <xf numFmtId="0" fontId="163" fillId="43" borderId="0" xfId="15" applyFont="1" applyFill="1" applyBorder="1"/>
    <xf numFmtId="0" fontId="162" fillId="43" borderId="0" xfId="15" applyFont="1" applyFill="1" applyBorder="1"/>
    <xf numFmtId="3" fontId="162" fillId="43" borderId="0" xfId="15" applyNumberFormat="1" applyFont="1" applyFill="1" applyBorder="1" applyAlignment="1">
      <alignment horizontal="left" vertical="center"/>
    </xf>
    <xf numFmtId="171" fontId="118" fillId="10" borderId="2" xfId="51" applyNumberFormat="1" applyFont="1" applyFill="1" applyBorder="1" applyAlignment="1">
      <alignment horizontal="left" vertical="top" wrapText="1"/>
    </xf>
    <xf numFmtId="171" fontId="118" fillId="10" borderId="2" xfId="51" applyNumberFormat="1" applyFont="1" applyFill="1" applyBorder="1" applyAlignment="1">
      <alignment vertical="center" wrapText="1"/>
    </xf>
    <xf numFmtId="171" fontId="122" fillId="10" borderId="2" xfId="51" applyNumberFormat="1" applyFont="1" applyFill="1" applyBorder="1" applyAlignment="1" applyProtection="1">
      <alignment vertical="center"/>
    </xf>
    <xf numFmtId="171" fontId="122" fillId="10" borderId="2" xfId="51" applyNumberFormat="1" applyFont="1" applyFill="1" applyBorder="1" applyAlignment="1">
      <alignment vertical="center"/>
    </xf>
    <xf numFmtId="171" fontId="46" fillId="10" borderId="0" xfId="51" applyNumberFormat="1" applyFont="1" applyFill="1" applyBorder="1" applyProtection="1">
      <protection locked="0"/>
    </xf>
    <xf numFmtId="171" fontId="116" fillId="10" borderId="2" xfId="51" applyNumberFormat="1" applyFont="1" applyFill="1" applyBorder="1" applyAlignment="1" applyProtection="1">
      <alignment vertical="center" wrapText="1"/>
    </xf>
    <xf numFmtId="0" fontId="1" fillId="0" borderId="0" xfId="67"/>
    <xf numFmtId="0" fontId="40" fillId="0" borderId="1" xfId="67" applyFont="1" applyBorder="1" applyAlignment="1">
      <alignment horizontal="center" vertical="center" wrapText="1"/>
    </xf>
    <xf numFmtId="0" fontId="50" fillId="0" borderId="0" xfId="67" applyFont="1" applyBorder="1" applyAlignment="1">
      <alignment wrapText="1"/>
    </xf>
    <xf numFmtId="0" fontId="50" fillId="0" borderId="11" xfId="67" applyFont="1" applyBorder="1" applyAlignment="1">
      <alignment wrapText="1"/>
    </xf>
    <xf numFmtId="0" fontId="50" fillId="0" borderId="0" xfId="67" applyFont="1" applyBorder="1" applyAlignment="1">
      <alignment vertical="center" wrapText="1"/>
    </xf>
    <xf numFmtId="172" fontId="158" fillId="0" borderId="0" xfId="65" applyNumberFormat="1" applyFont="1" applyFill="1" applyBorder="1" applyAlignment="1">
      <alignment horizontal="right" vertical="top" wrapText="1"/>
    </xf>
    <xf numFmtId="172" fontId="47" fillId="0" borderId="0" xfId="65" applyNumberFormat="1" applyFont="1" applyFill="1" applyBorder="1" applyAlignment="1">
      <alignment horizontal="right" vertical="top" wrapText="1"/>
    </xf>
    <xf numFmtId="172" fontId="47" fillId="0" borderId="0" xfId="65" applyNumberFormat="1" applyFont="1" applyFill="1" applyBorder="1" applyAlignment="1">
      <alignment horizontal="right" vertical="center" wrapText="1"/>
    </xf>
    <xf numFmtId="172" fontId="158" fillId="0" borderId="0" xfId="65" applyNumberFormat="1" applyFont="1" applyFill="1" applyBorder="1" applyAlignment="1">
      <alignment horizontal="right" vertical="center" wrapText="1"/>
    </xf>
    <xf numFmtId="0" fontId="1" fillId="0" borderId="0" xfId="67" applyFill="1" applyBorder="1"/>
    <xf numFmtId="0" fontId="50" fillId="0" borderId="0" xfId="67" applyFont="1" applyBorder="1" applyAlignment="1">
      <alignment horizontal="left" wrapText="1" indent="1"/>
    </xf>
    <xf numFmtId="0" fontId="157" fillId="0" borderId="0" xfId="65" applyAlignment="1">
      <alignment wrapText="1"/>
    </xf>
    <xf numFmtId="0" fontId="160" fillId="0" borderId="0" xfId="65" applyFont="1" applyAlignment="1">
      <alignment wrapText="1"/>
    </xf>
    <xf numFmtId="172" fontId="47" fillId="0" borderId="2" xfId="65" applyNumberFormat="1" applyFont="1" applyBorder="1" applyAlignment="1">
      <alignment horizontal="right" vertical="center" wrapText="1"/>
    </xf>
    <xf numFmtId="166" fontId="50" fillId="0" borderId="2" xfId="67" applyNumberFormat="1" applyFont="1" applyBorder="1" applyAlignment="1">
      <alignment horizontal="right"/>
    </xf>
    <xf numFmtId="0" fontId="158" fillId="0" borderId="2" xfId="65" applyFont="1" applyBorder="1" applyAlignment="1">
      <alignment horizontal="center" vertical="center"/>
    </xf>
    <xf numFmtId="0" fontId="159" fillId="0" borderId="2" xfId="65" applyFont="1" applyBorder="1" applyAlignment="1">
      <alignment horizontal="center" vertical="center"/>
    </xf>
    <xf numFmtId="0" fontId="51" fillId="42" borderId="0" xfId="67" applyFont="1" applyFill="1" applyBorder="1" applyAlignment="1">
      <alignment vertical="center" wrapText="1"/>
    </xf>
    <xf numFmtId="0" fontId="51" fillId="42" borderId="0" xfId="67" applyFont="1" applyFill="1" applyBorder="1" applyAlignment="1">
      <alignment wrapText="1"/>
    </xf>
    <xf numFmtId="166" fontId="51" fillId="42" borderId="2" xfId="67" applyNumberFormat="1" applyFont="1" applyFill="1" applyBorder="1" applyAlignment="1">
      <alignment horizontal="right"/>
    </xf>
    <xf numFmtId="0" fontId="159" fillId="42" borderId="0" xfId="65" applyFont="1" applyFill="1" applyAlignment="1">
      <alignment wrapText="1"/>
    </xf>
    <xf numFmtId="172" fontId="158" fillId="42" borderId="2" xfId="65" applyNumberFormat="1" applyFont="1" applyFill="1" applyBorder="1" applyAlignment="1">
      <alignment horizontal="right" vertical="center" wrapText="1"/>
    </xf>
    <xf numFmtId="172" fontId="47" fillId="42" borderId="2" xfId="65" applyNumberFormat="1" applyFont="1" applyFill="1" applyBorder="1" applyAlignment="1">
      <alignment horizontal="right" vertical="center" wrapText="1"/>
    </xf>
    <xf numFmtId="166" fontId="158" fillId="42" borderId="2" xfId="65" applyNumberFormat="1" applyFont="1" applyFill="1" applyBorder="1" applyAlignment="1">
      <alignment horizontal="right" vertical="center"/>
    </xf>
    <xf numFmtId="0" fontId="157" fillId="42" borderId="0" xfId="65" applyFill="1" applyAlignment="1">
      <alignment wrapText="1"/>
    </xf>
    <xf numFmtId="0" fontId="40" fillId="0" borderId="10" xfId="67" applyFont="1" applyBorder="1" applyAlignment="1">
      <alignment horizontal="center" vertical="center" wrapText="1"/>
    </xf>
    <xf numFmtId="0" fontId="51" fillId="42" borderId="2" xfId="67" applyFont="1" applyFill="1" applyBorder="1" applyAlignment="1">
      <alignment vertical="center" wrapText="1"/>
    </xf>
    <xf numFmtId="166" fontId="40" fillId="42" borderId="2" xfId="67" applyNumberFormat="1" applyFont="1" applyFill="1" applyBorder="1" applyAlignment="1">
      <alignment horizontal="center" vertical="center" wrapText="1"/>
    </xf>
    <xf numFmtId="0" fontId="50" fillId="0" borderId="2" xfId="67" applyFont="1" applyBorder="1" applyAlignment="1">
      <alignment vertical="center" wrapText="1"/>
    </xf>
    <xf numFmtId="166" fontId="50" fillId="42" borderId="2" xfId="67" applyNumberFormat="1" applyFont="1" applyFill="1" applyBorder="1" applyAlignment="1">
      <alignment horizontal="right"/>
    </xf>
    <xf numFmtId="0" fontId="159" fillId="0" borderId="3" xfId="65" applyFont="1" applyBorder="1" applyAlignment="1">
      <alignment horizontal="center" vertical="center"/>
    </xf>
    <xf numFmtId="166" fontId="158" fillId="42" borderId="3" xfId="65" applyNumberFormat="1" applyFont="1" applyFill="1" applyBorder="1" applyAlignment="1">
      <alignment horizontal="right" vertical="center"/>
    </xf>
    <xf numFmtId="166" fontId="51" fillId="42" borderId="3" xfId="67" applyNumberFormat="1" applyFont="1" applyFill="1" applyBorder="1" applyAlignment="1">
      <alignment horizontal="right"/>
    </xf>
    <xf numFmtId="166" fontId="50" fillId="0" borderId="3" xfId="67" applyNumberFormat="1" applyFont="1" applyBorder="1" applyAlignment="1">
      <alignment horizontal="right"/>
    </xf>
    <xf numFmtId="172" fontId="47" fillId="0" borderId="3" xfId="65" applyNumberFormat="1" applyFont="1" applyBorder="1" applyAlignment="1">
      <alignment horizontal="right" vertical="center" wrapText="1"/>
    </xf>
    <xf numFmtId="172" fontId="158" fillId="42" borderId="3" xfId="65" applyNumberFormat="1" applyFont="1" applyFill="1" applyBorder="1" applyAlignment="1">
      <alignment horizontal="right" vertical="center" wrapText="1"/>
    </xf>
    <xf numFmtId="0" fontId="1" fillId="0" borderId="15" xfId="67" applyBorder="1"/>
    <xf numFmtId="0" fontId="1" fillId="42" borderId="15" xfId="67" applyFill="1" applyBorder="1"/>
    <xf numFmtId="166" fontId="40" fillId="42" borderId="5" xfId="67" applyNumberFormat="1" applyFont="1" applyFill="1" applyBorder="1" applyAlignment="1">
      <alignment horizontal="center" vertical="center" wrapText="1"/>
    </xf>
    <xf numFmtId="166" fontId="51" fillId="42" borderId="5" xfId="67" applyNumberFormat="1" applyFont="1" applyFill="1" applyBorder="1" applyAlignment="1">
      <alignment horizontal="right"/>
    </xf>
    <xf numFmtId="166" fontId="50" fillId="0" borderId="5" xfId="67" applyNumberFormat="1" applyFont="1" applyBorder="1" applyAlignment="1">
      <alignment horizontal="right"/>
    </xf>
    <xf numFmtId="0" fontId="40" fillId="42" borderId="16" xfId="67" applyFont="1" applyFill="1" applyBorder="1" applyAlignment="1">
      <alignment horizontal="center" wrapText="1"/>
    </xf>
    <xf numFmtId="0" fontId="51" fillId="42" borderId="16" xfId="67" applyFont="1" applyFill="1" applyBorder="1" applyAlignment="1">
      <alignment wrapText="1"/>
    </xf>
    <xf numFmtId="0" fontId="50" fillId="0" borderId="16" xfId="67" applyFont="1" applyBorder="1" applyAlignment="1">
      <alignment wrapText="1"/>
    </xf>
    <xf numFmtId="0" fontId="40" fillId="0" borderId="16" xfId="67" applyFont="1" applyBorder="1" applyAlignment="1">
      <alignment wrapText="1"/>
    </xf>
    <xf numFmtId="0" fontId="1" fillId="0" borderId="0" xfId="67" applyBorder="1" applyAlignment="1">
      <alignment vertical="center" wrapText="1"/>
    </xf>
    <xf numFmtId="0" fontId="51" fillId="0" borderId="0" xfId="0" applyFont="1" applyBorder="1" applyAlignment="1">
      <alignment horizontal="left" wrapText="1" indent="1"/>
    </xf>
    <xf numFmtId="0" fontId="50" fillId="0" borderId="0" xfId="0" applyFont="1" applyFill="1" applyAlignment="1">
      <alignment horizontal="left" wrapText="1" indent="1"/>
    </xf>
    <xf numFmtId="0" fontId="50" fillId="0" borderId="0" xfId="0" applyFont="1" applyFill="1" applyBorder="1" applyAlignment="1">
      <alignment horizontal="left" wrapText="1" indent="1"/>
    </xf>
    <xf numFmtId="0" fontId="50" fillId="0" borderId="11" xfId="0" applyFont="1" applyFill="1" applyBorder="1" applyAlignment="1">
      <alignment horizontal="left" wrapText="1" indent="1"/>
    </xf>
    <xf numFmtId="0" fontId="0" fillId="0" borderId="0" xfId="0" applyAlignment="1">
      <alignment vertical="center" wrapText="1"/>
    </xf>
    <xf numFmtId="171" fontId="0" fillId="0" borderId="0" xfId="56" applyNumberFormat="1" applyFont="1" applyAlignment="1">
      <alignment vertical="center" wrapText="1"/>
    </xf>
    <xf numFmtId="171" fontId="0" fillId="0" borderId="0" xfId="56" applyNumberFormat="1" applyFont="1"/>
    <xf numFmtId="171" fontId="154" fillId="0" borderId="2" xfId="41" applyNumberFormat="1" applyFont="1" applyFill="1" applyBorder="1" applyAlignment="1">
      <alignment horizontal="right" vertical="center" wrapText="1"/>
    </xf>
    <xf numFmtId="0" fontId="101" fillId="32" borderId="2" xfId="41" applyFont="1" applyFill="1" applyBorder="1" applyAlignment="1">
      <alignment horizontal="left" vertical="center" wrapText="1"/>
    </xf>
    <xf numFmtId="0" fontId="107" fillId="32" borderId="2" xfId="41" applyFont="1" applyFill="1" applyBorder="1" applyAlignment="1">
      <alignment vertical="center" wrapText="1"/>
    </xf>
    <xf numFmtId="171" fontId="95" fillId="32" borderId="2" xfId="51" applyNumberFormat="1" applyFont="1" applyFill="1" applyBorder="1" applyAlignment="1" applyProtection="1">
      <alignment horizontal="right" vertical="center"/>
    </xf>
    <xf numFmtId="171" fontId="96" fillId="32" borderId="2" xfId="51" applyNumberFormat="1" applyFont="1" applyFill="1" applyBorder="1" applyAlignment="1">
      <alignment horizontal="right" vertical="center"/>
    </xf>
    <xf numFmtId="171" fontId="96" fillId="32" borderId="2" xfId="51" applyNumberFormat="1" applyFont="1" applyFill="1" applyBorder="1" applyAlignment="1">
      <alignment horizontal="right" vertical="center" wrapText="1"/>
    </xf>
    <xf numFmtId="171" fontId="96" fillId="32" borderId="2" xfId="51" applyNumberFormat="1" applyFont="1" applyFill="1" applyBorder="1" applyAlignment="1">
      <alignment vertical="center"/>
    </xf>
    <xf numFmtId="171" fontId="96" fillId="32" borderId="2" xfId="51" applyNumberFormat="1" applyFont="1" applyFill="1" applyBorder="1" applyAlignment="1" applyProtection="1">
      <alignment vertical="center"/>
      <protection locked="0"/>
    </xf>
    <xf numFmtId="171" fontId="99" fillId="32" borderId="2" xfId="51" applyNumberFormat="1" applyFont="1" applyFill="1" applyBorder="1" applyAlignment="1" applyProtection="1">
      <alignment vertical="center"/>
      <protection locked="0"/>
    </xf>
    <xf numFmtId="171" fontId="46" fillId="32" borderId="0" xfId="25" applyNumberFormat="1" applyFill="1" applyAlignment="1" applyProtection="1">
      <alignment vertical="center"/>
      <protection locked="0"/>
    </xf>
    <xf numFmtId="171" fontId="106" fillId="32" borderId="0" xfId="25" applyNumberFormat="1" applyFont="1" applyFill="1" applyAlignment="1" applyProtection="1">
      <alignment vertical="center"/>
      <protection locked="0"/>
    </xf>
    <xf numFmtId="0" fontId="46" fillId="32" borderId="0" xfId="25" applyFill="1" applyAlignment="1" applyProtection="1">
      <alignment vertical="center"/>
      <protection locked="0"/>
    </xf>
    <xf numFmtId="0" fontId="98" fillId="32" borderId="2" xfId="41" applyFont="1" applyFill="1" applyBorder="1" applyAlignment="1">
      <alignment horizontal="left" vertical="center" wrapText="1"/>
    </xf>
    <xf numFmtId="0" fontId="98" fillId="32" borderId="2" xfId="41" applyFont="1" applyFill="1" applyBorder="1" applyAlignment="1">
      <alignment vertical="center" wrapText="1"/>
    </xf>
    <xf numFmtId="171" fontId="95" fillId="32" borderId="2" xfId="51" applyNumberFormat="1" applyFont="1" applyFill="1" applyBorder="1" applyAlignment="1" applyProtection="1">
      <alignment vertical="center" wrapText="1"/>
    </xf>
    <xf numFmtId="0" fontId="96" fillId="32" borderId="0" xfId="25" applyFont="1" applyFill="1" applyAlignment="1" applyProtection="1">
      <alignment vertical="center"/>
      <protection locked="0"/>
    </xf>
    <xf numFmtId="0" fontId="96" fillId="32" borderId="0" xfId="25" applyFont="1" applyFill="1" applyProtection="1">
      <protection locked="0"/>
    </xf>
    <xf numFmtId="0" fontId="110" fillId="32" borderId="2" xfId="41" applyFont="1" applyFill="1" applyBorder="1" applyAlignment="1">
      <alignment vertical="center" wrapText="1"/>
    </xf>
    <xf numFmtId="49" fontId="26" fillId="21" borderId="0" xfId="0" applyNumberFormat="1" applyFont="1" applyFill="1" applyAlignment="1">
      <alignment vertical="center"/>
    </xf>
    <xf numFmtId="0" fontId="26" fillId="21" borderId="0" xfId="0" applyFont="1" applyFill="1" applyAlignment="1">
      <alignment vertical="center" wrapText="1"/>
    </xf>
    <xf numFmtId="164" fontId="26" fillId="21" borderId="0" xfId="0" applyNumberFormat="1" applyFont="1" applyFill="1" applyAlignment="1">
      <alignment vertical="center"/>
    </xf>
    <xf numFmtId="0" fontId="13" fillId="21" borderId="0" xfId="0" applyFont="1" applyFill="1" applyAlignment="1">
      <alignment vertical="center"/>
    </xf>
    <xf numFmtId="49" fontId="13" fillId="21" borderId="0" xfId="0" applyNumberFormat="1" applyFont="1" applyFill="1" applyAlignment="1">
      <alignment vertical="center"/>
    </xf>
    <xf numFmtId="0" fontId="13" fillId="21" borderId="0" xfId="0" applyFont="1" applyFill="1" applyAlignment="1">
      <alignment vertical="center" wrapText="1"/>
    </xf>
    <xf numFmtId="164" fontId="13" fillId="21" borderId="0" xfId="0" applyNumberFormat="1" applyFont="1" applyFill="1" applyAlignment="1">
      <alignment vertical="center"/>
    </xf>
    <xf numFmtId="49" fontId="13" fillId="2" borderId="0" xfId="0" applyNumberFormat="1" applyFont="1" applyFill="1" applyAlignment="1">
      <alignment vertical="center"/>
    </xf>
    <xf numFmtId="0" fontId="13" fillId="2" borderId="0" xfId="0" applyFont="1" applyFill="1" applyAlignment="1">
      <alignment vertical="center" wrapText="1"/>
    </xf>
    <xf numFmtId="171" fontId="0" fillId="0" borderId="0" xfId="56" applyNumberFormat="1" applyFont="1" applyAlignment="1">
      <alignment horizontal="center"/>
    </xf>
    <xf numFmtId="49" fontId="13" fillId="26" borderId="0" xfId="0" applyNumberFormat="1" applyFont="1" applyFill="1" applyAlignment="1">
      <alignment vertical="center"/>
    </xf>
    <xf numFmtId="0" fontId="13" fillId="26" borderId="0" xfId="0" applyFont="1" applyFill="1" applyAlignment="1">
      <alignment vertical="center" wrapText="1"/>
    </xf>
    <xf numFmtId="164" fontId="13" fillId="26" borderId="0" xfId="0" applyNumberFormat="1" applyFont="1" applyFill="1" applyAlignment="1">
      <alignment vertical="center"/>
    </xf>
    <xf numFmtId="0" fontId="13" fillId="26" borderId="0" xfId="0" applyFont="1" applyFill="1" applyAlignment="1">
      <alignment vertical="center"/>
    </xf>
    <xf numFmtId="0" fontId="52" fillId="35" borderId="0" xfId="24" applyFont="1" applyFill="1"/>
    <xf numFmtId="171" fontId="114" fillId="0" borderId="0" xfId="25" applyNumberFormat="1" applyFont="1" applyFill="1" applyBorder="1" applyAlignment="1" applyProtection="1">
      <alignment vertical="center"/>
      <protection locked="0"/>
    </xf>
    <xf numFmtId="171" fontId="114" fillId="0" borderId="0" xfId="25" applyNumberFormat="1" applyFont="1" applyFill="1" applyBorder="1" applyAlignment="1" applyProtection="1">
      <alignment vertical="center" wrapText="1"/>
      <protection locked="0"/>
    </xf>
    <xf numFmtId="171" fontId="96" fillId="32" borderId="0" xfId="25" applyNumberFormat="1" applyFont="1" applyFill="1" applyAlignment="1" applyProtection="1">
      <alignment vertical="center"/>
      <protection locked="0"/>
    </xf>
    <xf numFmtId="3" fontId="169" fillId="0" borderId="2" xfId="1" applyNumberFormat="1" applyFont="1" applyFill="1" applyBorder="1" applyAlignment="1" applyProtection="1">
      <alignment horizontal="center" vertical="center" wrapText="1"/>
      <protection locked="0"/>
    </xf>
    <xf numFmtId="0" fontId="11" fillId="45" borderId="0" xfId="0" applyFont="1" applyFill="1" applyBorder="1"/>
    <xf numFmtId="3" fontId="170" fillId="0" borderId="2" xfId="41" applyNumberFormat="1" applyFont="1" applyFill="1" applyBorder="1" applyAlignment="1" applyProtection="1">
      <alignment horizontal="left" vertical="center" wrapText="1"/>
      <protection locked="0"/>
    </xf>
    <xf numFmtId="3" fontId="171" fillId="0" borderId="2" xfId="41" applyNumberFormat="1" applyFont="1" applyFill="1" applyBorder="1" applyAlignment="1" applyProtection="1">
      <alignment horizontal="center" vertical="center" wrapText="1"/>
      <protection locked="0"/>
    </xf>
    <xf numFmtId="0" fontId="171" fillId="0" borderId="2" xfId="41" applyFont="1" applyFill="1" applyBorder="1" applyAlignment="1">
      <alignment horizontal="center" vertical="center" wrapText="1"/>
    </xf>
    <xf numFmtId="3" fontId="171" fillId="0" borderId="2" xfId="1" applyNumberFormat="1" applyFont="1" applyFill="1" applyBorder="1" applyAlignment="1" applyProtection="1">
      <alignment horizontal="center" vertical="center" wrapText="1"/>
      <protection locked="0"/>
    </xf>
    <xf numFmtId="0" fontId="170" fillId="0" borderId="2" xfId="41" applyFont="1" applyFill="1" applyBorder="1" applyAlignment="1">
      <alignment horizontal="left" vertical="center" wrapText="1"/>
    </xf>
    <xf numFmtId="3" fontId="171" fillId="27" borderId="2" xfId="1" applyNumberFormat="1" applyFont="1" applyFill="1" applyBorder="1" applyAlignment="1" applyProtection="1">
      <alignment horizontal="center" vertical="center" wrapText="1"/>
      <protection locked="0"/>
    </xf>
    <xf numFmtId="0" fontId="170" fillId="27" borderId="2" xfId="41" applyFont="1" applyFill="1" applyBorder="1" applyAlignment="1">
      <alignment horizontal="left" vertical="center" wrapText="1"/>
    </xf>
    <xf numFmtId="0" fontId="11" fillId="0" borderId="0" xfId="0" applyFont="1" applyFill="1" applyBorder="1"/>
    <xf numFmtId="0" fontId="172" fillId="37" borderId="2" xfId="41" applyFont="1" applyFill="1" applyBorder="1" applyAlignment="1">
      <alignment vertical="center" wrapText="1"/>
    </xf>
    <xf numFmtId="171" fontId="172" fillId="37" borderId="2" xfId="56" applyNumberFormat="1" applyFont="1" applyFill="1" applyBorder="1" applyAlignment="1">
      <alignment horizontal="right" vertical="center" wrapText="1"/>
    </xf>
    <xf numFmtId="9" fontId="173" fillId="41" borderId="0" xfId="40" applyFont="1" applyFill="1" applyBorder="1"/>
    <xf numFmtId="0" fontId="173" fillId="41" borderId="0" xfId="0" applyFont="1" applyFill="1" applyBorder="1"/>
    <xf numFmtId="0" fontId="174" fillId="38" borderId="2" xfId="41" applyFont="1" applyFill="1" applyBorder="1" applyAlignment="1">
      <alignment horizontal="center" vertical="center" wrapText="1"/>
    </xf>
    <xf numFmtId="0" fontId="174" fillId="38" borderId="2" xfId="41" applyFont="1" applyFill="1" applyBorder="1" applyAlignment="1">
      <alignment vertical="center" wrapText="1"/>
    </xf>
    <xf numFmtId="171" fontId="174" fillId="38" borderId="2" xfId="56" applyNumberFormat="1" applyFont="1" applyFill="1" applyBorder="1" applyAlignment="1">
      <alignment horizontal="right" vertical="center" wrapText="1"/>
    </xf>
    <xf numFmtId="0" fontId="11" fillId="38" borderId="0" xfId="0" applyFont="1" applyFill="1" applyBorder="1"/>
    <xf numFmtId="3" fontId="172" fillId="37" borderId="2" xfId="1" applyNumberFormat="1" applyFont="1" applyFill="1" applyBorder="1" applyAlignment="1" applyProtection="1">
      <alignment horizontal="left" vertical="center" wrapText="1"/>
      <protection locked="0"/>
    </xf>
    <xf numFmtId="171" fontId="172" fillId="37" borderId="2" xfId="56" applyNumberFormat="1" applyFont="1" applyFill="1" applyBorder="1" applyAlignment="1" applyProtection="1">
      <alignment horizontal="right" vertical="center" wrapText="1"/>
      <protection locked="0"/>
    </xf>
    <xf numFmtId="3" fontId="174" fillId="38" borderId="2" xfId="1" applyNumberFormat="1" applyFont="1" applyFill="1" applyBorder="1" applyAlignment="1" applyProtection="1">
      <alignment horizontal="center" vertical="center" wrapText="1"/>
      <protection locked="0"/>
    </xf>
    <xf numFmtId="171" fontId="174" fillId="38" borderId="2" xfId="56" applyNumberFormat="1" applyFont="1" applyFill="1" applyBorder="1" applyAlignment="1" applyProtection="1">
      <alignment horizontal="right" vertical="center" wrapText="1"/>
      <protection locked="0"/>
    </xf>
    <xf numFmtId="3" fontId="175" fillId="38" borderId="2" xfId="1" applyNumberFormat="1" applyFont="1" applyFill="1" applyBorder="1" applyAlignment="1">
      <alignment horizontal="center" vertical="center" wrapText="1"/>
    </xf>
    <xf numFmtId="171" fontId="171" fillId="37" borderId="2" xfId="56" applyNumberFormat="1" applyFont="1" applyFill="1" applyBorder="1" applyAlignment="1">
      <alignment horizontal="right" vertical="center" wrapText="1"/>
    </xf>
    <xf numFmtId="171" fontId="175" fillId="38" borderId="2" xfId="56" applyNumberFormat="1" applyFont="1" applyFill="1" applyBorder="1" applyAlignment="1">
      <alignment horizontal="right" vertical="center" wrapText="1"/>
    </xf>
    <xf numFmtId="3" fontId="171" fillId="37" borderId="2" xfId="1" applyNumberFormat="1" applyFont="1" applyFill="1" applyBorder="1" applyAlignment="1">
      <alignment vertical="center" wrapText="1"/>
    </xf>
    <xf numFmtId="2" fontId="172" fillId="37" borderId="2" xfId="41" applyNumberFormat="1" applyFont="1" applyFill="1" applyBorder="1" applyAlignment="1">
      <alignment vertical="center" wrapText="1"/>
    </xf>
    <xf numFmtId="3" fontId="170" fillId="0" borderId="0" xfId="1" applyNumberFormat="1" applyFont="1" applyFill="1" applyBorder="1" applyAlignment="1">
      <alignment wrapText="1"/>
    </xf>
    <xf numFmtId="3" fontId="170" fillId="0" borderId="0" xfId="1" applyNumberFormat="1" applyFont="1" applyFill="1" applyBorder="1" applyAlignment="1">
      <alignment horizontal="right" wrapText="1"/>
    </xf>
    <xf numFmtId="3" fontId="170" fillId="0" borderId="0" xfId="1" applyNumberFormat="1" applyFont="1" applyFill="1" applyBorder="1" applyAlignment="1">
      <alignment horizontal="right" vertical="top" wrapText="1"/>
    </xf>
    <xf numFmtId="3" fontId="170" fillId="0" borderId="0" xfId="1" applyNumberFormat="1" applyFont="1" applyFill="1" applyBorder="1" applyAlignment="1">
      <alignment horizontal="left" vertical="top" wrapText="1"/>
    </xf>
    <xf numFmtId="0" fontId="11" fillId="0" borderId="2" xfId="0" applyFont="1" applyFill="1" applyBorder="1" applyAlignment="1">
      <alignment vertical="center"/>
    </xf>
    <xf numFmtId="0" fontId="176" fillId="0" borderId="4" xfId="41" applyFont="1" applyFill="1" applyBorder="1" applyAlignment="1">
      <alignment horizontal="center" vertical="center" wrapText="1"/>
    </xf>
    <xf numFmtId="0" fontId="174" fillId="0" borderId="4" xfId="41" applyFont="1" applyFill="1" applyBorder="1" applyAlignment="1">
      <alignment horizontal="left" vertical="center" wrapText="1"/>
    </xf>
    <xf numFmtId="2" fontId="176" fillId="0" borderId="4" xfId="41" applyNumberFormat="1" applyFont="1" applyFill="1" applyBorder="1" applyAlignment="1">
      <alignment horizontal="center" vertical="center" wrapText="1"/>
    </xf>
    <xf numFmtId="2" fontId="174" fillId="0" borderId="4" xfId="41" applyNumberFormat="1" applyFont="1" applyFill="1" applyBorder="1" applyAlignment="1">
      <alignment horizontal="left" vertical="center" wrapText="1"/>
    </xf>
    <xf numFmtId="2" fontId="174" fillId="0" borderId="17" xfId="41" applyNumberFormat="1" applyFont="1" applyFill="1" applyBorder="1" applyAlignment="1">
      <alignment horizontal="left" vertical="center" wrapText="1"/>
    </xf>
    <xf numFmtId="0" fontId="11" fillId="0" borderId="0" xfId="0" applyFont="1" applyFill="1" applyBorder="1" applyAlignment="1">
      <alignment vertical="center"/>
    </xf>
    <xf numFmtId="0" fontId="176" fillId="0" borderId="2" xfId="41" applyFont="1" applyFill="1" applyBorder="1" applyAlignment="1">
      <alignment horizontal="center" vertical="center" wrapText="1"/>
    </xf>
    <xf numFmtId="0" fontId="174" fillId="0" borderId="2" xfId="41" applyFont="1" applyFill="1" applyBorder="1" applyAlignment="1">
      <alignment horizontal="left" vertical="center" wrapText="1"/>
    </xf>
    <xf numFmtId="2" fontId="176" fillId="0" borderId="2" xfId="41" applyNumberFormat="1" applyFont="1" applyFill="1" applyBorder="1" applyAlignment="1">
      <alignment horizontal="center" vertical="center" wrapText="1"/>
    </xf>
    <xf numFmtId="2" fontId="174" fillId="0" borderId="2" xfId="41" applyNumberFormat="1" applyFont="1" applyFill="1" applyBorder="1" applyAlignment="1">
      <alignment horizontal="left" vertical="center" wrapText="1"/>
    </xf>
    <xf numFmtId="0" fontId="174" fillId="27" borderId="2" xfId="41" applyFont="1" applyFill="1" applyBorder="1" applyAlignment="1">
      <alignment horizontal="left" vertical="center" wrapText="1"/>
    </xf>
    <xf numFmtId="2" fontId="176" fillId="0" borderId="17" xfId="41" applyNumberFormat="1" applyFont="1" applyFill="1" applyBorder="1" applyAlignment="1">
      <alignment horizontal="center" vertical="center" wrapText="1"/>
    </xf>
    <xf numFmtId="0" fontId="176" fillId="37" borderId="2" xfId="41" applyFont="1" applyFill="1" applyBorder="1" applyAlignment="1">
      <alignment vertical="center" wrapText="1"/>
    </xf>
    <xf numFmtId="0" fontId="169" fillId="37" borderId="2" xfId="41" applyFont="1" applyFill="1" applyBorder="1" applyAlignment="1">
      <alignment vertical="center" wrapText="1"/>
    </xf>
    <xf numFmtId="0" fontId="173" fillId="27" borderId="0" xfId="0" applyFont="1" applyFill="1" applyBorder="1" applyAlignment="1">
      <alignment vertical="center"/>
    </xf>
    <xf numFmtId="0" fontId="177" fillId="38" borderId="2" xfId="41" applyFont="1" applyFill="1" applyBorder="1" applyAlignment="1">
      <alignment horizontal="center" vertical="center" wrapText="1"/>
    </xf>
    <xf numFmtId="0" fontId="170" fillId="38" borderId="2" xfId="41" applyFont="1" applyFill="1" applyBorder="1" applyAlignment="1">
      <alignment vertical="center" wrapText="1"/>
    </xf>
    <xf numFmtId="171" fontId="174" fillId="37" borderId="2" xfId="56" applyNumberFormat="1" applyFont="1" applyFill="1" applyBorder="1" applyAlignment="1">
      <alignment horizontal="right" vertical="center" wrapText="1"/>
    </xf>
    <xf numFmtId="0" fontId="11" fillId="27" borderId="0" xfId="0" applyFont="1" applyFill="1" applyBorder="1" applyAlignment="1">
      <alignment vertical="center"/>
    </xf>
    <xf numFmtId="0" fontId="177" fillId="38" borderId="2" xfId="41" applyFont="1" applyFill="1" applyBorder="1" applyAlignment="1">
      <alignment vertical="center" wrapText="1"/>
    </xf>
    <xf numFmtId="171" fontId="172" fillId="38" borderId="2" xfId="56" applyNumberFormat="1" applyFont="1" applyFill="1" applyBorder="1" applyAlignment="1">
      <alignment horizontal="right" vertical="center" wrapText="1"/>
    </xf>
    <xf numFmtId="0" fontId="176" fillId="37" borderId="2" xfId="41" applyFont="1" applyFill="1" applyBorder="1" applyAlignment="1">
      <alignment horizontal="left" vertical="center" wrapText="1"/>
    </xf>
    <xf numFmtId="0" fontId="170" fillId="38" borderId="2" xfId="41" applyFont="1" applyFill="1" applyBorder="1" applyAlignment="1">
      <alignment horizontal="left" vertical="center" wrapText="1"/>
    </xf>
    <xf numFmtId="0" fontId="169" fillId="37" borderId="2" xfId="41" applyFont="1" applyFill="1" applyBorder="1" applyAlignment="1">
      <alignment vertical="center"/>
    </xf>
    <xf numFmtId="171" fontId="172" fillId="37" borderId="2" xfId="56" quotePrefix="1" applyNumberFormat="1" applyFont="1" applyFill="1" applyBorder="1" applyAlignment="1">
      <alignment horizontal="right" vertical="center" wrapText="1"/>
    </xf>
    <xf numFmtId="171" fontId="170" fillId="0" borderId="0" xfId="28" applyNumberFormat="1" applyFont="1" applyFill="1" applyBorder="1" applyAlignment="1" applyProtection="1">
      <alignment vertical="center"/>
      <protection locked="0"/>
    </xf>
    <xf numFmtId="171" fontId="170" fillId="0" borderId="0" xfId="28" applyNumberFormat="1" applyFont="1" applyFill="1" applyBorder="1" applyAlignment="1" applyProtection="1">
      <alignment horizontal="left" vertical="center" wrapText="1"/>
      <protection locked="0"/>
    </xf>
    <xf numFmtId="2" fontId="170" fillId="0" borderId="0" xfId="28" applyNumberFormat="1" applyFont="1" applyFill="1" applyBorder="1" applyAlignment="1" applyProtection="1">
      <alignment vertical="center"/>
      <protection locked="0"/>
    </xf>
    <xf numFmtId="171" fontId="169" fillId="0" borderId="0" xfId="0" applyNumberFormat="1" applyFont="1" applyFill="1" applyBorder="1" applyAlignment="1">
      <alignment vertical="center"/>
    </xf>
    <xf numFmtId="0" fontId="170" fillId="0" borderId="0" xfId="25" applyFont="1" applyFill="1" applyBorder="1" applyAlignment="1" applyProtection="1">
      <alignment vertical="center"/>
      <protection locked="0"/>
    </xf>
    <xf numFmtId="0" fontId="170" fillId="0" borderId="0" xfId="25" applyFont="1" applyFill="1" applyBorder="1" applyAlignment="1" applyProtection="1">
      <alignment horizontal="left" vertical="center" wrapText="1"/>
      <protection locked="0"/>
    </xf>
    <xf numFmtId="171" fontId="170" fillId="0" borderId="0" xfId="25" applyNumberFormat="1" applyFont="1" applyFill="1" applyBorder="1" applyAlignment="1" applyProtection="1">
      <alignment vertical="center"/>
      <protection locked="0"/>
    </xf>
    <xf numFmtId="2" fontId="170" fillId="0" borderId="0" xfId="25" applyNumberFormat="1" applyFont="1" applyFill="1" applyBorder="1" applyAlignment="1" applyProtection="1">
      <alignment vertical="center"/>
      <protection locked="0"/>
    </xf>
    <xf numFmtId="171" fontId="170" fillId="0" borderId="0" xfId="56" applyNumberFormat="1" applyFont="1" applyFill="1" applyBorder="1" applyAlignment="1" applyProtection="1">
      <alignment vertical="center"/>
      <protection locked="0"/>
    </xf>
    <xf numFmtId="171" fontId="11" fillId="0" borderId="0" xfId="0" applyNumberFormat="1" applyFont="1" applyFill="1" applyBorder="1" applyAlignment="1">
      <alignment vertical="center"/>
    </xf>
    <xf numFmtId="171" fontId="169" fillId="0" borderId="0" xfId="56" applyNumberFormat="1" applyFont="1" applyFill="1" applyBorder="1" applyAlignment="1" applyProtection="1">
      <alignment horizontal="right" vertical="center" wrapText="1"/>
      <protection locked="0"/>
    </xf>
    <xf numFmtId="43" fontId="170" fillId="0" borderId="0" xfId="56" applyFont="1" applyFill="1" applyBorder="1" applyAlignment="1" applyProtection="1">
      <alignment vertical="center"/>
      <protection locked="0"/>
    </xf>
    <xf numFmtId="0" fontId="172" fillId="27" borderId="2" xfId="41" applyFont="1" applyFill="1" applyBorder="1" applyAlignment="1">
      <alignment horizontal="center" vertical="center" wrapText="1"/>
    </xf>
    <xf numFmtId="0" fontId="174" fillId="27" borderId="2" xfId="41" applyFont="1" applyFill="1" applyBorder="1" applyAlignment="1">
      <alignment vertical="center" wrapText="1"/>
    </xf>
    <xf numFmtId="0" fontId="172" fillId="27" borderId="4" xfId="41" applyFont="1" applyFill="1" applyBorder="1" applyAlignment="1">
      <alignment horizontal="center" vertical="center" wrapText="1"/>
    </xf>
    <xf numFmtId="171" fontId="178" fillId="41" borderId="2" xfId="56" applyNumberFormat="1" applyFont="1" applyFill="1" applyBorder="1" applyAlignment="1">
      <alignment horizontal="left" vertical="center" wrapText="1"/>
    </xf>
    <xf numFmtId="171" fontId="179" fillId="41" borderId="2" xfId="41" applyNumberFormat="1" applyFont="1" applyFill="1" applyBorder="1" applyAlignment="1">
      <alignment horizontal="left" vertical="center" wrapText="1"/>
    </xf>
    <xf numFmtId="171" fontId="179" fillId="41" borderId="2" xfId="41" applyNumberFormat="1" applyFont="1" applyFill="1" applyBorder="1" applyAlignment="1">
      <alignment horizontal="right" vertical="center" wrapText="1"/>
    </xf>
    <xf numFmtId="0" fontId="180" fillId="27" borderId="0" xfId="0" applyFont="1" applyFill="1" applyBorder="1" applyAlignment="1">
      <alignment vertical="center"/>
    </xf>
    <xf numFmtId="171" fontId="176" fillId="37" borderId="2" xfId="56" applyNumberFormat="1" applyFont="1" applyFill="1" applyBorder="1" applyAlignment="1">
      <alignment horizontal="left" vertical="center" wrapText="1"/>
    </xf>
    <xf numFmtId="171" fontId="172" fillId="37" borderId="2" xfId="41" applyNumberFormat="1" applyFont="1" applyFill="1" applyBorder="1" applyAlignment="1">
      <alignment horizontal="right" vertical="center" wrapText="1"/>
    </xf>
    <xf numFmtId="171" fontId="173" fillId="27" borderId="0" xfId="0" applyNumberFormat="1" applyFont="1" applyFill="1" applyBorder="1" applyAlignment="1">
      <alignment vertical="center"/>
    </xf>
    <xf numFmtId="171" fontId="181" fillId="41" borderId="2" xfId="41" applyNumberFormat="1" applyFont="1" applyFill="1" applyBorder="1" applyAlignment="1">
      <alignment horizontal="right" vertical="center" wrapText="1"/>
    </xf>
    <xf numFmtId="171" fontId="177" fillId="38" borderId="2" xfId="56" applyNumberFormat="1" applyFont="1" applyFill="1" applyBorder="1" applyAlignment="1">
      <alignment horizontal="center" vertical="center" wrapText="1"/>
    </xf>
    <xf numFmtId="171" fontId="177" fillId="38" borderId="2" xfId="56" applyNumberFormat="1" applyFont="1" applyFill="1" applyBorder="1" applyAlignment="1">
      <alignment horizontal="left" vertical="center" wrapText="1"/>
    </xf>
    <xf numFmtId="171" fontId="174" fillId="38" borderId="2" xfId="41" applyNumberFormat="1" applyFont="1" applyFill="1" applyBorder="1" applyAlignment="1">
      <alignment horizontal="right" vertical="center" wrapText="1"/>
    </xf>
    <xf numFmtId="174" fontId="11" fillId="27" borderId="0" xfId="0" applyNumberFormat="1" applyFont="1" applyFill="1" applyBorder="1" applyAlignment="1">
      <alignment vertical="center"/>
    </xf>
    <xf numFmtId="171" fontId="177" fillId="27" borderId="2" xfId="56" applyNumberFormat="1" applyFont="1" applyFill="1" applyBorder="1" applyAlignment="1">
      <alignment horizontal="right" vertical="center" wrapText="1"/>
    </xf>
    <xf numFmtId="171" fontId="177" fillId="27" borderId="2" xfId="56" applyNumberFormat="1" applyFont="1" applyFill="1" applyBorder="1" applyAlignment="1">
      <alignment horizontal="left" vertical="center" wrapText="1"/>
    </xf>
    <xf numFmtId="171" fontId="174" fillId="27" borderId="2" xfId="41" applyNumberFormat="1" applyFont="1" applyFill="1" applyBorder="1" applyAlignment="1">
      <alignment horizontal="right" vertical="center" wrapText="1"/>
    </xf>
    <xf numFmtId="0" fontId="170" fillId="0" borderId="0" xfId="25" applyFont="1" applyFill="1" applyBorder="1" applyAlignment="1" applyProtection="1">
      <alignment horizontal="left" vertical="center"/>
      <protection locked="0"/>
    </xf>
    <xf numFmtId="3" fontId="170" fillId="0" borderId="0" xfId="25" applyNumberFormat="1" applyFont="1" applyFill="1" applyBorder="1" applyAlignment="1" applyProtection="1">
      <alignment vertical="center"/>
      <protection locked="0"/>
    </xf>
    <xf numFmtId="171" fontId="169" fillId="0" borderId="0" xfId="56" applyNumberFormat="1" applyFont="1" applyFill="1" applyBorder="1" applyAlignment="1" applyProtection="1">
      <alignment vertical="center"/>
      <protection locked="0"/>
    </xf>
    <xf numFmtId="171" fontId="176" fillId="0" borderId="0" xfId="56" applyNumberFormat="1" applyFont="1" applyFill="1" applyBorder="1" applyAlignment="1">
      <alignment horizontal="right" vertical="center" wrapText="1"/>
    </xf>
    <xf numFmtId="168" fontId="176" fillId="0" borderId="0" xfId="40" applyNumberFormat="1" applyFont="1" applyFill="1" applyBorder="1" applyAlignment="1">
      <alignment horizontal="right" vertical="center" wrapText="1"/>
    </xf>
    <xf numFmtId="9" fontId="11" fillId="0" borderId="0" xfId="40" applyFont="1" applyFill="1" applyBorder="1" applyAlignment="1">
      <alignment vertical="center"/>
    </xf>
    <xf numFmtId="0" fontId="170" fillId="39" borderId="0" xfId="25" applyFont="1" applyFill="1" applyBorder="1" applyAlignment="1" applyProtection="1">
      <alignment vertical="center"/>
      <protection locked="0"/>
    </xf>
    <xf numFmtId="3" fontId="169" fillId="27" borderId="2" xfId="1" applyNumberFormat="1" applyFont="1" applyFill="1" applyBorder="1" applyAlignment="1" applyProtection="1">
      <alignment horizontal="center" vertical="center"/>
      <protection locked="0"/>
    </xf>
    <xf numFmtId="3" fontId="169" fillId="27" borderId="2" xfId="1" applyNumberFormat="1" applyFont="1" applyFill="1" applyBorder="1" applyAlignment="1" applyProtection="1">
      <alignment horizontal="center" vertical="center" wrapText="1"/>
      <protection locked="0"/>
    </xf>
    <xf numFmtId="0" fontId="171" fillId="27" borderId="2" xfId="41" applyFont="1" applyFill="1" applyBorder="1" applyAlignment="1">
      <alignment horizontal="center" vertical="center"/>
    </xf>
    <xf numFmtId="0" fontId="11" fillId="27" borderId="0" xfId="0" applyFont="1" applyFill="1" applyBorder="1"/>
    <xf numFmtId="0" fontId="171" fillId="27" borderId="2" xfId="41" applyFont="1" applyFill="1" applyBorder="1" applyAlignment="1">
      <alignment horizontal="center" vertical="center" wrapText="1"/>
    </xf>
    <xf numFmtId="0" fontId="175" fillId="27" borderId="2" xfId="41" applyFont="1" applyFill="1" applyBorder="1" applyAlignment="1">
      <alignment horizontal="left" vertical="center" wrapText="1"/>
    </xf>
    <xf numFmtId="3" fontId="182" fillId="41" borderId="2" xfId="1" applyNumberFormat="1" applyFont="1" applyFill="1" applyBorder="1" applyAlignment="1" applyProtection="1">
      <alignment horizontal="left" vertical="center"/>
      <protection locked="0"/>
    </xf>
    <xf numFmtId="171" fontId="182" fillId="41" borderId="2" xfId="41" applyNumberFormat="1" applyFont="1" applyFill="1" applyBorder="1" applyAlignment="1">
      <alignment horizontal="left" vertical="center" wrapText="1"/>
    </xf>
    <xf numFmtId="171" fontId="182" fillId="41" borderId="2" xfId="41" applyNumberFormat="1" applyFont="1" applyFill="1" applyBorder="1" applyAlignment="1">
      <alignment horizontal="right" vertical="center" wrapText="1"/>
    </xf>
    <xf numFmtId="171" fontId="183" fillId="41" borderId="2" xfId="41" applyNumberFormat="1" applyFont="1" applyFill="1" applyBorder="1" applyAlignment="1">
      <alignment horizontal="right" vertical="center" wrapText="1"/>
    </xf>
    <xf numFmtId="171" fontId="172" fillId="37" borderId="2" xfId="64" applyNumberFormat="1" applyFont="1" applyFill="1" applyBorder="1" applyAlignment="1">
      <alignment horizontal="left" vertical="center" wrapText="1"/>
    </xf>
    <xf numFmtId="171" fontId="171" fillId="37" borderId="2" xfId="41" applyNumberFormat="1" applyFont="1" applyFill="1" applyBorder="1" applyAlignment="1">
      <alignment horizontal="right" vertical="center" wrapText="1"/>
    </xf>
    <xf numFmtId="171" fontId="11" fillId="27" borderId="0" xfId="0" applyNumberFormat="1" applyFont="1" applyFill="1" applyBorder="1" applyAlignment="1">
      <alignment vertical="center"/>
    </xf>
    <xf numFmtId="171" fontId="11" fillId="27" borderId="0" xfId="0" applyNumberFormat="1" applyFont="1" applyFill="1" applyBorder="1" applyAlignment="1">
      <alignment horizontal="right" vertical="center"/>
    </xf>
    <xf numFmtId="171" fontId="179" fillId="41" borderId="2" xfId="64" applyNumberFormat="1" applyFont="1" applyFill="1" applyBorder="1" applyAlignment="1">
      <alignment horizontal="left" vertical="center" wrapText="1"/>
    </xf>
    <xf numFmtId="171" fontId="174" fillId="38" borderId="2" xfId="64" applyNumberFormat="1" applyFont="1" applyFill="1" applyBorder="1" applyAlignment="1">
      <alignment horizontal="center" vertical="center" wrapText="1"/>
    </xf>
    <xf numFmtId="171" fontId="174" fillId="38" borderId="2" xfId="64" applyNumberFormat="1" applyFont="1" applyFill="1" applyBorder="1" applyAlignment="1">
      <alignment horizontal="left" vertical="center" wrapText="1"/>
    </xf>
    <xf numFmtId="171" fontId="175" fillId="38" borderId="2" xfId="41" applyNumberFormat="1" applyFont="1" applyFill="1" applyBorder="1" applyAlignment="1">
      <alignment horizontal="right" vertical="center" wrapText="1"/>
    </xf>
    <xf numFmtId="171" fontId="175" fillId="37" borderId="2" xfId="41" applyNumberFormat="1" applyFont="1" applyFill="1" applyBorder="1" applyAlignment="1">
      <alignment horizontal="right" vertical="center" wrapText="1"/>
    </xf>
    <xf numFmtId="171" fontId="174" fillId="38" borderId="2" xfId="56" applyNumberFormat="1" applyFont="1" applyFill="1" applyBorder="1" applyAlignment="1">
      <alignment horizontal="left" vertical="center" wrapText="1"/>
    </xf>
    <xf numFmtId="171" fontId="174" fillId="27" borderId="2" xfId="64" applyNumberFormat="1" applyFont="1" applyFill="1" applyBorder="1" applyAlignment="1">
      <alignment horizontal="right" vertical="center" wrapText="1"/>
    </xf>
    <xf numFmtId="171" fontId="174" fillId="27" borderId="2" xfId="64" applyNumberFormat="1" applyFont="1" applyFill="1" applyBorder="1" applyAlignment="1">
      <alignment horizontal="left" vertical="center" wrapText="1"/>
    </xf>
    <xf numFmtId="171" fontId="175" fillId="27" borderId="2" xfId="41" quotePrefix="1" applyNumberFormat="1" applyFont="1" applyFill="1" applyBorder="1" applyAlignment="1">
      <alignment horizontal="right" vertical="center" wrapText="1"/>
    </xf>
    <xf numFmtId="171" fontId="175" fillId="27" borderId="2" xfId="41" applyNumberFormat="1" applyFont="1" applyFill="1" applyBorder="1" applyAlignment="1">
      <alignment horizontal="right" vertical="center" wrapText="1"/>
    </xf>
    <xf numFmtId="171" fontId="174" fillId="27" borderId="2" xfId="56" applyNumberFormat="1" applyFont="1" applyFill="1" applyBorder="1" applyAlignment="1">
      <alignment horizontal="right" vertical="center" wrapText="1"/>
    </xf>
    <xf numFmtId="171" fontId="174" fillId="27" borderId="2" xfId="56" applyNumberFormat="1" applyFont="1" applyFill="1" applyBorder="1" applyAlignment="1">
      <alignment horizontal="left" vertical="center" wrapText="1"/>
    </xf>
    <xf numFmtId="171" fontId="175" fillId="44" borderId="2" xfId="41" applyNumberFormat="1" applyFont="1" applyFill="1" applyBorder="1" applyAlignment="1">
      <alignment horizontal="right" vertical="center" wrapText="1"/>
    </xf>
    <xf numFmtId="171" fontId="174" fillId="38" borderId="2" xfId="56" applyNumberFormat="1" applyFont="1" applyFill="1" applyBorder="1" applyAlignment="1">
      <alignment horizontal="center" vertical="center" wrapText="1"/>
    </xf>
    <xf numFmtId="171" fontId="179" fillId="41" borderId="2" xfId="56" applyNumberFormat="1" applyFont="1" applyFill="1" applyBorder="1" applyAlignment="1">
      <alignment horizontal="left" vertical="center" wrapText="1"/>
    </xf>
    <xf numFmtId="0" fontId="11" fillId="27" borderId="2" xfId="0" applyFont="1" applyFill="1" applyBorder="1"/>
    <xf numFmtId="0" fontId="172" fillId="37" borderId="5" xfId="52" applyFont="1" applyFill="1" applyBorder="1" applyAlignment="1">
      <alignment horizontal="left" vertical="center" wrapText="1"/>
    </xf>
    <xf numFmtId="0" fontId="172" fillId="37" borderId="2" xfId="52" applyFont="1" applyFill="1" applyBorder="1" applyAlignment="1">
      <alignment horizontal="left" vertical="center" wrapText="1"/>
    </xf>
    <xf numFmtId="171" fontId="171" fillId="0" borderId="0" xfId="25" applyNumberFormat="1" applyFont="1" applyFill="1" applyBorder="1" applyAlignment="1" applyProtection="1">
      <alignment vertical="center"/>
      <protection locked="0"/>
    </xf>
    <xf numFmtId="171" fontId="11" fillId="0" borderId="0" xfId="0" applyNumberFormat="1" applyFont="1" applyFill="1" applyBorder="1"/>
    <xf numFmtId="0" fontId="11" fillId="0" borderId="0" xfId="0" applyFont="1" applyFill="1" applyBorder="1" applyAlignment="1">
      <alignment horizontal="right" vertical="center"/>
    </xf>
    <xf numFmtId="0" fontId="171" fillId="0" borderId="0" xfId="25" applyFont="1" applyFill="1" applyBorder="1" applyAlignment="1" applyProtection="1">
      <alignment vertical="center"/>
      <protection locked="0"/>
    </xf>
    <xf numFmtId="0" fontId="170" fillId="0" borderId="0" xfId="25" applyFont="1" applyFill="1" applyBorder="1" applyAlignment="1" applyProtection="1">
      <alignment vertical="center" wrapText="1"/>
      <protection locked="0"/>
    </xf>
    <xf numFmtId="3" fontId="169" fillId="0" borderId="5" xfId="1" applyNumberFormat="1" applyFont="1" applyFill="1" applyBorder="1" applyAlignment="1" applyProtection="1">
      <alignment horizontal="center" vertical="center" wrapText="1"/>
      <protection locked="0"/>
    </xf>
    <xf numFmtId="3" fontId="169" fillId="0" borderId="6" xfId="1" applyNumberFormat="1" applyFont="1" applyFill="1" applyBorder="1" applyAlignment="1" applyProtection="1">
      <alignment horizontal="center" vertical="center" wrapText="1"/>
      <protection locked="0"/>
    </xf>
    <xf numFmtId="0" fontId="11" fillId="0" borderId="3" xfId="0" applyFont="1" applyFill="1" applyBorder="1" applyAlignment="1">
      <alignment horizontal="center" vertical="center" wrapText="1"/>
    </xf>
    <xf numFmtId="3" fontId="169" fillId="0" borderId="2" xfId="1" applyNumberFormat="1" applyFont="1" applyFill="1" applyBorder="1" applyAlignment="1" applyProtection="1">
      <alignment horizontal="center" vertical="center" wrapText="1"/>
      <protection locked="0"/>
    </xf>
    <xf numFmtId="3" fontId="171" fillId="37" borderId="5" xfId="1" applyNumberFormat="1" applyFont="1" applyFill="1" applyBorder="1" applyAlignment="1">
      <alignment horizontal="center" vertical="center" wrapText="1"/>
    </xf>
    <xf numFmtId="3" fontId="171" fillId="37" borderId="3" xfId="1" applyNumberFormat="1" applyFont="1" applyFill="1" applyBorder="1" applyAlignment="1">
      <alignment horizontal="center" vertical="center" wrapText="1"/>
    </xf>
    <xf numFmtId="3" fontId="169" fillId="0" borderId="10" xfId="1" applyNumberFormat="1" applyFont="1" applyFill="1" applyBorder="1" applyAlignment="1" applyProtection="1">
      <alignment horizontal="center" vertical="center" wrapText="1"/>
      <protection locked="0"/>
    </xf>
    <xf numFmtId="3" fontId="169" fillId="0" borderId="12" xfId="1" applyNumberFormat="1" applyFont="1" applyFill="1" applyBorder="1" applyAlignment="1" applyProtection="1">
      <alignment horizontal="center" vertical="center" wrapText="1"/>
      <protection locked="0"/>
    </xf>
    <xf numFmtId="3" fontId="169" fillId="0" borderId="16" xfId="1" applyNumberFormat="1" applyFont="1" applyFill="1" applyBorder="1" applyAlignment="1" applyProtection="1">
      <alignment horizontal="center" vertical="center" wrapText="1"/>
      <protection locked="0"/>
    </xf>
    <xf numFmtId="3" fontId="169" fillId="0" borderId="15" xfId="1" applyNumberFormat="1" applyFont="1" applyFill="1" applyBorder="1" applyAlignment="1" applyProtection="1">
      <alignment horizontal="center" vertical="center" wrapText="1"/>
      <protection locked="0"/>
    </xf>
    <xf numFmtId="3" fontId="169" fillId="0" borderId="17" xfId="1" applyNumberFormat="1" applyFont="1" applyFill="1" applyBorder="1" applyAlignment="1" applyProtection="1">
      <alignment horizontal="center" vertical="center" wrapText="1"/>
      <protection locked="0"/>
    </xf>
    <xf numFmtId="3" fontId="169" fillId="0" borderId="13" xfId="1" applyNumberFormat="1" applyFont="1" applyFill="1" applyBorder="1" applyAlignment="1" applyProtection="1">
      <alignment horizontal="center" vertical="center" wrapText="1"/>
      <protection locked="0"/>
    </xf>
    <xf numFmtId="0" fontId="11" fillId="0" borderId="2" xfId="0" applyFont="1" applyFill="1" applyBorder="1" applyAlignment="1">
      <alignment horizontal="center" vertical="center" wrapText="1"/>
    </xf>
    <xf numFmtId="0" fontId="11" fillId="0" borderId="6" xfId="0" applyFont="1" applyFill="1" applyBorder="1" applyAlignment="1">
      <alignment horizontal="center" vertical="center" wrapText="1"/>
    </xf>
    <xf numFmtId="3" fontId="95" fillId="0" borderId="2" xfId="1" applyNumberFormat="1" applyFont="1" applyBorder="1" applyAlignment="1" applyProtection="1">
      <alignment horizontal="center" vertical="center"/>
      <protection locked="0"/>
    </xf>
    <xf numFmtId="3" fontId="95" fillId="0" borderId="5" xfId="1" applyNumberFormat="1" applyFont="1" applyBorder="1" applyAlignment="1" applyProtection="1">
      <alignment horizontal="center" vertical="center"/>
      <protection locked="0"/>
    </xf>
    <xf numFmtId="3" fontId="95" fillId="0" borderId="1" xfId="1" applyNumberFormat="1" applyFont="1" applyFill="1" applyBorder="1" applyAlignment="1" applyProtection="1">
      <alignment horizontal="center" vertical="center"/>
      <protection locked="0"/>
    </xf>
    <xf numFmtId="3" fontId="95" fillId="0" borderId="18" xfId="1" applyNumberFormat="1" applyFont="1" applyFill="1" applyBorder="1" applyAlignment="1" applyProtection="1">
      <alignment horizontal="center" vertical="center"/>
      <protection locked="0"/>
    </xf>
    <xf numFmtId="3" fontId="95" fillId="0" borderId="4" xfId="1" applyNumberFormat="1" applyFont="1" applyFill="1" applyBorder="1" applyAlignment="1" applyProtection="1">
      <alignment horizontal="center" vertical="center"/>
      <protection locked="0"/>
    </xf>
    <xf numFmtId="3" fontId="95" fillId="0" borderId="5" xfId="1" applyNumberFormat="1" applyFont="1" applyBorder="1" applyAlignment="1">
      <alignment horizontal="center"/>
    </xf>
    <xf numFmtId="3" fontId="95" fillId="0" borderId="3" xfId="1" applyNumberFormat="1" applyFont="1" applyBorder="1" applyAlignment="1">
      <alignment horizontal="center"/>
    </xf>
    <xf numFmtId="3" fontId="95" fillId="0" borderId="17" xfId="1" applyNumberFormat="1" applyFont="1" applyFill="1" applyBorder="1" applyAlignment="1" applyProtection="1">
      <alignment horizontal="center" vertical="center" wrapText="1"/>
      <protection locked="0"/>
    </xf>
    <xf numFmtId="3" fontId="95" fillId="0" borderId="11" xfId="1" applyNumberFormat="1" applyFont="1" applyFill="1" applyBorder="1" applyAlignment="1" applyProtection="1">
      <alignment horizontal="center" vertical="center" wrapText="1"/>
      <protection locked="0"/>
    </xf>
    <xf numFmtId="3" fontId="95" fillId="0" borderId="13" xfId="1" applyNumberFormat="1" applyFont="1" applyFill="1" applyBorder="1" applyAlignment="1" applyProtection="1">
      <alignment horizontal="center" vertical="center" wrapText="1"/>
      <protection locked="0"/>
    </xf>
    <xf numFmtId="3" fontId="95" fillId="0" borderId="5" xfId="1" applyNumberFormat="1" applyFont="1" applyFill="1" applyBorder="1" applyAlignment="1" applyProtection="1">
      <alignment horizontal="center" vertical="center" wrapText="1"/>
      <protection locked="0"/>
    </xf>
    <xf numFmtId="3" fontId="95" fillId="0" borderId="6" xfId="1" applyNumberFormat="1" applyFont="1" applyFill="1" applyBorder="1" applyAlignment="1" applyProtection="1">
      <alignment horizontal="center" vertical="center" wrapText="1"/>
      <protection locked="0"/>
    </xf>
    <xf numFmtId="3" fontId="95" fillId="0" borderId="10" xfId="1" applyNumberFormat="1" applyFont="1" applyFill="1" applyBorder="1" applyAlignment="1" applyProtection="1">
      <alignment horizontal="center" vertical="center" wrapText="1"/>
      <protection locked="0"/>
    </xf>
    <xf numFmtId="3" fontId="95" fillId="0" borderId="20" xfId="1" applyNumberFormat="1" applyFont="1" applyFill="1" applyBorder="1" applyAlignment="1" applyProtection="1">
      <alignment horizontal="center" vertical="center" wrapText="1"/>
      <protection locked="0"/>
    </xf>
    <xf numFmtId="3" fontId="95" fillId="0" borderId="3" xfId="1" applyNumberFormat="1" applyFont="1" applyFill="1" applyBorder="1" applyAlignment="1" applyProtection="1">
      <alignment horizontal="center" vertical="center" wrapText="1"/>
      <protection locked="0"/>
    </xf>
    <xf numFmtId="2" fontId="176" fillId="0" borderId="1" xfId="41" applyNumberFormat="1" applyFont="1" applyFill="1" applyBorder="1" applyAlignment="1">
      <alignment horizontal="center" vertical="center" wrapText="1"/>
    </xf>
    <xf numFmtId="0" fontId="11" fillId="0" borderId="4" xfId="0" applyFont="1" applyFill="1" applyBorder="1" applyAlignment="1">
      <alignment horizontal="center" vertical="center"/>
    </xf>
    <xf numFmtId="2" fontId="169" fillId="0" borderId="1" xfId="25" applyNumberFormat="1" applyFont="1" applyFill="1" applyBorder="1" applyAlignment="1" applyProtection="1">
      <alignment horizontal="center" vertical="center" wrapText="1"/>
      <protection locked="0"/>
    </xf>
    <xf numFmtId="2" fontId="169" fillId="0" borderId="18" xfId="25" applyNumberFormat="1" applyFont="1" applyFill="1" applyBorder="1" applyAlignment="1" applyProtection="1">
      <alignment horizontal="center" vertical="center" wrapText="1"/>
      <protection locked="0"/>
    </xf>
    <xf numFmtId="2" fontId="169" fillId="0" borderId="4" xfId="25" applyNumberFormat="1" applyFont="1" applyFill="1" applyBorder="1" applyAlignment="1" applyProtection="1">
      <alignment horizontal="center" vertical="center" wrapText="1"/>
      <protection locked="0"/>
    </xf>
    <xf numFmtId="3" fontId="169" fillId="37" borderId="5" xfId="25" applyNumberFormat="1" applyFont="1" applyFill="1" applyBorder="1" applyAlignment="1" applyProtection="1">
      <alignment horizontal="center" vertical="center" wrapText="1"/>
      <protection locked="0"/>
    </xf>
    <xf numFmtId="3" fontId="169" fillId="37" borderId="3" xfId="25" applyNumberFormat="1" applyFont="1" applyFill="1" applyBorder="1" applyAlignment="1" applyProtection="1">
      <alignment horizontal="center" vertical="center" wrapText="1"/>
      <protection locked="0"/>
    </xf>
    <xf numFmtId="3" fontId="169" fillId="0" borderId="10" xfId="1" applyNumberFormat="1" applyFont="1" applyFill="1" applyBorder="1" applyAlignment="1" applyProtection="1">
      <alignment horizontal="center" vertical="center"/>
      <protection locked="0"/>
    </xf>
    <xf numFmtId="3" fontId="169" fillId="0" borderId="12" xfId="1" applyNumberFormat="1" applyFont="1" applyFill="1" applyBorder="1" applyAlignment="1" applyProtection="1">
      <alignment horizontal="center" vertical="center"/>
      <protection locked="0"/>
    </xf>
    <xf numFmtId="3" fontId="169" fillId="0" borderId="16" xfId="1" applyNumberFormat="1" applyFont="1" applyFill="1" applyBorder="1" applyAlignment="1" applyProtection="1">
      <alignment horizontal="center" vertical="center"/>
      <protection locked="0"/>
    </xf>
    <xf numFmtId="3" fontId="169" fillId="0" borderId="15" xfId="1" applyNumberFormat="1" applyFont="1" applyFill="1" applyBorder="1" applyAlignment="1" applyProtection="1">
      <alignment horizontal="center" vertical="center"/>
      <protection locked="0"/>
    </xf>
    <xf numFmtId="3" fontId="169" fillId="0" borderId="17" xfId="1" applyNumberFormat="1" applyFont="1" applyFill="1" applyBorder="1" applyAlignment="1" applyProtection="1">
      <alignment horizontal="center" vertical="center"/>
      <protection locked="0"/>
    </xf>
    <xf numFmtId="3" fontId="169" fillId="0" borderId="13" xfId="1" applyNumberFormat="1" applyFont="1" applyFill="1" applyBorder="1" applyAlignment="1" applyProtection="1">
      <alignment horizontal="center" vertical="center"/>
      <protection locked="0"/>
    </xf>
    <xf numFmtId="2" fontId="169" fillId="0" borderId="5" xfId="1" applyNumberFormat="1" applyFont="1" applyFill="1" applyBorder="1" applyAlignment="1" applyProtection="1">
      <alignment horizontal="center" vertical="center" wrapText="1"/>
      <protection locked="0"/>
    </xf>
    <xf numFmtId="2" fontId="169" fillId="0" borderId="6" xfId="1" applyNumberFormat="1" applyFont="1" applyFill="1" applyBorder="1" applyAlignment="1" applyProtection="1">
      <alignment horizontal="center" vertical="center" wrapText="1"/>
      <protection locked="0"/>
    </xf>
    <xf numFmtId="2" fontId="170" fillId="0" borderId="5" xfId="25" applyNumberFormat="1" applyFont="1" applyFill="1" applyBorder="1" applyAlignment="1" applyProtection="1">
      <alignment horizontal="center" vertical="center"/>
      <protection locked="0"/>
    </xf>
    <xf numFmtId="2" fontId="170" fillId="0" borderId="6" xfId="25" applyNumberFormat="1" applyFont="1" applyFill="1" applyBorder="1" applyAlignment="1" applyProtection="1">
      <alignment horizontal="center" vertical="center"/>
      <protection locked="0"/>
    </xf>
    <xf numFmtId="3" fontId="104" fillId="0" borderId="2" xfId="1" applyNumberFormat="1" applyFont="1" applyBorder="1" applyAlignment="1" applyProtection="1">
      <alignment horizontal="center" vertical="center"/>
      <protection locked="0"/>
    </xf>
    <xf numFmtId="0" fontId="95" fillId="0" borderId="2" xfId="25" applyFont="1" applyFill="1" applyBorder="1" applyAlignment="1" applyProtection="1">
      <alignment horizontal="center" vertical="center" wrapText="1"/>
      <protection locked="0"/>
    </xf>
    <xf numFmtId="3" fontId="95" fillId="0" borderId="2" xfId="25" applyNumberFormat="1" applyFont="1" applyFill="1" applyBorder="1" applyAlignment="1" applyProtection="1">
      <alignment horizontal="center" vertical="center" wrapText="1"/>
      <protection locked="0"/>
    </xf>
    <xf numFmtId="3" fontId="169" fillId="27" borderId="1" xfId="1" applyNumberFormat="1" applyFont="1" applyFill="1" applyBorder="1" applyAlignment="1" applyProtection="1">
      <alignment horizontal="center" vertical="center" wrapText="1"/>
      <protection locked="0"/>
    </xf>
    <xf numFmtId="0" fontId="173" fillId="27" borderId="4" xfId="0" applyFont="1" applyFill="1" applyBorder="1" applyAlignment="1">
      <alignment horizontal="center" vertical="center" wrapText="1"/>
    </xf>
    <xf numFmtId="171" fontId="171" fillId="27" borderId="1" xfId="56" applyNumberFormat="1" applyFont="1" applyFill="1" applyBorder="1" applyAlignment="1" applyProtection="1">
      <alignment horizontal="center" vertical="center" wrapText="1"/>
      <protection locked="0"/>
    </xf>
    <xf numFmtId="171" fontId="171" fillId="27" borderId="18" xfId="56" applyNumberFormat="1" applyFont="1" applyFill="1" applyBorder="1" applyAlignment="1" applyProtection="1">
      <alignment horizontal="center" vertical="center" wrapText="1"/>
      <protection locked="0"/>
    </xf>
    <xf numFmtId="171" fontId="171" fillId="27" borderId="4" xfId="56" applyNumberFormat="1" applyFont="1" applyFill="1" applyBorder="1" applyAlignment="1" applyProtection="1">
      <alignment horizontal="center" vertical="center" wrapText="1"/>
      <protection locked="0"/>
    </xf>
    <xf numFmtId="0" fontId="169" fillId="37" borderId="5" xfId="25" applyFont="1" applyFill="1" applyBorder="1" applyAlignment="1" applyProtection="1">
      <alignment horizontal="center" vertical="center" wrapText="1"/>
      <protection locked="0"/>
    </xf>
    <xf numFmtId="0" fontId="169" fillId="37" borderId="3" xfId="25" applyFont="1" applyFill="1" applyBorder="1" applyAlignment="1" applyProtection="1">
      <alignment horizontal="center" vertical="center" wrapText="1"/>
      <protection locked="0"/>
    </xf>
    <xf numFmtId="3" fontId="169" fillId="0" borderId="2" xfId="1" applyNumberFormat="1" applyFont="1" applyFill="1" applyBorder="1" applyAlignment="1" applyProtection="1">
      <alignment horizontal="center" vertical="center"/>
      <protection locked="0"/>
    </xf>
    <xf numFmtId="3" fontId="169" fillId="27" borderId="5" xfId="1" applyNumberFormat="1" applyFont="1" applyFill="1" applyBorder="1" applyAlignment="1" applyProtection="1">
      <alignment horizontal="center" vertical="center" wrapText="1"/>
      <protection locked="0"/>
    </xf>
    <xf numFmtId="3" fontId="169" fillId="27" borderId="6" xfId="1" applyNumberFormat="1" applyFont="1" applyFill="1" applyBorder="1" applyAlignment="1" applyProtection="1">
      <alignment horizontal="center" vertical="center" wrapText="1"/>
      <protection locked="0"/>
    </xf>
    <xf numFmtId="0" fontId="11" fillId="27" borderId="3" xfId="0" applyFont="1" applyFill="1" applyBorder="1" applyAlignment="1">
      <alignment horizontal="center" vertical="center" wrapText="1"/>
    </xf>
    <xf numFmtId="0" fontId="11" fillId="27" borderId="6" xfId="0" applyFont="1" applyFill="1" applyBorder="1" applyAlignment="1">
      <alignment horizontal="center" vertical="center" wrapText="1"/>
    </xf>
    <xf numFmtId="3" fontId="169" fillId="27" borderId="2" xfId="1" applyNumberFormat="1" applyFont="1" applyFill="1" applyBorder="1" applyAlignment="1" applyProtection="1">
      <alignment horizontal="center" vertical="center" wrapText="1"/>
      <protection locked="0"/>
    </xf>
    <xf numFmtId="3" fontId="95" fillId="0" borderId="2" xfId="1" applyNumberFormat="1" applyFont="1" applyBorder="1" applyAlignment="1" applyProtection="1">
      <alignment horizontal="left" vertical="center"/>
      <protection locked="0"/>
    </xf>
    <xf numFmtId="0" fontId="98" fillId="0" borderId="1" xfId="41" applyFont="1" applyFill="1" applyBorder="1" applyAlignment="1">
      <alignment horizontal="center" vertical="center" wrapText="1"/>
    </xf>
    <xf numFmtId="0" fontId="98" fillId="0" borderId="4" xfId="41" applyFont="1" applyFill="1" applyBorder="1" applyAlignment="1">
      <alignment horizontal="center" vertical="center" wrapText="1"/>
    </xf>
    <xf numFmtId="0" fontId="116" fillId="0" borderId="2" xfId="25" applyFont="1" applyFill="1" applyBorder="1" applyAlignment="1" applyProtection="1">
      <alignment horizontal="center" vertical="center"/>
      <protection locked="0"/>
    </xf>
    <xf numFmtId="0" fontId="171" fillId="27" borderId="2" xfId="25" applyFont="1" applyFill="1" applyBorder="1" applyAlignment="1" applyProtection="1">
      <alignment horizontal="center" vertical="center"/>
      <protection locked="0"/>
    </xf>
    <xf numFmtId="0" fontId="172" fillId="37" borderId="5" xfId="52" applyFont="1" applyFill="1" applyBorder="1" applyAlignment="1">
      <alignment horizontal="center" vertical="center" wrapText="1"/>
    </xf>
    <xf numFmtId="0" fontId="172" fillId="37" borderId="3" xfId="52" applyFont="1" applyFill="1" applyBorder="1" applyAlignment="1">
      <alignment horizontal="center" vertical="center" wrapText="1"/>
    </xf>
    <xf numFmtId="3" fontId="116" fillId="0" borderId="2" xfId="52" applyNumberFormat="1" applyFont="1" applyFill="1" applyBorder="1" applyAlignment="1" applyProtection="1">
      <alignment horizontal="center" vertical="center"/>
      <protection locked="0"/>
    </xf>
    <xf numFmtId="0" fontId="147" fillId="27" borderId="2" xfId="25" applyFont="1" applyFill="1" applyBorder="1" applyAlignment="1" applyProtection="1">
      <alignment horizontal="center" vertical="center"/>
      <protection locked="0"/>
    </xf>
    <xf numFmtId="0" fontId="146" fillId="37" borderId="5" xfId="52" applyFont="1" applyFill="1" applyBorder="1" applyAlignment="1">
      <alignment horizontal="center" vertical="center" wrapText="1"/>
    </xf>
    <xf numFmtId="0" fontId="146" fillId="37" borderId="3" xfId="52" applyFont="1" applyFill="1" applyBorder="1" applyAlignment="1">
      <alignment horizontal="center" vertical="center" wrapText="1"/>
    </xf>
    <xf numFmtId="49" fontId="16" fillId="0" borderId="5" xfId="0" applyNumberFormat="1" applyFont="1" applyBorder="1" applyAlignment="1">
      <alignment horizontal="center" vertical="center"/>
    </xf>
    <xf numFmtId="49" fontId="16" fillId="0" borderId="6" xfId="0" applyNumberFormat="1" applyFont="1" applyBorder="1" applyAlignment="1">
      <alignment horizontal="center" vertical="center"/>
    </xf>
    <xf numFmtId="0" fontId="12" fillId="0" borderId="0" xfId="0" applyFont="1" applyFill="1" applyAlignment="1">
      <alignment horizontal="center" vertical="center"/>
    </xf>
    <xf numFmtId="0" fontId="12" fillId="0" borderId="0" xfId="0" applyFont="1" applyFill="1" applyAlignment="1">
      <alignment horizontal="center"/>
    </xf>
    <xf numFmtId="49" fontId="16" fillId="0" borderId="10" xfId="0" applyNumberFormat="1" applyFont="1" applyBorder="1" applyAlignment="1">
      <alignment horizontal="center" vertical="center" wrapText="1"/>
    </xf>
    <xf numFmtId="49" fontId="16" fillId="0" borderId="20" xfId="0" applyNumberFormat="1" applyFont="1" applyBorder="1" applyAlignment="1">
      <alignment horizontal="center" vertical="center" wrapText="1"/>
    </xf>
    <xf numFmtId="49" fontId="16" fillId="0" borderId="17" xfId="0" applyNumberFormat="1" applyFont="1" applyBorder="1" applyAlignment="1">
      <alignment horizontal="center" vertical="center" wrapText="1"/>
    </xf>
    <xf numFmtId="49" fontId="16" fillId="0" borderId="11" xfId="0" applyNumberFormat="1" applyFont="1" applyBorder="1" applyAlignment="1">
      <alignment horizontal="center" vertical="center" wrapText="1"/>
    </xf>
    <xf numFmtId="0" fontId="16" fillId="0" borderId="1" xfId="0" applyFont="1" applyBorder="1" applyAlignment="1">
      <alignment horizontal="center" vertical="center" wrapText="1"/>
    </xf>
    <xf numFmtId="0" fontId="16" fillId="0" borderId="4" xfId="0" applyFont="1" applyBorder="1" applyAlignment="1">
      <alignment horizontal="center" vertical="center" wrapText="1"/>
    </xf>
    <xf numFmtId="0" fontId="16" fillId="2" borderId="1" xfId="0" applyFont="1" applyFill="1" applyBorder="1" applyAlignment="1">
      <alignment horizontal="center" vertical="center" wrapText="1"/>
    </xf>
    <xf numFmtId="0" fontId="16" fillId="2" borderId="4" xfId="0" applyFont="1" applyFill="1" applyBorder="1" applyAlignment="1">
      <alignment horizontal="center" vertical="center" wrapText="1"/>
    </xf>
    <xf numFmtId="9" fontId="4" fillId="0" borderId="2" xfId="30" applyNumberFormat="1" applyBorder="1" applyAlignment="1">
      <alignment horizontal="center"/>
    </xf>
    <xf numFmtId="0" fontId="4" fillId="0" borderId="2" xfId="30" applyBorder="1" applyAlignment="1">
      <alignment horizontal="center" wrapText="1"/>
    </xf>
    <xf numFmtId="3" fontId="4" fillId="0" borderId="1" xfId="30" applyNumberFormat="1" applyBorder="1" applyAlignment="1">
      <alignment horizontal="center" wrapText="1"/>
    </xf>
    <xf numFmtId="3" fontId="4" fillId="0" borderId="4" xfId="30" applyNumberFormat="1" applyBorder="1" applyAlignment="1">
      <alignment horizontal="center" wrapText="1"/>
    </xf>
    <xf numFmtId="0" fontId="53" fillId="0" borderId="0" xfId="24" applyFont="1" applyFill="1" applyBorder="1" applyAlignment="1">
      <alignment horizontal="center"/>
    </xf>
    <xf numFmtId="0" fontId="60" fillId="0" borderId="0" xfId="24" applyFont="1" applyBorder="1" applyAlignment="1">
      <alignment horizontal="right"/>
    </xf>
    <xf numFmtId="0" fontId="52" fillId="0" borderId="0" xfId="24" applyFont="1" applyBorder="1" applyAlignment="1">
      <alignment horizontal="left" wrapText="1"/>
    </xf>
    <xf numFmtId="0" fontId="52" fillId="0" borderId="0" xfId="24" applyFont="1" applyBorder="1" applyAlignment="1">
      <alignment horizontal="left"/>
    </xf>
    <xf numFmtId="0" fontId="52" fillId="0" borderId="11" xfId="24" applyFont="1" applyBorder="1" applyAlignment="1">
      <alignment horizontal="right"/>
    </xf>
    <xf numFmtId="0" fontId="12" fillId="0" borderId="1" xfId="24" applyFont="1" applyBorder="1" applyAlignment="1">
      <alignment horizontal="center" vertical="center" wrapText="1"/>
    </xf>
    <xf numFmtId="0" fontId="12" fillId="0" borderId="18" xfId="24" applyFont="1" applyBorder="1" applyAlignment="1">
      <alignment horizontal="center" vertical="center" wrapText="1"/>
    </xf>
    <xf numFmtId="0" fontId="12" fillId="0" borderId="35" xfId="24" applyFont="1" applyBorder="1" applyAlignment="1">
      <alignment horizontal="center" vertical="center" wrapText="1"/>
    </xf>
    <xf numFmtId="0" fontId="12" fillId="0" borderId="5" xfId="24" applyFont="1" applyBorder="1" applyAlignment="1">
      <alignment horizontal="center" vertical="center"/>
    </xf>
    <xf numFmtId="0" fontId="12" fillId="0" borderId="6" xfId="24" applyFont="1" applyBorder="1" applyAlignment="1">
      <alignment horizontal="center" vertical="center"/>
    </xf>
    <xf numFmtId="0" fontId="12" fillId="0" borderId="33" xfId="24" applyFont="1" applyBorder="1" applyAlignment="1">
      <alignment horizontal="center" vertical="center"/>
    </xf>
    <xf numFmtId="0" fontId="12" fillId="0" borderId="34" xfId="24" applyFont="1" applyBorder="1" applyAlignment="1">
      <alignment horizontal="center" vertical="center"/>
    </xf>
    <xf numFmtId="0" fontId="12" fillId="0" borderId="3" xfId="24" applyFont="1" applyBorder="1" applyAlignment="1">
      <alignment horizontal="center" vertical="center"/>
    </xf>
    <xf numFmtId="0" fontId="12" fillId="27" borderId="12" xfId="24" applyFont="1" applyFill="1" applyBorder="1" applyAlignment="1">
      <alignment horizontal="center" vertical="center" wrapText="1"/>
    </xf>
    <xf numFmtId="0" fontId="12" fillId="27" borderId="15" xfId="24" applyFont="1" applyFill="1" applyBorder="1" applyAlignment="1">
      <alignment horizontal="center" vertical="center" wrapText="1"/>
    </xf>
    <xf numFmtId="0" fontId="12" fillId="27" borderId="36" xfId="24" applyFont="1" applyFill="1" applyBorder="1" applyAlignment="1">
      <alignment horizontal="center" vertical="center" wrapText="1"/>
    </xf>
    <xf numFmtId="0" fontId="53" fillId="0" borderId="0" xfId="24" applyFont="1" applyBorder="1" applyAlignment="1">
      <alignment horizontal="center"/>
    </xf>
    <xf numFmtId="0" fontId="28" fillId="0" borderId="11" xfId="24" applyFont="1" applyBorder="1" applyAlignment="1">
      <alignment horizontal="right"/>
    </xf>
    <xf numFmtId="0" fontId="38" fillId="0" borderId="12" xfId="0" applyFont="1" applyBorder="1" applyAlignment="1">
      <alignment horizontal="left" wrapText="1"/>
    </xf>
    <xf numFmtId="0" fontId="38" fillId="0" borderId="15" xfId="0" applyFont="1" applyBorder="1" applyAlignment="1">
      <alignment horizontal="left" wrapText="1"/>
    </xf>
    <xf numFmtId="0" fontId="38" fillId="0" borderId="13" xfId="0" applyFont="1" applyBorder="1" applyAlignment="1">
      <alignment horizontal="left" wrapText="1"/>
    </xf>
    <xf numFmtId="0" fontId="39" fillId="0" borderId="5" xfId="0" applyFont="1" applyBorder="1" applyAlignment="1">
      <alignment horizontal="center" vertical="center" wrapText="1"/>
    </xf>
    <xf numFmtId="0" fontId="39" fillId="0" borderId="6" xfId="0" applyFont="1" applyBorder="1" applyAlignment="1">
      <alignment horizontal="center" vertical="center" wrapText="1"/>
    </xf>
    <xf numFmtId="0" fontId="39" fillId="0" borderId="3" xfId="0" applyFont="1" applyBorder="1" applyAlignment="1">
      <alignment horizontal="center" vertical="center" wrapText="1"/>
    </xf>
    <xf numFmtId="0" fontId="0" fillId="0" borderId="10" xfId="0" applyBorder="1"/>
    <xf numFmtId="0" fontId="0" fillId="0" borderId="16" xfId="0" applyBorder="1"/>
    <xf numFmtId="0" fontId="0" fillId="0" borderId="17" xfId="0" applyBorder="1"/>
    <xf numFmtId="0" fontId="39" fillId="0" borderId="1" xfId="0" applyFont="1" applyBorder="1" applyAlignment="1">
      <alignment horizontal="center" vertical="center" wrapText="1"/>
    </xf>
    <xf numFmtId="0" fontId="39" fillId="0" borderId="4" xfId="0" applyFont="1" applyBorder="1" applyAlignment="1">
      <alignment horizontal="center" vertical="center" wrapText="1"/>
    </xf>
    <xf numFmtId="0" fontId="39" fillId="0" borderId="2" xfId="0" applyFont="1" applyBorder="1" applyAlignment="1">
      <alignment horizontal="center" vertical="center" wrapText="1"/>
    </xf>
    <xf numFmtId="0" fontId="39" fillId="0" borderId="12" xfId="0" applyFont="1" applyBorder="1" applyAlignment="1">
      <alignment horizontal="center" vertical="center" wrapText="1"/>
    </xf>
    <xf numFmtId="0" fontId="39" fillId="0" borderId="15" xfId="0" applyFont="1" applyBorder="1" applyAlignment="1">
      <alignment horizontal="center" vertical="center" wrapText="1"/>
    </xf>
    <xf numFmtId="0" fontId="39" fillId="0" borderId="13"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6" xfId="0" applyFont="1" applyBorder="1" applyAlignment="1">
      <alignment horizontal="center" vertical="center" wrapText="1"/>
    </xf>
    <xf numFmtId="0" fontId="40" fillId="0" borderId="3" xfId="0" applyFont="1" applyBorder="1" applyAlignment="1">
      <alignment horizontal="center" vertical="center" wrapText="1"/>
    </xf>
    <xf numFmtId="0" fontId="40" fillId="0" borderId="1" xfId="0" applyFont="1" applyBorder="1" applyAlignment="1">
      <alignment horizontal="center" vertical="center" wrapText="1"/>
    </xf>
    <xf numFmtId="0" fontId="40" fillId="0" borderId="4" xfId="0" applyFont="1" applyBorder="1" applyAlignment="1">
      <alignment horizontal="center" vertical="center" wrapText="1"/>
    </xf>
    <xf numFmtId="0" fontId="11" fillId="0" borderId="4" xfId="0" applyFont="1" applyBorder="1" applyAlignment="1">
      <alignment horizontal="center" vertical="center" wrapText="1"/>
    </xf>
    <xf numFmtId="0" fontId="36" fillId="0" borderId="0" xfId="0" applyFont="1" applyAlignment="1">
      <alignment horizontal="center" wrapText="1"/>
    </xf>
    <xf numFmtId="0" fontId="36" fillId="0" borderId="0" xfId="0" applyFont="1" applyAlignment="1">
      <alignment horizontal="center"/>
    </xf>
    <xf numFmtId="0" fontId="37" fillId="0" borderId="0" xfId="0" applyFont="1" applyAlignment="1">
      <alignment horizontal="center" wrapText="1"/>
    </xf>
    <xf numFmtId="0" fontId="11" fillId="0" borderId="11" xfId="0" applyFont="1" applyBorder="1" applyAlignment="1">
      <alignment horizontal="center" wrapText="1"/>
    </xf>
    <xf numFmtId="0" fontId="42" fillId="0" borderId="0" xfId="0" applyFont="1" applyAlignment="1">
      <alignment horizontal="center" wrapText="1"/>
    </xf>
    <xf numFmtId="0" fontId="42" fillId="0" borderId="0" xfId="0" applyFont="1" applyAlignment="1">
      <alignment horizontal="center"/>
    </xf>
    <xf numFmtId="0" fontId="37" fillId="0" borderId="0" xfId="0" applyFont="1" applyAlignment="1">
      <alignment horizontal="center"/>
    </xf>
    <xf numFmtId="0" fontId="54" fillId="0" borderId="0" xfId="0" applyFont="1" applyBorder="1" applyAlignment="1">
      <alignment horizontal="center" vertical="center" wrapText="1"/>
    </xf>
    <xf numFmtId="0" fontId="61" fillId="0" borderId="12" xfId="0" applyFont="1" applyBorder="1" applyAlignment="1">
      <alignment horizontal="center" wrapText="1"/>
    </xf>
    <xf numFmtId="0" fontId="61" fillId="0" borderId="15" xfId="0" applyFont="1" applyBorder="1" applyAlignment="1">
      <alignment horizontal="center" wrapText="1"/>
    </xf>
    <xf numFmtId="0" fontId="61" fillId="0" borderId="13" xfId="0" applyFont="1" applyBorder="1" applyAlignment="1">
      <alignment horizontal="center" wrapText="1"/>
    </xf>
    <xf numFmtId="0" fontId="40" fillId="0" borderId="10" xfId="0" applyFont="1" applyBorder="1" applyAlignment="1">
      <alignment horizontal="center" vertical="center" wrapText="1"/>
    </xf>
    <xf numFmtId="0" fontId="40" fillId="0" borderId="20"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10" xfId="0" applyFont="1" applyBorder="1" applyAlignment="1">
      <alignment horizontal="center"/>
    </xf>
    <xf numFmtId="0" fontId="40" fillId="0" borderId="16" xfId="0" applyFont="1" applyBorder="1" applyAlignment="1">
      <alignment horizontal="center"/>
    </xf>
    <xf numFmtId="0" fontId="40" fillId="0" borderId="17" xfId="0" applyFont="1" applyBorder="1" applyAlignment="1">
      <alignment horizontal="center"/>
    </xf>
    <xf numFmtId="0" fontId="32" fillId="0" borderId="0" xfId="34" applyNumberFormat="1" applyFont="1" applyBorder="1" applyAlignment="1">
      <alignment horizontal="left" vertical="top" wrapText="1"/>
    </xf>
    <xf numFmtId="0" fontId="32" fillId="3" borderId="0" xfId="34" applyNumberFormat="1" applyFont="1" applyFill="1" applyBorder="1" applyAlignment="1">
      <alignment horizontal="left" vertical="top" wrapText="1"/>
    </xf>
    <xf numFmtId="3" fontId="57" fillId="7" borderId="2" xfId="27" applyNumberFormat="1" applyFont="1" applyFill="1" applyBorder="1" applyAlignment="1">
      <alignment horizontal="left" wrapText="1"/>
    </xf>
    <xf numFmtId="0" fontId="62" fillId="0" borderId="29" xfId="27" applyFont="1" applyBorder="1" applyAlignment="1">
      <alignment horizontal="center" wrapText="1"/>
    </xf>
    <xf numFmtId="0" fontId="62" fillId="0" borderId="30" xfId="27" applyFont="1" applyBorder="1" applyAlignment="1">
      <alignment horizontal="center" wrapText="1"/>
    </xf>
    <xf numFmtId="0" fontId="62" fillId="0" borderId="31" xfId="27" applyFont="1" applyBorder="1" applyAlignment="1">
      <alignment horizontal="center" wrapText="1"/>
    </xf>
    <xf numFmtId="0" fontId="0" fillId="0" borderId="11" xfId="0" applyBorder="1" applyAlignment="1">
      <alignment horizontal="center"/>
    </xf>
    <xf numFmtId="0" fontId="0" fillId="0" borderId="0" xfId="0" applyAlignment="1">
      <alignment horizontal="center"/>
    </xf>
    <xf numFmtId="0" fontId="0" fillId="0" borderId="0" xfId="0" applyAlignment="1">
      <alignment horizontal="center" wrapText="1"/>
    </xf>
    <xf numFmtId="0" fontId="37" fillId="0" borderId="12" xfId="0" applyFont="1" applyFill="1" applyBorder="1" applyAlignment="1">
      <alignment horizontal="center" wrapText="1"/>
    </xf>
    <xf numFmtId="0" fontId="37" fillId="0" borderId="15" xfId="0" applyFont="1" applyFill="1" applyBorder="1" applyAlignment="1">
      <alignment horizontal="center" wrapText="1"/>
    </xf>
    <xf numFmtId="0" fontId="0" fillId="0" borderId="15" xfId="0" applyBorder="1" applyAlignment="1"/>
    <xf numFmtId="0" fontId="0" fillId="0" borderId="13" xfId="0" applyBorder="1" applyAlignment="1"/>
    <xf numFmtId="0" fontId="35" fillId="0" borderId="3" xfId="0" applyFont="1" applyFill="1" applyBorder="1" applyAlignment="1">
      <alignment horizontal="center" vertical="center" wrapText="1"/>
    </xf>
    <xf numFmtId="0" fontId="35" fillId="0" borderId="2" xfId="0" applyFont="1" applyFill="1" applyBorder="1" applyAlignment="1">
      <alignment horizontal="center" vertical="center" wrapText="1"/>
    </xf>
    <xf numFmtId="0" fontId="35" fillId="0" borderId="2" xfId="0" applyFont="1" applyFill="1" applyBorder="1" applyAlignment="1">
      <alignment horizontal="center" vertical="center"/>
    </xf>
    <xf numFmtId="0" fontId="35" fillId="0" borderId="5" xfId="0" applyFont="1" applyFill="1" applyBorder="1" applyAlignment="1">
      <alignment horizontal="center" vertical="center"/>
    </xf>
    <xf numFmtId="0" fontId="37" fillId="0" borderId="10" xfId="0" applyFont="1" applyFill="1" applyBorder="1" applyAlignment="1"/>
    <xf numFmtId="0" fontId="37" fillId="0" borderId="16" xfId="0" applyFont="1" applyFill="1" applyBorder="1" applyAlignment="1"/>
    <xf numFmtId="0" fontId="0" fillId="0" borderId="16" xfId="0" applyBorder="1" applyAlignment="1"/>
    <xf numFmtId="0" fontId="0" fillId="0" borderId="17" xfId="0" applyBorder="1" applyAlignment="1"/>
    <xf numFmtId="0" fontId="157" fillId="0" borderId="2" xfId="65" applyBorder="1" applyAlignment="1">
      <alignment horizontal="center"/>
    </xf>
    <xf numFmtId="0" fontId="40" fillId="0" borderId="1" xfId="67" applyFont="1" applyBorder="1" applyAlignment="1">
      <alignment horizontal="center" vertical="center" wrapText="1"/>
    </xf>
    <xf numFmtId="0" fontId="40" fillId="0" borderId="18" xfId="67" applyFont="1" applyBorder="1" applyAlignment="1">
      <alignment horizontal="center" vertical="center" wrapText="1"/>
    </xf>
    <xf numFmtId="0" fontId="40" fillId="0" borderId="5" xfId="67" applyFont="1" applyBorder="1" applyAlignment="1">
      <alignment horizontal="center" vertical="center" wrapText="1"/>
    </xf>
    <xf numFmtId="0" fontId="40" fillId="0" borderId="6" xfId="67" applyFont="1" applyBorder="1" applyAlignment="1">
      <alignment horizontal="center" vertical="center"/>
    </xf>
    <xf numFmtId="0" fontId="1" fillId="0" borderId="0" xfId="67" applyBorder="1" applyAlignment="1">
      <alignment horizontal="center" vertical="center" wrapText="1"/>
    </xf>
    <xf numFmtId="0" fontId="159" fillId="0" borderId="2" xfId="65" applyFont="1" applyFill="1" applyBorder="1" applyAlignment="1">
      <alignment horizontal="center" vertical="center"/>
    </xf>
    <xf numFmtId="0" fontId="161" fillId="0" borderId="0" xfId="15" applyFont="1" applyFill="1" applyBorder="1" applyAlignment="1">
      <alignment horizontal="center" wrapText="1"/>
    </xf>
    <xf numFmtId="0" fontId="162" fillId="0" borderId="39" xfId="15" applyFont="1" applyFill="1" applyBorder="1" applyAlignment="1">
      <alignment horizontal="right" vertical="center" wrapText="1"/>
    </xf>
    <xf numFmtId="0" fontId="162" fillId="0" borderId="16" xfId="15" applyFont="1" applyFill="1" applyBorder="1" applyAlignment="1">
      <alignment horizontal="left" vertical="center" wrapText="1"/>
    </xf>
    <xf numFmtId="0" fontId="162" fillId="0" borderId="0" xfId="15" applyFont="1" applyFill="1" applyBorder="1" applyAlignment="1">
      <alignment horizontal="left" vertical="center" wrapText="1"/>
    </xf>
  </cellXfs>
  <cellStyles count="75">
    <cellStyle name="Hyperlink 2" xfId="59"/>
    <cellStyle name="Normal 2" xfId="60"/>
    <cellStyle name="Normal 3" xfId="57"/>
    <cellStyle name="Normal 3 2" xfId="72"/>
    <cellStyle name="Normal 4" xfId="61"/>
    <cellStyle name="Normal 5" xfId="62"/>
    <cellStyle name="Standard_crs++_debtDR_VOR" xfId="63"/>
    <cellStyle name="Гиперссылка" xfId="29" builtinId="8"/>
    <cellStyle name="Гиперссылка 2" xfId="55"/>
    <cellStyle name="Денежный 2" xfId="44"/>
    <cellStyle name="Обычный" xfId="0" builtinId="0"/>
    <cellStyle name="Обычный 10" xfId="2"/>
    <cellStyle name="Обычный 10 2" xfId="41"/>
    <cellStyle name="Обычный 11" xfId="3"/>
    <cellStyle name="Обычный 110" xfId="36"/>
    <cellStyle name="Обычный 12" xfId="4"/>
    <cellStyle name="Обычный 13" xfId="5"/>
    <cellStyle name="Обычный 14" xfId="6"/>
    <cellStyle name="Обычный 15" xfId="7"/>
    <cellStyle name="Обычный 16" xfId="8"/>
    <cellStyle name="Обычный 17" xfId="9"/>
    <cellStyle name="Обычный 18" xfId="10"/>
    <cellStyle name="Обычный 19" xfId="20"/>
    <cellStyle name="Обычный 2" xfId="1"/>
    <cellStyle name="Обычный 2 2" xfId="11"/>
    <cellStyle name="Обычный 2 2 2" xfId="52"/>
    <cellStyle name="Обычный 2 3" xfId="25"/>
    <cellStyle name="Обычный 2 4" xfId="33"/>
    <cellStyle name="Обычный 2 5" xfId="45"/>
    <cellStyle name="Обычный 2 6" xfId="65"/>
    <cellStyle name="Обычный 20" xfId="12"/>
    <cellStyle name="Обычный 21" xfId="26"/>
    <cellStyle name="Обычный 22" xfId="27"/>
    <cellStyle name="Обычный 23" xfId="30"/>
    <cellStyle name="Обычный 24" xfId="43"/>
    <cellStyle name="Обычный 25" xfId="53"/>
    <cellStyle name="Обычный 256" xfId="37"/>
    <cellStyle name="Обычный 26" xfId="58"/>
    <cellStyle name="Обычный 27" xfId="67"/>
    <cellStyle name="Обычный 3" xfId="13"/>
    <cellStyle name="Обычный 3 2" xfId="42"/>
    <cellStyle name="Обычный 4" xfId="14"/>
    <cellStyle name="Обычный 4 2" xfId="22"/>
    <cellStyle name="Обычный 4 3" xfId="34"/>
    <cellStyle name="Обычный 4 4" xfId="68"/>
    <cellStyle name="Обычный 5" xfId="15"/>
    <cellStyle name="Обычный 5 2" xfId="46"/>
    <cellStyle name="Обычный 5 3" xfId="69"/>
    <cellStyle name="Обычный 6" xfId="16"/>
    <cellStyle name="Обычный 6 2" xfId="71"/>
    <cellStyle name="Обычный 7" xfId="17"/>
    <cellStyle name="Обычный 8" xfId="18"/>
    <cellStyle name="Обычный 9" xfId="19"/>
    <cellStyle name="Обычный 9 2" xfId="47"/>
    <cellStyle name="Обычный_Лист1 2" xfId="31"/>
    <cellStyle name="Обычный_Прилож. к форме №2" xfId="24"/>
    <cellStyle name="Обычный_Расчет за апрель" xfId="35"/>
    <cellStyle name="Процентный" xfId="40" builtinId="5"/>
    <cellStyle name="Процентный 2" xfId="38"/>
    <cellStyle name="Процентный 2 2" xfId="66"/>
    <cellStyle name="Процентный 3" xfId="48"/>
    <cellStyle name="Стиль 1" xfId="21"/>
    <cellStyle name="Стиль 1 2" xfId="32"/>
    <cellStyle name="Финансовый" xfId="56" builtinId="3"/>
    <cellStyle name="Финансовый 2" xfId="23"/>
    <cellStyle name="Финансовый 2 2" xfId="70"/>
    <cellStyle name="Финансовый 3" xfId="28"/>
    <cellStyle name="Финансовый 3 2" xfId="74"/>
    <cellStyle name="Финансовый 3 3" xfId="73"/>
    <cellStyle name="Финансовый 4" xfId="39"/>
    <cellStyle name="Финансовый 4 2" xfId="49"/>
    <cellStyle name="Финансовый 5" xfId="50"/>
    <cellStyle name="Финансовый 5 2" xfId="64"/>
    <cellStyle name="Финансовый 6" xfId="51"/>
    <cellStyle name="Финансовый 7" xfId="54"/>
  </cellStyles>
  <dxfs count="2">
    <dxf>
      <numFmt numFmtId="3" formatCode="#,##0"/>
    </dxf>
    <dxf>
      <numFmt numFmtId="171" formatCode="_-* #,##0_р_._-;\-* #,##0_р_._-;_-* &quot;-&quot;??_р_._-;_-@_-"/>
    </dxf>
  </dxfs>
  <tableStyles count="0" defaultTableStyle="TableStyleMedium9" defaultPivotStyle="PivotStyleLight16"/>
  <colors>
    <mruColors>
      <color rgb="FFF0FCF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styles" Target="styles.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0</xdr:col>
      <xdr:colOff>31750</xdr:colOff>
      <xdr:row>0</xdr:row>
      <xdr:rowOff>63500</xdr:rowOff>
    </xdr:from>
    <xdr:to>
      <xdr:col>1</xdr:col>
      <xdr:colOff>3746500</xdr:colOff>
      <xdr:row>2</xdr:row>
      <xdr:rowOff>1111250</xdr:rowOff>
    </xdr:to>
    <xdr:cxnSp macro="">
      <xdr:nvCxnSpPr>
        <xdr:cNvPr id="2" name="Прямая соединительная линия 1"/>
        <xdr:cNvCxnSpPr/>
      </xdr:nvCxnSpPr>
      <xdr:spPr>
        <a:xfrm>
          <a:off x="31750" y="63500"/>
          <a:ext cx="4124325" cy="23336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117930</xdr:colOff>
      <xdr:row>2</xdr:row>
      <xdr:rowOff>147412</xdr:rowOff>
    </xdr:from>
    <xdr:to>
      <xdr:col>1</xdr:col>
      <xdr:colOff>870859</xdr:colOff>
      <xdr:row>2</xdr:row>
      <xdr:rowOff>394608</xdr:rowOff>
    </xdr:to>
    <xdr:sp macro="" textlink="">
      <xdr:nvSpPr>
        <xdr:cNvPr id="3" name="TextBox 2"/>
        <xdr:cNvSpPr txBox="1"/>
      </xdr:nvSpPr>
      <xdr:spPr>
        <a:xfrm>
          <a:off x="117930" y="1433287"/>
          <a:ext cx="1695904" cy="2471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indent="0" algn="ctr"/>
          <a:r>
            <a:rPr lang="ru-RU" sz="1200">
              <a:solidFill>
                <a:schemeClr val="dk1"/>
              </a:solidFill>
              <a:latin typeface="Arial" pitchFamily="34" charset="0"/>
              <a:ea typeface="+mn-ea"/>
              <a:cs typeface="Arial" pitchFamily="34" charset="0"/>
            </a:rPr>
            <a:t>Схемы финансирования</a:t>
          </a:r>
        </a:p>
      </xdr:txBody>
    </xdr:sp>
    <xdr:clientData/>
  </xdr:twoCellAnchor>
  <xdr:twoCellAnchor>
    <xdr:from>
      <xdr:col>1</xdr:col>
      <xdr:colOff>1238250</xdr:colOff>
      <xdr:row>0</xdr:row>
      <xdr:rowOff>192768</xdr:rowOff>
    </xdr:from>
    <xdr:to>
      <xdr:col>1</xdr:col>
      <xdr:colOff>2924177</xdr:colOff>
      <xdr:row>0</xdr:row>
      <xdr:rowOff>557893</xdr:rowOff>
    </xdr:to>
    <xdr:sp macro="" textlink="">
      <xdr:nvSpPr>
        <xdr:cNvPr id="4" name="TextBox 3"/>
        <xdr:cNvSpPr txBox="1"/>
      </xdr:nvSpPr>
      <xdr:spPr>
        <a:xfrm>
          <a:off x="2181225" y="192768"/>
          <a:ext cx="1685927" cy="365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ru-RU" sz="1200">
              <a:latin typeface="Arial" pitchFamily="34" charset="0"/>
              <a:cs typeface="Arial" pitchFamily="34" charset="0"/>
            </a:rPr>
            <a:t>Доходы схем финансирования</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31750</xdr:colOff>
      <xdr:row>0</xdr:row>
      <xdr:rowOff>0</xdr:rowOff>
    </xdr:from>
    <xdr:to>
      <xdr:col>2</xdr:col>
      <xdr:colOff>13607</xdr:colOff>
      <xdr:row>1</xdr:row>
      <xdr:rowOff>2258786</xdr:rowOff>
    </xdr:to>
    <xdr:cxnSp macro="">
      <xdr:nvCxnSpPr>
        <xdr:cNvPr id="2" name="Прямая соединительная линия 1"/>
        <xdr:cNvCxnSpPr/>
      </xdr:nvCxnSpPr>
      <xdr:spPr>
        <a:xfrm>
          <a:off x="31750" y="0"/>
          <a:ext cx="4972957" cy="213496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1603375</xdr:colOff>
      <xdr:row>0</xdr:row>
      <xdr:rowOff>253999</xdr:rowOff>
    </xdr:from>
    <xdr:to>
      <xdr:col>1</xdr:col>
      <xdr:colOff>3698875</xdr:colOff>
      <xdr:row>1</xdr:row>
      <xdr:rowOff>492124</xdr:rowOff>
    </xdr:to>
    <xdr:sp macro="" textlink="">
      <xdr:nvSpPr>
        <xdr:cNvPr id="3" name="TextBox 2"/>
        <xdr:cNvSpPr txBox="1"/>
      </xdr:nvSpPr>
      <xdr:spPr>
        <a:xfrm>
          <a:off x="2603500" y="253999"/>
          <a:ext cx="2095500"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indent="0" algn="ctr"/>
          <a:r>
            <a:rPr lang="ru-RU" sz="1400">
              <a:solidFill>
                <a:schemeClr val="dk1"/>
              </a:solidFill>
              <a:latin typeface="Arial" pitchFamily="34" charset="0"/>
              <a:ea typeface="+mn-ea"/>
              <a:cs typeface="Arial" pitchFamily="34" charset="0"/>
            </a:rPr>
            <a:t>Схемы финансирования </a:t>
          </a:r>
        </a:p>
      </xdr:txBody>
    </xdr:sp>
    <xdr:clientData/>
  </xdr:twoCellAnchor>
  <xdr:twoCellAnchor>
    <xdr:from>
      <xdr:col>0</xdr:col>
      <xdr:colOff>166915</xdr:colOff>
      <xdr:row>1</xdr:row>
      <xdr:rowOff>1116240</xdr:rowOff>
    </xdr:from>
    <xdr:to>
      <xdr:col>1</xdr:col>
      <xdr:colOff>1079500</xdr:colOff>
      <xdr:row>1</xdr:row>
      <xdr:rowOff>1651000</xdr:rowOff>
    </xdr:to>
    <xdr:sp macro="" textlink="">
      <xdr:nvSpPr>
        <xdr:cNvPr id="4" name="TextBox 3"/>
        <xdr:cNvSpPr txBox="1"/>
      </xdr:nvSpPr>
      <xdr:spPr>
        <a:xfrm>
          <a:off x="166915" y="1373415"/>
          <a:ext cx="1912710" cy="5347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ru-RU" sz="1400">
              <a:latin typeface="Arial" pitchFamily="34" charset="0"/>
              <a:cs typeface="Arial" pitchFamily="34" charset="0"/>
            </a:rPr>
            <a:t>Поставщики услуг здравоохранения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31750</xdr:colOff>
      <xdr:row>0</xdr:row>
      <xdr:rowOff>0</xdr:rowOff>
    </xdr:from>
    <xdr:to>
      <xdr:col>2</xdr:col>
      <xdr:colOff>13607</xdr:colOff>
      <xdr:row>1</xdr:row>
      <xdr:rowOff>2258786</xdr:rowOff>
    </xdr:to>
    <xdr:cxnSp macro="">
      <xdr:nvCxnSpPr>
        <xdr:cNvPr id="2" name="Прямая соединительная линия 1"/>
        <xdr:cNvCxnSpPr/>
      </xdr:nvCxnSpPr>
      <xdr:spPr>
        <a:xfrm>
          <a:off x="31750" y="0"/>
          <a:ext cx="4125232" cy="218258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1278246</xdr:colOff>
      <xdr:row>0</xdr:row>
      <xdr:rowOff>236474</xdr:rowOff>
    </xdr:from>
    <xdr:to>
      <xdr:col>1</xdr:col>
      <xdr:colOff>3010889</xdr:colOff>
      <xdr:row>1</xdr:row>
      <xdr:rowOff>225136</xdr:rowOff>
    </xdr:to>
    <xdr:sp macro="" textlink="">
      <xdr:nvSpPr>
        <xdr:cNvPr id="3" name="TextBox 2"/>
        <xdr:cNvSpPr txBox="1"/>
      </xdr:nvSpPr>
      <xdr:spPr>
        <a:xfrm>
          <a:off x="2335521" y="236474"/>
          <a:ext cx="1732643" cy="4458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marL="0" indent="0" algn="ctr"/>
          <a:r>
            <a:rPr lang="ru-RU" sz="1400">
              <a:solidFill>
                <a:schemeClr val="dk1"/>
              </a:solidFill>
              <a:latin typeface="Arial" pitchFamily="34" charset="0"/>
              <a:ea typeface="+mn-ea"/>
              <a:cs typeface="Arial" pitchFamily="34" charset="0"/>
            </a:rPr>
            <a:t>Схемы финансирования</a:t>
          </a:r>
        </a:p>
      </xdr:txBody>
    </xdr:sp>
    <xdr:clientData/>
  </xdr:twoCellAnchor>
  <xdr:twoCellAnchor>
    <xdr:from>
      <xdr:col>0</xdr:col>
      <xdr:colOff>51749</xdr:colOff>
      <xdr:row>1</xdr:row>
      <xdr:rowOff>1038885</xdr:rowOff>
    </xdr:from>
    <xdr:to>
      <xdr:col>1</xdr:col>
      <xdr:colOff>1091045</xdr:colOff>
      <xdr:row>1</xdr:row>
      <xdr:rowOff>1575955</xdr:rowOff>
    </xdr:to>
    <xdr:sp macro="" textlink="">
      <xdr:nvSpPr>
        <xdr:cNvPr id="4" name="TextBox 3"/>
        <xdr:cNvSpPr txBox="1"/>
      </xdr:nvSpPr>
      <xdr:spPr>
        <a:xfrm>
          <a:off x="51749" y="1496085"/>
          <a:ext cx="2096571" cy="5370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ru-RU" sz="1400">
              <a:latin typeface="Arial" pitchFamily="34" charset="0"/>
              <a:cs typeface="Arial" pitchFamily="34" charset="0"/>
            </a:rPr>
            <a:t>Функции</a:t>
          </a:r>
          <a:r>
            <a:rPr lang="ru-RU" sz="1400" baseline="0">
              <a:latin typeface="Arial" pitchFamily="34" charset="0"/>
              <a:cs typeface="Arial" pitchFamily="34" charset="0"/>
            </a:rPr>
            <a:t> здравоохранения</a:t>
          </a:r>
          <a:endParaRPr lang="ru-RU" sz="1400">
            <a:latin typeface="Arial" pitchFamily="34" charset="0"/>
            <a:cs typeface="Arial"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298450</xdr:colOff>
      <xdr:row>1</xdr:row>
      <xdr:rowOff>2219324</xdr:rowOff>
    </xdr:from>
    <xdr:to>
      <xdr:col>1</xdr:col>
      <xdr:colOff>1104900</xdr:colOff>
      <xdr:row>1</xdr:row>
      <xdr:rowOff>2711450</xdr:rowOff>
    </xdr:to>
    <xdr:sp macro="" textlink="">
      <xdr:nvSpPr>
        <xdr:cNvPr id="2" name="TextBox 1"/>
        <xdr:cNvSpPr txBox="1"/>
      </xdr:nvSpPr>
      <xdr:spPr>
        <a:xfrm>
          <a:off x="298450" y="2543174"/>
          <a:ext cx="2520950" cy="4921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indent="0" algn="ctr"/>
          <a:r>
            <a:rPr lang="ru-RU" sz="1400">
              <a:solidFill>
                <a:schemeClr val="dk1"/>
              </a:solidFill>
              <a:latin typeface="Arial" pitchFamily="34" charset="0"/>
              <a:ea typeface="+mn-ea"/>
              <a:cs typeface="Arial" pitchFamily="34" charset="0"/>
            </a:rPr>
            <a:t>Функции здравоохранения</a:t>
          </a:r>
        </a:p>
      </xdr:txBody>
    </xdr:sp>
    <xdr:clientData/>
  </xdr:twoCellAnchor>
  <xdr:twoCellAnchor>
    <xdr:from>
      <xdr:col>1</xdr:col>
      <xdr:colOff>2019300</xdr:colOff>
      <xdr:row>0</xdr:row>
      <xdr:rowOff>196849</xdr:rowOff>
    </xdr:from>
    <xdr:to>
      <xdr:col>1</xdr:col>
      <xdr:colOff>4324350</xdr:colOff>
      <xdr:row>1</xdr:row>
      <xdr:rowOff>361950</xdr:rowOff>
    </xdr:to>
    <xdr:sp macro="" textlink="">
      <xdr:nvSpPr>
        <xdr:cNvPr id="3" name="TextBox 2"/>
        <xdr:cNvSpPr txBox="1"/>
      </xdr:nvSpPr>
      <xdr:spPr>
        <a:xfrm>
          <a:off x="3733800" y="196849"/>
          <a:ext cx="2181225" cy="4889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ru-RU" sz="1400">
              <a:latin typeface="Arial" pitchFamily="34" charset="0"/>
              <a:cs typeface="Arial" pitchFamily="34" charset="0"/>
            </a:rPr>
            <a:t>Поставщики услуг здравоохранения </a:t>
          </a:r>
        </a:p>
      </xdr:txBody>
    </xdr:sp>
    <xdr:clientData/>
  </xdr:twoCellAnchor>
  <xdr:twoCellAnchor>
    <xdr:from>
      <xdr:col>0</xdr:col>
      <xdr:colOff>19050</xdr:colOff>
      <xdr:row>0</xdr:row>
      <xdr:rowOff>19050</xdr:rowOff>
    </xdr:from>
    <xdr:to>
      <xdr:col>1</xdr:col>
      <xdr:colOff>4381500</xdr:colOff>
      <xdr:row>1</xdr:row>
      <xdr:rowOff>3143250</xdr:rowOff>
    </xdr:to>
    <xdr:cxnSp macro="">
      <xdr:nvCxnSpPr>
        <xdr:cNvPr id="4" name="Прямая соединительная линия 3"/>
        <xdr:cNvCxnSpPr/>
      </xdr:nvCxnSpPr>
      <xdr:spPr>
        <a:xfrm>
          <a:off x="19050" y="19050"/>
          <a:ext cx="5895975" cy="34480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ocalhost\Users\georgegotsadze\George\Consultancy\Past%20Assignments\CIC%20Folder\2010%20Kazakhstan\2nd%20Mission%20Sept%202010\2007-2010%20Data%20for%20NHA\2007-2010%20Republican%20Budget%20Dat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weta\c\SPRMAIL\FROM_ALM.BIN\04_16_97\IKVAR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lenovo/Desktop/&#1053;&#1057;&#1047;/&#1086;&#1090;&#1095;&#1077;&#1090;/SHA_2011+&#1076;&#1086;&#1085;&#1086;&#1088;&#1089;&#1090;&#1074;&#108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043;&#104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053;&#1057;&#1047;%20&#1076;&#1083;&#1103;%20&#1082;&#1086;&#1088;&#1088;&#1077;&#1082;&#1090;/&#1053;&#1057;&#1047;%202015%20correcte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053;&#1057;&#1047;%20&#1076;&#1083;&#1103;%20&#1082;&#1086;&#1088;&#1088;&#1077;&#1082;&#1090;/&#1055;&#1077;&#1088;&#1077;&#1089;&#1095;&#1077;&#1090;%20&#1090;&#1072;&#1073;&#1083;&#1080;&#1094;%20&#1079;&#1072;%202011/&#1053;&#1057;&#1047;%202016%20corrected%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2010Anlz"/>
      <sheetName val="2009ANlz"/>
      <sheetName val="2008Anlz"/>
      <sheetName val="2007Anlz"/>
      <sheetName val="2007"/>
      <sheetName val="2008"/>
      <sheetName val="2009"/>
      <sheetName val="Total Budget"/>
      <sheetName val="Rep Budget"/>
      <sheetName val="Analysis 1"/>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дры1кв"/>
      <sheetName val="Стац1кв"/>
      <sheetName val="Пол1кв"/>
      <sheetName val="Заксл1кв"/>
      <sheetName val="рстр_янв"/>
    </sheetNames>
    <sheetDataSet>
      <sheetData sheetId="0"/>
      <sheetData sheetId="1"/>
      <sheetData sheetId="2"/>
      <sheetData sheetId="3"/>
      <sheetData sheetId="4">
        <row r="12">
          <cell r="K12">
            <v>151238.39999999999</v>
          </cell>
          <cell r="S12">
            <v>251196</v>
          </cell>
          <cell r="AA12">
            <v>24182.5</v>
          </cell>
          <cell r="AI12">
            <v>23766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норство_ИТОГ"/>
      <sheetName val="справочник"/>
      <sheetName val="Exchange rate"/>
      <sheetName val="Donor funding"/>
      <sheetName val="FS-HF_sha"/>
      <sheetName val="HF-HP_sha"/>
      <sheetName val="HP-HC_sha"/>
      <sheetName val="HF-HC _sha"/>
      <sheetName val="FS-HF2"/>
      <sheetName val="HF-HP2"/>
      <sheetName val="HP-HC2"/>
      <sheetName val="HF-HC2"/>
      <sheetName val="страхование_АФН"/>
      <sheetName val="Домохоз"/>
      <sheetName val="ОтчетГБ_коды"/>
      <sheetName val="соцфин 2.4"/>
      <sheetName val="соцфин 9.1"/>
      <sheetName val="соцфин 3.5._кап"/>
      <sheetName val="соцфин 3.4"/>
      <sheetName val="соцфин 3.1.капит"/>
      <sheetName val="соцфин 2.5"/>
      <sheetName val="соцфин 2.1.теку"/>
      <sheetName val="ДХ_здрав_структ"/>
      <sheetName val="009_Свод"/>
      <sheetName val="Тубпсихинф"/>
      <sheetName val="ОтчетГБ_оригинал"/>
      <sheetName val="1"/>
      <sheetName val="Лист1"/>
      <sheetName val="Лист2"/>
    </sheetNames>
    <sheetDataSet>
      <sheetData sheetId="0"/>
      <sheetData sheetId="1">
        <row r="3">
          <cell r="A3">
            <v>12110</v>
          </cell>
          <cell r="B3" t="str">
            <v>Health policy &amp; admin. management</v>
          </cell>
          <cell r="C3" t="str">
            <v>HC.7</v>
          </cell>
        </row>
        <row r="4">
          <cell r="A4">
            <v>12181</v>
          </cell>
          <cell r="B4" t="str">
            <v>Medical education/training</v>
          </cell>
          <cell r="C4" t="str">
            <v>HC.RI.4</v>
          </cell>
        </row>
        <row r="5">
          <cell r="A5">
            <v>12182</v>
          </cell>
          <cell r="B5" t="str">
            <v>Medical research</v>
          </cell>
          <cell r="C5" t="str">
            <v>HC.RI.6</v>
          </cell>
        </row>
        <row r="6">
          <cell r="A6">
            <v>12191</v>
          </cell>
          <cell r="B6" t="str">
            <v>Medical services</v>
          </cell>
          <cell r="C6" t="str">
            <v>HC.1</v>
          </cell>
        </row>
        <row r="7">
          <cell r="A7">
            <v>12220</v>
          </cell>
          <cell r="B7" t="str">
            <v>Basic health care</v>
          </cell>
          <cell r="C7" t="str">
            <v>HC.9</v>
          </cell>
        </row>
        <row r="8">
          <cell r="A8">
            <v>12230</v>
          </cell>
          <cell r="B8" t="str">
            <v>Basic health infrastructure</v>
          </cell>
          <cell r="C8" t="str">
            <v>HC.RI.5</v>
          </cell>
        </row>
        <row r="9">
          <cell r="A9">
            <v>12240</v>
          </cell>
          <cell r="B9" t="str">
            <v>Basic nutrition</v>
          </cell>
          <cell r="C9" t="str">
            <v xml:space="preserve">HC.6 </v>
          </cell>
        </row>
        <row r="10">
          <cell r="A10">
            <v>12250</v>
          </cell>
          <cell r="B10" t="str">
            <v>Infectious disease control</v>
          </cell>
          <cell r="C10" t="str">
            <v>HC.RI.3.3</v>
          </cell>
        </row>
        <row r="11">
          <cell r="A11">
            <v>12263</v>
          </cell>
          <cell r="B11" t="str">
            <v>Tuberculosis control</v>
          </cell>
          <cell r="C11" t="str">
            <v>HC.RI.3.4</v>
          </cell>
        </row>
        <row r="12">
          <cell r="A12">
            <v>12281</v>
          </cell>
          <cell r="B12" t="str">
            <v>Health personnel development</v>
          </cell>
          <cell r="C12" t="str">
            <v>HC.RI.4</v>
          </cell>
        </row>
        <row r="13">
          <cell r="A13">
            <v>13010</v>
          </cell>
          <cell r="B13" t="str">
            <v>Population policy and admin. mgmt</v>
          </cell>
          <cell r="C13" t="str">
            <v>HC.7</v>
          </cell>
        </row>
        <row r="14">
          <cell r="A14">
            <v>13020</v>
          </cell>
          <cell r="B14" t="str">
            <v>Reproductive health care</v>
          </cell>
          <cell r="C14" t="str">
            <v>HC.RI.3.1</v>
          </cell>
        </row>
        <row r="15">
          <cell r="A15">
            <v>13030</v>
          </cell>
          <cell r="B15" t="str">
            <v>Family planning</v>
          </cell>
          <cell r="C15" t="str">
            <v>HC.RI.3.1</v>
          </cell>
        </row>
        <row r="16">
          <cell r="A16">
            <v>13040</v>
          </cell>
          <cell r="B16" t="str">
            <v>Std control including hiv/aids</v>
          </cell>
          <cell r="C16" t="str">
            <v>HC.6.2</v>
          </cell>
        </row>
        <row r="17">
          <cell r="A17">
            <v>13081</v>
          </cell>
          <cell r="B17" t="str">
            <v>Personnel dvpt: pop. &amp; repro health</v>
          </cell>
          <cell r="C17" t="str">
            <v>HC.RI.4</v>
          </cell>
        </row>
        <row r="18">
          <cell r="A18">
            <v>14030</v>
          </cell>
          <cell r="B18" t="str">
            <v>Basic drinking water supply and basic sanitation</v>
          </cell>
          <cell r="C18" t="str">
            <v>HC.RI.7</v>
          </cell>
        </row>
        <row r="19">
          <cell r="A19">
            <v>14031</v>
          </cell>
          <cell r="B19" t="str">
            <v>Basic drinking water supply</v>
          </cell>
          <cell r="C19" t="str">
            <v>HC.RI.8</v>
          </cell>
        </row>
        <row r="20">
          <cell r="A20">
            <v>14081</v>
          </cell>
          <cell r="B20" t="str">
            <v>Educ./trng:water supply &amp; sanitation</v>
          </cell>
          <cell r="C20" t="str">
            <v>HC.RI.4</v>
          </cell>
        </row>
      </sheetData>
      <sheetData sheetId="2">
        <row r="4">
          <cell r="B4">
            <v>147.36000000000001</v>
          </cell>
        </row>
        <row r="5">
          <cell r="B5">
            <v>146.62</v>
          </cell>
        </row>
        <row r="6">
          <cell r="B6">
            <v>149.11000000000001</v>
          </cell>
        </row>
        <row r="7">
          <cell r="B7">
            <v>1000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HF"/>
      <sheetName val="HF-HP"/>
      <sheetName val="HP-HC"/>
      <sheetName val="Лист2"/>
      <sheetName val="HF-HC"/>
      <sheetName val="ОтчетГБ"/>
      <sheetName val="Лист1"/>
      <sheetName val="Лист7"/>
    </sheetNames>
    <sheetDataSet>
      <sheetData sheetId="0" refreshError="1"/>
      <sheetData sheetId="1" refreshError="1">
        <row r="5">
          <cell r="G5">
            <v>1998556.2529</v>
          </cell>
          <cell r="I5">
            <v>3748239.091</v>
          </cell>
        </row>
        <row r="59">
          <cell r="F59">
            <v>1343668.5</v>
          </cell>
        </row>
        <row r="60">
          <cell r="F60">
            <v>11077907.707799999</v>
          </cell>
        </row>
        <row r="65">
          <cell r="K65">
            <v>73374</v>
          </cell>
        </row>
        <row r="73">
          <cell r="F73">
            <v>1831601</v>
          </cell>
        </row>
        <row r="74">
          <cell r="F74">
            <v>555823.26950000005</v>
          </cell>
        </row>
        <row r="75">
          <cell r="F75">
            <v>17508163.033100002</v>
          </cell>
        </row>
        <row r="77">
          <cell r="F77">
            <v>2452955.8768000002</v>
          </cell>
          <cell r="K77">
            <v>29599.9794</v>
          </cell>
        </row>
        <row r="79">
          <cell r="H79">
            <v>394028</v>
          </cell>
          <cell r="K79">
            <v>21219.972000000002</v>
          </cell>
        </row>
        <row r="80">
          <cell r="F80">
            <v>1925726.1713</v>
          </cell>
        </row>
        <row r="81">
          <cell r="F81">
            <v>947463.19629999995</v>
          </cell>
          <cell r="K81">
            <v>78677</v>
          </cell>
          <cell r="X81">
            <v>519245.71889999998</v>
          </cell>
        </row>
        <row r="82">
          <cell r="F82">
            <v>9746974.4626000002</v>
          </cell>
          <cell r="K82">
            <v>125229</v>
          </cell>
        </row>
        <row r="87">
          <cell r="X87">
            <v>738653.57860000001</v>
          </cell>
        </row>
        <row r="89">
          <cell r="F89">
            <v>28488.3341</v>
          </cell>
        </row>
        <row r="90">
          <cell r="F90">
            <v>12418988.917400001</v>
          </cell>
          <cell r="G90">
            <v>1311129.9464</v>
          </cell>
          <cell r="K90">
            <v>4453939.78</v>
          </cell>
          <cell r="T90">
            <v>11277390.468699999</v>
          </cell>
        </row>
      </sheetData>
      <sheetData sheetId="2" refreshError="1"/>
      <sheetData sheetId="3" refreshError="1"/>
      <sheetData sheetId="4" refreshError="1"/>
      <sheetData sheetId="5" refreshError="1">
        <row r="13">
          <cell r="H13">
            <v>1168157.4983999999</v>
          </cell>
        </row>
        <row r="17">
          <cell r="H17">
            <v>555823.26950000005</v>
          </cell>
        </row>
        <row r="19">
          <cell r="H19">
            <v>2791384.8045999999</v>
          </cell>
        </row>
        <row r="36">
          <cell r="H36">
            <v>17508163.033100002</v>
          </cell>
        </row>
        <row r="46">
          <cell r="H46">
            <v>1998556.2529</v>
          </cell>
        </row>
        <row r="48">
          <cell r="H48">
            <v>3748239.091</v>
          </cell>
        </row>
        <row r="51">
          <cell r="H51">
            <v>1562351.1492000001</v>
          </cell>
        </row>
        <row r="52">
          <cell r="H52">
            <v>122112.65399999999</v>
          </cell>
        </row>
        <row r="55">
          <cell r="H55">
            <v>627676.35250000004</v>
          </cell>
        </row>
        <row r="56">
          <cell r="H56">
            <v>77274.838099999994</v>
          </cell>
        </row>
        <row r="61">
          <cell r="H61">
            <v>9746974.4626000002</v>
          </cell>
        </row>
        <row r="62">
          <cell r="H62">
            <v>28488.3341</v>
          </cell>
        </row>
        <row r="64">
          <cell r="H64">
            <v>206369.236</v>
          </cell>
        </row>
        <row r="67">
          <cell r="H67">
            <v>4705100.3309000004</v>
          </cell>
        </row>
        <row r="68">
          <cell r="H68">
            <v>2486884.8758999999</v>
          </cell>
        </row>
        <row r="69">
          <cell r="H69">
            <v>1659521.7180000001</v>
          </cell>
        </row>
        <row r="70">
          <cell r="H70">
            <v>978302.53099999996</v>
          </cell>
        </row>
        <row r="71">
          <cell r="H71">
            <v>681219.18700000003</v>
          </cell>
        </row>
        <row r="73">
          <cell r="H73">
            <v>28368.397199999999</v>
          </cell>
        </row>
        <row r="74">
          <cell r="H74">
            <v>10580.121999999999</v>
          </cell>
        </row>
        <row r="77">
          <cell r="H77">
            <v>994396.66370000003</v>
          </cell>
        </row>
        <row r="78">
          <cell r="H78">
            <v>472300.77370000002</v>
          </cell>
        </row>
        <row r="80">
          <cell r="H80">
            <v>36215</v>
          </cell>
        </row>
        <row r="81">
          <cell r="H81">
            <v>220801.99202000001</v>
          </cell>
        </row>
        <row r="83">
          <cell r="H83">
            <v>1230.8685800000001</v>
          </cell>
        </row>
        <row r="84">
          <cell r="H84">
            <v>1791.7449999999999</v>
          </cell>
        </row>
        <row r="95">
          <cell r="H95">
            <v>125229</v>
          </cell>
        </row>
        <row r="96">
          <cell r="H96">
            <v>3948069.31</v>
          </cell>
        </row>
        <row r="99">
          <cell r="H99">
            <v>51495041.4947</v>
          </cell>
        </row>
        <row r="100">
          <cell r="H100">
            <v>4808736.8795999996</v>
          </cell>
        </row>
        <row r="103">
          <cell r="H103">
            <v>1384815.1285999999</v>
          </cell>
        </row>
        <row r="104">
          <cell r="H104">
            <v>11707.790999999999</v>
          </cell>
        </row>
        <row r="106">
          <cell r="H106">
            <v>2757145.1069999998</v>
          </cell>
        </row>
        <row r="107">
          <cell r="H107">
            <v>1146973.7945000001</v>
          </cell>
        </row>
        <row r="109">
          <cell r="H109">
            <v>1013935.4528</v>
          </cell>
        </row>
        <row r="110">
          <cell r="H110">
            <v>530123.21089999995</v>
          </cell>
        </row>
        <row r="112">
          <cell r="H112">
            <v>637738.55932</v>
          </cell>
        </row>
        <row r="113">
          <cell r="H113">
            <v>217690.5845</v>
          </cell>
        </row>
        <row r="115">
          <cell r="H115">
            <v>3021758.1790999998</v>
          </cell>
        </row>
        <row r="117">
          <cell r="H117">
            <v>5937554.8651999999</v>
          </cell>
        </row>
        <row r="118">
          <cell r="H118">
            <v>1871850.5659</v>
          </cell>
        </row>
        <row r="120">
          <cell r="H120">
            <v>502376.01949999999</v>
          </cell>
        </row>
        <row r="121">
          <cell r="H121">
            <v>94</v>
          </cell>
        </row>
        <row r="123">
          <cell r="H123">
            <v>7793752.0469000004</v>
          </cell>
        </row>
        <row r="127">
          <cell r="H127">
            <v>105482.5854</v>
          </cell>
        </row>
        <row r="129">
          <cell r="H129">
            <v>554273.90200999996</v>
          </cell>
        </row>
        <row r="131">
          <cell r="H131">
            <v>99416.209109999996</v>
          </cell>
        </row>
        <row r="133">
          <cell r="H133">
            <v>192823.86682</v>
          </cell>
        </row>
        <row r="134">
          <cell r="H134">
            <v>126364.91396000001</v>
          </cell>
        </row>
        <row r="136">
          <cell r="H136">
            <v>449209.02815999999</v>
          </cell>
        </row>
        <row r="138">
          <cell r="H138">
            <v>545673.62269999995</v>
          </cell>
        </row>
        <row r="139">
          <cell r="H139">
            <v>184088.27856000001</v>
          </cell>
        </row>
        <row r="141">
          <cell r="H141">
            <v>358083</v>
          </cell>
        </row>
        <row r="145">
          <cell r="H145">
            <v>14414378.1843</v>
          </cell>
        </row>
        <row r="146">
          <cell r="H146">
            <v>93375946.690599993</v>
          </cell>
        </row>
        <row r="148">
          <cell r="H148">
            <v>1956559.0427999999</v>
          </cell>
        </row>
        <row r="149">
          <cell r="H149">
            <v>553959.88600000006</v>
          </cell>
        </row>
        <row r="150">
          <cell r="H150">
            <v>758734.32900000003</v>
          </cell>
        </row>
        <row r="151">
          <cell r="H151">
            <v>782263.96799999999</v>
          </cell>
        </row>
        <row r="152">
          <cell r="H152">
            <v>10859579.932499999</v>
          </cell>
        </row>
        <row r="155">
          <cell r="H155">
            <v>1764357.1077000001</v>
          </cell>
        </row>
        <row r="156">
          <cell r="H156">
            <v>12358896.41571</v>
          </cell>
        </row>
        <row r="158">
          <cell r="H158">
            <v>290128.71000000002</v>
          </cell>
        </row>
        <row r="159">
          <cell r="H159">
            <v>91239.1774</v>
          </cell>
        </row>
        <row r="160">
          <cell r="H160">
            <v>69271.999400000001</v>
          </cell>
        </row>
        <row r="161">
          <cell r="H161">
            <v>83432.999849999993</v>
          </cell>
        </row>
        <row r="162">
          <cell r="H162">
            <v>3205954.9983299999</v>
          </cell>
        </row>
        <row r="166">
          <cell r="H166">
            <v>15378144.255790001</v>
          </cell>
        </row>
        <row r="167">
          <cell r="H167">
            <v>445170.91700000002</v>
          </cell>
        </row>
        <row r="170">
          <cell r="H170">
            <v>5571531.5</v>
          </cell>
        </row>
        <row r="171">
          <cell r="H171">
            <v>72417.5193</v>
          </cell>
        </row>
        <row r="174">
          <cell r="H174">
            <v>5252.1252000000004</v>
          </cell>
        </row>
        <row r="178">
          <cell r="H178">
            <v>11277390.468699999</v>
          </cell>
        </row>
        <row r="181">
          <cell r="H181">
            <v>10375650.9145</v>
          </cell>
        </row>
        <row r="182">
          <cell r="H182">
            <v>159752.70000000001</v>
          </cell>
        </row>
        <row r="184">
          <cell r="H184">
            <v>1831601</v>
          </cell>
        </row>
        <row r="187">
          <cell r="H187">
            <v>1925726.1713</v>
          </cell>
        </row>
        <row r="188">
          <cell r="H188">
            <v>9156</v>
          </cell>
        </row>
        <row r="189">
          <cell r="H189">
            <v>585203.77989999996</v>
          </cell>
        </row>
        <row r="191">
          <cell r="H191">
            <v>362259.41639999999</v>
          </cell>
        </row>
        <row r="194">
          <cell r="H194">
            <v>1067256.2376000001</v>
          </cell>
        </row>
        <row r="195">
          <cell r="H195">
            <v>1343668.5</v>
          </cell>
        </row>
        <row r="197">
          <cell r="H197">
            <v>150000</v>
          </cell>
        </row>
        <row r="198">
          <cell r="H198">
            <v>297841.43530000001</v>
          </cell>
        </row>
        <row r="199">
          <cell r="H199">
            <v>38265</v>
          </cell>
        </row>
        <row r="200">
          <cell r="H200">
            <v>94662.657999999996</v>
          </cell>
        </row>
        <row r="202">
          <cell r="H202">
            <v>1198645.9273999999</v>
          </cell>
        </row>
        <row r="206">
          <cell r="H206">
            <v>733994.14529999997</v>
          </cell>
        </row>
        <row r="207">
          <cell r="H207">
            <v>1684597.1331</v>
          </cell>
        </row>
        <row r="208">
          <cell r="H208">
            <v>616411.57860000001</v>
          </cell>
        </row>
        <row r="209">
          <cell r="H209">
            <v>1125.336</v>
          </cell>
        </row>
        <row r="210">
          <cell r="H210">
            <v>206067.99</v>
          </cell>
        </row>
        <row r="211">
          <cell r="H211">
            <v>439353.9999</v>
          </cell>
        </row>
        <row r="212">
          <cell r="H212">
            <v>102199</v>
          </cell>
        </row>
        <row r="214">
          <cell r="H214">
            <v>213137</v>
          </cell>
        </row>
        <row r="219">
          <cell r="H219">
            <v>51791.7</v>
          </cell>
        </row>
        <row r="220">
          <cell r="H220">
            <v>725.19899999999996</v>
          </cell>
        </row>
        <row r="221">
          <cell r="H221">
            <v>190000</v>
          </cell>
        </row>
        <row r="222">
          <cell r="H222">
            <v>18408.419999999998</v>
          </cell>
        </row>
        <row r="235">
          <cell r="H235">
            <v>182227.50690000001</v>
          </cell>
        </row>
        <row r="237">
          <cell r="H237">
            <v>12276.2048</v>
          </cell>
        </row>
        <row r="238">
          <cell r="H238">
            <v>163289</v>
          </cell>
        </row>
        <row r="239">
          <cell r="H239">
            <v>122242</v>
          </cell>
        </row>
        <row r="240">
          <cell r="H240">
            <v>4590.8298000000004</v>
          </cell>
        </row>
        <row r="241">
          <cell r="H241">
            <v>78766.383000000002</v>
          </cell>
        </row>
        <row r="242">
          <cell r="H242">
            <v>10000</v>
          </cell>
        </row>
        <row r="244">
          <cell r="H244">
            <v>331107.37699999998</v>
          </cell>
        </row>
        <row r="259">
          <cell r="H259">
            <v>21219.972000000002</v>
          </cell>
        </row>
        <row r="260">
          <cell r="H260">
            <v>73374</v>
          </cell>
        </row>
        <row r="262">
          <cell r="H262">
            <v>41348</v>
          </cell>
        </row>
        <row r="263">
          <cell r="H263">
            <v>37329</v>
          </cell>
        </row>
        <row r="268">
          <cell r="H268">
            <v>9809</v>
          </cell>
        </row>
        <row r="273">
          <cell r="H273">
            <v>13156</v>
          </cell>
        </row>
        <row r="276">
          <cell r="H276">
            <v>160640</v>
          </cell>
        </row>
        <row r="278">
          <cell r="H278">
            <v>6240</v>
          </cell>
        </row>
      </sheetData>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FS-HF"/>
      <sheetName val="HF-HP"/>
      <sheetName val="HF-HC"/>
      <sheetName val="HC-HP"/>
      <sheetName val="РБ 2015"/>
      <sheetName val="ГБ 2015"/>
      <sheetName val="ГБ 2016"/>
      <sheetName val="МБ 2016"/>
      <sheetName val="Мб 2015"/>
      <sheetName val="КОМУ 2015"/>
      <sheetName val="КОМУ 2016"/>
      <sheetName val="ДФ 2015"/>
      <sheetName val="ДФ 2016"/>
      <sheetName val="009 2015"/>
      <sheetName val="009 2016"/>
      <sheetName val="039 2015"/>
      <sheetName val="039 2016"/>
      <sheetName val="ДХ 2015"/>
      <sheetName val="2"/>
      <sheetName val="НБ выпл."/>
      <sheetName val="НБ прем."/>
      <sheetName val="предпр 2015"/>
      <sheetName val="Донор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9">
          <cell r="C29">
            <v>17869687</v>
          </cell>
        </row>
      </sheetData>
      <sheetData sheetId="2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ходы 2016"/>
      <sheetName val="FS-HF"/>
      <sheetName val="HF-HP"/>
      <sheetName val="HF-HC"/>
      <sheetName val="HC-HP"/>
      <sheetName val="РБ 2016"/>
      <sheetName val="ГБ 2016"/>
      <sheetName val="МБ 2016"/>
      <sheetName val="КОМУ 2016"/>
      <sheetName val="ДФ 2016"/>
      <sheetName val="009 2016"/>
      <sheetName val="039 2016"/>
      <sheetName val="Нб прем 16"/>
      <sheetName val="Нб выпл 16"/>
      <sheetName val="предпр 16"/>
      <sheetName val="ОДХ"/>
      <sheetName val="Розница ЛС"/>
      <sheetName val="ОУ"/>
      <sheetName val="2"/>
    </sheetNames>
    <sheetDataSet>
      <sheetData sheetId="0"/>
      <sheetData sheetId="1"/>
      <sheetData sheetId="2"/>
      <sheetData sheetId="3">
        <row r="18">
          <cell r="I18">
            <v>22150126</v>
          </cell>
        </row>
        <row r="48">
          <cell r="D48">
            <v>14930664.517399997</v>
          </cell>
          <cell r="F48">
            <v>0</v>
          </cell>
        </row>
      </sheetData>
      <sheetData sheetId="4"/>
      <sheetData sheetId="5"/>
      <sheetData sheetId="6">
        <row r="12">
          <cell r="K12">
            <v>7205953.2420899998</v>
          </cell>
        </row>
        <row r="84">
          <cell r="G84">
            <v>13418304.867900001</v>
          </cell>
        </row>
        <row r="89">
          <cell r="G89">
            <v>3123404.8505000002</v>
          </cell>
        </row>
        <row r="92">
          <cell r="G92">
            <v>1767882.6577999999</v>
          </cell>
        </row>
        <row r="95">
          <cell r="G95">
            <v>8097.8339999999998</v>
          </cell>
        </row>
        <row r="112">
          <cell r="G112">
            <v>593361.48670000001</v>
          </cell>
        </row>
        <row r="115">
          <cell r="G115">
            <v>400724.98180000001</v>
          </cell>
        </row>
        <row r="118">
          <cell r="G118">
            <v>1334.07</v>
          </cell>
        </row>
        <row r="127">
          <cell r="G127">
            <v>247225</v>
          </cell>
        </row>
        <row r="136">
          <cell r="G136">
            <v>5386847.5853000004</v>
          </cell>
        </row>
        <row r="138">
          <cell r="G138">
            <v>8426345.9285000004</v>
          </cell>
        </row>
        <row r="141">
          <cell r="G141">
            <v>3358874.2862999998</v>
          </cell>
        </row>
        <row r="144">
          <cell r="G144">
            <v>7885893.6908</v>
          </cell>
        </row>
        <row r="150">
          <cell r="G150">
            <v>25427849.986400001</v>
          </cell>
        </row>
        <row r="153">
          <cell r="G153">
            <v>595192.77930000005</v>
          </cell>
        </row>
        <row r="155">
          <cell r="G155">
            <v>28298337.139800001</v>
          </cell>
        </row>
        <row r="162">
          <cell r="G162">
            <v>505069.52590000001</v>
          </cell>
        </row>
        <row r="164">
          <cell r="G164">
            <v>1642465.4785</v>
          </cell>
        </row>
        <row r="166">
          <cell r="G166">
            <v>867422.19579999999</v>
          </cell>
        </row>
        <row r="168">
          <cell r="G168">
            <v>2034962.1044999999</v>
          </cell>
        </row>
        <row r="173">
          <cell r="G173">
            <v>3955190.18</v>
          </cell>
        </row>
        <row r="176">
          <cell r="G176">
            <v>177627.03769999999</v>
          </cell>
        </row>
        <row r="178">
          <cell r="G178">
            <v>8352192.4397999998</v>
          </cell>
        </row>
        <row r="183">
          <cell r="G183">
            <v>21879029.396400001</v>
          </cell>
        </row>
        <row r="189">
          <cell r="G189">
            <v>3337679.9260999998</v>
          </cell>
        </row>
        <row r="194">
          <cell r="G194">
            <v>10032615.3913</v>
          </cell>
        </row>
        <row r="198">
          <cell r="G198">
            <v>5206816.7024999997</v>
          </cell>
        </row>
        <row r="201">
          <cell r="G201">
            <v>643904.32149999996</v>
          </cell>
        </row>
        <row r="207">
          <cell r="G207">
            <v>2463555.9934</v>
          </cell>
        </row>
        <row r="212">
          <cell r="G212">
            <v>17861879.595100001</v>
          </cell>
        </row>
        <row r="219">
          <cell r="G219">
            <v>10311512.2806</v>
          </cell>
        </row>
        <row r="225">
          <cell r="G225">
            <v>3114.3788</v>
          </cell>
        </row>
        <row r="226">
          <cell r="G226">
            <v>3114.3788</v>
          </cell>
        </row>
        <row r="232">
          <cell r="G232">
            <v>13483446.9702</v>
          </cell>
        </row>
        <row r="238">
          <cell r="G238">
            <v>1949984.5382000001</v>
          </cell>
        </row>
        <row r="241">
          <cell r="G241">
            <v>5408007.2253</v>
          </cell>
        </row>
        <row r="247">
          <cell r="G247">
            <v>414824.70059999998</v>
          </cell>
        </row>
        <row r="249">
          <cell r="G249">
            <v>797197.89</v>
          </cell>
        </row>
        <row r="252">
          <cell r="G252">
            <v>137818</v>
          </cell>
        </row>
        <row r="262">
          <cell r="G262">
            <v>30000</v>
          </cell>
        </row>
        <row r="280">
          <cell r="G280">
            <v>266639</v>
          </cell>
        </row>
        <row r="283">
          <cell r="G283">
            <v>461652.6091</v>
          </cell>
        </row>
        <row r="289">
          <cell r="G289">
            <v>6742.8469999999998</v>
          </cell>
        </row>
      </sheetData>
      <sheetData sheetId="7"/>
      <sheetData sheetId="8">
        <row r="5">
          <cell r="M5">
            <v>527850.5</v>
          </cell>
          <cell r="N5">
            <v>255263</v>
          </cell>
          <cell r="Q5">
            <v>1155714.2000000002</v>
          </cell>
          <cell r="R5">
            <v>1754163.5</v>
          </cell>
          <cell r="U5">
            <v>12527786.600000001</v>
          </cell>
          <cell r="V5">
            <v>2806074.1999999997</v>
          </cell>
          <cell r="X5">
            <v>250151.6</v>
          </cell>
          <cell r="Y5">
            <v>36770447.300000004</v>
          </cell>
          <cell r="AA5">
            <v>4891041.5</v>
          </cell>
          <cell r="AF5">
            <v>7175331.9000000022</v>
          </cell>
          <cell r="AL5">
            <v>75216.2</v>
          </cell>
          <cell r="AM5">
            <v>74517.5</v>
          </cell>
          <cell r="AO5">
            <v>280549.5</v>
          </cell>
          <cell r="BH5">
            <v>3103719.4000000004</v>
          </cell>
        </row>
        <row r="6">
          <cell r="Q6">
            <v>436624.5</v>
          </cell>
          <cell r="U6">
            <v>14542337.5</v>
          </cell>
          <cell r="V6">
            <v>26439.200000000001</v>
          </cell>
          <cell r="Y6">
            <v>2989567</v>
          </cell>
          <cell r="AA6">
            <v>6668267.8000000007</v>
          </cell>
          <cell r="AF6">
            <v>1882606</v>
          </cell>
          <cell r="AL6">
            <v>22996.5</v>
          </cell>
          <cell r="AO6">
            <v>22804.9</v>
          </cell>
          <cell r="BH6">
            <v>1342106</v>
          </cell>
        </row>
        <row r="7">
          <cell r="Q7">
            <v>476355.99999999994</v>
          </cell>
          <cell r="U7">
            <v>137063.70000000001</v>
          </cell>
          <cell r="V7">
            <v>317507.59999999998</v>
          </cell>
          <cell r="X7">
            <v>62027</v>
          </cell>
          <cell r="Y7">
            <v>1953064.0000000002</v>
          </cell>
          <cell r="AA7">
            <v>1310339.1000000001</v>
          </cell>
          <cell r="AF7">
            <v>15937884.299999995</v>
          </cell>
          <cell r="AL7">
            <v>54520.7</v>
          </cell>
          <cell r="AM7">
            <v>1487769.5999999999</v>
          </cell>
          <cell r="AO7">
            <v>192156.6</v>
          </cell>
          <cell r="AQ7">
            <v>4721.2</v>
          </cell>
          <cell r="BH7">
            <v>63548.800000000003</v>
          </cell>
        </row>
        <row r="8">
          <cell r="I8">
            <v>582711.80000000005</v>
          </cell>
          <cell r="J8">
            <v>1131102.1000000001</v>
          </cell>
          <cell r="Y8">
            <v>0</v>
          </cell>
          <cell r="AA8">
            <v>0</v>
          </cell>
        </row>
        <row r="9">
          <cell r="I9">
            <v>1102085.8</v>
          </cell>
          <cell r="J9">
            <v>63748.4</v>
          </cell>
          <cell r="Y9">
            <v>302290.40000000002</v>
          </cell>
          <cell r="AF9">
            <v>68039.700000000012</v>
          </cell>
          <cell r="AL9">
            <v>9963.2999999999993</v>
          </cell>
        </row>
      </sheetData>
      <sheetData sheetId="9">
        <row r="5">
          <cell r="C5">
            <v>1168140</v>
          </cell>
        </row>
        <row r="6">
          <cell r="C6">
            <v>244897</v>
          </cell>
        </row>
        <row r="7">
          <cell r="C7">
            <v>1990737.5564999999</v>
          </cell>
        </row>
        <row r="13">
          <cell r="C13">
            <v>82443</v>
          </cell>
        </row>
        <row r="14">
          <cell r="C14">
            <v>6470037</v>
          </cell>
        </row>
      </sheetData>
      <sheetData sheetId="10">
        <row r="12">
          <cell r="L12">
            <v>13821335.000956256</v>
          </cell>
        </row>
        <row r="13">
          <cell r="L13">
            <v>7227870.4567679577</v>
          </cell>
        </row>
        <row r="14">
          <cell r="L14">
            <v>3970078.3197485884</v>
          </cell>
        </row>
        <row r="15">
          <cell r="L15">
            <v>5037984.4873005431</v>
          </cell>
        </row>
        <row r="16">
          <cell r="L16">
            <v>28153229.555012297</v>
          </cell>
        </row>
        <row r="17">
          <cell r="L17">
            <v>11353540.688598916</v>
          </cell>
        </row>
      </sheetData>
      <sheetData sheetId="11">
        <row r="6">
          <cell r="M6">
            <v>287773555.90718973</v>
          </cell>
        </row>
        <row r="7">
          <cell r="M7">
            <v>1257968.0809901292</v>
          </cell>
        </row>
        <row r="8">
          <cell r="M8">
            <v>18810.995020213315</v>
          </cell>
        </row>
      </sheetData>
      <sheetData sheetId="12">
        <row r="35">
          <cell r="T35">
            <v>4848439</v>
          </cell>
        </row>
      </sheetData>
      <sheetData sheetId="13"/>
      <sheetData sheetId="14">
        <row r="18">
          <cell r="F18">
            <v>19144897</v>
          </cell>
        </row>
        <row r="19">
          <cell r="F19">
            <v>4589621</v>
          </cell>
        </row>
        <row r="20">
          <cell r="F20">
            <v>2381703</v>
          </cell>
        </row>
      </sheetData>
      <sheetData sheetId="15">
        <row r="9">
          <cell r="C9">
            <v>28117042941.176472</v>
          </cell>
        </row>
      </sheetData>
      <sheetData sheetId="16">
        <row r="26">
          <cell r="N26">
            <v>299218.36800000002</v>
          </cell>
        </row>
        <row r="27">
          <cell r="N27">
            <v>105075.63</v>
          </cell>
        </row>
      </sheetData>
      <sheetData sheetId="17">
        <row r="6">
          <cell r="I6">
            <v>272627</v>
          </cell>
          <cell r="J6">
            <v>136923</v>
          </cell>
          <cell r="K6">
            <v>11699</v>
          </cell>
        </row>
        <row r="7">
          <cell r="I7">
            <v>33495</v>
          </cell>
          <cell r="J7">
            <v>39423</v>
          </cell>
          <cell r="K7">
            <v>7407</v>
          </cell>
          <cell r="L7">
            <v>300095</v>
          </cell>
        </row>
        <row r="8">
          <cell r="I8">
            <v>15056</v>
          </cell>
        </row>
        <row r="9">
          <cell r="I9">
            <v>0</v>
          </cell>
          <cell r="J9">
            <v>0</v>
          </cell>
          <cell r="K9">
            <v>0</v>
          </cell>
        </row>
        <row r="10">
          <cell r="I10">
            <v>0</v>
          </cell>
          <cell r="J10">
            <v>0</v>
          </cell>
          <cell r="K10">
            <v>3282</v>
          </cell>
        </row>
        <row r="11">
          <cell r="I11">
            <v>399468</v>
          </cell>
          <cell r="J11">
            <v>350921</v>
          </cell>
          <cell r="K11">
            <v>2094</v>
          </cell>
        </row>
        <row r="12">
          <cell r="I12">
            <v>18195886</v>
          </cell>
          <cell r="J12">
            <v>452913</v>
          </cell>
          <cell r="K12">
            <v>268334</v>
          </cell>
          <cell r="L12">
            <v>664561</v>
          </cell>
        </row>
        <row r="13">
          <cell r="I13">
            <v>1967011</v>
          </cell>
          <cell r="J13">
            <v>7723402</v>
          </cell>
          <cell r="K13">
            <v>167481</v>
          </cell>
          <cell r="L13">
            <v>1119084</v>
          </cell>
        </row>
        <row r="14">
          <cell r="I14">
            <v>363877</v>
          </cell>
          <cell r="J14">
            <v>59686</v>
          </cell>
          <cell r="K14">
            <v>15732020</v>
          </cell>
          <cell r="L14">
            <v>715451</v>
          </cell>
        </row>
        <row r="15">
          <cell r="I15">
            <v>362221</v>
          </cell>
          <cell r="J15">
            <v>1394940</v>
          </cell>
          <cell r="K15">
            <v>45956</v>
          </cell>
          <cell r="L15">
            <v>34459194</v>
          </cell>
        </row>
        <row r="22">
          <cell r="I22">
            <v>23066</v>
          </cell>
          <cell r="L22">
            <v>700</v>
          </cell>
        </row>
      </sheetData>
      <sheetData sheetId="18"/>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1058;&#1091;&#1073;,%20&#1087;&#1089;&#1080;&#1093;,%20&#1085;&#1072;&#1088;&#1082;2%20-%20&#1082;&#1086;&#1087;&#1080;&#1103;.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Автор" refreshedDate="41225.405193981482" createdVersion="3" refreshedVersion="3" minRefreshableVersion="3" recordCount="400">
  <cacheSource type="worksheet">
    <worksheetSource ref="A1:E401" sheet="Тубпсихинф" r:id="rId2"/>
  </cacheSource>
  <cacheFields count="5">
    <cacheField name="Область" numFmtId="0">
      <sharedItems containsBlank="1"/>
    </cacheField>
    <cacheField name="Наименование бюджетной программы" numFmtId="0">
      <sharedItems containsBlank="1" count="7">
        <s v="нарко"/>
        <s v="Инфекцион"/>
        <s v="Тубдиспансер"/>
        <s v="Туберкулез"/>
        <s v="Псих"/>
        <s v="онко"/>
        <m/>
      </sharedItems>
    </cacheField>
    <cacheField name="Наименование медицинских организации" numFmtId="0">
      <sharedItems/>
    </cacheField>
    <cacheField name="мб" numFmtId="0">
      <sharedItems containsString="0" containsBlank="1" containsNumber="1" minValue="0" maxValue="1020453"/>
    </cacheField>
    <cacheField name="рб" numFmtId="0">
      <sharedItems containsString="0" containsBlank="1" containsNumber="1" minValue="2777.7" maxValue="346743"/>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lenovo" refreshedDate="41892.617825694448" createdVersion="3" refreshedVersion="3" minRefreshableVersion="3" recordCount="296">
  <cacheSource type="worksheet">
    <worksheetSource ref="A1:AW297" sheet="Donor funding"/>
  </cacheSource>
  <cacheFields count="49">
    <cacheField name="Year" numFmtId="0">
      <sharedItems containsSemiMixedTypes="0" containsString="0" containsNumber="1" containsInteger="1" minValue="2010" maxValue="2012" count="3">
        <n v="2011"/>
        <n v="2010"/>
        <n v="2012"/>
      </sharedItems>
    </cacheField>
    <cacheField name="donorcode" numFmtId="0">
      <sharedItems containsSemiMixedTypes="0" containsString="0" containsNumber="1" containsInteger="1" minValue="1" maxValue="1312"/>
    </cacheField>
    <cacheField name="donorname" numFmtId="0">
      <sharedItems/>
    </cacheField>
    <cacheField name="FS" numFmtId="0">
      <sharedItems count="2">
        <s v="FS.7.1.2"/>
        <s v="FS.7.1.1"/>
      </sharedItems>
    </cacheField>
    <cacheField name="HF" numFmtId="0">
      <sharedItems count="2">
        <s v="HF.4.2.2.3"/>
        <s v="HF.4.2.2.1 "/>
      </sharedItems>
    </cacheField>
    <cacheField name="agencycode" numFmtId="0">
      <sharedItems containsSemiMixedTypes="0" containsString="0" containsNumber="1" containsInteger="1" minValue="1" maxValue="99"/>
    </cacheField>
    <cacheField name="agencyname" numFmtId="0">
      <sharedItems/>
    </cacheField>
    <cacheField name="crsid" numFmtId="0">
      <sharedItems containsMixedTypes="1" containsNumber="1" containsInteger="1" minValue="2009008778" maxValue="2010000337011"/>
    </cacheField>
    <cacheField name="projectnumber" numFmtId="0">
      <sharedItems containsBlank="1" containsMixedTypes="1" containsNumber="1" containsInteger="1" minValue="891" maxValue="2012130065252"/>
    </cacheField>
    <cacheField name="initialreport" numFmtId="0">
      <sharedItems containsSemiMixedTypes="0" containsString="0" containsNumber="1" containsInteger="1" minValue="1" maxValue="8"/>
    </cacheField>
    <cacheField name="recipientcode" numFmtId="0">
      <sharedItems containsSemiMixedTypes="0" containsString="0" containsNumber="1" containsInteger="1" minValue="613" maxValue="613"/>
    </cacheField>
    <cacheField name="recipientname" numFmtId="0">
      <sharedItems/>
    </cacheField>
    <cacheField name="regioncode" numFmtId="0">
      <sharedItems containsNonDate="0" containsString="0" containsBlank="1"/>
    </cacheField>
    <cacheField name="regionname" numFmtId="0">
      <sharedItems containsNonDate="0" containsString="0" containsBlank="1"/>
    </cacheField>
    <cacheField name="incomegroupcode" numFmtId="0">
      <sharedItems containsSemiMixedTypes="0" containsString="0" containsNumber="1" containsInteger="1" minValue="10019" maxValue="10019"/>
    </cacheField>
    <cacheField name="incomegroupname" numFmtId="0">
      <sharedItems/>
    </cacheField>
    <cacheField name="flowcode" numFmtId="0">
      <sharedItems containsSemiMixedTypes="0" containsString="0" containsNumber="1" containsInteger="1" minValue="11" maxValue="99"/>
    </cacheField>
    <cacheField name="flowname" numFmtId="0">
      <sharedItems containsBlank="1"/>
    </cacheField>
    <cacheField name="bi_multi" numFmtId="0">
      <sharedItems containsSemiMixedTypes="0" containsString="0" containsNumber="1" containsInteger="1" minValue="1" maxValue="6"/>
    </cacheField>
    <cacheField name="category" numFmtId="0">
      <sharedItems containsSemiMixedTypes="0" containsString="0" containsNumber="1" containsInteger="1" minValue="10" maxValue="30"/>
    </cacheField>
    <cacheField name="finance_t" numFmtId="0">
      <sharedItems containsSemiMixedTypes="0" containsString="0" containsNumber="1" containsInteger="1" minValue="110" maxValue="110"/>
    </cacheField>
    <cacheField name="aid_t" numFmtId="0">
      <sharedItems containsBlank="1"/>
    </cacheField>
    <cacheField name="usd_commitment" numFmtId="0">
      <sharedItems containsString="0" containsBlank="1" containsNumber="1" minValue="-1.79733191" maxValue="14.4849999999999"/>
    </cacheField>
    <cacheField name="usd_disbursement" numFmtId="0">
      <sharedItems containsString="0" containsBlank="1" containsNumber="1" minValue="-4.1301999999999901E-2" maxValue="14.321325"/>
    </cacheField>
    <cacheField name="тыс.тенге" numFmtId="0">
      <sharedItems containsSemiMixedTypes="0" containsString="0" containsNumber="1" minValue="-6158.5412199999855" maxValue="2110390.452"/>
    </cacheField>
    <cacheField name="usd_received" numFmtId="0">
      <sharedItems containsString="0" containsBlank="1" containsNumber="1" minValue="0" maxValue="8.7048000000000004E-3"/>
    </cacheField>
    <cacheField name="usd_commitment_defl" numFmtId="0">
      <sharedItems containsString="0" containsBlank="1" containsNumber="1" minValue="-1.79733191" maxValue="14.804789523675"/>
    </cacheField>
    <cacheField name="usd_disbursement_defl" numFmtId="0">
      <sharedItems containsString="0" containsBlank="1" containsNumber="1" minValue="-4.0552109180471398E-2" maxValue="15.256645718524201"/>
    </cacheField>
    <cacheField name="usd_received_defl" numFmtId="0">
      <sharedItems containsString="0" containsBlank="1" containsNumber="1" minValue="0" maxValue="9.2733074384255508E-3"/>
    </cacheField>
    <cacheField name="usd_adjustment" numFmtId="0">
      <sharedItems containsString="0" containsBlank="1" containsNumber="1" minValue="-4.5250000000000004E-3" maxValue="-1.9999999999999902E-6"/>
    </cacheField>
    <cacheField name="usd_adjustment_defl" numFmtId="0">
      <sharedItems containsString="0" containsBlank="1" containsNumber="1" minValue="-4.4428428173365203E-3" maxValue="-1.9636874330769102E-6"/>
    </cacheField>
    <cacheField name="usd_amountuntied" numFmtId="0">
      <sharedItems containsString="0" containsBlank="1" containsNumber="1" minValue="0" maxValue="1.1000000000000001"/>
    </cacheField>
    <cacheField name="usd_amountpartialtied" numFmtId="0">
      <sharedItems containsString="0" containsBlank="1" containsNumber="1" containsInteger="1" minValue="0" maxValue="0"/>
    </cacheField>
    <cacheField name="usd_amounttied" numFmtId="0">
      <sharedItems containsString="0" containsBlank="1" containsNumber="1" minValue="0" maxValue="1.4446749999999899"/>
    </cacheField>
    <cacheField name="usd_amountuntied_defl" numFmtId="0">
      <sharedItems containsString="0" containsBlank="1" containsNumber="1" minValue="0" maxValue="1.0800280881922999"/>
    </cacheField>
    <cacheField name="usd_amountpartialtied_defl" numFmtId="0">
      <sharedItems containsString="0" containsBlank="1" containsNumber="1" containsInteger="1" minValue="0" maxValue="0"/>
    </cacheField>
    <cacheField name="usd_amounttied_defl" numFmtId="0">
      <sharedItems containsString="0" containsBlank="1" containsNumber="1" minValue="0" maxValue="1.4754719807291199"/>
    </cacheField>
    <cacheField name="usd_IRTC" numFmtId="0">
      <sharedItems containsString="0" containsBlank="1" containsNumber="1" containsInteger="1" minValue="0" maxValue="0"/>
    </cacheField>
    <cacheField name="usd_expert_commitment" numFmtId="0">
      <sharedItems containsString="0" containsBlank="1" containsNumber="1" containsInteger="1" minValue="0" maxValue="0"/>
    </cacheField>
    <cacheField name="usd_expert_extended" numFmtId="0">
      <sharedItems containsNonDate="0" containsString="0" containsBlank="1"/>
    </cacheField>
    <cacheField name="usd_export_credit" numFmtId="0">
      <sharedItems containsString="0" containsBlank="1" containsNumber="1" containsInteger="1" minValue="0" maxValue="0"/>
    </cacheField>
    <cacheField name="currencycode" numFmtId="0">
      <sharedItems containsSemiMixedTypes="0" containsString="0" containsNumber="1" containsInteger="1" minValue="3" maxValue="918"/>
    </cacheField>
    <cacheField name="commitment_national" numFmtId="0">
      <sharedItems containsString="0" containsBlank="1" containsNumber="1" minValue="-1.79733191" maxValue="14.4849999999999"/>
    </cacheField>
    <cacheField name="disbursement_national" numFmtId="0">
      <sharedItems containsString="0" containsBlank="1" containsNumber="1" minValue="-4.1301999999999901E-2" maxValue="14.321325"/>
    </cacheField>
    <cacheField name="shortdescription" numFmtId="0">
      <sharedItems/>
    </cacheField>
    <cacheField name="projecttitle" numFmtId="0">
      <sharedItems containsBlank="1"/>
    </cacheField>
    <cacheField name="HP" numFmtId="0">
      <sharedItems count="6">
        <s v="HP.2.9.1 "/>
        <s v="HP.6 "/>
        <s v="HP.7 "/>
        <s v="HP.11"/>
        <s v="HP.8.2.1 "/>
        <s v="HP.1 "/>
      </sharedItems>
    </cacheField>
    <cacheField name="HC: purposecode" numFmtId="1">
      <sharedItems containsSemiMixedTypes="0" containsString="0" containsNumber="1" containsInteger="1" minValue="12110" maxValue="14081"/>
    </cacheField>
    <cacheField name="НС" numFmtId="0">
      <sharedItems count="13">
        <s v="HC.RI.3.1"/>
        <s v="HC.6.2"/>
        <s v="HC.7"/>
        <s v="HC.RI.3.3"/>
        <s v="HC.RI.3.4"/>
        <s v="HC.RI.5"/>
        <s v="HC.9"/>
        <s v="HC.RI.4"/>
        <s v="HC.1"/>
        <s v="HC.RI.6"/>
        <s v="HC.RI.8"/>
        <s v="HC.RI.7"/>
        <s v="HC.6 "/>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00">
  <r>
    <s v="Актобе"/>
    <x v="0"/>
    <s v=" «Ақтөбе облыстық наркологиялық диспансері» МКҚК"/>
    <n v="25825"/>
    <m/>
  </r>
  <r>
    <s v="Актобе"/>
    <x v="1"/>
    <s v="«Әйтеке би орталық аудандық ауруханасы» МКҚК "/>
    <n v="2000.7"/>
    <m/>
  </r>
  <r>
    <s v="Актобе"/>
    <x v="1"/>
    <s v="«Алға орталық аудандық ауруханасы» МКК "/>
    <n v="2000.7"/>
    <m/>
  </r>
  <r>
    <s v="Актобе"/>
    <x v="1"/>
    <s v="«Байғанин аудандық орталық ауруханасы» МКҚК "/>
    <n v="3001"/>
    <m/>
  </r>
  <r>
    <s v="Актобе"/>
    <x v="1"/>
    <s v=" «Ырғыз орталық аудандық ауруханасы» МКҚК"/>
    <n v="2000.7"/>
    <m/>
  </r>
  <r>
    <s v="Актобе"/>
    <x v="1"/>
    <s v="«Қарғалы орталық аудандық ауруханасы» МКК "/>
    <n v="20371.5"/>
    <m/>
  </r>
  <r>
    <s v="Актобе"/>
    <x v="1"/>
    <s v="«Қобда аудандық орталық ауруханасы» МКҚК "/>
    <n v="2000.7"/>
    <m/>
  </r>
  <r>
    <s v="Актобе"/>
    <x v="1"/>
    <s v="«Мәртөк аудандық орталық ауруханасы» МКҚК "/>
    <n v="2000.7"/>
    <m/>
  </r>
  <r>
    <s v="Актобе"/>
    <x v="1"/>
    <s v="«Мұғалжар аудандық ауруханасы» МКҚК "/>
    <n v="26105.3"/>
    <m/>
  </r>
  <r>
    <s v="Актобе"/>
    <x v="1"/>
    <s v="«Темір аудандық орталық ауруханасы» МКҚК "/>
    <n v="2000.7"/>
    <m/>
  </r>
  <r>
    <s v="Актобе"/>
    <x v="1"/>
    <s v="«Ойыл орталық аудандық ауруханасы» МКҚК "/>
    <n v="2000.7"/>
    <m/>
  </r>
  <r>
    <s v="Актобе"/>
    <x v="1"/>
    <s v="«Хромтау орталық аудандық аурухана» МКК "/>
    <n v="2000.7"/>
    <m/>
  </r>
  <r>
    <s v="Актобе"/>
    <x v="1"/>
    <s v="«Шалқар аудандық ауруханасы»  МКҚК "/>
    <n v="5055.8999999999996"/>
    <m/>
  </r>
  <r>
    <s v="Актобе"/>
    <x v="1"/>
    <s v="«Ембі аудандық ауруханасы»  МКҚК "/>
    <n v="2000.7"/>
    <m/>
  </r>
  <r>
    <s v="Актобе"/>
    <x v="1"/>
    <s v="«Облыстық клиникалық инфекциялық ауруханасы» МКҚК"/>
    <n v="196554.8"/>
    <m/>
  </r>
  <r>
    <s v="Актобе"/>
    <x v="1"/>
    <s v="«Мамандандырылған емдеу-профилактикалық кәсіпорыны» МКҚК"/>
    <n v="25854.06"/>
    <m/>
  </r>
  <r>
    <s v="Актобе"/>
    <x v="1"/>
    <s v="«Облыстық  ЖИТС  алдын  алу  және  оған  қарсы  күрес  жөніндегі  орталығы»  МКҚК  "/>
    <n v="87899.5"/>
    <m/>
  </r>
  <r>
    <s v="Актобе"/>
    <x v="2"/>
    <s v="«Ақтөбе облыстық туберкулезге қарсы диспансері» МКҚК"/>
    <n v="798688.7"/>
    <m/>
  </r>
  <r>
    <s v="Актобе"/>
    <x v="3"/>
    <s v="«Әйтекеби аудандық туберкулез ауруханасы» МКҚК"/>
    <n v="74269.440000000002"/>
    <m/>
  </r>
  <r>
    <s v="Актобе"/>
    <x v="3"/>
    <s v="«Шалкар аудандық туберкулез ауруханасы» МКҚК"/>
    <n v="111404.2"/>
    <m/>
  </r>
  <r>
    <s v="Актобе"/>
    <x v="3"/>
    <s v="«Темир аудандық туберкулез ауруханасы» МКҚК"/>
    <n v="109663.5"/>
    <m/>
  </r>
  <r>
    <s v="Актобе"/>
    <x v="3"/>
    <s v="«Мұғалжар аудандық туберкулез ауруханасы» МКҚК"/>
    <n v="114305.31"/>
    <m/>
  </r>
  <r>
    <s v="Актобе"/>
    <x v="3"/>
    <s v="«Ырғыз  аудандық туберкулез ауруханасы» МКҚК"/>
    <n v="83349"/>
    <m/>
  </r>
  <r>
    <s v="Актобе"/>
    <x v="3"/>
    <s v=" «Ақтөбе облыстық балалар сүйек-өкпе туберкулезінің «Шағала» санаториясы» МКҚК "/>
    <n v="282695"/>
    <m/>
  </r>
  <r>
    <s v="Актобе"/>
    <x v="3"/>
    <s v="«Бершүгір түбіркүлезге қарсы санаториясы» МКҚК "/>
    <n v="60177.599999999999"/>
    <m/>
  </r>
  <r>
    <s v="Актобе"/>
    <x v="4"/>
    <s v="«Ақтөбе облысының психоневрологиялық диспансері» МКҚК"/>
    <n v="325373.7"/>
    <m/>
  </r>
  <r>
    <s v="Алматинская обл"/>
    <x v="1"/>
    <s v=" ГУ Талдыкорганская инфекционная больница"/>
    <n v="197316.8"/>
    <m/>
  </r>
  <r>
    <s v="Алматинская обл"/>
    <x v="1"/>
    <s v=" ГУ Алматинский обл.центр по проф.и борьбе со СПИДом"/>
    <n v="162814"/>
    <m/>
  </r>
  <r>
    <s v="Алматинская обл"/>
    <x v="1"/>
    <s v=" ГУ Каскеленская городская инфекционная больница"/>
    <n v="181512.8"/>
    <m/>
  </r>
  <r>
    <s v="Алматинская обл"/>
    <x v="1"/>
    <s v="Управление здравоохранения Алматинской области "/>
    <n v="845886.2"/>
    <m/>
  </r>
  <r>
    <s v="Алматинская обл"/>
    <x v="2"/>
    <s v=" ГУ Областной туберкулезный диспансер г.Талдыкорган"/>
    <n v="516251.2"/>
    <m/>
  </r>
  <r>
    <s v="Алматинская обл"/>
    <x v="2"/>
    <s v=" ГУ Алматинский региональный туберкулезный диспансер"/>
    <n v="559506"/>
    <m/>
  </r>
  <r>
    <s v="Алматинская обл"/>
    <x v="3"/>
    <s v=" ГУ Талдыкорг.детск.противотуберкулезный санаторий"/>
    <n v="162820.49"/>
    <m/>
  </r>
  <r>
    <s v="Алматинская обл"/>
    <x v="3"/>
    <s v="ГУ Жамбылская туберкулезная больница"/>
    <n v="104380.3"/>
    <m/>
  </r>
  <r>
    <s v="Алматинская обл"/>
    <x v="3"/>
    <s v=" ГУ Илийская туберкулезная больница"/>
    <n v="105713.5"/>
    <m/>
  </r>
  <r>
    <s v="Алматинская обл"/>
    <x v="3"/>
    <s v="ГУ Детский противотуберкулезный санаторий &quot;Чимбулак&quot;"/>
    <n v="288371"/>
    <m/>
  </r>
  <r>
    <s v="Алматинская обл"/>
    <x v="3"/>
    <s v=" ГУ Туберкулезная больница с.Шелек"/>
    <n v="89705.1"/>
    <m/>
  </r>
  <r>
    <s v="Алматинская обл"/>
    <x v="3"/>
    <s v=" ГУ Жаркентская туберкулезная больница"/>
    <n v="118317.9"/>
    <m/>
  </r>
  <r>
    <s v="Алматинская обл"/>
    <x v="3"/>
    <s v=" ГУ Туберкулезная больница с.Кабанбай"/>
    <n v="75533.7"/>
    <m/>
  </r>
  <r>
    <s v="Алматинская обл"/>
    <x v="3"/>
    <s v=" ГУ Саркандская туберкулезная больница"/>
    <n v="106749.1"/>
    <m/>
  </r>
  <r>
    <s v="Алматинская обл"/>
    <x v="3"/>
    <s v=" ГУ Балхашская туберкулезная больница"/>
    <n v="40738.9"/>
    <m/>
  </r>
  <r>
    <s v="Алматинская обл"/>
    <x v="4"/>
    <s v=" ГУ Талдыкорганский психоневрологический диспансер"/>
    <n v="235086.9"/>
    <m/>
  </r>
  <r>
    <s v="Алматинская обл"/>
    <x v="4"/>
    <s v=" ГУ Алматинский областной Центр психич.здоровья и нар"/>
    <n v="382409.1"/>
    <m/>
  </r>
  <r>
    <s v="Алматы"/>
    <x v="0"/>
    <s v="ГККП &quot;Городской наркологический центр медико-социальной коррекции&quot;"/>
    <n v="105678.39999999999"/>
    <m/>
  </r>
  <r>
    <s v="Алматы"/>
    <x v="1"/>
    <s v="ГККП &quot;Кожно-венерологический диспансер&quot;"/>
    <n v="89836"/>
    <m/>
  </r>
  <r>
    <s v="Алматы"/>
    <x v="1"/>
    <s v="ГККП &quot;Городская клиническая инфекционная  больница имени Изатимы Жекеновой»"/>
    <n v="396932.6"/>
    <m/>
  </r>
  <r>
    <s v="Алматы"/>
    <x v="1"/>
    <s v="ГККП &quot; Центр по профилактике и борьбе со СПИД&quot;"/>
    <n v="411639"/>
    <m/>
  </r>
  <r>
    <s v="Алматы"/>
    <x v="2"/>
    <s v="ГККП &quot;Городской противотуберкулезный диспансер Медеуского района&quot;"/>
    <n v="173720.9"/>
    <m/>
  </r>
  <r>
    <s v="Алматы"/>
    <x v="2"/>
    <s v="ГККП &quot; Межрайонный противотуберкулезный диспансер&quot;"/>
    <n v="724549.8"/>
    <m/>
  </r>
  <r>
    <s v="Алматы"/>
    <x v="2"/>
    <s v="ГККП &quot; Городской противотуберкулезный диспансер Турксибского района&quot;"/>
    <n v="197000.4"/>
    <m/>
  </r>
  <r>
    <s v="Алматы"/>
    <x v="2"/>
    <s v="ГККП &quot;Городской противотуберкулезный диспансер Ауэзовского района&quot;"/>
    <n v="88894"/>
    <m/>
  </r>
  <r>
    <s v="Алматы"/>
    <x v="3"/>
    <s v="ГККП &quot;Детская  городская клиническая инфекционная  больница&quot;"/>
    <n v="621872.6"/>
    <m/>
  </r>
  <r>
    <s v="Алматы"/>
    <x v="3"/>
    <s v="ГККП &quot; Противотуберкулезный санаторий &quot;Каменское плато&quot;"/>
    <n v="134949.20000000001"/>
    <m/>
  </r>
  <r>
    <s v="Алматы"/>
    <x v="3"/>
    <s v="ГККП &quot;Детский противотуберкулезный санаторий №1&quot;"/>
    <n v="210856.1"/>
    <m/>
  </r>
  <r>
    <s v="Алматы"/>
    <x v="4"/>
    <s v="ГККП &quot;Центр  психического здоровья&quot;"/>
    <n v="818730"/>
    <m/>
  </r>
  <r>
    <s v="Алматы"/>
    <x v="5"/>
    <s v="ГККП &quot;Городской онкологический диспансер&quot; "/>
    <n v="381339.03"/>
    <m/>
  </r>
  <r>
    <s v="Астана"/>
    <x v="1"/>
    <s v="ГКП на ПХВ &quot;Центр медико-социальной реабилитации&quot;"/>
    <n v="29788.5"/>
    <m/>
  </r>
  <r>
    <s v="Астана"/>
    <x v="1"/>
    <s v="ГККП &quot;Городская инфекционная больница&quot;"/>
    <n v="407483.7"/>
    <m/>
  </r>
  <r>
    <s v="Астана"/>
    <x v="1"/>
    <s v="ГККП &quot;Городская детская инфекционная больница&quot;"/>
    <n v="531634.9"/>
    <m/>
  </r>
  <r>
    <s v="Астана"/>
    <x v="1"/>
    <s v="ГКП на ПХВ &quot;Центр медико-социальной реабилитации&quot;"/>
    <m/>
    <n v="325880"/>
  </r>
  <r>
    <s v="Астана"/>
    <x v="2"/>
    <s v="ГККП &quot;Противотуберкулезный диспансер&quot;"/>
    <n v="770004.3"/>
    <m/>
  </r>
  <r>
    <s v="Астана"/>
    <x v="4"/>
    <s v="ГККП &quot;Медицинский центр проблем психического здоровья&quot;"/>
    <n v="690985.42299999995"/>
    <m/>
  </r>
  <r>
    <s v="Атырау"/>
    <x v="0"/>
    <s v="КГКП Областной наркологический диспансер"/>
    <n v="158003.87072000001"/>
    <n v="111025.97988"/>
  </r>
  <r>
    <s v="Атырау"/>
    <x v="1"/>
    <s v=" ГУ &quot;Управление здравоохранения Атырауской области&quot;"/>
    <n v="21675.755939999999"/>
    <n v="16517.425139999999"/>
  </r>
  <r>
    <s v="Атырау"/>
    <x v="1"/>
    <s v="ГУ Областной СПИД центр"/>
    <n v="66283.480420000007"/>
    <m/>
  </r>
  <r>
    <s v="Атырау"/>
    <x v="1"/>
    <s v="КГКП Махамбетская центральная районная больница"/>
    <n v="17278.9974"/>
    <m/>
  </r>
  <r>
    <s v="Атырау"/>
    <x v="1"/>
    <s v="КГКП Макатская центральная районная больница"/>
    <n v="12615.9984"/>
    <m/>
  </r>
  <r>
    <s v="Атырау"/>
    <x v="1"/>
    <s v="КГКП Исатайская центральная районная больница"/>
    <n v="10114.9984"/>
    <m/>
  </r>
  <r>
    <s v="Атырау"/>
    <x v="1"/>
    <s v="КГКП Индерская центральная районная больница"/>
    <n v="13971.9984"/>
    <m/>
  </r>
  <r>
    <s v="Атырау"/>
    <x v="1"/>
    <s v="КГКП Кызылкогинская центральная районная больница"/>
    <n v="18382.997319999999"/>
    <m/>
  </r>
  <r>
    <s v="Атырау"/>
    <x v="1"/>
    <s v="КГКП Курмангазинская центральная районная больница"/>
    <n v="16696.999759999999"/>
    <m/>
  </r>
  <r>
    <s v="Атырау"/>
    <x v="1"/>
    <s v="КГКП Жылойская центральная районная больница"/>
    <n v="30942.998500000002"/>
    <m/>
  </r>
  <r>
    <s v="Атырау"/>
    <x v="1"/>
    <s v="КГКП Областная инфекционная больница"/>
    <n v="223309.99106999999"/>
    <m/>
  </r>
  <r>
    <s v="Атырау"/>
    <x v="2"/>
    <s v="КГКП Атырауский областной  противотуберкулезный диспансер"/>
    <n v="662892.94579999999"/>
    <m/>
  </r>
  <r>
    <s v="Атырау"/>
    <x v="3"/>
    <s v="КГКП Областной детский противотуберкулезный санаторий"/>
    <n v="62322.907500000001"/>
    <m/>
  </r>
  <r>
    <s v="Атырау"/>
    <x v="3"/>
    <s v="КГКП Атырауский областной противотуберкулезный санаторий"/>
    <n v="69713.854400000011"/>
    <m/>
  </r>
  <r>
    <s v="Атырау"/>
    <x v="3"/>
    <s v="КГКП Жылыойская районная туберкулезная больница"/>
    <n v="122280.93920000001"/>
    <m/>
  </r>
  <r>
    <s v="Атырау"/>
    <x v="3"/>
    <s v="КГКП Махамбетская районная туберкулезная больница"/>
    <n v="125773.94720000001"/>
    <m/>
  </r>
  <r>
    <s v="Атырау"/>
    <x v="3"/>
    <s v="КГКП Макатская противотуберкулезная больница"/>
    <n v="93625.9136"/>
    <m/>
  </r>
  <r>
    <s v="Атырау"/>
    <x v="3"/>
    <s v="КГКП Индерская районная туберкулезная больница"/>
    <n v="31596.959999999999"/>
    <m/>
  </r>
  <r>
    <s v="Атырау"/>
    <x v="3"/>
    <s v="КГКП Исатайская районная туберкулезная больница"/>
    <n v="29907.975999999999"/>
    <m/>
  </r>
  <r>
    <s v="Атырау"/>
    <x v="3"/>
    <s v="КГКП Кзылкугинская районная туберкулезная больница"/>
    <n v="91902.964999999997"/>
    <m/>
  </r>
  <r>
    <s v="Атырау"/>
    <x v="3"/>
    <s v="КГКП Курмангазинская районная туберкулезная больница имени Магзома Гилаева"/>
    <n v="146213"/>
    <m/>
  </r>
  <r>
    <s v="Атырау"/>
    <x v="4"/>
    <s v="КГКП Областная  психо-неврологическая больница"/>
    <n v="206918.65891"/>
    <m/>
  </r>
  <r>
    <s v="ВКО"/>
    <x v="0"/>
    <s v="КГКП &quot;ВКО наркологический диспансер&quot;Управления здравоохранения ВКО акимата "/>
    <n v="146207.1"/>
    <m/>
  </r>
  <r>
    <s v="ВКО"/>
    <x v="0"/>
    <s v="КГКП &quot;Наркологический диспансер г.Семей&quot;Управления здравоохранения ВКО акимата"/>
    <n v="125895.7"/>
    <m/>
  </r>
  <r>
    <s v="ВКО"/>
    <x v="0"/>
    <s v="КГКП &quot;ВКО наркологический диспансер&quot;Управления здравоохранения ВКО акимата "/>
    <m/>
    <n v="121451"/>
  </r>
  <r>
    <s v="ВКО"/>
    <x v="0"/>
    <s v="КГКП &quot;Наркологический диспансер г.Семей&quot;Управления здравоохранения ВКО акимата"/>
    <m/>
    <n v="103731.9"/>
  </r>
  <r>
    <s v="ВКО"/>
    <x v="1"/>
    <s v="КГП  на ПХВ &quot;Усть-Каменогорская городская больница № 1&quot; Управления здравоохранения ВКО акимата"/>
    <n v="93867.14"/>
    <m/>
  </r>
  <r>
    <s v="ВКО"/>
    <x v="1"/>
    <s v="ТОО &quot;Медико-санитарная часть-2&quot; "/>
    <n v="84807.981"/>
    <m/>
  </r>
  <r>
    <s v="ВКО"/>
    <x v="1"/>
    <s v="КГКП &quot;Риддерская городская больница&quot; Управления здравоохранения ВКО акимта"/>
    <n v="56098.112999999998"/>
    <m/>
  </r>
  <r>
    <s v="ВКО"/>
    <x v="1"/>
    <s v="КГКП &quot;Медицинское объединение №3 г.Серебрянска Зыряновского района&quot; Управление здравоохранения ВКО акимата"/>
    <n v="9237.4709999999995"/>
    <m/>
  </r>
  <r>
    <s v="ВКО"/>
    <x v="1"/>
    <s v="КГКП &quot;Инфекционная больница Зыряновского района&quot; Управления здравоохранения Восточно-Казахстанского областного акимата"/>
    <n v="95148.381999999998"/>
    <m/>
  </r>
  <r>
    <s v="ВКО"/>
    <x v="1"/>
    <s v="КГКП &quot;Медицинское объединение Глубоковского района&quot; Управления здравоохранения Восточно-Казахстанского областного акимата"/>
    <n v="15775.906000000001"/>
    <m/>
  </r>
  <r>
    <s v="ВКО"/>
    <x v="1"/>
    <s v="КГКП &quot;Медицинское объединение Зайсанского района&quot; Управления здравоохранения Восточно-Казахстанского областного акимата"/>
    <n v="35368.489000000001"/>
    <m/>
  </r>
  <r>
    <s v="ВКО"/>
    <x v="1"/>
    <s v="КГКП &quot;Медицинское объединение №1 Катон-Карагайского района&quot; Управления здравоохранения Восточно-Казахстанского областного акимата"/>
    <n v="11178.405000000001"/>
    <m/>
  </r>
  <r>
    <s v="ВКО"/>
    <x v="1"/>
    <s v="КГКП &quot;Медицинское объединение №2 Катон-Карагайского района&quot; Управления здравоохранения Восточно-Казахстанского областного акимата"/>
    <n v="16451.194"/>
    <m/>
  </r>
  <r>
    <s v="ВКО"/>
    <x v="1"/>
    <s v="КГКП &quot;Медицинское объединение №1 Курчумского района&quot; Управления здравоохранения Восточно-Казахстанского областного акимата"/>
    <n v="10575.343999999999"/>
    <m/>
  </r>
  <r>
    <s v="ВКО"/>
    <x v="1"/>
    <s v="КГКП &quot;Медицинское объединение №2 Курчумского района&quot; Управления здравоохранения Восточно-Казахстанского областного акимата"/>
    <n v="7877.1"/>
    <m/>
  </r>
  <r>
    <s v="ВКО"/>
    <x v="1"/>
    <s v="КГКП &quot;Медицинское объединение №1 Кокпектинского района&quot; Управление здравоохранения ВКО акимата"/>
    <n v="4778.7120000000004"/>
    <m/>
  </r>
  <r>
    <s v="ВКО"/>
    <x v="1"/>
    <s v="КГКП &quot;Медицинское объединение №2 Кокпектинского района&quot; Управление здравоохранения ВКО акимата"/>
    <n v="9406.6740000000009"/>
    <m/>
  </r>
  <r>
    <s v="ВКО"/>
    <x v="1"/>
    <s v="КГКП &quot;Медицинское объединение №1 Тарбагатайского района&quot; Управление здравоохранения ВКО акимата"/>
    <n v="10765.053"/>
    <m/>
  </r>
  <r>
    <s v="ВКО"/>
    <x v="1"/>
    <s v="КГКП &quot;Медицинское объединение №2 Тарбагатайского района&quot; Управление здравоохранения ВКО акимата"/>
    <n v="16872.262999999999"/>
    <m/>
  </r>
  <r>
    <s v="ВКО"/>
    <x v="1"/>
    <s v="КГКП &quot;Медицинское объединение Уланского района&quot; Управление здравоохранения ВКО акимата"/>
    <n v="9914.6579999999994"/>
    <m/>
  </r>
  <r>
    <s v="ВКО"/>
    <x v="1"/>
    <s v="КГКП &quot;Медицинское объединение Шемонаихинского района&quot; Управления здравоохранения ВКО акимата"/>
    <n v="38411.178"/>
    <m/>
  </r>
  <r>
    <s v="ВКО"/>
    <x v="1"/>
    <s v="КГКП &quot;Инфекционная больница города Семей&quot; Управления здравоохранения Восточно-Казахстанского областного акимата"/>
    <n v="243739.057"/>
    <m/>
  </r>
  <r>
    <s v="ВКО"/>
    <x v="1"/>
    <s v=" КГКП &quot;Курчатовская городская больница&quot; Управления здравоохранения Восточно-Казахстанского областного акимата"/>
    <n v="2887.5590000000002"/>
    <m/>
  </r>
  <r>
    <s v="ВКО"/>
    <x v="1"/>
    <s v="КГКП &quot;Медицинское объединение Абайского района&quot; Управления здравоохранения Восточно-Казахстанского областного акимата"/>
    <n v="3449.72"/>
    <m/>
  </r>
  <r>
    <s v="ВКО"/>
    <x v="1"/>
    <s v="КГКП &quot;Медицинское объединение Аягозского района&quot; Управления здравоохранения Восточно-Казахстанского областного акимата"/>
    <n v="18799.274000000001"/>
    <m/>
  </r>
  <r>
    <s v="ВКО"/>
    <x v="1"/>
    <s v="КГКП &quot;Медицинское объединение Бескарагайского района&quot; Управление здравоохранения ВКО акимата"/>
    <n v="12807.8"/>
    <m/>
  </r>
  <r>
    <s v="ВКО"/>
    <x v="1"/>
    <s v="КГКП &quot;Медицинское объединение Бородулихинского района&quot; Управления здравоохранения ВКОакимата"/>
    <n v="10271.508"/>
    <m/>
  </r>
  <r>
    <s v="ВКО"/>
    <x v="1"/>
    <s v="КГКП &quot;Медицинское объединение №1 Жарминского района&quot; Управления здравоохранения Восточно-Казахстанского областного акимата"/>
    <n v="8549.7479999999996"/>
    <m/>
  </r>
  <r>
    <s v="ВКО"/>
    <x v="1"/>
    <s v="КГКП &quot;Медицинское объединение №1 Урджарского района&quot; Управления здравоохранения Восточно-Казахстанского областного акимата"/>
    <n v="15838.323"/>
    <m/>
  </r>
  <r>
    <s v="ВКО"/>
    <x v="1"/>
    <s v="КГКП &quot;Специализированное лечебно-профилактическое предприятие&quot;Управления здравоохранения ВКО акимата "/>
    <n v="118894.01182"/>
    <n v="116311"/>
  </r>
  <r>
    <s v="ВКО"/>
    <x v="2"/>
    <s v="КГКП  Восточно-Казахстанский областной противотуберкулезный диспансер Управления здравоохранения Восточно-Казахстанского областного акимата&quot;"/>
    <n v="760162.598"/>
    <m/>
  </r>
  <r>
    <s v="ВКО"/>
    <x v="2"/>
    <s v="КГКП «Региональный противотуберкулезный диспансер города Семей»  Управления здравоохранения Восточно-Казахстанского областного акимата "/>
    <n v="795854.79299999995"/>
    <m/>
  </r>
  <r>
    <s v="ВКО"/>
    <x v="2"/>
    <s v="КГКП &quot;Противотуберкулезный диспансер города Риддер&quot; Управления здравоохранения Восточно-Казахстанского областного акимата"/>
    <n v="73897.934999999998"/>
    <m/>
  </r>
  <r>
    <s v="ВКО"/>
    <x v="2"/>
    <s v="КГКП &quot;Противотуберкулезный  диспансер Зыряновского района&quot; Управления здравоохранения Восточно-Казахстанского областного акимата"/>
    <n v="104411.40700000001"/>
    <m/>
  </r>
  <r>
    <s v="ВКО"/>
    <x v="2"/>
    <s v="КГКП &quot;Противотуберкулезный диспансер Аягозского района Управления здравоохранения Восточно-Казахстанского областного акимата"/>
    <n v="65339.303"/>
    <m/>
  </r>
  <r>
    <s v="ВКО"/>
    <x v="3"/>
    <s v="КГКП &quot;Областной детский туберкулезный санаторий Сосна&quot; Управления здравоохранения Восточно-Казахстанского областного акимата"/>
    <n v="99949.349000000002"/>
    <m/>
  </r>
  <r>
    <s v="ВКО"/>
    <x v="3"/>
    <s v="КГКП &quot;Областной туберкулезный санаторий &quot;Березовка&quot; Управления здравоохранения Восточно-Казахстанского областного акимата&quot;"/>
    <n v="61022.928"/>
    <m/>
  </r>
  <r>
    <s v="ВКО"/>
    <x v="3"/>
    <s v="КГКП &quot;Первомайский туберкулезный детский санаторий&quot; Управления здравоохранения Восточно-Казахстанского областного акимата"/>
    <n v="80047.436000000002"/>
    <m/>
  </r>
  <r>
    <s v="ВКО"/>
    <x v="3"/>
    <s v="КГКП &quot;Противотуберкулезная  больница&quot; Управления здравоохранения Восточно-Казахстанского областного акимата"/>
    <n v="5331.9279999999999"/>
    <m/>
  </r>
  <r>
    <s v="ВКО"/>
    <x v="3"/>
    <s v="КГКП&quot;Противотуберкулезная  больница Кокпектинского  района&quot; Управление здравоохранения ВКО акимата"/>
    <n v="47630.539259999998"/>
    <m/>
  </r>
  <r>
    <s v="ВКО"/>
    <x v="3"/>
    <s v="КГКП&quot;Межрайонная  противотуберкулезная больница &quot;Управления здравоохранения Восточно-Казахстанского областного акимата"/>
    <n v="160334.73499999999"/>
    <m/>
  </r>
  <r>
    <s v="ВКО"/>
    <x v="3"/>
    <s v="КГКП &quot;Противотуберкулезная больница Жарминского района&quot; Управления здравоохранения Восточно-Казахстанского областного акимата"/>
    <n v="51845.686999999998"/>
    <m/>
  </r>
  <r>
    <s v="ВКО"/>
    <x v="3"/>
    <s v="КГКП &quot;Противотуберкулезная больница Урджарского района&quot; Управления здравоохранения Восточно-Казахстанского областного акимата"/>
    <n v="43373.506000000001"/>
    <m/>
  </r>
  <r>
    <s v="ВКО"/>
    <x v="4"/>
    <s v="КГКП &quot;Восточно-Казахстанская областная психиатрическая больница села Ново-Канайка&quot; Управления здравоохранения Восточно-Казахстанского областного акимата&quot;"/>
    <n v="248151.69813"/>
    <m/>
  </r>
  <r>
    <s v="ВКО"/>
    <x v="4"/>
    <s v="КГКП &quot;Восточно-Казахстанский областной психоневрологический дспансер&quot; Управления здравоохранения Восточно-Казахстанского областного акимата&quot;"/>
    <n v="399708.98100000003"/>
    <m/>
  </r>
  <r>
    <s v="ВКО"/>
    <x v="4"/>
    <s v="КГКП Психиатрическая больница п.Шульбинск Управления здравоохранения Восточно-Казахстанского областного акимата&quot;"/>
    <n v="276454.42300000001"/>
    <m/>
  </r>
  <r>
    <s v="ВКО"/>
    <x v="4"/>
    <s v="КГКП &quot;Психоневрологический диспансер города Риддер&quot; Управления здравоохранения Восточно-Казахстанского областного акимата"/>
    <n v="77973.615189999997"/>
    <m/>
  </r>
  <r>
    <s v="ВКО"/>
    <x v="4"/>
    <s v="КГКП &quot;Психоневрологический диспансер Зыряновского района&quot; Управления здравоохранения Восточно-Казахстанского областного акимата"/>
    <n v="90786.758000000002"/>
    <m/>
  </r>
  <r>
    <s v="ВКО"/>
    <x v="4"/>
    <s v="КГКП  &quot;Центр психического здоровья города Семей&quot; Управления здравоохранения Восточно-Казахстанского областного акимата"/>
    <n v="333125.57299999997"/>
    <m/>
  </r>
  <r>
    <s v="ЗКО"/>
    <x v="0"/>
    <s v="ГККП &quot;ЦЕНТР МЕДИКО-СОЦИАЛЬНОЙ РЕАБИЛИТАЦИИ НАРКОЗАВИСИМЫХ&quot; "/>
    <n v="67052"/>
    <m/>
  </r>
  <r>
    <s v="ЗКО"/>
    <x v="0"/>
    <s v="ГККП  &quot;Областной наркологический диспансер  управления здравоохранения акимата ЗКО&quot;"/>
    <n v="72494"/>
    <m/>
  </r>
  <r>
    <s v="ЗКО"/>
    <x v="0"/>
    <s v="ГККП &quot;Областной наркологический диспансер&quot;"/>
    <m/>
    <n v="54312"/>
  </r>
  <r>
    <s v="ЗКО"/>
    <x v="0"/>
    <s v="ГККП &quot;Областное наркологическое специализированное  лечебно - профилактическое учреждение&quot;"/>
    <m/>
    <n v="185587"/>
  </r>
  <r>
    <s v="ЗКО"/>
    <x v="1"/>
    <s v="ГУ &quot;ОБЛАСТНОЙ ЦЕНТР ПО ПРОФИЛАКТИКЕ И БОРЬБЕ СО СПИД&quot;"/>
    <n v="77895.5"/>
    <m/>
  </r>
  <r>
    <s v="ЗКО"/>
    <x v="1"/>
    <s v="ГУ&quot;ГОРОДСКАЯ ИНФЕКЦИОННАЯ БОЛЬНИЦА&quot; "/>
    <n v="328646.09999999998"/>
    <m/>
  </r>
  <r>
    <s v="ЗКО"/>
    <x v="1"/>
    <s v=" ГУ &quot;Управление здравоохранения Западно-Казахстанской области&quot;"/>
    <m/>
    <n v="62539.694000000003"/>
  </r>
  <r>
    <s v="ЗКО"/>
    <x v="1"/>
    <s v="ГУ &quot;ОБЛАСТНОЙ ЦЕНТР ПО ПРОФИЛАКТИКЕ И БОРЬБЕ СО СПИД&quot;"/>
    <m/>
    <n v="2777.7"/>
  </r>
  <r>
    <s v="ЗКО"/>
    <x v="2"/>
    <s v="ГУ &quot;ОБЛАСТНОЙ ПРОТИВОТУБЕРКУЛЕЗНЫЙ ДИСПАНСЕР&quot; "/>
    <n v="666215.80000000005"/>
    <m/>
  </r>
  <r>
    <s v="ЗКО"/>
    <x v="3"/>
    <s v="ГУ &quot;МЕЖРАЙОННАЯ ПРОТИВОТУБЕРКУЛЕЗНАЯ БОЛЬНИЦА &quot;ОРАЛ&quot;  "/>
    <n v="137647.79999999999"/>
    <m/>
  </r>
  <r>
    <s v="ЗКО"/>
    <x v="3"/>
    <s v="ГУ &quot;ОБЛАСТНОЙ ДЕТСКИЙ ТУБЕРКУЛЕЗНЫЙ САНАТОРИЙ &quot;ИВУШКА&quot; "/>
    <n v="96845.1"/>
    <m/>
  </r>
  <r>
    <s v="ЗКО"/>
    <x v="3"/>
    <s v="Государственное учреждение &quot;Туберкулезная больница Акжаикского района&quot; управления здравоохранения Западно - Казахстанской области"/>
    <n v="73386.600000000006"/>
    <m/>
  </r>
  <r>
    <s v="ЗКО"/>
    <x v="3"/>
    <s v="Государственное учреждение &quot;Туберкулезная больница Бокейординского района&quot; управления здравоохранения Западно - Казахстанской области"/>
    <n v="41452.800000000003"/>
    <m/>
  </r>
  <r>
    <s v="ЗКО"/>
    <x v="3"/>
    <s v="Государственное учреждение &quot;Туберкулезная больница Джангалинского района&quot; управления здравоохранения Западно - Казахстанской области"/>
    <n v="62872.2"/>
    <m/>
  </r>
  <r>
    <s v="ЗКО"/>
    <x v="3"/>
    <s v="Государственное учреждение &quot;Туберкулезная больница Жанибекского района&quot; управления здравоохранения Западно - Казахстанской области"/>
    <n v="42009.7"/>
    <m/>
  </r>
  <r>
    <s v="ЗКО"/>
    <x v="3"/>
    <s v="Государственное учреждение &quot;Туберкулезная больница Казталовского  района&quot; управления здравоохранения Западно - Казахстанской области"/>
    <n v="65143.3"/>
    <m/>
  </r>
  <r>
    <s v="ЗКО"/>
    <x v="3"/>
    <s v="Государственное учреждение &quot;Туберкулезная больница Сырымского  района&quot; управления здравоохранения Западно - Казахстанской области"/>
    <n v="46092.4"/>
    <m/>
  </r>
  <r>
    <s v="ЗКО"/>
    <x v="3"/>
    <s v="Государственное учреждение &quot;Туберкулезная больница Теректинского  района&quot; управления здравоохранения Западно - Казахстанской области"/>
    <n v="47054.9"/>
    <m/>
  </r>
  <r>
    <s v="ЗКО"/>
    <x v="3"/>
    <s v="Государственное учреждение &quot;Областной туберкулезный санаторий &quot;Қарағайлы&quot; управления здравоохранения Западно - Казахстанской          (Тубсанаторий &quot;Қарағайлы&quot;)."/>
    <n v="87040.5"/>
    <m/>
  </r>
  <r>
    <s v="ЗКО"/>
    <x v="3"/>
    <s v="Государственное учреждение &quot;Межрайонная противотуберкулезная больница &quot;Бөрлі&quot;  управления здравоохранения Западно - Казахстанской     (ГУ &quot;МПТББ&quot;)"/>
    <n v="77727.3"/>
    <m/>
  </r>
  <r>
    <s v="ЗКО"/>
    <x v="4"/>
    <s v="ГККП &quot;Областной центр психического здоровья"/>
    <n v="541423.19999999995"/>
    <m/>
  </r>
  <r>
    <s v="ЗКО"/>
    <x v="1"/>
    <s v="ГККП &quot;Акжаикская центральная районная больница&quot;"/>
    <n v="14136"/>
    <m/>
  </r>
  <r>
    <s v="ЗКО"/>
    <x v="1"/>
    <s v="ГККП &quot;Акжаикская  районная больница&quot;"/>
    <n v="7066"/>
    <m/>
  </r>
  <r>
    <s v="ЗКО"/>
    <x v="1"/>
    <s v="ГККП &quot;Бокейординская центральная районная больница&quot;"/>
    <n v="6231"/>
    <m/>
  </r>
  <r>
    <s v="ЗКО"/>
    <x v="1"/>
    <s v="ГКП на ПХВ &quot;Бурлинская центральная районная больница&quot;"/>
    <n v="15804"/>
    <m/>
  </r>
  <r>
    <s v="ЗКО"/>
    <x v="1"/>
    <s v="ГККП &quot;Джангалинская центральная районная больница&quot;"/>
    <n v="8191.5910000000003"/>
    <m/>
  </r>
  <r>
    <s v="ЗКО"/>
    <x v="1"/>
    <s v="ГККП &quot;Жанибекская центральная районная больница&quot;"/>
    <n v="12692"/>
    <m/>
  </r>
  <r>
    <s v="ЗКО"/>
    <x v="1"/>
    <s v="ГКП на ПХВ &quot;Зеленовская центральная районная больница&quot;"/>
    <n v="8611.6820000000007"/>
    <m/>
  </r>
  <r>
    <s v="ЗКО"/>
    <x v="1"/>
    <s v="ГКП на ПХВ &quot;Зеленовская районная больница&quot;"/>
    <n v="15374.527"/>
    <m/>
  </r>
  <r>
    <s v="ЗКО"/>
    <x v="1"/>
    <s v="ГККП &quot;Казталовская центральная районная больница&quot;"/>
    <n v="19842.367999999999"/>
    <m/>
  </r>
  <r>
    <s v="ЗКО"/>
    <x v="1"/>
    <s v="ГККП &quot;Казталовская районная больница&quot;"/>
    <n v="10573.632"/>
    <m/>
  </r>
  <r>
    <s v="ЗКО"/>
    <x v="1"/>
    <s v="ГККП &quot;Каратюбинская центральная районная больница&quot;"/>
    <n v="9668"/>
    <m/>
  </r>
  <r>
    <s v="ЗКО"/>
    <x v="1"/>
    <s v="ГКП на ПХВ &quot;Сырымская центральная районная больница&quot;"/>
    <n v="14077"/>
    <m/>
  </r>
  <r>
    <s v="ЗКО"/>
    <x v="1"/>
    <s v="ГКП на ПХВ &quot;Таскалинская центральная районная больница&quot;"/>
    <n v="2930.2"/>
    <m/>
  </r>
  <r>
    <s v="ЗКО"/>
    <x v="1"/>
    <s v="ГККП &quot;Теректинская центральная районная больница&quot;"/>
    <n v="8663"/>
    <m/>
  </r>
  <r>
    <s v="ЗКО"/>
    <x v="1"/>
    <s v="ГККП &quot;Чингирлауская центральная районная больница&quot;"/>
    <n v="12164"/>
    <m/>
  </r>
  <r>
    <s v="Караганда"/>
    <x v="1"/>
    <s v="Коммунальное государственное казенное предприятие &quot;Центральная  больница г Шахтинск&quot; акимата  Карагандинской области  управления  здравоохранения Карагандинской области"/>
    <n v="9826.4210000000003"/>
    <m/>
  </r>
  <r>
    <s v="Караганда"/>
    <x v="1"/>
    <s v="Коммунальное государственное казенное предприятие&quot; Центральная районная больница Шетского района&quot; акимата  Карагандинской области управления здравоохранения Карагандинской области"/>
    <n v="2479.893"/>
    <m/>
  </r>
  <r>
    <s v="Караганда"/>
    <x v="1"/>
    <s v="Коммунальное государственное казенное предприятие&quot;Центральная районная больница Осакаровского района&quot; акимата Карагандинской области управления здравоохранения Карагандинской области"/>
    <n v="8557.3119999999999"/>
    <m/>
  </r>
  <r>
    <s v="Караганда"/>
    <x v="1"/>
    <s v="Коммунальное государственное казенное предприятие &quot;Центральная районная больница  Каркаралинского района&quot; акимата  Карагандинской области управления здравоохранения Карагандинской области"/>
    <n v="3049.3510000000001"/>
    <m/>
  </r>
  <r>
    <s v="Караганда"/>
    <x v="1"/>
    <s v="Коммунальное государственное казенное предприятие &quot;Центральная районная больница Актогайского района&quot;  акимата Карагандинской  области управления здравоохранения Карагандинской области"/>
    <n v="4547.7290000000003"/>
    <m/>
  </r>
  <r>
    <s v="Караганда"/>
    <x v="1"/>
    <s v="Коммунальное государственное казенное предприятие &quot;Областное специализированное лечебно-профилактическое учреждение&quot;  акимата Карагандинской области управления здравоохранения Карагандинской области"/>
    <n v="17837.454000000002"/>
    <m/>
  </r>
  <r>
    <s v="Караганда"/>
    <x v="1"/>
    <s v="Коммунальное государственное казенное предприятие &quot;Специализированное лечебно-профилактическое учреждение города Жезказган &quot;акимата Карагандинской области управления здравоохранения Карагандинской области"/>
    <n v="9991.9169999999995"/>
    <m/>
  </r>
  <r>
    <s v="Караганда"/>
    <x v="1"/>
    <s v="Коммунальное государственное казенное предприятие  &quot;Центральная районная больница Жанааркинского района&quot; акимата  Карагандинской области управления здравоохранения Карагандинской области"/>
    <n v="18931.34"/>
    <m/>
  </r>
  <r>
    <s v="Караганда"/>
    <x v="1"/>
    <s v="Коммунальное государственное казенное предприятие&quot;Центральная  больница №1 г. Сатпаев&quot; акимата  Карагандинской области управления здравоохранения Карагандинской области"/>
    <n v="37160.593000000001"/>
    <m/>
  </r>
  <r>
    <s v="Караганда"/>
    <x v="1"/>
    <s v="КГКП  &quot;Детская больница города Караганды &quot; акимата  Карагандинской области управления здравоохранения Карагандинской области"/>
    <n v="8476.0669999999991"/>
    <m/>
  </r>
  <r>
    <s v="Караганда"/>
    <x v="1"/>
    <s v="Коммунальное государственное казенное предприятие&quot; Районное медицинское объединение  Шетского района&quot; акимата  Карагандинской области управления здравоохранения Карагандинской области"/>
    <n v="2677.3780000000002"/>
    <m/>
  </r>
  <r>
    <s v="Караганда"/>
    <x v="1"/>
    <s v="Коммунальное государственное казенное предприятие &quot;Областное специализированное лечебно-профилактическое учреждение&quot;  акимата Карагандинской области управления здравоохранения Карагандинской области"/>
    <m/>
    <n v="136569.39000000001"/>
  </r>
  <r>
    <s v="Караганда"/>
    <x v="1"/>
    <s v="Коммунальное государственное казенное предприятие &quot;Специализированное лечебно-профилактическое учреждение города Жезказган &quot;акимата Карагандинской области управления здравоохранения Карагандинской области"/>
    <m/>
    <n v="50258.093999999997"/>
  </r>
  <r>
    <s v="Караганда"/>
    <x v="4"/>
    <s v="КГКП «Областной детский психоневрологический диспансер» акимата Карагандинской области управления здравоохранения Карагандинской области"/>
    <n v="153671.75700000001"/>
    <m/>
  </r>
  <r>
    <s v="Караганда"/>
    <x v="4"/>
    <s v="КГКП «Областной психоневрологический диспансер» акимата Карагандинской области управления здравоохранения Карагандинской области"/>
    <n v="346490.34299999999"/>
    <m/>
  </r>
  <r>
    <s v="Караганда"/>
    <x v="4"/>
    <s v="КГКП «Психоневрологический диспансер города Балхаш» акимата Карагандинской области управления здравоохранения Карагандинской области"/>
    <n v="79283.691000000006"/>
    <m/>
  </r>
  <r>
    <s v="Караганда"/>
    <x v="4"/>
    <s v="Коммунальное государственное казенное предприятие  &quot;Психиатрический диспансер города Темиртау&quot; акимата Карагандинской области  управления здравоохранения Карагандинской области"/>
    <n v="71465.633000000002"/>
    <m/>
  </r>
  <r>
    <s v="Караганда"/>
    <x v="4"/>
    <s v="КГКП «Психоневрологический диспансер города Жезказган» акимата Карагандинской области управления здравоохранения Карагандинской области"/>
    <n v="158165.85500000001"/>
    <m/>
  </r>
  <r>
    <s v="Караганда"/>
    <x v="1"/>
    <s v="Коммунальное государственное казенное предприятие &quot;Детская больница  города Балхаш&quot; акимата   Карагандинской области управления здравоохранения Карагандинской области"/>
    <n v="73943.527000000002"/>
    <m/>
  </r>
  <r>
    <s v="Караганда"/>
    <x v="1"/>
    <s v="Коммунальное государственное казенное предприятие &quot;Детская  больница города Жезказган&quot; акимата  Карагандинской области управления здравоохранения Карагандинской области"/>
    <n v="7449.2780000000002"/>
    <m/>
  </r>
  <r>
    <s v="Караганда"/>
    <x v="1"/>
    <s v="Коммунальное государственное казенное предприятие &quot;Детская  больница города Жезказган&quot; акимата  Карагандинской области управления здравоохранения Карагандинской области"/>
    <n v="49859.218999999997"/>
    <m/>
  </r>
  <r>
    <s v="Караганда"/>
    <x v="0"/>
    <s v="Коммунальное государственное  предприятие  на праве хозяйственного ведения &quot;Областной наркологический диспансер &quot;акимата Карагандинской области управления здравоохранения Карагандинской области"/>
    <n v="49108"/>
    <m/>
  </r>
  <r>
    <s v="Караганда"/>
    <x v="1"/>
    <s v="Коммунальное государственное казенное предприятие&quot; Центральная районная больница Нуринского района&quot; акимата Карагандинской области управления здравоохранения Карагандинской области"/>
    <n v="9971.9480000000003"/>
    <m/>
  </r>
  <r>
    <s v="Караганда"/>
    <x v="1"/>
    <s v="Коммунальное государственное казенное предприятие&quot; Центральная районная больница Абайского района&quot; акимата Карагандинской области управления здравоохранения Карагандинской области"/>
    <n v="32217.168000000001"/>
    <m/>
  </r>
  <r>
    <s v="Караганда"/>
    <x v="1"/>
    <s v="Коммунальное государственное казенное предприятие &quot;Больница поселка Жайрем&quot; акимата Карагандинской  области управления здравоохранения Карагандинской области"/>
    <n v="6551.7520000000004"/>
    <m/>
  </r>
  <r>
    <s v="Караганда"/>
    <x v="0"/>
    <s v="Коммунальное государственное казенное предприяти &quot;Наркологический диспансер г.Балхаш&quot; акимата Карагандинской области управления здравоохранения Карагандинской области&quot;"/>
    <n v="12987.659"/>
    <m/>
  </r>
  <r>
    <s v="Караганда"/>
    <x v="0"/>
    <s v="Коммунальное государственное казенное предприятие  &quot;Наркологический диспансер города Темиртау&quot; акимата Карагандинской области  управления здравоохранения Карагандинской области"/>
    <n v="20808"/>
    <m/>
  </r>
  <r>
    <s v="Караганда"/>
    <x v="0"/>
    <s v="Коммунальное государственное казенное предприятие &quot;Наркологический диспансер города Жезказган&quot; акимата  Карагандинской области управления здравоохранения Карагандинской области"/>
    <n v="28090.799999999999"/>
    <m/>
  </r>
  <r>
    <s v="Костанай"/>
    <x v="0"/>
    <s v="ГКП на ПХВ&quot;Костанайский областной наркодиспансер&quot;"/>
    <m/>
    <n v="253994"/>
  </r>
  <r>
    <s v="Костанай"/>
    <x v="1"/>
    <s v="ГККП &quot;Костанайская городская детская больница&quot;"/>
    <n v="130498"/>
    <m/>
  </r>
  <r>
    <s v="Костанай"/>
    <x v="1"/>
    <s v="ГКП на ПХВ&quot;Костанайский областной наркодиспансер&quot;"/>
    <n v="36546"/>
    <m/>
  </r>
  <r>
    <s v="Костанай"/>
    <x v="1"/>
    <s v="ГККП &quot;Рудненская городская детская больница&quot;"/>
    <n v="98474"/>
    <m/>
  </r>
  <r>
    <s v="Костанай"/>
    <x v="1"/>
    <s v="ГККП &quot;Костанайская городская больница&quot;"/>
    <n v="23333"/>
    <m/>
  </r>
  <r>
    <s v="Костанай"/>
    <x v="1"/>
    <s v="ГККП &quot;Аркалыкская региональная больница&quot;"/>
    <n v="16850"/>
    <m/>
  </r>
  <r>
    <s v="Костанай"/>
    <x v="1"/>
    <s v="ГККП &quot;Лисаковская городская больница&quot;"/>
    <n v="30265"/>
    <m/>
  </r>
  <r>
    <s v="Костанай"/>
    <x v="1"/>
    <s v="ГККП &quot;Житикаринская ЦРБ&quot;"/>
    <n v="40936"/>
    <m/>
  </r>
  <r>
    <s v="Костанай"/>
    <x v="1"/>
    <s v="ГККП &quot;Амангельдинская ЦРБ&quot;"/>
    <n v="7288"/>
    <m/>
  </r>
  <r>
    <s v="Костанай"/>
    <x v="1"/>
    <s v="ГКП на ПХВ &quot;Аулиекольская ЦРБ&quot;"/>
    <n v="28758"/>
    <m/>
  </r>
  <r>
    <s v="Костанай"/>
    <x v="1"/>
    <s v="ГККП &quot;Денисовская ЦРБ&quot;"/>
    <n v="10475"/>
    <m/>
  </r>
  <r>
    <s v="Костанай"/>
    <x v="1"/>
    <s v="ГККП &quot;Джангельдинская ЦРБ&quot;"/>
    <n v="15486"/>
    <m/>
  </r>
  <r>
    <s v="Костанай"/>
    <x v="1"/>
    <s v="ГККП &quot;Камыстинская ЦРБ&quot;"/>
    <n v="2490"/>
    <m/>
  </r>
  <r>
    <s v="Костанай"/>
    <x v="1"/>
    <s v="ГККП &quot;Карабалыкская ЦРБ&quot;"/>
    <n v="1822"/>
    <m/>
  </r>
  <r>
    <s v="Костанай"/>
    <x v="1"/>
    <s v="ГККП &quot;Карасуская ЦРБ&quot;"/>
    <n v="9260"/>
    <m/>
  </r>
  <r>
    <s v="Костанай"/>
    <x v="1"/>
    <s v="ГККП &quot;Мендыгаринская ЦРБ&quot;"/>
    <n v="39954"/>
    <m/>
  </r>
  <r>
    <s v="Костанай"/>
    <x v="1"/>
    <s v="ГККП &quot;Наурзумская ЦРБ&quot;"/>
    <n v="1742"/>
    <m/>
  </r>
  <r>
    <s v="Костанай"/>
    <x v="1"/>
    <s v="ГККП &quot;Сарыкольская ЦРБ&quot;"/>
    <n v="1905"/>
    <m/>
  </r>
  <r>
    <s v="Костанай"/>
    <x v="1"/>
    <s v="ГККП &quot;Тарановская ЦРБ&quot;"/>
    <n v="14808"/>
    <m/>
  </r>
  <r>
    <s v="Костанай"/>
    <x v="1"/>
    <s v="ГККП &quot;Узункольская ЦРБ&quot;"/>
    <n v="4894"/>
    <m/>
  </r>
  <r>
    <s v="Костанай"/>
    <x v="1"/>
    <s v="ГККП &quot;Федоровская ЦРБ&quot;"/>
    <n v="11503"/>
    <m/>
  </r>
  <r>
    <s v="Кызылорда"/>
    <x v="0"/>
    <s v="ГККП&quot; Областной наркологический центр&quot;"/>
    <n v="15149"/>
    <m/>
  </r>
  <r>
    <s v="Кызылорда"/>
    <x v="1"/>
    <s v="ФГБУЗ &quot;Центральная медико-санитарная часть №1 ФМБА России.г Байконур "/>
    <n v="97971"/>
    <m/>
  </r>
  <r>
    <s v="Кызылорда"/>
    <x v="1"/>
    <s v="ГКП на ПХВ&quot; Аральская ЦРБ&quot;"/>
    <n v="130197"/>
    <m/>
  </r>
  <r>
    <s v="Кызылорда"/>
    <x v="1"/>
    <s v="ГКП на ПХВ &quot;Жалагашская ЦРБ&quot;"/>
    <n v="28945"/>
    <m/>
  </r>
  <r>
    <s v="Кызылорда"/>
    <x v="1"/>
    <s v="ГККП&quot;Жанакурганская ЦРБ&quot;"/>
    <n v="29274"/>
    <m/>
  </r>
  <r>
    <s v="Кызылорда"/>
    <x v="1"/>
    <s v="ГККп&quot;Казалинская районная больница&quot;"/>
    <n v="31735"/>
    <m/>
  </r>
  <r>
    <s v="Кызылорда"/>
    <x v="1"/>
    <s v="ГККП&quot;Кармакшинская ЦРБ&quot;"/>
    <n v="27643"/>
    <m/>
  </r>
  <r>
    <s v="Кызылорда"/>
    <x v="1"/>
    <s v="ГККП &quot;Сырдарьинская ЦРБ&quot;"/>
    <n v="23528"/>
    <m/>
  </r>
  <r>
    <s v="Кызылорда"/>
    <x v="1"/>
    <s v="ГККП&quot;Шиелийская РБ&quot;"/>
    <n v="42145"/>
    <m/>
  </r>
  <r>
    <s v="Кызылорда"/>
    <x v="6"/>
    <s v="Полевое Учреждение  Банка России №25631 "/>
    <m/>
    <n v="6270.52"/>
  </r>
  <r>
    <s v="Мангыстау"/>
    <x v="0"/>
    <s v="ГККП &quot;Областной наркологический диспансер&quot;"/>
    <n v="25407.571499999998"/>
    <m/>
  </r>
  <r>
    <s v="Мангыстау"/>
    <x v="0"/>
    <s v="ГККП &quot;Областной наркологический диспансер&quot;"/>
    <m/>
    <n v="66743"/>
  </r>
  <r>
    <s v="Мангыстау"/>
    <x v="1"/>
    <s v="ГККП &quot;Специализированное лечебно-профилактическое утверждение&quot;"/>
    <n v="28805"/>
    <m/>
  </r>
  <r>
    <s v="Мангыстау"/>
    <x v="1"/>
    <s v="ГККП &quot;Областная инфекционная больница&quot;"/>
    <n v="92876"/>
    <m/>
  </r>
  <r>
    <s v="Мангыстау"/>
    <x v="1"/>
    <s v="ГККП &quot;Областной центр по профилактике и борьбе со СПИД&quot;"/>
    <n v="44140"/>
    <m/>
  </r>
  <r>
    <s v="Мангыстау"/>
    <x v="1"/>
    <s v="ГККП &quot;Мунайлинская центральная районная больница&quot;"/>
    <n v="24000"/>
    <m/>
  </r>
  <r>
    <s v="Мангыстау"/>
    <x v="1"/>
    <s v="ГККП &quot;Мангистауская центральная районная больница&quot;"/>
    <n v="21060"/>
    <m/>
  </r>
  <r>
    <s v="Мангыстау"/>
    <x v="1"/>
    <s v="ГККП &quot;Бейнеуская центральная районная больница&quot;"/>
    <n v="24000"/>
    <m/>
  </r>
  <r>
    <s v="Мангыстау"/>
    <x v="1"/>
    <s v="ГККП &quot;Каракиянская центральная районная больница&quot;"/>
    <n v="43769.4545"/>
    <m/>
  </r>
  <r>
    <s v="Мангыстау"/>
    <x v="1"/>
    <s v="ГККП &quot;Жетыбайская центральная районная больница&quot;"/>
    <n v="17160"/>
    <m/>
  </r>
  <r>
    <s v="Мангыстау"/>
    <x v="1"/>
    <s v="ГККП &quot;Тупкараганская центральная районная больница&quot;"/>
    <n v="12000"/>
    <m/>
  </r>
  <r>
    <s v="Мангыстау"/>
    <x v="1"/>
    <s v="ГККП &quot;Специализированное лечебно-профилактическое утверждение&quot;"/>
    <m/>
    <n v="66743"/>
  </r>
  <r>
    <s v="Мангыстау"/>
    <x v="1"/>
    <s v="ГККП &quot;Областная инфекционная больница&quot;"/>
    <m/>
    <n v="19688"/>
  </r>
  <r>
    <s v="Мангыстау"/>
    <x v="2"/>
    <s v="ГККП &quot;Мангистауский областной противотуберкулезный диспансер&quot;"/>
    <n v="388868.804"/>
    <m/>
  </r>
  <r>
    <s v="Мангыстау"/>
    <x v="4"/>
    <s v="ГККП &quot;Мангистауский областной психоневрологический диспансер&quot;"/>
    <n v="219065.31899999999"/>
    <m/>
  </r>
  <r>
    <s v="Павлодар"/>
    <x v="0"/>
    <s v="КГП на ПХВ Экибастузский наркологический диспансер"/>
    <n v="15964"/>
    <m/>
  </r>
  <r>
    <s v="Павлодар"/>
    <x v="1"/>
    <s v="КГКП Баянаульская центральная районная больница"/>
    <n v="8138"/>
    <m/>
  </r>
  <r>
    <s v="Павлодар"/>
    <x v="1"/>
    <s v="КГКП Экибастузская городская больница"/>
    <n v="35275"/>
    <m/>
  </r>
  <r>
    <s v="Павлодар"/>
    <x v="1"/>
    <s v="КГКП Актогайская центральная районная больница"/>
    <n v="3747"/>
    <m/>
  </r>
  <r>
    <s v="Павлодар"/>
    <x v="1"/>
    <s v="КГКП Лебяжинская центральная районная больница"/>
    <n v="1311"/>
    <m/>
  </r>
  <r>
    <s v="Павлодар"/>
    <x v="1"/>
    <s v="КГП на ПХВ Аксуская центральная больница"/>
    <n v="30989"/>
    <m/>
  </r>
  <r>
    <s v="Павлодар"/>
    <x v="1"/>
    <s v="КГКП качирская црб"/>
    <n v="5009"/>
    <m/>
  </r>
  <r>
    <s v="Павлодар"/>
    <x v="1"/>
    <s v="КГП на ПХВ Павлодарский областной центр по профилактие и лечению зависимых заболеваний"/>
    <n v="30864"/>
    <m/>
  </r>
  <r>
    <s v="Павлодар"/>
    <x v="1"/>
    <s v="ГУ Павлодарский областной центр по профилактике и борьбе со СПИДом"/>
    <n v="133914"/>
    <m/>
  </r>
  <r>
    <s v="Павлодар"/>
    <x v="1"/>
    <s v="КГКП Железинская ЦРБ"/>
    <n v="4344"/>
    <m/>
  </r>
  <r>
    <s v="Павлодар"/>
    <x v="1"/>
    <s v="КГКП Майская ЦРБ"/>
    <n v="7364"/>
    <m/>
  </r>
  <r>
    <s v="Павлодар"/>
    <x v="1"/>
    <s v="КГКП Иртышская ЦРБ"/>
    <n v="9860"/>
    <m/>
  </r>
  <r>
    <s v="Павлодар"/>
    <x v="2"/>
    <s v="ГУ Павлодарский областной  противотуберкулезный диспансер"/>
    <n v="1020453"/>
    <m/>
  </r>
  <r>
    <s v="Павлодар"/>
    <x v="3"/>
    <s v="Качирская противотуберкулезная больница"/>
    <n v="52322"/>
    <m/>
  </r>
  <r>
    <s v="Павлодар"/>
    <x v="3"/>
    <s v="ГУ Экибастузская противотуберкулезная служба"/>
    <n v="198727"/>
    <m/>
  </r>
  <r>
    <s v="Павлодар"/>
    <x v="3"/>
    <s v="ГУ Баянаульская противотуберкулезная больница"/>
    <n v="47585"/>
    <m/>
  </r>
  <r>
    <s v="Павлодар"/>
    <x v="3"/>
    <s v="ГУ Щертбактинского противотуберкулезная больница"/>
    <n v="41489"/>
    <m/>
  </r>
  <r>
    <s v="Павлодар"/>
    <x v="3"/>
    <s v="ГУ Аксуская противотуберкулезная больница"/>
    <n v="89175"/>
    <m/>
  </r>
  <r>
    <s v="Павлодар"/>
    <x v="3"/>
    <s v="ГУ Иртышская противотуберкулезная больница"/>
    <n v="46882"/>
    <m/>
  </r>
  <r>
    <s v="Павлодар"/>
    <x v="3"/>
    <s v="ГУ Лебяжинская противотуберкулезная больница "/>
    <n v="31311"/>
    <m/>
  </r>
  <r>
    <s v="Павлодар"/>
    <x v="3"/>
    <s v="ГУ Актогайская противотуберкулезная больница"/>
    <n v="33650"/>
    <m/>
  </r>
  <r>
    <s v="Павлодар"/>
    <x v="3"/>
    <s v="ГУ Железинская противотуберкулезная больница"/>
    <n v="31780"/>
    <m/>
  </r>
  <r>
    <s v="Павлодар"/>
    <x v="4"/>
    <s v="ГУ Экибастузский психоневрологический диспансер"/>
    <n v="73868"/>
    <m/>
  </r>
  <r>
    <s v="Павлодар"/>
    <x v="4"/>
    <s v="ГУ Павлодарский областной психоневрологический диспансер"/>
    <n v="621644"/>
    <m/>
  </r>
  <r>
    <s v="Павлодар"/>
    <x v="1"/>
    <s v="ГУ Павлодарская областная инфекционная больница"/>
    <n v="408856"/>
    <m/>
  </r>
  <r>
    <s v="Павлодар"/>
    <x v="3"/>
    <s v="ГУ Успенская противотуберкулезная больница"/>
    <n v="25486"/>
    <m/>
  </r>
  <r>
    <s v="Павлодар"/>
    <x v="3"/>
    <s v="ГУ Майская противотуберкулезная больница"/>
    <n v="37996"/>
    <m/>
  </r>
  <r>
    <s v="Павлодар"/>
    <x v="3"/>
    <s v="ГУ Детский противотуберкулезный санаторий г. Павлодар"/>
    <n v="229534"/>
    <m/>
  </r>
  <r>
    <s v="СКО"/>
    <x v="0"/>
    <s v="КГП  на ПХВ «Областной наркологический центр акимата СКО МЗ РК&quot;"/>
    <m/>
    <n v="100736"/>
  </r>
  <r>
    <s v="СКО"/>
    <x v="1"/>
    <s v="ГУ &quot;Областной центр СПИД&quot;"/>
    <n v="75377.3"/>
    <m/>
  </r>
  <r>
    <s v="СКО"/>
    <x v="1"/>
    <s v="КГП  на ПХВ &quot;1-я городская больница акимата СКО МЗ РК&quot;"/>
    <n v="83063"/>
    <m/>
  </r>
  <r>
    <s v="СКО"/>
    <x v="1"/>
    <s v=" КГП на ПХВ &quot;3-я городская больница&quot; акимата СКО МЗ РК"/>
    <n v="184747"/>
    <m/>
  </r>
  <r>
    <s v="СКО"/>
    <x v="1"/>
    <s v="КГП на ПХВ &quot;Айыртауская  центральная районная больница акимата  СКО МЗ РК&quot;"/>
    <n v="87785"/>
    <m/>
  </r>
  <r>
    <s v="СКО"/>
    <x v="1"/>
    <s v="КГП на ПХВ &quot;Акжарская  центральная районная больница акимата  СКО МЗ РК&quot;"/>
    <n v="44445"/>
    <m/>
  </r>
  <r>
    <s v="СКО"/>
    <x v="1"/>
    <s v="КГП на ПХВ &quot;Аккаинская  центральная районная больница акимата  СКО МЗ РК&quot;"/>
    <n v="45636"/>
    <m/>
  </r>
  <r>
    <s v="СКО"/>
    <x v="1"/>
    <s v="КГП на ПХВ &quot;Явленская  центральная районная больница акимата  СКО МЗ РК&quot;"/>
    <n v="31546"/>
    <m/>
  </r>
  <r>
    <s v="СКО"/>
    <x v="1"/>
    <s v="КГП на ПХВ &quot;Жамбылская  центральная районная больница акимата  СКО МЗ РК&quot;"/>
    <n v="21640"/>
    <m/>
  </r>
  <r>
    <s v="СКО"/>
    <x v="1"/>
    <s v="КГП на ПХВ  «Центральная районная больница района имени М. Жумабаева акимата СКО МЗ РК»"/>
    <n v="13329"/>
    <m/>
  </r>
  <r>
    <s v="СКО"/>
    <x v="1"/>
    <s v="КГП на ПХВ  «Центральная районная больница района имени Г.Мусрепова акимата СКО МЗ РК»"/>
    <n v="20426"/>
    <m/>
  </r>
  <r>
    <s v="СКО"/>
    <x v="1"/>
    <s v="КГП на ПХВ &quot;Тайыншинская центральная районная больница акимата  СКО МЗ РК&quot;"/>
    <n v="0"/>
    <m/>
  </r>
  <r>
    <s v="СКО"/>
    <x v="1"/>
    <s v="КГП на ПХВ &quot;Тимирязевская центральная районная больница акимата  СКО МЗ РК&quot;"/>
    <n v="12862"/>
    <m/>
  </r>
  <r>
    <s v="СКО"/>
    <x v="1"/>
    <s v="КГП на ПХВ &quot;Уалихановская центральная районная больница акимата  СКО МЗ РК&quot;"/>
    <n v="30271"/>
    <m/>
  </r>
  <r>
    <s v="СКО"/>
    <x v="1"/>
    <s v="КГП на ПХВ &quot;Центральная районная больница р-на Шал Акына акимата  СКО МЗ РК&quot;"/>
    <n v="59024"/>
    <m/>
  </r>
  <r>
    <s v="СКО"/>
    <x v="1"/>
    <s v="КГКП «Областное специализированное лечебно-профилактическое учреждение, хоспис» акимата СКО МЗ РК"/>
    <n v="57600"/>
    <m/>
  </r>
  <r>
    <s v="СКО"/>
    <x v="1"/>
    <s v="Негосударственное медицинское учреждение «Детский санаторий Солнечный» "/>
    <m/>
    <n v="50797"/>
  </r>
  <r>
    <s v="СКО"/>
    <x v="2"/>
    <s v="КГКП «Областной противотуберкулезный диспансер» акимата СКО МЗ РК"/>
    <n v="738494"/>
    <m/>
  </r>
  <r>
    <s v="СКО"/>
    <x v="2"/>
    <s v="КГКП &quot;Межрайонный противотуберкулезный диспансер района Магжана Жумабаева акимата СКО МЗ РК&quot;"/>
    <n v="87253"/>
    <m/>
  </r>
  <r>
    <s v="СКО"/>
    <x v="2"/>
    <s v="КГКП &quot;Жамбылский межрайонный противотуберкулезный диспансер акимата СКО МЗ РК&quot;"/>
    <n v="161008"/>
    <m/>
  </r>
  <r>
    <s v="СКО"/>
    <x v="2"/>
    <s v="КГКП &quot;Тайыншинский межрайонный противотуберкулезный диспансер акимата СКО МЗ РК&quot;"/>
    <n v="71934"/>
    <m/>
  </r>
  <r>
    <s v="СКО"/>
    <x v="2"/>
    <s v="КГКП &quot;Межрайонный противотуберкулезный диспансер района имени Г. Мусрепова акимата СКО МЗ РК&quot;"/>
    <n v="84460"/>
    <m/>
  </r>
  <r>
    <s v="СКО"/>
    <x v="4"/>
    <s v="КГП  на ПХВ «Психоневрологический диспансер&quot; акимата СКО МЗ РК"/>
    <n v="459737"/>
    <m/>
  </r>
  <r>
    <s v="СКО"/>
    <x v="5"/>
    <s v="КГП  на ПХВ «Областной наркологический центр акимата СКО МЗ РК&quot;"/>
    <n v="33763"/>
    <m/>
  </r>
  <r>
    <s v="ЮКО"/>
    <x v="1"/>
    <s v="ГУ &quot;Шымкентская городская инфекционная больница&quot;"/>
    <n v="648388"/>
    <n v="346743"/>
  </r>
  <r>
    <s v="ЮКО"/>
    <x v="2"/>
    <s v="ГУ &quot;Областной противотуберкулезный диспансер&quot;"/>
    <n v="718597"/>
    <m/>
  </r>
  <r>
    <s v="ЮКО"/>
    <x v="2"/>
    <s v=" ГУ &quot;Шымкентский городской противотуберкулезный диспансер&quot;"/>
    <n v="450100"/>
    <m/>
  </r>
  <r>
    <s v="ЮКО"/>
    <x v="2"/>
    <s v=" ГУ &quot;Противотуберкулезный диспансер&quot; г. Туркестан"/>
    <n v="127817"/>
    <m/>
  </r>
  <r>
    <s v="ЮКО"/>
    <x v="2"/>
    <s v=" ГУ &quot;Противотуберкулезный диспансер&quot; г.Кентау"/>
    <n v="60813"/>
    <m/>
  </r>
  <r>
    <s v="ЮКО"/>
    <x v="2"/>
    <s v=" ГУ &quot;Толебийский районный противотуберкулезный диспансер&quot;"/>
    <n v="83847"/>
    <m/>
  </r>
  <r>
    <s v="ЮКО"/>
    <x v="2"/>
    <s v="ГУ &quot;Противотуберкулезный диспансер&quot; Сарыагашский район"/>
    <n v="170118"/>
    <m/>
  </r>
  <r>
    <s v="ЮКО"/>
    <x v="2"/>
    <s v=" ГУ  &quot;Арысский городской противотуберкулезный диспансер&quot;"/>
    <n v="121446"/>
    <m/>
  </r>
  <r>
    <s v="ЮКО"/>
    <x v="2"/>
    <s v="ГУ &quot;Противотуберкулезный диспансер Ордабасинского района&quot;"/>
    <n v="89720"/>
    <m/>
  </r>
  <r>
    <s v="ЮКО"/>
    <x v="2"/>
    <s v=" ГУ &quot;Сайрамский районный противотуберкулезный диспансер&quot;"/>
    <n v="168143"/>
    <m/>
  </r>
  <r>
    <s v="ЮКО"/>
    <x v="2"/>
    <s v=" ГУ &quot;Противотуберкулезный диспансер&quot; Сузакский район"/>
    <n v="64881"/>
    <m/>
  </r>
  <r>
    <s v="ЮКО"/>
    <x v="2"/>
    <s v="ГУ &quot;Противотуберкулезный диспансер&quot; Шардаринский район"/>
    <n v="74850"/>
    <m/>
  </r>
  <r>
    <s v="ЮКО"/>
    <x v="2"/>
    <s v=" ГУ  &quot;Противотуберкулезный диспансер района Байдибек&quot;"/>
    <n v="56776"/>
    <m/>
  </r>
  <r>
    <s v="ЮКО"/>
    <x v="2"/>
    <s v=" ГУ &quot;Мактааральский районный противотуберкулезный диспансер&quot;"/>
    <n v="114370"/>
    <m/>
  </r>
  <r>
    <s v="ЮКО"/>
    <x v="3"/>
    <s v="ГУ &quot;Отрарская районная противотуберкулезная больница&quot;"/>
    <n v="116472"/>
    <m/>
  </r>
  <r>
    <s v="ЮКО"/>
    <x v="3"/>
    <s v=" ГУ &quot;Казыгуртская районная противотуберкулезная больница&quot;"/>
    <n v="74138"/>
    <m/>
  </r>
  <r>
    <s v="ЮКО"/>
    <x v="3"/>
    <s v=" ГУ &quot;Областная противотуберкулезная больница&quot;"/>
    <n v="296658"/>
    <m/>
  </r>
  <r>
    <s v="ЮКО"/>
    <x v="3"/>
    <s v=" ГУ &quot;Тюлькубасский районный противотуберкулезный диспансер&quot;"/>
    <n v="90729"/>
    <m/>
  </r>
  <r>
    <s v="ЮКО"/>
    <x v="3"/>
    <s v=" ГУ &quot;Областной детский противотуберкулезный санаторий &quot;Жансая&quot;"/>
    <n v="134312"/>
    <m/>
  </r>
  <r>
    <s v="ЮКО"/>
    <x v="3"/>
    <s v=" ГУ &quot;Областной детский противотуберкулезный санаторий &quot;Ак-булак&quot;"/>
    <n v="206065"/>
    <m/>
  </r>
  <r>
    <s v="ЮКО"/>
    <x v="3"/>
    <s v="ГУ &quot;Областная костно-туберкулезная больница &quot;Балыкши&quot;"/>
    <n v="291056"/>
    <m/>
  </r>
  <r>
    <s v="ЮКО"/>
    <x v="3"/>
    <s v=" ГУ &quot;Городской детский противотуберкулезный санаторий &quot;Карлыгаш&quot;"/>
    <n v="105716"/>
    <m/>
  </r>
  <r>
    <s v="ЮКО"/>
    <x v="4"/>
    <s v="ГУ &quot;Областной психоневрологический диспансер&quot;"/>
    <n v="852568"/>
    <m/>
  </r>
  <r>
    <m/>
    <x v="1"/>
    <s v="КГКП «Областное специализированное лечебно-профилактическое учреждение, хоспис» акимата СКО МЗ РК"/>
    <m/>
    <n v="181941"/>
  </r>
  <r>
    <s v="Актобе"/>
    <x v="1"/>
    <s v="«Мамандандырылған емдеу-профилактикалық кәсіпорыны» МКҚК"/>
    <m/>
    <n v="226978.81200000001"/>
  </r>
  <r>
    <s v="Актобе"/>
    <x v="0"/>
    <s v=" «Ақтөбе облыстық наркологиялық диспансері» МКҚК"/>
    <m/>
    <n v="161536.72500000001"/>
  </r>
  <r>
    <s v="ЮКО"/>
    <x v="5"/>
    <s v="Областной онкологический диспансер"/>
    <n v="80809.24028682537"/>
    <m/>
  </r>
  <r>
    <s v="ЮКО"/>
    <x v="0"/>
    <s v="Областной наркологический центр&quot; (диспансер)"/>
    <n v="96774.772474910336"/>
    <m/>
  </r>
  <r>
    <s v="ЮКО"/>
    <x v="1"/>
    <s v="Областной дермато-венеролог.д-р"/>
    <n v="100658.09655642915"/>
    <m/>
  </r>
  <r>
    <s v="ЮКО"/>
    <x v="1"/>
    <s v="Мактааральская центральная  районная больница"/>
    <n v="32309.03653672908"/>
    <m/>
  </r>
  <r>
    <s v="ЮКО"/>
    <x v="1"/>
    <s v="Сайрамская центральная районная больница"/>
    <n v="69436.83414436951"/>
    <m/>
  </r>
  <r>
    <s v="ЮКО"/>
    <x v="1"/>
    <s v="Сарыагашская центральная  районная больница"/>
    <n v="43219.079036729076"/>
    <m/>
  </r>
  <r>
    <s v="ЮКО"/>
    <x v="1"/>
    <s v="Тюлькубасская центральная районная больница"/>
    <n v="51788.359902546814"/>
    <m/>
  </r>
  <r>
    <s v="ЮКО"/>
    <x v="1"/>
    <s v="Кентауская центральная городская больница"/>
    <n v="113319.99235382021"/>
    <m/>
  </r>
  <r>
    <s v="ЮКО"/>
    <x v="1"/>
    <s v="Туркестанская городская центральная больница "/>
    <n v="79388.171920911351"/>
    <m/>
  </r>
  <r>
    <s v="ЮКО"/>
    <x v="1"/>
    <s v="Арысская центральная районная больница "/>
    <n v="37679.256436729083"/>
    <m/>
  </r>
  <r>
    <s v="ЮКО"/>
    <x v="1"/>
    <s v="Байдибекская центральная  районная больница"/>
    <n v="18285.101999999999"/>
    <m/>
  </r>
  <r>
    <s v="ЮКО"/>
    <x v="1"/>
    <s v="Казыгуртская центральная  районная больница"/>
    <n v="29366.982000000004"/>
    <m/>
  </r>
  <r>
    <s v="ЮКО"/>
    <x v="1"/>
    <s v="Ордабасинская центральная  районная больница "/>
    <n v="43311.680999999997"/>
    <m/>
  </r>
  <r>
    <s v="ЮКО"/>
    <x v="1"/>
    <s v="Отрарская центральная  районная больница"/>
    <n v="39932.667500000003"/>
    <m/>
  </r>
  <r>
    <s v="ЮКО"/>
    <x v="1"/>
    <s v="Сайрамская районная больница Карабулак "/>
    <n v="28782.105000000003"/>
    <m/>
  </r>
  <r>
    <s v="ЮКО"/>
    <x v="1"/>
    <s v="Сайрамская районная больница Сайрам"/>
    <n v="20316.78"/>
    <m/>
  </r>
  <r>
    <s v="ЮКО"/>
    <x v="1"/>
    <s v="Сарыагашская районная больница Абай"/>
    <n v="26089.457000000009"/>
    <m/>
  </r>
  <r>
    <s v="ЮКО"/>
    <x v="1"/>
    <s v="Сузакская центральная  районная больница"/>
    <n v="20258.524000000001"/>
    <m/>
  </r>
  <r>
    <s v="ЮКО"/>
    <x v="1"/>
    <s v="Мактааральская  районная больница Асыката"/>
    <n v="27089.040000000001"/>
    <m/>
  </r>
  <r>
    <s v="ЮКО"/>
    <x v="1"/>
    <s v="Мактааральская  районная больница Мырзакент"/>
    <n v="22585.487100000002"/>
    <m/>
  </r>
  <r>
    <s v="ЮКО"/>
    <x v="1"/>
    <s v="Толебийская районная больница"/>
    <n v="24718.749000000003"/>
    <m/>
  </r>
  <r>
    <s v="ЮКО"/>
    <x v="1"/>
    <s v="Ленгерская городская больница"/>
    <n v="28658.972999999998"/>
    <m/>
  </r>
  <r>
    <s v="ЮКО"/>
    <x v="1"/>
    <s v="Шардаринская центральная районная больница"/>
    <n v="20860.613000000001"/>
    <m/>
  </r>
  <r>
    <s v="ЮКО"/>
    <x v="0"/>
    <s v="Областной наркологический больница &quot;ОБЛ ЛПУ)"/>
    <m/>
    <n v="157809"/>
  </r>
  <r>
    <s v="ЮКО"/>
    <x v="0"/>
    <s v="Областной наркологический центр&quot; (диспансер)"/>
    <m/>
    <n v="276310"/>
  </r>
  <r>
    <s v="Жамбылская обл"/>
    <x v="2"/>
    <s v="Жамбыл облысы әкімдігінің денсаулық сақтау басқармасы Жамбыл облыстық туберкулезге қарсы диспансері"/>
    <n v="825664"/>
    <m/>
  </r>
  <r>
    <s v="Жамбылская обл"/>
    <x v="4"/>
    <s v="ЖОӘДСБ Жамбыл облыстық психикалық диспансері КММ"/>
    <n v="398277.81920000003"/>
    <m/>
  </r>
  <r>
    <s v="Жамбылская обл"/>
    <x v="3"/>
    <s v="ЖОӘДСБ Жамбыл облыстық туберкулезге қарсы балалар ауруханасы КММ"/>
    <n v="231320.85522"/>
    <m/>
  </r>
  <r>
    <s v="Жамбылская обл"/>
    <x v="1"/>
    <s v=" ЖОӘДСБ Жамбыл облыстық балалар жұқпалы аурулар ауруханасы КММ"/>
    <n v="541269.00155000004"/>
    <m/>
  </r>
  <r>
    <s v="Жамбылская обл"/>
    <x v="3"/>
    <s v=" ЖОӘДСБ Жамбыл Облыстық туберкулезге қарсы балалар санаториі КММ"/>
    <n v="89648.999649999998"/>
    <m/>
  </r>
  <r>
    <s v="Жамбылская обл"/>
    <x v="3"/>
    <s v=" ЖОӘДСБ Жамбыл аудандық туберкулезге қарсы диспансері КММ"/>
    <n v="33281.104570000003"/>
    <m/>
  </r>
  <r>
    <s v="Жамбылская обл"/>
    <x v="3"/>
    <s v=" ЖОӘДСБ Жуалы аудандық туберкулезге қарсы диспансері КММ"/>
    <n v="41897.999900000003"/>
    <m/>
  </r>
  <r>
    <s v="Жамбылская обл"/>
    <x v="3"/>
    <s v=" ЖОӘДСБ Сарысу аудандық туберкулезге қарсы диспансері КММ"/>
    <n v="114295"/>
    <m/>
  </r>
  <r>
    <s v="Жамбылская обл"/>
    <x v="3"/>
    <s v=" ЖОӘДСБ Талас аудандық туберкулезге қарсы диспансері КММ"/>
    <n v="71747.956319999998"/>
    <m/>
  </r>
  <r>
    <s v="Жамбылская обл"/>
    <x v="3"/>
    <s v=" ЖОӘДСБ Байзақ аудандық туберкулезге қарсы диспансері КММ"/>
    <n v="128640.48927999999"/>
    <m/>
  </r>
  <r>
    <s v="Жамбылская обл"/>
    <x v="2"/>
    <s v=" ЖОӘДСБ Т. Рысқұлов аудандық туберкулезге қарсы диспансері КММ"/>
    <n v="124212"/>
    <m/>
  </r>
  <r>
    <s v="Жамбылская обл"/>
    <x v="2"/>
    <s v=" ЖОӘДСБ Меркі аудандық туберкулезге қарсы диспансері КММ"/>
    <n v="56280.172100000003"/>
    <m/>
  </r>
  <r>
    <s v="Жамбылская обл"/>
    <x v="2"/>
    <s v=" ЖОӘДСБ Шу аудандық туберкулезге қарсы диспансері КММ"/>
    <n v="145590.99989000001"/>
    <m/>
  </r>
  <r>
    <s v="Жамбылская обл"/>
    <x v="2"/>
    <s v=" ЖОӘДСБ Қордай аудандық туберкулезге қарсы диспансері КММ"/>
    <n v="117398.15399999999"/>
    <m/>
  </r>
  <r>
    <s v="Жамбылская обл"/>
    <x v="2"/>
    <s v=" ЖОӘДСБ Мойынқұм аудандық туберкулезге қарсы диспансері КММ"/>
    <n v="121715"/>
    <m/>
  </r>
  <r>
    <s v="Жамбылская обл"/>
    <x v="1"/>
    <s v=" ЖОӘДСБ Жамбыл облыстық жұқтырылған иммун тапшылығы синдромын алдын алу және онымен күрес жүргізу орталығы КММ"/>
    <n v="97887.946490000002"/>
    <m/>
  </r>
  <r>
    <s v="Жамбылская обл"/>
    <x v="1"/>
    <s v=" ЖОӘДСБ Жамбыл ауданының орталық аудандық ауруханасы КМҚК"/>
    <n v="22843"/>
    <m/>
  </r>
  <r>
    <s v="Жамбылская обл"/>
    <x v="1"/>
    <s v=" ЖОӘДСБ Жуалы ауданының орталық аудандық ауруханасы КМҚК"/>
    <n v="20541"/>
    <m/>
  </r>
  <r>
    <s v="Жамбылская обл"/>
    <x v="1"/>
    <s v=" ЖОӘДСБ Қордай ауданының орталық аудандық ауруханасы ШЖҚ МҚК"/>
    <n v="32140"/>
    <m/>
  </r>
  <r>
    <s v="Жамбылская обл"/>
    <x v="1"/>
    <s v=" ЖОӘДСБ Т. Рысқұлов ауданының орталық аудандық ауруханасы КМҚК"/>
    <n v="26945"/>
    <m/>
  </r>
  <r>
    <s v="Жамбылская обл"/>
    <x v="1"/>
    <s v=" ЖОӘДСБ Мерке ауданының орталық аудандық ауруханасы КМҚК"/>
    <n v="34938"/>
    <m/>
  </r>
  <r>
    <s v="Жамбылская обл"/>
    <x v="1"/>
    <s v=" ЖОӘДСБ Мойынқұм ауданының орталық аудандық ауруханасы ШЖҚ МҚК"/>
    <n v="25507"/>
    <m/>
  </r>
  <r>
    <s v="Жамбылская обл"/>
    <x v="1"/>
    <s v=" ЖОӘДСБ Талас ауданының орталық аудандық ауруханасы ШЖҚ МҚК"/>
    <n v="17731"/>
    <m/>
  </r>
  <r>
    <s v="Жамбылская обл"/>
    <x v="1"/>
    <s v=" ЖОӘДСБ Шу ауданының орталық аудандық ауруханасы КМҚК"/>
    <n v="33814"/>
    <m/>
  </r>
  <r>
    <s v="Жамбылская обл"/>
    <x v="1"/>
    <s v=" ЖОӘДСБ Сарысу ауданының орталық аудандық ауруханасы КМҚК"/>
    <n v="31138"/>
    <m/>
  </r>
  <r>
    <s v="Жамбылская обл"/>
    <x v="1"/>
    <s v=" ЖОӘДСБ Байзақ ауданының орталық аудандық ауруханасы КМҚК"/>
    <n v="23052"/>
    <m/>
  </r>
  <r>
    <s v="Жамбылская обл"/>
    <x v="0"/>
    <s v="ЖОӘДСБ Жамбыл облыстық наркологиялық диспансері ШЖҚ МҚК"/>
    <n v="23254"/>
    <m/>
  </r>
  <r>
    <s v="Жамбылская обл"/>
    <x v="0"/>
    <s v="ЖОӘДСБ &quot;Жамбыл облыстық наркологиялық диспансері&quot; ШЖҚ МКК"/>
    <m/>
    <n v="249120"/>
  </r>
  <r>
    <s v="Жамбылская обл"/>
    <x v="1"/>
    <s v="Жамбыл облысы әкімдігінің денсаулық сақтау басқармасы Жамбыл облыстық жұқтырылған иммун тапшылығы синдромының алдын алу және онымен күрес жүргізу орталығы КММ"/>
    <m/>
    <n v="39228.323400000001"/>
  </r>
  <r>
    <s v="Акмолинская обл"/>
    <x v="2"/>
    <s v="Щучинский тубдиспансер"/>
    <n v="212710"/>
    <m/>
  </r>
  <r>
    <s v="Акмолинская обл"/>
    <x v="2"/>
    <s v="Атбасарский тубдиспансер"/>
    <n v="415885"/>
    <m/>
  </r>
  <r>
    <s v="Акмолинская обл"/>
    <x v="4"/>
    <s v="Степногорская региональная психбольница"/>
    <n v="20253"/>
    <m/>
  </r>
  <r>
    <s v="Акмолинская обл"/>
    <x v="2"/>
    <s v="Степногорский тубдиспансер"/>
    <n v="154505"/>
    <m/>
  </r>
  <r>
    <s v="Акмолинская обл"/>
    <x v="1"/>
    <s v="Аккольская ЦРБ"/>
    <n v="20706"/>
    <m/>
  </r>
  <r>
    <s v="Акмолинская обл"/>
    <x v="1"/>
    <s v="Астраханская ЦРБ"/>
    <n v="13683"/>
    <m/>
  </r>
  <r>
    <s v="Акмолинская обл"/>
    <x v="1"/>
    <s v="Ерементауская ЦРБ"/>
    <n v="12363"/>
    <m/>
  </r>
  <r>
    <s v="Акмолинская обл"/>
    <x v="1"/>
    <s v="Есильская ЦРБ"/>
    <n v="15341"/>
    <m/>
  </r>
  <r>
    <s v="Акмолинская обл"/>
    <x v="1"/>
    <s v="Жаркаинская ЦРБ"/>
    <n v="6252"/>
    <m/>
  </r>
  <r>
    <s v="Акмолинская обл"/>
    <x v="1"/>
    <s v="Зерендинская ЦРБ"/>
    <n v="1547"/>
    <m/>
  </r>
  <r>
    <s v="Акмолинская обл"/>
    <x v="1"/>
    <s v="Бурабайская ЦРБ"/>
    <n v="31287"/>
    <m/>
  </r>
  <r>
    <s v="Акмолинская обл"/>
    <x v="1"/>
    <s v="Аршалынская ЦРБ"/>
    <n v="13905"/>
    <m/>
  </r>
  <r>
    <s v="Акмолинская обл"/>
    <x v="2"/>
    <s v="Областной тубдиспансер"/>
    <n v="625275"/>
    <m/>
  </r>
  <r>
    <s v="Акмолинская обл"/>
    <x v="1"/>
    <s v="Атбасарская ЦРБ"/>
    <n v="30566"/>
    <m/>
  </r>
  <r>
    <s v="Акмолинская обл"/>
    <x v="1"/>
    <s v="Степногорская ЦРБ"/>
    <n v="51296"/>
    <m/>
  </r>
  <r>
    <s v="Акмолинская обл"/>
    <x v="4"/>
    <s v="Акмолинская областная психиатрическая больница"/>
    <n v="496600"/>
    <m/>
  </r>
  <r>
    <s v="Акмолинская обл"/>
    <x v="0"/>
    <s v="Акмолинский областной наркологический центр"/>
    <n v="26205"/>
    <m/>
  </r>
  <r>
    <s v="Акмолинская обл"/>
    <x v="1"/>
    <s v="Областная детская больница"/>
    <n v="37392"/>
    <m/>
  </r>
  <r>
    <s v="Акмолинская обл"/>
    <x v="1"/>
    <s v="Кокшетауская горбольница №1"/>
    <n v="21901"/>
    <m/>
  </r>
  <r>
    <s v="Акмолинская обл"/>
    <x v="1"/>
    <s v="Областная больница №2"/>
    <n v="18454"/>
    <m/>
  </r>
  <r>
    <s v="Акмолинская обл"/>
    <x v="4"/>
    <s v="ГУ Акмолинский областной психоневрологический диспансер"/>
    <n v="36766"/>
    <m/>
  </r>
  <r>
    <s v="Акмолинская обл"/>
    <x v="1"/>
    <s v="Областной санаторий для детей с заболеванием бронхолегочной системы"/>
    <n v="108197"/>
    <m/>
  </r>
  <r>
    <s v="Акмолинская обл"/>
    <x v="2"/>
    <s v="Мариновский межрайонный противотубдиспансер"/>
    <n v="13935"/>
    <m/>
  </r>
  <r>
    <s v="Акмолинская обл"/>
    <x v="0"/>
    <s v="ГККП Областная наркологическая больница для принудительного лечения"/>
    <m/>
    <n v="153861"/>
  </r>
  <r>
    <s v="Акмолинская обл"/>
    <x v="0"/>
    <s v="ГККП Областной наркологический реабилитационный центр"/>
    <m/>
    <n v="126670"/>
  </r>
</pivotCacheRecords>
</file>

<file path=xl/pivotCache/pivotCacheRecords2.xml><?xml version="1.0" encoding="utf-8"?>
<pivotCacheRecords xmlns="http://schemas.openxmlformats.org/spreadsheetml/2006/main" xmlns:r="http://schemas.openxmlformats.org/officeDocument/2006/relationships" count="296">
  <r>
    <x v="0"/>
    <n v="974"/>
    <s v="UNFPA"/>
    <x v="0"/>
    <x v="0"/>
    <n v="1"/>
    <s v="UNFPA"/>
    <n v="2011100435"/>
    <s v="KAZ3R41A"/>
    <n v="1"/>
    <n v="613"/>
    <s v="Kazakhstan"/>
    <m/>
    <m/>
    <n v="10019"/>
    <s v="UMICs"/>
    <n v="11"/>
    <s v="ODA Grants"/>
    <n v="4"/>
    <n v="10"/>
    <n v="110"/>
    <s v="C01"/>
    <n v="1.3310000000000001E-2"/>
    <n v="1.3310000000000001E-2"/>
    <n v="1951.5122000000003"/>
    <m/>
    <n v="1.3310000000000001E-2"/>
    <n v="1.3310000000000001E-2"/>
    <m/>
    <m/>
    <m/>
    <m/>
    <m/>
    <m/>
    <m/>
    <m/>
    <m/>
    <m/>
    <m/>
    <m/>
    <m/>
    <n v="302"/>
    <n v="1.3310000000000001E-2"/>
    <n v="1.3310000000000001E-2"/>
    <s v="ACCESS OF YOUNG TO SEXUAL AND REPRODUCTIVE HEALTH &amp; GENDER"/>
    <s v="Access of Young to Sexual and Reproductive Health &amp; Gender"/>
    <x v="0"/>
    <n v="13020"/>
    <x v="0"/>
  </r>
  <r>
    <x v="0"/>
    <n v="974"/>
    <s v="UNFPA"/>
    <x v="0"/>
    <x v="0"/>
    <n v="1"/>
    <s v="UNFPA"/>
    <n v="2011100434"/>
    <s v="KAZ3R21A"/>
    <n v="1"/>
    <n v="613"/>
    <s v="Kazakhstan"/>
    <m/>
    <m/>
    <n v="10019"/>
    <s v="UMICs"/>
    <n v="11"/>
    <s v="ODA Grants"/>
    <n v="4"/>
    <n v="10"/>
    <n v="110"/>
    <s v="C01"/>
    <n v="3.4880000000000001E-2"/>
    <n v="3.4880000000000001E-2"/>
    <n v="5114.1055999999999"/>
    <m/>
    <n v="3.4880000000000001E-2"/>
    <n v="3.4880000000000001E-2"/>
    <m/>
    <m/>
    <m/>
    <m/>
    <m/>
    <m/>
    <m/>
    <m/>
    <m/>
    <m/>
    <m/>
    <m/>
    <m/>
    <n v="302"/>
    <n v="3.4880000000000001E-2"/>
    <n v="3.4880000000000001E-2"/>
    <s v="ACCESS OF YOUNG TO SEXUAL AND REPRODUCTIVE HEALTH &amp; GENDER"/>
    <s v="Access of Young to Sexual and Reproductive Health &amp; Gender"/>
    <x v="0"/>
    <n v="13020"/>
    <x v="0"/>
  </r>
  <r>
    <x v="1"/>
    <n v="974"/>
    <s v="UNFPA"/>
    <x v="0"/>
    <x v="0"/>
    <n v="1"/>
    <s v="UNFPA"/>
    <n v="2010100423"/>
    <s v="KAZ3R51A"/>
    <n v="1"/>
    <n v="613"/>
    <s v="Kazakhstan"/>
    <m/>
    <m/>
    <n v="10019"/>
    <s v="UMICs"/>
    <n v="11"/>
    <s v="ODA Grants"/>
    <n v="4"/>
    <n v="10"/>
    <n v="110"/>
    <s v="C01"/>
    <n v="2.1399999999999898E-2"/>
    <n v="2.1399999999999898E-2"/>
    <n v="3153.5039999999854"/>
    <n v="0"/>
    <n v="2.2797626502884201E-2"/>
    <n v="2.2797626502884201E-2"/>
    <n v="0"/>
    <m/>
    <m/>
    <m/>
    <m/>
    <m/>
    <m/>
    <m/>
    <m/>
    <m/>
    <m/>
    <m/>
    <m/>
    <n v="302"/>
    <n v="2.1399999999999898E-2"/>
    <n v="2.1399999999999898E-2"/>
    <s v="ACCESS OF YOUNG TO SEXUAL AND REPRODUCTIVE HEALTH &amp; GENDER"/>
    <s v="Access of Young to Sexual and Reproductive Health &amp; Gender"/>
    <x v="0"/>
    <n v="13020"/>
    <x v="0"/>
  </r>
  <r>
    <x v="0"/>
    <n v="974"/>
    <s v="UNFPA"/>
    <x v="0"/>
    <x v="0"/>
    <n v="1"/>
    <s v="UNFPA"/>
    <n v="2011100433"/>
    <s v="KAZ3P31A"/>
    <n v="3"/>
    <n v="613"/>
    <s v="Kazakhstan"/>
    <m/>
    <m/>
    <n v="10019"/>
    <s v="UMICs"/>
    <n v="11"/>
    <s v="ODA Grants"/>
    <n v="4"/>
    <n v="10"/>
    <n v="110"/>
    <s v="C01"/>
    <m/>
    <m/>
    <n v="0"/>
    <n v="1.8599999999999899E-4"/>
    <m/>
    <m/>
    <n v="1.8599999999999899E-4"/>
    <m/>
    <m/>
    <m/>
    <m/>
    <m/>
    <m/>
    <m/>
    <m/>
    <m/>
    <m/>
    <m/>
    <m/>
    <n v="302"/>
    <m/>
    <m/>
    <s v="ACCESS OF YOUNG TO SEXUAL AND REPRODUCTIVE HEALTH &amp; GENDER"/>
    <s v="Access of Young to Sexual and Reproductive Health &amp; Gender"/>
    <x v="0"/>
    <n v="13020"/>
    <x v="0"/>
  </r>
  <r>
    <x v="1"/>
    <n v="974"/>
    <s v="UNFPA"/>
    <x v="0"/>
    <x v="0"/>
    <n v="1"/>
    <s v="UNFPA"/>
    <n v="2010100421"/>
    <s v="KAZ3R21A"/>
    <n v="1"/>
    <n v="613"/>
    <s v="Kazakhstan"/>
    <m/>
    <m/>
    <n v="10019"/>
    <s v="UMICs"/>
    <n v="11"/>
    <s v="ODA Grants"/>
    <n v="4"/>
    <n v="10"/>
    <n v="110"/>
    <s v="C01"/>
    <n v="8.2099999999999895E-2"/>
    <n v="8.2099999999999895E-2"/>
    <n v="12098.255999999985"/>
    <n v="0"/>
    <n v="8.7461922237700801E-2"/>
    <n v="8.7461922237700801E-2"/>
    <n v="0"/>
    <m/>
    <m/>
    <m/>
    <m/>
    <m/>
    <m/>
    <m/>
    <m/>
    <m/>
    <m/>
    <m/>
    <m/>
    <n v="302"/>
    <n v="8.2099999999999895E-2"/>
    <n v="8.2099999999999895E-2"/>
    <s v="ACCESS TO REPRODUCTIVE HEALTH SERVICES INCREASED"/>
    <s v="Access to Reproductive Health Services Increased"/>
    <x v="0"/>
    <n v="13020"/>
    <x v="0"/>
  </r>
  <r>
    <x v="0"/>
    <n v="5"/>
    <s v="Germany"/>
    <x v="1"/>
    <x v="1"/>
    <n v="1"/>
    <s v="BMZ"/>
    <n v="2011003012"/>
    <n v="2011980000000"/>
    <n v="8"/>
    <n v="613"/>
    <s v="Kazakhstan"/>
    <m/>
    <m/>
    <n v="10019"/>
    <s v="UMICs"/>
    <n v="11"/>
    <s v="ODA Grants"/>
    <n v="1"/>
    <n v="10"/>
    <n v="110"/>
    <s v="D02"/>
    <n v="9.9922369999999899E-2"/>
    <n v="9.9922369999999899E-2"/>
    <n v="14650.617889399986"/>
    <n v="0"/>
    <n v="9.9922369999999899E-2"/>
    <n v="9.9922369999999899E-2"/>
    <n v="0"/>
    <m/>
    <m/>
    <n v="2.80965E-2"/>
    <m/>
    <n v="7.1825879999999898E-2"/>
    <n v="2.80965E-2"/>
    <m/>
    <n v="7.1825879999999898E-2"/>
    <n v="0"/>
    <n v="0"/>
    <m/>
    <n v="0"/>
    <n v="302"/>
    <n v="9.9922369999999899E-2"/>
    <n v="9.9922369999999899E-2"/>
    <s v="ADAPTED STRATEGIES FOR PREVENTION AND THE FIGHT AGAINST HIV AND AIDS"/>
    <s v="Adapted strategies for prevention and the fight against HIV and AIDS"/>
    <x v="1"/>
    <n v="13040"/>
    <x v="1"/>
  </r>
  <r>
    <x v="1"/>
    <n v="5"/>
    <s v="Germany"/>
    <x v="1"/>
    <x v="1"/>
    <n v="1"/>
    <s v="BMZ"/>
    <n v="2010007851"/>
    <s v="ST1011766"/>
    <n v="8"/>
    <n v="613"/>
    <s v="Kazakhstan"/>
    <m/>
    <m/>
    <n v="10019"/>
    <s v="UMICs"/>
    <n v="11"/>
    <s v="ODA Grants"/>
    <n v="1"/>
    <n v="10"/>
    <n v="110"/>
    <s v="D02"/>
    <n v="1.510596E-2"/>
    <n v="1.510596E-2"/>
    <n v="2226.0142656000003"/>
    <n v="0"/>
    <n v="1.5986864024916201E-2"/>
    <n v="1.5986864024916201E-2"/>
    <n v="0"/>
    <m/>
    <m/>
    <n v="5.1360299999999902E-3"/>
    <m/>
    <n v="9.9699300000000001E-3"/>
    <n v="5.4355375784055299E-3"/>
    <m/>
    <n v="1.05513264465107E-2"/>
    <n v="0"/>
    <m/>
    <m/>
    <n v="0"/>
    <n v="302"/>
    <n v="1.510596E-2"/>
    <n v="1.510596E-2"/>
    <s v="ADAPTED STRATEGIES FOR PREVENTION AND THE FIGHT AGAINST HIV AND AIDS"/>
    <s v="Adapted strategies for prevention and the fight against HIV and AIDS"/>
    <x v="1"/>
    <n v="13040"/>
    <x v="1"/>
  </r>
  <r>
    <x v="2"/>
    <n v="974"/>
    <s v="UNFPA"/>
    <x v="0"/>
    <x v="0"/>
    <n v="1"/>
    <s v="UNFPA"/>
    <n v="2012001385"/>
    <m/>
    <n v="1"/>
    <n v="613"/>
    <s v="Kazakhstan"/>
    <m/>
    <m/>
    <n v="10019"/>
    <s v="UMICs"/>
    <n v="11"/>
    <s v="ODA Grants"/>
    <n v="4"/>
    <n v="10"/>
    <n v="110"/>
    <s v="C01"/>
    <n v="1.4928E-2"/>
    <n v="1.4928E-2"/>
    <n v="2225.9140800000005"/>
    <n v="0"/>
    <n v="1.5257569762473E-2"/>
    <n v="1.5257569762473E-2"/>
    <n v="0"/>
    <m/>
    <m/>
    <m/>
    <m/>
    <m/>
    <m/>
    <m/>
    <m/>
    <m/>
    <m/>
    <m/>
    <m/>
    <n v="302"/>
    <n v="1.4928E-2"/>
    <n v="1.4928E-2"/>
    <s v="AGENCY ON STATISTICS OF THE RE - DATA"/>
    <s v="Agency on Statistics of the Re - Data"/>
    <x v="2"/>
    <n v="13010"/>
    <x v="2"/>
  </r>
  <r>
    <x v="0"/>
    <n v="302"/>
    <s v="United States"/>
    <x v="1"/>
    <x v="1"/>
    <n v="14"/>
    <s v="HHS"/>
    <n v="2011055812"/>
    <s v="34_553"/>
    <n v="1"/>
    <n v="613"/>
    <s v="Kazakhstan"/>
    <m/>
    <m/>
    <n v="10019"/>
    <s v="UMICs"/>
    <n v="11"/>
    <s v="ODA Grants"/>
    <n v="1"/>
    <n v="10"/>
    <n v="110"/>
    <s v="C01"/>
    <n v="0.1711"/>
    <n v="0.151585"/>
    <n v="22225.3927"/>
    <m/>
    <n v="0.1711"/>
    <n v="0.151585"/>
    <m/>
    <m/>
    <m/>
    <m/>
    <m/>
    <n v="0.1711"/>
    <m/>
    <m/>
    <n v="0.1711"/>
    <m/>
    <m/>
    <m/>
    <m/>
    <n v="302"/>
    <n v="0.1711"/>
    <n v="0.151585"/>
    <s v="CDC: (POST HELD) RAPID OUTBREAK RESPONSE"/>
    <s v="CDC: (POST HELD) RAPID OUTBREAK RESPONSE"/>
    <x v="1"/>
    <n v="12250"/>
    <x v="3"/>
  </r>
  <r>
    <x v="0"/>
    <n v="302"/>
    <s v="United States"/>
    <x v="1"/>
    <x v="1"/>
    <n v="14"/>
    <s v="HHS"/>
    <n v="2011055935"/>
    <s v="34_712"/>
    <n v="1"/>
    <n v="613"/>
    <s v="Kazakhstan"/>
    <m/>
    <m/>
    <n v="10019"/>
    <s v="UMICs"/>
    <n v="11"/>
    <s v="ODA Grants"/>
    <n v="1"/>
    <n v="10"/>
    <n v="110"/>
    <s v="C01"/>
    <n v="1.2838559999999899"/>
    <n v="0.36918099999999898"/>
    <n v="54129.318219999856"/>
    <m/>
    <n v="1.2838559999999899"/>
    <n v="0.36918099999999898"/>
    <m/>
    <m/>
    <m/>
    <m/>
    <m/>
    <n v="1.2838559999999899"/>
    <m/>
    <m/>
    <n v="1.2838559999999899"/>
    <m/>
    <m/>
    <m/>
    <m/>
    <n v="302"/>
    <n v="1.2838559999999899"/>
    <n v="0.36918099999999898"/>
    <s v="CDC: GLOBAL DISEASE DETECTION"/>
    <s v="CDC: Global Disease Detection"/>
    <x v="1"/>
    <n v="12250"/>
    <x v="3"/>
  </r>
  <r>
    <x v="0"/>
    <n v="302"/>
    <s v="United States"/>
    <x v="1"/>
    <x v="1"/>
    <n v="14"/>
    <s v="HHS"/>
    <n v="2011055891"/>
    <s v="34_622"/>
    <n v="1"/>
    <n v="613"/>
    <s v="Kazakhstan"/>
    <m/>
    <m/>
    <n v="10019"/>
    <s v="UMICs"/>
    <n v="11"/>
    <s v="ODA Grants"/>
    <n v="1"/>
    <n v="10"/>
    <n v="110"/>
    <s v="C01"/>
    <n v="0.23055099999999901"/>
    <n v="0.18439"/>
    <n v="27035.2618"/>
    <m/>
    <n v="0.23055099999999901"/>
    <n v="0.18439"/>
    <m/>
    <m/>
    <m/>
    <m/>
    <m/>
    <n v="0.23055099999999901"/>
    <m/>
    <m/>
    <n v="0.23055099999999901"/>
    <m/>
    <m/>
    <m/>
    <m/>
    <n v="302"/>
    <n v="0.23055099999999901"/>
    <n v="0.18439"/>
    <s v="CDC: GLOBAL DISEASE DETECTION (POST HELD)"/>
    <s v="CDC: GLOBAL DISEASE DETECTION (POST HELD)"/>
    <x v="1"/>
    <n v="12250"/>
    <x v="3"/>
  </r>
  <r>
    <x v="2"/>
    <n v="302"/>
    <s v="United States"/>
    <x v="1"/>
    <x v="1"/>
    <n v="14"/>
    <s v="HHS"/>
    <n v="2012058802"/>
    <s v="34_107"/>
    <n v="1"/>
    <n v="613"/>
    <s v="Kazakhstan"/>
    <m/>
    <m/>
    <n v="10019"/>
    <s v="UMICs"/>
    <n v="11"/>
    <s v="ODA Grants"/>
    <n v="1"/>
    <n v="10"/>
    <n v="110"/>
    <s v="C01"/>
    <n v="0.67928200000000005"/>
    <n v="8.2128999999999994E-2"/>
    <n v="12246.25519"/>
    <m/>
    <n v="0.66694876345767695"/>
    <n v="8.0637842595587095E-2"/>
    <m/>
    <m/>
    <m/>
    <m/>
    <m/>
    <n v="0.67928200000000005"/>
    <m/>
    <m/>
    <n v="0.66694876345767695"/>
    <m/>
    <m/>
    <m/>
    <m/>
    <n v="302"/>
    <n v="0.67928200000000005"/>
    <n v="8.2128999999999994E-2"/>
    <s v="CDC: GLOBAL DISEASE DETECTION AND EMERGENCY RESPONSE PROGRAM (GDDER)"/>
    <s v="CDC: Global Disease Detection and Emergency Response Program (GDDER)"/>
    <x v="1"/>
    <n v="12250"/>
    <x v="3"/>
  </r>
  <r>
    <x v="0"/>
    <n v="302"/>
    <s v="United States"/>
    <x v="1"/>
    <x v="1"/>
    <n v="14"/>
    <s v="HHS"/>
    <n v="2011055914"/>
    <s v="34_646"/>
    <n v="1"/>
    <n v="613"/>
    <s v="Kazakhstan"/>
    <m/>
    <m/>
    <n v="10019"/>
    <s v="UMICs"/>
    <n v="11"/>
    <s v="ODA Grants"/>
    <n v="1"/>
    <n v="10"/>
    <n v="110"/>
    <s v="D01"/>
    <n v="0.62634500000000004"/>
    <n v="0.53051000000000004"/>
    <n v="77783.376200000013"/>
    <m/>
    <n v="0.62634500000000004"/>
    <n v="0.53051000000000004"/>
    <m/>
    <m/>
    <m/>
    <m/>
    <m/>
    <n v="0.62634500000000004"/>
    <m/>
    <m/>
    <n v="0.62634500000000004"/>
    <m/>
    <m/>
    <m/>
    <m/>
    <n v="302"/>
    <n v="0.62634500000000004"/>
    <n v="0.53051000000000004"/>
    <s v="CDC: GLOBAL HEALTH FEDERAL REIMBURSABLE ACTIVITY (POST)"/>
    <s v="CDC: GLOBAL HEALTH FEDERAL REIMBURSABLE ACTIVITY (POST)"/>
    <x v="2"/>
    <n v="12110"/>
    <x v="2"/>
  </r>
  <r>
    <x v="2"/>
    <n v="302"/>
    <s v="United States"/>
    <x v="1"/>
    <x v="1"/>
    <n v="14"/>
    <s v="HHS"/>
    <n v="2012058826"/>
    <s v="34_227"/>
    <n v="1"/>
    <n v="613"/>
    <s v="Kazakhstan"/>
    <m/>
    <m/>
    <n v="10019"/>
    <s v="UMICs"/>
    <n v="11"/>
    <s v="ODA Grants"/>
    <n v="1"/>
    <n v="10"/>
    <n v="110"/>
    <s v="C01"/>
    <n v="1.6902999999999901E-2"/>
    <m/>
    <n v="0"/>
    <m/>
    <n v="1.6596104340649499E-2"/>
    <m/>
    <m/>
    <m/>
    <m/>
    <m/>
    <m/>
    <n v="1.6902999999999901E-2"/>
    <m/>
    <m/>
    <n v="1.6596104340649499E-2"/>
    <m/>
    <m/>
    <m/>
    <m/>
    <n v="302"/>
    <n v="1.6902999999999901E-2"/>
    <m/>
    <s v="CDC: GLOBAL HEALTH PROGRAMS (UNSPECIFIED, FEDERAL REIMBURSABLE ACTIVITY)"/>
    <s v="CDC: Global Health Programs (Unspecified, Federal Reimbursable Activity)"/>
    <x v="2"/>
    <n v="12110"/>
    <x v="2"/>
  </r>
  <r>
    <x v="0"/>
    <n v="302"/>
    <s v="United States"/>
    <x v="1"/>
    <x v="1"/>
    <n v="14"/>
    <s v="HHS"/>
    <n v="2011056022"/>
    <s v="34_798"/>
    <n v="1"/>
    <n v="613"/>
    <s v="Kazakhstan"/>
    <m/>
    <m/>
    <n v="10019"/>
    <s v="UMICs"/>
    <n v="11"/>
    <s v="ODA Grants"/>
    <n v="1"/>
    <n v="10"/>
    <n v="110"/>
    <s v="C01"/>
    <n v="2.5000000000000001E-2"/>
    <n v="2.4229000000000001E-2"/>
    <n v="3552.4559800000002"/>
    <m/>
    <n v="2.5000000000000001E-2"/>
    <n v="2.4229000000000001E-2"/>
    <m/>
    <m/>
    <m/>
    <m/>
    <m/>
    <n v="2.5000000000000001E-2"/>
    <m/>
    <m/>
    <n v="2.5000000000000001E-2"/>
    <m/>
    <m/>
    <m/>
    <m/>
    <n v="302"/>
    <n v="2.5000000000000001E-2"/>
    <n v="2.4229000000000001E-2"/>
    <s v="CDC: INTERNATIONAL SURVEILLANCE (POST HELD)"/>
    <s v="CDC: INTERNATIONAL SURVEILLANCE (POST HELD)"/>
    <x v="1"/>
    <n v="12250"/>
    <x v="3"/>
  </r>
  <r>
    <x v="0"/>
    <n v="302"/>
    <s v="United States"/>
    <x v="1"/>
    <x v="1"/>
    <n v="14"/>
    <s v="HHS"/>
    <n v="2011056164"/>
    <s v="34_979"/>
    <n v="1"/>
    <n v="613"/>
    <s v="Kazakhstan"/>
    <m/>
    <m/>
    <n v="10019"/>
    <s v="UMICs"/>
    <n v="11"/>
    <s v="ODA Grants"/>
    <n v="1"/>
    <n v="10"/>
    <n v="110"/>
    <s v="C01"/>
    <n v="0.239205"/>
    <n v="1.42569999999999E-2"/>
    <n v="2090.3613399999854"/>
    <m/>
    <n v="0.239205"/>
    <n v="1.42569999999999E-2"/>
    <m/>
    <m/>
    <m/>
    <m/>
    <m/>
    <n v="0.239205"/>
    <m/>
    <m/>
    <n v="0.239205"/>
    <m/>
    <m/>
    <m/>
    <m/>
    <n v="302"/>
    <n v="0.239205"/>
    <n v="1.42569999999999E-2"/>
    <s v="CDC: RAPID OUTBREAK RESPONSE"/>
    <s v="CDC: Rapid Outbreak Response"/>
    <x v="1"/>
    <n v="12250"/>
    <x v="3"/>
  </r>
  <r>
    <x v="2"/>
    <n v="302"/>
    <s v="United States"/>
    <x v="1"/>
    <x v="1"/>
    <n v="14"/>
    <s v="HHS"/>
    <n v="2012058876"/>
    <s v="34_708"/>
    <n v="1"/>
    <n v="613"/>
    <s v="Kazakhstan"/>
    <m/>
    <m/>
    <n v="10019"/>
    <s v="UMICs"/>
    <n v="11"/>
    <s v="ODA Grants"/>
    <n v="1"/>
    <n v="10"/>
    <n v="110"/>
    <s v="C01"/>
    <n v="0.25689800000000002"/>
    <n v="9.2769999999999901E-3"/>
    <n v="1383.2934699999985"/>
    <m/>
    <n v="0.25223368709129701"/>
    <n v="9.1085641583272797E-3"/>
    <m/>
    <m/>
    <m/>
    <m/>
    <m/>
    <n v="0.25689800000000002"/>
    <m/>
    <m/>
    <n v="0.25223368709129701"/>
    <m/>
    <m/>
    <m/>
    <m/>
    <n v="302"/>
    <n v="0.25689800000000002"/>
    <n v="9.2769999999999901E-3"/>
    <s v="CDC: RAPID OUTBREAK RESPONSE (PANDEMIC INFLUENZA)"/>
    <s v="CDC: Rapid Outbreak Response (Pandemic Influenza)"/>
    <x v="1"/>
    <n v="12250"/>
    <x v="3"/>
  </r>
  <r>
    <x v="0"/>
    <n v="302"/>
    <s v="United States"/>
    <x v="1"/>
    <x v="1"/>
    <n v="14"/>
    <s v="HHS"/>
    <n v="2011056155"/>
    <s v="34_968"/>
    <n v="1"/>
    <n v="613"/>
    <s v="Kazakhstan"/>
    <m/>
    <m/>
    <n v="10019"/>
    <s v="UMICs"/>
    <n v="11"/>
    <s v="ODA Grants"/>
    <n v="1"/>
    <n v="10"/>
    <n v="110"/>
    <s v="C01"/>
    <n v="4.2000000000000003E-2"/>
    <m/>
    <n v="0"/>
    <m/>
    <n v="4.2000000000000003E-2"/>
    <m/>
    <m/>
    <m/>
    <m/>
    <m/>
    <m/>
    <n v="4.2000000000000003E-2"/>
    <m/>
    <m/>
    <n v="4.2000000000000003E-2"/>
    <m/>
    <m/>
    <m/>
    <m/>
    <n v="302"/>
    <n v="4.2000000000000003E-2"/>
    <m/>
    <s v="CDC: RAPID OUTBREAK RESPONSE (POST HELD)"/>
    <s v="CDC: RAPID OUTBREAK RESPONSE (Post Held)"/>
    <x v="1"/>
    <n v="12250"/>
    <x v="3"/>
  </r>
  <r>
    <x v="0"/>
    <n v="302"/>
    <s v="United States"/>
    <x v="1"/>
    <x v="1"/>
    <n v="14"/>
    <s v="HHS"/>
    <n v="2011055790"/>
    <s v="34_1068"/>
    <n v="1"/>
    <n v="613"/>
    <s v="Kazakhstan"/>
    <m/>
    <m/>
    <n v="10019"/>
    <s v="UMICs"/>
    <n v="11"/>
    <s v="ODA Grants"/>
    <n v="1"/>
    <n v="10"/>
    <n v="110"/>
    <s v="D01"/>
    <n v="0.12820099999999901"/>
    <n v="0.11163099999999899"/>
    <n v="16367.337219999854"/>
    <m/>
    <n v="0.12820099999999901"/>
    <n v="0.11163099999999899"/>
    <m/>
    <m/>
    <m/>
    <m/>
    <m/>
    <n v="0.12820099999999901"/>
    <m/>
    <m/>
    <n v="0.12820099999999901"/>
    <m/>
    <m/>
    <m/>
    <m/>
    <n v="302"/>
    <n v="0.12820099999999901"/>
    <n v="0.11163099999999899"/>
    <s v="CDC: UPGRADING CDC CAPACITY (POST HELD)"/>
    <s v="CDC: UPGRADING CDC CAPACITY (POST HELD)"/>
    <x v="2"/>
    <n v="12110"/>
    <x v="2"/>
  </r>
  <r>
    <x v="1"/>
    <n v="1312"/>
    <s v="Global Fund"/>
    <x v="0"/>
    <x v="0"/>
    <n v="1"/>
    <s v="Global Fund"/>
    <n v="2010000271"/>
    <s v="KAZ-809-G04-T"/>
    <n v="3"/>
    <n v="613"/>
    <s v="Kazakhstan"/>
    <m/>
    <m/>
    <n v="10019"/>
    <s v="UMICs"/>
    <n v="11"/>
    <s v="ODA Grants"/>
    <n v="4"/>
    <n v="10"/>
    <n v="110"/>
    <s v="C01"/>
    <m/>
    <n v="14.321325"/>
    <n v="2110390.452"/>
    <m/>
    <m/>
    <n v="15.256645718524201"/>
    <m/>
    <m/>
    <m/>
    <m/>
    <m/>
    <m/>
    <m/>
    <m/>
    <m/>
    <m/>
    <m/>
    <m/>
    <m/>
    <n v="302"/>
    <m/>
    <n v="14.321325"/>
    <s v="DECREASE OF TB BURDEN IN KAZAKHSTAN THROUGH STRENGTHENING OF MULTI-DRUG RESISTANT (MDR-TB) TB MANAGEMENT"/>
    <s v="Decrease of TB Burden in Kazakhstan through Strengthening of Multi-Drug Resistant (MDR-TB) TB Management"/>
    <x v="1"/>
    <n v="12263"/>
    <x v="4"/>
  </r>
  <r>
    <x v="1"/>
    <n v="1312"/>
    <s v="Global Fund"/>
    <x v="0"/>
    <x v="0"/>
    <n v="1"/>
    <s v="Global Fund"/>
    <n v="2010000269"/>
    <s v="KAZ-607-G02-T"/>
    <n v="3"/>
    <n v="613"/>
    <s v="Kazakhstan"/>
    <m/>
    <m/>
    <n v="10019"/>
    <s v="UMICs"/>
    <n v="11"/>
    <s v="ODA Grants"/>
    <n v="4"/>
    <n v="10"/>
    <n v="110"/>
    <s v="C01"/>
    <m/>
    <n v="1.61232199999999"/>
    <n v="237591.76991999854"/>
    <m/>
    <m/>
    <n v="1.7176221849711799"/>
    <m/>
    <m/>
    <m/>
    <m/>
    <m/>
    <m/>
    <m/>
    <m/>
    <m/>
    <m/>
    <m/>
    <m/>
    <m/>
    <n v="302"/>
    <m/>
    <n v="1.61232199999999"/>
    <s v="DECREASE TUBERCULOSIS (TB) BURDEN IN KAZAKHSTAN"/>
    <s v="Decrease Tuberculosis (TB) Burden in Kazakhstan"/>
    <x v="1"/>
    <n v="12263"/>
    <x v="4"/>
  </r>
  <r>
    <x v="1"/>
    <n v="974"/>
    <s v="UNFPA"/>
    <x v="0"/>
    <x v="0"/>
    <n v="1"/>
    <s v="UNFPA"/>
    <n v="2010100422"/>
    <s v="KAZ3R41A"/>
    <n v="1"/>
    <n v="613"/>
    <s v="Kazakhstan"/>
    <m/>
    <m/>
    <n v="10019"/>
    <s v="UMICs"/>
    <n v="11"/>
    <s v="ODA Grants"/>
    <n v="4"/>
    <n v="10"/>
    <n v="110"/>
    <s v="C01"/>
    <n v="1.4E-2"/>
    <n v="1.4E-2"/>
    <n v="2063.0400000000004"/>
    <n v="0"/>
    <n v="1.4914335095344801E-2"/>
    <n v="1.4914335095344801E-2"/>
    <n v="0"/>
    <m/>
    <m/>
    <m/>
    <m/>
    <m/>
    <m/>
    <m/>
    <m/>
    <m/>
    <m/>
    <m/>
    <m/>
    <n v="302"/>
    <n v="1.4E-2"/>
    <n v="1.4E-2"/>
    <s v="DEMAND FOR HIV &amp; SEXUALLY TRANSMITTED INFECTION SERVICES"/>
    <s v="Demand for HIV &amp; Sexually Transmitted Infection Services"/>
    <x v="1"/>
    <n v="13040"/>
    <x v="1"/>
  </r>
  <r>
    <x v="1"/>
    <n v="302"/>
    <s v="United States"/>
    <x v="1"/>
    <x v="1"/>
    <n v="7"/>
    <s v="DOD"/>
    <n v="2010049383"/>
    <s v="HIV00001"/>
    <n v="3"/>
    <n v="613"/>
    <s v="Kazakhstan"/>
    <m/>
    <m/>
    <n v="10019"/>
    <s v="UMICs"/>
    <n v="11"/>
    <s v="ODA Grants"/>
    <n v="1"/>
    <n v="10"/>
    <n v="110"/>
    <s v="C01"/>
    <m/>
    <n v="1.9918999999999899E-2"/>
    <n v="2935.2638399999855"/>
    <m/>
    <m/>
    <n v="2.0343624956577398E-2"/>
    <m/>
    <m/>
    <m/>
    <m/>
    <m/>
    <m/>
    <m/>
    <m/>
    <m/>
    <m/>
    <m/>
    <m/>
    <m/>
    <n v="302"/>
    <m/>
    <n v="1.9918999999999899E-2"/>
    <s v="DOD HIV/AIDS PREVENTION PROGRAM (DHAPP) - COUNTRY PROGRAMS"/>
    <s v="DOD HIV/AIDS Prevention Program (DHAPP) - Country Programs"/>
    <x v="1"/>
    <n v="13040"/>
    <x v="1"/>
  </r>
  <r>
    <x v="2"/>
    <n v="302"/>
    <s v="United States"/>
    <x v="1"/>
    <x v="1"/>
    <n v="7"/>
    <s v="DOD"/>
    <n v="2012052095"/>
    <s v="35_119"/>
    <n v="1"/>
    <n v="613"/>
    <s v="Kazakhstan"/>
    <m/>
    <m/>
    <n v="10019"/>
    <s v="UMICs"/>
    <n v="11"/>
    <s v="ODA Grants"/>
    <n v="1"/>
    <n v="10"/>
    <n v="110"/>
    <s v="C01"/>
    <n v="0.01"/>
    <m/>
    <n v="0"/>
    <m/>
    <n v="9.8184371653845907E-3"/>
    <m/>
    <m/>
    <m/>
    <m/>
    <n v="0.01"/>
    <m/>
    <m/>
    <n v="9.8184371653845907E-3"/>
    <m/>
    <m/>
    <m/>
    <m/>
    <m/>
    <m/>
    <n v="302"/>
    <n v="0.01"/>
    <m/>
    <s v="DOD HIV/AIDS PREVENTION PROGRAM (DHAPP) - F OPERATIONAL PLAN PROGRAMS"/>
    <s v="DOD HIV/AIDS Prevention Program (DHAPP) - F Operational Plan Programs"/>
    <x v="1"/>
    <n v="13040"/>
    <x v="1"/>
  </r>
  <r>
    <x v="1"/>
    <n v="918"/>
    <s v="EU Institutions"/>
    <x v="1"/>
    <x v="1"/>
    <n v="2"/>
    <s v="EDF"/>
    <n v="2007200071001"/>
    <s v="SCR.CTR.208727"/>
    <n v="3"/>
    <n v="613"/>
    <s v="Kazakhstan"/>
    <m/>
    <m/>
    <n v="10019"/>
    <s v="UMICs"/>
    <n v="11"/>
    <s v="ODA Grants"/>
    <n v="1"/>
    <n v="10"/>
    <n v="110"/>
    <s v="C01"/>
    <n v="0"/>
    <n v="0.105417218543046"/>
    <n v="15534.281324503259"/>
    <n v="0"/>
    <n v="0"/>
    <n v="0.11199390017982901"/>
    <n v="0"/>
    <m/>
    <m/>
    <n v="0"/>
    <n v="0"/>
    <n v="0"/>
    <n v="0"/>
    <n v="0"/>
    <n v="0"/>
    <n v="0"/>
    <n v="0"/>
    <m/>
    <n v="0"/>
    <n v="918"/>
    <n v="0"/>
    <n v="7.9589999999999994E-2"/>
    <s v="HEALTH POLICY &amp; ADMIN. MANAGEMENT"/>
    <s v="Health sector assessment and supporting reforms to health sector in Kazakhstan"/>
    <x v="2"/>
    <n v="12110"/>
    <x v="2"/>
  </r>
  <r>
    <x v="1"/>
    <n v="302"/>
    <s v="United States"/>
    <x v="1"/>
    <x v="1"/>
    <n v="1"/>
    <s v="AID"/>
    <n v="2010031317"/>
    <s v="UEJ36510"/>
    <n v="3"/>
    <n v="613"/>
    <s v="Kazakhstan"/>
    <m/>
    <m/>
    <n v="10019"/>
    <s v="UMICs"/>
    <n v="11"/>
    <s v="ODA Grants"/>
    <n v="1"/>
    <n v="10"/>
    <n v="110"/>
    <s v="C01"/>
    <m/>
    <n v="3.6240000000000001E-3"/>
    <n v="534.03264000000001"/>
    <m/>
    <m/>
    <n v="3.7012549245763601E-3"/>
    <m/>
    <m/>
    <m/>
    <m/>
    <m/>
    <m/>
    <m/>
    <m/>
    <m/>
    <m/>
    <m/>
    <m/>
    <m/>
    <n v="302"/>
    <m/>
    <n v="3.6240000000000001E-3"/>
    <s v="HIV/AIDS - ASSISTANCE FOR HIV/AIDS"/>
    <s v="HIV/AIDS - Assistance for HIV/AIDS"/>
    <x v="1"/>
    <n v="13040"/>
    <x v="1"/>
  </r>
  <r>
    <x v="1"/>
    <n v="302"/>
    <s v="United States"/>
    <x v="1"/>
    <x v="1"/>
    <n v="1"/>
    <s v="AID"/>
    <n v="2010031316"/>
    <s v="UEJ36508"/>
    <n v="3"/>
    <n v="613"/>
    <s v="Kazakhstan"/>
    <m/>
    <m/>
    <n v="10019"/>
    <s v="UMICs"/>
    <n v="11"/>
    <s v="ODA Grants"/>
    <n v="1"/>
    <n v="10"/>
    <n v="110"/>
    <s v="C01"/>
    <m/>
    <n v="1.7309999999999999E-3"/>
    <n v="255.08016000000001"/>
    <m/>
    <m/>
    <n v="1.76790073798059E-3"/>
    <m/>
    <m/>
    <m/>
    <m/>
    <m/>
    <m/>
    <m/>
    <m/>
    <m/>
    <m/>
    <m/>
    <m/>
    <m/>
    <n v="302"/>
    <m/>
    <n v="1.7309999999999999E-3"/>
    <s v="HIV/AIDS - ASSISTANCE FOR HIV/AIDS"/>
    <s v="HIV/AIDS - Assistance for HIV/AIDS"/>
    <x v="1"/>
    <n v="13040"/>
    <x v="1"/>
  </r>
  <r>
    <x v="1"/>
    <n v="302"/>
    <s v="United States"/>
    <x v="1"/>
    <x v="1"/>
    <n v="1"/>
    <s v="AID"/>
    <n v="2010031318"/>
    <s v="UEJ36511"/>
    <n v="3"/>
    <n v="613"/>
    <s v="Kazakhstan"/>
    <m/>
    <m/>
    <n v="10019"/>
    <s v="UMICs"/>
    <n v="11"/>
    <s v="ODA Grants"/>
    <n v="1"/>
    <n v="10"/>
    <n v="110"/>
    <s v="C01"/>
    <m/>
    <n v="3.3000000000000002E-2"/>
    <n v="4862.88"/>
    <m/>
    <m/>
    <n v="3.37034802734602E-2"/>
    <m/>
    <m/>
    <m/>
    <m/>
    <m/>
    <m/>
    <m/>
    <m/>
    <m/>
    <m/>
    <m/>
    <m/>
    <m/>
    <n v="302"/>
    <m/>
    <n v="3.3000000000000002E-2"/>
    <s v="HIV/AIDS - ASSISTANCE FOR HIV/AIDS"/>
    <s v="HIV/AIDS - Assistance for HIV/AIDS"/>
    <x v="1"/>
    <n v="13040"/>
    <x v="1"/>
  </r>
  <r>
    <x v="2"/>
    <n v="302"/>
    <s v="United States"/>
    <x v="1"/>
    <x v="1"/>
    <n v="1"/>
    <s v="AID"/>
    <n v="2012035987"/>
    <s v="76_2060833"/>
    <n v="1"/>
    <n v="613"/>
    <s v="Kazakhstan"/>
    <m/>
    <m/>
    <n v="10019"/>
    <s v="UMICs"/>
    <n v="11"/>
    <s v="ODA Grants"/>
    <n v="1"/>
    <n v="10"/>
    <n v="110"/>
    <s v="C01"/>
    <m/>
    <m/>
    <n v="0"/>
    <m/>
    <m/>
    <m/>
    <m/>
    <n v="-1.121E-3"/>
    <n v="-1.1006468062396101E-3"/>
    <m/>
    <m/>
    <m/>
    <m/>
    <m/>
    <m/>
    <m/>
    <m/>
    <m/>
    <m/>
    <n v="302"/>
    <m/>
    <m/>
    <s v="KAZ SO 3.2 HEALTH - ASSISTANCE FOR HIV/AIDS"/>
    <s v="KAZ SO 3.2 HEALTH - Assistance for HIV/AIDS"/>
    <x v="1"/>
    <n v="13040"/>
    <x v="1"/>
  </r>
  <r>
    <x v="0"/>
    <n v="302"/>
    <s v="United States"/>
    <x v="1"/>
    <x v="1"/>
    <n v="1"/>
    <s v="AID"/>
    <n v="2011019128"/>
    <s v="76_147565"/>
    <n v="3"/>
    <n v="613"/>
    <s v="Kazakhstan"/>
    <m/>
    <m/>
    <n v="10019"/>
    <s v="UMICs"/>
    <n v="11"/>
    <s v="ODA Grants"/>
    <n v="1"/>
    <n v="10"/>
    <n v="110"/>
    <s v="C01"/>
    <m/>
    <n v="3.2779999999999997E-2"/>
    <n v="4806.2035999999998"/>
    <m/>
    <m/>
    <n v="3.2779999999999997E-2"/>
    <m/>
    <m/>
    <m/>
    <m/>
    <m/>
    <m/>
    <m/>
    <m/>
    <m/>
    <m/>
    <m/>
    <m/>
    <m/>
    <n v="302"/>
    <m/>
    <n v="3.2779999999999997E-2"/>
    <s v="KAZ SO 3.2 HEALTH - AVIAN FLU"/>
    <s v="KAZ SO 3.2 HEALTH - Avian Flu"/>
    <x v="1"/>
    <n v="12250"/>
    <x v="3"/>
  </r>
  <r>
    <x v="1"/>
    <n v="974"/>
    <s v="UNFPA"/>
    <x v="0"/>
    <x v="0"/>
    <n v="1"/>
    <s v="UNFPA"/>
    <n v="2010100420"/>
    <s v="KAZ3P31A"/>
    <n v="1"/>
    <n v="613"/>
    <s v="Kazakhstan"/>
    <m/>
    <m/>
    <n v="10019"/>
    <s v="UMICs"/>
    <n v="11"/>
    <s v="ODA Grants"/>
    <n v="4"/>
    <n v="10"/>
    <n v="110"/>
    <s v="C01"/>
    <n v="7.5600000000000001E-2"/>
    <n v="7.5600000000000001E-2"/>
    <n v="11140.416000000001"/>
    <n v="0"/>
    <n v="8.0537409514862102E-2"/>
    <n v="8.0537409514862102E-2"/>
    <n v="0"/>
    <m/>
    <m/>
    <m/>
    <m/>
    <m/>
    <m/>
    <m/>
    <m/>
    <m/>
    <m/>
    <m/>
    <m/>
    <n v="302"/>
    <n v="7.5600000000000001E-2"/>
    <n v="7.5600000000000001E-2"/>
    <s v="POPULATION, GENDER AND SEXUAL AND REPRODUCTIVE HEALTH DATA FOR DEVELOPMENT"/>
    <s v="Population, Gender and Sexual and Reproductive Health Data for Development"/>
    <x v="2"/>
    <n v="13010"/>
    <x v="2"/>
  </r>
  <r>
    <x v="0"/>
    <n v="302"/>
    <s v="United States"/>
    <x v="1"/>
    <x v="1"/>
    <n v="10"/>
    <s v="PEACE"/>
    <n v="2011051082"/>
    <s v="35_130"/>
    <n v="1"/>
    <n v="613"/>
    <s v="Kazakhstan"/>
    <m/>
    <m/>
    <n v="10019"/>
    <s v="UMICs"/>
    <n v="11"/>
    <s v="ODA Grants"/>
    <n v="1"/>
    <n v="10"/>
    <n v="110"/>
    <s v="D01"/>
    <n v="6.7100000000000005E-4"/>
    <m/>
    <n v="0"/>
    <m/>
    <n v="6.7100000000000005E-4"/>
    <m/>
    <m/>
    <m/>
    <m/>
    <n v="6.7100000000000005E-4"/>
    <m/>
    <m/>
    <n v="6.7100000000000005E-4"/>
    <m/>
    <m/>
    <m/>
    <m/>
    <m/>
    <m/>
    <n v="302"/>
    <n v="6.7100000000000005E-4"/>
    <m/>
    <s v="PRESIDENT'S EMERGENCY PLAN FOR AIDS RELIEF - F OPERATIONAL PLAN PROGRAMS"/>
    <s v="President's Emergency Plan for AIDS Relief - F Operational Plan Programs"/>
    <x v="1"/>
    <n v="13040"/>
    <x v="1"/>
  </r>
  <r>
    <x v="2"/>
    <n v="5"/>
    <s v="Germany"/>
    <x v="1"/>
    <x v="1"/>
    <n v="1"/>
    <s v="BMZ"/>
    <n v="2012000353"/>
    <n v="199966508"/>
    <n v="3"/>
    <n v="613"/>
    <s v="Kazakhstan"/>
    <m/>
    <m/>
    <n v="10019"/>
    <s v="UMICs"/>
    <n v="11"/>
    <s v="ODA Grants"/>
    <n v="1"/>
    <n v="10"/>
    <n v="110"/>
    <s v="C01"/>
    <n v="0"/>
    <n v="4.9164520000000003E-2"/>
    <n v="7330.9215772000016"/>
    <n v="0"/>
    <n v="0"/>
    <n v="5.2475368356346898E-2"/>
    <n v="0"/>
    <m/>
    <m/>
    <n v="0"/>
    <m/>
    <n v="0"/>
    <n v="0"/>
    <m/>
    <n v="0"/>
    <m/>
    <m/>
    <m/>
    <m/>
    <n v="302"/>
    <n v="0"/>
    <n v="4.9164520000000003E-2"/>
    <s v="PROGRAMME TO COMBAT TUBERCULOSIS"/>
    <s v="Programme to Combat Tuberculosis"/>
    <x v="1"/>
    <n v="12263"/>
    <x v="4"/>
  </r>
  <r>
    <x v="0"/>
    <n v="5"/>
    <s v="Germany"/>
    <x v="1"/>
    <x v="1"/>
    <n v="1"/>
    <s v="BMZ"/>
    <n v="2011000409"/>
    <n v="199966508"/>
    <n v="3"/>
    <n v="613"/>
    <s v="Kazakhstan"/>
    <m/>
    <m/>
    <n v="10019"/>
    <s v="UMICs"/>
    <n v="11"/>
    <s v="ODA Grants"/>
    <n v="1"/>
    <n v="10"/>
    <n v="110"/>
    <s v="C01"/>
    <n v="0"/>
    <n v="1.9671553399999899"/>
    <n v="288424.31595079851"/>
    <n v="0"/>
    <n v="0"/>
    <n v="1.9671553399999899"/>
    <n v="0"/>
    <m/>
    <m/>
    <n v="0"/>
    <m/>
    <n v="0"/>
    <n v="0"/>
    <m/>
    <n v="0"/>
    <n v="0"/>
    <n v="0"/>
    <m/>
    <n v="0"/>
    <n v="302"/>
    <n v="0"/>
    <n v="1.9671553399999899"/>
    <s v="PROGRAMME TO COMBAT TUBERCULOSIS"/>
    <s v="Programme to Combat Tuberculosis"/>
    <x v="1"/>
    <n v="12263"/>
    <x v="4"/>
  </r>
  <r>
    <x v="1"/>
    <n v="1312"/>
    <s v="Global Fund"/>
    <x v="0"/>
    <x v="0"/>
    <n v="1"/>
    <s v="Global Fund"/>
    <n v="2010000268"/>
    <s v="KAZ-202-G01-H-00"/>
    <n v="3"/>
    <n v="613"/>
    <s v="Kazakhstan"/>
    <m/>
    <m/>
    <n v="10019"/>
    <s v="UMICs"/>
    <n v="11"/>
    <s v="ODA Grants"/>
    <n v="4"/>
    <n v="10"/>
    <n v="110"/>
    <s v="C01"/>
    <m/>
    <m/>
    <n v="0"/>
    <n v="8.7048000000000004E-3"/>
    <m/>
    <m/>
    <n v="9.2733074384255508E-3"/>
    <m/>
    <m/>
    <m/>
    <m/>
    <m/>
    <m/>
    <m/>
    <m/>
    <m/>
    <m/>
    <m/>
    <m/>
    <n v="302"/>
    <m/>
    <m/>
    <s v="PROMOTION OF AND SUPPORT TO SAFER BEHAVIOR CHOICES AMONG TARGET POPULATION GROUPS (INJECTING DRUG USERS, COMMERCIAL SEX WORKERS, YOUTH)."/>
    <s v="Promotion of and support to safer behavior choices among target population groups (injecting drug users, commercial sex workers, youth); provision of care and support to people with HIV/AIDS"/>
    <x v="1"/>
    <n v="13040"/>
    <x v="1"/>
  </r>
  <r>
    <x v="2"/>
    <n v="974"/>
    <s v="UNFPA"/>
    <x v="0"/>
    <x v="0"/>
    <n v="1"/>
    <s v="UNFPA"/>
    <n v="2012000211"/>
    <m/>
    <n v="1"/>
    <n v="613"/>
    <s v="Kazakhstan"/>
    <m/>
    <m/>
    <n v="10019"/>
    <s v="UMICs"/>
    <n v="11"/>
    <s v="ODA Grants"/>
    <n v="4"/>
    <n v="10"/>
    <n v="110"/>
    <s v="C01"/>
    <n v="0"/>
    <n v="0"/>
    <n v="0"/>
    <n v="4.95E-4"/>
    <n v="0"/>
    <n v="0"/>
    <n v="5.0592825779904502E-4"/>
    <m/>
    <m/>
    <m/>
    <m/>
    <m/>
    <m/>
    <m/>
    <m/>
    <m/>
    <m/>
    <m/>
    <m/>
    <n v="302"/>
    <n v="0"/>
    <n v="0"/>
    <s v="RESEARCH CENTRE FOR OBSTETRICS - MATERNAL &amp; NEWBORN HEALTH"/>
    <s v="Research Centre for Obstetrics - Maternal &amp; Newborn Health"/>
    <x v="0"/>
    <n v="13020"/>
    <x v="0"/>
  </r>
  <r>
    <x v="1"/>
    <n v="1312"/>
    <s v="Global Fund"/>
    <x v="0"/>
    <x v="0"/>
    <n v="1"/>
    <s v="Global Fund"/>
    <n v="2010000270"/>
    <s v="KAZ-708-G03-H"/>
    <n v="3"/>
    <n v="613"/>
    <s v="Kazakhstan"/>
    <m/>
    <m/>
    <n v="10019"/>
    <s v="UMICs"/>
    <n v="11"/>
    <s v="ODA Grants"/>
    <n v="4"/>
    <n v="10"/>
    <n v="110"/>
    <s v="C01"/>
    <m/>
    <n v="3.0007979999999899"/>
    <n v="442197.59327999857"/>
    <m/>
    <m/>
    <n v="3.1967790661028999"/>
    <m/>
    <m/>
    <m/>
    <m/>
    <m/>
    <m/>
    <m/>
    <m/>
    <m/>
    <m/>
    <m/>
    <m/>
    <m/>
    <n v="302"/>
    <m/>
    <n v="3.0007979999999899"/>
    <s v="SCALING-UP ACCESS TO HIV PREVENTION TREATMENT, CARE AND SUPPORT SERVICES, PARTICULARLY FOR VULNERABLE GROUPS."/>
    <s v="Scaling-up access to HIV prevention treatment, care and support services, particularly for vulnerable groups through enhanced and expanded governmental/NGO/private partnerships"/>
    <x v="1"/>
    <n v="13040"/>
    <x v="1"/>
  </r>
  <r>
    <x v="2"/>
    <n v="918"/>
    <s v="EU Institutions"/>
    <x v="1"/>
    <x v="1"/>
    <n v="2"/>
    <s v="EDF"/>
    <n v="2007200071005"/>
    <s v="SCR.CTR.242779.01.1"/>
    <n v="3"/>
    <n v="613"/>
    <s v="Kazakhstan"/>
    <m/>
    <m/>
    <n v="10019"/>
    <s v="UMICs"/>
    <n v="11"/>
    <s v="ODA Grants"/>
    <n v="1"/>
    <n v="10"/>
    <n v="110"/>
    <s v="C01"/>
    <n v="0"/>
    <n v="0.171669871465295"/>
    <n v="25597.694534190141"/>
    <n v="0"/>
    <n v="0"/>
    <n v="0.183474815388464"/>
    <n v="0"/>
    <m/>
    <m/>
    <n v="0"/>
    <n v="0"/>
    <n v="0"/>
    <n v="0"/>
    <n v="0"/>
    <n v="0"/>
    <m/>
    <m/>
    <m/>
    <m/>
    <n v="918"/>
    <n v="0"/>
    <n v="0.13355915999999901"/>
    <s v="SCALING-UP HIV AND TB SERVICES FOR MOST AT RISK POPULATIONS IN KAZAKHSTAN"/>
    <m/>
    <x v="1"/>
    <n v="13040"/>
    <x v="1"/>
  </r>
  <r>
    <x v="0"/>
    <n v="918"/>
    <s v="EU Institutions"/>
    <x v="1"/>
    <x v="1"/>
    <n v="2"/>
    <s v="EDF"/>
    <n v="2007200071005"/>
    <s v="SCR.CTR.242779.01.1"/>
    <n v="3"/>
    <n v="613"/>
    <s v="Kazakhstan"/>
    <m/>
    <m/>
    <n v="10019"/>
    <s v="UMICs"/>
    <n v="11"/>
    <s v="ODA Grants"/>
    <n v="1"/>
    <n v="10"/>
    <n v="110"/>
    <s v="C01"/>
    <n v="0"/>
    <n v="0.152170063959955"/>
    <n v="22311.174777808603"/>
    <n v="0"/>
    <n v="0"/>
    <n v="0.152170063959955"/>
    <n v="0"/>
    <m/>
    <m/>
    <n v="0"/>
    <n v="0"/>
    <n v="0"/>
    <n v="0"/>
    <n v="0"/>
    <n v="0"/>
    <m/>
    <m/>
    <m/>
    <m/>
    <n v="918"/>
    <n v="0"/>
    <n v="0.10944071"/>
    <s v="SCALING-UP HIV AND TB SERVICES FOR MOST AT RISK POPULATIONS IN KAZAKHSTAN"/>
    <s v="Scaling-up HIV and TB services for most at risk populations in Kazakhstan"/>
    <x v="1"/>
    <n v="13040"/>
    <x v="1"/>
  </r>
  <r>
    <x v="1"/>
    <n v="918"/>
    <s v="EU Institutions"/>
    <x v="1"/>
    <x v="1"/>
    <n v="2"/>
    <s v="EDF"/>
    <n v="2005105792003"/>
    <s v="SCR.640968"/>
    <n v="3"/>
    <n v="613"/>
    <s v="Kazakhstan"/>
    <m/>
    <m/>
    <n v="10019"/>
    <s v="UMICs"/>
    <n v="11"/>
    <s v="ODA Grants"/>
    <n v="1"/>
    <n v="10"/>
    <n v="110"/>
    <s v="C01"/>
    <n v="0"/>
    <n v="2.6463576158940301E-2"/>
    <n v="3899.672582781443"/>
    <n v="0"/>
    <n v="0"/>
    <n v="2.8114563708920601E-2"/>
    <n v="0"/>
    <m/>
    <m/>
    <n v="0"/>
    <n v="0"/>
    <n v="0"/>
    <n v="0"/>
    <n v="0"/>
    <n v="0"/>
    <n v="0"/>
    <n v="0"/>
    <m/>
    <n v="0"/>
    <n v="918"/>
    <n v="0"/>
    <n v="1.9980000000000001E-2"/>
    <s v="STD CONTROL INCLUDING HIV/AIDS"/>
    <s v="Empowering community-based organisations and the social integration of people living with HIV (PLHIV) in Kazakhstan"/>
    <x v="1"/>
    <n v="13040"/>
    <x v="1"/>
  </r>
  <r>
    <x v="2"/>
    <n v="302"/>
    <s v="United States"/>
    <x v="1"/>
    <x v="1"/>
    <n v="1"/>
    <s v="AID"/>
    <n v="2012048355"/>
    <s v="76_2078963"/>
    <n v="1"/>
    <n v="613"/>
    <s v="Kazakhstan"/>
    <m/>
    <m/>
    <n v="10019"/>
    <s v="UMICs"/>
    <n v="11"/>
    <s v="ODA Grants"/>
    <n v="1"/>
    <n v="10"/>
    <n v="110"/>
    <s v="C01"/>
    <m/>
    <m/>
    <n v="0"/>
    <m/>
    <m/>
    <m/>
    <m/>
    <n v="-3.4499999999999999E-3"/>
    <n v="-3.38736082205768E-3"/>
    <m/>
    <m/>
    <m/>
    <m/>
    <m/>
    <m/>
    <m/>
    <m/>
    <m/>
    <m/>
    <n v="302"/>
    <m/>
    <m/>
    <s v="TUBERCULOSIS"/>
    <s v="Tuberculosis"/>
    <x v="1"/>
    <n v="12263"/>
    <x v="4"/>
  </r>
  <r>
    <x v="2"/>
    <n v="302"/>
    <s v="United States"/>
    <x v="1"/>
    <x v="1"/>
    <n v="1"/>
    <s v="AID"/>
    <n v="2012048353"/>
    <s v="76_2078963"/>
    <n v="1"/>
    <n v="613"/>
    <s v="Kazakhstan"/>
    <m/>
    <m/>
    <n v="10019"/>
    <s v="UMICs"/>
    <n v="11"/>
    <s v="ODA Grants"/>
    <n v="1"/>
    <n v="10"/>
    <n v="110"/>
    <s v="C01"/>
    <m/>
    <m/>
    <n v="0"/>
    <m/>
    <m/>
    <m/>
    <m/>
    <n v="-4.5250000000000004E-3"/>
    <n v="-4.4428428173365203E-3"/>
    <m/>
    <m/>
    <m/>
    <m/>
    <m/>
    <m/>
    <m/>
    <m/>
    <m/>
    <m/>
    <n v="302"/>
    <m/>
    <m/>
    <s v="TUBERCULOSIS"/>
    <s v="Tuberculosis"/>
    <x v="1"/>
    <n v="12263"/>
    <x v="4"/>
  </r>
  <r>
    <x v="0"/>
    <n v="5"/>
    <s v="Germany"/>
    <x v="1"/>
    <x v="1"/>
    <n v="1"/>
    <s v="BMZ"/>
    <n v="2011000450"/>
    <n v="200065821"/>
    <n v="3"/>
    <n v="613"/>
    <s v="Kazakhstan"/>
    <m/>
    <m/>
    <n v="10019"/>
    <s v="UMICs"/>
    <n v="11"/>
    <s v="ODA Grants"/>
    <n v="1"/>
    <n v="10"/>
    <n v="110"/>
    <s v="C01"/>
    <n v="0"/>
    <n v="9.3617909999999901E-2"/>
    <n v="13726.257964199986"/>
    <n v="0"/>
    <n v="0"/>
    <n v="9.3617909999999901E-2"/>
    <n v="0"/>
    <m/>
    <m/>
    <n v="0"/>
    <m/>
    <n v="0"/>
    <n v="0"/>
    <m/>
    <n v="0"/>
    <n v="0"/>
    <n v="0"/>
    <m/>
    <n v="0"/>
    <n v="302"/>
    <n v="0"/>
    <n v="9.3617909999999901E-2"/>
    <s v="TUBERCULOSIS CONTROL PROGRAMME II"/>
    <s v="Tuberculosis Control Programme II"/>
    <x v="1"/>
    <n v="12250"/>
    <x v="3"/>
  </r>
  <r>
    <x v="0"/>
    <n v="22"/>
    <s v="Luxembourg"/>
    <x v="1"/>
    <x v="1"/>
    <n v="2"/>
    <s v="MFA"/>
    <n v="2011000891"/>
    <n v="891"/>
    <n v="8"/>
    <n v="613"/>
    <s v="Kazakhstan"/>
    <m/>
    <m/>
    <n v="10019"/>
    <s v="UMICs"/>
    <n v="11"/>
    <s v="ODA Grants"/>
    <n v="1"/>
    <n v="10"/>
    <n v="110"/>
    <s v="C01"/>
    <n v="1.9422003128476001E-2"/>
    <n v="1.9422003128476001E-2"/>
    <n v="2847.6540986971513"/>
    <m/>
    <n v="1.9422003128476001E-2"/>
    <n v="1.9422003128476001E-2"/>
    <m/>
    <m/>
    <m/>
    <n v="1.9422003128476001E-2"/>
    <m/>
    <n v="0"/>
    <n v="1.9422003128476001E-2"/>
    <m/>
    <n v="0"/>
    <m/>
    <m/>
    <m/>
    <m/>
    <n v="918"/>
    <n v="1.3968304650000001E-2"/>
    <n v="1.3968304650000001E-2"/>
    <s v="BASIC HEALTH INFRASTRUCTURE"/>
    <s v="Université nationale de Medecine du Kazakhstan"/>
    <x v="3"/>
    <n v="12230"/>
    <x v="5"/>
  </r>
  <r>
    <x v="1"/>
    <n v="742"/>
    <s v="Korea"/>
    <x v="1"/>
    <x v="1"/>
    <n v="4"/>
    <s v="KOICA"/>
    <n v="2010023246"/>
    <n v="2010130023850"/>
    <n v="8"/>
    <n v="613"/>
    <s v="Kazakhstan"/>
    <m/>
    <m/>
    <n v="10019"/>
    <s v="UMICs"/>
    <n v="11"/>
    <s v="ODA Grants"/>
    <n v="1"/>
    <n v="10"/>
    <n v="110"/>
    <s v="D01"/>
    <n v="3.0868E-2"/>
    <n v="3.0868E-2"/>
    <n v="4548.7084800000002"/>
    <n v="0"/>
    <n v="3.2771682455052097E-2"/>
    <n v="3.2771682455052097E-2"/>
    <n v="0"/>
    <m/>
    <m/>
    <n v="0"/>
    <n v="0"/>
    <n v="3.0868E-2"/>
    <n v="0"/>
    <n v="0"/>
    <n v="3.2771682455052097E-2"/>
    <m/>
    <m/>
    <m/>
    <m/>
    <n v="302"/>
    <n v="3.0868E-2"/>
    <n v="3.0868E-2"/>
    <s v="DISPATCH OF VOLUNTEERS"/>
    <s v="Dispatch of Volunteers"/>
    <x v="3"/>
    <n v="12220"/>
    <x v="6"/>
  </r>
  <r>
    <x v="1"/>
    <n v="742"/>
    <s v="Korea"/>
    <x v="1"/>
    <x v="1"/>
    <n v="4"/>
    <s v="KOICA"/>
    <n v="2010023269"/>
    <n v="2010130023873"/>
    <n v="8"/>
    <n v="613"/>
    <s v="Kazakhstan"/>
    <m/>
    <m/>
    <n v="10019"/>
    <s v="UMICs"/>
    <n v="11"/>
    <s v="ODA Grants"/>
    <n v="1"/>
    <n v="10"/>
    <n v="110"/>
    <s v="D01"/>
    <n v="2.8867999999999901E-2"/>
    <n v="2.8867999999999901E-2"/>
    <n v="4253.9884799999863"/>
    <n v="0"/>
    <n v="3.06483390278749E-2"/>
    <n v="3.06483390278749E-2"/>
    <n v="0"/>
    <m/>
    <m/>
    <n v="0"/>
    <n v="0"/>
    <n v="2.8867999999999901E-2"/>
    <n v="0"/>
    <n v="0"/>
    <n v="3.06483390278749E-2"/>
    <m/>
    <m/>
    <m/>
    <m/>
    <n v="302"/>
    <n v="2.8867999999999901E-2"/>
    <n v="2.8867999999999901E-2"/>
    <s v="DISPATCH OF VOLUNTEERS"/>
    <s v="Dispatch of Volunteers"/>
    <x v="3"/>
    <n v="12220"/>
    <x v="6"/>
  </r>
  <r>
    <x v="1"/>
    <n v="742"/>
    <s v="Korea"/>
    <x v="1"/>
    <x v="1"/>
    <n v="4"/>
    <s v="KOICA"/>
    <n v="2010023212"/>
    <n v="2010130023814"/>
    <n v="8"/>
    <n v="613"/>
    <s v="Kazakhstan"/>
    <m/>
    <m/>
    <n v="10019"/>
    <s v="UMICs"/>
    <n v="11"/>
    <s v="ODA Grants"/>
    <n v="1"/>
    <n v="10"/>
    <n v="110"/>
    <s v="D01"/>
    <n v="3.8868E-2"/>
    <n v="3.8868E-2"/>
    <n v="5727.5884800000003"/>
    <n v="0"/>
    <n v="4.1265056163760701E-2"/>
    <n v="4.1265056163760701E-2"/>
    <n v="0"/>
    <m/>
    <m/>
    <n v="0"/>
    <n v="0"/>
    <n v="3.8868E-2"/>
    <n v="0"/>
    <n v="0"/>
    <n v="4.1265056163760701E-2"/>
    <m/>
    <m/>
    <m/>
    <m/>
    <n v="302"/>
    <n v="3.8868E-2"/>
    <n v="3.8868E-2"/>
    <s v="DISPATCH OF VOLUNTEERS"/>
    <s v="Dispatch of Volunteers"/>
    <x v="3"/>
    <n v="12220"/>
    <x v="6"/>
  </r>
  <r>
    <x v="1"/>
    <n v="742"/>
    <s v="Korea"/>
    <x v="1"/>
    <x v="1"/>
    <n v="4"/>
    <s v="KOICA"/>
    <n v="2010023214"/>
    <n v="2010130023816"/>
    <n v="8"/>
    <n v="613"/>
    <s v="Kazakhstan"/>
    <m/>
    <m/>
    <n v="10019"/>
    <s v="UMICs"/>
    <n v="11"/>
    <s v="ODA Grants"/>
    <n v="1"/>
    <n v="10"/>
    <n v="110"/>
    <s v="D01"/>
    <n v="2.8867999999999901E-2"/>
    <n v="2.8867999999999901E-2"/>
    <n v="4253.9884799999863"/>
    <n v="0"/>
    <n v="3.06483390278749E-2"/>
    <n v="3.06483390278749E-2"/>
    <n v="0"/>
    <m/>
    <m/>
    <n v="0"/>
    <n v="0"/>
    <n v="2.8867999999999901E-2"/>
    <n v="0"/>
    <n v="0"/>
    <n v="3.06483390278749E-2"/>
    <m/>
    <m/>
    <m/>
    <m/>
    <n v="302"/>
    <n v="2.8867999999999901E-2"/>
    <n v="2.8867999999999901E-2"/>
    <s v="DISPATCH OF VOLUNTEERS"/>
    <s v="Dispatch of Volunteers"/>
    <x v="3"/>
    <n v="12220"/>
    <x v="6"/>
  </r>
  <r>
    <x v="1"/>
    <n v="742"/>
    <s v="Korea"/>
    <x v="1"/>
    <x v="1"/>
    <n v="4"/>
    <s v="KOICA"/>
    <n v="2010021061"/>
    <n v="2010110024822"/>
    <n v="8"/>
    <n v="613"/>
    <s v="Kazakhstan"/>
    <m/>
    <m/>
    <n v="10019"/>
    <s v="UMICs"/>
    <n v="11"/>
    <s v="ODA Grants"/>
    <n v="1"/>
    <n v="10"/>
    <n v="110"/>
    <s v="D01"/>
    <n v="2.4339E-2"/>
    <n v="2.4339E-2"/>
    <n v="3586.5950400000002"/>
    <n v="0"/>
    <n v="2.5840027837032299E-2"/>
    <n v="2.5840027837032299E-2"/>
    <n v="0"/>
    <m/>
    <m/>
    <n v="0"/>
    <n v="0"/>
    <n v="2.4339E-2"/>
    <n v="0"/>
    <n v="0"/>
    <n v="2.5840027837032299E-2"/>
    <m/>
    <m/>
    <m/>
    <m/>
    <n v="302"/>
    <n v="2.4339E-2"/>
    <n v="2.4339E-2"/>
    <s v="DISPATCH OF VOLUNTEERS"/>
    <s v="Dispatch of Volunteers"/>
    <x v="4"/>
    <n v="12281"/>
    <x v="7"/>
  </r>
  <r>
    <x v="0"/>
    <n v="742"/>
    <s v="Korea"/>
    <x v="1"/>
    <x v="1"/>
    <n v="4"/>
    <s v="KOICA"/>
    <n v="2011021202"/>
    <n v="2011130045952"/>
    <n v="8"/>
    <n v="613"/>
    <s v="Kazakhstan"/>
    <m/>
    <m/>
    <n v="10019"/>
    <s v="UMICs"/>
    <n v="11"/>
    <s v="ODA Grants"/>
    <n v="1"/>
    <n v="10"/>
    <n v="110"/>
    <s v="D01"/>
    <n v="4.0182000000000002E-2"/>
    <n v="4.0182000000000002E-2"/>
    <n v="5891.4848400000001"/>
    <m/>
    <n v="4.0182000000000002E-2"/>
    <n v="4.0182000000000002E-2"/>
    <m/>
    <m/>
    <m/>
    <n v="0"/>
    <n v="0"/>
    <n v="4.0182000000000002E-2"/>
    <n v="0"/>
    <n v="0"/>
    <n v="4.0182000000000002E-2"/>
    <m/>
    <m/>
    <m/>
    <m/>
    <n v="302"/>
    <n v="4.0182000000000002E-2"/>
    <n v="4.0182000000000002E-2"/>
    <s v="DISPATCH OF VOLUNTEERS"/>
    <s v="Dispatch of Volunteers"/>
    <x v="5"/>
    <n v="12191"/>
    <x v="8"/>
  </r>
  <r>
    <x v="0"/>
    <n v="742"/>
    <s v="Korea"/>
    <x v="1"/>
    <x v="1"/>
    <n v="4"/>
    <s v="KOICA"/>
    <n v="2011021200"/>
    <n v="2011130045945"/>
    <n v="8"/>
    <n v="613"/>
    <s v="Kazakhstan"/>
    <m/>
    <m/>
    <n v="10019"/>
    <s v="UMICs"/>
    <n v="11"/>
    <s v="ODA Grants"/>
    <n v="1"/>
    <n v="10"/>
    <n v="110"/>
    <s v="D01"/>
    <n v="1.0114E-2"/>
    <n v="1.0114E-2"/>
    <n v="1482.9146799999999"/>
    <m/>
    <n v="1.0114E-2"/>
    <n v="1.0114E-2"/>
    <m/>
    <m/>
    <m/>
    <n v="0"/>
    <n v="0"/>
    <n v="1.0114E-2"/>
    <n v="0"/>
    <n v="0"/>
    <n v="1.0114E-2"/>
    <m/>
    <m/>
    <m/>
    <m/>
    <n v="302"/>
    <n v="1.0114E-2"/>
    <n v="1.0114E-2"/>
    <s v="DISPATCH OF VOLUNTEERS"/>
    <s v="Dispatch of Volunteers"/>
    <x v="5"/>
    <n v="12191"/>
    <x v="8"/>
  </r>
  <r>
    <x v="0"/>
    <n v="742"/>
    <s v="Korea"/>
    <x v="1"/>
    <x v="1"/>
    <n v="4"/>
    <s v="KOICA"/>
    <n v="2011020932"/>
    <n v="2011130045951"/>
    <n v="8"/>
    <n v="613"/>
    <s v="Kazakhstan"/>
    <m/>
    <m/>
    <n v="10019"/>
    <s v="UMICs"/>
    <n v="11"/>
    <s v="ODA Grants"/>
    <n v="1"/>
    <n v="10"/>
    <n v="110"/>
    <s v="D01"/>
    <n v="3.0341E-2"/>
    <n v="3.0341E-2"/>
    <n v="4448.5974200000001"/>
    <m/>
    <n v="3.0341E-2"/>
    <n v="3.0341E-2"/>
    <m/>
    <m/>
    <m/>
    <n v="0"/>
    <n v="0"/>
    <n v="3.0341E-2"/>
    <n v="0"/>
    <n v="0"/>
    <n v="3.0341E-2"/>
    <m/>
    <m/>
    <m/>
    <m/>
    <n v="302"/>
    <n v="3.0341E-2"/>
    <n v="3.0341E-2"/>
    <s v="DISPATCH OF VOLUNTEERS"/>
    <s v="Dispatch of Volunteers"/>
    <x v="5"/>
    <n v="12191"/>
    <x v="8"/>
  </r>
  <r>
    <x v="0"/>
    <n v="742"/>
    <s v="Korea"/>
    <x v="1"/>
    <x v="1"/>
    <n v="4"/>
    <s v="KOICA"/>
    <n v="2011020929"/>
    <n v="2011130045944"/>
    <n v="8"/>
    <n v="613"/>
    <s v="Kazakhstan"/>
    <m/>
    <m/>
    <n v="10019"/>
    <s v="UMICs"/>
    <n v="11"/>
    <s v="ODA Grants"/>
    <n v="1"/>
    <n v="10"/>
    <n v="110"/>
    <s v="D01"/>
    <n v="1.0114E-2"/>
    <n v="1.0114E-2"/>
    <n v="1482.9146799999999"/>
    <m/>
    <n v="1.0114E-2"/>
    <n v="1.0114E-2"/>
    <m/>
    <m/>
    <m/>
    <n v="0"/>
    <n v="0"/>
    <n v="1.0114E-2"/>
    <n v="0"/>
    <n v="0"/>
    <n v="1.0114E-2"/>
    <m/>
    <m/>
    <m/>
    <m/>
    <n v="302"/>
    <n v="1.0114E-2"/>
    <n v="1.0114E-2"/>
    <s v="DISPATCH OF VOLUNTEERS"/>
    <s v="Dispatch of Volunteers"/>
    <x v="5"/>
    <n v="12191"/>
    <x v="8"/>
  </r>
  <r>
    <x v="1"/>
    <n v="742"/>
    <s v="Korea"/>
    <x v="1"/>
    <x v="1"/>
    <n v="4"/>
    <s v="KOICA"/>
    <n v="2010023974"/>
    <n v="2010070022711"/>
    <n v="8"/>
    <n v="613"/>
    <s v="Kazakhstan"/>
    <m/>
    <m/>
    <n v="10019"/>
    <s v="UMICs"/>
    <n v="11"/>
    <s v="ODA Grants"/>
    <n v="1"/>
    <n v="10"/>
    <n v="110"/>
    <s v="D02"/>
    <n v="1.7405999999999901E-2"/>
    <n v="1.7405999999999901E-2"/>
    <n v="2564.9481599999854"/>
    <n v="0"/>
    <n v="1.84794578467227E-2"/>
    <n v="1.84794578467227E-2"/>
    <n v="0"/>
    <m/>
    <m/>
    <n v="0"/>
    <n v="0"/>
    <n v="1.7405999999999901E-2"/>
    <n v="0"/>
    <n v="0"/>
    <n v="1.84794578467227E-2"/>
    <m/>
    <m/>
    <m/>
    <m/>
    <n v="302"/>
    <n v="1.7405999999999901E-2"/>
    <n v="1.7405999999999901E-2"/>
    <s v="HEALTH POLICY PLANNING"/>
    <s v="Health Policy Planning"/>
    <x v="2"/>
    <n v="12110"/>
    <x v="2"/>
  </r>
  <r>
    <x v="1"/>
    <n v="742"/>
    <s v="Korea"/>
    <x v="1"/>
    <x v="1"/>
    <n v="4"/>
    <s v="KOICA"/>
    <n v="2009008778"/>
    <n v="2009010001410"/>
    <n v="3"/>
    <n v="613"/>
    <s v="Kazakhstan"/>
    <m/>
    <m/>
    <n v="10019"/>
    <s v="UMICs"/>
    <n v="11"/>
    <s v="ODA Grants"/>
    <n v="1"/>
    <n v="10"/>
    <n v="110"/>
    <s v="D02"/>
    <n v="0"/>
    <n v="1.2621020000000001"/>
    <n v="185983.35072000005"/>
    <n v="0"/>
    <n v="0"/>
    <n v="1.33993799306356"/>
    <n v="0"/>
    <m/>
    <m/>
    <n v="0"/>
    <n v="0"/>
    <n v="0"/>
    <n v="0"/>
    <n v="0"/>
    <n v="0"/>
    <m/>
    <m/>
    <m/>
    <m/>
    <n v="302"/>
    <n v="0"/>
    <n v="1.2621020000000001"/>
    <s v="IMPROVEMENT OF ONCOLOGY HEALTH CARE SERVICE FOR INHABITANTS OF THE TERRITORY OF SEMIPALATINSK REGION"/>
    <s v="Improvement of Oncology Health Care Service for Inhabitants of the territory of Semipalatinsk Region"/>
    <x v="5"/>
    <n v="12191"/>
    <x v="8"/>
  </r>
  <r>
    <x v="0"/>
    <n v="40"/>
    <s v="Greece"/>
    <x v="1"/>
    <x v="1"/>
    <n v="10"/>
    <s v="MHSS"/>
    <n v="2011000125"/>
    <s v="MHSS-DPNP-S-2011-6"/>
    <n v="8"/>
    <n v="613"/>
    <s v="Kazakhstan"/>
    <m/>
    <m/>
    <n v="10019"/>
    <s v="UMICs"/>
    <n v="11"/>
    <s v="ODA Grants"/>
    <n v="1"/>
    <n v="10"/>
    <n v="110"/>
    <s v="E01"/>
    <n v="7.3448275862068903E-3"/>
    <n v="7.3448275862068903E-3"/>
    <n v="1076.8986206896543"/>
    <m/>
    <n v="7.3448275862068903E-3"/>
    <n v="7.3448275862068903E-3"/>
    <m/>
    <m/>
    <m/>
    <n v="0"/>
    <n v="0"/>
    <n v="7.3448275862068903E-3"/>
    <n v="0"/>
    <n v="0"/>
    <n v="7.3448275862068903E-3"/>
    <n v="0"/>
    <m/>
    <m/>
    <m/>
    <n v="918"/>
    <n v="5.2823999999999901E-3"/>
    <n v="5.2823999999999901E-3"/>
    <s v="MEDICAL EDUCATION &amp; TRAINING"/>
    <s v="MEDICAL EDUCATION &amp; TRAINING"/>
    <x v="4"/>
    <n v="12181"/>
    <x v="7"/>
  </r>
  <r>
    <x v="2"/>
    <n v="742"/>
    <s v="Korea"/>
    <x v="1"/>
    <x v="1"/>
    <n v="4"/>
    <s v="KOICA"/>
    <n v="2012015509"/>
    <n v="2012070062747"/>
    <n v="8"/>
    <n v="613"/>
    <s v="Kazakhstan"/>
    <m/>
    <m/>
    <n v="10019"/>
    <s v="UMICs"/>
    <n v="11"/>
    <s v="ODA Grants"/>
    <n v="1"/>
    <n v="10"/>
    <n v="110"/>
    <s v="D02"/>
    <n v="8.5620000000000002E-3"/>
    <n v="8.5620000000000002E-3"/>
    <n v="1276.6798200000003"/>
    <n v="0"/>
    <n v="8.5967124934430202E-3"/>
    <n v="8.5967124934430202E-3"/>
    <n v="0"/>
    <m/>
    <m/>
    <n v="0"/>
    <n v="0"/>
    <n v="8.5620000000000002E-3"/>
    <n v="0"/>
    <n v="0"/>
    <n v="8.5967124934430202E-3"/>
    <m/>
    <m/>
    <m/>
    <m/>
    <n v="302"/>
    <n v="8.5620000000000002E-3"/>
    <n v="8.5620000000000002E-3"/>
    <s v="MEDICAL RESEARCH"/>
    <s v="Modernization of Traditional Medicine (Asia-Pacific)"/>
    <x v="4"/>
    <n v="12182"/>
    <x v="9"/>
  </r>
  <r>
    <x v="2"/>
    <n v="742"/>
    <s v="Korea"/>
    <x v="1"/>
    <x v="1"/>
    <n v="4"/>
    <s v="KOICA"/>
    <n v="2012013391"/>
    <n v="2012130065252"/>
    <n v="8"/>
    <n v="613"/>
    <s v="Kazakhstan"/>
    <m/>
    <m/>
    <n v="10019"/>
    <s v="UMICs"/>
    <n v="11"/>
    <s v="ODA Grants"/>
    <n v="1"/>
    <n v="10"/>
    <n v="110"/>
    <s v="D01"/>
    <n v="1.7173999999999901E-2"/>
    <n v="1.7173999999999901E-2"/>
    <n v="2560.8151399999856"/>
    <n v="0"/>
    <n v="1.7243627699414898E-2"/>
    <n v="1.7243627699414898E-2"/>
    <n v="0"/>
    <m/>
    <m/>
    <n v="0"/>
    <n v="0"/>
    <n v="1.7173999999999901E-2"/>
    <n v="0"/>
    <n v="0"/>
    <n v="1.7243627699414898E-2"/>
    <m/>
    <m/>
    <m/>
    <m/>
    <n v="302"/>
    <n v="1.7173999999999901E-2"/>
    <n v="1.7173999999999901E-2"/>
    <s v="MEDICAL SERVICES"/>
    <s v="??? ??"/>
    <x v="5"/>
    <n v="12191"/>
    <x v="8"/>
  </r>
  <r>
    <x v="2"/>
    <n v="742"/>
    <s v="Korea"/>
    <x v="1"/>
    <x v="1"/>
    <n v="4"/>
    <s v="KOICA"/>
    <n v="2012013390"/>
    <n v="2012130065251"/>
    <n v="8"/>
    <n v="613"/>
    <s v="Kazakhstan"/>
    <m/>
    <m/>
    <n v="10019"/>
    <s v="UMICs"/>
    <n v="11"/>
    <s v="ODA Grants"/>
    <n v="1"/>
    <n v="10"/>
    <n v="110"/>
    <s v="D01"/>
    <n v="1.7173999999999901E-2"/>
    <n v="1.7173999999999901E-2"/>
    <n v="2560.8151399999856"/>
    <n v="0"/>
    <n v="1.7243627699414898E-2"/>
    <n v="1.7243627699414898E-2"/>
    <n v="0"/>
    <m/>
    <m/>
    <n v="0"/>
    <n v="0"/>
    <n v="1.7173999999999901E-2"/>
    <n v="0"/>
    <n v="0"/>
    <n v="1.7243627699414898E-2"/>
    <m/>
    <m/>
    <m/>
    <m/>
    <n v="302"/>
    <n v="1.7173999999999901E-2"/>
    <n v="1.7173999999999901E-2"/>
    <s v="MEDICAL SERVICES"/>
    <s v="??? ??"/>
    <x v="5"/>
    <n v="12191"/>
    <x v="8"/>
  </r>
  <r>
    <x v="0"/>
    <n v="742"/>
    <s v="Korea"/>
    <x v="1"/>
    <x v="1"/>
    <n v="4"/>
    <s v="KOICA"/>
    <n v="2011025024"/>
    <n v="2011070044105"/>
    <n v="8"/>
    <n v="613"/>
    <s v="Kazakhstan"/>
    <m/>
    <m/>
    <n v="10019"/>
    <s v="UMICs"/>
    <n v="11"/>
    <s v="ODA Grants"/>
    <n v="1"/>
    <n v="10"/>
    <n v="110"/>
    <s v="D02"/>
    <n v="1.5155999999999999E-2"/>
    <n v="1.5155999999999999E-2"/>
    <n v="2222.17272"/>
    <m/>
    <n v="1.5155999999999999E-2"/>
    <n v="1.5155999999999999E-2"/>
    <m/>
    <m/>
    <m/>
    <n v="0"/>
    <n v="0"/>
    <n v="1.5155999999999999E-2"/>
    <n v="0"/>
    <n v="0"/>
    <n v="1.5155999999999999E-2"/>
    <m/>
    <m/>
    <m/>
    <m/>
    <n v="302"/>
    <n v="1.5155999999999999E-2"/>
    <n v="1.5155999999999999E-2"/>
    <s v="MODERNIZATION OF TRADITIONAL MEDICINE"/>
    <s v="Modernization of Traditional Medicine"/>
    <x v="4"/>
    <n v="12182"/>
    <x v="9"/>
  </r>
  <r>
    <x v="1"/>
    <n v="742"/>
    <s v="Korea"/>
    <x v="1"/>
    <x v="1"/>
    <n v="4"/>
    <s v="KOICA"/>
    <n v="2010023708"/>
    <n v="2010070022682"/>
    <n v="8"/>
    <n v="613"/>
    <s v="Kazakhstan"/>
    <m/>
    <m/>
    <n v="10019"/>
    <s v="UMICs"/>
    <n v="11"/>
    <s v="ODA Grants"/>
    <n v="1"/>
    <n v="10"/>
    <n v="110"/>
    <s v="D02"/>
    <n v="1.0461E-2"/>
    <n v="1.0461E-2"/>
    <n v="1541.53296"/>
    <n v="0"/>
    <n v="1.1106147795850001E-2"/>
    <n v="1.1106147795850001E-2"/>
    <n v="0"/>
    <m/>
    <m/>
    <n v="0"/>
    <n v="0"/>
    <n v="1.0461E-2"/>
    <n v="0"/>
    <n v="0"/>
    <n v="1.1106147795850001E-2"/>
    <m/>
    <m/>
    <m/>
    <m/>
    <n v="302"/>
    <n v="1.0461E-2"/>
    <n v="1.0461E-2"/>
    <s v="MODERNIZATION OF TRADITIONAL MEDICINE"/>
    <s v="Modernization of Traditional Medicine"/>
    <x v="4"/>
    <n v="12182"/>
    <x v="9"/>
  </r>
  <r>
    <x v="0"/>
    <n v="4"/>
    <s v="France"/>
    <x v="0"/>
    <x v="0"/>
    <n v="17"/>
    <s v="MEN"/>
    <n v="2011203662"/>
    <m/>
    <n v="8"/>
    <n v="613"/>
    <s v="Kazakhstan"/>
    <m/>
    <m/>
    <n v="10019"/>
    <s v="UMICs"/>
    <n v="11"/>
    <s v="ODA Grants"/>
    <n v="1"/>
    <n v="10"/>
    <n v="110"/>
    <s v="D02"/>
    <n v="5.0013904338153496E-3"/>
    <n v="5.0013904338153496E-3"/>
    <n v="733.30386540600659"/>
    <n v="0"/>
    <n v="5.0013904338153496E-3"/>
    <n v="5.0013904338153496E-3"/>
    <n v="0"/>
    <m/>
    <m/>
    <n v="5.0013904338153496E-3"/>
    <n v="0"/>
    <n v="0"/>
    <n v="5.0013904338153496E-3"/>
    <n v="0"/>
    <n v="0"/>
    <n v="0"/>
    <m/>
    <m/>
    <m/>
    <n v="918"/>
    <n v="3.59699999999999E-3"/>
    <n v="3.59699999999999E-3"/>
    <s v="RECHERCHE MÉDICALE"/>
    <s v="Recherche médicale"/>
    <x v="4"/>
    <n v="12182"/>
    <x v="9"/>
  </r>
  <r>
    <x v="2"/>
    <n v="918"/>
    <s v="EU Institutions"/>
    <x v="1"/>
    <x v="1"/>
    <n v="2"/>
    <s v="EDF"/>
    <n v="2007200071007"/>
    <s v="SCR.CTR.264698.01.1"/>
    <n v="3"/>
    <n v="613"/>
    <s v="Kazakhstan"/>
    <m/>
    <m/>
    <n v="10019"/>
    <s v="UMICs"/>
    <n v="11"/>
    <s v="ODA Grants"/>
    <n v="1"/>
    <n v="10"/>
    <n v="110"/>
    <s v="D02"/>
    <n v="0"/>
    <n v="0.65111712082262196"/>
    <n v="97088.073885861158"/>
    <n v="0"/>
    <n v="0"/>
    <n v="0.69589143697442102"/>
    <n v="0"/>
    <m/>
    <m/>
    <n v="0"/>
    <n v="0"/>
    <n v="0"/>
    <n v="0"/>
    <n v="0"/>
    <n v="0"/>
    <m/>
    <m/>
    <m/>
    <m/>
    <n v="918"/>
    <n v="0"/>
    <n v="0.50656911999999898"/>
    <s v="SUPPORT TO CAPACITY DEVELOPMENT FOR THE MINISTRY OF HEALTH TO IMPLEMENT THE STATE PROGRAMME ON HEALTH CARE REFORM AND DEVELOPMENT (STARTING 2010)"/>
    <m/>
    <x v="2"/>
    <n v="12110"/>
    <x v="2"/>
  </r>
  <r>
    <x v="1"/>
    <n v="742"/>
    <s v="Korea"/>
    <x v="1"/>
    <x v="1"/>
    <n v="4"/>
    <s v="KOICA"/>
    <n v="2010024065"/>
    <n v="2010070022720"/>
    <n v="8"/>
    <n v="613"/>
    <s v="Kazakhstan"/>
    <m/>
    <m/>
    <n v="10019"/>
    <s v="UMICs"/>
    <n v="11"/>
    <s v="ODA Grants"/>
    <n v="1"/>
    <n v="10"/>
    <n v="110"/>
    <s v="D02"/>
    <n v="5.692E-3"/>
    <n v="5.692E-3"/>
    <n v="838.77312000000006"/>
    <n v="0"/>
    <n v="6.0430353937461602E-3"/>
    <n v="6.0430353937461602E-3"/>
    <n v="0"/>
    <m/>
    <m/>
    <n v="0"/>
    <n v="0"/>
    <n v="5.692E-3"/>
    <n v="0"/>
    <n v="0"/>
    <n v="6.0430353937461602E-3"/>
    <m/>
    <m/>
    <m/>
    <m/>
    <n v="302"/>
    <n v="5.692E-3"/>
    <n v="5.692E-3"/>
    <s v="SYSTEM OF HEALTH ACCOUNTS (SHA)"/>
    <s v="System of Health Accounts (SHA)"/>
    <x v="4"/>
    <n v="12181"/>
    <x v="7"/>
  </r>
  <r>
    <x v="0"/>
    <n v="1312"/>
    <s v="Global Fund"/>
    <x v="0"/>
    <x v="0"/>
    <n v="1"/>
    <s v="Global Fund"/>
    <n v="2011000300"/>
    <s v="KAZ-708-G03-H"/>
    <n v="3"/>
    <n v="613"/>
    <s v="Kazakhstan"/>
    <m/>
    <m/>
    <n v="10019"/>
    <s v="UMICs"/>
    <n v="11"/>
    <s v="ODA Grants"/>
    <n v="4"/>
    <n v="10"/>
    <n v="110"/>
    <s v="C01"/>
    <n v="5.22917101"/>
    <n v="5.6922179999999898"/>
    <n v="834593.00315999845"/>
    <m/>
    <n v="5.22917101"/>
    <n v="5.6922179999999898"/>
    <m/>
    <m/>
    <m/>
    <m/>
    <m/>
    <m/>
    <m/>
    <m/>
    <m/>
    <m/>
    <m/>
    <m/>
    <m/>
    <n v="302"/>
    <n v="5.22917101"/>
    <n v="5.6922179999999898"/>
    <s v="DECREASE TUBERCULOSIS (TB) BURDEN IN KAZAKHSTAN"/>
    <s v="Decrease Tuberculosis (TB) Burden in Kazakhstan"/>
    <x v="1"/>
    <n v="13040"/>
    <x v="1"/>
  </r>
  <r>
    <x v="0"/>
    <n v="701"/>
    <s v="Japan"/>
    <x v="1"/>
    <x v="1"/>
    <n v="8"/>
    <s v="JICA"/>
    <n v="2011954268"/>
    <m/>
    <n v="1"/>
    <n v="613"/>
    <s v="Kazakhstan"/>
    <m/>
    <m/>
    <n v="10019"/>
    <s v="UMICs"/>
    <n v="11"/>
    <s v="ODA Grants"/>
    <n v="1"/>
    <n v="10"/>
    <n v="110"/>
    <s v="C01"/>
    <n v="0.110911896977422"/>
    <n v="0.109212764782929"/>
    <n v="16012.77557247305"/>
    <m/>
    <n v="0.110911896977422"/>
    <n v="0.109212764782929"/>
    <m/>
    <m/>
    <m/>
    <m/>
    <m/>
    <m/>
    <m/>
    <m/>
    <m/>
    <m/>
    <m/>
    <m/>
    <m/>
    <n v="701"/>
    <n v="8.8404323899999894E-3"/>
    <n v="8.7049999999999992E-3"/>
    <s v="HEALTH POLICY &amp; ADMIN. MANAGEMENT"/>
    <s v="TC AGGREGATED ACTIVITIES"/>
    <x v="2"/>
    <n v="12110"/>
    <x v="2"/>
  </r>
  <r>
    <x v="0"/>
    <n v="1312"/>
    <s v="Global Fund"/>
    <x v="0"/>
    <x v="0"/>
    <n v="1"/>
    <s v="Global Fund"/>
    <n v="2011000299"/>
    <s v="KAZ-202-G01-H-00"/>
    <n v="3"/>
    <n v="613"/>
    <s v="Kazakhstan"/>
    <m/>
    <m/>
    <n v="10019"/>
    <s v="UMICs"/>
    <n v="11"/>
    <s v="ODA Grants"/>
    <n v="4"/>
    <n v="10"/>
    <n v="110"/>
    <s v="C01"/>
    <n v="-1.79733191"/>
    <m/>
    <n v="0"/>
    <m/>
    <n v="-1.79733191"/>
    <m/>
    <m/>
    <m/>
    <m/>
    <m/>
    <m/>
    <m/>
    <m/>
    <m/>
    <m/>
    <m/>
    <m/>
    <m/>
    <m/>
    <n v="302"/>
    <n v="-1.79733191"/>
    <m/>
    <s v="MAINTAINING LOW HIV PREVALENCE AMONG THE POPULATION AND ALL VULNERABLE SUBPOPULATIONS IT JORDAN"/>
    <s v="Maintaining low HIV prevalence among the population and all vulnerable subpopulations it Jordan"/>
    <x v="1"/>
    <n v="13040"/>
    <x v="1"/>
  </r>
  <r>
    <x v="2"/>
    <n v="1312"/>
    <s v="Global Fund"/>
    <x v="0"/>
    <x v="0"/>
    <n v="1"/>
    <s v="Global Fund"/>
    <n v="2012000218"/>
    <s v="KAZ-607-G02-T"/>
    <n v="3"/>
    <n v="613"/>
    <s v="Kazakhstan"/>
    <m/>
    <m/>
    <n v="10019"/>
    <s v="UMICs"/>
    <n v="11"/>
    <s v="ODA Grants"/>
    <n v="4"/>
    <n v="10"/>
    <n v="110"/>
    <s v="C01"/>
    <n v="0"/>
    <n v="0.26900000000000002"/>
    <n v="40110.590000000011"/>
    <m/>
    <n v="0"/>
    <n v="0.27493879060190501"/>
    <m/>
    <m/>
    <m/>
    <m/>
    <m/>
    <m/>
    <m/>
    <m/>
    <m/>
    <m/>
    <m/>
    <m/>
    <m/>
    <n v="302"/>
    <n v="0"/>
    <n v="0.26900000000000002"/>
    <s v="PROMOTION OF AND SUPPORT TO SAFER BEHAVIOR CHOICES AMONG TARGET POPULATION GROUPS"/>
    <s v="Promotion of and support to safer behavior choices among target population groups (injecting drug users, commercial sex workers, youth); provision of care and support to people with HIV/AIDS"/>
    <x v="1"/>
    <n v="12263"/>
    <x v="4"/>
  </r>
  <r>
    <x v="2"/>
    <n v="1312"/>
    <s v="Global Fund"/>
    <x v="0"/>
    <x v="0"/>
    <n v="1"/>
    <s v="Global Fund"/>
    <n v="2012000219"/>
    <s v="KAZ-809-G04-T"/>
    <n v="3"/>
    <n v="613"/>
    <s v="Kazakhstan"/>
    <m/>
    <m/>
    <n v="10019"/>
    <s v="UMICs"/>
    <n v="11"/>
    <s v="ODA Grants"/>
    <n v="4"/>
    <n v="10"/>
    <n v="110"/>
    <s v="C01"/>
    <n v="14.4849999999999"/>
    <n v="9.7579999999999902"/>
    <n v="1455015.3799999987"/>
    <m/>
    <n v="14.804789523675"/>
    <n v="9.9734301810163206"/>
    <m/>
    <m/>
    <m/>
    <m/>
    <m/>
    <m/>
    <m/>
    <m/>
    <m/>
    <m/>
    <m/>
    <m/>
    <m/>
    <n v="302"/>
    <n v="14.4849999999999"/>
    <n v="9.7579999999999902"/>
    <s v="SCALING-UP ACCESS TO HIV PREVENTION TREATMENT"/>
    <s v="Scaling-up access to HIV prevention treatment, care and support services, particularly for vulnerable groups through enhanced and expanded governmental/NGO/private partnerships"/>
    <x v="1"/>
    <n v="12263"/>
    <x v="4"/>
  </r>
  <r>
    <x v="0"/>
    <n v="1312"/>
    <s v="Global Fund"/>
    <x v="0"/>
    <x v="0"/>
    <n v="1"/>
    <s v="Global Fund"/>
    <n v="2011000301"/>
    <s v="KAZ-809-G04-T"/>
    <n v="3"/>
    <n v="613"/>
    <s v="Kazakhstan"/>
    <m/>
    <m/>
    <n v="10019"/>
    <s v="UMICs"/>
    <n v="11"/>
    <s v="ODA Grants"/>
    <n v="4"/>
    <n v="10"/>
    <n v="110"/>
    <s v="C01"/>
    <n v="5.2544420000000001"/>
    <n v="13.587662"/>
    <n v="1992223.0024400002"/>
    <m/>
    <n v="5.2544420000000001"/>
    <n v="13.587662"/>
    <m/>
    <m/>
    <m/>
    <m/>
    <m/>
    <m/>
    <m/>
    <m/>
    <m/>
    <m/>
    <m/>
    <m/>
    <m/>
    <n v="302"/>
    <n v="5.2544420000000001"/>
    <n v="13.587662"/>
    <s v="SCALING-UP ACCESS TO HIV PREVENTION TREATMENT, CARE AND SUPPORT SERVICES, PARTICULARLY FOR VULNERABLE GROUPS."/>
    <s v="Scaling-up access to HIV prevention treatment, care and support services, particularly for vulnerable groups through enhanced and expanded governmental/NGO/private partnerships"/>
    <x v="1"/>
    <n v="12263"/>
    <x v="4"/>
  </r>
  <r>
    <x v="2"/>
    <n v="1312"/>
    <s v="Global Fund"/>
    <x v="0"/>
    <x v="0"/>
    <n v="1"/>
    <s v="Global Fund"/>
    <n v="2012000220"/>
    <s v="KAZ-H-RAC"/>
    <n v="3"/>
    <n v="613"/>
    <s v="Kazakhstan"/>
    <m/>
    <m/>
    <n v="10019"/>
    <s v="UMICs"/>
    <n v="11"/>
    <s v="ODA Grants"/>
    <n v="4"/>
    <n v="10"/>
    <n v="110"/>
    <s v="C01"/>
    <n v="0"/>
    <n v="7.4119999999999902"/>
    <n v="1105203.3199999987"/>
    <m/>
    <n v="0"/>
    <n v="7.57563686223539"/>
    <m/>
    <m/>
    <m/>
    <m/>
    <m/>
    <m/>
    <m/>
    <m/>
    <m/>
    <m/>
    <m/>
    <m/>
    <m/>
    <n v="302"/>
    <n v="0"/>
    <n v="7.4119999999999902"/>
    <s v="SCALING-UP ACCESS TO HIV PREVENTION, TREATMENT, CARE AND SUPPORT SERVICES FOR VULNERABLE GROUPS"/>
    <s v="scaling-up access to HIV prevention, treatment, care and support services for vulnerable groups in the civilian and penitentiary sectors through enhanced and expanded governmental/NGO/private parnerships"/>
    <x v="1"/>
    <n v="13040"/>
    <x v="1"/>
  </r>
  <r>
    <x v="0"/>
    <n v="1312"/>
    <s v="Global Fund"/>
    <x v="0"/>
    <x v="0"/>
    <n v="1"/>
    <s v="Global Fund"/>
    <n v="2011000302"/>
    <s v="KAZ-H-RAC"/>
    <n v="1"/>
    <n v="613"/>
    <s v="Kazakhstan"/>
    <m/>
    <m/>
    <n v="10019"/>
    <s v="UMICs"/>
    <n v="11"/>
    <s v="ODA Grants"/>
    <n v="4"/>
    <n v="10"/>
    <n v="110"/>
    <s v="C01"/>
    <n v="7.9477609999999999"/>
    <m/>
    <n v="0"/>
    <m/>
    <n v="7.9477609999999999"/>
    <m/>
    <m/>
    <m/>
    <m/>
    <m/>
    <m/>
    <m/>
    <m/>
    <m/>
    <m/>
    <m/>
    <m/>
    <m/>
    <m/>
    <n v="302"/>
    <n v="7.9477609999999999"/>
    <m/>
    <s v="SCALING-UP ACCESS TO HIV PREVENTION, TREATMENT, CARE AND SUPPORT SERVICES FOR VULNERABLE GROUPS IN THE CIVILIAN AND PENITENTIARY SECTORS."/>
    <s v="scaling-up access to HIV prevention, treatment, care and support services for vulnerable groups in the civilian and penitentiary sectors through enhanced and expanded governmental/NGO/private parnerships"/>
    <x v="1"/>
    <n v="13040"/>
    <x v="1"/>
  </r>
  <r>
    <x v="2"/>
    <n v="701"/>
    <s v="Japan"/>
    <x v="1"/>
    <x v="1"/>
    <n v="8"/>
    <s v="JICA"/>
    <n v="2012203777"/>
    <n v="1003500"/>
    <n v="1"/>
    <n v="613"/>
    <s v="Kazakhstan"/>
    <m/>
    <m/>
    <n v="10019"/>
    <s v="UMICs"/>
    <n v="11"/>
    <s v="ODA Grants"/>
    <n v="1"/>
    <n v="10"/>
    <n v="110"/>
    <s v="C01"/>
    <n v="1.9312703687090899E-2"/>
    <n v="1.9132077741136799E-2"/>
    <n v="2852.7841119809082"/>
    <m/>
    <n v="1.9511029004495199E-2"/>
    <n v="1.9328548181117299E-2"/>
    <m/>
    <m/>
    <m/>
    <m/>
    <m/>
    <m/>
    <m/>
    <m/>
    <m/>
    <m/>
    <m/>
    <m/>
    <m/>
    <n v="701"/>
    <n v="1.541416407E-3"/>
    <n v="1.52699999999999E-3"/>
    <s v="TC AGGREGATED ACTIVITIES"/>
    <s v="TC AGGREGATED ACTIVITIES"/>
    <x v="2"/>
    <n v="12110"/>
    <x v="2"/>
  </r>
  <r>
    <x v="1"/>
    <n v="701"/>
    <s v="Japan"/>
    <x v="1"/>
    <x v="1"/>
    <n v="8"/>
    <s v="JICA"/>
    <n v="2010954924"/>
    <n v="984077"/>
    <n v="1"/>
    <n v="613"/>
    <s v="Kazakhstan"/>
    <m/>
    <m/>
    <n v="10019"/>
    <s v="UMICs"/>
    <n v="11"/>
    <s v="ODA Grants"/>
    <n v="1"/>
    <n v="10"/>
    <n v="110"/>
    <s v="C01"/>
    <n v="3.0358334924784E-2"/>
    <n v="2.99906791886108E-2"/>
    <n v="4419.4264852336873"/>
    <m/>
    <n v="3.2728210149729799E-2"/>
    <n v="3.2331853952130701E-2"/>
    <m/>
    <m/>
    <m/>
    <m/>
    <m/>
    <m/>
    <m/>
    <m/>
    <m/>
    <m/>
    <m/>
    <m/>
    <m/>
    <n v="701"/>
    <n v="2.6642656880000001E-3"/>
    <n v="2.6319999999999998E-3"/>
    <s v="TC AGGREGATED ACTIVITIES"/>
    <s v="TC AGGREGATED ACTIVITIES"/>
    <x v="2"/>
    <n v="12110"/>
    <x v="2"/>
  </r>
  <r>
    <x v="2"/>
    <n v="918"/>
    <s v="EU Institutions"/>
    <x v="1"/>
    <x v="1"/>
    <n v="2"/>
    <s v="EDF"/>
    <n v="2007200071003"/>
    <s v="SCR.CTR.242774.01.1"/>
    <n v="3"/>
    <n v="613"/>
    <s v="Kazakhstan"/>
    <m/>
    <m/>
    <n v="10019"/>
    <s v="UMICs"/>
    <n v="11"/>
    <s v="ODA Grants"/>
    <n v="1"/>
    <n v="10"/>
    <n v="110"/>
    <s v="C01"/>
    <n v="0"/>
    <n v="0.14083444730077099"/>
    <n v="20999.824437017964"/>
    <n v="0"/>
    <n v="0"/>
    <n v="0.15051898156788099"/>
    <n v="0"/>
    <m/>
    <m/>
    <n v="0"/>
    <n v="0"/>
    <n v="0"/>
    <n v="0"/>
    <n v="0"/>
    <n v="0"/>
    <m/>
    <m/>
    <m/>
    <m/>
    <n v="918"/>
    <n v="0"/>
    <n v="0.10956919999999901"/>
    <s v="A MODEL PROGRAMME AGAINST THE SPREAD OF HIV/AIDS AND TB IN WOMEN PRISONS."/>
    <m/>
    <x v="1"/>
    <n v="13040"/>
    <x v="1"/>
  </r>
  <r>
    <x v="0"/>
    <n v="974"/>
    <s v="UNFPA"/>
    <x v="0"/>
    <x v="0"/>
    <n v="1"/>
    <s v="UNFPA"/>
    <n v="2011101218"/>
    <s v="KAZ3R51A"/>
    <n v="1"/>
    <n v="613"/>
    <s v="Kazakhstan"/>
    <m/>
    <m/>
    <n v="10019"/>
    <s v="UMICs"/>
    <n v="11"/>
    <s v="ODA Grants"/>
    <n v="4"/>
    <n v="10"/>
    <n v="110"/>
    <s v="C01"/>
    <n v="2.844E-2"/>
    <n v="2.844E-2"/>
    <n v="4169.8728000000001"/>
    <m/>
    <n v="2.844E-2"/>
    <n v="2.844E-2"/>
    <m/>
    <m/>
    <m/>
    <m/>
    <m/>
    <m/>
    <m/>
    <m/>
    <m/>
    <m/>
    <m/>
    <m/>
    <m/>
    <n v="302"/>
    <n v="2.844E-2"/>
    <n v="2.844E-2"/>
    <s v="ACCESS OF YOUNG TO SEXUAL AND REPRODUCTIVE HEALTH &amp; GENDER"/>
    <s v="Access of Young to Sexual and Reproductive Health &amp; Gender"/>
    <x v="0"/>
    <n v="13020"/>
    <x v="0"/>
  </r>
  <r>
    <x v="0"/>
    <n v="974"/>
    <s v="UNFPA"/>
    <x v="0"/>
    <x v="0"/>
    <n v="1"/>
    <s v="UNFPA"/>
    <n v="2011101217"/>
    <s v="KAZ3R31A"/>
    <n v="1"/>
    <n v="613"/>
    <s v="Kazakhstan"/>
    <m/>
    <m/>
    <n v="10019"/>
    <s v="UMICs"/>
    <n v="11"/>
    <s v="ODA Grants"/>
    <n v="4"/>
    <n v="10"/>
    <n v="110"/>
    <s v="C01"/>
    <n v="1.489E-2"/>
    <n v="1.489E-2"/>
    <n v="2183.1718000000001"/>
    <m/>
    <n v="1.489E-2"/>
    <n v="1.489E-2"/>
    <m/>
    <m/>
    <m/>
    <m/>
    <m/>
    <m/>
    <m/>
    <m/>
    <m/>
    <m/>
    <m/>
    <m/>
    <m/>
    <n v="302"/>
    <n v="1.489E-2"/>
    <n v="1.489E-2"/>
    <s v="ACCESS OF YOUNG TO SEXUAL AND REPRODUCTIVE HEALTH &amp; GENDER"/>
    <s v="Access of Young to Sexual and Reproductive Health &amp; Gender"/>
    <x v="0"/>
    <n v="13020"/>
    <x v="0"/>
  </r>
  <r>
    <x v="0"/>
    <n v="974"/>
    <s v="UNFPA"/>
    <x v="0"/>
    <x v="0"/>
    <n v="1"/>
    <s v="UNFPA"/>
    <n v="2011101216"/>
    <s v="KAZ3P41A"/>
    <n v="1"/>
    <n v="613"/>
    <s v="Kazakhstan"/>
    <m/>
    <m/>
    <n v="10019"/>
    <s v="UMICs"/>
    <n v="11"/>
    <s v="ODA Grants"/>
    <n v="4"/>
    <n v="10"/>
    <n v="110"/>
    <s v="C01"/>
    <n v="3.8449999999999998E-2"/>
    <n v="3.8449999999999998E-2"/>
    <n v="5637.5390000000007"/>
    <m/>
    <n v="3.8449999999999998E-2"/>
    <n v="3.8449999999999998E-2"/>
    <m/>
    <m/>
    <m/>
    <m/>
    <m/>
    <m/>
    <m/>
    <m/>
    <m/>
    <m/>
    <m/>
    <m/>
    <m/>
    <n v="302"/>
    <n v="3.8449999999999998E-2"/>
    <n v="3.8449999999999998E-2"/>
    <s v="ACCESS OF YOUNG TO SEXUAL AND REPRODUCTIVE HEALTH &amp; GENDER"/>
    <s v="Access of Young to Sexual and Reproductive Health &amp; Gender"/>
    <x v="0"/>
    <n v="13020"/>
    <x v="0"/>
  </r>
  <r>
    <x v="0"/>
    <n v="974"/>
    <s v="UNFPA"/>
    <x v="0"/>
    <x v="0"/>
    <n v="1"/>
    <s v="UNFPA"/>
    <n v="2011101215"/>
    <s v="KAZ3P31A"/>
    <n v="1"/>
    <n v="613"/>
    <s v="Kazakhstan"/>
    <m/>
    <m/>
    <n v="10019"/>
    <s v="UMICs"/>
    <n v="11"/>
    <s v="ODA Grants"/>
    <n v="4"/>
    <n v="10"/>
    <n v="110"/>
    <s v="C01"/>
    <n v="1.128E-2"/>
    <n v="1.128E-2"/>
    <n v="1653.8736000000001"/>
    <m/>
    <n v="1.128E-2"/>
    <n v="1.128E-2"/>
    <m/>
    <m/>
    <m/>
    <m/>
    <m/>
    <m/>
    <m/>
    <m/>
    <m/>
    <m/>
    <m/>
    <m/>
    <m/>
    <n v="302"/>
    <n v="1.128E-2"/>
    <n v="1.128E-2"/>
    <s v="ACCESS OF YOUNG TO SEXUAL AND REPRODUCTIVE HEALTH &amp; GENDER"/>
    <s v="Access of Young to Sexual and Reproductive Health &amp; Gender"/>
    <x v="0"/>
    <n v="13020"/>
    <x v="0"/>
  </r>
  <r>
    <x v="0"/>
    <n v="974"/>
    <s v="UNFPA"/>
    <x v="0"/>
    <x v="0"/>
    <n v="1"/>
    <s v="UNFPA"/>
    <n v="2011101214"/>
    <s v="KAZ3G41A"/>
    <n v="1"/>
    <n v="613"/>
    <s v="Kazakhstan"/>
    <m/>
    <m/>
    <n v="10019"/>
    <s v="UMICs"/>
    <n v="11"/>
    <s v="ODA Grants"/>
    <n v="4"/>
    <n v="10"/>
    <n v="110"/>
    <s v="C01"/>
    <n v="1.95599999999999E-2"/>
    <n v="1.95599999999999E-2"/>
    <n v="2867.8871999999856"/>
    <m/>
    <n v="1.95599999999999E-2"/>
    <n v="1.95599999999999E-2"/>
    <m/>
    <m/>
    <m/>
    <m/>
    <m/>
    <m/>
    <m/>
    <m/>
    <m/>
    <m/>
    <m/>
    <m/>
    <m/>
    <n v="302"/>
    <n v="1.95599999999999E-2"/>
    <n v="1.95599999999999E-2"/>
    <s v="ACCESS OF YOUNG TO SEXUAL AND REPRODUCTIVE HEALTH &amp; GENDER"/>
    <s v="Access of Young to Sexual and Reproductive Health &amp; Gender"/>
    <x v="0"/>
    <n v="13020"/>
    <x v="0"/>
  </r>
  <r>
    <x v="1"/>
    <n v="974"/>
    <s v="UNFPA"/>
    <x v="0"/>
    <x v="0"/>
    <n v="1"/>
    <s v="UNFPA"/>
    <n v="2010101188"/>
    <s v="KAZ3R51A"/>
    <n v="1"/>
    <n v="613"/>
    <s v="Kazakhstan"/>
    <m/>
    <m/>
    <n v="10019"/>
    <s v="UMICs"/>
    <n v="11"/>
    <s v="ODA Grants"/>
    <n v="4"/>
    <n v="10"/>
    <n v="110"/>
    <s v="C01"/>
    <n v="6.1530000000000001E-2"/>
    <n v="6.1530000000000001E-2"/>
    <n v="9067.0608000000011"/>
    <n v="0"/>
    <n v="6.5548502744040504E-2"/>
    <n v="6.5548502744040504E-2"/>
    <n v="0"/>
    <m/>
    <m/>
    <m/>
    <m/>
    <m/>
    <m/>
    <m/>
    <m/>
    <m/>
    <m/>
    <m/>
    <m/>
    <n v="302"/>
    <n v="6.1530000000000001E-2"/>
    <n v="6.1530000000000001E-2"/>
    <s v="ACCESS OF YOUNG TO SEXUAL AND REPRODUCTIVE HEALTH &amp; GENDER"/>
    <s v="Access of Young to Sexual and Reproductive Health &amp; Gender"/>
    <x v="0"/>
    <n v="13020"/>
    <x v="0"/>
  </r>
  <r>
    <x v="1"/>
    <n v="974"/>
    <s v="UNFPA"/>
    <x v="0"/>
    <x v="0"/>
    <n v="1"/>
    <s v="UNFPA"/>
    <n v="2010101183"/>
    <s v="KAZ2R51A"/>
    <n v="3"/>
    <n v="613"/>
    <s v="Kazakhstan"/>
    <m/>
    <m/>
    <n v="10019"/>
    <s v="UMICs"/>
    <n v="11"/>
    <s v="ODA Grants"/>
    <n v="4"/>
    <n v="10"/>
    <n v="110"/>
    <s v="C01"/>
    <n v="0"/>
    <m/>
    <n v="0"/>
    <n v="1.2E-5"/>
    <n v="0"/>
    <m/>
    <n v="1.27837157960098E-5"/>
    <m/>
    <m/>
    <m/>
    <m/>
    <m/>
    <m/>
    <m/>
    <m/>
    <m/>
    <m/>
    <m/>
    <m/>
    <n v="302"/>
    <n v="0"/>
    <m/>
    <s v="ACCESS OF YOUNG TO SEXUAL AND REPRODUCTIVE HEALTH &amp; GENDER"/>
    <s v="Access of Young to Sexual and Reproductive Health &amp; Gender"/>
    <x v="0"/>
    <n v="13020"/>
    <x v="0"/>
  </r>
  <r>
    <x v="1"/>
    <n v="974"/>
    <s v="UNFPA"/>
    <x v="0"/>
    <x v="0"/>
    <n v="1"/>
    <s v="UNFPA"/>
    <n v="2010101186"/>
    <s v="KAZ3R21A"/>
    <n v="1"/>
    <n v="613"/>
    <s v="Kazakhstan"/>
    <m/>
    <m/>
    <n v="10019"/>
    <s v="UMICs"/>
    <n v="11"/>
    <s v="ODA Grants"/>
    <n v="4"/>
    <n v="10"/>
    <n v="110"/>
    <s v="C01"/>
    <n v="5.5100000000000001E-3"/>
    <n v="5.5100000000000001E-3"/>
    <n v="811.95360000000005"/>
    <n v="0"/>
    <n v="5.8698561696678602E-3"/>
    <n v="5.8698561696678602E-3"/>
    <n v="0"/>
    <m/>
    <m/>
    <m/>
    <m/>
    <m/>
    <m/>
    <m/>
    <m/>
    <m/>
    <m/>
    <m/>
    <m/>
    <n v="302"/>
    <n v="5.5100000000000001E-3"/>
    <n v="5.5100000000000001E-3"/>
    <s v="ACCESS TO REPRODUCTIVE HEALTH SERVICES INCREASED"/>
    <s v="Access to Reproductive Health Services Increased"/>
    <x v="0"/>
    <n v="13020"/>
    <x v="0"/>
  </r>
  <r>
    <x v="1"/>
    <n v="974"/>
    <s v="UNFPA"/>
    <x v="0"/>
    <x v="0"/>
    <n v="1"/>
    <s v="UNFPA"/>
    <n v="2010101182"/>
    <s v="KAZ2R21A"/>
    <n v="3"/>
    <n v="613"/>
    <s v="Kazakhstan"/>
    <m/>
    <m/>
    <n v="10019"/>
    <s v="UMICs"/>
    <n v="11"/>
    <s v="ODA Grants"/>
    <n v="4"/>
    <n v="10"/>
    <n v="110"/>
    <s v="C01"/>
    <n v="0"/>
    <n v="0"/>
    <n v="0"/>
    <n v="0"/>
    <n v="0"/>
    <n v="0"/>
    <n v="0"/>
    <m/>
    <m/>
    <m/>
    <m/>
    <m/>
    <m/>
    <m/>
    <m/>
    <m/>
    <m/>
    <m/>
    <m/>
    <n v="302"/>
    <n v="0"/>
    <n v="0"/>
    <s v="ACCESS TO REPRODUCTIVE HEALTH SERVICES INCREASED"/>
    <s v="Access to Reproductive Health Services Increased"/>
    <x v="0"/>
    <n v="13020"/>
    <x v="0"/>
  </r>
  <r>
    <x v="2"/>
    <n v="974"/>
    <s v="UNFPA"/>
    <x v="0"/>
    <x v="0"/>
    <n v="1"/>
    <s v="UNFPA"/>
    <n v="2012001967"/>
    <m/>
    <n v="1"/>
    <n v="613"/>
    <s v="Kazakhstan"/>
    <m/>
    <m/>
    <n v="10019"/>
    <s v="UMICs"/>
    <n v="11"/>
    <s v="ODA Grants"/>
    <n v="4"/>
    <n v="10"/>
    <n v="110"/>
    <s v="C01"/>
    <n v="4.7032999999999901E-2"/>
    <n v="4.7032999999999901E-2"/>
    <n v="7013.0906299999851"/>
    <n v="0"/>
    <n v="4.8071361109217101E-2"/>
    <n v="4.8071361109217101E-2"/>
    <n v="0"/>
    <m/>
    <m/>
    <m/>
    <m/>
    <m/>
    <m/>
    <m/>
    <m/>
    <m/>
    <m/>
    <m/>
    <m/>
    <n v="302"/>
    <n v="4.7032999999999901E-2"/>
    <n v="4.7032999999999901E-2"/>
    <s v="CENTER OF CIVIL  INITIATIVES - FAMILY PLANNING"/>
    <s v="CENTER OF CIVIL  INITIATIVES - Family Planning"/>
    <x v="0"/>
    <n v="13030"/>
    <x v="0"/>
  </r>
  <r>
    <x v="1"/>
    <n v="974"/>
    <s v="UNFPA"/>
    <x v="0"/>
    <x v="0"/>
    <n v="1"/>
    <s v="UNFPA"/>
    <n v="2010101184"/>
    <s v="KAZ3G41A"/>
    <n v="1"/>
    <n v="613"/>
    <s v="Kazakhstan"/>
    <m/>
    <m/>
    <n v="10019"/>
    <s v="UMICs"/>
    <n v="11"/>
    <s v="ODA Grants"/>
    <n v="4"/>
    <n v="10"/>
    <n v="110"/>
    <s v="C01"/>
    <n v="7.28E-3"/>
    <n v="7.28E-3"/>
    <n v="1072.7808"/>
    <n v="0"/>
    <n v="7.7554542495793096E-3"/>
    <n v="7.7554542495793096E-3"/>
    <n v="0"/>
    <m/>
    <m/>
    <m/>
    <m/>
    <m/>
    <m/>
    <m/>
    <m/>
    <m/>
    <m/>
    <m/>
    <m/>
    <n v="302"/>
    <n v="7.28E-3"/>
    <n v="7.28E-3"/>
    <s v="DEMAND FOR HIV &amp; SEXUALLY TRANSMITTED INFECTION SERVICES"/>
    <s v="Demand for HIV &amp; Sexually Transmitted Infection Services"/>
    <x v="1"/>
    <n v="13040"/>
    <x v="1"/>
  </r>
  <r>
    <x v="1"/>
    <n v="974"/>
    <s v="UNFPA"/>
    <x v="0"/>
    <x v="0"/>
    <n v="1"/>
    <s v="UNFPA"/>
    <n v="2010101187"/>
    <s v="KAZ3R31A"/>
    <n v="1"/>
    <n v="613"/>
    <s v="Kazakhstan"/>
    <m/>
    <m/>
    <n v="10019"/>
    <s v="UMICs"/>
    <n v="11"/>
    <s v="ODA Grants"/>
    <n v="4"/>
    <n v="10"/>
    <n v="110"/>
    <s v="C01"/>
    <n v="2.0299999999999999E-2"/>
    <n v="2.0299999999999999E-2"/>
    <n v="2991.4080000000004"/>
    <n v="0"/>
    <n v="2.1625785888249999E-2"/>
    <n v="2.1625785888249999E-2"/>
    <n v="0"/>
    <m/>
    <m/>
    <m/>
    <m/>
    <m/>
    <m/>
    <m/>
    <m/>
    <m/>
    <m/>
    <m/>
    <m/>
    <n v="302"/>
    <n v="2.0299999999999999E-2"/>
    <n v="2.0299999999999999E-2"/>
    <s v="DEMAND FOR REPRODUCTIVE HEALTH STRENGTHENED"/>
    <s v="Demand for Reproductive Health Strengthened"/>
    <x v="0"/>
    <n v="13020"/>
    <x v="0"/>
  </r>
  <r>
    <x v="1"/>
    <n v="974"/>
    <s v="UNFPA"/>
    <x v="0"/>
    <x v="0"/>
    <n v="1"/>
    <s v="UNFPA"/>
    <n v="2010101185"/>
    <s v="KAZ3P41A"/>
    <n v="1"/>
    <n v="613"/>
    <s v="Kazakhstan"/>
    <m/>
    <m/>
    <n v="10019"/>
    <s v="UMICs"/>
    <n v="11"/>
    <s v="ODA Grants"/>
    <n v="4"/>
    <n v="10"/>
    <n v="110"/>
    <s v="C01"/>
    <n v="4.9459999999999997E-2"/>
    <n v="4.9459999999999997E-2"/>
    <n v="7288.4256000000005"/>
    <n v="0"/>
    <n v="5.2690215272553902E-2"/>
    <n v="5.2690215272553902E-2"/>
    <n v="0"/>
    <m/>
    <m/>
    <m/>
    <m/>
    <m/>
    <m/>
    <m/>
    <m/>
    <m/>
    <m/>
    <m/>
    <m/>
    <n v="302"/>
    <n v="4.9459999999999997E-2"/>
    <n v="4.9459999999999997E-2"/>
    <s v="EMERGING POPULATION ISSUES IN DEVELOPMENT"/>
    <s v="Emerging Population Issues in Development"/>
    <x v="2"/>
    <n v="13010"/>
    <x v="2"/>
  </r>
  <r>
    <x v="2"/>
    <n v="974"/>
    <s v="UNFPA"/>
    <x v="0"/>
    <x v="0"/>
    <n v="1"/>
    <s v="UNFPA"/>
    <n v="2012001792"/>
    <m/>
    <n v="1"/>
    <n v="613"/>
    <s v="Kazakhstan"/>
    <m/>
    <m/>
    <n v="10019"/>
    <s v="UMICs"/>
    <n v="11"/>
    <s v="ODA Grants"/>
    <n v="4"/>
    <n v="10"/>
    <n v="110"/>
    <s v="C01"/>
    <n v="3.5549999999999901E-2"/>
    <n v="3.5549999999999901E-2"/>
    <n v="5300.8604999999852"/>
    <n v="0"/>
    <n v="3.6334847605567697E-2"/>
    <n v="3.6334847605567697E-2"/>
    <n v="0"/>
    <m/>
    <m/>
    <m/>
    <m/>
    <m/>
    <m/>
    <m/>
    <m/>
    <m/>
    <m/>
    <m/>
    <m/>
    <n v="302"/>
    <n v="3.5549999999999901E-2"/>
    <n v="3.5549999999999901E-2"/>
    <s v="KAZAJSTANI ASSOCIATION ON KAZ - FAMILY PLANNING"/>
    <s v="KAZAJSTANI ASSOCIATION ON KAZ - Family Planning"/>
    <x v="0"/>
    <n v="13030"/>
    <x v="0"/>
  </r>
  <r>
    <x v="2"/>
    <n v="974"/>
    <s v="UNFPA"/>
    <x v="0"/>
    <x v="0"/>
    <n v="1"/>
    <s v="UNFPA"/>
    <n v="2012001682"/>
    <m/>
    <n v="1"/>
    <n v="613"/>
    <s v="Kazakhstan"/>
    <m/>
    <m/>
    <n v="10019"/>
    <s v="UMICs"/>
    <n v="11"/>
    <s v="ODA Grants"/>
    <n v="4"/>
    <n v="10"/>
    <n v="110"/>
    <s v="C01"/>
    <n v="2.9217E-2"/>
    <n v="2.9217E-2"/>
    <n v="4356.546870000001"/>
    <n v="0"/>
    <n v="2.9862032137605399E-2"/>
    <n v="2.9862032137605399E-2"/>
    <n v="0"/>
    <m/>
    <m/>
    <m/>
    <m/>
    <m/>
    <m/>
    <m/>
    <m/>
    <m/>
    <m/>
    <m/>
    <m/>
    <n v="302"/>
    <n v="2.9217E-2"/>
    <n v="2.9217E-2"/>
    <s v="KAZAKHSTAN CENTRE FOR SOCIAL T - YOUNG PEOPLE'S SRH"/>
    <s v="Kazakhstan Centre for social T - Young People's SRH"/>
    <x v="2"/>
    <n v="13010"/>
    <x v="2"/>
  </r>
  <r>
    <x v="2"/>
    <n v="974"/>
    <s v="UNFPA"/>
    <x v="0"/>
    <x v="0"/>
    <n v="1"/>
    <s v="UNFPA"/>
    <n v="2012001452"/>
    <m/>
    <n v="1"/>
    <n v="613"/>
    <s v="Kazakhstan"/>
    <m/>
    <m/>
    <n v="10019"/>
    <s v="UMICs"/>
    <n v="11"/>
    <s v="ODA Grants"/>
    <n v="4"/>
    <n v="10"/>
    <n v="110"/>
    <s v="C01"/>
    <n v="1.7691999999999899E-2"/>
    <n v="1.7691999999999899E-2"/>
    <n v="2638.0541199999848"/>
    <n v="0"/>
    <n v="1.80825913878398E-2"/>
    <n v="1.80825913878398E-2"/>
    <n v="0"/>
    <m/>
    <m/>
    <m/>
    <m/>
    <m/>
    <m/>
    <m/>
    <m/>
    <m/>
    <m/>
    <m/>
    <m/>
    <n v="302"/>
    <n v="1.7691999999999899E-2"/>
    <n v="1.7691999999999899E-2"/>
    <s v="NGO AMAN-SAULYK - GENDER EQUALITY &amp; RR"/>
    <s v="NGO Aman-Saulyk - Gender Equality &amp; RR"/>
    <x v="2"/>
    <n v="13010"/>
    <x v="2"/>
  </r>
  <r>
    <x v="2"/>
    <n v="974"/>
    <s v="UNFPA"/>
    <x v="0"/>
    <x v="0"/>
    <n v="1"/>
    <s v="UNFPA"/>
    <n v="2012001266"/>
    <m/>
    <n v="1"/>
    <n v="613"/>
    <s v="Kazakhstan"/>
    <m/>
    <m/>
    <n v="10019"/>
    <s v="UMICs"/>
    <n v="11"/>
    <s v="ODA Grants"/>
    <n v="4"/>
    <n v="10"/>
    <n v="110"/>
    <s v="C01"/>
    <n v="1.15E-2"/>
    <n v="1.15E-2"/>
    <n v="1714.7650000000001"/>
    <n v="0"/>
    <n v="1.1753888817553499E-2"/>
    <n v="1.1753888817553499E-2"/>
    <n v="0"/>
    <m/>
    <m/>
    <m/>
    <m/>
    <m/>
    <m/>
    <m/>
    <m/>
    <m/>
    <m/>
    <m/>
    <m/>
    <n v="302"/>
    <n v="1.15E-2"/>
    <n v="1.15E-2"/>
    <s v="NGO FAKEL - HIV &amp; STI PREVENTION"/>
    <s v="NGO FAKEL - HIV &amp; STI Prevention"/>
    <x v="1"/>
    <n v="13040"/>
    <x v="1"/>
  </r>
  <r>
    <x v="0"/>
    <n v="302"/>
    <s v="United States"/>
    <x v="1"/>
    <x v="1"/>
    <n v="1"/>
    <s v="AID"/>
    <n v="2011023353"/>
    <s v="76_237415"/>
    <n v="1"/>
    <n v="613"/>
    <s v="Kazakhstan"/>
    <m/>
    <m/>
    <n v="10019"/>
    <s v="UMICs"/>
    <n v="11"/>
    <s v="ODA Grants"/>
    <n v="1"/>
    <n v="10"/>
    <n v="110"/>
    <s v="C01"/>
    <n v="0.12"/>
    <m/>
    <n v="0"/>
    <m/>
    <n v="0.12"/>
    <m/>
    <m/>
    <m/>
    <m/>
    <n v="0.12"/>
    <m/>
    <m/>
    <n v="0.12"/>
    <m/>
    <m/>
    <m/>
    <m/>
    <m/>
    <m/>
    <n v="302"/>
    <n v="0.12"/>
    <m/>
    <s v="OTHER PUBLIC HEALTH THREATS"/>
    <s v="Other Public Health Threats"/>
    <x v="3"/>
    <n v="12220"/>
    <x v="6"/>
  </r>
  <r>
    <x v="2"/>
    <n v="302"/>
    <s v="United States"/>
    <x v="1"/>
    <x v="1"/>
    <n v="1"/>
    <s v="AID"/>
    <n v="2012040433"/>
    <s v="76_2066599"/>
    <n v="3"/>
    <n v="613"/>
    <s v="Kazakhstan"/>
    <m/>
    <m/>
    <n v="10019"/>
    <s v="UMICs"/>
    <n v="11"/>
    <s v="ODA Grants"/>
    <n v="1"/>
    <n v="10"/>
    <n v="110"/>
    <s v="C01"/>
    <m/>
    <n v="0.119811"/>
    <n v="17865.018210000002"/>
    <m/>
    <m/>
    <n v="0.11763567752218899"/>
    <m/>
    <m/>
    <m/>
    <m/>
    <m/>
    <m/>
    <m/>
    <m/>
    <m/>
    <m/>
    <m/>
    <m/>
    <m/>
    <n v="302"/>
    <m/>
    <n v="0.119811"/>
    <s v="OTHER PUBLIC HEALTH THREATS"/>
    <s v="Other Public Health Threats"/>
    <x v="3"/>
    <n v="12220"/>
    <x v="6"/>
  </r>
  <r>
    <x v="1"/>
    <n v="918"/>
    <s v="EU Institutions"/>
    <x v="1"/>
    <x v="1"/>
    <n v="2"/>
    <s v="EDF"/>
    <n v="2006200349032"/>
    <s v="SCR.666118"/>
    <n v="3"/>
    <n v="613"/>
    <s v="Kazakhstan"/>
    <m/>
    <m/>
    <n v="10019"/>
    <s v="UMICs"/>
    <n v="11"/>
    <s v="ODA Grants"/>
    <n v="1"/>
    <n v="10"/>
    <n v="110"/>
    <s v="C01"/>
    <n v="0"/>
    <n v="1.78080794701986E-2"/>
    <n v="2624.1985907284661"/>
    <n v="0"/>
    <n v="0"/>
    <n v="1.8919075101241599E-2"/>
    <n v="0"/>
    <m/>
    <m/>
    <n v="0"/>
    <n v="0"/>
    <n v="0"/>
    <n v="0"/>
    <n v="0"/>
    <n v="0"/>
    <n v="0"/>
    <n v="0"/>
    <m/>
    <n v="0"/>
    <n v="918"/>
    <n v="0"/>
    <n v="1.34451E-2"/>
    <s v="STD CONTROL INCLUDING HIV/AIDS"/>
    <s v="Initiatives aimed at the HIV/AIDS sensitization of at-risk adolescents coming from orphanages, boarding schools and reformatories in the city of Almaty, Karaganda and Temirtau"/>
    <x v="1"/>
    <n v="13040"/>
    <x v="1"/>
  </r>
  <r>
    <x v="1"/>
    <n v="918"/>
    <s v="EU Institutions"/>
    <x v="1"/>
    <x v="1"/>
    <n v="2"/>
    <s v="EDF"/>
    <n v="2007200071003"/>
    <s v="SCR.CTR.242774"/>
    <n v="3"/>
    <n v="613"/>
    <s v="Kazakhstan"/>
    <m/>
    <m/>
    <n v="10019"/>
    <s v="UMICs"/>
    <n v="11"/>
    <s v="ODA Grants"/>
    <n v="1"/>
    <n v="10"/>
    <n v="110"/>
    <s v="C01"/>
    <n v="0"/>
    <n v="0.12672627814569501"/>
    <n v="18674.384347549618"/>
    <n v="0"/>
    <n v="0"/>
    <n v="0.13463237164633399"/>
    <n v="0"/>
    <m/>
    <m/>
    <n v="0"/>
    <n v="0"/>
    <n v="0"/>
    <n v="0"/>
    <n v="0"/>
    <n v="0"/>
    <n v="0"/>
    <n v="0"/>
    <m/>
    <n v="0"/>
    <n v="918"/>
    <n v="0"/>
    <n v="9.5678340000000001E-2"/>
    <s v="STD CONTROL INCLUDING HIV/AIDS"/>
    <s v="A model programme against the spread of HIV/AIDS and TB in women prisons."/>
    <x v="1"/>
    <n v="13040"/>
    <x v="1"/>
  </r>
  <r>
    <x v="0"/>
    <n v="918"/>
    <s v="EU Institutions"/>
    <x v="1"/>
    <x v="1"/>
    <n v="2"/>
    <s v="EDF"/>
    <n v="2007200071007"/>
    <s v="SCR.CTR.264772.01.1"/>
    <n v="3"/>
    <n v="613"/>
    <s v="Kazakhstan"/>
    <m/>
    <m/>
    <n v="10019"/>
    <s v="UMICs"/>
    <n v="11"/>
    <s v="ODA Grants"/>
    <n v="1"/>
    <n v="10"/>
    <n v="110"/>
    <s v="C01"/>
    <n v="0"/>
    <n v="8.1786429365962102E-2"/>
    <n v="11991.526273637364"/>
    <n v="0"/>
    <n v="0"/>
    <n v="8.1786429365962102E-2"/>
    <n v="0"/>
    <m/>
    <m/>
    <n v="0"/>
    <n v="0"/>
    <n v="0"/>
    <n v="0"/>
    <n v="0"/>
    <n v="0"/>
    <m/>
    <m/>
    <m/>
    <m/>
    <n v="918"/>
    <n v="0"/>
    <n v="5.8820799999999902E-2"/>
    <s v="?PREVENTION OF TB AND HIV IN KAZAKHSTAN?"/>
    <s v="?PREVENTION OF TB AND HIV IN KAZAKHSTAN?"/>
    <x v="1"/>
    <n v="12250"/>
    <x v="3"/>
  </r>
  <r>
    <x v="1"/>
    <n v="302"/>
    <s v="United States"/>
    <x v="1"/>
    <x v="1"/>
    <n v="1"/>
    <s v="AID"/>
    <n v="2010028398"/>
    <s v="UEJ33035"/>
    <n v="1"/>
    <n v="613"/>
    <s v="Kazakhstan"/>
    <m/>
    <m/>
    <n v="10019"/>
    <s v="UMICs"/>
    <n v="11"/>
    <s v="ODA Grants"/>
    <n v="1"/>
    <n v="10"/>
    <n v="110"/>
    <s v="C01"/>
    <n v="0.17999999999999899"/>
    <m/>
    <n v="0"/>
    <m/>
    <n v="0.183837165127964"/>
    <m/>
    <m/>
    <m/>
    <m/>
    <n v="0.17999999999999899"/>
    <m/>
    <m/>
    <n v="0.183837165127964"/>
    <m/>
    <m/>
    <m/>
    <m/>
    <m/>
    <m/>
    <n v="302"/>
    <n v="0.17999999999999899"/>
    <m/>
    <s v="HIV/AIDS"/>
    <s v="HIV/AIDS"/>
    <x v="1"/>
    <n v="13040"/>
    <x v="1"/>
  </r>
  <r>
    <x v="0"/>
    <n v="302"/>
    <s v="United States"/>
    <x v="1"/>
    <x v="1"/>
    <n v="1"/>
    <s v="AID"/>
    <n v="2011013303"/>
    <s v="76_133993"/>
    <n v="3"/>
    <n v="613"/>
    <s v="Kazakhstan"/>
    <m/>
    <m/>
    <n v="10019"/>
    <s v="UMICs"/>
    <n v="11"/>
    <s v="ODA Grants"/>
    <n v="1"/>
    <n v="10"/>
    <n v="110"/>
    <s v="C01"/>
    <m/>
    <n v="0.17999999999999899"/>
    <n v="26391.599999999853"/>
    <m/>
    <m/>
    <n v="0.17999999999999899"/>
    <m/>
    <m/>
    <m/>
    <m/>
    <m/>
    <m/>
    <m/>
    <m/>
    <m/>
    <m/>
    <m/>
    <m/>
    <m/>
    <n v="302"/>
    <m/>
    <n v="0.17999999999999899"/>
    <s v="HIV/AIDS"/>
    <s v="HIV/AIDS"/>
    <x v="1"/>
    <n v="13040"/>
    <x v="1"/>
  </r>
  <r>
    <x v="1"/>
    <n v="302"/>
    <s v="United States"/>
    <x v="1"/>
    <x v="1"/>
    <n v="1"/>
    <s v="AID"/>
    <n v="2010028305"/>
    <s v="UEJ32938"/>
    <n v="3"/>
    <n v="613"/>
    <s v="Kazakhstan"/>
    <m/>
    <m/>
    <n v="10019"/>
    <s v="UMICs"/>
    <n v="11"/>
    <s v="ODA Grants"/>
    <n v="1"/>
    <n v="10"/>
    <n v="110"/>
    <s v="C01"/>
    <m/>
    <n v="8.8999999999999899E-2"/>
    <n v="13115.039999999986"/>
    <m/>
    <m/>
    <n v="9.0897264979938205E-2"/>
    <m/>
    <m/>
    <m/>
    <m/>
    <m/>
    <m/>
    <m/>
    <m/>
    <m/>
    <m/>
    <m/>
    <m/>
    <m/>
    <n v="302"/>
    <m/>
    <n v="8.8999999999999899E-2"/>
    <s v="HIV/AIDS"/>
    <s v="HIV/AIDS"/>
    <x v="1"/>
    <n v="13040"/>
    <x v="1"/>
  </r>
  <r>
    <x v="1"/>
    <n v="302"/>
    <s v="United States"/>
    <x v="1"/>
    <x v="1"/>
    <n v="1"/>
    <s v="AID"/>
    <n v="2010030855"/>
    <s v="UEJ35997"/>
    <n v="3"/>
    <n v="613"/>
    <s v="Kazakhstan"/>
    <m/>
    <m/>
    <n v="10019"/>
    <s v="UMICs"/>
    <n v="11"/>
    <s v="ODA Grants"/>
    <n v="1"/>
    <n v="10"/>
    <n v="110"/>
    <s v="C01"/>
    <m/>
    <n v="0.17199999999999899"/>
    <n v="25345.919999999853"/>
    <m/>
    <m/>
    <n v="0.17566662445560999"/>
    <m/>
    <m/>
    <m/>
    <m/>
    <m/>
    <m/>
    <m/>
    <m/>
    <m/>
    <m/>
    <m/>
    <m/>
    <m/>
    <n v="302"/>
    <m/>
    <n v="0.17199999999999899"/>
    <s v="HIV/AIDS - ASSISTANCE FOR HIV/AIDS"/>
    <s v="HIV/AIDS - Assistance for HIV/AIDS"/>
    <x v="1"/>
    <n v="13040"/>
    <x v="1"/>
  </r>
  <r>
    <x v="2"/>
    <n v="302"/>
    <s v="United States"/>
    <x v="1"/>
    <x v="1"/>
    <n v="1"/>
    <s v="AID"/>
    <n v="2012047500"/>
    <s v="76_2077782"/>
    <n v="3"/>
    <n v="613"/>
    <s v="Kazakhstan"/>
    <m/>
    <m/>
    <n v="10019"/>
    <s v="UMICs"/>
    <n v="11"/>
    <s v="ODA Grants"/>
    <n v="1"/>
    <n v="10"/>
    <n v="110"/>
    <s v="C01"/>
    <m/>
    <n v="0.30401799999999901"/>
    <n v="45332.123979999858"/>
    <m/>
    <m/>
    <n v="0.29849816301458898"/>
    <m/>
    <m/>
    <m/>
    <m/>
    <m/>
    <m/>
    <m/>
    <m/>
    <m/>
    <m/>
    <m/>
    <m/>
    <m/>
    <n v="302"/>
    <m/>
    <n v="0.30401799999999901"/>
    <s v="THE HEALTH OUTREACH PROGRAM - TUBERCULOSIS"/>
    <s v="The Health Outreach Program - Tuberculosis"/>
    <x v="1"/>
    <n v="12263"/>
    <x v="4"/>
  </r>
  <r>
    <x v="0"/>
    <n v="302"/>
    <s v="United States"/>
    <x v="1"/>
    <x v="1"/>
    <n v="1"/>
    <s v="AID"/>
    <n v="2011029446"/>
    <s v="76_254625"/>
    <n v="1"/>
    <n v="613"/>
    <s v="Kazakhstan"/>
    <m/>
    <m/>
    <n v="10019"/>
    <s v="UMICs"/>
    <n v="11"/>
    <s v="ODA Grants"/>
    <n v="1"/>
    <n v="10"/>
    <n v="110"/>
    <s v="C01"/>
    <n v="0.40100000000000002"/>
    <n v="0.132797"/>
    <n v="19470.69614"/>
    <m/>
    <n v="0.40100000000000002"/>
    <n v="0.132797"/>
    <m/>
    <m/>
    <m/>
    <n v="0.40100000000000002"/>
    <m/>
    <m/>
    <n v="0.40100000000000002"/>
    <m/>
    <m/>
    <m/>
    <m/>
    <m/>
    <m/>
    <n v="302"/>
    <n v="0.40100000000000002"/>
    <n v="0.132797"/>
    <s v="TUBERCULOSIS"/>
    <s v="Tuberculosis"/>
    <x v="1"/>
    <n v="12263"/>
    <x v="4"/>
  </r>
  <r>
    <x v="1"/>
    <n v="302"/>
    <s v="United States"/>
    <x v="1"/>
    <x v="1"/>
    <n v="1"/>
    <s v="AID"/>
    <n v="2010045785"/>
    <s v="UEJ98094"/>
    <n v="1"/>
    <n v="613"/>
    <s v="Kazakhstan"/>
    <m/>
    <m/>
    <n v="10019"/>
    <s v="UMICs"/>
    <n v="11"/>
    <s v="ODA Grants"/>
    <n v="1"/>
    <n v="10"/>
    <n v="110"/>
    <s v="C01"/>
    <n v="0.20100000000000001"/>
    <n v="0.15199599999999999"/>
    <n v="22398.130560000001"/>
    <m/>
    <n v="0.20528483439289399"/>
    <n v="0.155236187504389"/>
    <m/>
    <m/>
    <m/>
    <n v="0.20100000000000001"/>
    <m/>
    <m/>
    <n v="0.20528483439289399"/>
    <m/>
    <m/>
    <m/>
    <m/>
    <m/>
    <m/>
    <n v="302"/>
    <n v="0.20100000000000001"/>
    <n v="0.15199599999999999"/>
    <s v="TUBERCULOSIS"/>
    <s v="Tuberculosis"/>
    <x v="1"/>
    <n v="12263"/>
    <x v="4"/>
  </r>
  <r>
    <x v="1"/>
    <n v="302"/>
    <s v="United States"/>
    <x v="1"/>
    <x v="1"/>
    <n v="1"/>
    <s v="AID"/>
    <n v="2010046064"/>
    <s v="UEJ98414"/>
    <n v="3"/>
    <n v="613"/>
    <s v="Kazakhstan"/>
    <m/>
    <m/>
    <n v="10019"/>
    <s v="UMICs"/>
    <n v="11"/>
    <s v="ODA Grants"/>
    <n v="1"/>
    <n v="10"/>
    <n v="110"/>
    <s v="C01"/>
    <m/>
    <n v="3.5906E-2"/>
    <n v="5291.1081600000007"/>
    <m/>
    <m/>
    <n v="3.6671429172692803E-2"/>
    <m/>
    <m/>
    <m/>
    <m/>
    <m/>
    <m/>
    <m/>
    <m/>
    <m/>
    <m/>
    <m/>
    <m/>
    <m/>
    <n v="302"/>
    <m/>
    <n v="3.5906E-2"/>
    <s v="TUBERCULOSIS"/>
    <s v="Tuberculosis"/>
    <x v="1"/>
    <n v="12263"/>
    <x v="4"/>
  </r>
  <r>
    <x v="2"/>
    <n v="302"/>
    <s v="United States"/>
    <x v="1"/>
    <x v="1"/>
    <n v="1"/>
    <s v="AID"/>
    <n v="2012025973"/>
    <s v="76_2044205"/>
    <n v="1"/>
    <n v="613"/>
    <s v="Kazakhstan"/>
    <m/>
    <m/>
    <n v="10019"/>
    <s v="UMICs"/>
    <n v="11"/>
    <s v="ODA Grants"/>
    <n v="1"/>
    <n v="10"/>
    <n v="110"/>
    <s v="C01"/>
    <n v="0.16122900000000001"/>
    <n v="0.159882"/>
    <n v="23840.005020000004"/>
    <m/>
    <n v="0.158301680573779"/>
    <n v="0.156979137087601"/>
    <m/>
    <m/>
    <m/>
    <n v="0.16122900000000001"/>
    <m/>
    <m/>
    <n v="0.158301680573779"/>
    <m/>
    <m/>
    <m/>
    <m/>
    <m/>
    <m/>
    <n v="302"/>
    <n v="0.16122900000000001"/>
    <n v="0.159882"/>
    <s v="ASSISTANCE FOR HIV/AIDS"/>
    <s v="Assistance for HIV/AIDS"/>
    <x v="1"/>
    <n v="13040"/>
    <x v="1"/>
  </r>
  <r>
    <x v="0"/>
    <n v="576"/>
    <s v="United Arab Emirates"/>
    <x v="1"/>
    <x v="1"/>
    <n v="17"/>
    <s v="KZF"/>
    <n v="20112005041"/>
    <s v="KBZ-2011-012"/>
    <n v="3"/>
    <n v="613"/>
    <s v="Kazakhstan"/>
    <m/>
    <m/>
    <n v="10019"/>
    <s v="UMICs"/>
    <n v="11"/>
    <s v="ODA Grants"/>
    <n v="1"/>
    <n v="10"/>
    <n v="110"/>
    <s v="C01"/>
    <n v="0.54953580179999895"/>
    <n v="0.54953580179999895"/>
    <n v="80572.939259915845"/>
    <m/>
    <n v="0.54953580179999895"/>
    <n v="0.54953580179999895"/>
    <m/>
    <m/>
    <m/>
    <m/>
    <m/>
    <m/>
    <m/>
    <m/>
    <m/>
    <m/>
    <m/>
    <m/>
    <m/>
    <n v="302"/>
    <n v="0.54953580179999895"/>
    <n v="0.54953580179999895"/>
    <s v="BUILDING CLINICS + PROVISION (50) AN AMBULANCE AND THE PROVISION OF MEDICAL EQUIPMENT"/>
    <s v="Building clinics + provision (50) an ambulance and the provision of medical equipment"/>
    <x v="5"/>
    <n v="12191"/>
    <x v="8"/>
  </r>
  <r>
    <x v="2"/>
    <n v="576"/>
    <s v="United Arab Emirates"/>
    <x v="1"/>
    <x v="1"/>
    <n v="17"/>
    <s v="KZF"/>
    <n v="2012000237"/>
    <s v="KBZ-2012-025"/>
    <n v="3"/>
    <n v="613"/>
    <s v="Kazakhstan"/>
    <m/>
    <m/>
    <n v="10019"/>
    <s v="UMICs"/>
    <n v="11"/>
    <s v="ODA Grants"/>
    <n v="1"/>
    <n v="10"/>
    <n v="110"/>
    <s v="C01"/>
    <n v="0.14021236049999899"/>
    <n v="0.14021236049999899"/>
    <n v="20907.065074154849"/>
    <m/>
    <n v="0.143307869231629"/>
    <n v="0.143307869231629"/>
    <m/>
    <m/>
    <m/>
    <m/>
    <m/>
    <m/>
    <m/>
    <m/>
    <m/>
    <m/>
    <m/>
    <m/>
    <m/>
    <n v="302"/>
    <n v="0.14021236049999899"/>
    <n v="0.14021236049999899"/>
    <s v="CONTRIBUTIONS TO THE CONSTRUCTION OF CLINICS AND MEDICAL CENTRES"/>
    <s v="Contributions to the construction of clinics and medical centres"/>
    <x v="3"/>
    <n v="12230"/>
    <x v="5"/>
  </r>
  <r>
    <x v="2"/>
    <n v="576"/>
    <s v="United Arab Emirates"/>
    <x v="1"/>
    <x v="1"/>
    <n v="17"/>
    <s v="KZF"/>
    <n v="2012000233"/>
    <s v="KBZ-2012-019"/>
    <n v="3"/>
    <n v="613"/>
    <s v="Kazakhstan"/>
    <m/>
    <m/>
    <n v="10019"/>
    <s v="UMICs"/>
    <n v="11"/>
    <s v="ODA Grants"/>
    <n v="1"/>
    <n v="10"/>
    <n v="110"/>
    <s v="C01"/>
    <n v="2.0187857340000002"/>
    <n v="2.0187857340000002"/>
    <n v="301021.14079674002"/>
    <m/>
    <n v="2.0633550490347199"/>
    <n v="2.0633550490347199"/>
    <m/>
    <m/>
    <m/>
    <m/>
    <m/>
    <m/>
    <m/>
    <m/>
    <m/>
    <m/>
    <m/>
    <m/>
    <m/>
    <n v="302"/>
    <n v="2.0187857340000002"/>
    <n v="2.0187857340000002"/>
    <s v="CONTRIBUTIONS TO THE CONSTRUCTION OF HOSPITALS AND MEDICAL CENTRES, AND PROVISION OF MEDICAL SUPPLIES"/>
    <s v="Contributions to the construction of hospitals and medical centres, and provision of medical supplies"/>
    <x v="5"/>
    <n v="12191"/>
    <x v="8"/>
  </r>
  <r>
    <x v="0"/>
    <n v="302"/>
    <s v="United States"/>
    <x v="1"/>
    <x v="1"/>
    <n v="1"/>
    <s v="AID"/>
    <n v="2011019127"/>
    <s v="76_147564"/>
    <n v="3"/>
    <n v="613"/>
    <s v="Kazakhstan"/>
    <m/>
    <m/>
    <n v="10019"/>
    <s v="UMICs"/>
    <n v="11"/>
    <s v="ODA Grants"/>
    <n v="1"/>
    <n v="10"/>
    <n v="110"/>
    <s v="C01"/>
    <m/>
    <n v="2.98E-3"/>
    <n v="436.92760000000004"/>
    <m/>
    <m/>
    <n v="2.98E-3"/>
    <m/>
    <m/>
    <m/>
    <m/>
    <m/>
    <m/>
    <m/>
    <m/>
    <m/>
    <m/>
    <m/>
    <m/>
    <m/>
    <n v="302"/>
    <m/>
    <n v="2.98E-3"/>
    <s v="KAZ SO 3.2 HEALTH - ASSISTANCE FOR HIV/AIDS - ASSISTANCE FOR HIV/AIDS"/>
    <s v="KAZ SO 3.2 HEALTH - Assistance for HIV/AIDS - Assistance for HIV/AIDS"/>
    <x v="1"/>
    <n v="13040"/>
    <x v="1"/>
  </r>
  <r>
    <x v="1"/>
    <n v="302"/>
    <s v="United States"/>
    <x v="1"/>
    <x v="1"/>
    <n v="1"/>
    <s v="AID"/>
    <n v="2010033660"/>
    <s v="UEJ39874"/>
    <n v="3"/>
    <n v="613"/>
    <s v="Kazakhstan"/>
    <m/>
    <m/>
    <n v="10019"/>
    <s v="UMICs"/>
    <n v="11"/>
    <s v="ODA Grants"/>
    <n v="1"/>
    <n v="10"/>
    <n v="110"/>
    <s v="C01"/>
    <m/>
    <n v="1.256E-3"/>
    <n v="185.08416"/>
    <m/>
    <m/>
    <n v="1.2827748855595701E-3"/>
    <m/>
    <m/>
    <m/>
    <m/>
    <m/>
    <m/>
    <m/>
    <m/>
    <m/>
    <m/>
    <m/>
    <m/>
    <m/>
    <n v="302"/>
    <m/>
    <n v="1.256E-3"/>
    <s v="KAZ SO 3.2 HEALTH - ASSISTANCE FOR HIV/AIDS - ASSISTANCE FOR HIV/AIDS"/>
    <s v="KAZ SO 3.2 HEALTH - Assistance for HIV/AIDS - Assistance for HIV/AIDS"/>
    <x v="1"/>
    <n v="13040"/>
    <x v="1"/>
  </r>
  <r>
    <x v="0"/>
    <n v="1"/>
    <s v="Austria"/>
    <x v="1"/>
    <x v="1"/>
    <n v="99"/>
    <s v="MISC"/>
    <n v="2011797183"/>
    <s v="NGO-2011/183"/>
    <n v="3"/>
    <n v="613"/>
    <s v="Kazakhstan"/>
    <m/>
    <m/>
    <n v="10019"/>
    <s v="UMICs"/>
    <n v="99"/>
    <m/>
    <n v="6"/>
    <n v="30"/>
    <n v="110"/>
    <m/>
    <m/>
    <n v="6.9521690767519401E-3"/>
    <n v="1019.3270300333694"/>
    <m/>
    <m/>
    <n v="6.9521690767519401E-3"/>
    <m/>
    <m/>
    <m/>
    <m/>
    <m/>
    <m/>
    <m/>
    <m/>
    <m/>
    <m/>
    <m/>
    <m/>
    <m/>
    <n v="918"/>
    <m/>
    <n v="5.0000000000000001E-3"/>
    <s v="SEMI-AGGREGATE FOR PRIVATE NGO GRANTS TO GIVEN RECIPIENT COUNTRY FOR GIVEN DAC5 SECTOR"/>
    <s v="Semi-aggregate for private NGO grants to given recipient country for given DAC5 Sector"/>
    <x v="2"/>
    <n v="12110"/>
    <x v="2"/>
  </r>
  <r>
    <x v="1"/>
    <n v="3"/>
    <s v="Denmark"/>
    <x v="1"/>
    <x v="1"/>
    <n v="1"/>
    <s v="MFA"/>
    <s v="2010001002cn"/>
    <s v="104.N.139.a."/>
    <n v="1"/>
    <n v="613"/>
    <s v="Kazakhstan"/>
    <m/>
    <m/>
    <n v="10019"/>
    <s v="UMICs"/>
    <n v="11"/>
    <s v="ODA Grants"/>
    <n v="3"/>
    <n v="10"/>
    <n v="110"/>
    <s v="B01"/>
    <n v="4.1902371126685302E-2"/>
    <n v="4.1902371126685302E-2"/>
    <n v="6174.7334092283472"/>
    <n v="0"/>
    <n v="4.42160488386482E-2"/>
    <n v="4.42160488386482E-2"/>
    <n v="0"/>
    <m/>
    <m/>
    <n v="4.1902371126685302E-2"/>
    <m/>
    <m/>
    <n v="4.42160488386482E-2"/>
    <m/>
    <m/>
    <m/>
    <m/>
    <m/>
    <m/>
    <n v="3"/>
    <n v="0.23556674999999999"/>
    <n v="0.23556674999999999"/>
    <s v="STD CONTROL INCLUDING HIV/AIDS"/>
    <m/>
    <x v="1"/>
    <n v="13040"/>
    <x v="1"/>
  </r>
  <r>
    <x v="2"/>
    <n v="5"/>
    <s v="Germany"/>
    <x v="1"/>
    <x v="1"/>
    <n v="16"/>
    <s v="Fed.Min."/>
    <n v="2012010361"/>
    <n v="2012004"/>
    <n v="8"/>
    <n v="613"/>
    <s v="Kazakhstan"/>
    <m/>
    <m/>
    <n v="10019"/>
    <s v="UMICs"/>
    <n v="11"/>
    <s v="ODA Grants"/>
    <n v="1"/>
    <n v="10"/>
    <n v="110"/>
    <s v="D02"/>
    <n v="2.498715E-2"/>
    <n v="2.498715E-2"/>
    <n v="3725.8339365000002"/>
    <n v="0"/>
    <n v="2.6669840373206001E-2"/>
    <n v="2.6669840373206001E-2"/>
    <n v="0"/>
    <m/>
    <m/>
    <n v="0"/>
    <m/>
    <n v="2.498715E-2"/>
    <n v="0"/>
    <m/>
    <n v="2.6669840373206001E-2"/>
    <m/>
    <m/>
    <m/>
    <m/>
    <n v="302"/>
    <n v="2.498715E-2"/>
    <n v="2.498715E-2"/>
    <s v="SUPPORT TO WELFARE CENTERS IN KAZAKHSTAN"/>
    <s v="support to welfare centers in Kazakhstan"/>
    <x v="3"/>
    <n v="12230"/>
    <x v="5"/>
  </r>
  <r>
    <x v="0"/>
    <n v="302"/>
    <s v="United States"/>
    <x v="1"/>
    <x v="1"/>
    <n v="1"/>
    <s v="AID"/>
    <n v="2011029350"/>
    <s v="76_254376"/>
    <n v="1"/>
    <n v="613"/>
    <s v="Kazakhstan"/>
    <m/>
    <m/>
    <n v="10019"/>
    <s v="UMICs"/>
    <n v="11"/>
    <s v="ODA Grants"/>
    <n v="1"/>
    <n v="10"/>
    <n v="110"/>
    <s v="C01"/>
    <n v="0.80336699999999905"/>
    <n v="0.80336699999999905"/>
    <n v="117789.66953999986"/>
    <m/>
    <n v="0.80336699999999905"/>
    <n v="0.80336699999999905"/>
    <m/>
    <m/>
    <m/>
    <n v="0.80336699999999905"/>
    <m/>
    <m/>
    <n v="0.80336699999999905"/>
    <m/>
    <m/>
    <m/>
    <m/>
    <m/>
    <m/>
    <n v="302"/>
    <n v="0.80336699999999905"/>
    <n v="0.80336699999999905"/>
    <s v="TUBERCULOSIS"/>
    <s v="Tuberculosis"/>
    <x v="1"/>
    <n v="12263"/>
    <x v="4"/>
  </r>
  <r>
    <x v="0"/>
    <n v="302"/>
    <s v="United States"/>
    <x v="1"/>
    <x v="1"/>
    <n v="1"/>
    <s v="AID"/>
    <n v="2011029347"/>
    <s v="76_254376"/>
    <n v="1"/>
    <n v="613"/>
    <s v="Kazakhstan"/>
    <m/>
    <m/>
    <n v="10019"/>
    <s v="UMICs"/>
    <n v="11"/>
    <s v="ODA Grants"/>
    <n v="1"/>
    <n v="10"/>
    <n v="110"/>
    <s v="C01"/>
    <n v="0.605325"/>
    <m/>
    <n v="0"/>
    <m/>
    <n v="0.605325"/>
    <m/>
    <m/>
    <m/>
    <m/>
    <n v="0.605325"/>
    <m/>
    <m/>
    <n v="0.605325"/>
    <m/>
    <m/>
    <m/>
    <m/>
    <m/>
    <m/>
    <n v="302"/>
    <n v="0.605325"/>
    <m/>
    <s v="TUBERCULOSIS"/>
    <s v="Tuberculosis"/>
    <x v="1"/>
    <n v="12263"/>
    <x v="4"/>
  </r>
  <r>
    <x v="0"/>
    <n v="302"/>
    <s v="United States"/>
    <x v="1"/>
    <x v="1"/>
    <n v="1"/>
    <s v="AID"/>
    <n v="2011029345"/>
    <s v="76_254375"/>
    <n v="3"/>
    <n v="613"/>
    <s v="Kazakhstan"/>
    <m/>
    <m/>
    <n v="10019"/>
    <s v="UMICs"/>
    <n v="11"/>
    <s v="ODA Grants"/>
    <n v="1"/>
    <n v="10"/>
    <n v="110"/>
    <s v="C01"/>
    <m/>
    <n v="0.33600000000000002"/>
    <n v="49264.320000000007"/>
    <m/>
    <m/>
    <n v="0.33600000000000002"/>
    <m/>
    <m/>
    <m/>
    <m/>
    <m/>
    <m/>
    <m/>
    <m/>
    <m/>
    <m/>
    <m/>
    <m/>
    <m/>
    <n v="302"/>
    <m/>
    <n v="0.33600000000000002"/>
    <s v="TUBERCULOSIS"/>
    <s v="Tuberculosis"/>
    <x v="1"/>
    <n v="12263"/>
    <x v="4"/>
  </r>
  <r>
    <x v="1"/>
    <n v="302"/>
    <s v="United States"/>
    <x v="1"/>
    <x v="1"/>
    <n v="1"/>
    <s v="AID"/>
    <n v="2010045841"/>
    <s v="UEJ98146"/>
    <n v="3"/>
    <n v="613"/>
    <s v="Kazakhstan"/>
    <m/>
    <m/>
    <n v="10019"/>
    <s v="UMICs"/>
    <n v="11"/>
    <s v="ODA Grants"/>
    <n v="1"/>
    <n v="10"/>
    <n v="110"/>
    <s v="C01"/>
    <m/>
    <n v="0.34741699999999898"/>
    <n v="51195.36911999985"/>
    <m/>
    <m/>
    <n v="0.35482309109589999"/>
    <m/>
    <m/>
    <m/>
    <m/>
    <m/>
    <m/>
    <m/>
    <m/>
    <m/>
    <m/>
    <m/>
    <m/>
    <m/>
    <n v="302"/>
    <m/>
    <n v="0.34741699999999898"/>
    <s v="TUBERCULOSIS"/>
    <s v="Tuberculosis"/>
    <x v="1"/>
    <n v="12263"/>
    <x v="4"/>
  </r>
  <r>
    <x v="1"/>
    <n v="302"/>
    <s v="United States"/>
    <x v="1"/>
    <x v="1"/>
    <n v="1"/>
    <s v="AID"/>
    <n v="2010046075"/>
    <s v="UEJ98429"/>
    <n v="3"/>
    <n v="613"/>
    <s v="Kazakhstan"/>
    <m/>
    <m/>
    <n v="10019"/>
    <s v="UMICs"/>
    <n v="11"/>
    <s v="ODA Grants"/>
    <n v="1"/>
    <n v="10"/>
    <n v="110"/>
    <s v="C01"/>
    <m/>
    <n v="0.04"/>
    <n v="5894.4000000000005"/>
    <m/>
    <m/>
    <n v="4.0852703361769903E-2"/>
    <m/>
    <m/>
    <m/>
    <m/>
    <m/>
    <m/>
    <m/>
    <m/>
    <m/>
    <m/>
    <m/>
    <m/>
    <m/>
    <n v="302"/>
    <m/>
    <n v="0.04"/>
    <s v="TUBERCULOSIS"/>
    <s v="Tuberculosis"/>
    <x v="1"/>
    <n v="12263"/>
    <x v="4"/>
  </r>
  <r>
    <x v="2"/>
    <n v="302"/>
    <s v="United States"/>
    <x v="1"/>
    <x v="1"/>
    <n v="1"/>
    <s v="AID"/>
    <n v="2012048460"/>
    <s v="76_2079085"/>
    <n v="1"/>
    <n v="613"/>
    <s v="Kazakhstan"/>
    <m/>
    <m/>
    <n v="10019"/>
    <s v="UMICs"/>
    <n v="11"/>
    <s v="ODA Grants"/>
    <n v="1"/>
    <n v="10"/>
    <n v="110"/>
    <s v="C01"/>
    <n v="1.1000000000000001"/>
    <n v="1.705325"/>
    <n v="254281.01075000002"/>
    <m/>
    <n v="1.0800280881922999"/>
    <n v="1.67436263590594"/>
    <m/>
    <m/>
    <m/>
    <n v="1.1000000000000001"/>
    <m/>
    <m/>
    <n v="1.0800280881922999"/>
    <m/>
    <m/>
    <m/>
    <m/>
    <m/>
    <m/>
    <n v="302"/>
    <n v="1.1000000000000001"/>
    <n v="1.705325"/>
    <s v="TUBERCULOSIS C.A.R.E. - TUBERCULOSIS"/>
    <s v="Tuberculosis C.A.R.E. - Tuberculosis"/>
    <x v="1"/>
    <n v="12263"/>
    <x v="4"/>
  </r>
  <r>
    <x v="1"/>
    <n v="742"/>
    <s v="Korea"/>
    <x v="1"/>
    <x v="1"/>
    <n v="99"/>
    <s v="MISC"/>
    <n v="2010000098"/>
    <n v="20101590002"/>
    <n v="8"/>
    <n v="613"/>
    <s v="Kazakhstan"/>
    <m/>
    <m/>
    <n v="10019"/>
    <s v="UMICs"/>
    <n v="11"/>
    <s v="ODA Grants"/>
    <n v="1"/>
    <n v="10"/>
    <n v="110"/>
    <s v="D02"/>
    <n v="1.5579000000000001E-2"/>
    <n v="1.5579000000000001E-2"/>
    <n v="2295.7214400000003"/>
    <n v="0"/>
    <n v="1.6539783625996399E-2"/>
    <n v="1.6539783625996399E-2"/>
    <n v="0"/>
    <m/>
    <m/>
    <n v="0"/>
    <n v="0"/>
    <n v="1.5579000000000001E-2"/>
    <n v="0"/>
    <n v="0"/>
    <n v="1.6539783625996399E-2"/>
    <m/>
    <m/>
    <m/>
    <m/>
    <n v="302"/>
    <n v="1.5579000000000001E-2"/>
    <n v="1.5579000000000001E-2"/>
    <s v="VOLUNTEER MEDICAL SERVICES IN ALMATY CITY, KAZAKHSTAN"/>
    <s v="Volunteer medical services in Almaty City, Kazakhstan"/>
    <x v="5"/>
    <n v="12191"/>
    <x v="8"/>
  </r>
  <r>
    <x v="2"/>
    <n v="918"/>
    <s v="EU Institutions"/>
    <x v="1"/>
    <x v="1"/>
    <n v="2"/>
    <s v="EDF"/>
    <n v="2007200071004"/>
    <s v="SCR.CTR.242776.01.1"/>
    <n v="3"/>
    <n v="613"/>
    <s v="Kazakhstan"/>
    <m/>
    <m/>
    <n v="10019"/>
    <s v="UMICs"/>
    <n v="11"/>
    <s v="ODA Grants"/>
    <n v="1"/>
    <n v="10"/>
    <n v="110"/>
    <s v="C01"/>
    <n v="0"/>
    <n v="5.5220154241645197E-2"/>
    <n v="8233.877198971717"/>
    <n v="0"/>
    <n v="0"/>
    <n v="5.9017389124430698E-2"/>
    <n v="0"/>
    <m/>
    <m/>
    <n v="0"/>
    <n v="0"/>
    <n v="0"/>
    <n v="0"/>
    <n v="0"/>
    <n v="0"/>
    <m/>
    <m/>
    <m/>
    <m/>
    <n v="918"/>
    <n v="0"/>
    <n v="4.2961279999999998E-2"/>
    <s v="OUR POSITIVE IN THE ACTIVITY"/>
    <m/>
    <x v="1"/>
    <n v="13040"/>
    <x v="1"/>
  </r>
  <r>
    <x v="0"/>
    <n v="918"/>
    <s v="EU Institutions"/>
    <x v="1"/>
    <x v="1"/>
    <n v="2"/>
    <s v="EDF"/>
    <n v="2007200071004"/>
    <s v="SCR.CTR.242776.01.1"/>
    <n v="3"/>
    <n v="613"/>
    <s v="Kazakhstan"/>
    <m/>
    <m/>
    <n v="10019"/>
    <s v="UMICs"/>
    <n v="11"/>
    <s v="ODA Grants"/>
    <n v="1"/>
    <n v="10"/>
    <n v="110"/>
    <s v="C01"/>
    <n v="0"/>
    <n v="7.9461290322580605E-2"/>
    <n v="11650.614387096768"/>
    <n v="0"/>
    <n v="0"/>
    <n v="7.9461290322580605E-2"/>
    <n v="0"/>
    <m/>
    <m/>
    <n v="0"/>
    <n v="0"/>
    <n v="0"/>
    <n v="0"/>
    <n v="0"/>
    <n v="0"/>
    <m/>
    <m/>
    <m/>
    <m/>
    <n v="918"/>
    <n v="0"/>
    <n v="5.7148560000000001E-2"/>
    <s v="OUR POSITIVE IN THE ACTIVITY"/>
    <s v="Our positive in the activity"/>
    <x v="1"/>
    <n v="13040"/>
    <x v="1"/>
  </r>
  <r>
    <x v="2"/>
    <n v="701"/>
    <s v="Japan"/>
    <x v="1"/>
    <x v="1"/>
    <n v="2"/>
    <s v="MOFA"/>
    <n v="2012605351"/>
    <m/>
    <n v="8"/>
    <n v="613"/>
    <s v="Kazakhstan"/>
    <m/>
    <m/>
    <n v="10019"/>
    <s v="UMICs"/>
    <n v="11"/>
    <s v="ODA Grants"/>
    <n v="3"/>
    <n v="10"/>
    <n v="110"/>
    <s v="B01"/>
    <n v="5.78635595938536E-2"/>
    <n v="5.78635595938536E-2"/>
    <n v="8628.0353710395102"/>
    <m/>
    <n v="5.84577699648368E-2"/>
    <n v="5.84577699648368E-2"/>
    <m/>
    <m/>
    <m/>
    <n v="5.78635595938536E-2"/>
    <m/>
    <m/>
    <n v="5.84577699648368E-2"/>
    <m/>
    <m/>
    <m/>
    <m/>
    <m/>
    <m/>
    <n v="701"/>
    <n v="4.6182990000000002E-3"/>
    <n v="4.6182990000000002E-3"/>
    <s v="THE PROJECT FOR INSTALLATION OF WATER TOWER FOR AKSHY VILLAGE HOSPITAL AND ILY TUBERCULOSIS HOSPITAL IN AKSHY VILLAGE"/>
    <s v="The Project for Installation of Water Tower for Akshy Village Hospital and Ily Tuberculosis Hospital in Akshy Village"/>
    <x v="1"/>
    <n v="14031"/>
    <x v="10"/>
  </r>
  <r>
    <x v="0"/>
    <n v="701"/>
    <s v="Japan"/>
    <x v="1"/>
    <x v="1"/>
    <n v="2"/>
    <s v="MOFA"/>
    <n v="2011605325"/>
    <s v="MOFA2011605325"/>
    <n v="8"/>
    <n v="613"/>
    <s v="Kazakhstan"/>
    <m/>
    <m/>
    <n v="10019"/>
    <s v="UMICs"/>
    <n v="11"/>
    <s v="ODA Grants"/>
    <n v="3"/>
    <n v="10"/>
    <n v="110"/>
    <s v="B01"/>
    <n v="0.117931042269919"/>
    <n v="0.117931042269919"/>
    <n v="17291.049417615526"/>
    <m/>
    <n v="0.117931042269919"/>
    <n v="0.117931042269919"/>
    <m/>
    <m/>
    <m/>
    <n v="0.117931042269919"/>
    <m/>
    <m/>
    <n v="0.117931042269919"/>
    <m/>
    <m/>
    <m/>
    <m/>
    <m/>
    <m/>
    <n v="701"/>
    <n v="9.3999059999999909E-3"/>
    <n v="9.3999059999999909E-3"/>
    <s v="THE PROJECT FOR RESTORATION OF NURSE HOSPITAL IN KARAGANDA"/>
    <s v="The Project for Restoration of Nurse Hospital in Karaganda"/>
    <x v="3"/>
    <n v="12230"/>
    <x v="5"/>
  </r>
  <r>
    <x v="0"/>
    <n v="974"/>
    <s v="UNFPA"/>
    <x v="0"/>
    <x v="0"/>
    <n v="1"/>
    <s v="UNFPA"/>
    <n v="2011102102"/>
    <s v="KAZ3G41A"/>
    <n v="1"/>
    <n v="613"/>
    <s v="Kazakhstan"/>
    <m/>
    <m/>
    <n v="10019"/>
    <s v="UMICs"/>
    <n v="11"/>
    <s v="ODA Grants"/>
    <n v="4"/>
    <n v="10"/>
    <n v="110"/>
    <s v="C01"/>
    <n v="1.6420000000000001E-2"/>
    <n v="1.6420000000000001E-2"/>
    <n v="2407.5003999999999"/>
    <m/>
    <n v="1.6420000000000001E-2"/>
    <n v="1.6420000000000001E-2"/>
    <m/>
    <m/>
    <m/>
    <m/>
    <m/>
    <m/>
    <m/>
    <m/>
    <m/>
    <m/>
    <m/>
    <m/>
    <m/>
    <n v="302"/>
    <n v="1.6420000000000001E-2"/>
    <n v="1.6420000000000001E-2"/>
    <s v="ACCESS OF YOUNG TO SEXUAL AND REPRODUCTIVE HEALTH &amp; GENDER"/>
    <s v="Access of Young to Sexual and Reproductive Health &amp; Gender"/>
    <x v="0"/>
    <n v="13020"/>
    <x v="0"/>
  </r>
  <r>
    <x v="0"/>
    <n v="974"/>
    <s v="UNFPA"/>
    <x v="0"/>
    <x v="0"/>
    <n v="1"/>
    <s v="UNFPA"/>
    <n v="2011102108"/>
    <s v="KAZ3R51A"/>
    <n v="1"/>
    <n v="613"/>
    <s v="Kazakhstan"/>
    <m/>
    <m/>
    <n v="10019"/>
    <s v="UMICs"/>
    <n v="11"/>
    <s v="ODA Grants"/>
    <n v="4"/>
    <n v="10"/>
    <n v="110"/>
    <s v="C01"/>
    <n v="3.671E-2"/>
    <n v="3.671E-2"/>
    <n v="5382.4202000000005"/>
    <m/>
    <n v="3.671E-2"/>
    <n v="3.671E-2"/>
    <m/>
    <m/>
    <m/>
    <m/>
    <m/>
    <m/>
    <m/>
    <m/>
    <m/>
    <m/>
    <m/>
    <m/>
    <m/>
    <n v="302"/>
    <n v="3.671E-2"/>
    <n v="3.671E-2"/>
    <s v="ACCESS OF YOUNG TO SEXUAL AND REPRODUCTIVE HEALTH &amp; GENDER"/>
    <s v="Access of Young to Sexual and Reproductive Health &amp; Gender"/>
    <x v="0"/>
    <n v="13020"/>
    <x v="0"/>
  </r>
  <r>
    <x v="0"/>
    <n v="974"/>
    <s v="UNFPA"/>
    <x v="0"/>
    <x v="0"/>
    <n v="1"/>
    <s v="UNFPA"/>
    <n v="2011102107"/>
    <s v="KAZ3R41A"/>
    <n v="1"/>
    <n v="613"/>
    <s v="Kazakhstan"/>
    <m/>
    <m/>
    <n v="10019"/>
    <s v="UMICs"/>
    <n v="11"/>
    <s v="ODA Grants"/>
    <n v="4"/>
    <n v="10"/>
    <n v="110"/>
    <s v="C01"/>
    <n v="1.8329999999999898E-2"/>
    <n v="1.8329999999999898E-2"/>
    <n v="2687.5445999999852"/>
    <m/>
    <n v="1.8329999999999898E-2"/>
    <n v="1.8329999999999898E-2"/>
    <m/>
    <m/>
    <m/>
    <m/>
    <m/>
    <m/>
    <m/>
    <m/>
    <m/>
    <m/>
    <m/>
    <m/>
    <m/>
    <n v="302"/>
    <n v="1.8329999999999898E-2"/>
    <n v="1.8329999999999898E-2"/>
    <s v="ACCESS OF YOUNG TO SEXUAL AND REPRODUCTIVE HEALTH &amp; GENDER"/>
    <s v="Access of Young to Sexual and Reproductive Health &amp; Gender"/>
    <x v="0"/>
    <n v="13020"/>
    <x v="0"/>
  </r>
  <r>
    <x v="0"/>
    <n v="974"/>
    <s v="UNFPA"/>
    <x v="0"/>
    <x v="0"/>
    <n v="1"/>
    <s v="UNFPA"/>
    <n v="2011102106"/>
    <s v="KAZ3R31A"/>
    <n v="1"/>
    <n v="613"/>
    <s v="Kazakhstan"/>
    <m/>
    <m/>
    <n v="10019"/>
    <s v="UMICs"/>
    <n v="11"/>
    <s v="ODA Grants"/>
    <n v="4"/>
    <n v="10"/>
    <n v="110"/>
    <s v="C01"/>
    <n v="5.8869999999999902E-2"/>
    <n v="5.8869999999999902E-2"/>
    <n v="8631.5193999999865"/>
    <m/>
    <n v="5.8869999999999902E-2"/>
    <n v="5.8869999999999902E-2"/>
    <m/>
    <m/>
    <m/>
    <m/>
    <m/>
    <m/>
    <m/>
    <m/>
    <m/>
    <m/>
    <m/>
    <m/>
    <m/>
    <n v="302"/>
    <n v="5.8869999999999902E-2"/>
    <n v="5.8869999999999902E-2"/>
    <s v="ACCESS OF YOUNG TO SEXUAL AND REPRODUCTIVE HEALTH &amp; GENDER"/>
    <s v="Access of Young to Sexual and Reproductive Health &amp; Gender"/>
    <x v="0"/>
    <n v="13020"/>
    <x v="0"/>
  </r>
  <r>
    <x v="0"/>
    <n v="974"/>
    <s v="UNFPA"/>
    <x v="0"/>
    <x v="0"/>
    <n v="1"/>
    <s v="UNFPA"/>
    <n v="2011102105"/>
    <s v="KAZ3R21A"/>
    <n v="1"/>
    <n v="613"/>
    <s v="Kazakhstan"/>
    <m/>
    <m/>
    <n v="10019"/>
    <s v="UMICs"/>
    <n v="11"/>
    <s v="ODA Grants"/>
    <n v="4"/>
    <n v="10"/>
    <n v="110"/>
    <s v="C01"/>
    <n v="9.1249999999999901E-2"/>
    <n v="9.1249999999999901E-2"/>
    <n v="13379.074999999986"/>
    <m/>
    <n v="9.1249999999999901E-2"/>
    <n v="9.1249999999999901E-2"/>
    <m/>
    <m/>
    <m/>
    <m/>
    <m/>
    <m/>
    <m/>
    <m/>
    <m/>
    <m/>
    <m/>
    <m/>
    <m/>
    <n v="302"/>
    <n v="9.1249999999999901E-2"/>
    <n v="9.1249999999999901E-2"/>
    <s v="ACCESS OF YOUNG TO SEXUAL AND REPRODUCTIVE HEALTH &amp; GENDER"/>
    <s v="Access of Young to Sexual and Reproductive Health &amp; Gender"/>
    <x v="0"/>
    <n v="13020"/>
    <x v="0"/>
  </r>
  <r>
    <x v="0"/>
    <n v="974"/>
    <s v="UNFPA"/>
    <x v="0"/>
    <x v="0"/>
    <n v="1"/>
    <s v="UNFPA"/>
    <n v="2011102104"/>
    <s v="KAZ3P41A"/>
    <n v="1"/>
    <n v="613"/>
    <s v="Kazakhstan"/>
    <m/>
    <m/>
    <n v="10019"/>
    <s v="UMICs"/>
    <n v="11"/>
    <s v="ODA Grants"/>
    <n v="4"/>
    <n v="10"/>
    <n v="110"/>
    <s v="C01"/>
    <n v="3.4950000000000002E-2"/>
    <n v="3.4950000000000002E-2"/>
    <n v="5124.3690000000006"/>
    <m/>
    <n v="3.4950000000000002E-2"/>
    <n v="3.4950000000000002E-2"/>
    <m/>
    <m/>
    <m/>
    <m/>
    <m/>
    <m/>
    <m/>
    <m/>
    <m/>
    <m/>
    <m/>
    <m/>
    <m/>
    <n v="302"/>
    <n v="3.4950000000000002E-2"/>
    <n v="3.4950000000000002E-2"/>
    <s v="ACCESS OF YOUNG TO SEXUAL AND REPRODUCTIVE HEALTH &amp; GENDER"/>
    <s v="Access of Young to Sexual and Reproductive Health &amp; Gender"/>
    <x v="0"/>
    <n v="13020"/>
    <x v="0"/>
  </r>
  <r>
    <x v="0"/>
    <n v="974"/>
    <s v="UNFPA"/>
    <x v="0"/>
    <x v="0"/>
    <n v="1"/>
    <s v="UNFPA"/>
    <n v="2011102103"/>
    <s v="KAZ3P31A"/>
    <n v="1"/>
    <n v="613"/>
    <s v="Kazakhstan"/>
    <m/>
    <m/>
    <n v="10019"/>
    <s v="UMICs"/>
    <n v="11"/>
    <s v="ODA Grants"/>
    <n v="4"/>
    <n v="10"/>
    <n v="110"/>
    <s v="C01"/>
    <n v="0.11953999999999999"/>
    <n v="0.11953999999999999"/>
    <n v="17526.9548"/>
    <m/>
    <n v="0.11953999999999999"/>
    <n v="0.11953999999999999"/>
    <m/>
    <m/>
    <m/>
    <m/>
    <m/>
    <m/>
    <m/>
    <m/>
    <m/>
    <m/>
    <m/>
    <m/>
    <m/>
    <n v="302"/>
    <n v="0.11953999999999999"/>
    <n v="0.11953999999999999"/>
    <s v="ACCESS OF YOUNG TO SEXUAL AND REPRODUCTIVE HEALTH &amp; GENDER"/>
    <s v="Access of Young to Sexual and Reproductive Health &amp; Gender"/>
    <x v="0"/>
    <n v="13020"/>
    <x v="0"/>
  </r>
  <r>
    <x v="1"/>
    <n v="974"/>
    <s v="UNFPA"/>
    <x v="0"/>
    <x v="0"/>
    <n v="1"/>
    <s v="UNFPA"/>
    <n v="2010102078"/>
    <s v="KAZ3R51A"/>
    <n v="1"/>
    <n v="613"/>
    <s v="Kazakhstan"/>
    <m/>
    <m/>
    <n v="10019"/>
    <s v="UMICs"/>
    <n v="11"/>
    <s v="ODA Grants"/>
    <n v="4"/>
    <n v="10"/>
    <n v="110"/>
    <s v="C01"/>
    <n v="4.8430000000000001E-2"/>
    <n v="4.8430000000000001E-2"/>
    <n v="7136.6448000000009"/>
    <n v="0"/>
    <n v="5.1592946333396401E-2"/>
    <n v="5.1592946333396401E-2"/>
    <n v="0"/>
    <m/>
    <m/>
    <m/>
    <m/>
    <m/>
    <m/>
    <m/>
    <m/>
    <m/>
    <m/>
    <m/>
    <m/>
    <n v="302"/>
    <n v="4.8430000000000001E-2"/>
    <n v="4.8430000000000001E-2"/>
    <s v="ACCESS OF YOUNG TO SEXUAL AND REPRODUCTIVE HEALTH &amp; GENDER"/>
    <s v="Access of Young to Sexual and Reproductive Health &amp; Gender"/>
    <x v="0"/>
    <n v="13020"/>
    <x v="0"/>
  </r>
  <r>
    <x v="1"/>
    <n v="974"/>
    <s v="UNFPA"/>
    <x v="0"/>
    <x v="0"/>
    <n v="1"/>
    <s v="UNFPA"/>
    <n v="2010102076"/>
    <s v="KAZ3R21A"/>
    <n v="1"/>
    <n v="613"/>
    <s v="Kazakhstan"/>
    <m/>
    <m/>
    <n v="10019"/>
    <s v="UMICs"/>
    <n v="11"/>
    <s v="ODA Grants"/>
    <n v="4"/>
    <n v="10"/>
    <n v="110"/>
    <s v="C01"/>
    <n v="6.1199999999999997E-2"/>
    <n v="6.1199999999999997E-2"/>
    <n v="9018.4320000000007"/>
    <n v="0"/>
    <n v="6.5196950559650302E-2"/>
    <n v="6.5196950559650302E-2"/>
    <n v="0"/>
    <m/>
    <m/>
    <m/>
    <m/>
    <m/>
    <m/>
    <m/>
    <m/>
    <m/>
    <m/>
    <m/>
    <m/>
    <n v="302"/>
    <n v="6.1199999999999997E-2"/>
    <n v="6.1199999999999997E-2"/>
    <s v="ACCESS TO REPRODUCTIVE HEALTH SERVICES INCREASED"/>
    <s v="Access to Reproductive Health Services Increased"/>
    <x v="0"/>
    <n v="13020"/>
    <x v="0"/>
  </r>
  <r>
    <x v="1"/>
    <n v="974"/>
    <s v="UNFPA"/>
    <x v="0"/>
    <x v="0"/>
    <n v="1"/>
    <s v="UNFPA"/>
    <n v="2010102071"/>
    <s v="KAZ2R21A"/>
    <n v="3"/>
    <n v="613"/>
    <s v="Kazakhstan"/>
    <m/>
    <m/>
    <n v="10019"/>
    <s v="UMICs"/>
    <n v="11"/>
    <s v="ODA Grants"/>
    <n v="4"/>
    <n v="10"/>
    <n v="110"/>
    <s v="C01"/>
    <n v="0"/>
    <m/>
    <n v="0"/>
    <n v="3.0000000000000001E-6"/>
    <n v="0"/>
    <m/>
    <n v="3.1959289490024598E-6"/>
    <m/>
    <m/>
    <m/>
    <m/>
    <m/>
    <m/>
    <m/>
    <m/>
    <m/>
    <m/>
    <m/>
    <m/>
    <n v="302"/>
    <n v="0"/>
    <m/>
    <s v="ACCESS TO REPRODUCTIVE HEALTH SERVICES INCREASED"/>
    <s v="Access to Reproductive Health Services Increased"/>
    <x v="0"/>
    <n v="13020"/>
    <x v="0"/>
  </r>
  <r>
    <x v="1"/>
    <n v="974"/>
    <s v="UNFPA"/>
    <x v="0"/>
    <x v="0"/>
    <n v="1"/>
    <s v="UNFPA"/>
    <n v="2010102073"/>
    <s v="KAZ3G41A"/>
    <n v="1"/>
    <n v="613"/>
    <s v="Kazakhstan"/>
    <m/>
    <m/>
    <n v="10019"/>
    <s v="UMICs"/>
    <n v="11"/>
    <s v="ODA Grants"/>
    <n v="4"/>
    <n v="10"/>
    <n v="110"/>
    <s v="C01"/>
    <n v="4.5599999999999903E-3"/>
    <n v="4.5599999999999903E-3"/>
    <n v="671.96159999999861"/>
    <n v="0"/>
    <n v="4.8578120024837402E-3"/>
    <n v="4.8578120024837402E-3"/>
    <n v="0"/>
    <m/>
    <m/>
    <m/>
    <m/>
    <m/>
    <m/>
    <m/>
    <m/>
    <m/>
    <m/>
    <m/>
    <m/>
    <n v="302"/>
    <n v="4.5599999999999903E-3"/>
    <n v="4.5599999999999903E-3"/>
    <s v="DEMAND FOR HIV &amp; SEXUALLY TRANSMITTED INFECTION SERVICES"/>
    <s v="Demand for HIV &amp; Sexually Transmitted Infection Services"/>
    <x v="1"/>
    <n v="13040"/>
    <x v="1"/>
  </r>
  <r>
    <x v="1"/>
    <n v="974"/>
    <s v="UNFPA"/>
    <x v="0"/>
    <x v="0"/>
    <n v="1"/>
    <s v="UNFPA"/>
    <n v="2010102077"/>
    <s v="KAZ3R31A"/>
    <n v="1"/>
    <n v="613"/>
    <s v="Kazakhstan"/>
    <m/>
    <m/>
    <n v="10019"/>
    <s v="UMICs"/>
    <n v="11"/>
    <s v="ODA Grants"/>
    <n v="4"/>
    <n v="10"/>
    <n v="110"/>
    <s v="C01"/>
    <n v="1.5959999999999998E-2"/>
    <n v="1.5959999999999998E-2"/>
    <n v="2351.8656000000001"/>
    <n v="0"/>
    <n v="1.7002342008693098E-2"/>
    <n v="1.7002342008693098E-2"/>
    <n v="0"/>
    <m/>
    <m/>
    <m/>
    <m/>
    <m/>
    <m/>
    <m/>
    <m/>
    <m/>
    <m/>
    <m/>
    <m/>
    <n v="302"/>
    <n v="1.5959999999999998E-2"/>
    <n v="1.5959999999999998E-2"/>
    <s v="DEMAND FOR REPRODUCTIVE HEALTH STRENGTHENED"/>
    <s v="Demand for Reproductive Health Strengthened"/>
    <x v="0"/>
    <n v="13020"/>
    <x v="0"/>
  </r>
  <r>
    <x v="1"/>
    <n v="974"/>
    <s v="UNFPA"/>
    <x v="0"/>
    <x v="0"/>
    <n v="1"/>
    <s v="UNFPA"/>
    <n v="2010102075"/>
    <s v="KAZ3P41A"/>
    <n v="1"/>
    <n v="613"/>
    <s v="Kazakhstan"/>
    <m/>
    <m/>
    <n v="10019"/>
    <s v="UMICs"/>
    <n v="11"/>
    <s v="ODA Grants"/>
    <n v="4"/>
    <n v="10"/>
    <n v="110"/>
    <s v="C01"/>
    <n v="4.2939999999999902E-2"/>
    <n v="4.2939999999999902E-2"/>
    <n v="6327.6383999999862"/>
    <n v="0"/>
    <n v="4.5744396356721902E-2"/>
    <n v="4.5744396356721902E-2"/>
    <n v="0"/>
    <m/>
    <m/>
    <m/>
    <m/>
    <m/>
    <m/>
    <m/>
    <m/>
    <m/>
    <m/>
    <m/>
    <m/>
    <n v="302"/>
    <n v="4.2939999999999902E-2"/>
    <n v="4.2939999999999902E-2"/>
    <s v="EMERGING POPULATION ISSUES IN DEVELOPMENT"/>
    <s v="Emerging Population Issues in Development"/>
    <x v="2"/>
    <n v="13010"/>
    <x v="2"/>
  </r>
  <r>
    <x v="0"/>
    <n v="974"/>
    <s v="UNFPA"/>
    <x v="0"/>
    <x v="0"/>
    <n v="1"/>
    <s v="UNFPA"/>
    <n v="2011102101"/>
    <s v="KAZ3A11A"/>
    <n v="1"/>
    <n v="613"/>
    <s v="Kazakhstan"/>
    <m/>
    <m/>
    <n v="10019"/>
    <s v="UMICs"/>
    <n v="11"/>
    <s v="ODA Grants"/>
    <n v="4"/>
    <n v="10"/>
    <n v="110"/>
    <s v="C01"/>
    <n v="2.826E-2"/>
    <n v="2.826E-2"/>
    <n v="4143.4812000000002"/>
    <m/>
    <n v="2.826E-2"/>
    <n v="2.826E-2"/>
    <m/>
    <m/>
    <m/>
    <m/>
    <m/>
    <m/>
    <m/>
    <m/>
    <m/>
    <m/>
    <m/>
    <m/>
    <m/>
    <n v="302"/>
    <n v="2.826E-2"/>
    <n v="2.826E-2"/>
    <s v="MANAGEMENT AND COORDINATION"/>
    <s v="Management and Coordination"/>
    <x v="2"/>
    <n v="13010"/>
    <x v="2"/>
  </r>
  <r>
    <x v="1"/>
    <n v="974"/>
    <s v="UNFPA"/>
    <x v="0"/>
    <x v="0"/>
    <n v="1"/>
    <s v="UNFPA"/>
    <n v="2010102072"/>
    <s v="KAZ3A11A"/>
    <n v="1"/>
    <n v="613"/>
    <s v="Kazakhstan"/>
    <m/>
    <m/>
    <n v="10019"/>
    <s v="UMICs"/>
    <n v="11"/>
    <s v="ODA Grants"/>
    <n v="4"/>
    <n v="10"/>
    <n v="110"/>
    <s v="C01"/>
    <n v="2.4489999999999901E-2"/>
    <n v="2.4489999999999901E-2"/>
    <n v="3608.8463999999858"/>
    <n v="0"/>
    <n v="2.6089433320356702E-2"/>
    <n v="2.6089433320356702E-2"/>
    <n v="0"/>
    <m/>
    <m/>
    <m/>
    <m/>
    <m/>
    <m/>
    <m/>
    <m/>
    <m/>
    <m/>
    <m/>
    <m/>
    <n v="302"/>
    <n v="2.4489999999999901E-2"/>
    <n v="2.4489999999999901E-2"/>
    <s v="MANAGEMENT AND COORDINATION"/>
    <s v="Management and Coordination"/>
    <x v="2"/>
    <n v="13010"/>
    <x v="2"/>
  </r>
  <r>
    <x v="1"/>
    <n v="974"/>
    <s v="UNFPA"/>
    <x v="0"/>
    <x v="0"/>
    <n v="1"/>
    <s v="UNFPA"/>
    <n v="2010102074"/>
    <s v="KAZ3P31A"/>
    <n v="1"/>
    <n v="613"/>
    <s v="Kazakhstan"/>
    <m/>
    <m/>
    <n v="10019"/>
    <s v="UMICs"/>
    <n v="11"/>
    <s v="ODA Grants"/>
    <n v="4"/>
    <n v="10"/>
    <n v="110"/>
    <s v="C01"/>
    <n v="8.84599999999999E-2"/>
    <n v="8.84599999999999E-2"/>
    <n v="13035.465599999987"/>
    <n v="0"/>
    <n v="9.4237291609585994E-2"/>
    <n v="9.4237291609585994E-2"/>
    <n v="0"/>
    <m/>
    <m/>
    <m/>
    <m/>
    <m/>
    <m/>
    <m/>
    <m/>
    <m/>
    <m/>
    <m/>
    <m/>
    <n v="302"/>
    <n v="8.84599999999999E-2"/>
    <n v="8.84599999999999E-2"/>
    <s v="POPULATION, GENDER AND SEXUAL AND REPRODUCTIVE HEALTH DATA FOR DEVELOPMENT"/>
    <s v="Population, Gender and Sexual and Reproductive Health Data for Development"/>
    <x v="2"/>
    <n v="13010"/>
    <x v="2"/>
  </r>
  <r>
    <x v="2"/>
    <n v="974"/>
    <s v="UNFPA"/>
    <x v="0"/>
    <x v="0"/>
    <n v="1"/>
    <s v="UNFPA"/>
    <n v="2012001518"/>
    <m/>
    <n v="1"/>
    <n v="613"/>
    <s v="Kazakhstan"/>
    <m/>
    <m/>
    <n v="10019"/>
    <s v="UMICs"/>
    <n v="11"/>
    <s v="ODA Grants"/>
    <n v="4"/>
    <n v="10"/>
    <n v="110"/>
    <s v="C01"/>
    <n v="2.1000000000000001E-2"/>
    <n v="2.1000000000000001E-2"/>
    <n v="3131.3100000000004"/>
    <n v="0"/>
    <n v="2.1463623058141298E-2"/>
    <n v="2.1463623058141298E-2"/>
    <n v="0"/>
    <m/>
    <m/>
    <m/>
    <m/>
    <m/>
    <m/>
    <m/>
    <m/>
    <m/>
    <m/>
    <m/>
    <m/>
    <n v="302"/>
    <n v="2.1000000000000001E-2"/>
    <n v="2.1000000000000001E-2"/>
    <s v="SECTORS NOT SPECIFIED"/>
    <m/>
    <x v="2"/>
    <n v="13010"/>
    <x v="2"/>
  </r>
  <r>
    <x v="2"/>
    <n v="974"/>
    <s v="UNFPA"/>
    <x v="0"/>
    <x v="0"/>
    <n v="1"/>
    <s v="UNFPA"/>
    <n v="2012002405"/>
    <m/>
    <n v="1"/>
    <n v="613"/>
    <s v="Kazakhstan"/>
    <m/>
    <m/>
    <n v="10019"/>
    <s v="UMICs"/>
    <n v="11"/>
    <s v="ODA Grants"/>
    <n v="4"/>
    <n v="10"/>
    <n v="110"/>
    <s v="C01"/>
    <n v="9.8066999999999904E-2"/>
    <n v="9.8066999999999904E-2"/>
    <n v="14622.770369999987"/>
    <n v="0"/>
    <n v="0.100232053449654"/>
    <n v="0.100232053449654"/>
    <n v="0"/>
    <m/>
    <m/>
    <m/>
    <m/>
    <m/>
    <m/>
    <m/>
    <m/>
    <m/>
    <m/>
    <m/>
    <m/>
    <n v="302"/>
    <n v="9.8066999999999904E-2"/>
    <n v="9.8066999999999904E-2"/>
    <s v="UN POPULATION FUND - DATA"/>
    <s v="UN POPULATION FUND - Data"/>
    <x v="2"/>
    <n v="13010"/>
    <x v="2"/>
  </r>
  <r>
    <x v="2"/>
    <n v="974"/>
    <s v="UNFPA"/>
    <x v="0"/>
    <x v="0"/>
    <n v="1"/>
    <s v="UNFPA"/>
    <n v="2012002126"/>
    <m/>
    <n v="1"/>
    <n v="613"/>
    <s v="Kazakhstan"/>
    <m/>
    <m/>
    <n v="10019"/>
    <s v="UMICs"/>
    <n v="11"/>
    <s v="ODA Grants"/>
    <n v="4"/>
    <n v="10"/>
    <n v="110"/>
    <s v="C01"/>
    <n v="6.0326999999999902E-2"/>
    <n v="6.0326999999999902E-2"/>
    <n v="8995.3589699999848"/>
    <n v="0"/>
    <n v="6.1658856582308998E-2"/>
    <n v="6.1658856582308998E-2"/>
    <n v="0"/>
    <m/>
    <m/>
    <m/>
    <m/>
    <m/>
    <m/>
    <m/>
    <m/>
    <m/>
    <m/>
    <m/>
    <m/>
    <n v="302"/>
    <n v="6.0326999999999902E-2"/>
    <n v="6.0326999999999902E-2"/>
    <s v="UN POPULATION FUND - FAMILY PLANNING"/>
    <s v="UN POPULATION FUND - Family Planning"/>
    <x v="0"/>
    <n v="13030"/>
    <x v="0"/>
  </r>
  <r>
    <x v="2"/>
    <n v="974"/>
    <s v="UNFPA"/>
    <x v="0"/>
    <x v="0"/>
    <n v="1"/>
    <s v="UNFPA"/>
    <n v="2012001221"/>
    <m/>
    <n v="1"/>
    <n v="613"/>
    <s v="Kazakhstan"/>
    <m/>
    <m/>
    <n v="10019"/>
    <s v="UMICs"/>
    <n v="11"/>
    <s v="ODA Grants"/>
    <n v="4"/>
    <n v="10"/>
    <n v="110"/>
    <s v="C01"/>
    <n v="1.03889999999999E-2"/>
    <n v="1.03889999999999E-2"/>
    <n v="1549.1037899999853"/>
    <n v="0"/>
    <n v="1.0618360950049E-2"/>
    <n v="1.0618360950049E-2"/>
    <n v="0"/>
    <m/>
    <m/>
    <m/>
    <m/>
    <m/>
    <m/>
    <m/>
    <m/>
    <m/>
    <m/>
    <m/>
    <m/>
    <n v="302"/>
    <n v="1.03889999999999E-2"/>
    <n v="1.03889999999999E-2"/>
    <s v="UN POPULATION FUND - GENDER EQUALITY &amp; RR"/>
    <s v="UN POPULATION FUND - Gender Equality &amp; RR"/>
    <x v="2"/>
    <n v="13010"/>
    <x v="2"/>
  </r>
  <r>
    <x v="2"/>
    <n v="974"/>
    <s v="UNFPA"/>
    <x v="0"/>
    <x v="0"/>
    <n v="1"/>
    <s v="UNFPA"/>
    <n v="2012001740"/>
    <m/>
    <n v="1"/>
    <n v="613"/>
    <s v="Kazakhstan"/>
    <m/>
    <m/>
    <n v="10019"/>
    <s v="UMICs"/>
    <n v="11"/>
    <s v="ODA Grants"/>
    <n v="4"/>
    <n v="10"/>
    <n v="110"/>
    <s v="C01"/>
    <n v="3.2561E-2"/>
    <n v="3.2561E-2"/>
    <n v="4855.1707100000003"/>
    <n v="0"/>
    <n v="3.3279858590292297E-2"/>
    <n v="3.3279858590292297E-2"/>
    <n v="0"/>
    <m/>
    <m/>
    <m/>
    <m/>
    <m/>
    <m/>
    <m/>
    <m/>
    <m/>
    <m/>
    <m/>
    <m/>
    <n v="302"/>
    <n v="3.2561E-2"/>
    <n v="3.2561E-2"/>
    <s v="UN POPULATION FUND - HIV &amp; STI PREVENTION"/>
    <s v="UN POPULATION FUND - HIV &amp; STI Prevention"/>
    <x v="1"/>
    <n v="13040"/>
    <x v="1"/>
  </r>
  <r>
    <x v="2"/>
    <n v="974"/>
    <s v="UNFPA"/>
    <x v="0"/>
    <x v="0"/>
    <n v="1"/>
    <s v="UNFPA"/>
    <n v="2012001990"/>
    <m/>
    <n v="1"/>
    <n v="613"/>
    <s v="Kazakhstan"/>
    <m/>
    <m/>
    <n v="10019"/>
    <s v="UMICs"/>
    <n v="11"/>
    <s v="ODA Grants"/>
    <n v="4"/>
    <n v="10"/>
    <n v="110"/>
    <s v="C01"/>
    <n v="4.83079999999999E-2"/>
    <n v="4.83079999999999E-2"/>
    <n v="7203.205879999985"/>
    <n v="0"/>
    <n v="4.93745096520328E-2"/>
    <n v="4.93745096520328E-2"/>
    <n v="0"/>
    <m/>
    <m/>
    <m/>
    <m/>
    <m/>
    <m/>
    <m/>
    <m/>
    <m/>
    <m/>
    <m/>
    <m/>
    <n v="302"/>
    <n v="4.83079999999999E-2"/>
    <n v="4.83079999999999E-2"/>
    <s v="UN POPULATION FUND - MATERNAL &amp; NEWBORN HEALTH"/>
    <s v="UN POPULATION FUND - Maternal &amp; Newborn Health"/>
    <x v="0"/>
    <n v="13020"/>
    <x v="0"/>
  </r>
  <r>
    <x v="2"/>
    <n v="974"/>
    <s v="UNFPA"/>
    <x v="0"/>
    <x v="0"/>
    <n v="1"/>
    <s v="UNFPA"/>
    <n v="2012001963"/>
    <m/>
    <n v="1"/>
    <n v="613"/>
    <s v="Kazakhstan"/>
    <m/>
    <m/>
    <n v="10019"/>
    <s v="UMICs"/>
    <n v="11"/>
    <s v="ODA Grants"/>
    <n v="4"/>
    <n v="10"/>
    <n v="110"/>
    <s v="C01"/>
    <n v="4.6587999999999997E-2"/>
    <n v="4.6587999999999997E-2"/>
    <n v="6946.73668"/>
    <n v="0"/>
    <n v="4.7616536715842199E-2"/>
    <n v="4.7616536715842199E-2"/>
    <n v="0"/>
    <m/>
    <m/>
    <m/>
    <m/>
    <m/>
    <m/>
    <m/>
    <m/>
    <m/>
    <m/>
    <m/>
    <m/>
    <n v="302"/>
    <n v="4.6587999999999997E-2"/>
    <n v="4.6587999999999997E-2"/>
    <s v="UN POPULATION FUND - PROGRAMME COORDN AND ASSIST"/>
    <s v="UN POPULATION FUND - Programme Coordn and Assist"/>
    <x v="2"/>
    <n v="13010"/>
    <x v="2"/>
  </r>
  <r>
    <x v="2"/>
    <n v="974"/>
    <s v="UNFPA"/>
    <x v="0"/>
    <x v="0"/>
    <n v="1"/>
    <s v="UNFPA"/>
    <n v="2012002467"/>
    <m/>
    <n v="1"/>
    <n v="613"/>
    <s v="Kazakhstan"/>
    <m/>
    <m/>
    <n v="10019"/>
    <s v="UMICs"/>
    <n v="11"/>
    <s v="ODA Grants"/>
    <n v="4"/>
    <n v="10"/>
    <n v="110"/>
    <s v="C01"/>
    <n v="0.10902199999999999"/>
    <n v="0.10902199999999999"/>
    <n v="16256.270420000001"/>
    <n v="0"/>
    <n v="0.111428910144984"/>
    <n v="0.111428910144984"/>
    <n v="0"/>
    <m/>
    <m/>
    <m/>
    <m/>
    <m/>
    <m/>
    <m/>
    <m/>
    <m/>
    <m/>
    <m/>
    <m/>
    <n v="302"/>
    <n v="0.10902199999999999"/>
    <n v="0.10902199999999999"/>
    <s v="UN POPULATION FUND - YOUNG PEOPLE'S SRH"/>
    <s v="UN POPULATION FUND - Young People's SRH"/>
    <x v="2"/>
    <n v="13010"/>
    <x v="2"/>
  </r>
  <r>
    <x v="0"/>
    <n v="302"/>
    <s v="United States"/>
    <x v="1"/>
    <x v="1"/>
    <n v="14"/>
    <s v="HHS"/>
    <n v="2011056109"/>
    <s v="34_920"/>
    <n v="1"/>
    <n v="613"/>
    <s v="Kazakhstan"/>
    <m/>
    <m/>
    <n v="10019"/>
    <s v="UMICs"/>
    <n v="11"/>
    <s v="ODA Grants"/>
    <n v="1"/>
    <n v="10"/>
    <n v="110"/>
    <s v="B03"/>
    <n v="0.48058699999999899"/>
    <m/>
    <n v="0"/>
    <m/>
    <n v="0.48058699999999899"/>
    <m/>
    <m/>
    <m/>
    <m/>
    <n v="0.48058699999999899"/>
    <m/>
    <m/>
    <n v="0.48058699999999899"/>
    <m/>
    <m/>
    <m/>
    <m/>
    <m/>
    <m/>
    <n v="302"/>
    <n v="0.48058699999999899"/>
    <m/>
    <s v="CDC: POLIO ERADICATION THROUGH UNICEF."/>
    <s v="CDC: Polio Eradication through UNICEF."/>
    <x v="1"/>
    <n v="12250"/>
    <x v="3"/>
  </r>
  <r>
    <x v="1"/>
    <n v="302"/>
    <s v="United States"/>
    <x v="1"/>
    <x v="1"/>
    <n v="14"/>
    <s v="HHS"/>
    <n v="2010050395"/>
    <s v="CDI00143"/>
    <n v="1"/>
    <n v="613"/>
    <s v="Kazakhstan"/>
    <m/>
    <m/>
    <n v="10019"/>
    <s v="UMICs"/>
    <n v="11"/>
    <s v="ODA Grants"/>
    <n v="1"/>
    <n v="10"/>
    <n v="110"/>
    <s v="B03"/>
    <n v="0.48058699999999899"/>
    <n v="0.48058699999999899"/>
    <n v="70819.300319999849"/>
    <m/>
    <n v="0.49083195376307298"/>
    <n v="0.49083195376307298"/>
    <m/>
    <m/>
    <m/>
    <n v="0.48058699999999899"/>
    <m/>
    <m/>
    <n v="0.49083195376307298"/>
    <m/>
    <m/>
    <m/>
    <m/>
    <m/>
    <m/>
    <n v="302"/>
    <n v="0.48058699999999899"/>
    <n v="0.48058699999999899"/>
    <s v="POLIO ERADICATION THROUGH UNICEF."/>
    <s v="Polio Eradication through UNICEF."/>
    <x v="1"/>
    <n v="12250"/>
    <x v="3"/>
  </r>
  <r>
    <x v="2"/>
    <n v="918"/>
    <s v="EU Institutions"/>
    <x v="1"/>
    <x v="1"/>
    <n v="2"/>
    <s v="EDF"/>
    <n v="2007200071002"/>
    <s v="SCR.CTR.210654.01.1"/>
    <n v="3"/>
    <n v="613"/>
    <s v="Kazakhstan"/>
    <m/>
    <m/>
    <n v="10019"/>
    <s v="UMICs"/>
    <n v="11"/>
    <s v="ODA Grants"/>
    <n v="1"/>
    <n v="10"/>
    <n v="110"/>
    <s v="C01"/>
    <n v="0"/>
    <n v="0.15367480719794299"/>
    <n v="22914.450501285279"/>
    <n v="0"/>
    <n v="0"/>
    <n v="0.16424231369102099"/>
    <n v="0"/>
    <m/>
    <m/>
    <n v="0"/>
    <n v="0"/>
    <n v="0"/>
    <n v="0"/>
    <n v="0"/>
    <n v="0"/>
    <m/>
    <m/>
    <m/>
    <m/>
    <n v="918"/>
    <n v="0"/>
    <n v="0.119559"/>
    <s v="SUPPORT FOR MATERNAL AND CHILD HEALTH IN KAZAKHSTAN"/>
    <m/>
    <x v="0"/>
    <n v="13020"/>
    <x v="0"/>
  </r>
  <r>
    <x v="1"/>
    <n v="918"/>
    <s v="EU Institutions"/>
    <x v="1"/>
    <x v="1"/>
    <n v="2"/>
    <s v="EDF"/>
    <n v="2007200071002"/>
    <s v="SCR.CTR.210654"/>
    <n v="3"/>
    <n v="613"/>
    <s v="Kazakhstan"/>
    <m/>
    <m/>
    <n v="10019"/>
    <s v="UMICs"/>
    <n v="11"/>
    <s v="ODA Grants"/>
    <n v="1"/>
    <n v="10"/>
    <n v="110"/>
    <s v="C01"/>
    <n v="0"/>
    <n v="0.79627417218542995"/>
    <n v="117338.96201324496"/>
    <n v="0"/>
    <n v="0"/>
    <n v="0.84595146208583005"/>
    <n v="0"/>
    <m/>
    <m/>
    <n v="0"/>
    <n v="0"/>
    <n v="0"/>
    <n v="0"/>
    <n v="0"/>
    <n v="0"/>
    <n v="0"/>
    <n v="0"/>
    <m/>
    <n v="0"/>
    <n v="918"/>
    <n v="0"/>
    <n v="0.60118700000000003"/>
    <s v="SUPPORT FOR MATERNAL AND CHILD HEALTH IN KAZAKHSTAN"/>
    <s v="Support for Maternal and Child Health in Kazakhstan"/>
    <x v="0"/>
    <n v="13020"/>
    <x v="0"/>
  </r>
  <r>
    <x v="1"/>
    <n v="302"/>
    <s v="United States"/>
    <x v="1"/>
    <x v="1"/>
    <n v="1"/>
    <s v="AID"/>
    <n v="2010036214"/>
    <s v="UEJ42664"/>
    <n v="1"/>
    <n v="613"/>
    <s v="Kazakhstan"/>
    <m/>
    <m/>
    <n v="10019"/>
    <s v="UMICs"/>
    <n v="11"/>
    <s v="ODA Grants"/>
    <n v="1"/>
    <n v="10"/>
    <n v="110"/>
    <s v="B03"/>
    <n v="2.5000000000000001E-2"/>
    <n v="1.4630000000000001E-3"/>
    <n v="215.58768000000003"/>
    <m/>
    <n v="2.5532939601106201E-2"/>
    <n v="1.4941876254567299E-3"/>
    <m/>
    <m/>
    <m/>
    <n v="2.5000000000000001E-2"/>
    <m/>
    <m/>
    <n v="2.5532939601106201E-2"/>
    <m/>
    <m/>
    <m/>
    <m/>
    <m/>
    <m/>
    <n v="302"/>
    <n v="2.5000000000000001E-2"/>
    <n v="1.4630000000000001E-3"/>
    <s v="MATERNAL AND CHILD HEALTH"/>
    <s v="Maternal and Child Health"/>
    <x v="0"/>
    <n v="13020"/>
    <x v="0"/>
  </r>
  <r>
    <x v="2"/>
    <n v="302"/>
    <s v="United States"/>
    <x v="1"/>
    <x v="1"/>
    <n v="1"/>
    <s v="AID"/>
    <n v="2012038204"/>
    <s v="76_2063548"/>
    <n v="3"/>
    <n v="613"/>
    <s v="Kazakhstan"/>
    <m/>
    <m/>
    <n v="10019"/>
    <s v="UMICs"/>
    <n v="11"/>
    <s v="ODA Grants"/>
    <n v="1"/>
    <n v="10"/>
    <n v="110"/>
    <s v="B03"/>
    <m/>
    <n v="4.1599999999999996E-3"/>
    <n v="620.29759999999999"/>
    <m/>
    <m/>
    <n v="4.0844698607999897E-3"/>
    <m/>
    <m/>
    <m/>
    <m/>
    <m/>
    <m/>
    <m/>
    <m/>
    <m/>
    <m/>
    <m/>
    <m/>
    <m/>
    <n v="302"/>
    <m/>
    <n v="4.1599999999999996E-3"/>
    <s v="MATERNAL AND CHILD HEALTH"/>
    <s v="Maternal and Child Health"/>
    <x v="0"/>
    <n v="13020"/>
    <x v="0"/>
  </r>
  <r>
    <x v="0"/>
    <n v="302"/>
    <s v="United States"/>
    <x v="1"/>
    <x v="1"/>
    <n v="1"/>
    <s v="AID"/>
    <n v="2011021596"/>
    <s v="76_152234"/>
    <n v="3"/>
    <n v="613"/>
    <s v="Kazakhstan"/>
    <m/>
    <m/>
    <n v="10019"/>
    <s v="UMICs"/>
    <n v="11"/>
    <s v="ODA Grants"/>
    <n v="1"/>
    <n v="10"/>
    <n v="110"/>
    <s v="C01"/>
    <m/>
    <n v="1.7527000000000001E-2"/>
    <n v="2569.8087399999999"/>
    <m/>
    <m/>
    <n v="1.7527000000000001E-2"/>
    <m/>
    <m/>
    <m/>
    <m/>
    <m/>
    <m/>
    <m/>
    <m/>
    <m/>
    <m/>
    <m/>
    <m/>
    <m/>
    <n v="302"/>
    <m/>
    <n v="1.7527000000000001E-2"/>
    <s v="MATERNAL AND CHILD HEALTH"/>
    <s v="Maternal and Child Health"/>
    <x v="0"/>
    <n v="13020"/>
    <x v="0"/>
  </r>
  <r>
    <x v="2"/>
    <n v="302"/>
    <s v="United States"/>
    <x v="1"/>
    <x v="1"/>
    <n v="1"/>
    <s v="AID"/>
    <n v="2012020270"/>
    <s v="76_2027634"/>
    <n v="1"/>
    <n v="613"/>
    <s v="Kazakhstan"/>
    <m/>
    <m/>
    <n v="10019"/>
    <s v="UMICs"/>
    <n v="11"/>
    <s v="ODA Grants"/>
    <n v="1"/>
    <n v="10"/>
    <n v="110"/>
    <s v="C01"/>
    <m/>
    <m/>
    <n v="0"/>
    <m/>
    <m/>
    <m/>
    <m/>
    <n v="-1.9999999999999902E-6"/>
    <n v="-1.9636874330769102E-6"/>
    <m/>
    <m/>
    <m/>
    <m/>
    <m/>
    <m/>
    <m/>
    <m/>
    <m/>
    <m/>
    <n v="302"/>
    <m/>
    <m/>
    <s v="ADMINISTRATION AND OVERSIGHT - ASSISTANCE FOR HIV/AIDS"/>
    <s v="Administration and Oversight - Assistance for HIV/AIDS"/>
    <x v="1"/>
    <n v="13040"/>
    <x v="1"/>
  </r>
  <r>
    <x v="2"/>
    <n v="302"/>
    <s v="United States"/>
    <x v="1"/>
    <x v="1"/>
    <n v="1"/>
    <s v="AID"/>
    <n v="2012019977"/>
    <s v="76_2027223"/>
    <n v="3"/>
    <n v="613"/>
    <s v="Kazakhstan"/>
    <m/>
    <m/>
    <n v="10019"/>
    <s v="UMICs"/>
    <n v="11"/>
    <s v="ODA Grants"/>
    <n v="1"/>
    <n v="10"/>
    <n v="110"/>
    <s v="C01"/>
    <m/>
    <n v="1.4E-5"/>
    <n v="2.0875400000000002"/>
    <m/>
    <m/>
    <n v="1.37458120315384E-5"/>
    <m/>
    <n v="-9.6099999999999896E-4"/>
    <n v="-9.4355181159345904E-4"/>
    <m/>
    <m/>
    <m/>
    <m/>
    <m/>
    <m/>
    <m/>
    <m/>
    <m/>
    <m/>
    <n v="302"/>
    <m/>
    <n v="1.4E-5"/>
    <s v="ADMINISTRATION AND OVERSIGHT - ASSISTANCE FOR HIV/AIDS"/>
    <s v="Administration and Oversight - Assistance for HIV/AIDS"/>
    <x v="1"/>
    <n v="13040"/>
    <x v="1"/>
  </r>
  <r>
    <x v="2"/>
    <n v="302"/>
    <s v="United States"/>
    <x v="1"/>
    <x v="1"/>
    <n v="1"/>
    <s v="AID"/>
    <n v="2012019810"/>
    <s v="76_2026971"/>
    <n v="3"/>
    <n v="613"/>
    <s v="Kazakhstan"/>
    <m/>
    <m/>
    <n v="10019"/>
    <s v="UMICs"/>
    <n v="11"/>
    <s v="ODA Grants"/>
    <n v="1"/>
    <n v="10"/>
    <n v="110"/>
    <s v="C01"/>
    <m/>
    <n v="6.29E-4"/>
    <n v="93.79019000000001"/>
    <m/>
    <m/>
    <n v="6.1757969770269005E-4"/>
    <m/>
    <m/>
    <m/>
    <m/>
    <m/>
    <m/>
    <m/>
    <m/>
    <m/>
    <m/>
    <m/>
    <m/>
    <m/>
    <n v="302"/>
    <m/>
    <n v="6.29E-4"/>
    <s v="ADMINISTRATION AND OVERSIGHT - ASSISTANCE FOR HIV/AIDS"/>
    <s v="Administration and Oversight - Assistance for HIV/AIDS"/>
    <x v="1"/>
    <n v="13040"/>
    <x v="1"/>
  </r>
  <r>
    <x v="2"/>
    <n v="302"/>
    <s v="United States"/>
    <x v="1"/>
    <x v="1"/>
    <n v="1"/>
    <s v="AID"/>
    <n v="2012019547"/>
    <s v="76_2026554"/>
    <n v="3"/>
    <n v="613"/>
    <s v="Kazakhstan"/>
    <m/>
    <m/>
    <n v="10019"/>
    <s v="UMICs"/>
    <n v="11"/>
    <s v="ODA Grants"/>
    <n v="1"/>
    <n v="10"/>
    <n v="110"/>
    <s v="C01"/>
    <m/>
    <n v="7.1999999999999893E-5"/>
    <n v="10.735919999999986"/>
    <m/>
    <m/>
    <n v="7.0692747590769001E-5"/>
    <m/>
    <n v="-1.439E-3"/>
    <n v="-1.41287310809884E-3"/>
    <m/>
    <m/>
    <m/>
    <m/>
    <m/>
    <m/>
    <m/>
    <m/>
    <m/>
    <m/>
    <n v="302"/>
    <m/>
    <n v="7.1999999999999893E-5"/>
    <s v="ADMINISTRATION AND OVERSIGHT - ASSISTANCE FOR HIV/AIDS"/>
    <s v="Administration and Oversight - Assistance for HIV/AIDS"/>
    <x v="1"/>
    <n v="13040"/>
    <x v="1"/>
  </r>
  <r>
    <x v="2"/>
    <n v="302"/>
    <s v="United States"/>
    <x v="1"/>
    <x v="1"/>
    <n v="1"/>
    <s v="AID"/>
    <n v="2012020269"/>
    <s v="76_2027633"/>
    <n v="3"/>
    <n v="613"/>
    <s v="Kazakhstan"/>
    <m/>
    <m/>
    <n v="10019"/>
    <s v="UMICs"/>
    <n v="11"/>
    <s v="ODA Grants"/>
    <n v="1"/>
    <n v="10"/>
    <n v="110"/>
    <s v="C01"/>
    <m/>
    <n v="5.0000000000000002E-5"/>
    <n v="7.4555000000000016"/>
    <m/>
    <m/>
    <n v="4.9092185826922897E-5"/>
    <m/>
    <m/>
    <m/>
    <m/>
    <m/>
    <m/>
    <m/>
    <m/>
    <m/>
    <m/>
    <m/>
    <m/>
    <m/>
    <n v="302"/>
    <m/>
    <n v="5.0000000000000002E-5"/>
    <s v="ADMINISTRATION AND OVERSIGHT - ASSISTANCE FOR HIV/AIDS"/>
    <s v="Administration and Oversight - Assistance for HIV/AIDS"/>
    <x v="1"/>
    <n v="13040"/>
    <x v="1"/>
  </r>
  <r>
    <x v="0"/>
    <n v="302"/>
    <s v="United States"/>
    <x v="1"/>
    <x v="1"/>
    <n v="1"/>
    <s v="AID"/>
    <n v="2011002346"/>
    <s v="76_107081"/>
    <n v="1"/>
    <n v="613"/>
    <s v="Kazakhstan"/>
    <m/>
    <m/>
    <n v="10019"/>
    <s v="UMICs"/>
    <n v="11"/>
    <s v="ODA Grants"/>
    <n v="1"/>
    <n v="10"/>
    <n v="110"/>
    <s v="C01"/>
    <n v="6.1319999999999899E-3"/>
    <n v="4.6210000000000001E-3"/>
    <n v="677.53102000000001"/>
    <m/>
    <n v="6.1319999999999899E-3"/>
    <n v="4.6210000000000001E-3"/>
    <m/>
    <m/>
    <m/>
    <n v="6.1319999999999899E-3"/>
    <m/>
    <m/>
    <n v="6.1319999999999899E-3"/>
    <m/>
    <m/>
    <m/>
    <m/>
    <m/>
    <m/>
    <n v="302"/>
    <n v="6.1319999999999899E-3"/>
    <n v="4.6210000000000001E-3"/>
    <s v="ADMINISTRATION AND OVERSIGHT - ASSISTANCE FOR HIV/AIDS - ASSISTANCE FOR HIV/AIDS"/>
    <s v="Administration and Oversight - Assistance for HIV/AIDS - Assistance for HIV/AIDS"/>
    <x v="1"/>
    <n v="13040"/>
    <x v="1"/>
  </r>
  <r>
    <x v="0"/>
    <n v="302"/>
    <s v="United States"/>
    <x v="1"/>
    <x v="1"/>
    <n v="1"/>
    <s v="AID"/>
    <n v="2011003250"/>
    <s v="76_108668"/>
    <n v="1"/>
    <n v="613"/>
    <s v="Kazakhstan"/>
    <m/>
    <m/>
    <n v="10019"/>
    <s v="UMICs"/>
    <n v="11"/>
    <s v="ODA Grants"/>
    <n v="1"/>
    <n v="10"/>
    <n v="110"/>
    <s v="C01"/>
    <n v="9.9499999999999901E-3"/>
    <n v="9.9499999999999901E-3"/>
    <n v="1458.8689999999986"/>
    <m/>
    <n v="9.9499999999999901E-3"/>
    <n v="9.9499999999999901E-3"/>
    <m/>
    <m/>
    <m/>
    <n v="9.9499999999999901E-3"/>
    <m/>
    <m/>
    <n v="9.9499999999999901E-3"/>
    <m/>
    <m/>
    <m/>
    <m/>
    <m/>
    <m/>
    <n v="302"/>
    <n v="9.9499999999999901E-3"/>
    <n v="9.9499999999999901E-3"/>
    <s v="ADMINISTRATION AND OVERSIGHT - ASSISTANCE FOR HIV/AIDS - ASSISTANCE FOR HIV/AIDS"/>
    <s v="Administration and Oversight - Assistance for HIV/AIDS - Assistance for HIV/AIDS"/>
    <x v="1"/>
    <n v="13040"/>
    <x v="1"/>
  </r>
  <r>
    <x v="0"/>
    <n v="302"/>
    <s v="United States"/>
    <x v="1"/>
    <x v="1"/>
    <n v="1"/>
    <s v="AID"/>
    <n v="2011003256"/>
    <s v="76_108670"/>
    <n v="1"/>
    <n v="613"/>
    <s v="Kazakhstan"/>
    <m/>
    <m/>
    <n v="10019"/>
    <s v="UMICs"/>
    <n v="11"/>
    <s v="ODA Grants"/>
    <n v="1"/>
    <n v="10"/>
    <n v="110"/>
    <s v="C01"/>
    <n v="7.7999999999999904E-5"/>
    <n v="7.6000000000000004E-5"/>
    <n v="11.143120000000001"/>
    <m/>
    <n v="7.7999999999999904E-5"/>
    <n v="7.6000000000000004E-5"/>
    <m/>
    <m/>
    <m/>
    <n v="7.7999999999999904E-5"/>
    <m/>
    <m/>
    <n v="7.7999999999999904E-5"/>
    <m/>
    <m/>
    <m/>
    <m/>
    <m/>
    <m/>
    <n v="302"/>
    <n v="7.7999999999999904E-5"/>
    <n v="7.6000000000000004E-5"/>
    <s v="ADMINISTRATION AND OVERSIGHT - ASSISTANCE FOR HIV/AIDS - ASSISTANCE FOR HIV/AIDS"/>
    <s v="Administration and Oversight - Assistance for HIV/AIDS - Assistance for HIV/AIDS"/>
    <x v="1"/>
    <n v="13040"/>
    <x v="1"/>
  </r>
  <r>
    <x v="0"/>
    <n v="302"/>
    <s v="United States"/>
    <x v="1"/>
    <x v="1"/>
    <n v="1"/>
    <s v="AID"/>
    <n v="2011003255"/>
    <s v="76_108669"/>
    <n v="1"/>
    <n v="613"/>
    <s v="Kazakhstan"/>
    <m/>
    <m/>
    <n v="10019"/>
    <s v="UMICs"/>
    <n v="11"/>
    <s v="ODA Grants"/>
    <n v="1"/>
    <n v="10"/>
    <n v="110"/>
    <s v="C01"/>
    <n v="5.0000000000000002E-5"/>
    <m/>
    <n v="0"/>
    <m/>
    <n v="5.0000000000000002E-5"/>
    <m/>
    <m/>
    <m/>
    <m/>
    <n v="5.0000000000000002E-5"/>
    <m/>
    <m/>
    <n v="5.0000000000000002E-5"/>
    <m/>
    <m/>
    <m/>
    <m/>
    <m/>
    <m/>
    <n v="302"/>
    <n v="5.0000000000000002E-5"/>
    <m/>
    <s v="ADMINISTRATION AND OVERSIGHT - ASSISTANCE FOR HIV/AIDS - ASSISTANCE FOR HIV/AIDS"/>
    <s v="Administration and Oversight - Assistance for HIV/AIDS - Assistance for HIV/AIDS"/>
    <x v="1"/>
    <n v="13040"/>
    <x v="1"/>
  </r>
  <r>
    <x v="0"/>
    <n v="302"/>
    <s v="United States"/>
    <x v="1"/>
    <x v="1"/>
    <n v="1"/>
    <s v="AID"/>
    <n v="2011002996"/>
    <s v="76_108206"/>
    <n v="1"/>
    <n v="613"/>
    <s v="Kazakhstan"/>
    <m/>
    <m/>
    <n v="10019"/>
    <s v="UMICs"/>
    <n v="11"/>
    <s v="ODA Grants"/>
    <n v="1"/>
    <n v="10"/>
    <n v="110"/>
    <s v="C01"/>
    <n v="3.1619999999999899E-3"/>
    <n v="2.1869999999999902E-3"/>
    <n v="320.65793999999858"/>
    <m/>
    <n v="3.1619999999999899E-3"/>
    <n v="2.1869999999999902E-3"/>
    <m/>
    <m/>
    <m/>
    <n v="3.1619999999999899E-3"/>
    <m/>
    <m/>
    <n v="3.1619999999999899E-3"/>
    <m/>
    <m/>
    <m/>
    <m/>
    <m/>
    <m/>
    <n v="302"/>
    <n v="3.1619999999999899E-3"/>
    <n v="2.1869999999999902E-3"/>
    <s v="ADMINISTRATION AND OVERSIGHT - ASSISTANCE FOR HIV/AIDS - ASSISTANCE FOR HIV/AIDS"/>
    <s v="Administration and Oversight - Assistance for HIV/AIDS - Assistance for HIV/AIDS"/>
    <x v="1"/>
    <n v="13040"/>
    <x v="1"/>
  </r>
  <r>
    <x v="0"/>
    <n v="302"/>
    <s v="United States"/>
    <x v="1"/>
    <x v="1"/>
    <n v="1"/>
    <s v="AID"/>
    <n v="2011002656"/>
    <s v="76_107666"/>
    <n v="1"/>
    <n v="613"/>
    <s v="Kazakhstan"/>
    <m/>
    <m/>
    <n v="10019"/>
    <s v="UMICs"/>
    <n v="11"/>
    <s v="ODA Grants"/>
    <n v="1"/>
    <n v="10"/>
    <n v="110"/>
    <s v="C01"/>
    <n v="6.29E-4"/>
    <m/>
    <n v="0"/>
    <m/>
    <n v="6.29E-4"/>
    <m/>
    <m/>
    <m/>
    <m/>
    <n v="6.29E-4"/>
    <m/>
    <m/>
    <n v="6.29E-4"/>
    <m/>
    <m/>
    <m/>
    <m/>
    <m/>
    <m/>
    <n v="302"/>
    <n v="6.29E-4"/>
    <m/>
    <s v="ADMINISTRATION AND OVERSIGHT - ASSISTANCE FOR HIV/AIDS - ASSISTANCE FOR HIV/AIDS"/>
    <s v="Administration and Oversight - Assistance for HIV/AIDS - Assistance for HIV/AIDS"/>
    <x v="1"/>
    <n v="13040"/>
    <x v="1"/>
  </r>
  <r>
    <x v="1"/>
    <n v="302"/>
    <s v="United States"/>
    <x v="1"/>
    <x v="1"/>
    <n v="1"/>
    <s v="AID"/>
    <n v="2010016225"/>
    <s v="UEJ16681"/>
    <n v="1"/>
    <n v="613"/>
    <s v="Kazakhstan"/>
    <m/>
    <m/>
    <n v="10019"/>
    <s v="UMICs"/>
    <n v="11"/>
    <s v="ODA Grants"/>
    <n v="1"/>
    <n v="10"/>
    <n v="110"/>
    <s v="C01"/>
    <n v="2.5000000000000001E-5"/>
    <n v="2.5000000000000001E-5"/>
    <n v="3.6840000000000006"/>
    <m/>
    <n v="2.5532939601106198E-5"/>
    <n v="2.5532939601106198E-5"/>
    <m/>
    <m/>
    <m/>
    <n v="2.5000000000000001E-5"/>
    <m/>
    <m/>
    <n v="2.5532939601106198E-5"/>
    <m/>
    <m/>
    <m/>
    <m/>
    <m/>
    <m/>
    <n v="302"/>
    <n v="2.5000000000000001E-5"/>
    <n v="2.5000000000000001E-5"/>
    <s v="ADMINISTRATION AND OVERSIGHT - ASSISTANCE FOR HIV/AIDS - ASSISTANCE FOR HIV/AIDS"/>
    <s v="Administration and Oversight - Assistance for HIV/AIDS - Assistance for HIV/AIDS"/>
    <x v="1"/>
    <n v="13040"/>
    <x v="1"/>
  </r>
  <r>
    <x v="1"/>
    <n v="302"/>
    <s v="United States"/>
    <x v="1"/>
    <x v="1"/>
    <n v="1"/>
    <s v="AID"/>
    <n v="2010016166"/>
    <s v="UEJ16627"/>
    <n v="1"/>
    <n v="613"/>
    <s v="Kazakhstan"/>
    <m/>
    <m/>
    <n v="10019"/>
    <s v="UMICs"/>
    <n v="11"/>
    <s v="ODA Grants"/>
    <n v="1"/>
    <n v="10"/>
    <n v="110"/>
    <s v="D02"/>
    <n v="1.11259999999999E-2"/>
    <n v="1.11259999999999E-2"/>
    <n v="1639.5273599999853"/>
    <m/>
    <n v="1.1363179440076299E-2"/>
    <n v="1.1363179440076299E-2"/>
    <m/>
    <m/>
    <m/>
    <n v="1.11259999999999E-2"/>
    <m/>
    <m/>
    <n v="1.1363179440076299E-2"/>
    <m/>
    <m/>
    <m/>
    <m/>
    <m/>
    <m/>
    <n v="302"/>
    <n v="1.11259999999999E-2"/>
    <n v="1.11259999999999E-2"/>
    <s v="ADMINISTRATION AND OVERSIGHT - ASSISTANCE FOR HIV/AIDS - ASSISTANCE FOR HIV/AIDS"/>
    <s v="Administration and Oversight - Assistance for HIV/AIDS - Assistance for HIV/AIDS"/>
    <x v="1"/>
    <n v="13040"/>
    <x v="1"/>
  </r>
  <r>
    <x v="1"/>
    <n v="302"/>
    <s v="United States"/>
    <x v="1"/>
    <x v="1"/>
    <n v="1"/>
    <s v="AID"/>
    <n v="2010016220"/>
    <s v="UEJ16677"/>
    <n v="1"/>
    <n v="613"/>
    <s v="Kazakhstan"/>
    <m/>
    <m/>
    <n v="10019"/>
    <s v="UMICs"/>
    <n v="11"/>
    <s v="ODA Grants"/>
    <n v="1"/>
    <n v="10"/>
    <n v="110"/>
    <s v="C01"/>
    <n v="7.6E-3"/>
    <n v="7.6E-3"/>
    <n v="1119.9360000000001"/>
    <m/>
    <n v="7.7620136387362903E-3"/>
    <n v="7.7620136387362903E-3"/>
    <m/>
    <m/>
    <m/>
    <n v="7.6E-3"/>
    <m/>
    <m/>
    <n v="7.7620136387362903E-3"/>
    <m/>
    <m/>
    <m/>
    <m/>
    <m/>
    <m/>
    <n v="302"/>
    <n v="7.6E-3"/>
    <n v="7.6E-3"/>
    <s v="ADMINISTRATION AND OVERSIGHT - ASSISTANCE FOR HIV/AIDS - ASSISTANCE FOR HIV/AIDS"/>
    <s v="Administration and Oversight - Assistance for HIV/AIDS - Assistance for HIV/AIDS"/>
    <x v="1"/>
    <n v="13040"/>
    <x v="1"/>
  </r>
  <r>
    <x v="1"/>
    <n v="302"/>
    <s v="United States"/>
    <x v="1"/>
    <x v="1"/>
    <n v="1"/>
    <s v="AID"/>
    <n v="2010016224"/>
    <s v="UEJ16680"/>
    <n v="1"/>
    <n v="613"/>
    <s v="Kazakhstan"/>
    <m/>
    <m/>
    <n v="10019"/>
    <s v="UMICs"/>
    <n v="11"/>
    <s v="ODA Grants"/>
    <n v="1"/>
    <n v="10"/>
    <n v="110"/>
    <s v="C01"/>
    <n v="1.13499999999999E-3"/>
    <n v="1.13499999999999E-3"/>
    <n v="167.25359999999853"/>
    <m/>
    <n v="1.1591954578902199E-3"/>
    <n v="1.1591954578902199E-3"/>
    <m/>
    <m/>
    <m/>
    <n v="1.13499999999999E-3"/>
    <m/>
    <m/>
    <n v="1.1591954578902199E-3"/>
    <m/>
    <m/>
    <m/>
    <m/>
    <m/>
    <m/>
    <n v="302"/>
    <n v="1.13499999999999E-3"/>
    <n v="1.13499999999999E-3"/>
    <s v="ADMINISTRATION AND OVERSIGHT - ASSISTANCE FOR HIV/AIDS - ASSISTANCE FOR HIV/AIDS"/>
    <s v="Administration and Oversight - Assistance for HIV/AIDS - Assistance for HIV/AIDS"/>
    <x v="1"/>
    <n v="13040"/>
    <x v="1"/>
  </r>
  <r>
    <x v="1"/>
    <n v="302"/>
    <s v="United States"/>
    <x v="1"/>
    <x v="1"/>
    <n v="1"/>
    <s v="AID"/>
    <n v="2010016251"/>
    <s v="UEJ16706"/>
    <n v="1"/>
    <n v="613"/>
    <s v="Kazakhstan"/>
    <m/>
    <m/>
    <n v="10019"/>
    <s v="UMICs"/>
    <n v="11"/>
    <s v="ODA Grants"/>
    <n v="1"/>
    <n v="10"/>
    <n v="110"/>
    <s v="C01"/>
    <n v="2.3180000000000002E-3"/>
    <n v="2.3180000000000002E-3"/>
    <n v="341.58048000000008"/>
    <m/>
    <n v="2.36741415981457E-3"/>
    <n v="2.36741415981457E-3"/>
    <m/>
    <m/>
    <m/>
    <n v="2.3180000000000002E-3"/>
    <m/>
    <m/>
    <n v="2.36741415981457E-3"/>
    <m/>
    <m/>
    <m/>
    <m/>
    <m/>
    <m/>
    <n v="302"/>
    <n v="2.3180000000000002E-3"/>
    <n v="2.3180000000000002E-3"/>
    <s v="ADMINISTRATION AND OVERSIGHT - ASSISTANCE FOR HIV/AIDS - ASSISTANCE FOR HIV/AIDS"/>
    <s v="Administration and Oversight - Assistance for HIV/AIDS - Assistance for HIV/AIDS"/>
    <x v="1"/>
    <n v="13040"/>
    <x v="1"/>
  </r>
  <r>
    <x v="1"/>
    <n v="302"/>
    <s v="United States"/>
    <x v="1"/>
    <x v="1"/>
    <n v="1"/>
    <s v="AID"/>
    <n v="2010016196"/>
    <s v="UEJ16655"/>
    <n v="1"/>
    <n v="613"/>
    <s v="Kazakhstan"/>
    <m/>
    <m/>
    <n v="10019"/>
    <s v="UMICs"/>
    <n v="11"/>
    <s v="ODA Grants"/>
    <n v="1"/>
    <n v="10"/>
    <n v="110"/>
    <s v="C01"/>
    <n v="4.0000000000000001E-3"/>
    <n v="4.0000000000000001E-3"/>
    <n v="589.44000000000005"/>
    <m/>
    <n v="4.0852703361769901E-3"/>
    <n v="4.0852703361769901E-3"/>
    <m/>
    <m/>
    <m/>
    <n v="4.0000000000000001E-3"/>
    <m/>
    <m/>
    <n v="4.0852703361769901E-3"/>
    <m/>
    <m/>
    <m/>
    <m/>
    <m/>
    <m/>
    <n v="302"/>
    <n v="4.0000000000000001E-3"/>
    <n v="4.0000000000000001E-3"/>
    <s v="ADMINISTRATION AND OVERSIGHT - ASSISTANCE FOR HIV/AIDS - ASSISTANCE FOR HIV/AIDS"/>
    <s v="Administration and Oversight - Assistance for HIV/AIDS - Assistance for HIV/AIDS"/>
    <x v="1"/>
    <n v="13040"/>
    <x v="1"/>
  </r>
  <r>
    <x v="1"/>
    <n v="302"/>
    <s v="United States"/>
    <x v="1"/>
    <x v="1"/>
    <n v="1"/>
    <s v="AID"/>
    <n v="2010016217"/>
    <s v="UEJ16674"/>
    <n v="3"/>
    <n v="613"/>
    <s v="Kazakhstan"/>
    <m/>
    <m/>
    <n v="10019"/>
    <s v="UMICs"/>
    <n v="11"/>
    <s v="ODA Grants"/>
    <n v="1"/>
    <n v="10"/>
    <n v="110"/>
    <s v="C01"/>
    <m/>
    <n v="1.7960000000000001E-3"/>
    <n v="264.65856000000002"/>
    <m/>
    <m/>
    <n v="1.83428638094347E-3"/>
    <m/>
    <m/>
    <m/>
    <m/>
    <m/>
    <m/>
    <m/>
    <m/>
    <m/>
    <m/>
    <m/>
    <m/>
    <m/>
    <n v="302"/>
    <m/>
    <n v="1.7960000000000001E-3"/>
    <s v="ADMINISTRATION AND OVERSIGHT - ASSISTANCE FOR HIV/AIDS - ASSISTANCE FOR HIV/AIDS"/>
    <s v="Administration and Oversight - Assistance for HIV/AIDS - Assistance for HIV/AIDS"/>
    <x v="1"/>
    <n v="13040"/>
    <x v="1"/>
  </r>
  <r>
    <x v="2"/>
    <n v="302"/>
    <s v="United States"/>
    <x v="1"/>
    <x v="1"/>
    <n v="1"/>
    <s v="AID"/>
    <n v="2012025349"/>
    <s v="76_2043272"/>
    <n v="1"/>
    <n v="613"/>
    <s v="Kazakhstan"/>
    <m/>
    <m/>
    <n v="10019"/>
    <s v="UMICs"/>
    <n v="11"/>
    <s v="ODA Grants"/>
    <n v="1"/>
    <n v="10"/>
    <n v="110"/>
    <s v="C01"/>
    <m/>
    <n v="-4.1301999999999901E-2"/>
    <n v="-6158.5412199999855"/>
    <m/>
    <m/>
    <n v="-4.0552109180471398E-2"/>
    <m/>
    <m/>
    <m/>
    <m/>
    <m/>
    <m/>
    <m/>
    <m/>
    <m/>
    <m/>
    <m/>
    <m/>
    <m/>
    <n v="302"/>
    <m/>
    <n v="-4.1301999999999901E-2"/>
    <s v="ASSISTANCE FOR HIV/AIDS"/>
    <s v="Assistance for HIV/AIDS"/>
    <x v="1"/>
    <n v="13040"/>
    <x v="1"/>
  </r>
  <r>
    <x v="2"/>
    <n v="302"/>
    <s v="United States"/>
    <x v="1"/>
    <x v="1"/>
    <n v="1"/>
    <s v="AID"/>
    <n v="2012022075"/>
    <s v="76_2038051"/>
    <n v="1"/>
    <n v="613"/>
    <s v="Kazakhstan"/>
    <m/>
    <m/>
    <n v="10019"/>
    <s v="UMICs"/>
    <n v="11"/>
    <s v="ODA Grants"/>
    <n v="1"/>
    <n v="10"/>
    <n v="110"/>
    <s v="C01"/>
    <n v="2.5000000000000001E-3"/>
    <n v="2.5000000000000001E-3"/>
    <n v="372.77500000000003"/>
    <m/>
    <n v="2.4546092913461399E-3"/>
    <n v="2.4546092913461399E-3"/>
    <m/>
    <m/>
    <m/>
    <n v="2.5000000000000001E-3"/>
    <m/>
    <m/>
    <n v="2.4546092913461399E-3"/>
    <m/>
    <m/>
    <m/>
    <m/>
    <m/>
    <m/>
    <n v="302"/>
    <n v="2.5000000000000001E-3"/>
    <n v="2.5000000000000001E-3"/>
    <s v="ASSISTANCE FOR HIV/AIDS"/>
    <s v="Assistance for HIV/AIDS"/>
    <x v="1"/>
    <n v="13040"/>
    <x v="1"/>
  </r>
  <r>
    <x v="2"/>
    <n v="302"/>
    <s v="United States"/>
    <x v="1"/>
    <x v="1"/>
    <n v="1"/>
    <s v="AID"/>
    <n v="2012025429"/>
    <s v="76_2043410"/>
    <n v="1"/>
    <n v="613"/>
    <s v="Kazakhstan"/>
    <m/>
    <m/>
    <n v="10019"/>
    <s v="UMICs"/>
    <n v="11"/>
    <s v="ODA Grants"/>
    <n v="1"/>
    <n v="10"/>
    <n v="110"/>
    <s v="C01"/>
    <n v="3.8771E-2"/>
    <m/>
    <n v="0"/>
    <m/>
    <n v="3.8067062733912603E-2"/>
    <m/>
    <m/>
    <m/>
    <m/>
    <n v="3.8771E-2"/>
    <m/>
    <m/>
    <n v="3.8067062733912603E-2"/>
    <m/>
    <m/>
    <m/>
    <m/>
    <m/>
    <m/>
    <n v="302"/>
    <n v="3.8771E-2"/>
    <m/>
    <s v="ASSISTANCE FOR HIV/AIDS"/>
    <s v="Assistance for HIV/AIDS"/>
    <x v="1"/>
    <n v="13040"/>
    <x v="1"/>
  </r>
  <r>
    <x v="2"/>
    <n v="302"/>
    <s v="United States"/>
    <x v="1"/>
    <x v="1"/>
    <n v="1"/>
    <s v="AID"/>
    <n v="2012023836"/>
    <s v="76_2040984"/>
    <n v="1"/>
    <n v="613"/>
    <s v="Kazakhstan"/>
    <m/>
    <m/>
    <n v="10019"/>
    <s v="UMICs"/>
    <n v="11"/>
    <s v="ODA Grants"/>
    <n v="1"/>
    <n v="10"/>
    <n v="110"/>
    <s v="C01"/>
    <n v="4.7699999999999902E-4"/>
    <n v="4.7699999999999902E-4"/>
    <n v="71.125469999999851"/>
    <m/>
    <n v="4.6833945278884501E-4"/>
    <n v="4.6833945278884501E-4"/>
    <m/>
    <m/>
    <m/>
    <n v="4.7699999999999902E-4"/>
    <m/>
    <m/>
    <n v="4.6833945278884501E-4"/>
    <m/>
    <m/>
    <m/>
    <m/>
    <m/>
    <m/>
    <n v="302"/>
    <n v="4.7699999999999902E-4"/>
    <n v="4.7699999999999902E-4"/>
    <s v="ASSISTANCE FOR HIV/AIDS"/>
    <s v="Assistance for HIV/AIDS"/>
    <x v="1"/>
    <n v="13040"/>
    <x v="1"/>
  </r>
  <r>
    <x v="2"/>
    <n v="302"/>
    <s v="United States"/>
    <x v="1"/>
    <x v="1"/>
    <n v="1"/>
    <s v="AID"/>
    <n v="2012023828"/>
    <s v="76_2040977"/>
    <n v="1"/>
    <n v="613"/>
    <s v="Kazakhstan"/>
    <m/>
    <m/>
    <n v="10019"/>
    <s v="UMICs"/>
    <n v="11"/>
    <s v="ODA Grants"/>
    <n v="1"/>
    <n v="10"/>
    <n v="110"/>
    <s v="C01"/>
    <n v="4.7699999999999902E-4"/>
    <n v="4.7699999999999902E-4"/>
    <n v="71.125469999999851"/>
    <m/>
    <n v="4.6833945278884501E-4"/>
    <n v="4.6833945278884501E-4"/>
    <m/>
    <m/>
    <m/>
    <n v="4.7699999999999902E-4"/>
    <m/>
    <m/>
    <n v="4.6833945278884501E-4"/>
    <m/>
    <m/>
    <m/>
    <m/>
    <m/>
    <m/>
    <n v="302"/>
    <n v="4.7699999999999902E-4"/>
    <n v="4.7699999999999902E-4"/>
    <s v="ASSISTANCE FOR HIV/AIDS"/>
    <s v="Assistance for HIV/AIDS"/>
    <x v="1"/>
    <n v="13040"/>
    <x v="1"/>
  </r>
  <r>
    <x v="2"/>
    <n v="302"/>
    <s v="United States"/>
    <x v="1"/>
    <x v="1"/>
    <n v="1"/>
    <s v="AID"/>
    <n v="2012023852"/>
    <s v="76_2041001"/>
    <n v="1"/>
    <n v="613"/>
    <s v="Kazakhstan"/>
    <m/>
    <m/>
    <n v="10019"/>
    <s v="UMICs"/>
    <n v="11"/>
    <s v="ODA Grants"/>
    <n v="1"/>
    <n v="10"/>
    <n v="110"/>
    <s v="C01"/>
    <n v="3.7100000000000002E-4"/>
    <n v="3.7100000000000002E-4"/>
    <n v="55.319810000000011"/>
    <m/>
    <n v="3.6426401883576801E-4"/>
    <n v="3.6426401883576801E-4"/>
    <m/>
    <m/>
    <m/>
    <n v="3.7100000000000002E-4"/>
    <m/>
    <m/>
    <n v="3.6426401883576801E-4"/>
    <m/>
    <m/>
    <m/>
    <m/>
    <m/>
    <m/>
    <n v="302"/>
    <n v="3.7100000000000002E-4"/>
    <n v="3.7100000000000002E-4"/>
    <s v="ASSISTANCE FOR HIV/AIDS"/>
    <s v="Assistance for HIV/AIDS"/>
    <x v="1"/>
    <n v="13040"/>
    <x v="1"/>
  </r>
  <r>
    <x v="2"/>
    <n v="302"/>
    <s v="United States"/>
    <x v="1"/>
    <x v="1"/>
    <n v="1"/>
    <s v="AID"/>
    <n v="2012023848"/>
    <s v="76_2040997"/>
    <n v="1"/>
    <n v="613"/>
    <s v="Kazakhstan"/>
    <m/>
    <m/>
    <n v="10019"/>
    <s v="UMICs"/>
    <n v="11"/>
    <s v="ODA Grants"/>
    <n v="1"/>
    <n v="10"/>
    <n v="110"/>
    <s v="C01"/>
    <n v="1.0789999999999899E-3"/>
    <n v="1.0789999999999899E-3"/>
    <n v="160.8896899999985"/>
    <m/>
    <n v="1.0594093701449901E-3"/>
    <n v="1.0594093701449901E-3"/>
    <m/>
    <m/>
    <m/>
    <n v="1.0789999999999899E-3"/>
    <m/>
    <m/>
    <n v="1.0594093701449901E-3"/>
    <m/>
    <m/>
    <m/>
    <m/>
    <m/>
    <m/>
    <n v="302"/>
    <n v="1.0789999999999899E-3"/>
    <n v="1.0789999999999899E-3"/>
    <s v="ASSISTANCE FOR HIV/AIDS"/>
    <s v="Assistance for HIV/AIDS"/>
    <x v="1"/>
    <n v="13040"/>
    <x v="1"/>
  </r>
  <r>
    <x v="2"/>
    <n v="302"/>
    <s v="United States"/>
    <x v="1"/>
    <x v="1"/>
    <n v="1"/>
    <s v="AID"/>
    <n v="2012023803"/>
    <s v="76_2040951"/>
    <n v="1"/>
    <n v="613"/>
    <s v="Kazakhstan"/>
    <m/>
    <m/>
    <n v="10019"/>
    <s v="UMICs"/>
    <n v="11"/>
    <s v="ODA Grants"/>
    <n v="1"/>
    <n v="10"/>
    <n v="110"/>
    <s v="C01"/>
    <n v="1.684E-3"/>
    <n v="1.684E-3"/>
    <n v="251.10123999999999"/>
    <m/>
    <n v="1.6534248186507599E-3"/>
    <n v="1.6534248186507599E-3"/>
    <m/>
    <m/>
    <m/>
    <n v="1.684E-3"/>
    <m/>
    <m/>
    <n v="1.6534248186507599E-3"/>
    <m/>
    <m/>
    <m/>
    <m/>
    <m/>
    <m/>
    <n v="302"/>
    <n v="1.684E-3"/>
    <n v="1.684E-3"/>
    <s v="ASSISTANCE FOR HIV/AIDS"/>
    <s v="Assistance for HIV/AIDS"/>
    <x v="1"/>
    <n v="13040"/>
    <x v="1"/>
  </r>
  <r>
    <x v="2"/>
    <n v="302"/>
    <s v="United States"/>
    <x v="1"/>
    <x v="1"/>
    <n v="1"/>
    <s v="AID"/>
    <n v="2012023809"/>
    <s v="76_2040957"/>
    <n v="1"/>
    <n v="613"/>
    <s v="Kazakhstan"/>
    <m/>
    <m/>
    <n v="10019"/>
    <s v="UMICs"/>
    <n v="11"/>
    <s v="ODA Grants"/>
    <n v="1"/>
    <n v="10"/>
    <n v="110"/>
    <s v="C01"/>
    <n v="3.7100000000000002E-4"/>
    <n v="3.7100000000000002E-4"/>
    <n v="55.319810000000011"/>
    <m/>
    <n v="3.6426401883576801E-4"/>
    <n v="3.6426401883576801E-4"/>
    <m/>
    <m/>
    <m/>
    <n v="3.7100000000000002E-4"/>
    <m/>
    <m/>
    <n v="3.6426401883576801E-4"/>
    <m/>
    <m/>
    <m/>
    <m/>
    <m/>
    <m/>
    <n v="302"/>
    <n v="3.7100000000000002E-4"/>
    <n v="3.7100000000000002E-4"/>
    <s v="ASSISTANCE FOR HIV/AIDS"/>
    <s v="Assistance for HIV/AIDS"/>
    <x v="1"/>
    <n v="13040"/>
    <x v="1"/>
  </r>
  <r>
    <x v="2"/>
    <n v="302"/>
    <s v="United States"/>
    <x v="1"/>
    <x v="1"/>
    <n v="1"/>
    <s v="AID"/>
    <n v="2012023576"/>
    <s v="76_2040606"/>
    <n v="1"/>
    <n v="613"/>
    <s v="Kazakhstan"/>
    <m/>
    <m/>
    <n v="10019"/>
    <s v="UMICs"/>
    <n v="11"/>
    <s v="ODA Grants"/>
    <n v="1"/>
    <n v="10"/>
    <n v="110"/>
    <s v="C01"/>
    <m/>
    <m/>
    <n v="0"/>
    <m/>
    <m/>
    <m/>
    <m/>
    <n v="-1.6230000000000001E-3"/>
    <n v="-1.59353235194191E-3"/>
    <m/>
    <m/>
    <m/>
    <m/>
    <m/>
    <m/>
    <m/>
    <m/>
    <m/>
    <m/>
    <n v="302"/>
    <m/>
    <m/>
    <s v="ASSISTANCE FOR HIV/AIDS"/>
    <s v="Assistance for HIV/AIDS"/>
    <x v="1"/>
    <n v="13040"/>
    <x v="1"/>
  </r>
  <r>
    <x v="2"/>
    <n v="302"/>
    <s v="United States"/>
    <x v="1"/>
    <x v="1"/>
    <n v="1"/>
    <s v="AID"/>
    <n v="2012023610"/>
    <s v="76_2040673"/>
    <n v="1"/>
    <n v="613"/>
    <s v="Kazakhstan"/>
    <m/>
    <m/>
    <n v="10019"/>
    <s v="UMICs"/>
    <n v="11"/>
    <s v="ODA Grants"/>
    <n v="1"/>
    <n v="10"/>
    <n v="110"/>
    <s v="C01"/>
    <m/>
    <m/>
    <n v="0"/>
    <m/>
    <m/>
    <m/>
    <m/>
    <n v="-4.84E-4"/>
    <n v="-4.7521235880461398E-4"/>
    <m/>
    <m/>
    <m/>
    <m/>
    <m/>
    <m/>
    <m/>
    <m/>
    <m/>
    <m/>
    <n v="302"/>
    <m/>
    <m/>
    <s v="ASSISTANCE FOR HIV/AIDS"/>
    <s v="Assistance for HIV/AIDS"/>
    <x v="1"/>
    <n v="13040"/>
    <x v="1"/>
  </r>
  <r>
    <x v="2"/>
    <n v="302"/>
    <s v="United States"/>
    <x v="1"/>
    <x v="1"/>
    <n v="1"/>
    <s v="AID"/>
    <n v="2012023646"/>
    <s v="76_2040731"/>
    <n v="1"/>
    <n v="613"/>
    <s v="Kazakhstan"/>
    <m/>
    <m/>
    <n v="10019"/>
    <s v="UMICs"/>
    <n v="11"/>
    <s v="ODA Grants"/>
    <n v="1"/>
    <n v="10"/>
    <n v="110"/>
    <s v="C01"/>
    <m/>
    <m/>
    <n v="0"/>
    <m/>
    <m/>
    <m/>
    <m/>
    <n v="-3.5309999999999999E-3"/>
    <n v="-3.4668901630972898E-3"/>
    <m/>
    <m/>
    <m/>
    <m/>
    <m/>
    <m/>
    <m/>
    <m/>
    <m/>
    <m/>
    <n v="302"/>
    <m/>
    <m/>
    <s v="ASSISTANCE FOR HIV/AIDS"/>
    <s v="Assistance for HIV/AIDS"/>
    <x v="1"/>
    <n v="13040"/>
    <x v="1"/>
  </r>
  <r>
    <x v="2"/>
    <n v="302"/>
    <s v="United States"/>
    <x v="1"/>
    <x v="1"/>
    <n v="1"/>
    <s v="AID"/>
    <n v="2012023669"/>
    <s v="76_2040782"/>
    <n v="1"/>
    <n v="613"/>
    <s v="Kazakhstan"/>
    <m/>
    <m/>
    <n v="10019"/>
    <s v="UMICs"/>
    <n v="11"/>
    <s v="ODA Grants"/>
    <n v="1"/>
    <n v="10"/>
    <n v="110"/>
    <s v="C01"/>
    <m/>
    <n v="-7.1999999999999893E-5"/>
    <n v="-10.735919999999986"/>
    <m/>
    <m/>
    <n v="-7.0692747590769001E-5"/>
    <m/>
    <n v="-1.21E-4"/>
    <n v="-1.1880308970115299E-4"/>
    <m/>
    <m/>
    <m/>
    <m/>
    <m/>
    <m/>
    <m/>
    <m/>
    <m/>
    <m/>
    <n v="302"/>
    <m/>
    <n v="-7.1999999999999893E-5"/>
    <s v="ASSISTANCE FOR HIV/AIDS"/>
    <s v="Assistance for HIV/AIDS"/>
    <x v="1"/>
    <n v="13040"/>
    <x v="1"/>
  </r>
  <r>
    <x v="2"/>
    <n v="302"/>
    <s v="United States"/>
    <x v="1"/>
    <x v="1"/>
    <n v="1"/>
    <s v="AID"/>
    <n v="2012023694"/>
    <s v="76_2040825"/>
    <n v="1"/>
    <n v="613"/>
    <s v="Kazakhstan"/>
    <m/>
    <m/>
    <n v="10019"/>
    <s v="UMICs"/>
    <n v="11"/>
    <s v="ODA Grants"/>
    <n v="1"/>
    <n v="10"/>
    <n v="110"/>
    <s v="C01"/>
    <m/>
    <m/>
    <n v="0"/>
    <m/>
    <m/>
    <m/>
    <m/>
    <n v="-8.3199999999999897E-4"/>
    <n v="-8.1689397215999797E-4"/>
    <m/>
    <m/>
    <m/>
    <m/>
    <m/>
    <m/>
    <m/>
    <m/>
    <m/>
    <m/>
    <n v="302"/>
    <m/>
    <m/>
    <s v="ASSISTANCE FOR HIV/AIDS"/>
    <s v="Assistance for HIV/AIDS"/>
    <x v="1"/>
    <n v="13040"/>
    <x v="1"/>
  </r>
  <r>
    <x v="2"/>
    <n v="302"/>
    <s v="United States"/>
    <x v="1"/>
    <x v="1"/>
    <n v="1"/>
    <s v="AID"/>
    <n v="2012023689"/>
    <s v="76_2040818"/>
    <n v="1"/>
    <n v="613"/>
    <s v="Kazakhstan"/>
    <m/>
    <m/>
    <n v="10019"/>
    <s v="UMICs"/>
    <n v="11"/>
    <s v="ODA Grants"/>
    <n v="1"/>
    <n v="10"/>
    <n v="110"/>
    <s v="C01"/>
    <m/>
    <m/>
    <n v="0"/>
    <m/>
    <m/>
    <m/>
    <m/>
    <n v="-4.84E-4"/>
    <n v="-4.7521235880461398E-4"/>
    <m/>
    <m/>
    <m/>
    <m/>
    <m/>
    <m/>
    <m/>
    <m/>
    <m/>
    <m/>
    <n v="302"/>
    <m/>
    <m/>
    <s v="ASSISTANCE FOR HIV/AIDS"/>
    <s v="Assistance for HIV/AIDS"/>
    <x v="1"/>
    <n v="13040"/>
    <x v="1"/>
  </r>
  <r>
    <x v="2"/>
    <n v="302"/>
    <s v="United States"/>
    <x v="1"/>
    <x v="1"/>
    <n v="1"/>
    <s v="AID"/>
    <n v="2012023415"/>
    <s v="76_2040230"/>
    <n v="1"/>
    <n v="613"/>
    <s v="Kazakhstan"/>
    <m/>
    <m/>
    <n v="10019"/>
    <s v="UMICs"/>
    <n v="11"/>
    <s v="ODA Grants"/>
    <n v="1"/>
    <n v="10"/>
    <n v="110"/>
    <s v="C01"/>
    <n v="8.1069999999999892E-3"/>
    <n v="7.2269999999999904E-3"/>
    <n v="1077.6179699999986"/>
    <m/>
    <n v="7.9598070099772805E-3"/>
    <n v="7.0957845394234399E-3"/>
    <m/>
    <m/>
    <m/>
    <n v="8.1069999999999892E-3"/>
    <m/>
    <m/>
    <n v="7.9598070099772805E-3"/>
    <m/>
    <m/>
    <m/>
    <m/>
    <m/>
    <m/>
    <n v="302"/>
    <n v="8.1069999999999892E-3"/>
    <n v="7.2269999999999904E-3"/>
    <s v="ASSISTANCE FOR HIV/AIDS"/>
    <s v="Assistance for HIV/AIDS"/>
    <x v="1"/>
    <n v="13040"/>
    <x v="1"/>
  </r>
  <r>
    <x v="2"/>
    <n v="302"/>
    <s v="United States"/>
    <x v="1"/>
    <x v="1"/>
    <n v="1"/>
    <s v="AID"/>
    <n v="2012024987"/>
    <s v="76_2042664"/>
    <n v="1"/>
    <n v="613"/>
    <s v="Kazakhstan"/>
    <m/>
    <m/>
    <n v="10019"/>
    <s v="UMICs"/>
    <n v="11"/>
    <s v="ODA Grants"/>
    <n v="1"/>
    <n v="10"/>
    <n v="110"/>
    <s v="C01"/>
    <n v="2.3000000000000001E-4"/>
    <n v="2.3000000000000001E-4"/>
    <n v="34.295299999999997"/>
    <m/>
    <n v="2.2582405480384501E-4"/>
    <n v="2.2582405480384501E-4"/>
    <m/>
    <m/>
    <m/>
    <n v="2.3000000000000001E-4"/>
    <m/>
    <m/>
    <n v="2.2582405480384501E-4"/>
    <m/>
    <m/>
    <m/>
    <m/>
    <m/>
    <m/>
    <n v="302"/>
    <n v="2.3000000000000001E-4"/>
    <n v="2.3000000000000001E-4"/>
    <s v="ASSISTANCE FOR HIV/AIDS"/>
    <s v="Assistance for HIV/AIDS"/>
    <x v="1"/>
    <n v="13040"/>
    <x v="1"/>
  </r>
  <r>
    <x v="2"/>
    <n v="302"/>
    <s v="United States"/>
    <x v="1"/>
    <x v="1"/>
    <n v="1"/>
    <s v="AID"/>
    <n v="2012024982"/>
    <s v="76_2042659"/>
    <n v="1"/>
    <n v="613"/>
    <s v="Kazakhstan"/>
    <m/>
    <m/>
    <n v="10019"/>
    <s v="UMICs"/>
    <n v="11"/>
    <s v="ODA Grants"/>
    <n v="1"/>
    <n v="10"/>
    <n v="110"/>
    <s v="C01"/>
    <n v="6.9999999999999994E-5"/>
    <n v="4.1999999999999998E-5"/>
    <n v="6.2626200000000001"/>
    <m/>
    <n v="6.87290601576921E-5"/>
    <n v="4.1237436094615197E-5"/>
    <m/>
    <m/>
    <m/>
    <n v="6.9999999999999994E-5"/>
    <m/>
    <m/>
    <n v="6.87290601576921E-5"/>
    <m/>
    <m/>
    <m/>
    <m/>
    <m/>
    <m/>
    <n v="302"/>
    <n v="6.9999999999999994E-5"/>
    <n v="4.1999999999999998E-5"/>
    <s v="ASSISTANCE FOR HIV/AIDS"/>
    <s v="Assistance for HIV/AIDS"/>
    <x v="1"/>
    <n v="13040"/>
    <x v="1"/>
  </r>
  <r>
    <x v="2"/>
    <n v="302"/>
    <s v="United States"/>
    <x v="1"/>
    <x v="1"/>
    <n v="1"/>
    <s v="AID"/>
    <n v="2012024969"/>
    <s v="76_2042645"/>
    <n v="1"/>
    <n v="613"/>
    <s v="Kazakhstan"/>
    <m/>
    <m/>
    <n v="10019"/>
    <s v="UMICs"/>
    <n v="11"/>
    <s v="ODA Grants"/>
    <n v="1"/>
    <n v="10"/>
    <n v="110"/>
    <s v="C01"/>
    <m/>
    <m/>
    <n v="0"/>
    <m/>
    <m/>
    <m/>
    <m/>
    <n v="-1.0000000000000001E-5"/>
    <n v="-9.8184371653845893E-6"/>
    <m/>
    <m/>
    <m/>
    <m/>
    <m/>
    <m/>
    <m/>
    <m/>
    <m/>
    <m/>
    <n v="302"/>
    <m/>
    <m/>
    <s v="ASSISTANCE FOR HIV/AIDS"/>
    <s v="Assistance for HIV/AIDS"/>
    <x v="1"/>
    <n v="13040"/>
    <x v="1"/>
  </r>
  <r>
    <x v="2"/>
    <n v="302"/>
    <s v="United States"/>
    <x v="1"/>
    <x v="1"/>
    <n v="1"/>
    <s v="AID"/>
    <n v="2012024980"/>
    <s v="76_2042656"/>
    <n v="1"/>
    <n v="613"/>
    <s v="Kazakhstan"/>
    <m/>
    <m/>
    <n v="10019"/>
    <s v="UMICs"/>
    <n v="11"/>
    <s v="ODA Grants"/>
    <n v="1"/>
    <n v="10"/>
    <n v="110"/>
    <s v="C01"/>
    <n v="5.9699999999999901E-4"/>
    <n v="5.9699999999999901E-4"/>
    <n v="89.018669999999858"/>
    <m/>
    <n v="5.8616069877345995E-4"/>
    <n v="5.8616069877345995E-4"/>
    <m/>
    <m/>
    <m/>
    <n v="5.9699999999999901E-4"/>
    <m/>
    <m/>
    <n v="5.8616069877345995E-4"/>
    <m/>
    <m/>
    <m/>
    <m/>
    <m/>
    <m/>
    <n v="302"/>
    <n v="5.9699999999999901E-4"/>
    <n v="5.9699999999999901E-4"/>
    <s v="ASSISTANCE FOR HIV/AIDS"/>
    <s v="Assistance for HIV/AIDS"/>
    <x v="1"/>
    <n v="13040"/>
    <x v="1"/>
  </r>
  <r>
    <x v="2"/>
    <n v="302"/>
    <s v="United States"/>
    <x v="1"/>
    <x v="1"/>
    <n v="1"/>
    <s v="AID"/>
    <n v="2012024979"/>
    <s v="76_2042655"/>
    <n v="1"/>
    <n v="613"/>
    <s v="Kazakhstan"/>
    <m/>
    <m/>
    <n v="10019"/>
    <s v="UMICs"/>
    <n v="11"/>
    <s v="ODA Grants"/>
    <n v="1"/>
    <n v="10"/>
    <n v="110"/>
    <s v="C01"/>
    <n v="1.25E-3"/>
    <n v="3.6199999999999899E-4"/>
    <n v="53.977819999999859"/>
    <m/>
    <n v="1.2273046456730699E-3"/>
    <n v="3.5542742538692199E-4"/>
    <m/>
    <m/>
    <m/>
    <n v="1.25E-3"/>
    <m/>
    <m/>
    <n v="1.2273046456730699E-3"/>
    <m/>
    <m/>
    <m/>
    <m/>
    <m/>
    <m/>
    <n v="302"/>
    <n v="1.25E-3"/>
    <n v="3.6199999999999899E-4"/>
    <s v="ASSISTANCE FOR HIV/AIDS"/>
    <s v="Assistance for HIV/AIDS"/>
    <x v="1"/>
    <n v="13040"/>
    <x v="1"/>
  </r>
  <r>
    <x v="2"/>
    <n v="302"/>
    <s v="United States"/>
    <x v="1"/>
    <x v="1"/>
    <n v="1"/>
    <s v="AID"/>
    <n v="2012023781"/>
    <s v="76_2040928"/>
    <n v="3"/>
    <n v="613"/>
    <s v="Kazakhstan"/>
    <m/>
    <m/>
    <n v="10019"/>
    <s v="UMICs"/>
    <n v="11"/>
    <s v="ODA Grants"/>
    <n v="1"/>
    <n v="10"/>
    <n v="110"/>
    <s v="C01"/>
    <m/>
    <n v="4.7699999999999902E-4"/>
    <n v="71.125469999999851"/>
    <m/>
    <m/>
    <n v="4.6833945278884501E-4"/>
    <m/>
    <n v="-5.1999999999999902E-5"/>
    <n v="-5.1055873259999799E-5"/>
    <m/>
    <m/>
    <m/>
    <m/>
    <m/>
    <m/>
    <m/>
    <m/>
    <m/>
    <m/>
    <n v="302"/>
    <m/>
    <n v="4.7699999999999902E-4"/>
    <s v="ASSISTANCE FOR HIV/AIDS"/>
    <s v="Assistance for HIV/AIDS"/>
    <x v="1"/>
    <n v="13040"/>
    <x v="1"/>
  </r>
  <r>
    <x v="2"/>
    <n v="302"/>
    <s v="United States"/>
    <x v="1"/>
    <x v="1"/>
    <n v="1"/>
    <s v="AID"/>
    <n v="2012023787"/>
    <s v="76_2040934"/>
    <n v="3"/>
    <n v="613"/>
    <s v="Kazakhstan"/>
    <m/>
    <m/>
    <n v="10019"/>
    <s v="UMICs"/>
    <n v="11"/>
    <s v="ODA Grants"/>
    <n v="1"/>
    <n v="10"/>
    <n v="110"/>
    <s v="C01"/>
    <m/>
    <n v="1.274E-3"/>
    <n v="189.96614"/>
    <m/>
    <m/>
    <n v="1.25086889486999E-3"/>
    <m/>
    <n v="-1.7100000000000001E-4"/>
    <n v="-1.6789527552807601E-4"/>
    <m/>
    <m/>
    <m/>
    <m/>
    <m/>
    <m/>
    <m/>
    <m/>
    <m/>
    <m/>
    <n v="302"/>
    <m/>
    <n v="1.274E-3"/>
    <s v="ASSISTANCE FOR HIV/AIDS"/>
    <s v="Assistance for HIV/AIDS"/>
    <x v="1"/>
    <n v="13040"/>
    <x v="1"/>
  </r>
  <r>
    <x v="2"/>
    <n v="302"/>
    <s v="United States"/>
    <x v="1"/>
    <x v="1"/>
    <n v="1"/>
    <s v="AID"/>
    <n v="2012023773"/>
    <s v="76_2040919"/>
    <n v="3"/>
    <n v="613"/>
    <s v="Kazakhstan"/>
    <m/>
    <m/>
    <n v="10019"/>
    <s v="UMICs"/>
    <n v="11"/>
    <s v="ODA Grants"/>
    <n v="1"/>
    <n v="10"/>
    <n v="110"/>
    <s v="C01"/>
    <m/>
    <n v="1.8009999999999899E-3"/>
    <n v="268.54710999999855"/>
    <m/>
    <m/>
    <n v="1.7683005334857599E-3"/>
    <m/>
    <n v="-4.66E-4"/>
    <n v="-4.5753917190692199E-4"/>
    <m/>
    <m/>
    <m/>
    <m/>
    <m/>
    <m/>
    <m/>
    <m/>
    <m/>
    <m/>
    <n v="302"/>
    <m/>
    <n v="1.8009999999999899E-3"/>
    <s v="ASSISTANCE FOR HIV/AIDS"/>
    <s v="Assistance for HIV/AIDS"/>
    <x v="1"/>
    <n v="13040"/>
    <x v="1"/>
  </r>
  <r>
    <x v="2"/>
    <n v="302"/>
    <s v="United States"/>
    <x v="1"/>
    <x v="1"/>
    <n v="1"/>
    <s v="AID"/>
    <n v="2012023617"/>
    <s v="76_2040682"/>
    <n v="3"/>
    <n v="613"/>
    <s v="Kazakhstan"/>
    <m/>
    <m/>
    <n v="10019"/>
    <s v="UMICs"/>
    <n v="11"/>
    <s v="ODA Grants"/>
    <n v="1"/>
    <n v="10"/>
    <n v="110"/>
    <s v="D02"/>
    <m/>
    <n v="3.55349999999999E-2"/>
    <n v="5298.6238499999854"/>
    <m/>
    <m/>
    <n v="3.48898164671941E-2"/>
    <m/>
    <m/>
    <m/>
    <m/>
    <m/>
    <m/>
    <m/>
    <m/>
    <m/>
    <m/>
    <m/>
    <m/>
    <m/>
    <n v="302"/>
    <m/>
    <n v="3.55349999999999E-2"/>
    <s v="ASSISTANCE FOR HIV/AIDS"/>
    <s v="Assistance for HIV/AIDS"/>
    <x v="1"/>
    <n v="13040"/>
    <x v="1"/>
  </r>
  <r>
    <x v="2"/>
    <n v="302"/>
    <s v="United States"/>
    <x v="1"/>
    <x v="1"/>
    <n v="1"/>
    <s v="AID"/>
    <n v="2012023645"/>
    <s v="76_2040725"/>
    <n v="3"/>
    <n v="613"/>
    <s v="Kazakhstan"/>
    <m/>
    <m/>
    <n v="10019"/>
    <s v="UMICs"/>
    <n v="11"/>
    <s v="ODA Grants"/>
    <n v="1"/>
    <n v="10"/>
    <n v="110"/>
    <s v="D02"/>
    <m/>
    <n v="2.1849999999999899E-3"/>
    <n v="325.80534999999855"/>
    <m/>
    <m/>
    <n v="2.1453285206365301E-3"/>
    <m/>
    <m/>
    <m/>
    <m/>
    <m/>
    <m/>
    <m/>
    <m/>
    <m/>
    <m/>
    <m/>
    <m/>
    <m/>
    <n v="302"/>
    <m/>
    <n v="2.1849999999999899E-3"/>
    <s v="ASSISTANCE FOR HIV/AIDS"/>
    <s v="Assistance for HIV/AIDS"/>
    <x v="1"/>
    <n v="13040"/>
    <x v="1"/>
  </r>
  <r>
    <x v="2"/>
    <n v="302"/>
    <s v="United States"/>
    <x v="1"/>
    <x v="1"/>
    <n v="1"/>
    <s v="AID"/>
    <n v="2012023733"/>
    <s v="76_2040872"/>
    <n v="3"/>
    <n v="613"/>
    <s v="Kazakhstan"/>
    <m/>
    <m/>
    <n v="10019"/>
    <s v="UMICs"/>
    <n v="11"/>
    <s v="ODA Grants"/>
    <n v="1"/>
    <n v="10"/>
    <n v="110"/>
    <s v="C01"/>
    <m/>
    <n v="1.544E-3"/>
    <n v="230.22584000000001"/>
    <m/>
    <m/>
    <n v="1.5159666983353801E-3"/>
    <m/>
    <n v="-2.3189999999999899E-3"/>
    <n v="-2.2768955786526802E-3"/>
    <m/>
    <m/>
    <m/>
    <m/>
    <m/>
    <m/>
    <m/>
    <m/>
    <m/>
    <m/>
    <n v="302"/>
    <m/>
    <n v="1.544E-3"/>
    <s v="ASSISTANCE FOR HIV/AIDS"/>
    <s v="Assistance for HIV/AIDS"/>
    <x v="1"/>
    <n v="13040"/>
    <x v="1"/>
  </r>
  <r>
    <x v="2"/>
    <n v="302"/>
    <s v="United States"/>
    <x v="1"/>
    <x v="1"/>
    <n v="1"/>
    <s v="AID"/>
    <n v="2012022801"/>
    <s v="76_2039283"/>
    <n v="3"/>
    <n v="613"/>
    <s v="Kazakhstan"/>
    <m/>
    <m/>
    <n v="10019"/>
    <s v="UMICs"/>
    <n v="11"/>
    <s v="ODA Grants"/>
    <n v="1"/>
    <n v="10"/>
    <n v="110"/>
    <s v="C01"/>
    <m/>
    <n v="1.7569999999999899E-3"/>
    <n v="261.98626999999851"/>
    <m/>
    <m/>
    <n v="1.72509940995807E-3"/>
    <m/>
    <n v="-7.34999999999999E-4"/>
    <n v="-7.2165513165576699E-4"/>
    <m/>
    <m/>
    <m/>
    <m/>
    <m/>
    <m/>
    <m/>
    <m/>
    <m/>
    <m/>
    <n v="302"/>
    <m/>
    <n v="1.7569999999999899E-3"/>
    <s v="ASSISTANCE FOR HIV/AIDS"/>
    <s v="Assistance for HIV/AIDS"/>
    <x v="1"/>
    <n v="13040"/>
    <x v="1"/>
  </r>
  <r>
    <x v="2"/>
    <n v="1"/>
    <s v="Austria"/>
    <x v="1"/>
    <x v="1"/>
    <n v="15"/>
    <s v="BMWF"/>
    <s v="2012818115au"/>
    <s v="bmwf-003-geo21/2012"/>
    <n v="8"/>
    <n v="613"/>
    <s v="Kazakhstan"/>
    <m/>
    <m/>
    <n v="10019"/>
    <s v="UMICs"/>
    <n v="11"/>
    <s v="ODA Grants"/>
    <n v="1"/>
    <n v="10"/>
    <n v="110"/>
    <s v="E01"/>
    <n v="4.5261705655526903E-2"/>
    <n v="4.5261705655526903E-2"/>
    <n v="6748.9729302956166"/>
    <n v="0"/>
    <n v="4.7996084845743602E-2"/>
    <n v="4.7996084845743602E-2"/>
    <n v="0"/>
    <m/>
    <m/>
    <n v="0"/>
    <n v="0"/>
    <n v="0"/>
    <n v="0"/>
    <n v="0"/>
    <n v="0"/>
    <m/>
    <m/>
    <m/>
    <m/>
    <n v="918"/>
    <n v="3.5213607000000001E-2"/>
    <n v="3.5213607000000001E-2"/>
    <s v="AUSTRIAN MEDICAL SEMINARS - SEMINAR FOR PHYSICIANS"/>
    <s v="Austrian Medical Seminars - Seminar for physicians"/>
    <x v="4"/>
    <n v="12181"/>
    <x v="7"/>
  </r>
  <r>
    <x v="2"/>
    <n v="971"/>
    <s v="UNAIDS"/>
    <x v="0"/>
    <x v="0"/>
    <n v="1"/>
    <s v="UNAIDS"/>
    <n v="2012000597"/>
    <m/>
    <n v="8"/>
    <n v="613"/>
    <s v="Kazakhstan"/>
    <m/>
    <m/>
    <n v="10019"/>
    <s v="UMICs"/>
    <n v="11"/>
    <s v="ODA Grants"/>
    <n v="4"/>
    <n v="10"/>
    <n v="110"/>
    <s v="C01"/>
    <n v="0.18970909999999999"/>
    <n v="0.18970909999999999"/>
    <n v="28287.523901"/>
    <m/>
    <n v="0.19389736252853501"/>
    <n v="0.19389736252853501"/>
    <m/>
    <m/>
    <m/>
    <m/>
    <m/>
    <m/>
    <m/>
    <m/>
    <m/>
    <m/>
    <m/>
    <m/>
    <m/>
    <n v="302"/>
    <n v="0.18970909999999999"/>
    <n v="0.18970909999999999"/>
    <s v="CAPACITIES TO WORK WITH KEY POPULATIONS ARE STRENGTHENED."/>
    <s v="Capacities to work with key populations are strengthened."/>
    <x v="1"/>
    <n v="13040"/>
    <x v="1"/>
  </r>
  <r>
    <x v="2"/>
    <n v="971"/>
    <s v="UNAIDS"/>
    <x v="0"/>
    <x v="0"/>
    <n v="1"/>
    <s v="UNAIDS"/>
    <n v="2012000598"/>
    <m/>
    <n v="8"/>
    <n v="613"/>
    <s v="Kazakhstan"/>
    <m/>
    <m/>
    <n v="10019"/>
    <s v="UMICs"/>
    <n v="11"/>
    <s v="ODA Grants"/>
    <n v="4"/>
    <n v="10"/>
    <n v="110"/>
    <s v="C01"/>
    <n v="0.1027093"/>
    <n v="0.1027093"/>
    <n v="15314.983723000003"/>
    <m/>
    <n v="0.104976842845978"/>
    <n v="0.104976842845978"/>
    <m/>
    <m/>
    <m/>
    <m/>
    <m/>
    <m/>
    <m/>
    <m/>
    <m/>
    <m/>
    <m/>
    <m/>
    <m/>
    <n v="302"/>
    <n v="0.1027093"/>
    <n v="0.1027093"/>
    <s v="COORDINATION, ALIGNMENT AND HARMONIZATION STRENGTHENED ACROSS THE HIV RESPONSE"/>
    <s v="Coordination, alignment and harmonization strengthened across the HIV response"/>
    <x v="1"/>
    <n v="13040"/>
    <x v="1"/>
  </r>
  <r>
    <x v="0"/>
    <n v="971"/>
    <s v="UNAIDS"/>
    <x v="0"/>
    <x v="0"/>
    <n v="1"/>
    <s v="UNAIDS"/>
    <n v="2011000231"/>
    <m/>
    <n v="8"/>
    <n v="613"/>
    <s v="Kazakhstan"/>
    <m/>
    <m/>
    <n v="10019"/>
    <s v="UMICs"/>
    <n v="11"/>
    <s v="ODA Grants"/>
    <n v="4"/>
    <n v="10"/>
    <n v="110"/>
    <s v="C01"/>
    <n v="0.12253711"/>
    <n v="0.12253711"/>
    <n v="17966.391068199999"/>
    <m/>
    <n v="0.12253711"/>
    <n v="0.12253711"/>
    <m/>
    <m/>
    <m/>
    <m/>
    <m/>
    <m/>
    <m/>
    <m/>
    <m/>
    <m/>
    <m/>
    <m/>
    <m/>
    <n v="302"/>
    <n v="0.12253711"/>
    <n v="0.12253711"/>
    <s v="COORDINATION, ALIGNMENT AND HARMONIZATION STRENGTHENED ACROSS THE HIV RESPONSE"/>
    <s v="Coordination, alignment and harmonization strengthened across the HIV response"/>
    <x v="1"/>
    <n v="13040"/>
    <x v="1"/>
  </r>
  <r>
    <x v="1"/>
    <n v="971"/>
    <s v="UNAIDS"/>
    <x v="0"/>
    <x v="0"/>
    <n v="1"/>
    <s v="UNAIDS"/>
    <n v="20100000153"/>
    <m/>
    <n v="8"/>
    <n v="613"/>
    <s v="Kazakhstan"/>
    <m/>
    <m/>
    <n v="10019"/>
    <s v="UMICs"/>
    <n v="11"/>
    <s v="ODA Grants"/>
    <n v="4"/>
    <n v="10"/>
    <n v="110"/>
    <s v="C01"/>
    <n v="0.4703097"/>
    <n v="0.4703097"/>
    <n v="69304.837392000016"/>
    <m/>
    <n v="0.50102546174222096"/>
    <n v="0.50102546174222096"/>
    <m/>
    <m/>
    <m/>
    <m/>
    <m/>
    <m/>
    <m/>
    <m/>
    <m/>
    <m/>
    <m/>
    <m/>
    <m/>
    <n v="302"/>
    <n v="0.4703097"/>
    <n v="0.4703097"/>
    <s v="COORDINATION, ALIGNMENT AND HARMONIZATION STRENGTHENED ACROSS THE HIV RESPONSE"/>
    <s v="Coordination, alignment and harmonization strengthened across the HIV response"/>
    <x v="1"/>
    <n v="13040"/>
    <x v="1"/>
  </r>
  <r>
    <x v="2"/>
    <n v="971"/>
    <s v="UNAIDS"/>
    <x v="0"/>
    <x v="0"/>
    <n v="1"/>
    <s v="UNAIDS"/>
    <n v="2012000599"/>
    <m/>
    <n v="8"/>
    <n v="613"/>
    <s v="Kazakhstan"/>
    <m/>
    <m/>
    <n v="10019"/>
    <s v="UMICs"/>
    <n v="11"/>
    <s v="ODA Grants"/>
    <n v="4"/>
    <n v="10"/>
    <n v="110"/>
    <s v="C01"/>
    <n v="2.2513700000000001E-2"/>
    <n v="2.2513700000000001E-2"/>
    <n v="3357.0178070000006"/>
    <m/>
    <n v="2.30107414497179E-2"/>
    <n v="2.30107414497179E-2"/>
    <m/>
    <m/>
    <m/>
    <m/>
    <m/>
    <m/>
    <m/>
    <m/>
    <m/>
    <m/>
    <m/>
    <m/>
    <m/>
    <n v="302"/>
    <n v="2.2513700000000001E-2"/>
    <n v="2.2513700000000001E-2"/>
    <s v="CROSS CUTTING"/>
    <s v="Cross cutting"/>
    <x v="1"/>
    <n v="13040"/>
    <x v="1"/>
  </r>
  <r>
    <x v="0"/>
    <n v="302"/>
    <s v="United States"/>
    <x v="1"/>
    <x v="1"/>
    <n v="12"/>
    <s v="TDA"/>
    <n v="2011054795"/>
    <s v="70_6569"/>
    <n v="1"/>
    <n v="613"/>
    <s v="Kazakhstan"/>
    <m/>
    <m/>
    <n v="10019"/>
    <s v="UMICs"/>
    <n v="11"/>
    <s v="ODA Grants"/>
    <n v="1"/>
    <n v="10"/>
    <n v="110"/>
    <s v="D02"/>
    <n v="6.0000000000000001E-3"/>
    <n v="6.0000000000000001E-3"/>
    <n v="879.72"/>
    <m/>
    <n v="6.0000000000000001E-3"/>
    <n v="6.0000000000000001E-3"/>
    <m/>
    <m/>
    <m/>
    <m/>
    <m/>
    <n v="6.0000000000000001E-3"/>
    <m/>
    <m/>
    <n v="6.0000000000000001E-3"/>
    <m/>
    <m/>
    <m/>
    <m/>
    <n v="302"/>
    <n v="6.0000000000000001E-3"/>
    <n v="6.0000000000000001E-3"/>
    <s v="DESK STUDY - DESK STUDY ON PROPOSED NATIONAL MEDICAL EQUIPMENT LEASING PROGRAM FS"/>
    <s v="Desk Study - Desk Study on proposed National Medical Equipment Leasing Program FS"/>
    <x v="3"/>
    <n v="12230"/>
    <x v="5"/>
  </r>
  <r>
    <x v="2"/>
    <n v="5"/>
    <s v="Germany"/>
    <x v="1"/>
    <x v="1"/>
    <n v="7"/>
    <s v="F O"/>
    <n v="2012009715"/>
    <n v="6605298"/>
    <n v="8"/>
    <n v="613"/>
    <s v="Kazakhstan"/>
    <m/>
    <m/>
    <n v="10019"/>
    <s v="UMICs"/>
    <n v="11"/>
    <s v="ODA Grants"/>
    <n v="1"/>
    <n v="10"/>
    <n v="110"/>
    <s v="C01"/>
    <n v="1.416452E-2"/>
    <n v="1.416452E-2"/>
    <n v="2112.0715771999999"/>
    <n v="0"/>
    <n v="1.51183903471618E-2"/>
    <n v="1.51183903471618E-2"/>
    <n v="0"/>
    <m/>
    <m/>
    <n v="0"/>
    <m/>
    <n v="1.416452E-2"/>
    <n v="0"/>
    <m/>
    <n v="1.51183903471618E-2"/>
    <m/>
    <m/>
    <m/>
    <m/>
    <n v="302"/>
    <n v="1.416452E-2"/>
    <n v="1.416452E-2"/>
    <s v="DKU-WORKSHOP EXPERIENCE OF IWRM IN CA"/>
    <s v="DKU-Workshop Experience of IWRM in CA"/>
    <x v="4"/>
    <n v="14081"/>
    <x v="7"/>
  </r>
  <r>
    <x v="2"/>
    <n v="302"/>
    <s v="United States"/>
    <x v="1"/>
    <x v="1"/>
    <n v="1"/>
    <s v="AID"/>
    <n v="2012033335"/>
    <s v="76_2055582"/>
    <n v="1"/>
    <n v="613"/>
    <s v="Kazakhstan"/>
    <m/>
    <m/>
    <n v="10019"/>
    <s v="UMICs"/>
    <n v="11"/>
    <s v="ODA Grants"/>
    <n v="1"/>
    <n v="10"/>
    <n v="110"/>
    <s v="C01"/>
    <n v="0.05"/>
    <m/>
    <n v="0"/>
    <m/>
    <n v="4.9092185826922902E-2"/>
    <m/>
    <m/>
    <m/>
    <m/>
    <n v="0.05"/>
    <m/>
    <m/>
    <n v="4.9092185826922902E-2"/>
    <m/>
    <m/>
    <m/>
    <m/>
    <m/>
    <m/>
    <n v="302"/>
    <n v="0.05"/>
    <m/>
    <s v="FAMILY PLANNING AND REPRODUCTIVE HEALTH"/>
    <s v="Family Planning and Reproductive Health"/>
    <x v="0"/>
    <n v="13030"/>
    <x v="0"/>
  </r>
  <r>
    <x v="0"/>
    <n v="302"/>
    <s v="United States"/>
    <x v="1"/>
    <x v="1"/>
    <n v="1"/>
    <s v="AID"/>
    <n v="2011010083"/>
    <s v="76_127767"/>
    <n v="1"/>
    <n v="613"/>
    <s v="Kazakhstan"/>
    <m/>
    <m/>
    <n v="10019"/>
    <s v="UMICs"/>
    <n v="11"/>
    <s v="ODA Grants"/>
    <n v="1"/>
    <n v="10"/>
    <n v="110"/>
    <s v="C01"/>
    <n v="0.21521499999999899"/>
    <n v="6.8805999999999895E-2"/>
    <n v="10088.335719999986"/>
    <m/>
    <n v="0.21521499999999899"/>
    <n v="6.8805999999999895E-2"/>
    <m/>
    <m/>
    <m/>
    <m/>
    <m/>
    <n v="0.21521499999999899"/>
    <m/>
    <m/>
    <n v="0.21521499999999899"/>
    <m/>
    <m/>
    <m/>
    <m/>
    <n v="302"/>
    <n v="0.21521499999999899"/>
    <n v="6.8805999999999895E-2"/>
    <s v="FAMILY PLANNING AND REPRODUCTIVE HEALTH"/>
    <s v="Family Planning and Reproductive Health"/>
    <x v="0"/>
    <n v="13030"/>
    <x v="0"/>
  </r>
  <r>
    <x v="1"/>
    <n v="302"/>
    <s v="United States"/>
    <x v="1"/>
    <x v="1"/>
    <n v="1"/>
    <s v="AID"/>
    <n v="2010024881"/>
    <s v="UEJ29069"/>
    <n v="1"/>
    <n v="613"/>
    <s v="Kazakhstan"/>
    <m/>
    <m/>
    <n v="10019"/>
    <s v="UMICs"/>
    <n v="11"/>
    <s v="ODA Grants"/>
    <n v="1"/>
    <n v="10"/>
    <n v="110"/>
    <s v="C01"/>
    <n v="0.20647499999999899"/>
    <m/>
    <n v="0"/>
    <m/>
    <n v="0.210876548165536"/>
    <m/>
    <m/>
    <m/>
    <m/>
    <m/>
    <m/>
    <n v="0.20647499999999899"/>
    <m/>
    <m/>
    <n v="0.210876548165536"/>
    <m/>
    <m/>
    <m/>
    <m/>
    <n v="302"/>
    <n v="0.20647499999999899"/>
    <m/>
    <s v="FAMILY PLANNING AND REPRODUCTIVE HEALTH"/>
    <s v="Family Planning and Reproductive Health"/>
    <x v="0"/>
    <n v="13030"/>
    <x v="0"/>
  </r>
  <r>
    <x v="2"/>
    <n v="302"/>
    <s v="United States"/>
    <x v="1"/>
    <x v="1"/>
    <n v="1"/>
    <s v="AID"/>
    <n v="2012032523"/>
    <s v="76_2054612"/>
    <n v="3"/>
    <n v="613"/>
    <s v="Kazakhstan"/>
    <m/>
    <m/>
    <n v="10019"/>
    <s v="UMICs"/>
    <n v="11"/>
    <s v="ODA Grants"/>
    <n v="1"/>
    <n v="10"/>
    <n v="110"/>
    <s v="C01"/>
    <m/>
    <n v="8.7548000000000001E-2"/>
    <n v="13054.282280000001"/>
    <m/>
    <m/>
    <n v="8.5958453695509002E-2"/>
    <m/>
    <m/>
    <m/>
    <m/>
    <m/>
    <m/>
    <m/>
    <m/>
    <m/>
    <m/>
    <m/>
    <m/>
    <m/>
    <n v="302"/>
    <m/>
    <n v="8.7548000000000001E-2"/>
    <s v="FAMILY PLANNING AND REPRODUCTIVE HEALTH"/>
    <s v="Family Planning and Reproductive Health"/>
    <x v="0"/>
    <n v="13030"/>
    <x v="0"/>
  </r>
  <r>
    <x v="1"/>
    <n v="576"/>
    <s v="United Arab Emirates"/>
    <x v="1"/>
    <x v="1"/>
    <n v="25"/>
    <s v="OTHER"/>
    <n v="20102005058"/>
    <s v="KFZ-2010-081"/>
    <n v="1"/>
    <n v="613"/>
    <s v="Kazakhstan"/>
    <m/>
    <m/>
    <n v="10019"/>
    <s v="UMICs"/>
    <n v="11"/>
    <s v="ODA Grants"/>
    <n v="1"/>
    <n v="10"/>
    <n v="110"/>
    <s v="C01"/>
    <n v="9.6004573999999891"/>
    <n v="9.6004573999999891"/>
    <n v="1414723.4024639986"/>
    <m/>
    <n v="10.227459909441601"/>
    <n v="10.227459909441601"/>
    <m/>
    <m/>
    <m/>
    <m/>
    <m/>
    <m/>
    <m/>
    <m/>
    <m/>
    <m/>
    <m/>
    <m/>
    <m/>
    <n v="302"/>
    <n v="9.6004573999999891"/>
    <n v="9.6004573999999891"/>
    <s v="GENERAL BUDGET SUPPORT"/>
    <s v="Sheikh Khalifa Hospital in Kazakhstan - Shymkent"/>
    <x v="3"/>
    <n v="12230"/>
    <x v="5"/>
  </r>
  <r>
    <x v="1"/>
    <n v="576"/>
    <s v="United Arab Emirates"/>
    <x v="1"/>
    <x v="1"/>
    <n v="25"/>
    <s v="OTHER"/>
    <n v="20102005001"/>
    <s v="KFZ-2010-080"/>
    <n v="1"/>
    <n v="613"/>
    <s v="Kazakhstan"/>
    <m/>
    <m/>
    <n v="10019"/>
    <s v="UMICs"/>
    <n v="11"/>
    <s v="ODA Grants"/>
    <n v="1"/>
    <n v="10"/>
    <n v="110"/>
    <s v="C01"/>
    <n v="1.4504603999999901"/>
    <n v="1.4504603999999901"/>
    <n v="213739.84454399857"/>
    <m/>
    <n v="1.5451894605805601"/>
    <n v="1.5451894605805601"/>
    <m/>
    <m/>
    <m/>
    <m/>
    <m/>
    <m/>
    <m/>
    <m/>
    <m/>
    <m/>
    <m/>
    <m/>
    <m/>
    <n v="302"/>
    <n v="1.4504603999999901"/>
    <n v="1.4504603999999901"/>
    <s v="GENERAL BUDGET SUPPORT"/>
    <s v="Building 2 clinics + 50 ambulances"/>
    <x v="3"/>
    <n v="12230"/>
    <x v="5"/>
  </r>
  <r>
    <x v="0"/>
    <n v="302"/>
    <s v="United States"/>
    <x v="1"/>
    <x v="1"/>
    <n v="1"/>
    <s v="AID"/>
    <n v="2011014087"/>
    <s v="76_135593"/>
    <n v="1"/>
    <n v="613"/>
    <s v="Kazakhstan"/>
    <m/>
    <m/>
    <n v="10019"/>
    <s v="UMICs"/>
    <n v="11"/>
    <s v="ODA Grants"/>
    <n v="1"/>
    <n v="10"/>
    <n v="110"/>
    <s v="C01"/>
    <n v="1.0969999999999899E-3"/>
    <n v="1.0480000000000001E-3"/>
    <n v="153.65776000000002"/>
    <m/>
    <n v="1.0969999999999899E-3"/>
    <n v="1.0480000000000001E-3"/>
    <m/>
    <m/>
    <m/>
    <n v="1.0969999999999899E-3"/>
    <m/>
    <m/>
    <n v="1.0969999999999899E-3"/>
    <m/>
    <m/>
    <m/>
    <m/>
    <m/>
    <m/>
    <n v="302"/>
    <n v="1.0969999999999899E-3"/>
    <n v="1.0480000000000001E-3"/>
    <s v="HIV/AIDS"/>
    <s v="HIV/AIDS"/>
    <x v="1"/>
    <n v="13040"/>
    <x v="1"/>
  </r>
  <r>
    <x v="0"/>
    <n v="302"/>
    <s v="United States"/>
    <x v="1"/>
    <x v="1"/>
    <n v="1"/>
    <s v="AID"/>
    <n v="2011014084"/>
    <s v="76_135590"/>
    <n v="1"/>
    <n v="613"/>
    <s v="Kazakhstan"/>
    <m/>
    <m/>
    <n v="10019"/>
    <s v="UMICs"/>
    <n v="11"/>
    <s v="ODA Grants"/>
    <n v="1"/>
    <n v="10"/>
    <n v="110"/>
    <s v="C01"/>
    <n v="4.4929999999999996E-3"/>
    <n v="9.6199999999999899E-4"/>
    <n v="141.04843999999986"/>
    <m/>
    <n v="4.4929999999999996E-3"/>
    <n v="9.6199999999999899E-4"/>
    <m/>
    <m/>
    <m/>
    <n v="4.4929999999999996E-3"/>
    <m/>
    <m/>
    <n v="4.4929999999999996E-3"/>
    <m/>
    <m/>
    <m/>
    <m/>
    <m/>
    <m/>
    <n v="302"/>
    <n v="4.4929999999999996E-3"/>
    <n v="9.6199999999999899E-4"/>
    <s v="HIV/AIDS"/>
    <s v="HIV/AIDS"/>
    <x v="1"/>
    <n v="13040"/>
    <x v="1"/>
  </r>
  <r>
    <x v="0"/>
    <n v="302"/>
    <s v="United States"/>
    <x v="1"/>
    <x v="1"/>
    <n v="1"/>
    <s v="AID"/>
    <n v="2011014083"/>
    <s v="76_135589"/>
    <n v="1"/>
    <n v="613"/>
    <s v="Kazakhstan"/>
    <m/>
    <m/>
    <n v="10019"/>
    <s v="UMICs"/>
    <n v="11"/>
    <s v="ODA Grants"/>
    <n v="1"/>
    <n v="10"/>
    <n v="110"/>
    <s v="D02"/>
    <n v="1.7399999999999902E-2"/>
    <n v="1.2810999999999901E-2"/>
    <n v="1878.3488199999854"/>
    <m/>
    <n v="1.7399999999999902E-2"/>
    <n v="1.2810999999999901E-2"/>
    <m/>
    <m/>
    <m/>
    <n v="1.7399999999999902E-2"/>
    <m/>
    <m/>
    <n v="1.7399999999999902E-2"/>
    <m/>
    <m/>
    <m/>
    <m/>
    <m/>
    <m/>
    <n v="302"/>
    <n v="1.7399999999999902E-2"/>
    <n v="1.2810999999999901E-2"/>
    <s v="HIV/AIDS"/>
    <s v="HIV/AIDS"/>
    <x v="1"/>
    <n v="13040"/>
    <x v="1"/>
  </r>
  <r>
    <x v="0"/>
    <n v="302"/>
    <s v="United States"/>
    <x v="1"/>
    <x v="1"/>
    <n v="1"/>
    <s v="AID"/>
    <n v="2011015329"/>
    <s v="76_137832"/>
    <n v="1"/>
    <n v="613"/>
    <s v="Kazakhstan"/>
    <m/>
    <m/>
    <n v="10019"/>
    <s v="UMICs"/>
    <n v="11"/>
    <s v="ODA Grants"/>
    <n v="1"/>
    <n v="10"/>
    <n v="110"/>
    <s v="C01"/>
    <n v="5.0000000000000001E-4"/>
    <m/>
    <n v="0"/>
    <m/>
    <n v="5.0000000000000001E-4"/>
    <m/>
    <m/>
    <m/>
    <m/>
    <n v="5.0000000000000001E-4"/>
    <m/>
    <m/>
    <n v="5.0000000000000001E-4"/>
    <m/>
    <m/>
    <m/>
    <m/>
    <m/>
    <m/>
    <n v="302"/>
    <n v="5.0000000000000001E-4"/>
    <m/>
    <s v="HIV/AIDS"/>
    <s v="HIV/AIDS"/>
    <x v="1"/>
    <n v="13040"/>
    <x v="1"/>
  </r>
  <r>
    <x v="0"/>
    <n v="302"/>
    <s v="United States"/>
    <x v="1"/>
    <x v="1"/>
    <n v="1"/>
    <s v="AID"/>
    <n v="2011012920"/>
    <s v="76_133396"/>
    <n v="1"/>
    <n v="613"/>
    <s v="Kazakhstan"/>
    <m/>
    <m/>
    <n v="10019"/>
    <s v="UMICs"/>
    <n v="11"/>
    <s v="ODA Grants"/>
    <n v="1"/>
    <n v="10"/>
    <n v="110"/>
    <s v="C01"/>
    <n v="3.8839999999999899E-3"/>
    <n v="1.392E-3"/>
    <n v="204.09504000000001"/>
    <m/>
    <n v="3.8839999999999899E-3"/>
    <n v="1.392E-3"/>
    <m/>
    <m/>
    <m/>
    <n v="3.8839999999999899E-3"/>
    <m/>
    <m/>
    <n v="3.8839999999999899E-3"/>
    <m/>
    <m/>
    <m/>
    <m/>
    <m/>
    <m/>
    <n v="302"/>
    <n v="3.8839999999999899E-3"/>
    <n v="1.392E-3"/>
    <s v="HIV/AIDS"/>
    <s v="HIV/AIDS"/>
    <x v="1"/>
    <n v="13040"/>
    <x v="1"/>
  </r>
  <r>
    <x v="0"/>
    <n v="302"/>
    <s v="United States"/>
    <x v="1"/>
    <x v="1"/>
    <n v="1"/>
    <s v="AID"/>
    <n v="2011014094"/>
    <s v="76_135600"/>
    <n v="1"/>
    <n v="613"/>
    <s v="Kazakhstan"/>
    <m/>
    <m/>
    <n v="10019"/>
    <s v="UMICs"/>
    <n v="11"/>
    <s v="ODA Grants"/>
    <n v="1"/>
    <n v="10"/>
    <n v="110"/>
    <s v="C01"/>
    <n v="7.4899999999999902E-4"/>
    <n v="2.6499999999999901E-4"/>
    <n v="38.854299999999853"/>
    <m/>
    <n v="7.4899999999999902E-4"/>
    <n v="2.6499999999999901E-4"/>
    <m/>
    <m/>
    <m/>
    <n v="7.4899999999999902E-4"/>
    <m/>
    <m/>
    <n v="7.4899999999999902E-4"/>
    <m/>
    <m/>
    <m/>
    <m/>
    <m/>
    <m/>
    <n v="302"/>
    <n v="7.4899999999999902E-4"/>
    <n v="2.6499999999999901E-4"/>
    <s v="HIV/AIDS"/>
    <s v="HIV/AIDS"/>
    <x v="1"/>
    <n v="13040"/>
    <x v="1"/>
  </r>
  <r>
    <x v="0"/>
    <n v="302"/>
    <s v="United States"/>
    <x v="1"/>
    <x v="1"/>
    <n v="1"/>
    <s v="AID"/>
    <n v="2011014096"/>
    <s v="76_135602"/>
    <n v="1"/>
    <n v="613"/>
    <s v="Kazakhstan"/>
    <m/>
    <m/>
    <n v="10019"/>
    <s v="UMICs"/>
    <n v="11"/>
    <s v="ODA Grants"/>
    <n v="1"/>
    <n v="10"/>
    <n v="110"/>
    <s v="C01"/>
    <n v="1.0969999999999899E-3"/>
    <n v="2.6499999999999901E-4"/>
    <n v="38.854299999999853"/>
    <m/>
    <n v="1.0969999999999899E-3"/>
    <n v="2.6499999999999901E-4"/>
    <m/>
    <m/>
    <m/>
    <n v="1.0969999999999899E-3"/>
    <m/>
    <m/>
    <n v="1.0969999999999899E-3"/>
    <m/>
    <m/>
    <m/>
    <m/>
    <m/>
    <m/>
    <n v="302"/>
    <n v="1.0969999999999899E-3"/>
    <n v="2.6499999999999901E-4"/>
    <s v="HIV/AIDS"/>
    <s v="HIV/AIDS"/>
    <x v="1"/>
    <n v="13040"/>
    <x v="1"/>
  </r>
  <r>
    <x v="0"/>
    <n v="302"/>
    <s v="United States"/>
    <x v="1"/>
    <x v="1"/>
    <n v="1"/>
    <s v="AID"/>
    <n v="2011014110"/>
    <s v="76_135617"/>
    <n v="1"/>
    <n v="613"/>
    <s v="Kazakhstan"/>
    <m/>
    <m/>
    <n v="10019"/>
    <s v="UMICs"/>
    <n v="11"/>
    <s v="ODA Grants"/>
    <n v="1"/>
    <n v="10"/>
    <n v="110"/>
    <s v="C01"/>
    <n v="6.8960000000000002E-3"/>
    <n v="3.0330000000000001E-3"/>
    <n v="444.69846000000001"/>
    <m/>
    <n v="6.8960000000000002E-3"/>
    <n v="3.0330000000000001E-3"/>
    <m/>
    <m/>
    <m/>
    <n v="6.8960000000000002E-3"/>
    <m/>
    <m/>
    <n v="6.8960000000000002E-3"/>
    <m/>
    <m/>
    <m/>
    <m/>
    <m/>
    <m/>
    <n v="302"/>
    <n v="6.8960000000000002E-3"/>
    <n v="3.0330000000000001E-3"/>
    <s v="HIV/AIDS"/>
    <s v="HIV/AIDS"/>
    <x v="1"/>
    <n v="13040"/>
    <x v="1"/>
  </r>
  <r>
    <x v="0"/>
    <n v="302"/>
    <s v="United States"/>
    <x v="1"/>
    <x v="1"/>
    <n v="1"/>
    <s v="AID"/>
    <n v="2011014114"/>
    <s v="76_135621"/>
    <n v="1"/>
    <n v="613"/>
    <s v="Kazakhstan"/>
    <m/>
    <m/>
    <n v="10019"/>
    <s v="UMICs"/>
    <n v="11"/>
    <s v="ODA Grants"/>
    <n v="1"/>
    <n v="10"/>
    <n v="110"/>
    <s v="C01"/>
    <n v="2.532E-3"/>
    <n v="2.6499999999999901E-4"/>
    <n v="38.854299999999853"/>
    <m/>
    <n v="2.532E-3"/>
    <n v="2.6499999999999901E-4"/>
    <m/>
    <m/>
    <m/>
    <n v="2.532E-3"/>
    <m/>
    <m/>
    <n v="2.532E-3"/>
    <m/>
    <m/>
    <m/>
    <m/>
    <m/>
    <m/>
    <n v="302"/>
    <n v="2.532E-3"/>
    <n v="2.6499999999999901E-4"/>
    <s v="HIV/AIDS"/>
    <s v="HIV/AIDS"/>
    <x v="1"/>
    <n v="13040"/>
    <x v="1"/>
  </r>
  <r>
    <x v="0"/>
    <n v="302"/>
    <s v="United States"/>
    <x v="1"/>
    <x v="1"/>
    <n v="1"/>
    <s v="AID"/>
    <n v="2011014061"/>
    <s v="76_135566"/>
    <n v="1"/>
    <n v="613"/>
    <s v="Kazakhstan"/>
    <m/>
    <m/>
    <n v="10019"/>
    <s v="UMICs"/>
    <n v="11"/>
    <s v="ODA Grants"/>
    <n v="1"/>
    <n v="10"/>
    <n v="110"/>
    <s v="C01"/>
    <n v="1.6230000000000001E-3"/>
    <m/>
    <n v="0"/>
    <m/>
    <n v="1.6230000000000001E-3"/>
    <m/>
    <m/>
    <m/>
    <m/>
    <n v="1.6230000000000001E-3"/>
    <m/>
    <m/>
    <n v="1.6230000000000001E-3"/>
    <m/>
    <m/>
    <m/>
    <m/>
    <m/>
    <m/>
    <n v="302"/>
    <n v="1.6230000000000001E-3"/>
    <m/>
    <s v="HIV/AIDS"/>
    <s v="HIV/AIDS"/>
    <x v="1"/>
    <n v="13040"/>
    <x v="1"/>
  </r>
  <r>
    <x v="0"/>
    <n v="302"/>
    <s v="United States"/>
    <x v="1"/>
    <x v="1"/>
    <n v="1"/>
    <s v="AID"/>
    <n v="2011014074"/>
    <s v="76_135580"/>
    <n v="1"/>
    <n v="613"/>
    <s v="Kazakhstan"/>
    <m/>
    <m/>
    <n v="10019"/>
    <s v="UMICs"/>
    <n v="11"/>
    <s v="ODA Grants"/>
    <n v="1"/>
    <n v="10"/>
    <n v="110"/>
    <s v="D02"/>
    <n v="6.0742999999999998E-2"/>
    <n v="2.4590999999999998E-2"/>
    <n v="3605.53242"/>
    <m/>
    <n v="6.0742999999999998E-2"/>
    <n v="2.4590999999999998E-2"/>
    <m/>
    <m/>
    <m/>
    <n v="6.0742999999999998E-2"/>
    <m/>
    <m/>
    <n v="6.0742999999999998E-2"/>
    <m/>
    <m/>
    <m/>
    <m/>
    <m/>
    <m/>
    <n v="302"/>
    <n v="6.0742999999999998E-2"/>
    <n v="2.4590999999999998E-2"/>
    <s v="HIV/AIDS"/>
    <s v="HIV/AIDS"/>
    <x v="1"/>
    <n v="13040"/>
    <x v="1"/>
  </r>
  <r>
    <x v="0"/>
    <n v="302"/>
    <s v="United States"/>
    <x v="1"/>
    <x v="1"/>
    <n v="1"/>
    <s v="AID"/>
    <n v="2011014070"/>
    <s v="76_135575"/>
    <n v="1"/>
    <n v="613"/>
    <s v="Kazakhstan"/>
    <m/>
    <m/>
    <n v="10019"/>
    <s v="UMICs"/>
    <n v="11"/>
    <s v="ODA Grants"/>
    <n v="1"/>
    <n v="10"/>
    <n v="110"/>
    <s v="C01"/>
    <n v="7.4899999999999902E-4"/>
    <n v="2.6499999999999901E-4"/>
    <n v="38.854299999999853"/>
    <m/>
    <n v="7.4899999999999902E-4"/>
    <n v="2.6499999999999901E-4"/>
    <m/>
    <m/>
    <m/>
    <n v="7.4899999999999902E-4"/>
    <m/>
    <m/>
    <n v="7.4899999999999902E-4"/>
    <m/>
    <m/>
    <m/>
    <m/>
    <m/>
    <m/>
    <n v="302"/>
    <n v="7.4899999999999902E-4"/>
    <n v="2.6499999999999901E-4"/>
    <s v="HIV/AIDS"/>
    <s v="HIV/AIDS"/>
    <x v="1"/>
    <n v="13040"/>
    <x v="1"/>
  </r>
  <r>
    <x v="0"/>
    <n v="302"/>
    <s v="United States"/>
    <x v="1"/>
    <x v="1"/>
    <n v="1"/>
    <s v="AID"/>
    <n v="2011014117"/>
    <s v="76_135624"/>
    <n v="1"/>
    <n v="613"/>
    <s v="Kazakhstan"/>
    <m/>
    <m/>
    <n v="10019"/>
    <s v="UMICs"/>
    <n v="11"/>
    <s v="ODA Grants"/>
    <n v="1"/>
    <n v="10"/>
    <n v="110"/>
    <s v="C01"/>
    <n v="1.4450000000000001E-3"/>
    <m/>
    <n v="0"/>
    <m/>
    <n v="1.4450000000000001E-3"/>
    <m/>
    <m/>
    <m/>
    <m/>
    <n v="1.4450000000000001E-3"/>
    <m/>
    <m/>
    <n v="1.4450000000000001E-3"/>
    <m/>
    <m/>
    <m/>
    <m/>
    <m/>
    <m/>
    <n v="302"/>
    <n v="1.4450000000000001E-3"/>
    <m/>
    <s v="HIV/AIDS"/>
    <s v="HIV/AIDS"/>
    <x v="1"/>
    <n v="13040"/>
    <x v="1"/>
  </r>
  <r>
    <x v="0"/>
    <n v="302"/>
    <s v="United States"/>
    <x v="1"/>
    <x v="1"/>
    <n v="1"/>
    <s v="AID"/>
    <n v="2011014116"/>
    <s v="76_135623"/>
    <n v="1"/>
    <n v="613"/>
    <s v="Kazakhstan"/>
    <m/>
    <m/>
    <n v="10019"/>
    <s v="UMICs"/>
    <n v="11"/>
    <s v="ODA Grants"/>
    <n v="1"/>
    <n v="10"/>
    <n v="110"/>
    <s v="C01"/>
    <n v="1.212E-3"/>
    <n v="6.8400000000000004E-4"/>
    <n v="100.28808000000002"/>
    <m/>
    <n v="1.212E-3"/>
    <n v="6.8400000000000004E-4"/>
    <m/>
    <m/>
    <m/>
    <n v="1.212E-3"/>
    <m/>
    <m/>
    <n v="1.212E-3"/>
    <m/>
    <m/>
    <m/>
    <m/>
    <m/>
    <m/>
    <n v="302"/>
    <n v="1.212E-3"/>
    <n v="6.8400000000000004E-4"/>
    <s v="HIV/AIDS"/>
    <s v="HIV/AIDS"/>
    <x v="1"/>
    <n v="13040"/>
    <x v="1"/>
  </r>
  <r>
    <x v="1"/>
    <n v="302"/>
    <s v="United States"/>
    <x v="1"/>
    <x v="1"/>
    <n v="1"/>
    <s v="AID"/>
    <n v="2010028391"/>
    <s v="UEJ33032"/>
    <n v="1"/>
    <n v="613"/>
    <s v="Kazakhstan"/>
    <m/>
    <m/>
    <n v="10019"/>
    <s v="UMICs"/>
    <n v="11"/>
    <s v="ODA Grants"/>
    <n v="1"/>
    <n v="10"/>
    <n v="110"/>
    <s v="C01"/>
    <n v="0.246"/>
    <m/>
    <n v="0"/>
    <m/>
    <n v="0.25124412567488502"/>
    <m/>
    <m/>
    <m/>
    <m/>
    <n v="0.246"/>
    <m/>
    <m/>
    <n v="0.25124412567488502"/>
    <m/>
    <m/>
    <m/>
    <m/>
    <m/>
    <m/>
    <n v="302"/>
    <n v="0.246"/>
    <m/>
    <s v="HIV/AIDS"/>
    <s v="HIV/AIDS"/>
    <x v="1"/>
    <n v="13040"/>
    <x v="1"/>
  </r>
  <r>
    <x v="0"/>
    <n v="302"/>
    <s v="United States"/>
    <x v="1"/>
    <x v="1"/>
    <n v="1"/>
    <s v="AID"/>
    <n v="2011011883"/>
    <s v="76_131412"/>
    <n v="3"/>
    <n v="613"/>
    <s v="Kazakhstan"/>
    <m/>
    <m/>
    <n v="10019"/>
    <s v="UMICs"/>
    <n v="11"/>
    <s v="ODA Grants"/>
    <n v="1"/>
    <n v="10"/>
    <n v="110"/>
    <s v="C01"/>
    <m/>
    <n v="0.246"/>
    <n v="36068.519999999997"/>
    <m/>
    <m/>
    <n v="0.246"/>
    <m/>
    <m/>
    <m/>
    <m/>
    <m/>
    <m/>
    <m/>
    <m/>
    <m/>
    <m/>
    <m/>
    <m/>
    <m/>
    <n v="302"/>
    <m/>
    <n v="0.246"/>
    <s v="HIV/AIDS"/>
    <s v="HIV/AIDS"/>
    <x v="1"/>
    <n v="13040"/>
    <x v="1"/>
  </r>
  <r>
    <x v="1"/>
    <n v="302"/>
    <s v="United States"/>
    <x v="1"/>
    <x v="1"/>
    <n v="1"/>
    <s v="AID"/>
    <n v="2010030912"/>
    <s v="UEJ36046"/>
    <n v="1"/>
    <n v="613"/>
    <s v="Kazakhstan"/>
    <m/>
    <m/>
    <n v="10019"/>
    <s v="UMICs"/>
    <n v="11"/>
    <s v="ODA Grants"/>
    <n v="1"/>
    <n v="10"/>
    <n v="110"/>
    <s v="C01"/>
    <n v="0.17999999999999899"/>
    <m/>
    <n v="0"/>
    <m/>
    <n v="0.183837165127964"/>
    <m/>
    <m/>
    <m/>
    <m/>
    <n v="0.17999999999999899"/>
    <m/>
    <m/>
    <n v="0.183837165127964"/>
    <m/>
    <m/>
    <m/>
    <m/>
    <m/>
    <m/>
    <n v="302"/>
    <n v="0.17999999999999899"/>
    <m/>
    <s v="HIV/AIDS - ASSISTANCE FOR HIV/AIDS"/>
    <s v="HIV/AIDS - Assistance for HIV/AIDS"/>
    <x v="1"/>
    <n v="13040"/>
    <x v="1"/>
  </r>
  <r>
    <x v="0"/>
    <n v="302"/>
    <s v="United States"/>
    <x v="1"/>
    <x v="1"/>
    <n v="1"/>
    <s v="AID"/>
    <n v="2011016419"/>
    <s v="76_140110"/>
    <n v="3"/>
    <n v="613"/>
    <s v="Kazakhstan"/>
    <m/>
    <m/>
    <n v="10019"/>
    <s v="UMICs"/>
    <n v="11"/>
    <s v="ODA Grants"/>
    <n v="1"/>
    <n v="10"/>
    <n v="110"/>
    <s v="C01"/>
    <m/>
    <n v="9.9289000000000002E-2"/>
    <n v="14557.753180000002"/>
    <m/>
    <m/>
    <n v="9.9289000000000002E-2"/>
    <m/>
    <m/>
    <m/>
    <m/>
    <m/>
    <m/>
    <m/>
    <m/>
    <m/>
    <m/>
    <m/>
    <m/>
    <m/>
    <n v="302"/>
    <m/>
    <n v="9.9289000000000002E-2"/>
    <s v="HIV/AIDS - ASSISTANCE FOR HIV/AIDS"/>
    <s v="HIV/AIDS - Assistance for HIV/AIDS"/>
    <x v="1"/>
    <n v="13040"/>
    <x v="1"/>
  </r>
  <r>
    <x v="1"/>
    <n v="302"/>
    <s v="United States"/>
    <x v="1"/>
    <x v="1"/>
    <n v="1"/>
    <s v="AID"/>
    <n v="2010031309"/>
    <s v="UEJ36488"/>
    <n v="3"/>
    <n v="613"/>
    <s v="Kazakhstan"/>
    <m/>
    <m/>
    <n v="10019"/>
    <s v="UMICs"/>
    <n v="11"/>
    <s v="ODA Grants"/>
    <n v="1"/>
    <n v="10"/>
    <n v="110"/>
    <s v="D02"/>
    <m/>
    <n v="4.8760000000000001E-3"/>
    <n v="718.52736000000004"/>
    <m/>
    <m/>
    <n v="4.9799445397997596E-3"/>
    <m/>
    <m/>
    <m/>
    <m/>
    <m/>
    <m/>
    <m/>
    <m/>
    <m/>
    <m/>
    <m/>
    <m/>
    <m/>
    <n v="302"/>
    <m/>
    <n v="4.8760000000000001E-3"/>
    <s v="HIV/AIDS - ASSISTANCE FOR HIV/AIDS"/>
    <s v="HIV/AIDS - Assistance for HIV/AIDS"/>
    <x v="1"/>
    <n v="13040"/>
    <x v="1"/>
  </r>
  <r>
    <x v="1"/>
    <n v="302"/>
    <s v="United States"/>
    <x v="1"/>
    <x v="1"/>
    <n v="1"/>
    <s v="AID"/>
    <n v="2010031311"/>
    <s v="UEJ36496"/>
    <n v="3"/>
    <n v="613"/>
    <s v="Kazakhstan"/>
    <m/>
    <m/>
    <n v="10019"/>
    <s v="UMICs"/>
    <n v="11"/>
    <s v="ODA Grants"/>
    <n v="1"/>
    <n v="10"/>
    <n v="110"/>
    <s v="C01"/>
    <m/>
    <n v="3.0600000000000001E-4"/>
    <n v="45.092160000000007"/>
    <m/>
    <m/>
    <n v="3.1252318071753999E-4"/>
    <m/>
    <m/>
    <m/>
    <m/>
    <m/>
    <m/>
    <m/>
    <m/>
    <m/>
    <m/>
    <m/>
    <m/>
    <m/>
    <n v="302"/>
    <m/>
    <n v="3.0600000000000001E-4"/>
    <s v="HIV/AIDS - ASSISTANCE FOR HIV/AIDS"/>
    <s v="HIV/AIDS - Assistance for HIV/AIDS"/>
    <x v="1"/>
    <n v="13040"/>
    <x v="1"/>
  </r>
  <r>
    <x v="1"/>
    <n v="302"/>
    <s v="United States"/>
    <x v="1"/>
    <x v="1"/>
    <n v="1"/>
    <s v="AID"/>
    <n v="2010031315"/>
    <s v="UEJ36506"/>
    <n v="3"/>
    <n v="613"/>
    <s v="Kazakhstan"/>
    <m/>
    <m/>
    <n v="10019"/>
    <s v="UMICs"/>
    <n v="11"/>
    <s v="ODA Grants"/>
    <n v="1"/>
    <n v="10"/>
    <n v="110"/>
    <s v="C01"/>
    <m/>
    <n v="2.5300000000000002E-4"/>
    <n v="37.282080000000008"/>
    <m/>
    <m/>
    <n v="2.5839334876319502E-4"/>
    <m/>
    <m/>
    <m/>
    <m/>
    <m/>
    <m/>
    <m/>
    <m/>
    <m/>
    <m/>
    <m/>
    <m/>
    <m/>
    <n v="302"/>
    <m/>
    <n v="2.5300000000000002E-4"/>
    <s v="HIV/AIDS - ASSISTANCE FOR HIV/AIDS"/>
    <s v="HIV/AIDS - Assistance for HIV/AIDS"/>
    <x v="1"/>
    <n v="13040"/>
    <x v="1"/>
  </r>
  <r>
    <x v="0"/>
    <n v="971"/>
    <s v="UNAIDS"/>
    <x v="0"/>
    <x v="0"/>
    <n v="1"/>
    <s v="UNAIDS"/>
    <n v="2011000230"/>
    <m/>
    <n v="8"/>
    <n v="613"/>
    <s v="Kazakhstan"/>
    <m/>
    <m/>
    <n v="10019"/>
    <s v="UMICs"/>
    <n v="11"/>
    <s v="ODA Grants"/>
    <n v="4"/>
    <n v="10"/>
    <n v="110"/>
    <s v="C01"/>
    <n v="0.55554906000000004"/>
    <n v="0.55554906000000004"/>
    <n v="81454.603177200013"/>
    <m/>
    <n v="0.55554906000000004"/>
    <n v="0.55554906000000004"/>
    <m/>
    <m/>
    <m/>
    <m/>
    <m/>
    <m/>
    <m/>
    <m/>
    <m/>
    <m/>
    <m/>
    <m/>
    <m/>
    <n v="302"/>
    <n v="0.55554906000000004"/>
    <n v="0.55554906000000004"/>
    <s v="HUMAN RESOURCES AND SYSTEMS OF GOVERNMENT AND CIVIL SOCIETY ENHANCED TO DEVELOP, IMPLEMENT AND SCALE UP EVIDENCE INFORMED COMPREHENSIVE HIV RESPONSES"/>
    <s v="Human resources and systems of government and civil society enhanced to develop, implement and scale up evidence informed comprehensive HIV responses"/>
    <x v="1"/>
    <n v="13040"/>
    <x v="1"/>
  </r>
  <r>
    <x v="1"/>
    <n v="971"/>
    <s v="UNAIDS"/>
    <x v="0"/>
    <x v="0"/>
    <n v="1"/>
    <s v="UNAIDS"/>
    <n v="20100000154"/>
    <m/>
    <n v="8"/>
    <n v="613"/>
    <s v="Kazakhstan"/>
    <m/>
    <m/>
    <n v="10019"/>
    <s v="UMICs"/>
    <n v="11"/>
    <s v="ODA Grants"/>
    <n v="4"/>
    <n v="10"/>
    <n v="110"/>
    <s v="C01"/>
    <n v="1.0319999999999999E-2"/>
    <n v="1.0319999999999999E-2"/>
    <n v="1520.7552000000001"/>
    <m/>
    <n v="1.09939955845684E-2"/>
    <n v="1.09939955845684E-2"/>
    <m/>
    <m/>
    <m/>
    <m/>
    <m/>
    <m/>
    <m/>
    <m/>
    <m/>
    <m/>
    <m/>
    <m/>
    <m/>
    <n v="302"/>
    <n v="1.0319999999999999E-2"/>
    <n v="1.0319999999999999E-2"/>
    <s v="HUMAN RIGHTS BASED AND GENDER RESPONSIVE POLICIES AND APPROACHES TO REDUCE STIGMA AND DISCRIMINATION ARE STRENGTHENED, INCLUDING AS APPROPRIATE FOCUSS"/>
    <s v="Human rights based and gender responsive policies and approaches to reduce stigma and discrimination are strengthened, including as appropriate focussed efforts on sex work, drug use, incarceration and sexual diversity"/>
    <x v="1"/>
    <n v="13040"/>
    <x v="1"/>
  </r>
  <r>
    <x v="2"/>
    <n v="302"/>
    <s v="United States"/>
    <x v="1"/>
    <x v="1"/>
    <n v="1"/>
    <s v="AID"/>
    <n v="2012035986"/>
    <s v="76_2060831"/>
    <n v="3"/>
    <n v="613"/>
    <s v="Kazakhstan"/>
    <m/>
    <m/>
    <n v="10019"/>
    <s v="UMICs"/>
    <n v="11"/>
    <s v="ODA Grants"/>
    <n v="1"/>
    <n v="10"/>
    <n v="110"/>
    <s v="C01"/>
    <m/>
    <n v="6.0018000000000002E-2"/>
    <n v="8949.2839800000002"/>
    <m/>
    <m/>
    <n v="5.8928296179205197E-2"/>
    <m/>
    <m/>
    <m/>
    <m/>
    <m/>
    <m/>
    <m/>
    <m/>
    <m/>
    <m/>
    <m/>
    <m/>
    <m/>
    <n v="302"/>
    <m/>
    <n v="6.0018000000000002E-2"/>
    <s v="KAZ SO 3.2 HEALTH"/>
    <s v="KAZ SO 3.2 HEALTH"/>
    <x v="3"/>
    <n v="12220"/>
    <x v="6"/>
  </r>
  <r>
    <x v="0"/>
    <n v="971"/>
    <s v="UNAIDS"/>
    <x v="0"/>
    <x v="0"/>
    <n v="1"/>
    <s v="UNAIDS"/>
    <n v="2011000232"/>
    <m/>
    <n v="8"/>
    <n v="613"/>
    <s v="Kazakhstan"/>
    <m/>
    <m/>
    <n v="10019"/>
    <s v="UMICs"/>
    <n v="11"/>
    <s v="ODA Grants"/>
    <n v="4"/>
    <n v="10"/>
    <n v="110"/>
    <s v="C01"/>
    <n v="2.1601999999999901E-4"/>
    <n v="2.1601999999999901E-4"/>
    <n v="31.672852399999854"/>
    <m/>
    <n v="2.1601999999999901E-4"/>
    <n v="2.1601999999999901E-4"/>
    <m/>
    <m/>
    <m/>
    <m/>
    <m/>
    <m/>
    <m/>
    <m/>
    <m/>
    <m/>
    <m/>
    <m/>
    <m/>
    <n v="302"/>
    <n v="2.1601999999999901E-4"/>
    <n v="2.1601999999999901E-4"/>
    <s v="LEADERSHIP AND RESOURCE MOBILIZATION FOR A BORADBASED HIV RESPONSE AT COUNTRY, REGIONAL AND GLOBAL LEVELS ARE STRENGTHENED"/>
    <s v="Leadership and resource mobilization for a boradbased HIV response at country, regional and global levels are strengthened"/>
    <x v="1"/>
    <n v="13040"/>
    <x v="1"/>
  </r>
  <r>
    <x v="1"/>
    <n v="971"/>
    <s v="UNAIDS"/>
    <x v="0"/>
    <x v="0"/>
    <n v="1"/>
    <s v="UNAIDS"/>
    <n v="20100000155"/>
    <m/>
    <n v="8"/>
    <n v="613"/>
    <s v="Kazakhstan"/>
    <m/>
    <m/>
    <n v="10019"/>
    <s v="UMICs"/>
    <n v="11"/>
    <s v="ODA Grants"/>
    <n v="4"/>
    <n v="10"/>
    <n v="110"/>
    <s v="C01"/>
    <n v="5.8589999999999901E-4"/>
    <n v="5.8589999999999901E-4"/>
    <n v="86.338223999999869"/>
    <m/>
    <n v="6.24164923740181E-4"/>
    <n v="6.24164923740181E-4"/>
    <m/>
    <m/>
    <m/>
    <m/>
    <m/>
    <m/>
    <m/>
    <m/>
    <m/>
    <m/>
    <m/>
    <m/>
    <m/>
    <n v="302"/>
    <n v="5.8589999999999901E-4"/>
    <n v="5.8589999999999901E-4"/>
    <s v="LEADERSHIP AND RESOURCE MOBILIZATION FOR A BORADBASED HIV RESPONSE AT COUNTRY, REGIONAL AND GLOBAL LEVELS ARE STRENGTHENED."/>
    <s v="Leadership and resource mobilization for a boradbased HIV response at country, regional and global levels are strengthened."/>
    <x v="1"/>
    <n v="13040"/>
    <x v="1"/>
  </r>
  <r>
    <x v="2"/>
    <n v="302"/>
    <s v="United States"/>
    <x v="1"/>
    <x v="1"/>
    <n v="1"/>
    <s v="AID"/>
    <n v="2012038155"/>
    <s v="76_2063512"/>
    <n v="1"/>
    <n v="613"/>
    <s v="Kazakhstan"/>
    <m/>
    <m/>
    <n v="10019"/>
    <s v="UMICs"/>
    <n v="11"/>
    <s v="ODA Grants"/>
    <n v="1"/>
    <n v="10"/>
    <n v="110"/>
    <s v="C01"/>
    <n v="0.05"/>
    <m/>
    <n v="0"/>
    <m/>
    <n v="4.9092185826922902E-2"/>
    <m/>
    <m/>
    <m/>
    <m/>
    <n v="0.05"/>
    <m/>
    <m/>
    <n v="4.9092185826922902E-2"/>
    <m/>
    <m/>
    <m/>
    <m/>
    <m/>
    <m/>
    <n v="302"/>
    <n v="0.05"/>
    <m/>
    <s v="MATERNAL AND CHILD HEALTH"/>
    <s v="Maternal and Child Health"/>
    <x v="0"/>
    <n v="13020"/>
    <x v="0"/>
  </r>
  <r>
    <x v="0"/>
    <n v="302"/>
    <s v="United States"/>
    <x v="1"/>
    <x v="1"/>
    <n v="1"/>
    <s v="AID"/>
    <n v="2011020605"/>
    <s v="76_150448"/>
    <n v="1"/>
    <n v="613"/>
    <s v="Kazakhstan"/>
    <m/>
    <m/>
    <n v="10019"/>
    <s v="UMICs"/>
    <n v="11"/>
    <s v="ODA Grants"/>
    <n v="1"/>
    <n v="10"/>
    <n v="110"/>
    <s v="C01"/>
    <n v="0.27455000000000002"/>
    <n v="0.13021099999999999"/>
    <n v="19091.536819999998"/>
    <m/>
    <n v="0.27455000000000002"/>
    <n v="0.13021099999999999"/>
    <m/>
    <m/>
    <m/>
    <m/>
    <m/>
    <n v="0.27455000000000002"/>
    <m/>
    <m/>
    <n v="0.27455000000000002"/>
    <m/>
    <m/>
    <m/>
    <m/>
    <n v="302"/>
    <n v="0.27455000000000002"/>
    <n v="0.13021099999999999"/>
    <s v="MATERNAL AND CHILD HEALTH"/>
    <s v="Maternal and Child Health"/>
    <x v="0"/>
    <n v="13020"/>
    <x v="0"/>
  </r>
  <r>
    <x v="1"/>
    <n v="302"/>
    <s v="United States"/>
    <x v="1"/>
    <x v="1"/>
    <n v="1"/>
    <s v="AID"/>
    <n v="2010036218"/>
    <s v="UEJ42666"/>
    <n v="1"/>
    <n v="613"/>
    <s v="Kazakhstan"/>
    <m/>
    <m/>
    <n v="10019"/>
    <s v="UMICs"/>
    <n v="11"/>
    <s v="ODA Grants"/>
    <n v="1"/>
    <n v="10"/>
    <n v="110"/>
    <s v="C01"/>
    <n v="0.39710000000000001"/>
    <m/>
    <n v="0"/>
    <m/>
    <n v="0.40556521262397099"/>
    <m/>
    <m/>
    <m/>
    <m/>
    <m/>
    <m/>
    <n v="0.39710000000000001"/>
    <m/>
    <m/>
    <n v="0.40556521262397099"/>
    <m/>
    <m/>
    <m/>
    <m/>
    <n v="302"/>
    <n v="0.39710000000000001"/>
    <m/>
    <s v="MATERNAL AND CHILD HEALTH"/>
    <s v="Maternal and Child Health"/>
    <x v="0"/>
    <n v="13020"/>
    <x v="0"/>
  </r>
  <r>
    <x v="2"/>
    <n v="302"/>
    <s v="United States"/>
    <x v="1"/>
    <x v="1"/>
    <n v="1"/>
    <s v="AID"/>
    <n v="2012037300"/>
    <s v="76_2062532"/>
    <n v="3"/>
    <n v="613"/>
    <s v="Kazakhstan"/>
    <m/>
    <m/>
    <n v="10019"/>
    <s v="UMICs"/>
    <n v="11"/>
    <s v="ODA Grants"/>
    <n v="1"/>
    <n v="10"/>
    <n v="110"/>
    <s v="C01"/>
    <m/>
    <n v="0.13944200000000001"/>
    <n v="20792.196620000002"/>
    <m/>
    <m/>
    <n v="0.136910251521555"/>
    <m/>
    <m/>
    <m/>
    <m/>
    <m/>
    <m/>
    <m/>
    <m/>
    <m/>
    <m/>
    <m/>
    <m/>
    <m/>
    <n v="302"/>
    <m/>
    <n v="0.13944200000000001"/>
    <s v="MATERNAL AND CHILD HEALTH"/>
    <s v="Maternal and Child Health"/>
    <x v="0"/>
    <n v="13020"/>
    <x v="0"/>
  </r>
  <r>
    <x v="2"/>
    <n v="971"/>
    <s v="UNAIDS"/>
    <x v="0"/>
    <x v="0"/>
    <n v="1"/>
    <s v="UNAIDS"/>
    <n v="2012000601"/>
    <m/>
    <n v="8"/>
    <n v="613"/>
    <s v="Kazakhstan"/>
    <m/>
    <m/>
    <n v="10019"/>
    <s v="UMICs"/>
    <n v="11"/>
    <s v="ODA Grants"/>
    <n v="4"/>
    <n v="10"/>
    <n v="110"/>
    <s v="C01"/>
    <n v="4.5535199999999998E-2"/>
    <n v="4.5535199999999998E-2"/>
    <n v="6789.7536720000007"/>
    <m/>
    <n v="4.6540493746527398E-2"/>
    <n v="4.6540493746527398E-2"/>
    <m/>
    <m/>
    <m/>
    <m/>
    <m/>
    <m/>
    <m/>
    <m/>
    <m/>
    <m/>
    <m/>
    <m/>
    <m/>
    <n v="302"/>
    <n v="4.5535199999999998E-2"/>
    <n v="4.5535199999999998E-2"/>
    <s v="NATIONAL CAPACITY, SYSTEMS AND INSTITUTIONS ARE STRENGTHENED TO ADDRESS PREVENTION, TREATMENT, CARE AND SUPPORT PROGRAMMES"/>
    <s v="National capacity, systems and institutions are strengthened to address prevention, treatment, care and support programmes"/>
    <x v="1"/>
    <n v="13040"/>
    <x v="1"/>
  </r>
  <r>
    <x v="1"/>
    <n v="302"/>
    <s v="United States"/>
    <x v="1"/>
    <x v="1"/>
    <n v="1"/>
    <s v="AID"/>
    <n v="2010038463"/>
    <s v="UEJ87918"/>
    <n v="1"/>
    <n v="613"/>
    <s v="Kazakhstan"/>
    <m/>
    <m/>
    <n v="10019"/>
    <s v="UMICs"/>
    <n v="11"/>
    <s v="ODA Grants"/>
    <n v="1"/>
    <n v="10"/>
    <n v="110"/>
    <s v="C01"/>
    <n v="0.35699999999999898"/>
    <m/>
    <n v="0"/>
    <m/>
    <n v="0.36461037750379699"/>
    <m/>
    <m/>
    <m/>
    <m/>
    <m/>
    <m/>
    <n v="0.35699999999999898"/>
    <m/>
    <m/>
    <n v="0.36461037750379699"/>
    <m/>
    <m/>
    <m/>
    <m/>
    <n v="302"/>
    <n v="0.35699999999999898"/>
    <m/>
    <s v="OTHER PUBLIC HEALTH THREATS"/>
    <s v="Other Public Health Threats"/>
    <x v="3"/>
    <n v="12220"/>
    <x v="6"/>
  </r>
  <r>
    <x v="2"/>
    <n v="302"/>
    <s v="United States"/>
    <x v="1"/>
    <x v="1"/>
    <n v="1"/>
    <s v="AID"/>
    <n v="2012040312"/>
    <s v="76_2066439"/>
    <n v="3"/>
    <n v="613"/>
    <s v="Kazakhstan"/>
    <m/>
    <m/>
    <n v="10019"/>
    <s v="UMICs"/>
    <n v="11"/>
    <s v="ODA Grants"/>
    <n v="1"/>
    <n v="10"/>
    <n v="110"/>
    <s v="C01"/>
    <m/>
    <n v="7.4117000000000002E-2"/>
    <n v="11051.585870000003"/>
    <m/>
    <m/>
    <n v="7.27713107386809E-2"/>
    <m/>
    <m/>
    <m/>
    <m/>
    <m/>
    <m/>
    <m/>
    <m/>
    <m/>
    <m/>
    <m/>
    <m/>
    <m/>
    <n v="302"/>
    <m/>
    <n v="7.4117000000000002E-2"/>
    <s v="OTHER PUBLIC HEALTH THREATS"/>
    <s v="Other Public Health Threats"/>
    <x v="3"/>
    <n v="12220"/>
    <x v="6"/>
  </r>
  <r>
    <x v="0"/>
    <n v="302"/>
    <s v="United States"/>
    <x v="1"/>
    <x v="1"/>
    <n v="1"/>
    <s v="AID"/>
    <n v="2011023236"/>
    <s v="76_237118"/>
    <n v="3"/>
    <n v="613"/>
    <s v="Kazakhstan"/>
    <m/>
    <m/>
    <n v="10019"/>
    <s v="UMICs"/>
    <n v="11"/>
    <s v="ODA Grants"/>
    <n v="1"/>
    <n v="10"/>
    <n v="110"/>
    <s v="C01"/>
    <m/>
    <n v="0.11330800000000001"/>
    <n v="16613.218960000002"/>
    <m/>
    <m/>
    <n v="0.11330800000000001"/>
    <m/>
    <m/>
    <m/>
    <m/>
    <m/>
    <m/>
    <m/>
    <m/>
    <m/>
    <m/>
    <m/>
    <m/>
    <m/>
    <n v="302"/>
    <m/>
    <n v="0.11330800000000001"/>
    <s v="OTHER PUBLIC HEALTH THREATS"/>
    <s v="Other Public Health Threats"/>
    <x v="3"/>
    <n v="12220"/>
    <x v="6"/>
  </r>
  <r>
    <x v="1"/>
    <n v="302"/>
    <s v="United States"/>
    <x v="1"/>
    <x v="1"/>
    <n v="1"/>
    <s v="AID"/>
    <n v="2010038532"/>
    <s v="UEJ88009"/>
    <n v="3"/>
    <n v="613"/>
    <s v="Kazakhstan"/>
    <m/>
    <m/>
    <n v="10019"/>
    <s v="UMICs"/>
    <n v="11"/>
    <s v="ODA Grants"/>
    <n v="1"/>
    <n v="10"/>
    <n v="110"/>
    <s v="D02"/>
    <m/>
    <n v="1.9295E-2"/>
    <n v="2843.3112000000001"/>
    <m/>
    <m/>
    <n v="1.9706322784133701E-2"/>
    <m/>
    <m/>
    <m/>
    <m/>
    <m/>
    <m/>
    <m/>
    <m/>
    <m/>
    <m/>
    <m/>
    <m/>
    <m/>
    <n v="302"/>
    <m/>
    <n v="1.9295E-2"/>
    <s v="OTHER PUBLIC HEALTH THREATS"/>
    <s v="Other Public Health Threats"/>
    <x v="3"/>
    <n v="12220"/>
    <x v="6"/>
  </r>
  <r>
    <x v="1"/>
    <n v="302"/>
    <s v="United States"/>
    <x v="1"/>
    <x v="1"/>
    <n v="1"/>
    <s v="AID"/>
    <n v="2010038539"/>
    <s v="UEJ88025"/>
    <n v="3"/>
    <n v="613"/>
    <s v="Kazakhstan"/>
    <m/>
    <m/>
    <n v="10019"/>
    <s v="UMICs"/>
    <n v="11"/>
    <s v="ODA Grants"/>
    <n v="1"/>
    <n v="10"/>
    <n v="110"/>
    <s v="C01"/>
    <m/>
    <n v="6.9999999999999994E-5"/>
    <n v="10.315200000000001"/>
    <m/>
    <m/>
    <n v="7.1492230883097403E-5"/>
    <m/>
    <m/>
    <m/>
    <m/>
    <m/>
    <m/>
    <m/>
    <m/>
    <m/>
    <m/>
    <m/>
    <m/>
    <m/>
    <n v="302"/>
    <m/>
    <n v="6.9999999999999994E-5"/>
    <s v="OTHER PUBLIC HEALTH THREATS"/>
    <s v="Other Public Health Threats"/>
    <x v="3"/>
    <n v="12220"/>
    <x v="6"/>
  </r>
  <r>
    <x v="1"/>
    <n v="302"/>
    <s v="United States"/>
    <x v="1"/>
    <x v="1"/>
    <n v="1"/>
    <s v="AID"/>
    <n v="2010038541"/>
    <s v="UEJ88031"/>
    <n v="3"/>
    <n v="613"/>
    <s v="Kazakhstan"/>
    <m/>
    <m/>
    <n v="10019"/>
    <s v="UMICs"/>
    <n v="11"/>
    <s v="ODA Grants"/>
    <n v="1"/>
    <n v="10"/>
    <n v="110"/>
    <s v="C01"/>
    <m/>
    <n v="5.5820000000000002E-3"/>
    <n v="822.56352000000015"/>
    <m/>
    <m/>
    <n v="5.7009947541350001E-3"/>
    <m/>
    <m/>
    <m/>
    <m/>
    <m/>
    <m/>
    <m/>
    <m/>
    <m/>
    <m/>
    <m/>
    <m/>
    <m/>
    <n v="302"/>
    <m/>
    <n v="5.5820000000000002E-3"/>
    <s v="OTHER PUBLIC HEALTH THREATS"/>
    <s v="Other Public Health Threats"/>
    <x v="3"/>
    <n v="12220"/>
    <x v="6"/>
  </r>
  <r>
    <x v="0"/>
    <n v="302"/>
    <s v="United States"/>
    <x v="1"/>
    <x v="1"/>
    <n v="12"/>
    <s v="TDA"/>
    <n v="2011054965"/>
    <s v="70_6749"/>
    <n v="1"/>
    <n v="613"/>
    <s v="Kazakhstan"/>
    <m/>
    <m/>
    <n v="10019"/>
    <s v="UMICs"/>
    <n v="11"/>
    <s v="ODA Grants"/>
    <n v="1"/>
    <n v="10"/>
    <n v="110"/>
    <s v="D02"/>
    <n v="0.27106200000000003"/>
    <m/>
    <n v="0"/>
    <m/>
    <n v="0.27106200000000003"/>
    <m/>
    <m/>
    <m/>
    <m/>
    <m/>
    <m/>
    <n v="0.27106200000000003"/>
    <m/>
    <m/>
    <n v="0.27106200000000003"/>
    <m/>
    <m/>
    <m/>
    <m/>
    <n v="302"/>
    <n v="0.27106200000000003"/>
    <m/>
    <s v="REVERSE TRADE MISSION - HEALTH EQUIPMENT REVERSE TRADE MISSION"/>
    <s v="Reverse Trade Mission - Health Equipment Reverse Trade Mission"/>
    <x v="3"/>
    <n v="12230"/>
    <x v="5"/>
  </r>
  <r>
    <x v="0"/>
    <n v="302"/>
    <s v="United States"/>
    <x v="1"/>
    <x v="1"/>
    <n v="12"/>
    <s v="TDA"/>
    <n v="2011054964"/>
    <s v="70_6748"/>
    <n v="1"/>
    <n v="613"/>
    <s v="Kazakhstan"/>
    <m/>
    <m/>
    <n v="10019"/>
    <s v="UMICs"/>
    <n v="11"/>
    <s v="ODA Grants"/>
    <n v="1"/>
    <n v="10"/>
    <n v="110"/>
    <s v="D02"/>
    <n v="1.3818E-2"/>
    <m/>
    <n v="0"/>
    <m/>
    <n v="1.3818E-2"/>
    <m/>
    <m/>
    <m/>
    <m/>
    <m/>
    <m/>
    <n v="1.3818E-2"/>
    <m/>
    <m/>
    <n v="1.3818E-2"/>
    <m/>
    <m/>
    <m/>
    <m/>
    <n v="302"/>
    <n v="1.3818E-2"/>
    <m/>
    <s v="REVERSE TRADE MISSION - HEALTH EQUIPMENT REVERSE TRADE MISSION"/>
    <s v="Reverse Trade Mission - Health Equipment Reverse Trade Mission"/>
    <x v="3"/>
    <n v="12230"/>
    <x v="5"/>
  </r>
  <r>
    <x v="2"/>
    <n v="971"/>
    <s v="UNAIDS"/>
    <x v="0"/>
    <x v="0"/>
    <n v="1"/>
    <s v="UNAIDS"/>
    <n v="2012000603"/>
    <m/>
    <n v="8"/>
    <n v="613"/>
    <s v="Kazakhstan"/>
    <m/>
    <m/>
    <n v="10019"/>
    <s v="UMICs"/>
    <n v="11"/>
    <s v="ODA Grants"/>
    <n v="4"/>
    <n v="10"/>
    <n v="110"/>
    <s v="C01"/>
    <n v="0.106834199999999"/>
    <n v="0.106834199999999"/>
    <n v="15930.047561999852"/>
    <m/>
    <n v="0.109192809453241"/>
    <n v="0.109192809453241"/>
    <m/>
    <m/>
    <m/>
    <m/>
    <m/>
    <m/>
    <m/>
    <m/>
    <m/>
    <m/>
    <m/>
    <m/>
    <m/>
    <n v="302"/>
    <n v="0.106834199999999"/>
    <n v="0.106834199999999"/>
    <s v="SKILLS BUILT TO ADDRESS GENDER, GIPA AND HUMAN RIGHTS ASPECTS OF THE HIV EPIDEMIC"/>
    <s v="Skills built to address gender, GIPA and human rights aspects of the HIV epidemic"/>
    <x v="1"/>
    <n v="13040"/>
    <x v="1"/>
  </r>
  <r>
    <x v="2"/>
    <n v="971"/>
    <s v="UNAIDS"/>
    <x v="0"/>
    <x v="0"/>
    <n v="1"/>
    <s v="UNAIDS"/>
    <n v="2012000600"/>
    <m/>
    <n v="8"/>
    <n v="613"/>
    <s v="Kazakhstan"/>
    <m/>
    <m/>
    <n v="10019"/>
    <s v="UMICs"/>
    <n v="11"/>
    <s v="ODA Grants"/>
    <n v="4"/>
    <n v="10"/>
    <n v="110"/>
    <s v="C01"/>
    <n v="7.4064999999999903E-3"/>
    <n v="7.4064999999999903E-3"/>
    <n v="1104.3832149999985"/>
    <m/>
    <n v="7.5700154371487402E-3"/>
    <n v="7.5700154371487402E-3"/>
    <m/>
    <m/>
    <m/>
    <m/>
    <m/>
    <m/>
    <m/>
    <m/>
    <m/>
    <m/>
    <m/>
    <m/>
    <m/>
    <n v="302"/>
    <n v="7.4064999999999903E-3"/>
    <n v="7.4064999999999903E-3"/>
    <s v="STRATEGIC INFORMATION STRENGTHENED AND AVAILABLE TO SUPPORT KNOWING YOUR EPIDEMIC, GUIDING AN EVIDENCE INFORMED RESPONSE AND IMPROVING ACCOUNTABILITY"/>
    <s v="Strategic information strengthened and available to support knowing your epidemic, guiding an evidence informed response and improving accountability"/>
    <x v="1"/>
    <n v="13040"/>
    <x v="1"/>
  </r>
  <r>
    <x v="0"/>
    <n v="971"/>
    <s v="UNAIDS"/>
    <x v="0"/>
    <x v="0"/>
    <n v="1"/>
    <s v="UNAIDS"/>
    <n v="2011000233"/>
    <m/>
    <n v="8"/>
    <n v="613"/>
    <s v="Kazakhstan"/>
    <m/>
    <m/>
    <n v="10019"/>
    <s v="UMICs"/>
    <n v="11"/>
    <s v="ODA Grants"/>
    <n v="4"/>
    <n v="10"/>
    <n v="110"/>
    <s v="C01"/>
    <n v="4.0322179999999999E-2"/>
    <n v="4.0322179999999999E-2"/>
    <n v="5912.0380316000001"/>
    <m/>
    <n v="4.0322179999999999E-2"/>
    <n v="4.0322179999999999E-2"/>
    <m/>
    <m/>
    <m/>
    <m/>
    <m/>
    <m/>
    <m/>
    <m/>
    <m/>
    <m/>
    <m/>
    <m/>
    <m/>
    <n v="302"/>
    <n v="4.0322179999999999E-2"/>
    <n v="4.0322179999999999E-2"/>
    <s v="STRATEGIC INFORMATION STRENGTHENED AND AVAILABLE TO SUPPORT KNOWING YOUR EPIDEMIC, GUIDING AN EVIDENCE INFORMED RESPONSE AND IMPROVING ACCOUNTABILITY"/>
    <s v="Strategic information strengthened and available to support knowing your epidemic, guiding an evidence informed response and improving accountability"/>
    <x v="1"/>
    <n v="13040"/>
    <x v="1"/>
  </r>
  <r>
    <x v="1"/>
    <n v="971"/>
    <s v="UNAIDS"/>
    <x v="0"/>
    <x v="0"/>
    <n v="1"/>
    <s v="UNAIDS"/>
    <n v="20100000156"/>
    <m/>
    <n v="8"/>
    <n v="613"/>
    <s v="Kazakhstan"/>
    <m/>
    <m/>
    <n v="10019"/>
    <s v="UMICs"/>
    <n v="11"/>
    <s v="ODA Grants"/>
    <n v="4"/>
    <n v="10"/>
    <n v="110"/>
    <s v="C01"/>
    <n v="2.4397700000000001E-2"/>
    <n v="2.4397700000000001E-2"/>
    <n v="3595.2450720000006"/>
    <m/>
    <n v="2.5991105239692398E-2"/>
    <n v="2.5991105239692398E-2"/>
    <m/>
    <m/>
    <m/>
    <m/>
    <m/>
    <m/>
    <m/>
    <m/>
    <m/>
    <m/>
    <m/>
    <m/>
    <m/>
    <n v="302"/>
    <n v="2.4397700000000001E-2"/>
    <n v="2.4397700000000001E-2"/>
    <s v="STRATEGIC INFORMATION STRENGTHENED AND AVAILABLE TO SUPPORT KNOWING YOUR EPIDEMIC, GUIDING AN EVIDENCE INFORMED RESPONSE AND IMPROVING ACCOUNTABILITY."/>
    <s v="Strategic information strengthened and available to support knowing your epidemic, guiding an evidence informed response and improving accountability."/>
    <x v="1"/>
    <n v="13040"/>
    <x v="1"/>
  </r>
  <r>
    <x v="2"/>
    <n v="971"/>
    <s v="UNAIDS"/>
    <x v="0"/>
    <x v="0"/>
    <n v="1"/>
    <s v="UNAIDS"/>
    <n v="2012000602"/>
    <m/>
    <n v="8"/>
    <n v="613"/>
    <s v="Kazakhstan"/>
    <m/>
    <m/>
    <n v="10019"/>
    <s v="UMICs"/>
    <n v="11"/>
    <s v="ODA Grants"/>
    <n v="4"/>
    <n v="10"/>
    <n v="110"/>
    <s v="C01"/>
    <n v="0.2111615"/>
    <n v="0.2111615"/>
    <n v="31486.291265000003"/>
    <m/>
    <n v="0.21582337335198501"/>
    <n v="0.21582337335198501"/>
    <m/>
    <m/>
    <m/>
    <m/>
    <m/>
    <m/>
    <m/>
    <m/>
    <m/>
    <m/>
    <m/>
    <m/>
    <m/>
    <n v="302"/>
    <n v="0.2111615"/>
    <n v="0.2111615"/>
    <s v="STRATEGIC INFORMATION TOOLS AND PROCESSES REFINED, SHARED AND UTILIZED FOR DECISION MAKING"/>
    <s v="Strategic information tools and processes refined, shared and utilized for decision making"/>
    <x v="1"/>
    <n v="13040"/>
    <x v="1"/>
  </r>
  <r>
    <x v="0"/>
    <n v="302"/>
    <s v="United States"/>
    <x v="1"/>
    <x v="1"/>
    <n v="1"/>
    <s v="AID"/>
    <n v="2011029227"/>
    <s v="76_254148"/>
    <n v="1"/>
    <n v="613"/>
    <s v="Kazakhstan"/>
    <m/>
    <m/>
    <n v="10019"/>
    <s v="UMICs"/>
    <n v="11"/>
    <s v="ODA Grants"/>
    <n v="1"/>
    <n v="10"/>
    <n v="110"/>
    <s v="C01"/>
    <n v="0.73784799999999895"/>
    <n v="0.55700000000000005"/>
    <n v="81667.340000000011"/>
    <m/>
    <n v="0.73784799999999895"/>
    <n v="0.55700000000000005"/>
    <m/>
    <m/>
    <m/>
    <m/>
    <m/>
    <n v="0.73784799999999895"/>
    <m/>
    <m/>
    <n v="0.73784799999999895"/>
    <m/>
    <m/>
    <m/>
    <m/>
    <n v="302"/>
    <n v="0.73784799999999895"/>
    <n v="0.55700000000000005"/>
    <s v="TUBERCULOSIS"/>
    <s v="Tuberculosis"/>
    <x v="1"/>
    <n v="12263"/>
    <x v="4"/>
  </r>
  <r>
    <x v="0"/>
    <n v="302"/>
    <s v="United States"/>
    <x v="1"/>
    <x v="1"/>
    <n v="1"/>
    <s v="AID"/>
    <n v="2011029223"/>
    <s v="76_254148"/>
    <n v="1"/>
    <n v="613"/>
    <s v="Kazakhstan"/>
    <m/>
    <m/>
    <n v="10019"/>
    <s v="UMICs"/>
    <n v="11"/>
    <s v="ODA Grants"/>
    <n v="1"/>
    <n v="10"/>
    <n v="110"/>
    <s v="C01"/>
    <n v="0.2954"/>
    <n v="0.117311"/>
    <n v="17200.13882"/>
    <m/>
    <n v="0.2954"/>
    <n v="0.117311"/>
    <m/>
    <m/>
    <m/>
    <m/>
    <m/>
    <n v="0.2954"/>
    <m/>
    <m/>
    <n v="0.2954"/>
    <m/>
    <m/>
    <m/>
    <m/>
    <n v="302"/>
    <n v="0.2954"/>
    <n v="0.117311"/>
    <s v="TUBERCULOSIS"/>
    <s v="Tuberculosis"/>
    <x v="1"/>
    <n v="12263"/>
    <x v="4"/>
  </r>
  <r>
    <x v="1"/>
    <n v="302"/>
    <s v="United States"/>
    <x v="1"/>
    <x v="1"/>
    <n v="1"/>
    <s v="AID"/>
    <n v="2010045823"/>
    <s v="UEJ98136"/>
    <n v="1"/>
    <n v="613"/>
    <s v="Kazakhstan"/>
    <m/>
    <m/>
    <n v="10019"/>
    <s v="UMICs"/>
    <n v="11"/>
    <s v="ODA Grants"/>
    <n v="1"/>
    <n v="10"/>
    <n v="110"/>
    <s v="C01"/>
    <n v="1.4446749999999899"/>
    <m/>
    <n v="0"/>
    <m/>
    <n v="1.4754719807291199"/>
    <m/>
    <m/>
    <m/>
    <m/>
    <m/>
    <m/>
    <n v="1.4446749999999899"/>
    <m/>
    <m/>
    <n v="1.4754719807291199"/>
    <m/>
    <m/>
    <m/>
    <m/>
    <n v="302"/>
    <n v="1.4446749999999899"/>
    <m/>
    <s v="TUBERCULOSIS"/>
    <s v="Tuberculosis"/>
    <x v="1"/>
    <n v="12263"/>
    <x v="4"/>
  </r>
  <r>
    <x v="1"/>
    <n v="302"/>
    <s v="United States"/>
    <x v="1"/>
    <x v="1"/>
    <n v="1"/>
    <s v="AID"/>
    <n v="2010046049"/>
    <s v="UEJ98401"/>
    <n v="1"/>
    <n v="613"/>
    <s v="Kazakhstan"/>
    <m/>
    <m/>
    <n v="10019"/>
    <s v="UMICs"/>
    <n v="11"/>
    <s v="ODA Grants"/>
    <n v="1"/>
    <n v="10"/>
    <n v="110"/>
    <s v="C01"/>
    <n v="0.55700000000000005"/>
    <m/>
    <n v="0"/>
    <m/>
    <n v="0.56887389431264601"/>
    <m/>
    <m/>
    <m/>
    <m/>
    <m/>
    <m/>
    <n v="0.55700000000000005"/>
    <m/>
    <m/>
    <n v="0.56887389431264601"/>
    <m/>
    <m/>
    <m/>
    <m/>
    <n v="302"/>
    <n v="0.55700000000000005"/>
    <m/>
    <s v="TUBERCULOSIS"/>
    <s v="Tuberculosis"/>
    <x v="1"/>
    <n v="12263"/>
    <x v="4"/>
  </r>
  <r>
    <x v="2"/>
    <n v="302"/>
    <s v="United States"/>
    <x v="1"/>
    <x v="1"/>
    <n v="1"/>
    <s v="AID"/>
    <n v="2012048122"/>
    <s v="76_2078676"/>
    <n v="3"/>
    <n v="613"/>
    <s v="Kazakhstan"/>
    <m/>
    <m/>
    <n v="10019"/>
    <s v="UMICs"/>
    <n v="11"/>
    <s v="ODA Grants"/>
    <n v="1"/>
    <n v="10"/>
    <n v="110"/>
    <s v="C01"/>
    <m/>
    <n v="0.60679799999999895"/>
    <n v="90479.649779999847"/>
    <m/>
    <m/>
    <n v="0.59578080350810403"/>
    <m/>
    <m/>
    <m/>
    <m/>
    <m/>
    <m/>
    <m/>
    <m/>
    <m/>
    <m/>
    <m/>
    <m/>
    <m/>
    <n v="302"/>
    <m/>
    <n v="0.60679799999999895"/>
    <s v="TUBERCULOSIS"/>
    <s v="Tuberculosis"/>
    <x v="1"/>
    <n v="12263"/>
    <x v="4"/>
  </r>
  <r>
    <x v="0"/>
    <n v="302"/>
    <s v="United States"/>
    <x v="1"/>
    <x v="1"/>
    <n v="1"/>
    <s v="AID"/>
    <n v="2011029555"/>
    <s v="76_254852"/>
    <n v="3"/>
    <n v="613"/>
    <s v="Kazakhstan"/>
    <m/>
    <m/>
    <n v="10019"/>
    <s v="UMICs"/>
    <n v="11"/>
    <s v="ODA Grants"/>
    <n v="1"/>
    <n v="10"/>
    <n v="110"/>
    <s v="C01"/>
    <m/>
    <n v="7.4999999999999899E-5"/>
    <n v="10.996499999999985"/>
    <m/>
    <m/>
    <n v="7.4999999999999899E-5"/>
    <m/>
    <m/>
    <m/>
    <m/>
    <m/>
    <m/>
    <m/>
    <m/>
    <m/>
    <m/>
    <m/>
    <m/>
    <m/>
    <n v="302"/>
    <m/>
    <n v="7.4999999999999899E-5"/>
    <s v="TUBERCULOSIS"/>
    <s v="Tuberculosis"/>
    <x v="1"/>
    <n v="12263"/>
    <x v="4"/>
  </r>
  <r>
    <x v="1"/>
    <n v="302"/>
    <s v="United States"/>
    <x v="1"/>
    <x v="1"/>
    <n v="1"/>
    <s v="AID"/>
    <n v="2010046079"/>
    <s v="UEJ98435"/>
    <n v="3"/>
    <n v="613"/>
    <s v="Kazakhstan"/>
    <m/>
    <m/>
    <n v="10019"/>
    <s v="UMICs"/>
    <n v="11"/>
    <s v="ODA Grants"/>
    <n v="1"/>
    <n v="10"/>
    <n v="110"/>
    <s v="C01"/>
    <m/>
    <n v="2.2699999999999999E-4"/>
    <n v="33.450720000000004"/>
    <m/>
    <m/>
    <n v="2.3183909157804399E-4"/>
    <m/>
    <m/>
    <m/>
    <m/>
    <m/>
    <m/>
    <m/>
    <m/>
    <m/>
    <m/>
    <m/>
    <m/>
    <m/>
    <n v="302"/>
    <m/>
    <n v="2.2699999999999999E-4"/>
    <s v="TUBERCULOSIS"/>
    <s v="Tuberculosis"/>
    <x v="1"/>
    <n v="12263"/>
    <x v="4"/>
  </r>
  <r>
    <x v="1"/>
    <n v="302"/>
    <s v="United States"/>
    <x v="1"/>
    <x v="1"/>
    <n v="1"/>
    <s v="AID"/>
    <n v="2010046080"/>
    <s v="UEJ98436"/>
    <n v="3"/>
    <n v="613"/>
    <s v="Kazakhstan"/>
    <m/>
    <m/>
    <n v="10019"/>
    <s v="UMICs"/>
    <n v="11"/>
    <s v="ODA Grants"/>
    <n v="1"/>
    <n v="10"/>
    <n v="110"/>
    <s v="C01"/>
    <m/>
    <n v="8.9999999999999897E-5"/>
    <n v="13.262399999999987"/>
    <m/>
    <m/>
    <n v="9.1918582563982402E-5"/>
    <m/>
    <m/>
    <m/>
    <m/>
    <m/>
    <m/>
    <m/>
    <m/>
    <m/>
    <m/>
    <m/>
    <m/>
    <m/>
    <n v="302"/>
    <m/>
    <n v="8.9999999999999897E-5"/>
    <s v="TUBERCULOSIS"/>
    <s v="Tuberculosis"/>
    <x v="1"/>
    <n v="12263"/>
    <x v="4"/>
  </r>
  <r>
    <x v="1"/>
    <n v="302"/>
    <s v="United States"/>
    <x v="1"/>
    <x v="1"/>
    <n v="1"/>
    <s v="AID"/>
    <n v="2010045881"/>
    <s v="UEJ98198"/>
    <n v="3"/>
    <n v="613"/>
    <s v="Kazakhstan"/>
    <m/>
    <m/>
    <n v="10019"/>
    <s v="UMICs"/>
    <n v="11"/>
    <s v="ODA Grants"/>
    <n v="1"/>
    <n v="10"/>
    <n v="110"/>
    <s v="C01"/>
    <m/>
    <n v="2.81E-4"/>
    <n v="41.408160000000009"/>
    <m/>
    <m/>
    <n v="2.8699024111643399E-4"/>
    <m/>
    <m/>
    <m/>
    <m/>
    <m/>
    <m/>
    <m/>
    <m/>
    <m/>
    <m/>
    <m/>
    <m/>
    <m/>
    <n v="302"/>
    <m/>
    <n v="2.81E-4"/>
    <s v="TUBERCULOSIS"/>
    <s v="Tuberculosis"/>
    <x v="1"/>
    <n v="12263"/>
    <x v="4"/>
  </r>
  <r>
    <x v="0"/>
    <n v="742"/>
    <s v="Korea"/>
    <x v="1"/>
    <x v="1"/>
    <n v="99"/>
    <s v="MISC"/>
    <n v="2011000534"/>
    <n v="20111590002"/>
    <n v="8"/>
    <n v="613"/>
    <s v="Kazakhstan"/>
    <m/>
    <m/>
    <n v="10019"/>
    <s v="UMICs"/>
    <n v="11"/>
    <s v="ODA Grants"/>
    <n v="1"/>
    <n v="10"/>
    <n v="110"/>
    <s v="D01"/>
    <n v="1.3727E-2"/>
    <n v="1.3727E-2"/>
    <n v="2012.65274"/>
    <m/>
    <n v="1.3727E-2"/>
    <n v="1.3727E-2"/>
    <m/>
    <m/>
    <m/>
    <n v="1.3727E-2"/>
    <n v="0"/>
    <n v="0"/>
    <n v="1.3727E-2"/>
    <n v="0"/>
    <n v="0"/>
    <m/>
    <m/>
    <m/>
    <m/>
    <n v="302"/>
    <n v="1.3727E-2"/>
    <n v="1.3727E-2"/>
    <s v="/VOLUNTEER MEDICAL SERVICES IN ALMATY CITY, KAZAKHSTAN/"/>
    <s v="/Volunteer medical services in Almaty City, Kazakhstan/"/>
    <x v="5"/>
    <n v="12191"/>
    <x v="8"/>
  </r>
  <r>
    <x v="0"/>
    <n v="1"/>
    <s v="Austria"/>
    <x v="1"/>
    <x v="1"/>
    <n v="15"/>
    <s v="BMWF"/>
    <s v="2011818036aw"/>
    <s v="bmwf-049-geo22/2011"/>
    <n v="3"/>
    <n v="613"/>
    <s v="Kazakhstan"/>
    <m/>
    <m/>
    <n v="10019"/>
    <s v="UMICs"/>
    <n v="11"/>
    <s v="ODA Grants"/>
    <n v="1"/>
    <n v="10"/>
    <n v="110"/>
    <s v="E01"/>
    <n v="0"/>
    <n v="3.7121783370411499E-2"/>
    <n v="5442.7958777697349"/>
    <n v="0"/>
    <n v="0"/>
    <n v="3.7121783370411499E-2"/>
    <n v="0"/>
    <m/>
    <m/>
    <n v="0"/>
    <m/>
    <n v="0"/>
    <n v="0"/>
    <m/>
    <n v="0"/>
    <m/>
    <m/>
    <m/>
    <m/>
    <n v="918"/>
    <n v="0"/>
    <n v="2.6697986600000001E-2"/>
    <s v="AUSTRIAN MEDICAL SEMINARS - ADVANCED TRAINING FOR HEALTH"/>
    <s v="Austrian Medical Seminars - advanced training for health"/>
    <x v="4"/>
    <n v="12181"/>
    <x v="7"/>
  </r>
  <r>
    <x v="1"/>
    <n v="1"/>
    <s v="Austria"/>
    <x v="1"/>
    <x v="1"/>
    <n v="15"/>
    <s v="BMWF"/>
    <s v="2010818091bj"/>
    <s v="bmwf-056-geo35/2010"/>
    <n v="3"/>
    <n v="613"/>
    <s v="Kazakhstan"/>
    <m/>
    <m/>
    <n v="10019"/>
    <s v="UMICs"/>
    <n v="11"/>
    <s v="ODA Grants"/>
    <n v="1"/>
    <n v="10"/>
    <n v="110"/>
    <s v="E01"/>
    <n v="0"/>
    <n v="4.7912110463576102E-2"/>
    <n v="7060.3285979125749"/>
    <n v="0"/>
    <n v="0"/>
    <n v="5.1361425130444699E-2"/>
    <n v="0"/>
    <m/>
    <m/>
    <n v="0"/>
    <m/>
    <n v="0"/>
    <n v="0"/>
    <m/>
    <n v="0"/>
    <m/>
    <m/>
    <m/>
    <m/>
    <n v="918"/>
    <n v="0"/>
    <n v="3.6173643399999997E-2"/>
    <s v="AUSTRIAN MEDICAL SEMINARS - ADVANCED TRAINING FOR HEALTH PROFESSIONALS"/>
    <s v="Austrian Medical Seminars - advanced training for health professionals"/>
    <x v="4"/>
    <n v="12181"/>
    <x v="7"/>
  </r>
  <r>
    <x v="2"/>
    <n v="742"/>
    <s v="Korea"/>
    <x v="1"/>
    <x v="1"/>
    <n v="99"/>
    <s v="MISC"/>
    <n v="2012002299"/>
    <n v="20121590002"/>
    <n v="8"/>
    <n v="613"/>
    <s v="Kazakhstan"/>
    <m/>
    <m/>
    <n v="10019"/>
    <s v="UMICs"/>
    <n v="11"/>
    <s v="ODA Grants"/>
    <n v="1"/>
    <n v="10"/>
    <n v="110"/>
    <s v="D01"/>
    <n v="1.7763000000000001E-2"/>
    <n v="1.7763000000000001E-2"/>
    <n v="2648.6409300000005"/>
    <n v="0"/>
    <n v="1.7835015653004899E-2"/>
    <n v="1.7835015653004899E-2"/>
    <n v="0"/>
    <m/>
    <m/>
    <n v="1.7763000000000001E-2"/>
    <n v="0"/>
    <n v="0"/>
    <n v="1.7835015653004899E-2"/>
    <n v="0"/>
    <n v="0"/>
    <m/>
    <m/>
    <m/>
    <m/>
    <n v="302"/>
    <n v="1.7763000000000001E-2"/>
    <n v="1.7763000000000001E-2"/>
    <s v="MEDICAL SERVICES"/>
    <s v="Volunteer medical services in Almaty City, Kazakhstan"/>
    <x v="5"/>
    <n v="12191"/>
    <x v="8"/>
  </r>
  <r>
    <x v="0"/>
    <n v="918"/>
    <s v="EU Institutions"/>
    <x v="1"/>
    <x v="1"/>
    <n v="2"/>
    <s v="EDF"/>
    <n v="2010000337011"/>
    <s v="SCR.CTR.259544"/>
    <n v="3"/>
    <n v="613"/>
    <s v="Kazakhstan"/>
    <m/>
    <m/>
    <n v="10019"/>
    <s v="UMICs"/>
    <n v="11"/>
    <s v="ODA Grants"/>
    <n v="1"/>
    <n v="10"/>
    <n v="110"/>
    <s v="C01"/>
    <n v="0"/>
    <n v="2.2616879866518301E-2"/>
    <n v="3316.0869260289132"/>
    <n v="0"/>
    <n v="0"/>
    <n v="2.2616879866518301E-2"/>
    <n v="0"/>
    <m/>
    <m/>
    <n v="0"/>
    <n v="0"/>
    <n v="0"/>
    <n v="0"/>
    <n v="0"/>
    <n v="0"/>
    <m/>
    <m/>
    <m/>
    <m/>
    <n v="918"/>
    <n v="0"/>
    <n v="1.6266059999999902E-2"/>
    <s v="OPERATIONAL SHORT-TERM TECHNICAL ASSISTANCE RELATED TO THE FINANCIAL AND TECHNICAL COOPERATION WITH CENTRAL ASIA"/>
    <s v="Operational short-term technical assistance related to the financial and technical cooperation with Central Asia"/>
    <x v="4"/>
    <n v="13081"/>
    <x v="7"/>
  </r>
  <r>
    <x v="0"/>
    <n v="918"/>
    <s v="EU Institutions"/>
    <x v="1"/>
    <x v="1"/>
    <n v="2"/>
    <s v="EDF"/>
    <n v="2007200071006"/>
    <s v="SCR.CTR.248513.01.1"/>
    <n v="3"/>
    <n v="613"/>
    <s v="Kazakhstan"/>
    <m/>
    <m/>
    <n v="10019"/>
    <s v="UMICs"/>
    <n v="11"/>
    <s v="ODA Grants"/>
    <n v="1"/>
    <n v="10"/>
    <n v="110"/>
    <s v="D02"/>
    <n v="0"/>
    <n v="0.26765850945494901"/>
    <n v="39244.090656284628"/>
    <n v="0"/>
    <n v="0"/>
    <n v="0.26765850945494901"/>
    <n v="0"/>
    <m/>
    <m/>
    <n v="0"/>
    <n v="0"/>
    <n v="0"/>
    <n v="0"/>
    <n v="0"/>
    <n v="0"/>
    <m/>
    <m/>
    <m/>
    <m/>
    <n v="918"/>
    <n v="0"/>
    <n v="0.1925"/>
    <s v="SUPPORT TO CAPACITY DEVELOPMENT OF THE MINISTRY OF HEALTH TO IMPLEMENT THE STATE PROGRAMMES ON HEALTH CARE REFORM AND DEVELOPMENT (STARTING 2010)"/>
    <s v="Support to Capacity Development of the Ministry of Health to implement the State Programmes on Health Care Reform and Development (starting 2010)"/>
    <x v="2"/>
    <n v="12110"/>
    <x v="2"/>
  </r>
  <r>
    <x v="1"/>
    <n v="963"/>
    <s v="UNICEF"/>
    <x v="0"/>
    <x v="0"/>
    <n v="1"/>
    <s v="UNICEF"/>
    <n v="2010000297"/>
    <m/>
    <n v="1"/>
    <n v="613"/>
    <s v="Kazakhstan"/>
    <m/>
    <m/>
    <n v="10019"/>
    <s v="UMICs"/>
    <n v="11"/>
    <s v="ODA Grants"/>
    <n v="4"/>
    <n v="10"/>
    <n v="110"/>
    <s v="C01"/>
    <n v="3.2699999999999899E-3"/>
    <n v="3.2699999999999899E-3"/>
    <n v="481.86719999999855"/>
    <m/>
    <n v="3.4835625544126802E-3"/>
    <n v="3.4835625544126802E-3"/>
    <m/>
    <m/>
    <m/>
    <m/>
    <m/>
    <m/>
    <m/>
    <m/>
    <m/>
    <m/>
    <m/>
    <m/>
    <m/>
    <n v="302"/>
    <n v="3.2699999999999899E-3"/>
    <n v="3.2699999999999899E-3"/>
    <s v="ADOLESCENT FRIENDLY HEALTH SERVICES - GENERAL"/>
    <s v="30716. Adolescent friendly health services - general"/>
    <x v="1"/>
    <n v="13040"/>
    <x v="1"/>
  </r>
  <r>
    <x v="0"/>
    <n v="963"/>
    <s v="UNICEF"/>
    <x v="0"/>
    <x v="0"/>
    <n v="1"/>
    <s v="UNICEF"/>
    <n v="2011006670"/>
    <n v="3042"/>
    <n v="1"/>
    <n v="613"/>
    <s v="Kazakhstan"/>
    <m/>
    <m/>
    <n v="10019"/>
    <s v="UMICs"/>
    <n v="11"/>
    <s v="ODA Grants"/>
    <n v="4"/>
    <n v="10"/>
    <n v="110"/>
    <s v="C01"/>
    <n v="4.9383599999999897E-3"/>
    <n v="4.9383599999999897E-3"/>
    <n v="724.06234319999851"/>
    <m/>
    <n v="4.9383599999999897E-3"/>
    <n v="4.9383599999999897E-3"/>
    <m/>
    <m/>
    <m/>
    <m/>
    <m/>
    <m/>
    <m/>
    <m/>
    <m/>
    <m/>
    <m/>
    <m/>
    <m/>
    <n v="302"/>
    <n v="4.9383599999999897E-3"/>
    <n v="4.9383599999999897E-3"/>
    <s v="ARVS TO CHILDREN EXCLUDING TO INFANTS IN PMTCT"/>
    <s v="ARVs to children excluding to infants in PMTCT"/>
    <x v="1"/>
    <n v="13040"/>
    <x v="1"/>
  </r>
  <r>
    <x v="1"/>
    <n v="963"/>
    <s v="UNICEF"/>
    <x v="0"/>
    <x v="0"/>
    <n v="1"/>
    <s v="UNICEF"/>
    <n v="2010000293"/>
    <m/>
    <n v="1"/>
    <n v="613"/>
    <s v="Kazakhstan"/>
    <m/>
    <m/>
    <n v="10019"/>
    <s v="UMICs"/>
    <n v="11"/>
    <s v="ODA Grants"/>
    <n v="4"/>
    <n v="10"/>
    <n v="110"/>
    <s v="C01"/>
    <n v="1.9199999999999901E-3"/>
    <n v="1.9199999999999901E-3"/>
    <n v="282.93119999999857"/>
    <m/>
    <n v="2.0453945273615701E-3"/>
    <n v="2.0453945273615701E-3"/>
    <m/>
    <m/>
    <m/>
    <m/>
    <m/>
    <m/>
    <m/>
    <m/>
    <m/>
    <m/>
    <m/>
    <m/>
    <m/>
    <n v="302"/>
    <n v="1.9199999999999901E-3"/>
    <n v="1.9199999999999901E-3"/>
    <s v="BASIC SANITATION (EXCLUDING SCHOOLS)"/>
    <s v="11253. Basic sanitation (excluding schools)"/>
    <x v="1"/>
    <n v="14030"/>
    <x v="11"/>
  </r>
  <r>
    <x v="1"/>
    <n v="963"/>
    <s v="UNICEF"/>
    <x v="0"/>
    <x v="0"/>
    <n v="1"/>
    <s v="UNICEF"/>
    <n v="2010000288"/>
    <m/>
    <n v="1"/>
    <n v="613"/>
    <s v="Kazakhstan"/>
    <m/>
    <m/>
    <n v="10019"/>
    <s v="UMICs"/>
    <n v="11"/>
    <s v="ODA Grants"/>
    <n v="4"/>
    <n v="10"/>
    <n v="110"/>
    <s v="C01"/>
    <n v="5.4439999999999898E-2"/>
    <n v="5.4439999999999898E-2"/>
    <n v="8022.2783999999856"/>
    <m/>
    <n v="5.7995457327898001E-2"/>
    <n v="5.7995457327898001E-2"/>
    <m/>
    <m/>
    <m/>
    <m/>
    <m/>
    <m/>
    <m/>
    <m/>
    <m/>
    <m/>
    <m/>
    <m/>
    <m/>
    <n v="302"/>
    <n v="5.4439999999999898E-2"/>
    <n v="5.4439999999999898E-2"/>
    <s v="HEALTH &amp; NUTRITION INTERVENTION PACKAGES - GENERAL"/>
    <s v="10415. Health &amp; Nutrition intervention packages - general"/>
    <x v="3"/>
    <n v="12220"/>
    <x v="6"/>
  </r>
  <r>
    <x v="1"/>
    <n v="963"/>
    <s v="UNICEF"/>
    <x v="0"/>
    <x v="0"/>
    <n v="1"/>
    <s v="UNICEF"/>
    <n v="2010000292"/>
    <m/>
    <n v="1"/>
    <n v="613"/>
    <s v="Kazakhstan"/>
    <m/>
    <m/>
    <n v="10019"/>
    <s v="UMICs"/>
    <n v="11"/>
    <s v="ODA Grants"/>
    <n v="4"/>
    <n v="10"/>
    <n v="110"/>
    <s v="C01"/>
    <n v="4.1270000000000001E-2"/>
    <n v="4.1270000000000001E-2"/>
    <n v="6081.5472000000009"/>
    <m/>
    <n v="4.39653292417772E-2"/>
    <n v="4.39653292417772E-2"/>
    <m/>
    <m/>
    <m/>
    <m/>
    <m/>
    <m/>
    <m/>
    <m/>
    <m/>
    <m/>
    <m/>
    <m/>
    <m/>
    <n v="302"/>
    <n v="4.1270000000000001E-2"/>
    <n v="4.1270000000000001E-2"/>
    <s v="HEALTH AND NUTRITION SECTOR STRATEGY INCLUDING SWAPS"/>
    <s v="11149. Health and nutrition sector strategy including SWAPs"/>
    <x v="2"/>
    <n v="12110"/>
    <x v="2"/>
  </r>
  <r>
    <x v="0"/>
    <n v="963"/>
    <s v="UNICEF"/>
    <x v="0"/>
    <x v="0"/>
    <n v="1"/>
    <s v="UNICEF"/>
    <n v="2011006665"/>
    <n v="1046"/>
    <n v="1"/>
    <n v="613"/>
    <s v="Kazakhstan"/>
    <m/>
    <m/>
    <n v="10019"/>
    <s v="UMICs"/>
    <n v="11"/>
    <s v="ODA Grants"/>
    <n v="4"/>
    <n v="10"/>
    <n v="110"/>
    <s v="C01"/>
    <n v="1.07412299999999E-2"/>
    <n v="1.07412299999999E-2"/>
    <n v="1574.8791425999855"/>
    <m/>
    <n v="1.07412299999999E-2"/>
    <n v="1.07412299999999E-2"/>
    <m/>
    <m/>
    <m/>
    <m/>
    <m/>
    <m/>
    <m/>
    <m/>
    <m/>
    <m/>
    <m/>
    <m/>
    <m/>
    <n v="302"/>
    <n v="1.07412299999999E-2"/>
    <n v="1.07412299999999E-2"/>
    <s v="HEALTH INTERVENTION PACKAGES   GENERAL (INCLUDING DEWORMING)"/>
    <s v="Health intervention packages   general (including deworming)"/>
    <x v="3"/>
    <n v="12220"/>
    <x v="6"/>
  </r>
  <r>
    <x v="2"/>
    <n v="963"/>
    <s v="UNICEF"/>
    <x v="0"/>
    <x v="0"/>
    <n v="1"/>
    <s v="UNICEF"/>
    <n v="2012000259"/>
    <n v="1046"/>
    <n v="8"/>
    <n v="613"/>
    <s v="Kazakhstan"/>
    <m/>
    <m/>
    <n v="10019"/>
    <s v="UMICs"/>
    <n v="11"/>
    <s v="ODA Grants"/>
    <n v="4"/>
    <n v="10"/>
    <n v="110"/>
    <s v="C01"/>
    <n v="0.19763344999999999"/>
    <n v="0.19763344999999999"/>
    <n v="29469.123729500003"/>
    <m/>
    <n v="0.20199666068952399"/>
    <n v="0.20199666068952399"/>
    <m/>
    <m/>
    <m/>
    <m/>
    <m/>
    <m/>
    <m/>
    <m/>
    <m/>
    <m/>
    <m/>
    <m/>
    <m/>
    <n v="302"/>
    <n v="0.19763344999999999"/>
    <n v="0.19763344999999999"/>
    <s v="HEALTH INTERVENTION PACKAGES # GENERAL (INCLUDING DEWORMING)"/>
    <s v="Health intervention packages # general (including deworming)"/>
    <x v="3"/>
    <n v="12220"/>
    <x v="6"/>
  </r>
  <r>
    <x v="0"/>
    <n v="963"/>
    <s v="UNICEF"/>
    <x v="0"/>
    <x v="0"/>
    <n v="1"/>
    <s v="UNICEF"/>
    <n v="2011006668"/>
    <n v="1101"/>
    <n v="1"/>
    <n v="613"/>
    <s v="Kazakhstan"/>
    <m/>
    <m/>
    <n v="10019"/>
    <s v="UMICs"/>
    <n v="11"/>
    <s v="ODA Grants"/>
    <n v="4"/>
    <n v="10"/>
    <n v="110"/>
    <s v="C01"/>
    <n v="8.17499999999999E-4"/>
    <n v="8.17499999999999E-4"/>
    <n v="119.86184999999985"/>
    <m/>
    <n v="8.17499999999999E-4"/>
    <n v="8.17499999999999E-4"/>
    <m/>
    <m/>
    <m/>
    <m/>
    <m/>
    <m/>
    <m/>
    <m/>
    <m/>
    <m/>
    <m/>
    <m/>
    <m/>
    <n v="302"/>
    <n v="8.17499999999999E-4"/>
    <n v="8.17499999999999E-4"/>
    <s v="HEALTH POLICIES, PLANS AND BUDGETS"/>
    <s v="Health Policies, plans and budgets"/>
    <x v="0"/>
    <n v="13030"/>
    <x v="0"/>
  </r>
  <r>
    <x v="1"/>
    <n v="963"/>
    <s v="UNICEF"/>
    <x v="0"/>
    <x v="0"/>
    <n v="1"/>
    <s v="UNICEF"/>
    <n v="2010000294"/>
    <m/>
    <n v="1"/>
    <n v="613"/>
    <s v="Kazakhstan"/>
    <m/>
    <m/>
    <n v="10019"/>
    <s v="UMICs"/>
    <n v="11"/>
    <s v="ODA Grants"/>
    <n v="4"/>
    <n v="10"/>
    <n v="110"/>
    <s v="C01"/>
    <n v="1.174E-2"/>
    <n v="1.174E-2"/>
    <n v="1730.0064000000002"/>
    <m/>
    <n v="1.25067352870963E-2"/>
    <n v="1.25067352870963E-2"/>
    <m/>
    <m/>
    <m/>
    <m/>
    <m/>
    <m/>
    <m/>
    <m/>
    <m/>
    <m/>
    <m/>
    <m/>
    <m/>
    <n v="302"/>
    <n v="1.174E-2"/>
    <n v="1.174E-2"/>
    <s v="HYGIENE PROMOTION (EXCLUDING SCHOOLS)"/>
    <s v="11254. Hygiene promotion (excluding schools)"/>
    <x v="1"/>
    <n v="14030"/>
    <x v="11"/>
  </r>
  <r>
    <x v="0"/>
    <n v="963"/>
    <s v="UNICEF"/>
    <x v="0"/>
    <x v="0"/>
    <n v="1"/>
    <s v="UNICEF"/>
    <n v="2011006664"/>
    <n v="1032"/>
    <n v="1"/>
    <n v="613"/>
    <s v="Kazakhstan"/>
    <m/>
    <m/>
    <n v="10019"/>
    <s v="UMICs"/>
    <n v="11"/>
    <s v="ODA Grants"/>
    <n v="4"/>
    <n v="10"/>
    <n v="110"/>
    <s v="C01"/>
    <n v="1.17895E-3"/>
    <n v="1.17895E-3"/>
    <n v="172.85764900000001"/>
    <m/>
    <n v="1.17895E-3"/>
    <n v="1.17895E-3"/>
    <m/>
    <m/>
    <m/>
    <m/>
    <m/>
    <m/>
    <m/>
    <m/>
    <m/>
    <m/>
    <m/>
    <m/>
    <m/>
    <n v="302"/>
    <n v="1.17895E-3"/>
    <n v="1.17895E-3"/>
    <s v="IDD ELIMINATION"/>
    <s v="IDD Elimination"/>
    <x v="1"/>
    <n v="12240"/>
    <x v="12"/>
  </r>
  <r>
    <x v="0"/>
    <n v="963"/>
    <s v="UNICEF"/>
    <x v="0"/>
    <x v="0"/>
    <n v="1"/>
    <s v="UNICEF"/>
    <n v="2011006667"/>
    <n v="1049"/>
    <n v="1"/>
    <n v="613"/>
    <s v="Kazakhstan"/>
    <m/>
    <m/>
    <n v="10019"/>
    <s v="UMICs"/>
    <n v="11"/>
    <s v="ODA Grants"/>
    <n v="4"/>
    <n v="10"/>
    <n v="110"/>
    <s v="C01"/>
    <n v="3.75048999999999E-3"/>
    <n v="3.75048999999999E-3"/>
    <n v="549.89684379999858"/>
    <m/>
    <n v="3.75048999999999E-3"/>
    <n v="3.75048999999999E-3"/>
    <m/>
    <m/>
    <m/>
    <m/>
    <m/>
    <m/>
    <m/>
    <m/>
    <m/>
    <m/>
    <m/>
    <m/>
    <m/>
    <n v="302"/>
    <n v="3.75048999999999E-3"/>
    <n v="3.75048999999999E-3"/>
    <s v="INTEGRATED YCSD PACKAGE INCLUDING CHILD HEALTH DAYS"/>
    <s v="Integrated YCSD package including Child Health Days"/>
    <x v="3"/>
    <n v="12220"/>
    <x v="6"/>
  </r>
  <r>
    <x v="1"/>
    <n v="963"/>
    <s v="UNICEF"/>
    <x v="0"/>
    <x v="0"/>
    <n v="1"/>
    <s v="UNICEF"/>
    <n v="2010000290"/>
    <m/>
    <n v="1"/>
    <n v="613"/>
    <s v="Kazakhstan"/>
    <m/>
    <m/>
    <n v="10019"/>
    <s v="UMICs"/>
    <n v="11"/>
    <s v="ODA Grants"/>
    <n v="4"/>
    <n v="10"/>
    <n v="110"/>
    <s v="C01"/>
    <n v="5.5100000000000003E-2"/>
    <n v="5.5100000000000003E-2"/>
    <n v="8119.5360000000019"/>
    <m/>
    <n v="5.86985616966786E-2"/>
    <n v="5.86985616966786E-2"/>
    <m/>
    <m/>
    <m/>
    <m/>
    <m/>
    <m/>
    <m/>
    <m/>
    <m/>
    <m/>
    <m/>
    <m/>
    <m/>
    <n v="302"/>
    <n v="5.5100000000000003E-2"/>
    <n v="5.5100000000000003E-2"/>
    <s v="MATERNAL HEALTH/SAFE MOTHERHOOD GENERAL"/>
    <s v="10730. Maternal health/Safe motherhood   general"/>
    <x v="0"/>
    <n v="13020"/>
    <x v="0"/>
  </r>
  <r>
    <x v="2"/>
    <n v="963"/>
    <s v="UNICEF"/>
    <x v="0"/>
    <x v="0"/>
    <n v="1"/>
    <s v="UNICEF"/>
    <n v="2012000318"/>
    <n v="1047"/>
    <n v="8"/>
    <n v="613"/>
    <s v="Kazakhstan"/>
    <m/>
    <m/>
    <n v="10019"/>
    <s v="UMICs"/>
    <n v="11"/>
    <s v="ODA Grants"/>
    <n v="4"/>
    <n v="10"/>
    <n v="110"/>
    <s v="C01"/>
    <n v="2.3073600000000001E-3"/>
    <n v="2.3073600000000001E-3"/>
    <n v="344.05044960000004"/>
    <m/>
    <n v="2.3583002523539401E-3"/>
    <n v="2.3583002523539401E-3"/>
    <m/>
    <m/>
    <m/>
    <m/>
    <m/>
    <m/>
    <m/>
    <m/>
    <m/>
    <m/>
    <m/>
    <m/>
    <m/>
    <n v="302"/>
    <n v="2.3073600000000001E-3"/>
    <n v="2.3073600000000001E-3"/>
    <s v="NUTRITION INTERVENTION PACKAGES # GENERAL"/>
    <s v="Nutrition intervention packages # general"/>
    <x v="1"/>
    <n v="12240"/>
    <x v="12"/>
  </r>
  <r>
    <x v="0"/>
    <n v="959"/>
    <s v="UNDP"/>
    <x v="0"/>
    <x v="0"/>
    <n v="1"/>
    <s v="UNDP"/>
    <n v="2011002733"/>
    <n v="76746"/>
    <n v="3"/>
    <n v="613"/>
    <s v="Kazakhstan"/>
    <m/>
    <m/>
    <n v="10019"/>
    <s v="UMICs"/>
    <n v="11"/>
    <s v="ODA Grants"/>
    <n v="4"/>
    <n v="10"/>
    <n v="110"/>
    <s v="C01"/>
    <n v="1.9961679999999999E-2"/>
    <n v="1.9961679999999999E-2"/>
    <n v="2926.7815216000004"/>
    <n v="0"/>
    <n v="1.9961679999999999E-2"/>
    <n v="1.9961679999999999E-2"/>
    <n v="0"/>
    <m/>
    <m/>
    <m/>
    <m/>
    <m/>
    <m/>
    <m/>
    <m/>
    <m/>
    <m/>
    <m/>
    <m/>
    <n v="302"/>
    <n v="1.9961679999999999E-2"/>
    <n v="1.9961679999999999E-2"/>
    <s v="PAF 2010-2011"/>
    <s v="PAF 2010-2011"/>
    <x v="1"/>
    <n v="13040"/>
    <x v="1"/>
  </r>
  <r>
    <x v="1"/>
    <n v="963"/>
    <s v="UNICEF"/>
    <x v="0"/>
    <x v="0"/>
    <n v="1"/>
    <s v="UNICEF"/>
    <n v="2010000289"/>
    <m/>
    <n v="1"/>
    <n v="613"/>
    <s v="Kazakhstan"/>
    <m/>
    <m/>
    <n v="10019"/>
    <s v="UMICs"/>
    <n v="11"/>
    <s v="ODA Grants"/>
    <n v="4"/>
    <n v="10"/>
    <n v="110"/>
    <s v="C01"/>
    <n v="6.5700000000000003E-3"/>
    <n v="6.5700000000000003E-3"/>
    <n v="968.15520000000015"/>
    <m/>
    <n v="6.9990843983153998E-3"/>
    <n v="6.9990843983153998E-3"/>
    <m/>
    <m/>
    <m/>
    <m/>
    <m/>
    <m/>
    <m/>
    <m/>
    <m/>
    <m/>
    <m/>
    <m/>
    <m/>
    <n v="302"/>
    <n v="6.5700000000000003E-3"/>
    <n v="6.5700000000000003E-3"/>
    <s v="POLIO ERADICATION AND SURVEILLANCE"/>
    <s v="10522. Polio eradication and surveillance"/>
    <x v="3"/>
    <n v="12220"/>
    <x v="6"/>
  </r>
  <r>
    <x v="0"/>
    <n v="963"/>
    <s v="UNICEF"/>
    <x v="0"/>
    <x v="0"/>
    <n v="1"/>
    <s v="UNICEF"/>
    <n v="2011006666"/>
    <n v="1048"/>
    <n v="1"/>
    <n v="613"/>
    <s v="Kazakhstan"/>
    <m/>
    <m/>
    <n v="10019"/>
    <s v="UMICs"/>
    <n v="11"/>
    <s v="ODA Grants"/>
    <n v="4"/>
    <n v="10"/>
    <n v="110"/>
    <s v="C01"/>
    <n v="6.6600000000000001E-3"/>
    <n v="6.6600000000000001E-3"/>
    <n v="976.4892000000001"/>
    <m/>
    <n v="6.6600000000000001E-3"/>
    <n v="6.6600000000000001E-3"/>
    <m/>
    <m/>
    <m/>
    <m/>
    <m/>
    <m/>
    <m/>
    <m/>
    <m/>
    <m/>
    <m/>
    <m/>
    <m/>
    <n v="302"/>
    <n v="6.6600000000000001E-3"/>
    <n v="6.6600000000000001E-3"/>
    <s v="PREVENTION OF CHILDHOOD INJURY/ACCIDENTS/DROWNING"/>
    <s v="Prevention of childhood injury/accidents/drowning"/>
    <x v="3"/>
    <n v="12220"/>
    <x v="6"/>
  </r>
  <r>
    <x v="1"/>
    <n v="963"/>
    <s v="UNICEF"/>
    <x v="0"/>
    <x v="0"/>
    <n v="1"/>
    <s v="UNICEF"/>
    <n v="2010000287"/>
    <m/>
    <n v="1"/>
    <n v="613"/>
    <s v="Kazakhstan"/>
    <m/>
    <m/>
    <n v="10019"/>
    <s v="UMICs"/>
    <n v="11"/>
    <s v="ODA Grants"/>
    <n v="4"/>
    <n v="10"/>
    <n v="110"/>
    <s v="C01"/>
    <n v="2.785E-2"/>
    <n v="2.785E-2"/>
    <n v="4103.9760000000006"/>
    <m/>
    <n v="2.96688737432395E-2"/>
    <n v="2.96688737432395E-2"/>
    <m/>
    <m/>
    <m/>
    <m/>
    <m/>
    <m/>
    <m/>
    <m/>
    <m/>
    <m/>
    <m/>
    <m/>
    <m/>
    <n v="302"/>
    <n v="2.785E-2"/>
    <n v="2.785E-2"/>
    <s v="ROUTINE IMMUNIZATION INCLUDING DPT"/>
    <s v="10411. Routine immunization including DPT"/>
    <x v="3"/>
    <n v="12220"/>
    <x v="6"/>
  </r>
  <r>
    <x v="1"/>
    <n v="963"/>
    <s v="UNICEF"/>
    <x v="0"/>
    <x v="0"/>
    <n v="1"/>
    <s v="UNICEF"/>
    <n v="2010000286"/>
    <m/>
    <n v="1"/>
    <n v="613"/>
    <s v="Kazakhstan"/>
    <m/>
    <m/>
    <n v="10019"/>
    <s v="UMICs"/>
    <n v="11"/>
    <s v="ODA Grants"/>
    <n v="4"/>
    <n v="10"/>
    <n v="110"/>
    <s v="C01"/>
    <n v="3.7499999999999899E-3"/>
    <n v="3.7499999999999899E-3"/>
    <n v="552.59999999999854"/>
    <m/>
    <n v="3.9949111862530801E-3"/>
    <n v="3.9949111862530801E-3"/>
    <m/>
    <m/>
    <m/>
    <m/>
    <m/>
    <m/>
    <m/>
    <m/>
    <m/>
    <m/>
    <m/>
    <m/>
    <m/>
    <n v="302"/>
    <n v="3.7499999999999899E-3"/>
    <n v="3.7499999999999899E-3"/>
    <s v="SUPPORT TO NATIONAL POLICIES FOR COMPLEMENTARY FEEDING"/>
    <s v="10101. Support to national policies for Complementary feeding"/>
    <x v="1"/>
    <n v="12240"/>
    <x v="12"/>
  </r>
  <r>
    <x v="2"/>
    <n v="963"/>
    <s v="UNICEF"/>
    <x v="0"/>
    <x v="0"/>
    <n v="1"/>
    <s v="UNICEF"/>
    <n v="2012002205"/>
    <n v="3052"/>
    <n v="8"/>
    <n v="613"/>
    <s v="Kazakhstan"/>
    <m/>
    <m/>
    <n v="10019"/>
    <s v="UMICs"/>
    <n v="11"/>
    <s v="ODA Grants"/>
    <n v="4"/>
    <n v="10"/>
    <n v="110"/>
    <s v="C01"/>
    <n v="3.28153E-3"/>
    <n v="3.28153E-3"/>
    <n v="489.30893830000008"/>
    <m/>
    <n v="3.3539772844753501E-3"/>
    <n v="3.3539772844753501E-3"/>
    <m/>
    <m/>
    <m/>
    <m/>
    <m/>
    <m/>
    <m/>
    <m/>
    <m/>
    <m/>
    <m/>
    <m/>
    <m/>
    <n v="302"/>
    <n v="3.28153E-3"/>
    <n v="3.28153E-3"/>
    <s v="SUPPORT TO NATIONAL SYSTEMS AND POLICIES FOR CHILDREN AFFECTED BY HIV INCLUDING"/>
    <s v="Support to national systems and policies for children affected by HIV including"/>
    <x v="1"/>
    <n v="13040"/>
    <x v="1"/>
  </r>
  <r>
    <x v="0"/>
    <n v="963"/>
    <s v="UNICEF"/>
    <x v="0"/>
    <x v="0"/>
    <n v="1"/>
    <s v="UNICEF"/>
    <n v="2011006671"/>
    <n v="3052"/>
    <n v="1"/>
    <n v="613"/>
    <s v="Kazakhstan"/>
    <m/>
    <m/>
    <n v="10019"/>
    <s v="UMICs"/>
    <n v="11"/>
    <s v="ODA Grants"/>
    <n v="4"/>
    <n v="10"/>
    <n v="110"/>
    <s v="C01"/>
    <n v="2.1125200000000001E-3"/>
    <n v="2.1125200000000001E-3"/>
    <n v="309.73768240000004"/>
    <m/>
    <n v="2.1125200000000001E-3"/>
    <n v="2.1125200000000001E-3"/>
    <m/>
    <m/>
    <m/>
    <m/>
    <m/>
    <m/>
    <m/>
    <m/>
    <m/>
    <m/>
    <m/>
    <m/>
    <m/>
    <n v="302"/>
    <n v="2.1125200000000001E-3"/>
    <n v="2.1125200000000001E-3"/>
    <s v="SUPPORT TO NATIONAL SYSTEMS AND POLICIES FOR CHILDREN AFFECTED BY HIV INCLUDING FOR OVCS"/>
    <s v="Support to national systems and policies for children affected by HIV including for OVCs"/>
    <x v="1"/>
    <n v="13040"/>
    <x v="1"/>
  </r>
  <r>
    <x v="0"/>
    <n v="963"/>
    <s v="UNICEF"/>
    <x v="0"/>
    <x v="0"/>
    <n v="1"/>
    <s v="UNICEF"/>
    <n v="2011006672"/>
    <n v="3062"/>
    <n v="1"/>
    <n v="613"/>
    <s v="Kazakhstan"/>
    <m/>
    <m/>
    <n v="10019"/>
    <s v="UMICs"/>
    <n v="11"/>
    <s v="ODA Grants"/>
    <n v="4"/>
    <n v="10"/>
    <n v="110"/>
    <s v="C01"/>
    <n v="6.4002699999999996E-3"/>
    <n v="6.4002699999999996E-3"/>
    <n v="938.40758740000001"/>
    <m/>
    <n v="6.4002699999999996E-3"/>
    <n v="6.4002699999999996E-3"/>
    <m/>
    <m/>
    <m/>
    <m/>
    <m/>
    <m/>
    <m/>
    <m/>
    <m/>
    <m/>
    <m/>
    <m/>
    <m/>
    <n v="302"/>
    <n v="6.4002699999999996E-3"/>
    <n v="6.4002699999999996E-3"/>
    <s v="TARGETED OUTREACH TO AT RISK POPULATIONS IN LOW PREVALENCE COUNTRIES"/>
    <s v="Targeted outreach to at risk populations in low prevalence countries"/>
    <x v="1"/>
    <n v="13040"/>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СводнаяТаблица11" cacheId="3" applyNumberFormats="0" applyBorderFormats="0" applyFontFormats="0" applyPatternFormats="0" applyAlignmentFormats="0" applyWidthHeightFormats="1" dataCaption="Значения" updatedVersion="3" minRefreshableVersion="3" showCalcMbrs="0" useAutoFormatting="1" itemPrintTitles="1" createdVersion="3" indent="0" outline="1" outlineData="1" multipleFieldFilters="0">
  <location ref="A4:E32" firstHeaderRow="1" firstDataRow="2" firstDataCol="1"/>
  <pivotFields count="49">
    <pivotField axis="axisCol" showAll="0">
      <items count="4">
        <item x="1"/>
        <item x="0"/>
        <item x="2"/>
        <item t="default"/>
      </items>
    </pivotField>
    <pivotField showAll="0"/>
    <pivotField showAll="0"/>
    <pivotField showAll="0">
      <items count="3">
        <item x="1"/>
        <item x="0"/>
        <item t="default"/>
      </items>
    </pivotField>
    <pivotField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7">
        <item x="5"/>
        <item x="3"/>
        <item x="0"/>
        <item x="1"/>
        <item x="2"/>
        <item x="4"/>
        <item t="default"/>
      </items>
    </pivotField>
    <pivotField numFmtId="1" showAll="0"/>
    <pivotField axis="axisRow" showAll="0">
      <items count="14">
        <item x="8"/>
        <item x="12"/>
        <item x="1"/>
        <item x="2"/>
        <item x="6"/>
        <item x="0"/>
        <item x="3"/>
        <item x="4"/>
        <item x="7"/>
        <item x="5"/>
        <item x="9"/>
        <item x="11"/>
        <item x="10"/>
        <item t="default"/>
      </items>
    </pivotField>
  </pivotFields>
  <rowFields count="2">
    <field x="48"/>
    <field x="46"/>
  </rowFields>
  <rowItems count="27">
    <i>
      <x/>
    </i>
    <i r="1">
      <x/>
    </i>
    <i>
      <x v="1"/>
    </i>
    <i r="1">
      <x v="3"/>
    </i>
    <i>
      <x v="2"/>
    </i>
    <i r="1">
      <x v="3"/>
    </i>
    <i>
      <x v="3"/>
    </i>
    <i r="1">
      <x v="4"/>
    </i>
    <i>
      <x v="4"/>
    </i>
    <i r="1">
      <x v="1"/>
    </i>
    <i>
      <x v="5"/>
    </i>
    <i r="1">
      <x v="2"/>
    </i>
    <i>
      <x v="6"/>
    </i>
    <i r="1">
      <x v="3"/>
    </i>
    <i>
      <x v="7"/>
    </i>
    <i r="1">
      <x v="3"/>
    </i>
    <i>
      <x v="8"/>
    </i>
    <i r="1">
      <x v="5"/>
    </i>
    <i>
      <x v="9"/>
    </i>
    <i r="1">
      <x v="1"/>
    </i>
    <i>
      <x v="10"/>
    </i>
    <i r="1">
      <x v="5"/>
    </i>
    <i>
      <x v="11"/>
    </i>
    <i r="1">
      <x v="3"/>
    </i>
    <i>
      <x v="12"/>
    </i>
    <i r="1">
      <x v="3"/>
    </i>
    <i t="grand">
      <x/>
    </i>
  </rowItems>
  <colFields count="1">
    <field x="0"/>
  </colFields>
  <colItems count="4">
    <i>
      <x/>
    </i>
    <i>
      <x v="1"/>
    </i>
    <i>
      <x v="2"/>
    </i>
    <i t="grand">
      <x/>
    </i>
  </colItems>
  <dataFields count="1">
    <dataField name="Сумма по полю тыс.тенге" fld="24" baseField="0" baseItem="0" numFmtId="171"/>
  </dataFields>
  <formats count="1">
    <format dxfId="1">
      <pivotArea outline="0" collapsedLevelsAreSubtotals="1" fieldPosition="0"/>
    </format>
  </format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СводнаяТаблица1" cacheId="2" applyNumberFormats="0" applyBorderFormats="0" applyFontFormats="0" applyPatternFormats="0" applyAlignmentFormats="0" applyWidthHeightFormats="1" dataCaption="Значения" updatedVersion="3" minRefreshableVersion="3" showCalcMbrs="0" useAutoFormatting="1" itemPrintTitles="1" createdVersion="3" indent="0" outline="1" outlineData="1" multipleFieldFilters="0">
  <location ref="A3:C12" firstHeaderRow="1" firstDataRow="2" firstDataCol="1"/>
  <pivotFields count="5">
    <pivotField showAll="0"/>
    <pivotField axis="axisRow" showAll="0">
      <items count="8">
        <item x="1"/>
        <item x="0"/>
        <item x="5"/>
        <item x="4"/>
        <item x="2"/>
        <item x="3"/>
        <item x="6"/>
        <item t="default"/>
      </items>
    </pivotField>
    <pivotField showAll="0"/>
    <pivotField dataField="1" showAll="0"/>
    <pivotField dataField="1" showAll="0"/>
  </pivotFields>
  <rowFields count="1">
    <field x="1"/>
  </rowFields>
  <rowItems count="8">
    <i>
      <x/>
    </i>
    <i>
      <x v="1"/>
    </i>
    <i>
      <x v="2"/>
    </i>
    <i>
      <x v="3"/>
    </i>
    <i>
      <x v="4"/>
    </i>
    <i>
      <x v="5"/>
    </i>
    <i>
      <x v="6"/>
    </i>
    <i t="grand">
      <x/>
    </i>
  </rowItems>
  <colFields count="1">
    <field x="-2"/>
  </colFields>
  <colItems count="2">
    <i>
      <x/>
    </i>
    <i i="1">
      <x v="1"/>
    </i>
  </colItems>
  <dataFields count="2">
    <dataField name="Сумма по полю мб" fld="3" baseField="0" baseItem="0"/>
    <dataField name="Сумма по полю рб" fld="4" baseField="0" baseItem="0"/>
  </dataFields>
  <formats count="1">
    <format dxfId="0">
      <pivotArea outline="0" collapsedLevelsAreSubtotals="1" fieldPosition="0"/>
    </format>
  </formats>
  <pivotTableStyleInfo name="PivotStyleLight16" showRowHeaders="1" showColHeaders="1" showRowStripes="0" showColStripes="0" showLastColumn="1"/>
</pivotTableDefinition>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2.xm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afn.kz/index.cfm?docid=602"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tat.kz/vs_scheta/int_scheta/Pages/default.aspx" TargetMode="External"/></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nationalbank.kz/" TargetMode="External"/><Relationship Id="rId1" Type="http://schemas.openxmlformats.org/officeDocument/2006/relationships/hyperlink" Target="http://www.indexmundi.com/kazakhstan/exchange_rates.html"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DJ841"/>
  <sheetViews>
    <sheetView topLeftCell="BE1" zoomScaleNormal="100" workbookViewId="0">
      <selection activeCell="BG55" sqref="A1:DJ841"/>
    </sheetView>
  </sheetViews>
  <sheetFormatPr defaultColWidth="11.42578125" defaultRowHeight="12.75"/>
  <cols>
    <col min="1" max="1" width="5.140625" style="1019" customWidth="1"/>
    <col min="2" max="2" width="10" style="1019" customWidth="1"/>
    <col min="3" max="5" width="17.140625" style="1019" customWidth="1"/>
    <col min="6" max="6" width="11" style="1019" customWidth="1"/>
    <col min="7" max="7" width="11.28515625" style="1019" customWidth="1"/>
    <col min="8" max="8" width="12.7109375" style="1019" customWidth="1"/>
    <col min="9" max="9" width="23.85546875" style="1019" customWidth="1"/>
    <col min="10" max="10" width="10.42578125" style="1019" customWidth="1"/>
    <col min="11" max="11" width="12.140625" style="1019" customWidth="1"/>
    <col min="12" max="12" width="12.7109375" style="1019" customWidth="1"/>
    <col min="13" max="13" width="10.28515625" style="1019" customWidth="1"/>
    <col min="14" max="14" width="11.42578125" style="1019" customWidth="1"/>
    <col min="15" max="15" width="15.85546875" style="1019" customWidth="1"/>
    <col min="16" max="16" width="16.140625" style="1019" customWidth="1"/>
    <col min="17" max="17" width="8.42578125" style="1019" customWidth="1"/>
    <col min="18" max="18" width="30.42578125" style="1019" customWidth="1"/>
    <col min="19" max="19" width="7.7109375" style="1019" customWidth="1"/>
    <col min="20" max="20" width="8.140625" style="1019" customWidth="1"/>
    <col min="21" max="21" width="8.7109375" style="1019" customWidth="1"/>
    <col min="22" max="22" width="5.140625" style="1019" customWidth="1"/>
    <col min="23" max="23" width="15.140625" style="1019" customWidth="1"/>
    <col min="24" max="24" width="16.140625" style="1040" customWidth="1"/>
    <col min="25" max="25" width="16.140625" style="1041" customWidth="1"/>
    <col min="26" max="26" width="12" style="1019" customWidth="1"/>
    <col min="27" max="27" width="19.140625" style="1019" customWidth="1"/>
    <col min="28" max="28" width="20.140625" style="1019" customWidth="1"/>
    <col min="29" max="29" width="16" style="1019" customWidth="1"/>
    <col min="30" max="30" width="14.140625" style="1019" customWidth="1"/>
    <col min="31" max="31" width="18" style="1019" customWidth="1"/>
    <col min="32" max="32" width="16.28515625" style="1019" customWidth="1"/>
    <col min="33" max="33" width="19.28515625" style="1019" customWidth="1"/>
    <col min="34" max="34" width="14.140625" style="1019" customWidth="1"/>
    <col min="35" max="35" width="20.140625" style="1019" customWidth="1"/>
    <col min="36" max="36" width="23.140625" style="1019" customWidth="1"/>
    <col min="37" max="37" width="18.140625" style="1019" customWidth="1"/>
    <col min="38" max="38" width="9.140625" style="1019" customWidth="1"/>
    <col min="39" max="39" width="21.140625" style="1019" customWidth="1"/>
    <col min="40" max="40" width="18.42578125" style="1019" customWidth="1"/>
    <col min="41" max="41" width="15.85546875" style="1019" customWidth="1"/>
    <col min="42" max="42" width="12.140625" style="1019" customWidth="1"/>
    <col min="43" max="43" width="18.7109375" style="1019" customWidth="1"/>
    <col min="44" max="44" width="19.7109375" style="1019" customWidth="1"/>
    <col min="45" max="45" width="40.140625" style="1019" customWidth="1"/>
    <col min="46" max="46" width="39.5703125" style="1019" customWidth="1"/>
    <col min="47" max="47" width="11.28515625" style="1019" customWidth="1"/>
    <col min="48" max="48" width="11.85546875" style="1043" customWidth="1"/>
    <col min="49" max="49" width="11.85546875" style="1041" customWidth="1"/>
    <col min="50" max="50" width="29.85546875" style="1019" customWidth="1"/>
    <col min="51" max="51" width="10.140625" style="1019" customWidth="1"/>
    <col min="52" max="52" width="19.42578125" style="1019" customWidth="1"/>
    <col min="53" max="53" width="11.140625" style="1019" customWidth="1"/>
    <col min="54" max="54" width="27.85546875" style="1019" customWidth="1"/>
    <col min="55" max="55" width="28.85546875" style="1019" customWidth="1"/>
    <col min="56" max="56" width="17.42578125" style="1019" customWidth="1"/>
    <col min="57" max="57" width="15.7109375" style="1019" customWidth="1"/>
    <col min="58" max="58" width="13.7109375" style="1019" customWidth="1"/>
    <col min="59" max="59" width="99.140625" style="1039" customWidth="1"/>
    <col min="60" max="60" width="6.85546875" style="1007" customWidth="1"/>
    <col min="61" max="61" width="11.28515625" style="1007" customWidth="1"/>
    <col min="62" max="63" width="5.28515625" style="1007" customWidth="1"/>
    <col min="64" max="64" width="4.42578125" style="1007" customWidth="1"/>
    <col min="65" max="65" width="4.7109375" style="1007" customWidth="1"/>
    <col min="66" max="66" width="15.7109375" style="1007" customWidth="1"/>
    <col min="67" max="67" width="11.85546875" style="1007" customWidth="1"/>
    <col min="68" max="68" width="10.7109375" style="1007" customWidth="1"/>
    <col min="69" max="69" width="15" style="1007" customWidth="1"/>
    <col min="70" max="70" width="15.85546875" style="1007" customWidth="1"/>
    <col min="71" max="71" width="12.7109375" style="1007" customWidth="1"/>
    <col min="72" max="72" width="14.7109375" style="1007" customWidth="1"/>
    <col min="73" max="73" width="13.140625" style="1007" customWidth="1"/>
    <col min="74" max="74" width="15.85546875" style="1007" customWidth="1"/>
    <col min="75" max="76" width="8.140625" style="1007" customWidth="1"/>
    <col min="77" max="78" width="10.140625" style="1007" customWidth="1"/>
    <col min="79" max="79" width="11.85546875" style="1007" customWidth="1"/>
    <col min="80" max="80" width="12.140625" style="1007" customWidth="1"/>
    <col min="81" max="81" width="14.85546875" style="1007" customWidth="1"/>
    <col min="82" max="82" width="18.85546875" style="1007" customWidth="1"/>
    <col min="83" max="83" width="17.85546875" style="1007" customWidth="1"/>
    <col min="84" max="84" width="21.140625" style="1007" customWidth="1"/>
    <col min="85" max="85" width="20.140625" style="1007" customWidth="1"/>
    <col min="86" max="88" width="11.42578125" style="1007" customWidth="1"/>
    <col min="89" max="114" width="11.42578125" style="1011"/>
    <col min="115" max="16384" width="11.42578125" style="1007"/>
  </cols>
  <sheetData>
    <row r="1" spans="1:114" s="1033" customFormat="1" ht="47.25">
      <c r="A1" s="1026" t="s">
        <v>2952</v>
      </c>
      <c r="B1" s="1027" t="s">
        <v>2954</v>
      </c>
      <c r="C1" s="1027" t="s">
        <v>2955</v>
      </c>
      <c r="D1" s="1027" t="s">
        <v>4367</v>
      </c>
      <c r="E1" s="1027" t="s">
        <v>3726</v>
      </c>
      <c r="F1" s="1027" t="s">
        <v>2956</v>
      </c>
      <c r="G1" s="1027" t="s">
        <v>2957</v>
      </c>
      <c r="H1" s="1027" t="s">
        <v>2958</v>
      </c>
      <c r="I1" s="1027" t="s">
        <v>2959</v>
      </c>
      <c r="J1" s="1027" t="s">
        <v>2960</v>
      </c>
      <c r="K1" s="1027" t="s">
        <v>2961</v>
      </c>
      <c r="L1" s="1027" t="s">
        <v>2962</v>
      </c>
      <c r="M1" s="1027" t="s">
        <v>2963</v>
      </c>
      <c r="N1" s="1027" t="s">
        <v>2964</v>
      </c>
      <c r="O1" s="1027" t="s">
        <v>2965</v>
      </c>
      <c r="P1" s="1027" t="s">
        <v>2966</v>
      </c>
      <c r="Q1" s="1027" t="s">
        <v>2967</v>
      </c>
      <c r="R1" s="1027" t="s">
        <v>2968</v>
      </c>
      <c r="S1" s="1027" t="s">
        <v>2969</v>
      </c>
      <c r="T1" s="1027" t="s">
        <v>2970</v>
      </c>
      <c r="U1" s="1027" t="s">
        <v>2971</v>
      </c>
      <c r="V1" s="1027" t="s">
        <v>2972</v>
      </c>
      <c r="W1" s="1027" t="s">
        <v>2973</v>
      </c>
      <c r="X1" s="1028" t="s">
        <v>2974</v>
      </c>
      <c r="Y1" s="1026" t="s">
        <v>2953</v>
      </c>
      <c r="Z1" s="1027" t="s">
        <v>2975</v>
      </c>
      <c r="AA1" s="1027" t="s">
        <v>2976</v>
      </c>
      <c r="AB1" s="1027" t="s">
        <v>2977</v>
      </c>
      <c r="AC1" s="1027" t="s">
        <v>2978</v>
      </c>
      <c r="AD1" s="1027" t="s">
        <v>2979</v>
      </c>
      <c r="AE1" s="1027" t="s">
        <v>2980</v>
      </c>
      <c r="AF1" s="1027" t="s">
        <v>2981</v>
      </c>
      <c r="AG1" s="1027" t="s">
        <v>2982</v>
      </c>
      <c r="AH1" s="1027" t="s">
        <v>2983</v>
      </c>
      <c r="AI1" s="1027" t="s">
        <v>2984</v>
      </c>
      <c r="AJ1" s="1027" t="s">
        <v>2985</v>
      </c>
      <c r="AK1" s="1027" t="s">
        <v>2986</v>
      </c>
      <c r="AL1" s="1027" t="s">
        <v>2987</v>
      </c>
      <c r="AM1" s="1027" t="s">
        <v>2988</v>
      </c>
      <c r="AN1" s="1027" t="s">
        <v>2989</v>
      </c>
      <c r="AO1" s="1027" t="s">
        <v>2990</v>
      </c>
      <c r="AP1" s="1027" t="s">
        <v>2991</v>
      </c>
      <c r="AQ1" s="1027" t="s">
        <v>2992</v>
      </c>
      <c r="AR1" s="1027" t="s">
        <v>2993</v>
      </c>
      <c r="AS1" s="1026" t="s">
        <v>2994</v>
      </c>
      <c r="AT1" s="1026" t="s">
        <v>2995</v>
      </c>
      <c r="AU1" s="1026" t="s">
        <v>4368</v>
      </c>
      <c r="AV1" s="1029" t="s">
        <v>2996</v>
      </c>
      <c r="AW1" s="1026" t="s">
        <v>3725</v>
      </c>
      <c r="AX1" s="1030" t="s">
        <v>2997</v>
      </c>
      <c r="AY1" s="1030" t="s">
        <v>2998</v>
      </c>
      <c r="AZ1" s="1027" t="s">
        <v>2999</v>
      </c>
      <c r="BA1" s="1027" t="s">
        <v>3000</v>
      </c>
      <c r="BB1" s="1026" t="s">
        <v>3729</v>
      </c>
      <c r="BC1" s="1026" t="s">
        <v>3001</v>
      </c>
      <c r="BD1" s="1030" t="s">
        <v>3002</v>
      </c>
      <c r="BE1" s="1027" t="s">
        <v>3003</v>
      </c>
      <c r="BF1" s="1027" t="s">
        <v>3004</v>
      </c>
      <c r="BG1" s="1030" t="s">
        <v>3005</v>
      </c>
      <c r="BH1" s="1034" t="s">
        <v>3006</v>
      </c>
      <c r="BI1" s="1027" t="s">
        <v>3007</v>
      </c>
      <c r="BJ1" s="1027" t="s">
        <v>3008</v>
      </c>
      <c r="BK1" s="1027" t="s">
        <v>3009</v>
      </c>
      <c r="BL1" s="1027" t="s">
        <v>3010</v>
      </c>
      <c r="BM1" s="1027" t="s">
        <v>3011</v>
      </c>
      <c r="BN1" s="1027" t="s">
        <v>3012</v>
      </c>
      <c r="BO1" s="1027" t="s">
        <v>3013</v>
      </c>
      <c r="BP1" s="1027" t="s">
        <v>3014</v>
      </c>
      <c r="BQ1" s="1027" t="s">
        <v>3015</v>
      </c>
      <c r="BR1" s="1027" t="s">
        <v>3016</v>
      </c>
      <c r="BS1" s="1027" t="s">
        <v>3017</v>
      </c>
      <c r="BT1" s="1027" t="s">
        <v>3018</v>
      </c>
      <c r="BU1" s="1027" t="s">
        <v>3019</v>
      </c>
      <c r="BV1" s="1027" t="s">
        <v>3020</v>
      </c>
      <c r="BW1" s="1027" t="s">
        <v>3021</v>
      </c>
      <c r="BX1" s="1027" t="s">
        <v>3022</v>
      </c>
      <c r="BY1" s="1027" t="s">
        <v>3023</v>
      </c>
      <c r="BZ1" s="1027" t="s">
        <v>3024</v>
      </c>
      <c r="CA1" s="1027" t="s">
        <v>3025</v>
      </c>
      <c r="CB1" s="1027" t="s">
        <v>3026</v>
      </c>
      <c r="CC1" s="1027" t="s">
        <v>3027</v>
      </c>
      <c r="CD1" s="1027" t="s">
        <v>3028</v>
      </c>
      <c r="CE1" s="1027" t="s">
        <v>3029</v>
      </c>
      <c r="CF1" s="1027" t="s">
        <v>3030</v>
      </c>
      <c r="CG1" s="1027" t="s">
        <v>3031</v>
      </c>
      <c r="CH1" s="1031"/>
      <c r="CI1" s="1031"/>
      <c r="CJ1" s="1031"/>
      <c r="CK1" s="1032"/>
      <c r="CL1" s="1032"/>
      <c r="CM1" s="1032"/>
      <c r="CN1" s="1032"/>
      <c r="CO1" s="1032"/>
      <c r="CP1" s="1032"/>
      <c r="CQ1" s="1032"/>
      <c r="CR1" s="1032"/>
      <c r="CS1" s="1032"/>
      <c r="CT1" s="1032"/>
      <c r="CU1" s="1032"/>
      <c r="CV1" s="1032"/>
      <c r="CW1" s="1032"/>
      <c r="CX1" s="1032"/>
      <c r="CY1" s="1032"/>
      <c r="CZ1" s="1032"/>
      <c r="DA1" s="1032"/>
      <c r="DB1" s="1032"/>
      <c r="DC1" s="1032"/>
      <c r="DD1" s="1032"/>
      <c r="DE1" s="1032"/>
      <c r="DF1" s="1032"/>
      <c r="DG1" s="1032"/>
      <c r="DH1" s="1032"/>
      <c r="DI1" s="1032"/>
      <c r="DJ1" s="1032"/>
    </row>
    <row r="2" spans="1:114" hidden="1">
      <c r="A2" s="1021">
        <v>2011</v>
      </c>
      <c r="B2" s="1021">
        <v>974</v>
      </c>
      <c r="C2" s="1021" t="s">
        <v>3165</v>
      </c>
      <c r="D2" s="1021" t="str">
        <f>VLOOKUP(G2,'справочник FS-HF'!$A$2:$C$26,3,FALSE)</f>
        <v>FS.7.1.2</v>
      </c>
      <c r="E2" s="1021" t="str">
        <f>VLOOKUP(G2,'справочник FS-HF'!$A$2:$D$26,4,FALSE)</f>
        <v>HF.4.2.2.3</v>
      </c>
      <c r="F2" s="1021">
        <v>1</v>
      </c>
      <c r="G2" s="1021" t="s">
        <v>3165</v>
      </c>
      <c r="H2" s="1021">
        <v>2011100435</v>
      </c>
      <c r="I2" s="1021" t="s">
        <v>3401</v>
      </c>
      <c r="J2" s="1021">
        <v>1</v>
      </c>
      <c r="K2" s="1021">
        <v>613</v>
      </c>
      <c r="L2" s="1021" t="s">
        <v>3034</v>
      </c>
      <c r="M2" s="1021"/>
      <c r="N2" s="1021"/>
      <c r="O2" s="1021">
        <v>10019</v>
      </c>
      <c r="P2" s="1021" t="s">
        <v>3035</v>
      </c>
      <c r="Q2" s="1021">
        <v>11</v>
      </c>
      <c r="R2" s="1021" t="s">
        <v>3036</v>
      </c>
      <c r="S2" s="1021">
        <v>4</v>
      </c>
      <c r="T2" s="1021">
        <v>10</v>
      </c>
      <c r="U2" s="1021">
        <v>110</v>
      </c>
      <c r="V2" s="1021" t="s">
        <v>3047</v>
      </c>
      <c r="W2" s="1021">
        <v>1.3310000000000001E-2</v>
      </c>
      <c r="X2" s="1035">
        <v>1.3310000000000001E-2</v>
      </c>
      <c r="Y2" s="1036">
        <f>X2*'[3]Exchange rate'!$B$5*'[3]Exchange rate'!$B$7</f>
        <v>1951.5122000000003</v>
      </c>
      <c r="Z2" s="1021"/>
      <c r="AA2" s="1021">
        <v>1.3310000000000001E-2</v>
      </c>
      <c r="AB2" s="1021">
        <v>1.3310000000000001E-2</v>
      </c>
      <c r="AC2" s="1021"/>
      <c r="AD2" s="1021"/>
      <c r="AE2" s="1021"/>
      <c r="AF2" s="1021"/>
      <c r="AG2" s="1021"/>
      <c r="AH2" s="1021"/>
      <c r="AI2" s="1021"/>
      <c r="AJ2" s="1021"/>
      <c r="AK2" s="1021"/>
      <c r="AL2" s="1021"/>
      <c r="AM2" s="1021"/>
      <c r="AN2" s="1021"/>
      <c r="AO2" s="1021"/>
      <c r="AP2" s="1021">
        <v>302</v>
      </c>
      <c r="AQ2" s="1021">
        <v>1.3310000000000001E-2</v>
      </c>
      <c r="AR2" s="1021">
        <v>1.3310000000000001E-2</v>
      </c>
      <c r="AS2" s="1021" t="s">
        <v>3397</v>
      </c>
      <c r="AT2" s="1021" t="s">
        <v>3398</v>
      </c>
      <c r="AU2" s="1021" t="str">
        <f>VLOOKUP(AV2,справочник_HC!$A$3:$E$20,5,FALSE)</f>
        <v xml:space="preserve">HP.2.9.1 </v>
      </c>
      <c r="AV2" s="1037">
        <v>13020</v>
      </c>
      <c r="AW2" s="1036" t="str">
        <f>VLOOKUP(AV2,[3]справочник!$A$3:$C$20,3,FALSE)</f>
        <v>HC.RI.3.1</v>
      </c>
      <c r="AX2" s="1021" t="s">
        <v>3389</v>
      </c>
      <c r="AY2" s="1021">
        <v>130</v>
      </c>
      <c r="AZ2" s="1021" t="s">
        <v>3169</v>
      </c>
      <c r="BA2" s="1021">
        <v>10000</v>
      </c>
      <c r="BB2" s="1021" t="s">
        <v>3198</v>
      </c>
      <c r="BC2" s="1021" t="s">
        <v>3385</v>
      </c>
      <c r="BD2" s="1021"/>
      <c r="BE2" s="1021"/>
      <c r="BF2" s="1021"/>
      <c r="BG2" s="1021" t="s">
        <v>3398</v>
      </c>
      <c r="BH2" s="1025"/>
      <c r="BI2" s="1025"/>
      <c r="BJ2" s="1025"/>
      <c r="BK2" s="1025"/>
      <c r="BL2" s="1025"/>
      <c r="BM2" s="1025"/>
      <c r="BN2" s="1025"/>
      <c r="BO2" s="1025"/>
      <c r="BP2" s="1025"/>
      <c r="BQ2" s="1025"/>
      <c r="BR2" s="1025"/>
      <c r="BS2" s="1025"/>
      <c r="BT2" s="1025"/>
      <c r="BU2" s="1025"/>
      <c r="BV2" s="1025"/>
      <c r="BW2" s="1025"/>
      <c r="BX2" s="1025"/>
      <c r="BY2" s="1025"/>
      <c r="BZ2" s="1025"/>
      <c r="CA2" s="1025"/>
      <c r="CB2" s="1025"/>
      <c r="CC2" s="1025"/>
      <c r="CD2" s="1025"/>
      <c r="CE2" s="1025"/>
      <c r="CF2" s="1025"/>
      <c r="CG2" s="1025"/>
    </row>
    <row r="3" spans="1:114" hidden="1">
      <c r="A3" s="1021">
        <v>2011</v>
      </c>
      <c r="B3" s="1021">
        <v>974</v>
      </c>
      <c r="C3" s="1021" t="s">
        <v>3165</v>
      </c>
      <c r="D3" s="1021" t="str">
        <f>VLOOKUP(G3,'справочник FS-HF'!$A$2:$C$26,3,FALSE)</f>
        <v>FS.7.1.2</v>
      </c>
      <c r="E3" s="1021" t="str">
        <f>VLOOKUP(G3,'справочник FS-HF'!$A$2:$D$26,4,FALSE)</f>
        <v>HF.4.2.2.3</v>
      </c>
      <c r="F3" s="1021">
        <v>1</v>
      </c>
      <c r="G3" s="1021" t="s">
        <v>3165</v>
      </c>
      <c r="H3" s="1021">
        <v>2011100434</v>
      </c>
      <c r="I3" s="1021" t="s">
        <v>3402</v>
      </c>
      <c r="J3" s="1021">
        <v>1</v>
      </c>
      <c r="K3" s="1021">
        <v>613</v>
      </c>
      <c r="L3" s="1021" t="s">
        <v>3034</v>
      </c>
      <c r="M3" s="1021"/>
      <c r="N3" s="1021"/>
      <c r="O3" s="1021">
        <v>10019</v>
      </c>
      <c r="P3" s="1021" t="s">
        <v>3035</v>
      </c>
      <c r="Q3" s="1021">
        <v>11</v>
      </c>
      <c r="R3" s="1021" t="s">
        <v>3036</v>
      </c>
      <c r="S3" s="1021">
        <v>4</v>
      </c>
      <c r="T3" s="1021">
        <v>10</v>
      </c>
      <c r="U3" s="1021">
        <v>110</v>
      </c>
      <c r="V3" s="1021" t="s">
        <v>3047</v>
      </c>
      <c r="W3" s="1021">
        <v>3.4880000000000001E-2</v>
      </c>
      <c r="X3" s="1035">
        <v>3.4880000000000001E-2</v>
      </c>
      <c r="Y3" s="1036">
        <f>X3*'[3]Exchange rate'!$B$5*'[3]Exchange rate'!$B$7</f>
        <v>5114.1055999999999</v>
      </c>
      <c r="Z3" s="1021"/>
      <c r="AA3" s="1021">
        <v>3.4880000000000001E-2</v>
      </c>
      <c r="AB3" s="1021">
        <v>3.4880000000000001E-2</v>
      </c>
      <c r="AC3" s="1021"/>
      <c r="AD3" s="1021"/>
      <c r="AE3" s="1021"/>
      <c r="AF3" s="1021"/>
      <c r="AG3" s="1021"/>
      <c r="AH3" s="1021"/>
      <c r="AI3" s="1021"/>
      <c r="AJ3" s="1021"/>
      <c r="AK3" s="1021"/>
      <c r="AL3" s="1021"/>
      <c r="AM3" s="1021"/>
      <c r="AN3" s="1021"/>
      <c r="AO3" s="1021"/>
      <c r="AP3" s="1021">
        <v>302</v>
      </c>
      <c r="AQ3" s="1021">
        <v>3.4880000000000001E-2</v>
      </c>
      <c r="AR3" s="1021">
        <v>3.4880000000000001E-2</v>
      </c>
      <c r="AS3" s="1021" t="s">
        <v>3397</v>
      </c>
      <c r="AT3" s="1021" t="s">
        <v>3398</v>
      </c>
      <c r="AU3" s="1021" t="str">
        <f>VLOOKUP(AV3,справочник_HC!$A$3:$E$20,5,FALSE)</f>
        <v xml:space="preserve">HP.2.9.1 </v>
      </c>
      <c r="AV3" s="1037">
        <v>13020</v>
      </c>
      <c r="AW3" s="1036" t="str">
        <f>VLOOKUP(AV3,[3]справочник!$A$3:$C$20,3,FALSE)</f>
        <v>HC.RI.3.1</v>
      </c>
      <c r="AX3" s="1021" t="s">
        <v>3389</v>
      </c>
      <c r="AY3" s="1021">
        <v>130</v>
      </c>
      <c r="AZ3" s="1021" t="s">
        <v>3169</v>
      </c>
      <c r="BA3" s="1021">
        <v>10000</v>
      </c>
      <c r="BB3" s="1021" t="s">
        <v>3198</v>
      </c>
      <c r="BC3" s="1021" t="s">
        <v>3385</v>
      </c>
      <c r="BD3" s="1021"/>
      <c r="BE3" s="1021"/>
      <c r="BF3" s="1021"/>
      <c r="BG3" s="1021" t="s">
        <v>3398</v>
      </c>
      <c r="BH3" s="1009"/>
      <c r="BI3" s="1009"/>
      <c r="BJ3" s="1009"/>
      <c r="BK3" s="1009"/>
      <c r="BL3" s="1009"/>
      <c r="BM3" s="1009"/>
      <c r="BN3" s="1009"/>
      <c r="BO3" s="1009"/>
      <c r="BP3" s="1009"/>
      <c r="BQ3" s="1009"/>
      <c r="BR3" s="1009"/>
      <c r="BS3" s="1009"/>
      <c r="BT3" s="1009"/>
      <c r="BU3" s="1009"/>
      <c r="BV3" s="1009"/>
      <c r="BW3" s="1009"/>
      <c r="BX3" s="1009"/>
      <c r="BY3" s="1009"/>
      <c r="BZ3" s="1009"/>
      <c r="CA3" s="1009"/>
      <c r="CB3" s="1009"/>
      <c r="CC3" s="1009"/>
      <c r="CD3" s="1009"/>
      <c r="CE3" s="1009"/>
      <c r="CF3" s="1009"/>
      <c r="CG3" s="1009"/>
    </row>
    <row r="4" spans="1:114" hidden="1">
      <c r="A4" s="1021">
        <v>2010</v>
      </c>
      <c r="B4" s="1021">
        <v>974</v>
      </c>
      <c r="C4" s="1021" t="s">
        <v>3165</v>
      </c>
      <c r="D4" s="1021" t="str">
        <f>VLOOKUP(G4,'справочник FS-HF'!$A$2:$C$26,3,FALSE)</f>
        <v>FS.7.1.2</v>
      </c>
      <c r="E4" s="1021" t="str">
        <f>VLOOKUP(G4,'справочник FS-HF'!$A$2:$D$26,4,FALSE)</f>
        <v>HF.4.2.2.3</v>
      </c>
      <c r="F4" s="1021">
        <v>1</v>
      </c>
      <c r="G4" s="1021" t="s">
        <v>3165</v>
      </c>
      <c r="H4" s="1021">
        <v>2010100423</v>
      </c>
      <c r="I4" s="1021" t="s">
        <v>3396</v>
      </c>
      <c r="J4" s="1021">
        <v>1</v>
      </c>
      <c r="K4" s="1021">
        <v>613</v>
      </c>
      <c r="L4" s="1021" t="s">
        <v>3034</v>
      </c>
      <c r="M4" s="1021"/>
      <c r="N4" s="1021"/>
      <c r="O4" s="1021">
        <v>10019</v>
      </c>
      <c r="P4" s="1021" t="s">
        <v>3035</v>
      </c>
      <c r="Q4" s="1021">
        <v>11</v>
      </c>
      <c r="R4" s="1021" t="s">
        <v>3036</v>
      </c>
      <c r="S4" s="1021">
        <v>4</v>
      </c>
      <c r="T4" s="1021">
        <v>10</v>
      </c>
      <c r="U4" s="1021">
        <v>110</v>
      </c>
      <c r="V4" s="1021" t="s">
        <v>3047</v>
      </c>
      <c r="W4" s="1021">
        <v>2.1399999999999898E-2</v>
      </c>
      <c r="X4" s="1035">
        <v>2.1399999999999898E-2</v>
      </c>
      <c r="Y4" s="1036">
        <f>X4*'[3]Exchange rate'!$B$4*'[3]Exchange rate'!$B$7</f>
        <v>3153.5039999999854</v>
      </c>
      <c r="Z4" s="1021">
        <v>0</v>
      </c>
      <c r="AA4" s="1021">
        <v>2.2797626502884201E-2</v>
      </c>
      <c r="AB4" s="1021">
        <v>2.2797626502884201E-2</v>
      </c>
      <c r="AC4" s="1021">
        <v>0</v>
      </c>
      <c r="AD4" s="1021"/>
      <c r="AE4" s="1021"/>
      <c r="AF4" s="1021"/>
      <c r="AG4" s="1021"/>
      <c r="AH4" s="1021"/>
      <c r="AI4" s="1021"/>
      <c r="AJ4" s="1021"/>
      <c r="AK4" s="1021"/>
      <c r="AL4" s="1021"/>
      <c r="AM4" s="1021"/>
      <c r="AN4" s="1021"/>
      <c r="AO4" s="1021"/>
      <c r="AP4" s="1021">
        <v>302</v>
      </c>
      <c r="AQ4" s="1021">
        <v>2.1399999999999898E-2</v>
      </c>
      <c r="AR4" s="1021">
        <v>2.1399999999999898E-2</v>
      </c>
      <c r="AS4" s="1021" t="s">
        <v>3397</v>
      </c>
      <c r="AT4" s="1021" t="s">
        <v>3398</v>
      </c>
      <c r="AU4" s="1021" t="str">
        <f>VLOOKUP(AV4,справочник_HC!$A$3:$E$20,5,FALSE)</f>
        <v xml:space="preserve">HP.2.9.1 </v>
      </c>
      <c r="AV4" s="1037">
        <v>13020</v>
      </c>
      <c r="AW4" s="1036" t="str">
        <f>VLOOKUP(AV4,[3]справочник!$A$3:$C$20,3,FALSE)</f>
        <v>HC.RI.3.1</v>
      </c>
      <c r="AX4" s="1021" t="s">
        <v>3389</v>
      </c>
      <c r="AY4" s="1021">
        <v>130</v>
      </c>
      <c r="AZ4" s="1021" t="s">
        <v>3169</v>
      </c>
      <c r="BA4" s="1021">
        <v>10000</v>
      </c>
      <c r="BB4" s="1021" t="s">
        <v>3198</v>
      </c>
      <c r="BC4" s="1021" t="s">
        <v>3385</v>
      </c>
      <c r="BD4" s="1021"/>
      <c r="BE4" s="1021"/>
      <c r="BF4" s="1021"/>
      <c r="BG4" s="1021" t="s">
        <v>3398</v>
      </c>
      <c r="BH4" s="1009"/>
      <c r="BI4" s="1009"/>
      <c r="BJ4" s="1009"/>
      <c r="BK4" s="1009"/>
      <c r="BL4" s="1009"/>
      <c r="BM4" s="1009"/>
      <c r="BN4" s="1009"/>
      <c r="BO4" s="1009"/>
      <c r="BP4" s="1009"/>
      <c r="BQ4" s="1009"/>
      <c r="BR4" s="1009"/>
      <c r="BS4" s="1009"/>
      <c r="BT4" s="1009"/>
      <c r="BU4" s="1009"/>
      <c r="BV4" s="1009"/>
      <c r="BW4" s="1009"/>
      <c r="BX4" s="1009"/>
      <c r="BY4" s="1009"/>
      <c r="BZ4" s="1009"/>
      <c r="CA4" s="1009"/>
      <c r="CB4" s="1009"/>
      <c r="CC4" s="1009"/>
      <c r="CD4" s="1009"/>
      <c r="CE4" s="1009"/>
      <c r="CF4" s="1009"/>
      <c r="CG4" s="1009"/>
    </row>
    <row r="5" spans="1:114" hidden="1">
      <c r="A5" s="1021">
        <v>2011</v>
      </c>
      <c r="B5" s="1021">
        <v>974</v>
      </c>
      <c r="C5" s="1021" t="s">
        <v>3165</v>
      </c>
      <c r="D5" s="1021" t="str">
        <f>VLOOKUP(G5,'справочник FS-HF'!$A$2:$C$26,3,FALSE)</f>
        <v>FS.7.1.2</v>
      </c>
      <c r="E5" s="1021" t="str">
        <f>VLOOKUP(G5,'справочник FS-HF'!$A$2:$D$26,4,FALSE)</f>
        <v>HF.4.2.2.3</v>
      </c>
      <c r="F5" s="1021">
        <v>1</v>
      </c>
      <c r="G5" s="1021" t="s">
        <v>3165</v>
      </c>
      <c r="H5" s="1021">
        <v>2011100433</v>
      </c>
      <c r="I5" s="1021" t="s">
        <v>3379</v>
      </c>
      <c r="J5" s="1021">
        <v>3</v>
      </c>
      <c r="K5" s="1021">
        <v>613</v>
      </c>
      <c r="L5" s="1021" t="s">
        <v>3034</v>
      </c>
      <c r="M5" s="1021"/>
      <c r="N5" s="1021"/>
      <c r="O5" s="1021">
        <v>10019</v>
      </c>
      <c r="P5" s="1021" t="s">
        <v>3035</v>
      </c>
      <c r="Q5" s="1021">
        <v>11</v>
      </c>
      <c r="R5" s="1021" t="s">
        <v>3036</v>
      </c>
      <c r="S5" s="1021">
        <v>4</v>
      </c>
      <c r="T5" s="1021">
        <v>10</v>
      </c>
      <c r="U5" s="1021">
        <v>110</v>
      </c>
      <c r="V5" s="1021" t="s">
        <v>3047</v>
      </c>
      <c r="W5" s="1021"/>
      <c r="X5" s="1035"/>
      <c r="Y5" s="1036">
        <f>X5*'[3]Exchange rate'!$B$5*'[3]Exchange rate'!$B$7</f>
        <v>0</v>
      </c>
      <c r="Z5" s="1021">
        <v>1.8599999999999899E-4</v>
      </c>
      <c r="AA5" s="1021"/>
      <c r="AB5" s="1021"/>
      <c r="AC5" s="1021">
        <v>1.8599999999999899E-4</v>
      </c>
      <c r="AD5" s="1021"/>
      <c r="AE5" s="1021"/>
      <c r="AF5" s="1021"/>
      <c r="AG5" s="1021"/>
      <c r="AH5" s="1021"/>
      <c r="AI5" s="1021"/>
      <c r="AJ5" s="1021"/>
      <c r="AK5" s="1021"/>
      <c r="AL5" s="1021"/>
      <c r="AM5" s="1021"/>
      <c r="AN5" s="1021"/>
      <c r="AO5" s="1021"/>
      <c r="AP5" s="1021">
        <v>302</v>
      </c>
      <c r="AQ5" s="1021"/>
      <c r="AR5" s="1021"/>
      <c r="AS5" s="1021" t="s">
        <v>3397</v>
      </c>
      <c r="AT5" s="1021" t="s">
        <v>3398</v>
      </c>
      <c r="AU5" s="1021" t="str">
        <f>VLOOKUP(AV5,справочник_HC!$A$3:$E$20,5,FALSE)</f>
        <v xml:space="preserve">HP.2.9.1 </v>
      </c>
      <c r="AV5" s="1037">
        <v>13020</v>
      </c>
      <c r="AW5" s="1036" t="str">
        <f>VLOOKUP(AV5,[3]справочник!$A$3:$C$20,3,FALSE)</f>
        <v>HC.RI.3.1</v>
      </c>
      <c r="AX5" s="1021" t="s">
        <v>3389</v>
      </c>
      <c r="AY5" s="1021">
        <v>130</v>
      </c>
      <c r="AZ5" s="1021" t="s">
        <v>3169</v>
      </c>
      <c r="BA5" s="1021">
        <v>10000</v>
      </c>
      <c r="BB5" s="1021" t="s">
        <v>3198</v>
      </c>
      <c r="BC5" s="1021" t="s">
        <v>3385</v>
      </c>
      <c r="BD5" s="1021"/>
      <c r="BE5" s="1021"/>
      <c r="BF5" s="1021"/>
      <c r="BG5" s="1021" t="s">
        <v>3398</v>
      </c>
      <c r="BH5" s="1009"/>
      <c r="BI5" s="1009"/>
      <c r="BJ5" s="1009"/>
      <c r="BK5" s="1009"/>
      <c r="BL5" s="1009"/>
      <c r="BM5" s="1009"/>
      <c r="BN5" s="1009"/>
      <c r="BO5" s="1009"/>
      <c r="BP5" s="1009"/>
      <c r="BQ5" s="1009"/>
      <c r="BR5" s="1009"/>
      <c r="BS5" s="1009"/>
      <c r="BT5" s="1009"/>
      <c r="BU5" s="1009"/>
      <c r="BV5" s="1009"/>
      <c r="BW5" s="1009"/>
      <c r="BX5" s="1009"/>
      <c r="BY5" s="1009"/>
      <c r="BZ5" s="1009"/>
      <c r="CA5" s="1009"/>
      <c r="CB5" s="1009"/>
      <c r="CC5" s="1009"/>
      <c r="CD5" s="1009"/>
      <c r="CE5" s="1009"/>
      <c r="CF5" s="1009"/>
      <c r="CG5" s="1009"/>
    </row>
    <row r="6" spans="1:114" hidden="1">
      <c r="A6" s="1021">
        <v>2010</v>
      </c>
      <c r="B6" s="1021">
        <v>974</v>
      </c>
      <c r="C6" s="1021" t="s">
        <v>3165</v>
      </c>
      <c r="D6" s="1021" t="str">
        <f>VLOOKUP(G6,'справочник FS-HF'!$A$2:$C$26,3,FALSE)</f>
        <v>FS.7.1.2</v>
      </c>
      <c r="E6" s="1021" t="str">
        <f>VLOOKUP(G6,'справочник FS-HF'!$A$2:$D$26,4,FALSE)</f>
        <v>HF.4.2.2.3</v>
      </c>
      <c r="F6" s="1021">
        <v>1</v>
      </c>
      <c r="G6" s="1021" t="s">
        <v>3165</v>
      </c>
      <c r="H6" s="1021">
        <v>2010100421</v>
      </c>
      <c r="I6" s="1021" t="s">
        <v>3402</v>
      </c>
      <c r="J6" s="1021">
        <v>1</v>
      </c>
      <c r="K6" s="1021">
        <v>613</v>
      </c>
      <c r="L6" s="1021" t="s">
        <v>3034</v>
      </c>
      <c r="M6" s="1021"/>
      <c r="N6" s="1021"/>
      <c r="O6" s="1021">
        <v>10019</v>
      </c>
      <c r="P6" s="1021" t="s">
        <v>3035</v>
      </c>
      <c r="Q6" s="1021">
        <v>11</v>
      </c>
      <c r="R6" s="1021" t="s">
        <v>3036</v>
      </c>
      <c r="S6" s="1021">
        <v>4</v>
      </c>
      <c r="T6" s="1021">
        <v>10</v>
      </c>
      <c r="U6" s="1021">
        <v>110</v>
      </c>
      <c r="V6" s="1021" t="s">
        <v>3047</v>
      </c>
      <c r="W6" s="1021">
        <v>8.2099999999999895E-2</v>
      </c>
      <c r="X6" s="1035">
        <v>8.2099999999999895E-2</v>
      </c>
      <c r="Y6" s="1036">
        <f>X6*'[3]Exchange rate'!$B$4*'[3]Exchange rate'!$B$7</f>
        <v>12098.255999999985</v>
      </c>
      <c r="Z6" s="1021">
        <v>0</v>
      </c>
      <c r="AA6" s="1021">
        <v>8.7461922237700801E-2</v>
      </c>
      <c r="AB6" s="1021">
        <v>8.7461922237700801E-2</v>
      </c>
      <c r="AC6" s="1021">
        <v>0</v>
      </c>
      <c r="AD6" s="1021"/>
      <c r="AE6" s="1021"/>
      <c r="AF6" s="1021"/>
      <c r="AG6" s="1021"/>
      <c r="AH6" s="1021"/>
      <c r="AI6" s="1021"/>
      <c r="AJ6" s="1021"/>
      <c r="AK6" s="1021"/>
      <c r="AL6" s="1021"/>
      <c r="AM6" s="1021"/>
      <c r="AN6" s="1021"/>
      <c r="AO6" s="1021"/>
      <c r="AP6" s="1021">
        <v>302</v>
      </c>
      <c r="AQ6" s="1021">
        <v>8.2099999999999895E-2</v>
      </c>
      <c r="AR6" s="1021">
        <v>8.2099999999999895E-2</v>
      </c>
      <c r="AS6" s="1021" t="s">
        <v>3405</v>
      </c>
      <c r="AT6" s="1021" t="s">
        <v>3406</v>
      </c>
      <c r="AU6" s="1021" t="str">
        <f>VLOOKUP(AV6,справочник_HC!$A$3:$E$20,5,FALSE)</f>
        <v xml:space="preserve">HP.2.9.1 </v>
      </c>
      <c r="AV6" s="1037">
        <v>13020</v>
      </c>
      <c r="AW6" s="1036" t="str">
        <f>VLOOKUP(AV6,[3]справочник!$A$3:$C$20,3,FALSE)</f>
        <v>HC.RI.3.1</v>
      </c>
      <c r="AX6" s="1021" t="s">
        <v>3389</v>
      </c>
      <c r="AY6" s="1021">
        <v>130</v>
      </c>
      <c r="AZ6" s="1021" t="s">
        <v>3169</v>
      </c>
      <c r="BA6" s="1021">
        <v>10000</v>
      </c>
      <c r="BB6" s="1021" t="s">
        <v>3198</v>
      </c>
      <c r="BC6" s="1021" t="s">
        <v>3385</v>
      </c>
      <c r="BD6" s="1021"/>
      <c r="BE6" s="1021"/>
      <c r="BF6" s="1021"/>
      <c r="BG6" s="1021" t="s">
        <v>3406</v>
      </c>
      <c r="BH6" s="1009"/>
      <c r="BI6" s="1009"/>
      <c r="BJ6" s="1009"/>
      <c r="BK6" s="1009"/>
      <c r="BL6" s="1009"/>
      <c r="BM6" s="1009"/>
      <c r="BN6" s="1009"/>
      <c r="BO6" s="1009"/>
      <c r="BP6" s="1009"/>
      <c r="BQ6" s="1009"/>
      <c r="BR6" s="1009"/>
      <c r="BS6" s="1009"/>
      <c r="BT6" s="1009"/>
      <c r="BU6" s="1009"/>
      <c r="BV6" s="1009"/>
      <c r="BW6" s="1009"/>
      <c r="BX6" s="1009"/>
      <c r="BY6" s="1009"/>
      <c r="BZ6" s="1009"/>
      <c r="CA6" s="1009"/>
      <c r="CB6" s="1009"/>
      <c r="CC6" s="1009"/>
      <c r="CD6" s="1009"/>
      <c r="CE6" s="1009"/>
      <c r="CF6" s="1009"/>
      <c r="CG6" s="1009"/>
    </row>
    <row r="7" spans="1:114" hidden="1">
      <c r="A7" s="1021">
        <v>2011</v>
      </c>
      <c r="B7" s="1021">
        <v>5</v>
      </c>
      <c r="C7" s="1021" t="s">
        <v>3136</v>
      </c>
      <c r="D7" s="1021" t="str">
        <f>VLOOKUP(G7,'справочник FS-HF'!$A$2:$C$26,3,FALSE)</f>
        <v>FS.7.1.1</v>
      </c>
      <c r="E7" s="1021" t="str">
        <f>VLOOKUP(G7,'справочник FS-HF'!$A$2:$D$26,4,FALSE)</f>
        <v xml:space="preserve">HF.4.2.2.1 </v>
      </c>
      <c r="F7" s="1021">
        <v>1</v>
      </c>
      <c r="G7" s="1021" t="s">
        <v>3283</v>
      </c>
      <c r="H7" s="1021">
        <v>2011003012</v>
      </c>
      <c r="I7" s="1021">
        <v>2011980000000</v>
      </c>
      <c r="J7" s="1021">
        <v>8</v>
      </c>
      <c r="K7" s="1021">
        <v>613</v>
      </c>
      <c r="L7" s="1021" t="s">
        <v>3034</v>
      </c>
      <c r="M7" s="1021"/>
      <c r="N7" s="1021"/>
      <c r="O7" s="1021">
        <v>10019</v>
      </c>
      <c r="P7" s="1021" t="s">
        <v>3035</v>
      </c>
      <c r="Q7" s="1021">
        <v>11</v>
      </c>
      <c r="R7" s="1021" t="s">
        <v>3036</v>
      </c>
      <c r="S7" s="1021">
        <v>1</v>
      </c>
      <c r="T7" s="1021">
        <v>10</v>
      </c>
      <c r="U7" s="1021">
        <v>110</v>
      </c>
      <c r="V7" s="1021" t="s">
        <v>3094</v>
      </c>
      <c r="W7" s="1021">
        <v>9.9922369999999899E-2</v>
      </c>
      <c r="X7" s="1035">
        <v>9.9922369999999899E-2</v>
      </c>
      <c r="Y7" s="1036">
        <f>X7*'[3]Exchange rate'!$B$5*'[3]Exchange rate'!$B$7</f>
        <v>14650.617889399986</v>
      </c>
      <c r="Z7" s="1021">
        <v>0</v>
      </c>
      <c r="AA7" s="1021">
        <v>9.9922369999999899E-2</v>
      </c>
      <c r="AB7" s="1021">
        <v>9.9922369999999899E-2</v>
      </c>
      <c r="AC7" s="1021">
        <v>0</v>
      </c>
      <c r="AD7" s="1021"/>
      <c r="AE7" s="1021"/>
      <c r="AF7" s="1021">
        <v>2.80965E-2</v>
      </c>
      <c r="AG7" s="1021"/>
      <c r="AH7" s="1021">
        <v>7.1825879999999898E-2</v>
      </c>
      <c r="AI7" s="1021">
        <v>2.80965E-2</v>
      </c>
      <c r="AJ7" s="1021"/>
      <c r="AK7" s="1021">
        <v>7.1825879999999898E-2</v>
      </c>
      <c r="AL7" s="1021">
        <v>0</v>
      </c>
      <c r="AM7" s="1021">
        <v>0</v>
      </c>
      <c r="AN7" s="1021"/>
      <c r="AO7" s="1021">
        <v>0</v>
      </c>
      <c r="AP7" s="1021">
        <v>302</v>
      </c>
      <c r="AQ7" s="1021">
        <v>9.9922369999999899E-2</v>
      </c>
      <c r="AR7" s="1021">
        <v>9.9922369999999899E-2</v>
      </c>
      <c r="AS7" s="1021" t="s">
        <v>3651</v>
      </c>
      <c r="AT7" s="1021" t="s">
        <v>3652</v>
      </c>
      <c r="AU7" s="1021" t="str">
        <f>VLOOKUP(AV7,справочник_HC!$A$3:$E$20,5,FALSE)</f>
        <v xml:space="preserve">HP.6 </v>
      </c>
      <c r="AV7" s="1037">
        <v>13040</v>
      </c>
      <c r="AW7" s="1036" t="str">
        <f>VLOOKUP(AV7,[3]справочник!$A$3:$C$20,3,FALSE)</f>
        <v>HC.6.2</v>
      </c>
      <c r="AX7" s="1021" t="s">
        <v>3428</v>
      </c>
      <c r="AY7" s="1021">
        <v>130</v>
      </c>
      <c r="AZ7" s="1021" t="s">
        <v>3169</v>
      </c>
      <c r="BA7" s="1021">
        <v>10000</v>
      </c>
      <c r="BB7" s="1021" t="s">
        <v>3198</v>
      </c>
      <c r="BC7" s="1021" t="s">
        <v>3653</v>
      </c>
      <c r="BD7" s="1021"/>
      <c r="BE7" s="1038">
        <v>38352</v>
      </c>
      <c r="BF7" s="1038">
        <v>39812</v>
      </c>
      <c r="BG7" s="1021" t="s">
        <v>3652</v>
      </c>
      <c r="BH7" s="1009">
        <v>1</v>
      </c>
      <c r="BI7" s="1009">
        <v>0</v>
      </c>
      <c r="BJ7" s="1009"/>
      <c r="BK7" s="1009">
        <v>1</v>
      </c>
      <c r="BL7" s="1009">
        <v>1</v>
      </c>
      <c r="BM7" s="1009"/>
      <c r="BN7" s="1009"/>
      <c r="BO7" s="1009"/>
      <c r="BP7" s="1009">
        <v>0</v>
      </c>
      <c r="BQ7" s="1009">
        <v>0</v>
      </c>
      <c r="BR7" s="1009">
        <v>0</v>
      </c>
      <c r="BS7" s="1009">
        <v>0</v>
      </c>
      <c r="BT7" s="1009"/>
      <c r="BU7" s="1009"/>
      <c r="BV7" s="1009"/>
      <c r="BW7" s="1009"/>
      <c r="BX7" s="1009"/>
      <c r="BY7" s="1009"/>
      <c r="BZ7" s="1009"/>
      <c r="CA7" s="1009">
        <v>100</v>
      </c>
      <c r="CB7" s="1009">
        <v>0</v>
      </c>
      <c r="CC7" s="1009">
        <v>0</v>
      </c>
      <c r="CD7" s="1009">
        <v>0</v>
      </c>
      <c r="CE7" s="1009">
        <v>0</v>
      </c>
      <c r="CF7" s="1009">
        <v>0</v>
      </c>
      <c r="CG7" s="1009">
        <v>0</v>
      </c>
    </row>
    <row r="8" spans="1:114" hidden="1">
      <c r="A8" s="1021">
        <v>2010</v>
      </c>
      <c r="B8" s="1021">
        <v>5</v>
      </c>
      <c r="C8" s="1021" t="s">
        <v>3136</v>
      </c>
      <c r="D8" s="1021" t="str">
        <f>VLOOKUP(G8,'справочник FS-HF'!$A$2:$C$26,3,FALSE)</f>
        <v>FS.7.1.1</v>
      </c>
      <c r="E8" s="1021" t="str">
        <f>VLOOKUP(G8,'справочник FS-HF'!$A$2:$D$26,4,FALSE)</f>
        <v xml:space="preserve">HF.4.2.2.1 </v>
      </c>
      <c r="F8" s="1021">
        <v>1</v>
      </c>
      <c r="G8" s="1021" t="s">
        <v>3283</v>
      </c>
      <c r="H8" s="1021">
        <v>2010007851</v>
      </c>
      <c r="I8" s="1021" t="s">
        <v>3660</v>
      </c>
      <c r="J8" s="1021">
        <v>8</v>
      </c>
      <c r="K8" s="1021">
        <v>613</v>
      </c>
      <c r="L8" s="1021" t="s">
        <v>3034</v>
      </c>
      <c r="M8" s="1021"/>
      <c r="N8" s="1021"/>
      <c r="O8" s="1021">
        <v>10019</v>
      </c>
      <c r="P8" s="1021" t="s">
        <v>3035</v>
      </c>
      <c r="Q8" s="1021">
        <v>11</v>
      </c>
      <c r="R8" s="1021" t="s">
        <v>3036</v>
      </c>
      <c r="S8" s="1021">
        <v>1</v>
      </c>
      <c r="T8" s="1021">
        <v>10</v>
      </c>
      <c r="U8" s="1021">
        <v>110</v>
      </c>
      <c r="V8" s="1021" t="s">
        <v>3094</v>
      </c>
      <c r="W8" s="1021">
        <v>1.510596E-2</v>
      </c>
      <c r="X8" s="1035">
        <v>1.510596E-2</v>
      </c>
      <c r="Y8" s="1036">
        <f>X8*'[3]Exchange rate'!$B$4*'[3]Exchange rate'!$B$7</f>
        <v>2226.0142656000003</v>
      </c>
      <c r="Z8" s="1021">
        <v>0</v>
      </c>
      <c r="AA8" s="1021">
        <v>1.5986864024916201E-2</v>
      </c>
      <c r="AB8" s="1021">
        <v>1.5986864024916201E-2</v>
      </c>
      <c r="AC8" s="1021">
        <v>0</v>
      </c>
      <c r="AD8" s="1021"/>
      <c r="AE8" s="1021"/>
      <c r="AF8" s="1021">
        <v>5.1360299999999902E-3</v>
      </c>
      <c r="AG8" s="1021"/>
      <c r="AH8" s="1021">
        <v>9.9699300000000001E-3</v>
      </c>
      <c r="AI8" s="1021">
        <v>5.4355375784055299E-3</v>
      </c>
      <c r="AJ8" s="1021"/>
      <c r="AK8" s="1021">
        <v>1.05513264465107E-2</v>
      </c>
      <c r="AL8" s="1021">
        <v>0</v>
      </c>
      <c r="AM8" s="1021"/>
      <c r="AN8" s="1021"/>
      <c r="AO8" s="1021">
        <v>0</v>
      </c>
      <c r="AP8" s="1021">
        <v>302</v>
      </c>
      <c r="AQ8" s="1021">
        <v>1.510596E-2</v>
      </c>
      <c r="AR8" s="1021">
        <v>1.510596E-2</v>
      </c>
      <c r="AS8" s="1021" t="s">
        <v>3651</v>
      </c>
      <c r="AT8" s="1021" t="s">
        <v>3652</v>
      </c>
      <c r="AU8" s="1021" t="str">
        <f>VLOOKUP(AV8,справочник_HC!$A$3:$E$20,5,FALSE)</f>
        <v xml:space="preserve">HP.6 </v>
      </c>
      <c r="AV8" s="1037">
        <v>13040</v>
      </c>
      <c r="AW8" s="1036" t="str">
        <f>VLOOKUP(AV8,[3]справочник!$A$3:$C$20,3,FALSE)</f>
        <v>HC.6.2</v>
      </c>
      <c r="AX8" s="1021" t="s">
        <v>3428</v>
      </c>
      <c r="AY8" s="1021">
        <v>130</v>
      </c>
      <c r="AZ8" s="1021" t="s">
        <v>3169</v>
      </c>
      <c r="BA8" s="1021">
        <v>10000</v>
      </c>
      <c r="BB8" s="1021" t="s">
        <v>3198</v>
      </c>
      <c r="BC8" s="1021" t="s">
        <v>3661</v>
      </c>
      <c r="BD8" s="1021"/>
      <c r="BE8" s="1021"/>
      <c r="BF8" s="1021"/>
      <c r="BG8" s="1021" t="s">
        <v>3652</v>
      </c>
      <c r="BH8" s="1009">
        <v>1</v>
      </c>
      <c r="BI8" s="1009">
        <v>0</v>
      </c>
      <c r="BJ8" s="1009"/>
      <c r="BK8" s="1009">
        <v>1</v>
      </c>
      <c r="BL8" s="1009">
        <v>1</v>
      </c>
      <c r="BM8" s="1009"/>
      <c r="BN8" s="1009"/>
      <c r="BO8" s="1009"/>
      <c r="BP8" s="1009">
        <v>0</v>
      </c>
      <c r="BQ8" s="1009">
        <v>0</v>
      </c>
      <c r="BR8" s="1009">
        <v>0</v>
      </c>
      <c r="BS8" s="1009">
        <v>0</v>
      </c>
      <c r="BT8" s="1009"/>
      <c r="BU8" s="1009"/>
      <c r="BV8" s="1009"/>
      <c r="BW8" s="1009"/>
      <c r="BX8" s="1009"/>
      <c r="BY8" s="1009"/>
      <c r="BZ8" s="1009"/>
      <c r="CA8" s="1009">
        <v>100</v>
      </c>
      <c r="CB8" s="1009">
        <v>0</v>
      </c>
      <c r="CC8" s="1009">
        <v>0</v>
      </c>
      <c r="CD8" s="1009">
        <v>0</v>
      </c>
      <c r="CE8" s="1009">
        <v>0</v>
      </c>
      <c r="CF8" s="1009">
        <v>0</v>
      </c>
      <c r="CG8" s="1009">
        <v>0</v>
      </c>
    </row>
    <row r="9" spans="1:114">
      <c r="A9" s="1021">
        <v>2012</v>
      </c>
      <c r="B9" s="1021">
        <v>974</v>
      </c>
      <c r="C9" s="1021" t="s">
        <v>3165</v>
      </c>
      <c r="D9" s="1021" t="str">
        <f>VLOOKUP(G9,'справочник FS-HF'!$A$2:$C$26,3,FALSE)</f>
        <v>FS.7.1.2</v>
      </c>
      <c r="E9" s="1021" t="str">
        <f>VLOOKUP(G9,'справочник FS-HF'!$A$2:$D$26,4,FALSE)</f>
        <v>HF.4.2.2.3</v>
      </c>
      <c r="F9" s="1021">
        <v>1</v>
      </c>
      <c r="G9" s="1021" t="s">
        <v>3165</v>
      </c>
      <c r="H9" s="1021">
        <v>2012001385</v>
      </c>
      <c r="I9" s="1021"/>
      <c r="J9" s="1021">
        <v>1</v>
      </c>
      <c r="K9" s="1021">
        <v>613</v>
      </c>
      <c r="L9" s="1021" t="s">
        <v>3034</v>
      </c>
      <c r="M9" s="1021"/>
      <c r="N9" s="1021"/>
      <c r="O9" s="1021">
        <v>10019</v>
      </c>
      <c r="P9" s="1021" t="s">
        <v>3035</v>
      </c>
      <c r="Q9" s="1021">
        <v>11</v>
      </c>
      <c r="R9" s="1021" t="s">
        <v>3036</v>
      </c>
      <c r="S9" s="1021">
        <v>4</v>
      </c>
      <c r="T9" s="1021">
        <v>10</v>
      </c>
      <c r="U9" s="1021">
        <v>110</v>
      </c>
      <c r="V9" s="1021" t="s">
        <v>3047</v>
      </c>
      <c r="W9" s="1021">
        <v>1.4928E-2</v>
      </c>
      <c r="X9" s="1035">
        <v>1.4928E-2</v>
      </c>
      <c r="Y9" s="1036">
        <f>X9*'[3]Exchange rate'!$B$6*'[3]Exchange rate'!$B$7</f>
        <v>2225.9140800000005</v>
      </c>
      <c r="Z9" s="1021">
        <v>0</v>
      </c>
      <c r="AA9" s="1021">
        <v>1.5257569762473E-2</v>
      </c>
      <c r="AB9" s="1021">
        <v>1.5257569762473E-2</v>
      </c>
      <c r="AC9" s="1021">
        <v>0</v>
      </c>
      <c r="AD9" s="1021"/>
      <c r="AE9" s="1021"/>
      <c r="AF9" s="1021"/>
      <c r="AG9" s="1021"/>
      <c r="AH9" s="1021"/>
      <c r="AI9" s="1021"/>
      <c r="AJ9" s="1021"/>
      <c r="AK9" s="1021"/>
      <c r="AL9" s="1021"/>
      <c r="AM9" s="1021"/>
      <c r="AN9" s="1021"/>
      <c r="AO9" s="1021"/>
      <c r="AP9" s="1021">
        <v>302</v>
      </c>
      <c r="AQ9" s="1021">
        <v>1.4928E-2</v>
      </c>
      <c r="AR9" s="1021">
        <v>1.4928E-2</v>
      </c>
      <c r="AS9" s="1021" t="s">
        <v>3364</v>
      </c>
      <c r="AT9" s="1021" t="s">
        <v>3365</v>
      </c>
      <c r="AU9" s="1021" t="str">
        <f>VLOOKUP(AV9,справочник_HC!$A$3:$E$20,5,FALSE)</f>
        <v xml:space="preserve">HP.7 </v>
      </c>
      <c r="AV9" s="1037">
        <v>13010</v>
      </c>
      <c r="AW9" s="1036" t="str">
        <f>VLOOKUP(AV9,[3]справочник!$A$3:$C$20,3,FALSE)</f>
        <v>HC.7</v>
      </c>
      <c r="AX9" s="1021" t="s">
        <v>3361</v>
      </c>
      <c r="AY9" s="1021">
        <v>130</v>
      </c>
      <c r="AZ9" s="1021" t="s">
        <v>3169</v>
      </c>
      <c r="BA9" s="1021">
        <v>10000</v>
      </c>
      <c r="BB9" s="1021" t="s">
        <v>3198</v>
      </c>
      <c r="BC9" s="1021" t="s">
        <v>3366</v>
      </c>
      <c r="BD9" s="1021" t="s">
        <v>3171</v>
      </c>
      <c r="BE9" s="1021"/>
      <c r="BF9" s="1021"/>
      <c r="BG9" s="1021" t="s">
        <v>3365</v>
      </c>
      <c r="BH9" s="1009">
        <v>0</v>
      </c>
      <c r="BI9" s="1009"/>
      <c r="BJ9" s="1009"/>
      <c r="BK9" s="1009"/>
      <c r="BL9" s="1009"/>
      <c r="BM9" s="1009"/>
      <c r="BN9" s="1009"/>
      <c r="BO9" s="1009"/>
      <c r="BP9" s="1009"/>
      <c r="BQ9" s="1009"/>
      <c r="BR9" s="1009"/>
      <c r="BS9" s="1009"/>
      <c r="BT9" s="1010">
        <v>39812</v>
      </c>
      <c r="BU9" s="1009"/>
      <c r="BV9" s="1009"/>
      <c r="BW9" s="1009"/>
      <c r="BX9" s="1009"/>
      <c r="BY9" s="1009"/>
      <c r="BZ9" s="1009"/>
      <c r="CA9" s="1009"/>
      <c r="CB9" s="1009"/>
      <c r="CC9" s="1009"/>
      <c r="CD9" s="1009"/>
      <c r="CE9" s="1009"/>
      <c r="CF9" s="1009"/>
      <c r="CG9" s="1009"/>
    </row>
    <row r="10" spans="1:114" hidden="1">
      <c r="A10" s="1021">
        <v>2011</v>
      </c>
      <c r="B10" s="1021">
        <v>302</v>
      </c>
      <c r="C10" s="1021" t="s">
        <v>3063</v>
      </c>
      <c r="D10" s="1021" t="str">
        <f>VLOOKUP(G10,'справочник FS-HF'!$A$2:$C$26,3,FALSE)</f>
        <v>FS.7.1.1</v>
      </c>
      <c r="E10" s="1021" t="str">
        <f>VLOOKUP(G10,'справочник FS-HF'!$A$2:$D$26,4,FALSE)</f>
        <v xml:space="preserve">HF.4.2.2.1 </v>
      </c>
      <c r="F10" s="1021">
        <v>14</v>
      </c>
      <c r="G10" s="1021" t="s">
        <v>3194</v>
      </c>
      <c r="H10" s="1021">
        <v>2011055812</v>
      </c>
      <c r="I10" s="1021" t="s">
        <v>3246</v>
      </c>
      <c r="J10" s="1021">
        <v>1</v>
      </c>
      <c r="K10" s="1021">
        <v>613</v>
      </c>
      <c r="L10" s="1021" t="s">
        <v>3034</v>
      </c>
      <c r="M10" s="1021"/>
      <c r="N10" s="1021"/>
      <c r="O10" s="1021">
        <v>10019</v>
      </c>
      <c r="P10" s="1021" t="s">
        <v>3035</v>
      </c>
      <c r="Q10" s="1021">
        <v>11</v>
      </c>
      <c r="R10" s="1021" t="s">
        <v>3036</v>
      </c>
      <c r="S10" s="1021">
        <v>1</v>
      </c>
      <c r="T10" s="1021">
        <v>10</v>
      </c>
      <c r="U10" s="1021">
        <v>110</v>
      </c>
      <c r="V10" s="1021" t="s">
        <v>3047</v>
      </c>
      <c r="W10" s="1021">
        <v>0.1711</v>
      </c>
      <c r="X10" s="1035">
        <v>0.151585</v>
      </c>
      <c r="Y10" s="1036">
        <f>X10*'[3]Exchange rate'!$B$5*'[3]Exchange rate'!$B$7</f>
        <v>22225.3927</v>
      </c>
      <c r="Z10" s="1021"/>
      <c r="AA10" s="1021">
        <v>0.1711</v>
      </c>
      <c r="AB10" s="1021">
        <v>0.151585</v>
      </c>
      <c r="AC10" s="1021"/>
      <c r="AD10" s="1021"/>
      <c r="AE10" s="1021"/>
      <c r="AF10" s="1021"/>
      <c r="AG10" s="1021"/>
      <c r="AH10" s="1021">
        <v>0.1711</v>
      </c>
      <c r="AI10" s="1021"/>
      <c r="AJ10" s="1021"/>
      <c r="AK10" s="1021">
        <v>0.1711</v>
      </c>
      <c r="AL10" s="1021"/>
      <c r="AM10" s="1021"/>
      <c r="AN10" s="1021"/>
      <c r="AO10" s="1021"/>
      <c r="AP10" s="1021">
        <v>302</v>
      </c>
      <c r="AQ10" s="1021">
        <v>0.1711</v>
      </c>
      <c r="AR10" s="1021">
        <v>0.151585</v>
      </c>
      <c r="AS10" s="1021" t="s">
        <v>3247</v>
      </c>
      <c r="AT10" s="1021" t="s">
        <v>3247</v>
      </c>
      <c r="AU10" s="1021" t="str">
        <f>VLOOKUP(AV10,справочник_HC!$A$3:$E$20,5,FALSE)</f>
        <v xml:space="preserve">HP.6 </v>
      </c>
      <c r="AV10" s="1037">
        <v>12250</v>
      </c>
      <c r="AW10" s="1036" t="str">
        <f>VLOOKUP(AV10,[3]справочник!$A$3:$C$20,3,FALSE)</f>
        <v>HC.RI.3.3</v>
      </c>
      <c r="AX10" s="1021" t="s">
        <v>3238</v>
      </c>
      <c r="AY10" s="1021">
        <v>122</v>
      </c>
      <c r="AZ10" s="1021" t="s">
        <v>3058</v>
      </c>
      <c r="BA10" s="1021">
        <v>10000</v>
      </c>
      <c r="BB10" s="1021" t="s">
        <v>3198</v>
      </c>
      <c r="BC10" s="1021" t="s">
        <v>3199</v>
      </c>
      <c r="BD10" s="1021"/>
      <c r="BE10" s="1021"/>
      <c r="BF10" s="1021"/>
      <c r="BG10" s="1021" t="s">
        <v>3248</v>
      </c>
      <c r="BH10" s="1009"/>
      <c r="BI10" s="1009">
        <v>0</v>
      </c>
      <c r="BJ10" s="1009">
        <v>0</v>
      </c>
      <c r="BK10" s="1009">
        <v>0</v>
      </c>
      <c r="BL10" s="1009"/>
      <c r="BM10" s="1009"/>
      <c r="BN10" s="1009"/>
      <c r="BO10" s="1009"/>
      <c r="BP10" s="1009">
        <v>0</v>
      </c>
      <c r="BQ10" s="1009">
        <v>0</v>
      </c>
      <c r="BR10" s="1009">
        <v>0</v>
      </c>
      <c r="BS10" s="1009">
        <v>0</v>
      </c>
      <c r="BT10" s="1009"/>
      <c r="BU10" s="1009"/>
      <c r="BV10" s="1009"/>
      <c r="BW10" s="1009"/>
      <c r="BX10" s="1009"/>
      <c r="BY10" s="1009"/>
      <c r="BZ10" s="1009"/>
      <c r="CA10" s="1009">
        <v>100</v>
      </c>
      <c r="CB10" s="1009"/>
      <c r="CC10" s="1009"/>
      <c r="CD10" s="1009"/>
      <c r="CE10" s="1009"/>
      <c r="CF10" s="1009"/>
      <c r="CG10" s="1009"/>
    </row>
    <row r="11" spans="1:114" hidden="1">
      <c r="A11" s="1021">
        <v>2011</v>
      </c>
      <c r="B11" s="1021">
        <v>302</v>
      </c>
      <c r="C11" s="1021" t="s">
        <v>3063</v>
      </c>
      <c r="D11" s="1021" t="str">
        <f>VLOOKUP(G11,'справочник FS-HF'!$A$2:$C$26,3,FALSE)</f>
        <v>FS.7.1.1</v>
      </c>
      <c r="E11" s="1021" t="str">
        <f>VLOOKUP(G11,'справочник FS-HF'!$A$2:$D$26,4,FALSE)</f>
        <v xml:space="preserve">HF.4.2.2.1 </v>
      </c>
      <c r="F11" s="1021">
        <v>14</v>
      </c>
      <c r="G11" s="1021" t="s">
        <v>3194</v>
      </c>
      <c r="H11" s="1021">
        <v>2011055935</v>
      </c>
      <c r="I11" s="1021" t="s">
        <v>3253</v>
      </c>
      <c r="J11" s="1021">
        <v>1</v>
      </c>
      <c r="K11" s="1021">
        <v>613</v>
      </c>
      <c r="L11" s="1021" t="s">
        <v>3034</v>
      </c>
      <c r="M11" s="1021"/>
      <c r="N11" s="1021"/>
      <c r="O11" s="1021">
        <v>10019</v>
      </c>
      <c r="P11" s="1021" t="s">
        <v>3035</v>
      </c>
      <c r="Q11" s="1021">
        <v>11</v>
      </c>
      <c r="R11" s="1021" t="s">
        <v>3036</v>
      </c>
      <c r="S11" s="1021">
        <v>1</v>
      </c>
      <c r="T11" s="1021">
        <v>10</v>
      </c>
      <c r="U11" s="1021">
        <v>110</v>
      </c>
      <c r="V11" s="1021" t="s">
        <v>3047</v>
      </c>
      <c r="W11" s="1021">
        <v>1.2838559999999899</v>
      </c>
      <c r="X11" s="1035">
        <v>0.36918099999999898</v>
      </c>
      <c r="Y11" s="1036">
        <f>X11*'[3]Exchange rate'!$B$5*'[3]Exchange rate'!$B$7</f>
        <v>54129.318219999856</v>
      </c>
      <c r="Z11" s="1021"/>
      <c r="AA11" s="1021">
        <v>1.2838559999999899</v>
      </c>
      <c r="AB11" s="1021">
        <v>0.36918099999999898</v>
      </c>
      <c r="AC11" s="1021"/>
      <c r="AD11" s="1021"/>
      <c r="AE11" s="1021"/>
      <c r="AF11" s="1021"/>
      <c r="AG11" s="1021"/>
      <c r="AH11" s="1021">
        <v>1.2838559999999899</v>
      </c>
      <c r="AI11" s="1021"/>
      <c r="AJ11" s="1021"/>
      <c r="AK11" s="1021">
        <v>1.2838559999999899</v>
      </c>
      <c r="AL11" s="1021"/>
      <c r="AM11" s="1021"/>
      <c r="AN11" s="1021"/>
      <c r="AO11" s="1021"/>
      <c r="AP11" s="1021">
        <v>302</v>
      </c>
      <c r="AQ11" s="1021">
        <v>1.2838559999999899</v>
      </c>
      <c r="AR11" s="1021">
        <v>0.36918099999999898</v>
      </c>
      <c r="AS11" s="1021" t="s">
        <v>3254</v>
      </c>
      <c r="AT11" s="1021" t="s">
        <v>3255</v>
      </c>
      <c r="AU11" s="1021" t="str">
        <f>VLOOKUP(AV11,справочник_HC!$A$3:$E$20,5,FALSE)</f>
        <v xml:space="preserve">HP.6 </v>
      </c>
      <c r="AV11" s="1037">
        <v>12250</v>
      </c>
      <c r="AW11" s="1036" t="str">
        <f>VLOOKUP(AV11,[3]справочник!$A$3:$C$20,3,FALSE)</f>
        <v>HC.RI.3.3</v>
      </c>
      <c r="AX11" s="1021" t="s">
        <v>3238</v>
      </c>
      <c r="AY11" s="1021">
        <v>122</v>
      </c>
      <c r="AZ11" s="1021" t="s">
        <v>3058</v>
      </c>
      <c r="BA11" s="1021">
        <v>10000</v>
      </c>
      <c r="BB11" s="1021" t="s">
        <v>3198</v>
      </c>
      <c r="BC11" s="1021" t="s">
        <v>3199</v>
      </c>
      <c r="BD11" s="1021"/>
      <c r="BE11" s="1021"/>
      <c r="BF11" s="1021"/>
      <c r="BG11" s="1021" t="s">
        <v>3256</v>
      </c>
      <c r="BH11" s="1009"/>
      <c r="BI11" s="1009">
        <v>0</v>
      </c>
      <c r="BJ11" s="1009">
        <v>0</v>
      </c>
      <c r="BK11" s="1009">
        <v>0</v>
      </c>
      <c r="BL11" s="1009"/>
      <c r="BM11" s="1009"/>
      <c r="BN11" s="1009"/>
      <c r="BO11" s="1009"/>
      <c r="BP11" s="1009">
        <v>0</v>
      </c>
      <c r="BQ11" s="1009">
        <v>0</v>
      </c>
      <c r="BR11" s="1009">
        <v>0</v>
      </c>
      <c r="BS11" s="1009">
        <v>0</v>
      </c>
      <c r="BT11" s="1009"/>
      <c r="BU11" s="1009"/>
      <c r="BV11" s="1009"/>
      <c r="BW11" s="1009"/>
      <c r="BX11" s="1009"/>
      <c r="BY11" s="1009"/>
      <c r="BZ11" s="1009"/>
      <c r="CA11" s="1009">
        <v>100</v>
      </c>
      <c r="CB11" s="1009"/>
      <c r="CC11" s="1009"/>
      <c r="CD11" s="1009"/>
      <c r="CE11" s="1009"/>
      <c r="CF11" s="1009"/>
      <c r="CG11" s="1009"/>
    </row>
    <row r="12" spans="1:114" hidden="1">
      <c r="A12" s="1021">
        <v>2011</v>
      </c>
      <c r="B12" s="1021">
        <v>302</v>
      </c>
      <c r="C12" s="1021" t="s">
        <v>3063</v>
      </c>
      <c r="D12" s="1021" t="str">
        <f>VLOOKUP(G12,'справочник FS-HF'!$A$2:$C$26,3,FALSE)</f>
        <v>FS.7.1.1</v>
      </c>
      <c r="E12" s="1021" t="str">
        <f>VLOOKUP(G12,'справочник FS-HF'!$A$2:$D$26,4,FALSE)</f>
        <v xml:space="preserve">HF.4.2.2.1 </v>
      </c>
      <c r="F12" s="1021">
        <v>14</v>
      </c>
      <c r="G12" s="1021" t="s">
        <v>3194</v>
      </c>
      <c r="H12" s="1021">
        <v>2011055891</v>
      </c>
      <c r="I12" s="1021" t="s">
        <v>3267</v>
      </c>
      <c r="J12" s="1021">
        <v>1</v>
      </c>
      <c r="K12" s="1021">
        <v>613</v>
      </c>
      <c r="L12" s="1021" t="s">
        <v>3034</v>
      </c>
      <c r="M12" s="1021"/>
      <c r="N12" s="1021"/>
      <c r="O12" s="1021">
        <v>10019</v>
      </c>
      <c r="P12" s="1021" t="s">
        <v>3035</v>
      </c>
      <c r="Q12" s="1021">
        <v>11</v>
      </c>
      <c r="R12" s="1021" t="s">
        <v>3036</v>
      </c>
      <c r="S12" s="1021">
        <v>1</v>
      </c>
      <c r="T12" s="1021">
        <v>10</v>
      </c>
      <c r="U12" s="1021">
        <v>110</v>
      </c>
      <c r="V12" s="1021" t="s">
        <v>3047</v>
      </c>
      <c r="W12" s="1021">
        <v>0.23055099999999901</v>
      </c>
      <c r="X12" s="1035">
        <v>0.18439</v>
      </c>
      <c r="Y12" s="1036">
        <f>X12*'[3]Exchange rate'!$B$5*'[3]Exchange rate'!$B$7</f>
        <v>27035.2618</v>
      </c>
      <c r="Z12" s="1021"/>
      <c r="AA12" s="1021">
        <v>0.23055099999999901</v>
      </c>
      <c r="AB12" s="1021">
        <v>0.18439</v>
      </c>
      <c r="AC12" s="1021"/>
      <c r="AD12" s="1021"/>
      <c r="AE12" s="1021"/>
      <c r="AF12" s="1021"/>
      <c r="AG12" s="1021"/>
      <c r="AH12" s="1021">
        <v>0.23055099999999901</v>
      </c>
      <c r="AI12" s="1021"/>
      <c r="AJ12" s="1021"/>
      <c r="AK12" s="1021">
        <v>0.23055099999999901</v>
      </c>
      <c r="AL12" s="1021"/>
      <c r="AM12" s="1021"/>
      <c r="AN12" s="1021"/>
      <c r="AO12" s="1021"/>
      <c r="AP12" s="1021">
        <v>302</v>
      </c>
      <c r="AQ12" s="1021">
        <v>0.23055099999999901</v>
      </c>
      <c r="AR12" s="1021">
        <v>0.18439</v>
      </c>
      <c r="AS12" s="1021" t="s">
        <v>3268</v>
      </c>
      <c r="AT12" s="1021" t="s">
        <v>3268</v>
      </c>
      <c r="AU12" s="1021" t="str">
        <f>VLOOKUP(AV12,справочник_HC!$A$3:$E$20,5,FALSE)</f>
        <v xml:space="preserve">HP.6 </v>
      </c>
      <c r="AV12" s="1037">
        <v>12250</v>
      </c>
      <c r="AW12" s="1036" t="str">
        <f>VLOOKUP(AV12,[3]справочник!$A$3:$C$20,3,FALSE)</f>
        <v>HC.RI.3.3</v>
      </c>
      <c r="AX12" s="1021" t="s">
        <v>3238</v>
      </c>
      <c r="AY12" s="1021">
        <v>122</v>
      </c>
      <c r="AZ12" s="1021" t="s">
        <v>3058</v>
      </c>
      <c r="BA12" s="1021">
        <v>10000</v>
      </c>
      <c r="BB12" s="1021" t="s">
        <v>3198</v>
      </c>
      <c r="BC12" s="1021" t="s">
        <v>3199</v>
      </c>
      <c r="BD12" s="1021"/>
      <c r="BE12" s="1021"/>
      <c r="BF12" s="1021"/>
      <c r="BG12" s="1021" t="s">
        <v>3269</v>
      </c>
      <c r="BH12" s="1009"/>
      <c r="BI12" s="1009">
        <v>0</v>
      </c>
      <c r="BJ12" s="1009">
        <v>0</v>
      </c>
      <c r="BK12" s="1009">
        <v>0</v>
      </c>
      <c r="BL12" s="1009"/>
      <c r="BM12" s="1009"/>
      <c r="BN12" s="1009"/>
      <c r="BO12" s="1009"/>
      <c r="BP12" s="1009">
        <v>0</v>
      </c>
      <c r="BQ12" s="1009">
        <v>0</v>
      </c>
      <c r="BR12" s="1009">
        <v>0</v>
      </c>
      <c r="BS12" s="1009">
        <v>0</v>
      </c>
      <c r="BT12" s="1009"/>
      <c r="BU12" s="1009"/>
      <c r="BV12" s="1009"/>
      <c r="BW12" s="1009"/>
      <c r="BX12" s="1009"/>
      <c r="BY12" s="1009"/>
      <c r="BZ12" s="1009"/>
      <c r="CA12" s="1009">
        <v>100</v>
      </c>
      <c r="CB12" s="1009"/>
      <c r="CC12" s="1009"/>
      <c r="CD12" s="1009"/>
      <c r="CE12" s="1009"/>
      <c r="CF12" s="1009"/>
      <c r="CG12" s="1009"/>
    </row>
    <row r="13" spans="1:114" hidden="1">
      <c r="A13" s="1021">
        <v>2012</v>
      </c>
      <c r="B13" s="1021">
        <v>302</v>
      </c>
      <c r="C13" s="1021" t="s">
        <v>3063</v>
      </c>
      <c r="D13" s="1021" t="str">
        <f>VLOOKUP(G13,'справочник FS-HF'!$A$2:$C$26,3,FALSE)</f>
        <v>FS.7.1.1</v>
      </c>
      <c r="E13" s="1021" t="str">
        <f>VLOOKUP(G13,'справочник FS-HF'!$A$2:$D$26,4,FALSE)</f>
        <v xml:space="preserve">HF.4.2.2.1 </v>
      </c>
      <c r="F13" s="1021">
        <v>14</v>
      </c>
      <c r="G13" s="1021" t="s">
        <v>3194</v>
      </c>
      <c r="H13" s="1021">
        <v>2012058802</v>
      </c>
      <c r="I13" s="1021" t="s">
        <v>3235</v>
      </c>
      <c r="J13" s="1021">
        <v>1</v>
      </c>
      <c r="K13" s="1021">
        <v>613</v>
      </c>
      <c r="L13" s="1021" t="s">
        <v>3034</v>
      </c>
      <c r="M13" s="1021"/>
      <c r="N13" s="1021"/>
      <c r="O13" s="1021">
        <v>10019</v>
      </c>
      <c r="P13" s="1021" t="s">
        <v>3035</v>
      </c>
      <c r="Q13" s="1021">
        <v>11</v>
      </c>
      <c r="R13" s="1021" t="s">
        <v>3036</v>
      </c>
      <c r="S13" s="1021">
        <v>1</v>
      </c>
      <c r="T13" s="1021">
        <v>10</v>
      </c>
      <c r="U13" s="1021">
        <v>110</v>
      </c>
      <c r="V13" s="1021" t="s">
        <v>3047</v>
      </c>
      <c r="W13" s="1021">
        <v>0.67928200000000005</v>
      </c>
      <c r="X13" s="1035">
        <v>8.2128999999999994E-2</v>
      </c>
      <c r="Y13" s="1036">
        <f>X13*'[3]Exchange rate'!$B$6*'[3]Exchange rate'!$B$7</f>
        <v>12246.25519</v>
      </c>
      <c r="Z13" s="1021"/>
      <c r="AA13" s="1021">
        <v>0.66694876345767695</v>
      </c>
      <c r="AB13" s="1021">
        <v>8.0637842595587095E-2</v>
      </c>
      <c r="AC13" s="1021"/>
      <c r="AD13" s="1021"/>
      <c r="AE13" s="1021"/>
      <c r="AF13" s="1021"/>
      <c r="AG13" s="1021"/>
      <c r="AH13" s="1021">
        <v>0.67928200000000005</v>
      </c>
      <c r="AI13" s="1021"/>
      <c r="AJ13" s="1021"/>
      <c r="AK13" s="1021">
        <v>0.66694876345767695</v>
      </c>
      <c r="AL13" s="1021"/>
      <c r="AM13" s="1021"/>
      <c r="AN13" s="1021"/>
      <c r="AO13" s="1021"/>
      <c r="AP13" s="1021">
        <v>302</v>
      </c>
      <c r="AQ13" s="1021">
        <v>0.67928200000000005</v>
      </c>
      <c r="AR13" s="1021">
        <v>8.2128999999999994E-2</v>
      </c>
      <c r="AS13" s="1021" t="s">
        <v>3236</v>
      </c>
      <c r="AT13" s="1021" t="s">
        <v>3237</v>
      </c>
      <c r="AU13" s="1021" t="str">
        <f>VLOOKUP(AV13,справочник_HC!$A$3:$E$20,5,FALSE)</f>
        <v xml:space="preserve">HP.6 </v>
      </c>
      <c r="AV13" s="1037">
        <v>12250</v>
      </c>
      <c r="AW13" s="1036" t="str">
        <f>VLOOKUP(AV13,[3]справочник!$A$3:$C$20,3,FALSE)</f>
        <v>HC.RI.3.3</v>
      </c>
      <c r="AX13" s="1021" t="s">
        <v>3238</v>
      </c>
      <c r="AY13" s="1021">
        <v>122</v>
      </c>
      <c r="AZ13" s="1021" t="s">
        <v>3058</v>
      </c>
      <c r="BA13" s="1021">
        <v>10000</v>
      </c>
      <c r="BB13" s="1021" t="s">
        <v>3198</v>
      </c>
      <c r="BC13" s="1021" t="s">
        <v>3199</v>
      </c>
      <c r="BD13" s="1021"/>
      <c r="BE13" s="1038">
        <v>39447</v>
      </c>
      <c r="BF13" s="1038">
        <v>39812</v>
      </c>
      <c r="BG13" s="1021" t="s">
        <v>3237</v>
      </c>
      <c r="BH13" s="1009"/>
      <c r="BI13" s="1009"/>
      <c r="BJ13" s="1009"/>
      <c r="BK13" s="1009"/>
      <c r="BL13" s="1009"/>
      <c r="BM13" s="1009"/>
      <c r="BN13" s="1009"/>
      <c r="BO13" s="1009"/>
      <c r="BP13" s="1009"/>
      <c r="BQ13" s="1009"/>
      <c r="BR13" s="1009"/>
      <c r="BS13" s="1009"/>
      <c r="BT13" s="1010">
        <v>39447</v>
      </c>
      <c r="BU13" s="1009"/>
      <c r="BV13" s="1009"/>
      <c r="BW13" s="1009"/>
      <c r="BX13" s="1009"/>
      <c r="BY13" s="1009"/>
      <c r="BZ13" s="1009"/>
      <c r="CA13" s="1009">
        <v>100</v>
      </c>
      <c r="CB13" s="1009"/>
      <c r="CC13" s="1009"/>
      <c r="CD13" s="1009"/>
      <c r="CE13" s="1009"/>
      <c r="CF13" s="1009"/>
      <c r="CG13" s="1009"/>
    </row>
    <row r="14" spans="1:114">
      <c r="A14" s="1021">
        <v>2011</v>
      </c>
      <c r="B14" s="1021">
        <v>302</v>
      </c>
      <c r="C14" s="1021" t="s">
        <v>3063</v>
      </c>
      <c r="D14" s="1021" t="str">
        <f>VLOOKUP(G14,'справочник FS-HF'!$A$2:$C$26,3,FALSE)</f>
        <v>FS.7.1.1</v>
      </c>
      <c r="E14" s="1021" t="str">
        <f>VLOOKUP(G14,'справочник FS-HF'!$A$2:$D$26,4,FALSE)</f>
        <v xml:space="preserve">HF.4.2.2.1 </v>
      </c>
      <c r="F14" s="1021">
        <v>14</v>
      </c>
      <c r="G14" s="1021" t="s">
        <v>3194</v>
      </c>
      <c r="H14" s="1021">
        <v>2011055914</v>
      </c>
      <c r="I14" s="1021" t="s">
        <v>3203</v>
      </c>
      <c r="J14" s="1021">
        <v>1</v>
      </c>
      <c r="K14" s="1021">
        <v>613</v>
      </c>
      <c r="L14" s="1021" t="s">
        <v>3034</v>
      </c>
      <c r="M14" s="1021"/>
      <c r="N14" s="1021"/>
      <c r="O14" s="1021">
        <v>10019</v>
      </c>
      <c r="P14" s="1021" t="s">
        <v>3035</v>
      </c>
      <c r="Q14" s="1021">
        <v>11</v>
      </c>
      <c r="R14" s="1021" t="s">
        <v>3036</v>
      </c>
      <c r="S14" s="1021">
        <v>1</v>
      </c>
      <c r="T14" s="1021">
        <v>10</v>
      </c>
      <c r="U14" s="1021">
        <v>110</v>
      </c>
      <c r="V14" s="1021" t="s">
        <v>3104</v>
      </c>
      <c r="W14" s="1021">
        <v>0.62634500000000004</v>
      </c>
      <c r="X14" s="1035">
        <v>0.53051000000000004</v>
      </c>
      <c r="Y14" s="1036">
        <f>X14*'[3]Exchange rate'!$B$5*'[3]Exchange rate'!$B$7</f>
        <v>77783.376200000013</v>
      </c>
      <c r="Z14" s="1021"/>
      <c r="AA14" s="1021">
        <v>0.62634500000000004</v>
      </c>
      <c r="AB14" s="1021">
        <v>0.53051000000000004</v>
      </c>
      <c r="AC14" s="1021"/>
      <c r="AD14" s="1021"/>
      <c r="AE14" s="1021"/>
      <c r="AF14" s="1021"/>
      <c r="AG14" s="1021"/>
      <c r="AH14" s="1021">
        <v>0.62634500000000004</v>
      </c>
      <c r="AI14" s="1021"/>
      <c r="AJ14" s="1021"/>
      <c r="AK14" s="1021">
        <v>0.62634500000000004</v>
      </c>
      <c r="AL14" s="1021"/>
      <c r="AM14" s="1021"/>
      <c r="AN14" s="1021"/>
      <c r="AO14" s="1021"/>
      <c r="AP14" s="1021">
        <v>302</v>
      </c>
      <c r="AQ14" s="1021">
        <v>0.62634500000000004</v>
      </c>
      <c r="AR14" s="1021">
        <v>0.53051000000000004</v>
      </c>
      <c r="AS14" s="1021" t="s">
        <v>3204</v>
      </c>
      <c r="AT14" s="1021" t="s">
        <v>3204</v>
      </c>
      <c r="AU14" s="1021" t="str">
        <f>VLOOKUP(AV14,справочник_HC!$A$3:$E$20,5,FALSE)</f>
        <v xml:space="preserve">HP.7 </v>
      </c>
      <c r="AV14" s="1037">
        <v>12110</v>
      </c>
      <c r="AW14" s="1036" t="str">
        <f>VLOOKUP(AV14,[3]справочник!$A$3:$C$20,3,FALSE)</f>
        <v>HC.7</v>
      </c>
      <c r="AX14" s="1021" t="s">
        <v>3190</v>
      </c>
      <c r="AY14" s="1021">
        <v>121</v>
      </c>
      <c r="AZ14" s="1021" t="s">
        <v>3191</v>
      </c>
      <c r="BA14" s="1021">
        <v>10000</v>
      </c>
      <c r="BB14" s="1021" t="s">
        <v>3198</v>
      </c>
      <c r="BC14" s="1021" t="s">
        <v>3199</v>
      </c>
      <c r="BD14" s="1021"/>
      <c r="BE14" s="1021"/>
      <c r="BF14" s="1021"/>
      <c r="BG14" s="1021" t="s">
        <v>3205</v>
      </c>
      <c r="BH14" s="1009"/>
      <c r="BI14" s="1009">
        <v>0</v>
      </c>
      <c r="BJ14" s="1009">
        <v>0</v>
      </c>
      <c r="BK14" s="1009">
        <v>0</v>
      </c>
      <c r="BL14" s="1009">
        <v>1</v>
      </c>
      <c r="BM14" s="1009"/>
      <c r="BN14" s="1009"/>
      <c r="BO14" s="1009"/>
      <c r="BP14" s="1009">
        <v>0</v>
      </c>
      <c r="BQ14" s="1009">
        <v>0</v>
      </c>
      <c r="BR14" s="1009">
        <v>0</v>
      </c>
      <c r="BS14" s="1009">
        <v>0</v>
      </c>
      <c r="BT14" s="1009"/>
      <c r="BU14" s="1009"/>
      <c r="BV14" s="1009"/>
      <c r="BW14" s="1009"/>
      <c r="BX14" s="1009"/>
      <c r="BY14" s="1009"/>
      <c r="BZ14" s="1009"/>
      <c r="CA14" s="1009">
        <v>100</v>
      </c>
      <c r="CB14" s="1009"/>
      <c r="CC14" s="1009"/>
      <c r="CD14" s="1009"/>
      <c r="CE14" s="1009"/>
      <c r="CF14" s="1009"/>
      <c r="CG14" s="1009"/>
    </row>
    <row r="15" spans="1:114">
      <c r="A15" s="1021">
        <v>2012</v>
      </c>
      <c r="B15" s="1021">
        <v>302</v>
      </c>
      <c r="C15" s="1021" t="s">
        <v>3063</v>
      </c>
      <c r="D15" s="1021" t="str">
        <f>VLOOKUP(G15,'справочник FS-HF'!$A$2:$C$26,3,FALSE)</f>
        <v>FS.7.1.1</v>
      </c>
      <c r="E15" s="1021" t="str">
        <f>VLOOKUP(G15,'справочник FS-HF'!$A$2:$D$26,4,FALSE)</f>
        <v xml:space="preserve">HF.4.2.2.1 </v>
      </c>
      <c r="F15" s="1021">
        <v>14</v>
      </c>
      <c r="G15" s="1021" t="s">
        <v>3194</v>
      </c>
      <c r="H15" s="1021">
        <v>2012058826</v>
      </c>
      <c r="I15" s="1021" t="s">
        <v>3195</v>
      </c>
      <c r="J15" s="1021">
        <v>1</v>
      </c>
      <c r="K15" s="1021">
        <v>613</v>
      </c>
      <c r="L15" s="1021" t="s">
        <v>3034</v>
      </c>
      <c r="M15" s="1021"/>
      <c r="N15" s="1021"/>
      <c r="O15" s="1021">
        <v>10019</v>
      </c>
      <c r="P15" s="1021" t="s">
        <v>3035</v>
      </c>
      <c r="Q15" s="1021">
        <v>11</v>
      </c>
      <c r="R15" s="1021" t="s">
        <v>3036</v>
      </c>
      <c r="S15" s="1021">
        <v>1</v>
      </c>
      <c r="T15" s="1021">
        <v>10</v>
      </c>
      <c r="U15" s="1021">
        <v>110</v>
      </c>
      <c r="V15" s="1021" t="s">
        <v>3047</v>
      </c>
      <c r="W15" s="1021">
        <v>1.6902999999999901E-2</v>
      </c>
      <c r="X15" s="1035"/>
      <c r="Y15" s="1036">
        <f>X15*'[3]Exchange rate'!$B$6*'[3]Exchange rate'!$B$7</f>
        <v>0</v>
      </c>
      <c r="Z15" s="1021"/>
      <c r="AA15" s="1021">
        <v>1.6596104340649499E-2</v>
      </c>
      <c r="AB15" s="1021"/>
      <c r="AC15" s="1021"/>
      <c r="AD15" s="1021"/>
      <c r="AE15" s="1021"/>
      <c r="AF15" s="1021"/>
      <c r="AG15" s="1021"/>
      <c r="AH15" s="1021">
        <v>1.6902999999999901E-2</v>
      </c>
      <c r="AI15" s="1021"/>
      <c r="AJ15" s="1021"/>
      <c r="AK15" s="1021">
        <v>1.6596104340649499E-2</v>
      </c>
      <c r="AL15" s="1021"/>
      <c r="AM15" s="1021"/>
      <c r="AN15" s="1021"/>
      <c r="AO15" s="1021"/>
      <c r="AP15" s="1021">
        <v>302</v>
      </c>
      <c r="AQ15" s="1021">
        <v>1.6902999999999901E-2</v>
      </c>
      <c r="AR15" s="1021"/>
      <c r="AS15" s="1021" t="s">
        <v>3196</v>
      </c>
      <c r="AT15" s="1021" t="s">
        <v>3197</v>
      </c>
      <c r="AU15" s="1021" t="str">
        <f>VLOOKUP(AV15,справочник_HC!$A$3:$E$20,5,FALSE)</f>
        <v xml:space="preserve">HP.7 </v>
      </c>
      <c r="AV15" s="1037">
        <v>12110</v>
      </c>
      <c r="AW15" s="1036" t="str">
        <f>VLOOKUP(AV15,[3]справочник!$A$3:$C$20,3,FALSE)</f>
        <v>HC.7</v>
      </c>
      <c r="AX15" s="1021" t="s">
        <v>3190</v>
      </c>
      <c r="AY15" s="1021">
        <v>121</v>
      </c>
      <c r="AZ15" s="1021" t="s">
        <v>3191</v>
      </c>
      <c r="BA15" s="1021">
        <v>10000</v>
      </c>
      <c r="BB15" s="1021" t="s">
        <v>3198</v>
      </c>
      <c r="BC15" s="1021" t="s">
        <v>3199</v>
      </c>
      <c r="BD15" s="1021"/>
      <c r="BE15" s="1038">
        <v>39447</v>
      </c>
      <c r="BF15" s="1038">
        <v>39812</v>
      </c>
      <c r="BG15" s="1021" t="s">
        <v>3197</v>
      </c>
      <c r="BH15" s="1009"/>
      <c r="BI15" s="1009"/>
      <c r="BJ15" s="1009"/>
      <c r="BK15" s="1009"/>
      <c r="BL15" s="1009"/>
      <c r="BM15" s="1009"/>
      <c r="BN15" s="1009"/>
      <c r="BO15" s="1009"/>
      <c r="BP15" s="1009"/>
      <c r="BQ15" s="1009"/>
      <c r="BR15" s="1009"/>
      <c r="BS15" s="1009"/>
      <c r="BT15" s="1010">
        <v>39447</v>
      </c>
      <c r="BU15" s="1009"/>
      <c r="BV15" s="1009"/>
      <c r="BW15" s="1009"/>
      <c r="BX15" s="1009"/>
      <c r="BY15" s="1009"/>
      <c r="BZ15" s="1009"/>
      <c r="CA15" s="1009">
        <v>100</v>
      </c>
      <c r="CB15" s="1009"/>
      <c r="CC15" s="1009"/>
      <c r="CD15" s="1009"/>
      <c r="CE15" s="1009"/>
      <c r="CF15" s="1009"/>
      <c r="CG15" s="1009"/>
    </row>
    <row r="16" spans="1:114" hidden="1">
      <c r="A16" s="1021">
        <v>2011</v>
      </c>
      <c r="B16" s="1021">
        <v>302</v>
      </c>
      <c r="C16" s="1021" t="s">
        <v>3063</v>
      </c>
      <c r="D16" s="1021" t="str">
        <f>VLOOKUP(G16,'справочник FS-HF'!$A$2:$C$26,3,FALSE)</f>
        <v>FS.7.1.1</v>
      </c>
      <c r="E16" s="1021" t="str">
        <f>VLOOKUP(G16,'справочник FS-HF'!$A$2:$D$26,4,FALSE)</f>
        <v xml:space="preserve">HF.4.2.2.1 </v>
      </c>
      <c r="F16" s="1021">
        <v>14</v>
      </c>
      <c r="G16" s="1021" t="s">
        <v>3194</v>
      </c>
      <c r="H16" s="1021">
        <v>2011056022</v>
      </c>
      <c r="I16" s="1021" t="s">
        <v>3264</v>
      </c>
      <c r="J16" s="1021">
        <v>1</v>
      </c>
      <c r="K16" s="1021">
        <v>613</v>
      </c>
      <c r="L16" s="1021" t="s">
        <v>3034</v>
      </c>
      <c r="M16" s="1021"/>
      <c r="N16" s="1021"/>
      <c r="O16" s="1021">
        <v>10019</v>
      </c>
      <c r="P16" s="1021" t="s">
        <v>3035</v>
      </c>
      <c r="Q16" s="1021">
        <v>11</v>
      </c>
      <c r="R16" s="1021" t="s">
        <v>3036</v>
      </c>
      <c r="S16" s="1021">
        <v>1</v>
      </c>
      <c r="T16" s="1021">
        <v>10</v>
      </c>
      <c r="U16" s="1021">
        <v>110</v>
      </c>
      <c r="V16" s="1021" t="s">
        <v>3047</v>
      </c>
      <c r="W16" s="1021">
        <v>2.5000000000000001E-2</v>
      </c>
      <c r="X16" s="1035">
        <v>2.4229000000000001E-2</v>
      </c>
      <c r="Y16" s="1036">
        <f>X16*'[3]Exchange rate'!$B$5*'[3]Exchange rate'!$B$7</f>
        <v>3552.4559800000002</v>
      </c>
      <c r="Z16" s="1021"/>
      <c r="AA16" s="1021">
        <v>2.5000000000000001E-2</v>
      </c>
      <c r="AB16" s="1021">
        <v>2.4229000000000001E-2</v>
      </c>
      <c r="AC16" s="1021"/>
      <c r="AD16" s="1021"/>
      <c r="AE16" s="1021"/>
      <c r="AF16" s="1021"/>
      <c r="AG16" s="1021"/>
      <c r="AH16" s="1021">
        <v>2.5000000000000001E-2</v>
      </c>
      <c r="AI16" s="1021"/>
      <c r="AJ16" s="1021"/>
      <c r="AK16" s="1021">
        <v>2.5000000000000001E-2</v>
      </c>
      <c r="AL16" s="1021"/>
      <c r="AM16" s="1021"/>
      <c r="AN16" s="1021"/>
      <c r="AO16" s="1021"/>
      <c r="AP16" s="1021">
        <v>302</v>
      </c>
      <c r="AQ16" s="1021">
        <v>2.5000000000000001E-2</v>
      </c>
      <c r="AR16" s="1021">
        <v>2.4229000000000001E-2</v>
      </c>
      <c r="AS16" s="1021" t="s">
        <v>3265</v>
      </c>
      <c r="AT16" s="1021" t="s">
        <v>3265</v>
      </c>
      <c r="AU16" s="1021" t="str">
        <f>VLOOKUP(AV16,справочник_HC!$A$3:$E$20,5,FALSE)</f>
        <v xml:space="preserve">HP.6 </v>
      </c>
      <c r="AV16" s="1037">
        <v>12250</v>
      </c>
      <c r="AW16" s="1036" t="str">
        <f>VLOOKUP(AV16,[3]справочник!$A$3:$C$20,3,FALSE)</f>
        <v>HC.RI.3.3</v>
      </c>
      <c r="AX16" s="1021" t="s">
        <v>3238</v>
      </c>
      <c r="AY16" s="1021">
        <v>122</v>
      </c>
      <c r="AZ16" s="1021" t="s">
        <v>3058</v>
      </c>
      <c r="BA16" s="1021">
        <v>10000</v>
      </c>
      <c r="BB16" s="1021" t="s">
        <v>3198</v>
      </c>
      <c r="BC16" s="1021" t="s">
        <v>3199</v>
      </c>
      <c r="BD16" s="1021"/>
      <c r="BE16" s="1021"/>
      <c r="BF16" s="1021"/>
      <c r="BG16" s="1021" t="s">
        <v>3266</v>
      </c>
      <c r="BH16" s="1009"/>
      <c r="BI16" s="1009">
        <v>0</v>
      </c>
      <c r="BJ16" s="1009">
        <v>0</v>
      </c>
      <c r="BK16" s="1009">
        <v>0</v>
      </c>
      <c r="BL16" s="1009"/>
      <c r="BM16" s="1009"/>
      <c r="BN16" s="1009"/>
      <c r="BO16" s="1009"/>
      <c r="BP16" s="1009">
        <v>0</v>
      </c>
      <c r="BQ16" s="1009">
        <v>0</v>
      </c>
      <c r="BR16" s="1009">
        <v>0</v>
      </c>
      <c r="BS16" s="1009">
        <v>0</v>
      </c>
      <c r="BT16" s="1009"/>
      <c r="BU16" s="1009"/>
      <c r="BV16" s="1009"/>
      <c r="BW16" s="1009"/>
      <c r="BX16" s="1009"/>
      <c r="BY16" s="1009"/>
      <c r="BZ16" s="1009"/>
      <c r="CA16" s="1009">
        <v>100</v>
      </c>
      <c r="CB16" s="1009"/>
      <c r="CC16" s="1009"/>
      <c r="CD16" s="1009"/>
      <c r="CE16" s="1009"/>
      <c r="CF16" s="1009"/>
      <c r="CG16" s="1009"/>
    </row>
    <row r="17" spans="1:85" hidden="1">
      <c r="A17" s="1021">
        <v>2011</v>
      </c>
      <c r="B17" s="1021">
        <v>302</v>
      </c>
      <c r="C17" s="1021" t="s">
        <v>3063</v>
      </c>
      <c r="D17" s="1021" t="str">
        <f>VLOOKUP(G17,'справочник FS-HF'!$A$2:$C$26,3,FALSE)</f>
        <v>FS.7.1.1</v>
      </c>
      <c r="E17" s="1021" t="str">
        <f>VLOOKUP(G17,'справочник FS-HF'!$A$2:$D$26,4,FALSE)</f>
        <v xml:space="preserve">HF.4.2.2.1 </v>
      </c>
      <c r="F17" s="1021">
        <v>14</v>
      </c>
      <c r="G17" s="1021" t="s">
        <v>3194</v>
      </c>
      <c r="H17" s="1021">
        <v>2011056164</v>
      </c>
      <c r="I17" s="1021" t="s">
        <v>3249</v>
      </c>
      <c r="J17" s="1021">
        <v>1</v>
      </c>
      <c r="K17" s="1021">
        <v>613</v>
      </c>
      <c r="L17" s="1021" t="s">
        <v>3034</v>
      </c>
      <c r="M17" s="1021"/>
      <c r="N17" s="1021"/>
      <c r="O17" s="1021">
        <v>10019</v>
      </c>
      <c r="P17" s="1021" t="s">
        <v>3035</v>
      </c>
      <c r="Q17" s="1021">
        <v>11</v>
      </c>
      <c r="R17" s="1021" t="s">
        <v>3036</v>
      </c>
      <c r="S17" s="1021">
        <v>1</v>
      </c>
      <c r="T17" s="1021">
        <v>10</v>
      </c>
      <c r="U17" s="1021">
        <v>110</v>
      </c>
      <c r="V17" s="1021" t="s">
        <v>3047</v>
      </c>
      <c r="W17" s="1021">
        <v>0.239205</v>
      </c>
      <c r="X17" s="1035">
        <v>1.42569999999999E-2</v>
      </c>
      <c r="Y17" s="1036">
        <f>X17*'[3]Exchange rate'!$B$5*'[3]Exchange rate'!$B$7</f>
        <v>2090.3613399999854</v>
      </c>
      <c r="Z17" s="1021"/>
      <c r="AA17" s="1021">
        <v>0.239205</v>
      </c>
      <c r="AB17" s="1021">
        <v>1.42569999999999E-2</v>
      </c>
      <c r="AC17" s="1021"/>
      <c r="AD17" s="1021"/>
      <c r="AE17" s="1021"/>
      <c r="AF17" s="1021"/>
      <c r="AG17" s="1021"/>
      <c r="AH17" s="1021">
        <v>0.239205</v>
      </c>
      <c r="AI17" s="1021"/>
      <c r="AJ17" s="1021"/>
      <c r="AK17" s="1021">
        <v>0.239205</v>
      </c>
      <c r="AL17" s="1021"/>
      <c r="AM17" s="1021"/>
      <c r="AN17" s="1021"/>
      <c r="AO17" s="1021"/>
      <c r="AP17" s="1021">
        <v>302</v>
      </c>
      <c r="AQ17" s="1021">
        <v>0.239205</v>
      </c>
      <c r="AR17" s="1021">
        <v>1.42569999999999E-2</v>
      </c>
      <c r="AS17" s="1021" t="s">
        <v>3250</v>
      </c>
      <c r="AT17" s="1021" t="s">
        <v>3251</v>
      </c>
      <c r="AU17" s="1021" t="str">
        <f>VLOOKUP(AV17,справочник_HC!$A$3:$E$20,5,FALSE)</f>
        <v xml:space="preserve">HP.6 </v>
      </c>
      <c r="AV17" s="1037">
        <v>12250</v>
      </c>
      <c r="AW17" s="1036" t="str">
        <f>VLOOKUP(AV17,[3]справочник!$A$3:$C$20,3,FALSE)</f>
        <v>HC.RI.3.3</v>
      </c>
      <c r="AX17" s="1021" t="s">
        <v>3238</v>
      </c>
      <c r="AY17" s="1021">
        <v>122</v>
      </c>
      <c r="AZ17" s="1021" t="s">
        <v>3058</v>
      </c>
      <c r="BA17" s="1021">
        <v>10000</v>
      </c>
      <c r="BB17" s="1021" t="s">
        <v>3198</v>
      </c>
      <c r="BC17" s="1021" t="s">
        <v>3199</v>
      </c>
      <c r="BD17" s="1021"/>
      <c r="BE17" s="1021"/>
      <c r="BF17" s="1021"/>
      <c r="BG17" s="1021" t="s">
        <v>3252</v>
      </c>
      <c r="BH17" s="1009"/>
      <c r="BI17" s="1009">
        <v>0</v>
      </c>
      <c r="BJ17" s="1009">
        <v>0</v>
      </c>
      <c r="BK17" s="1009">
        <v>0</v>
      </c>
      <c r="BL17" s="1009"/>
      <c r="BM17" s="1009"/>
      <c r="BN17" s="1009"/>
      <c r="BO17" s="1009"/>
      <c r="BP17" s="1009">
        <v>0</v>
      </c>
      <c r="BQ17" s="1009">
        <v>0</v>
      </c>
      <c r="BR17" s="1009">
        <v>0</v>
      </c>
      <c r="BS17" s="1009">
        <v>0</v>
      </c>
      <c r="BT17" s="1009"/>
      <c r="BU17" s="1009"/>
      <c r="BV17" s="1009"/>
      <c r="BW17" s="1009"/>
      <c r="BX17" s="1009"/>
      <c r="BY17" s="1009"/>
      <c r="BZ17" s="1009"/>
      <c r="CA17" s="1009">
        <v>100</v>
      </c>
      <c r="CB17" s="1009"/>
      <c r="CC17" s="1009"/>
      <c r="CD17" s="1009"/>
      <c r="CE17" s="1009"/>
      <c r="CF17" s="1009"/>
      <c r="CG17" s="1009"/>
    </row>
    <row r="18" spans="1:85" hidden="1">
      <c r="A18" s="1021">
        <v>2012</v>
      </c>
      <c r="B18" s="1021">
        <v>302</v>
      </c>
      <c r="C18" s="1021" t="s">
        <v>3063</v>
      </c>
      <c r="D18" s="1021" t="str">
        <f>VLOOKUP(G18,'справочник FS-HF'!$A$2:$C$26,3,FALSE)</f>
        <v>FS.7.1.1</v>
      </c>
      <c r="E18" s="1021" t="str">
        <f>VLOOKUP(G18,'справочник FS-HF'!$A$2:$D$26,4,FALSE)</f>
        <v xml:space="preserve">HF.4.2.2.1 </v>
      </c>
      <c r="F18" s="1021">
        <v>14</v>
      </c>
      <c r="G18" s="1021" t="s">
        <v>3194</v>
      </c>
      <c r="H18" s="1021">
        <v>2012058876</v>
      </c>
      <c r="I18" s="1021" t="s">
        <v>3239</v>
      </c>
      <c r="J18" s="1021">
        <v>1</v>
      </c>
      <c r="K18" s="1021">
        <v>613</v>
      </c>
      <c r="L18" s="1021" t="s">
        <v>3034</v>
      </c>
      <c r="M18" s="1021"/>
      <c r="N18" s="1021"/>
      <c r="O18" s="1021">
        <v>10019</v>
      </c>
      <c r="P18" s="1021" t="s">
        <v>3035</v>
      </c>
      <c r="Q18" s="1021">
        <v>11</v>
      </c>
      <c r="R18" s="1021" t="s">
        <v>3036</v>
      </c>
      <c r="S18" s="1021">
        <v>1</v>
      </c>
      <c r="T18" s="1021">
        <v>10</v>
      </c>
      <c r="U18" s="1021">
        <v>110</v>
      </c>
      <c r="V18" s="1021" t="s">
        <v>3047</v>
      </c>
      <c r="W18" s="1021">
        <v>0.25689800000000002</v>
      </c>
      <c r="X18" s="1035">
        <v>9.2769999999999901E-3</v>
      </c>
      <c r="Y18" s="1036">
        <f>X18*'[3]Exchange rate'!$B$6*'[3]Exchange rate'!$B$7</f>
        <v>1383.2934699999985</v>
      </c>
      <c r="Z18" s="1021"/>
      <c r="AA18" s="1021">
        <v>0.25223368709129701</v>
      </c>
      <c r="AB18" s="1021">
        <v>9.1085641583272797E-3</v>
      </c>
      <c r="AC18" s="1021"/>
      <c r="AD18" s="1021"/>
      <c r="AE18" s="1021"/>
      <c r="AF18" s="1021"/>
      <c r="AG18" s="1021"/>
      <c r="AH18" s="1021">
        <v>0.25689800000000002</v>
      </c>
      <c r="AI18" s="1021"/>
      <c r="AJ18" s="1021"/>
      <c r="AK18" s="1021">
        <v>0.25223368709129701</v>
      </c>
      <c r="AL18" s="1021"/>
      <c r="AM18" s="1021"/>
      <c r="AN18" s="1021"/>
      <c r="AO18" s="1021"/>
      <c r="AP18" s="1021">
        <v>302</v>
      </c>
      <c r="AQ18" s="1021">
        <v>0.25689800000000002</v>
      </c>
      <c r="AR18" s="1021">
        <v>9.2769999999999901E-3</v>
      </c>
      <c r="AS18" s="1021" t="s">
        <v>3240</v>
      </c>
      <c r="AT18" s="1021" t="s">
        <v>3241</v>
      </c>
      <c r="AU18" s="1021" t="str">
        <f>VLOOKUP(AV18,справочник_HC!$A$3:$E$20,5,FALSE)</f>
        <v xml:space="preserve">HP.6 </v>
      </c>
      <c r="AV18" s="1037">
        <v>12250</v>
      </c>
      <c r="AW18" s="1036" t="str">
        <f>VLOOKUP(AV18,[3]справочник!$A$3:$C$20,3,FALSE)</f>
        <v>HC.RI.3.3</v>
      </c>
      <c r="AX18" s="1021" t="s">
        <v>3238</v>
      </c>
      <c r="AY18" s="1021">
        <v>122</v>
      </c>
      <c r="AZ18" s="1021" t="s">
        <v>3058</v>
      </c>
      <c r="BA18" s="1021">
        <v>10000</v>
      </c>
      <c r="BB18" s="1021" t="s">
        <v>3198</v>
      </c>
      <c r="BC18" s="1021" t="s">
        <v>3199</v>
      </c>
      <c r="BD18" s="1021"/>
      <c r="BE18" s="1038">
        <v>39447</v>
      </c>
      <c r="BF18" s="1038">
        <v>39812</v>
      </c>
      <c r="BG18" s="1021" t="s">
        <v>3241</v>
      </c>
      <c r="BH18" s="1009"/>
      <c r="BI18" s="1009"/>
      <c r="BJ18" s="1009"/>
      <c r="BK18" s="1009"/>
      <c r="BL18" s="1009"/>
      <c r="BM18" s="1009"/>
      <c r="BN18" s="1009"/>
      <c r="BO18" s="1009"/>
      <c r="BP18" s="1009"/>
      <c r="BQ18" s="1009"/>
      <c r="BR18" s="1009"/>
      <c r="BS18" s="1009"/>
      <c r="BT18" s="1010">
        <v>39447</v>
      </c>
      <c r="BU18" s="1009"/>
      <c r="BV18" s="1009"/>
      <c r="BW18" s="1009"/>
      <c r="BX18" s="1009"/>
      <c r="BY18" s="1009"/>
      <c r="BZ18" s="1009"/>
      <c r="CA18" s="1009">
        <v>100</v>
      </c>
      <c r="CB18" s="1009"/>
      <c r="CC18" s="1009"/>
      <c r="CD18" s="1009"/>
      <c r="CE18" s="1009"/>
      <c r="CF18" s="1009"/>
      <c r="CG18" s="1009"/>
    </row>
    <row r="19" spans="1:85" hidden="1">
      <c r="A19" s="1021">
        <v>2011</v>
      </c>
      <c r="B19" s="1021">
        <v>302</v>
      </c>
      <c r="C19" s="1021" t="s">
        <v>3063</v>
      </c>
      <c r="D19" s="1021" t="str">
        <f>VLOOKUP(G19,'справочник FS-HF'!$A$2:$C$26,3,FALSE)</f>
        <v>FS.7.1.1</v>
      </c>
      <c r="E19" s="1021" t="str">
        <f>VLOOKUP(G19,'справочник FS-HF'!$A$2:$D$26,4,FALSE)</f>
        <v xml:space="preserve">HF.4.2.2.1 </v>
      </c>
      <c r="F19" s="1021">
        <v>14</v>
      </c>
      <c r="G19" s="1021" t="s">
        <v>3194</v>
      </c>
      <c r="H19" s="1021">
        <v>2011056155</v>
      </c>
      <c r="I19" s="1021" t="s">
        <v>3242</v>
      </c>
      <c r="J19" s="1021">
        <v>1</v>
      </c>
      <c r="K19" s="1021">
        <v>613</v>
      </c>
      <c r="L19" s="1021" t="s">
        <v>3034</v>
      </c>
      <c r="M19" s="1021"/>
      <c r="N19" s="1021"/>
      <c r="O19" s="1021">
        <v>10019</v>
      </c>
      <c r="P19" s="1021" t="s">
        <v>3035</v>
      </c>
      <c r="Q19" s="1021">
        <v>11</v>
      </c>
      <c r="R19" s="1021" t="s">
        <v>3036</v>
      </c>
      <c r="S19" s="1021">
        <v>1</v>
      </c>
      <c r="T19" s="1021">
        <v>10</v>
      </c>
      <c r="U19" s="1021">
        <v>110</v>
      </c>
      <c r="V19" s="1021" t="s">
        <v>3047</v>
      </c>
      <c r="W19" s="1021">
        <v>4.2000000000000003E-2</v>
      </c>
      <c r="X19" s="1035"/>
      <c r="Y19" s="1036">
        <f>X19*'[3]Exchange rate'!$B$5*'[3]Exchange rate'!$B$7</f>
        <v>0</v>
      </c>
      <c r="Z19" s="1021"/>
      <c r="AA19" s="1021">
        <v>4.2000000000000003E-2</v>
      </c>
      <c r="AB19" s="1021"/>
      <c r="AC19" s="1021"/>
      <c r="AD19" s="1021"/>
      <c r="AE19" s="1021"/>
      <c r="AF19" s="1021"/>
      <c r="AG19" s="1021"/>
      <c r="AH19" s="1021">
        <v>4.2000000000000003E-2</v>
      </c>
      <c r="AI19" s="1021"/>
      <c r="AJ19" s="1021"/>
      <c r="AK19" s="1021">
        <v>4.2000000000000003E-2</v>
      </c>
      <c r="AL19" s="1021"/>
      <c r="AM19" s="1021"/>
      <c r="AN19" s="1021"/>
      <c r="AO19" s="1021"/>
      <c r="AP19" s="1021">
        <v>302</v>
      </c>
      <c r="AQ19" s="1021">
        <v>4.2000000000000003E-2</v>
      </c>
      <c r="AR19" s="1021"/>
      <c r="AS19" s="1021" t="s">
        <v>3243</v>
      </c>
      <c r="AT19" s="1021" t="s">
        <v>3244</v>
      </c>
      <c r="AU19" s="1021" t="str">
        <f>VLOOKUP(AV19,справочник_HC!$A$3:$E$20,5,FALSE)</f>
        <v xml:space="preserve">HP.6 </v>
      </c>
      <c r="AV19" s="1037">
        <v>12250</v>
      </c>
      <c r="AW19" s="1036" t="str">
        <f>VLOOKUP(AV19,[3]справочник!$A$3:$C$20,3,FALSE)</f>
        <v>HC.RI.3.3</v>
      </c>
      <c r="AX19" s="1021" t="s">
        <v>3238</v>
      </c>
      <c r="AY19" s="1021">
        <v>122</v>
      </c>
      <c r="AZ19" s="1021" t="s">
        <v>3058</v>
      </c>
      <c r="BA19" s="1021">
        <v>10000</v>
      </c>
      <c r="BB19" s="1021" t="s">
        <v>3198</v>
      </c>
      <c r="BC19" s="1021" t="s">
        <v>3199</v>
      </c>
      <c r="BD19" s="1021"/>
      <c r="BE19" s="1021"/>
      <c r="BF19" s="1021"/>
      <c r="BG19" s="1021" t="s">
        <v>3245</v>
      </c>
      <c r="BH19" s="1009"/>
      <c r="BI19" s="1009">
        <v>0</v>
      </c>
      <c r="BJ19" s="1009">
        <v>0</v>
      </c>
      <c r="BK19" s="1009">
        <v>0</v>
      </c>
      <c r="BL19" s="1009"/>
      <c r="BM19" s="1009"/>
      <c r="BN19" s="1009"/>
      <c r="BO19" s="1009"/>
      <c r="BP19" s="1009">
        <v>0</v>
      </c>
      <c r="BQ19" s="1009">
        <v>0</v>
      </c>
      <c r="BR19" s="1009">
        <v>0</v>
      </c>
      <c r="BS19" s="1009">
        <v>0</v>
      </c>
      <c r="BT19" s="1009"/>
      <c r="BU19" s="1009"/>
      <c r="BV19" s="1009"/>
      <c r="BW19" s="1009"/>
      <c r="BX19" s="1009"/>
      <c r="BY19" s="1009"/>
      <c r="BZ19" s="1009"/>
      <c r="CA19" s="1009">
        <v>100</v>
      </c>
      <c r="CB19" s="1009"/>
      <c r="CC19" s="1009"/>
      <c r="CD19" s="1009"/>
      <c r="CE19" s="1009"/>
      <c r="CF19" s="1009"/>
      <c r="CG19" s="1009"/>
    </row>
    <row r="20" spans="1:85">
      <c r="A20" s="1021">
        <v>2011</v>
      </c>
      <c r="B20" s="1021">
        <v>302</v>
      </c>
      <c r="C20" s="1021" t="s">
        <v>3063</v>
      </c>
      <c r="D20" s="1021" t="str">
        <f>VLOOKUP(G20,'справочник FS-HF'!$A$2:$C$26,3,FALSE)</f>
        <v>FS.7.1.1</v>
      </c>
      <c r="E20" s="1021" t="str">
        <f>VLOOKUP(G20,'справочник FS-HF'!$A$2:$D$26,4,FALSE)</f>
        <v xml:space="preserve">HF.4.2.2.1 </v>
      </c>
      <c r="F20" s="1021">
        <v>14</v>
      </c>
      <c r="G20" s="1021" t="s">
        <v>3194</v>
      </c>
      <c r="H20" s="1021">
        <v>2011055790</v>
      </c>
      <c r="I20" s="1021" t="s">
        <v>3206</v>
      </c>
      <c r="J20" s="1021">
        <v>1</v>
      </c>
      <c r="K20" s="1021">
        <v>613</v>
      </c>
      <c r="L20" s="1021" t="s">
        <v>3034</v>
      </c>
      <c r="M20" s="1021"/>
      <c r="N20" s="1021"/>
      <c r="O20" s="1021">
        <v>10019</v>
      </c>
      <c r="P20" s="1021" t="s">
        <v>3035</v>
      </c>
      <c r="Q20" s="1021">
        <v>11</v>
      </c>
      <c r="R20" s="1021" t="s">
        <v>3036</v>
      </c>
      <c r="S20" s="1021">
        <v>1</v>
      </c>
      <c r="T20" s="1021">
        <v>10</v>
      </c>
      <c r="U20" s="1021">
        <v>110</v>
      </c>
      <c r="V20" s="1021" t="s">
        <v>3104</v>
      </c>
      <c r="W20" s="1021">
        <v>0.12820099999999901</v>
      </c>
      <c r="X20" s="1035">
        <v>0.11163099999999899</v>
      </c>
      <c r="Y20" s="1036">
        <f>X20*'[3]Exchange rate'!$B$5*'[3]Exchange rate'!$B$7</f>
        <v>16367.337219999854</v>
      </c>
      <c r="Z20" s="1021"/>
      <c r="AA20" s="1021">
        <v>0.12820099999999901</v>
      </c>
      <c r="AB20" s="1021">
        <v>0.11163099999999899</v>
      </c>
      <c r="AC20" s="1021"/>
      <c r="AD20" s="1021"/>
      <c r="AE20" s="1021"/>
      <c r="AF20" s="1021"/>
      <c r="AG20" s="1021"/>
      <c r="AH20" s="1021">
        <v>0.12820099999999901</v>
      </c>
      <c r="AI20" s="1021"/>
      <c r="AJ20" s="1021"/>
      <c r="AK20" s="1021">
        <v>0.12820099999999901</v>
      </c>
      <c r="AL20" s="1021"/>
      <c r="AM20" s="1021"/>
      <c r="AN20" s="1021"/>
      <c r="AO20" s="1021"/>
      <c r="AP20" s="1021">
        <v>302</v>
      </c>
      <c r="AQ20" s="1021">
        <v>0.12820099999999901</v>
      </c>
      <c r="AR20" s="1021">
        <v>0.11163099999999899</v>
      </c>
      <c r="AS20" s="1021" t="s">
        <v>3207</v>
      </c>
      <c r="AT20" s="1021" t="s">
        <v>3207</v>
      </c>
      <c r="AU20" s="1021" t="str">
        <f>VLOOKUP(AV20,справочник_HC!$A$3:$E$20,5,FALSE)</f>
        <v xml:space="preserve">HP.7 </v>
      </c>
      <c r="AV20" s="1037">
        <v>12110</v>
      </c>
      <c r="AW20" s="1036" t="str">
        <f>VLOOKUP(AV20,[3]справочник!$A$3:$C$20,3,FALSE)</f>
        <v>HC.7</v>
      </c>
      <c r="AX20" s="1021" t="s">
        <v>3190</v>
      </c>
      <c r="AY20" s="1021">
        <v>121</v>
      </c>
      <c r="AZ20" s="1021" t="s">
        <v>3191</v>
      </c>
      <c r="BA20" s="1021">
        <v>10000</v>
      </c>
      <c r="BB20" s="1021" t="s">
        <v>3198</v>
      </c>
      <c r="BC20" s="1021" t="s">
        <v>3199</v>
      </c>
      <c r="BD20" s="1021"/>
      <c r="BE20" s="1021"/>
      <c r="BF20" s="1021"/>
      <c r="BG20" s="1021" t="s">
        <v>3208</v>
      </c>
      <c r="BH20" s="1009"/>
      <c r="BI20" s="1009">
        <v>0</v>
      </c>
      <c r="BJ20" s="1009">
        <v>0</v>
      </c>
      <c r="BK20" s="1009">
        <v>0</v>
      </c>
      <c r="BL20" s="1009">
        <v>1</v>
      </c>
      <c r="BM20" s="1009"/>
      <c r="BN20" s="1009"/>
      <c r="BO20" s="1009"/>
      <c r="BP20" s="1009">
        <v>0</v>
      </c>
      <c r="BQ20" s="1009">
        <v>0</v>
      </c>
      <c r="BR20" s="1009">
        <v>0</v>
      </c>
      <c r="BS20" s="1009">
        <v>0</v>
      </c>
      <c r="BT20" s="1009"/>
      <c r="BU20" s="1009"/>
      <c r="BV20" s="1009"/>
      <c r="BW20" s="1009"/>
      <c r="BX20" s="1009"/>
      <c r="BY20" s="1009"/>
      <c r="BZ20" s="1009"/>
      <c r="CA20" s="1009">
        <v>100</v>
      </c>
      <c r="CB20" s="1009"/>
      <c r="CC20" s="1009"/>
      <c r="CD20" s="1009"/>
      <c r="CE20" s="1009"/>
      <c r="CF20" s="1009"/>
      <c r="CG20" s="1009"/>
    </row>
    <row r="21" spans="1:85" hidden="1">
      <c r="A21" s="1021">
        <v>2010</v>
      </c>
      <c r="B21" s="1021">
        <v>1312</v>
      </c>
      <c r="C21" s="1021" t="s">
        <v>3477</v>
      </c>
      <c r="D21" s="1021" t="str">
        <f>VLOOKUP(G21,'справочник FS-HF'!$A$2:$C$26,3,FALSE)</f>
        <v>FS.7.1.2</v>
      </c>
      <c r="E21" s="1021" t="str">
        <f>VLOOKUP(G21,'справочник FS-HF'!$A$2:$D$26,4,FALSE)</f>
        <v>HF.4.2.2.3</v>
      </c>
      <c r="F21" s="1021">
        <v>1</v>
      </c>
      <c r="G21" s="1021" t="s">
        <v>3477</v>
      </c>
      <c r="H21" s="1021">
        <v>2010000271</v>
      </c>
      <c r="I21" s="1021" t="s">
        <v>3688</v>
      </c>
      <c r="J21" s="1021">
        <v>3</v>
      </c>
      <c r="K21" s="1021">
        <v>613</v>
      </c>
      <c r="L21" s="1021" t="s">
        <v>3034</v>
      </c>
      <c r="M21" s="1021"/>
      <c r="N21" s="1021"/>
      <c r="O21" s="1021">
        <v>10019</v>
      </c>
      <c r="P21" s="1021" t="s">
        <v>3035</v>
      </c>
      <c r="Q21" s="1021">
        <v>11</v>
      </c>
      <c r="R21" s="1021" t="s">
        <v>3036</v>
      </c>
      <c r="S21" s="1021">
        <v>4</v>
      </c>
      <c r="T21" s="1021">
        <v>10</v>
      </c>
      <c r="U21" s="1021">
        <v>110</v>
      </c>
      <c r="V21" s="1021" t="s">
        <v>3047</v>
      </c>
      <c r="W21" s="1021"/>
      <c r="X21" s="1035">
        <v>14.321325</v>
      </c>
      <c r="Y21" s="1036">
        <f>X21*'[3]Exchange rate'!$B$4*'[3]Exchange rate'!$B$7</f>
        <v>2110390.452</v>
      </c>
      <c r="Z21" s="1021"/>
      <c r="AA21" s="1021"/>
      <c r="AB21" s="1021">
        <v>15.256645718524201</v>
      </c>
      <c r="AC21" s="1021"/>
      <c r="AD21" s="1021"/>
      <c r="AE21" s="1021"/>
      <c r="AF21" s="1021"/>
      <c r="AG21" s="1021"/>
      <c r="AH21" s="1021"/>
      <c r="AI21" s="1021"/>
      <c r="AJ21" s="1021"/>
      <c r="AK21" s="1021"/>
      <c r="AL21" s="1021"/>
      <c r="AM21" s="1021"/>
      <c r="AN21" s="1021"/>
      <c r="AO21" s="1021"/>
      <c r="AP21" s="1021">
        <v>302</v>
      </c>
      <c r="AQ21" s="1021"/>
      <c r="AR21" s="1021">
        <v>14.321325</v>
      </c>
      <c r="AS21" s="1021" t="s">
        <v>3701</v>
      </c>
      <c r="AT21" s="1021" t="s">
        <v>3702</v>
      </c>
      <c r="AU21" s="1021" t="str">
        <f>VLOOKUP(AV21,справочник_HC!$A$3:$E$20,5,FALSE)</f>
        <v xml:space="preserve">HP.6 </v>
      </c>
      <c r="AV21" s="1037">
        <v>12263</v>
      </c>
      <c r="AW21" s="1036" t="str">
        <f>VLOOKUP(AV21,[3]справочник!$A$3:$C$20,3,FALSE)</f>
        <v>HC.RI.3.4</v>
      </c>
      <c r="AX21" s="1021" t="s">
        <v>3665</v>
      </c>
      <c r="AY21" s="1021">
        <v>122</v>
      </c>
      <c r="AZ21" s="1021" t="s">
        <v>3058</v>
      </c>
      <c r="BA21" s="1021">
        <v>10000</v>
      </c>
      <c r="BB21" s="1021" t="s">
        <v>3198</v>
      </c>
      <c r="BC21" s="1021" t="s">
        <v>3703</v>
      </c>
      <c r="BD21" s="1021"/>
      <c r="BE21" s="1038">
        <v>38717</v>
      </c>
      <c r="BF21" s="1038">
        <v>40542</v>
      </c>
      <c r="BG21" s="1021" t="s">
        <v>3690</v>
      </c>
      <c r="BH21" s="1009"/>
      <c r="BI21" s="1009"/>
      <c r="BJ21" s="1009"/>
      <c r="BK21" s="1009"/>
      <c r="BL21" s="1009"/>
      <c r="BM21" s="1009"/>
      <c r="BN21" s="1009"/>
      <c r="BO21" s="1009"/>
      <c r="BP21" s="1009"/>
      <c r="BQ21" s="1009"/>
      <c r="BR21" s="1009"/>
      <c r="BS21" s="1009"/>
      <c r="BT21" s="1009"/>
      <c r="BU21" s="1009"/>
      <c r="BV21" s="1009"/>
      <c r="BW21" s="1009"/>
      <c r="BX21" s="1009"/>
      <c r="BY21" s="1009"/>
      <c r="BZ21" s="1009"/>
      <c r="CA21" s="1009"/>
      <c r="CB21" s="1009"/>
      <c r="CC21" s="1009"/>
      <c r="CD21" s="1009"/>
      <c r="CE21" s="1009"/>
      <c r="CF21" s="1009"/>
      <c r="CG21" s="1009"/>
    </row>
    <row r="22" spans="1:85" hidden="1">
      <c r="A22" s="1021">
        <v>2010</v>
      </c>
      <c r="B22" s="1021">
        <v>1312</v>
      </c>
      <c r="C22" s="1021" t="s">
        <v>3477</v>
      </c>
      <c r="D22" s="1021" t="str">
        <f>VLOOKUP(G22,'справочник FS-HF'!$A$2:$C$26,3,FALSE)</f>
        <v>FS.7.1.2</v>
      </c>
      <c r="E22" s="1021" t="str">
        <f>VLOOKUP(G22,'справочник FS-HF'!$A$2:$D$26,4,FALSE)</f>
        <v>HF.4.2.2.3</v>
      </c>
      <c r="F22" s="1021">
        <v>1</v>
      </c>
      <c r="G22" s="1021" t="s">
        <v>3477</v>
      </c>
      <c r="H22" s="1021">
        <v>2010000269</v>
      </c>
      <c r="I22" s="1021" t="s">
        <v>3684</v>
      </c>
      <c r="J22" s="1021">
        <v>3</v>
      </c>
      <c r="K22" s="1021">
        <v>613</v>
      </c>
      <c r="L22" s="1021" t="s">
        <v>3034</v>
      </c>
      <c r="M22" s="1021"/>
      <c r="N22" s="1021"/>
      <c r="O22" s="1021">
        <v>10019</v>
      </c>
      <c r="P22" s="1021" t="s">
        <v>3035</v>
      </c>
      <c r="Q22" s="1021">
        <v>11</v>
      </c>
      <c r="R22" s="1021" t="s">
        <v>3036</v>
      </c>
      <c r="S22" s="1021">
        <v>4</v>
      </c>
      <c r="T22" s="1021">
        <v>10</v>
      </c>
      <c r="U22" s="1021">
        <v>110</v>
      </c>
      <c r="V22" s="1021" t="s">
        <v>3047</v>
      </c>
      <c r="W22" s="1021"/>
      <c r="X22" s="1035">
        <v>1.61232199999999</v>
      </c>
      <c r="Y22" s="1036">
        <f>X22*'[3]Exchange rate'!$B$4*'[3]Exchange rate'!$B$7</f>
        <v>237591.76991999854</v>
      </c>
      <c r="Z22" s="1021"/>
      <c r="AA22" s="1021"/>
      <c r="AB22" s="1021">
        <v>1.7176221849711799</v>
      </c>
      <c r="AC22" s="1021"/>
      <c r="AD22" s="1021"/>
      <c r="AE22" s="1021"/>
      <c r="AF22" s="1021"/>
      <c r="AG22" s="1021"/>
      <c r="AH22" s="1021"/>
      <c r="AI22" s="1021"/>
      <c r="AJ22" s="1021"/>
      <c r="AK22" s="1021"/>
      <c r="AL22" s="1021"/>
      <c r="AM22" s="1021"/>
      <c r="AN22" s="1021"/>
      <c r="AO22" s="1021"/>
      <c r="AP22" s="1021">
        <v>302</v>
      </c>
      <c r="AQ22" s="1021"/>
      <c r="AR22" s="1021">
        <v>1.61232199999999</v>
      </c>
      <c r="AS22" s="1021" t="s">
        <v>3569</v>
      </c>
      <c r="AT22" s="1021" t="s">
        <v>3570</v>
      </c>
      <c r="AU22" s="1021" t="str">
        <f>VLOOKUP(AV22,справочник_HC!$A$3:$E$20,5,FALSE)</f>
        <v xml:space="preserve">HP.6 </v>
      </c>
      <c r="AV22" s="1037">
        <v>12263</v>
      </c>
      <c r="AW22" s="1036" t="str">
        <f>VLOOKUP(AV22,[3]справочник!$A$3:$C$20,3,FALSE)</f>
        <v>HC.RI.3.4</v>
      </c>
      <c r="AX22" s="1021" t="s">
        <v>3665</v>
      </c>
      <c r="AY22" s="1021">
        <v>122</v>
      </c>
      <c r="AZ22" s="1021" t="s">
        <v>3058</v>
      </c>
      <c r="BA22" s="1021">
        <v>10000</v>
      </c>
      <c r="BB22" s="1021" t="s">
        <v>3198</v>
      </c>
      <c r="BC22" s="1021" t="s">
        <v>3703</v>
      </c>
      <c r="BD22" s="1021"/>
      <c r="BE22" s="1038">
        <v>37864</v>
      </c>
      <c r="BF22" s="1038">
        <v>39690</v>
      </c>
      <c r="BG22" s="1021" t="s">
        <v>3687</v>
      </c>
      <c r="BH22" s="1009"/>
      <c r="BI22" s="1009"/>
      <c r="BJ22" s="1009"/>
      <c r="BK22" s="1009"/>
      <c r="BL22" s="1009"/>
      <c r="BM22" s="1009"/>
      <c r="BN22" s="1009"/>
      <c r="BO22" s="1009"/>
      <c r="BP22" s="1009"/>
      <c r="BQ22" s="1009"/>
      <c r="BR22" s="1009"/>
      <c r="BS22" s="1009"/>
      <c r="BT22" s="1009"/>
      <c r="BU22" s="1009"/>
      <c r="BV22" s="1009"/>
      <c r="BW22" s="1009"/>
      <c r="BX22" s="1009"/>
      <c r="BY22" s="1009"/>
      <c r="BZ22" s="1009"/>
      <c r="CA22" s="1009"/>
      <c r="CB22" s="1009"/>
      <c r="CC22" s="1009"/>
      <c r="CD22" s="1009"/>
      <c r="CE22" s="1009"/>
      <c r="CF22" s="1009"/>
      <c r="CG22" s="1009"/>
    </row>
    <row r="23" spans="1:85" hidden="1">
      <c r="A23" s="1021">
        <v>2010</v>
      </c>
      <c r="B23" s="1021">
        <v>974</v>
      </c>
      <c r="C23" s="1021" t="s">
        <v>3165</v>
      </c>
      <c r="D23" s="1021" t="str">
        <f>VLOOKUP(G23,'справочник FS-HF'!$A$2:$C$26,3,FALSE)</f>
        <v>FS.7.1.2</v>
      </c>
      <c r="E23" s="1021" t="str">
        <f>VLOOKUP(G23,'справочник FS-HF'!$A$2:$D$26,4,FALSE)</f>
        <v>HF.4.2.2.3</v>
      </c>
      <c r="F23" s="1021">
        <v>1</v>
      </c>
      <c r="G23" s="1021" t="s">
        <v>3165</v>
      </c>
      <c r="H23" s="1021">
        <v>2010100422</v>
      </c>
      <c r="I23" s="1021" t="s">
        <v>3401</v>
      </c>
      <c r="J23" s="1021">
        <v>1</v>
      </c>
      <c r="K23" s="1021">
        <v>613</v>
      </c>
      <c r="L23" s="1021" t="s">
        <v>3034</v>
      </c>
      <c r="M23" s="1021"/>
      <c r="N23" s="1021"/>
      <c r="O23" s="1021">
        <v>10019</v>
      </c>
      <c r="P23" s="1021" t="s">
        <v>3035</v>
      </c>
      <c r="Q23" s="1021">
        <v>11</v>
      </c>
      <c r="R23" s="1021" t="s">
        <v>3036</v>
      </c>
      <c r="S23" s="1021">
        <v>4</v>
      </c>
      <c r="T23" s="1021">
        <v>10</v>
      </c>
      <c r="U23" s="1021">
        <v>110</v>
      </c>
      <c r="V23" s="1021" t="s">
        <v>3047</v>
      </c>
      <c r="W23" s="1021">
        <v>1.4E-2</v>
      </c>
      <c r="X23" s="1035">
        <v>1.4E-2</v>
      </c>
      <c r="Y23" s="1036">
        <f>X23*'[3]Exchange rate'!$B$4*'[3]Exchange rate'!$B$7</f>
        <v>2063.0400000000004</v>
      </c>
      <c r="Z23" s="1021">
        <v>0</v>
      </c>
      <c r="AA23" s="1021">
        <v>1.4914335095344801E-2</v>
      </c>
      <c r="AB23" s="1021">
        <v>1.4914335095344801E-2</v>
      </c>
      <c r="AC23" s="1021">
        <v>0</v>
      </c>
      <c r="AD23" s="1021"/>
      <c r="AE23" s="1021"/>
      <c r="AF23" s="1021"/>
      <c r="AG23" s="1021"/>
      <c r="AH23" s="1021"/>
      <c r="AI23" s="1021"/>
      <c r="AJ23" s="1021"/>
      <c r="AK23" s="1021"/>
      <c r="AL23" s="1021"/>
      <c r="AM23" s="1021"/>
      <c r="AN23" s="1021"/>
      <c r="AO23" s="1021"/>
      <c r="AP23" s="1021">
        <v>302</v>
      </c>
      <c r="AQ23" s="1021">
        <v>1.4E-2</v>
      </c>
      <c r="AR23" s="1021">
        <v>1.4E-2</v>
      </c>
      <c r="AS23" s="1021" t="s">
        <v>3520</v>
      </c>
      <c r="AT23" s="1021" t="s">
        <v>3521</v>
      </c>
      <c r="AU23" s="1021" t="str">
        <f>VLOOKUP(AV23,справочник_HC!$A$3:$E$20,5,FALSE)</f>
        <v xml:space="preserve">HP.6 </v>
      </c>
      <c r="AV23" s="1037">
        <v>13040</v>
      </c>
      <c r="AW23" s="1036" t="str">
        <f>VLOOKUP(AV23,[3]справочник!$A$3:$C$20,3,FALSE)</f>
        <v>HC.6.2</v>
      </c>
      <c r="AX23" s="1021" t="s">
        <v>3428</v>
      </c>
      <c r="AY23" s="1021">
        <v>130</v>
      </c>
      <c r="AZ23" s="1021" t="s">
        <v>3169</v>
      </c>
      <c r="BA23" s="1021">
        <v>10000</v>
      </c>
      <c r="BB23" s="1021" t="s">
        <v>3198</v>
      </c>
      <c r="BC23" s="1021" t="s">
        <v>3385</v>
      </c>
      <c r="BD23" s="1021"/>
      <c r="BE23" s="1021"/>
      <c r="BF23" s="1021"/>
      <c r="BG23" s="1021" t="s">
        <v>3521</v>
      </c>
      <c r="BH23" s="1009"/>
      <c r="BI23" s="1009"/>
      <c r="BJ23" s="1009"/>
      <c r="BK23" s="1009"/>
      <c r="BL23" s="1009"/>
      <c r="BM23" s="1009"/>
      <c r="BN23" s="1009"/>
      <c r="BO23" s="1009"/>
      <c r="BP23" s="1009"/>
      <c r="BQ23" s="1009"/>
      <c r="BR23" s="1009"/>
      <c r="BS23" s="1009"/>
      <c r="BT23" s="1009"/>
      <c r="BU23" s="1009"/>
      <c r="BV23" s="1009"/>
      <c r="BW23" s="1009"/>
      <c r="BX23" s="1009"/>
      <c r="BY23" s="1009"/>
      <c r="BZ23" s="1009"/>
      <c r="CA23" s="1009"/>
      <c r="CB23" s="1009"/>
      <c r="CC23" s="1009"/>
      <c r="CD23" s="1009"/>
      <c r="CE23" s="1009"/>
      <c r="CF23" s="1009"/>
      <c r="CG23" s="1009"/>
    </row>
    <row r="24" spans="1:85" hidden="1">
      <c r="A24" s="1021">
        <v>2010</v>
      </c>
      <c r="B24" s="1021">
        <v>302</v>
      </c>
      <c r="C24" s="1021" t="s">
        <v>3063</v>
      </c>
      <c r="D24" s="1021" t="str">
        <f>VLOOKUP(G24,'справочник FS-HF'!$A$2:$C$26,3,FALSE)</f>
        <v>FS.7.1.1</v>
      </c>
      <c r="E24" s="1021" t="str">
        <f>VLOOKUP(G24,'справочник FS-HF'!$A$2:$D$26,4,FALSE)</f>
        <v xml:space="preserve">HF.4.2.2.1 </v>
      </c>
      <c r="F24" s="1021">
        <v>7</v>
      </c>
      <c r="G24" s="1021" t="s">
        <v>3431</v>
      </c>
      <c r="H24" s="1021">
        <v>2010049383</v>
      </c>
      <c r="I24" s="1021" t="s">
        <v>3606</v>
      </c>
      <c r="J24" s="1021">
        <v>3</v>
      </c>
      <c r="K24" s="1021">
        <v>613</v>
      </c>
      <c r="L24" s="1021" t="s">
        <v>3034</v>
      </c>
      <c r="M24" s="1021"/>
      <c r="N24" s="1021"/>
      <c r="O24" s="1021">
        <v>10019</v>
      </c>
      <c r="P24" s="1021" t="s">
        <v>3035</v>
      </c>
      <c r="Q24" s="1021">
        <v>11</v>
      </c>
      <c r="R24" s="1021" t="s">
        <v>3036</v>
      </c>
      <c r="S24" s="1021">
        <v>1</v>
      </c>
      <c r="T24" s="1021">
        <v>10</v>
      </c>
      <c r="U24" s="1021">
        <v>110</v>
      </c>
      <c r="V24" s="1021" t="s">
        <v>3047</v>
      </c>
      <c r="W24" s="1021"/>
      <c r="X24" s="1035">
        <v>1.9918999999999899E-2</v>
      </c>
      <c r="Y24" s="1036">
        <f>X24*'[3]Exchange rate'!$B$4*'[3]Exchange rate'!$B$7</f>
        <v>2935.2638399999855</v>
      </c>
      <c r="Z24" s="1021"/>
      <c r="AA24" s="1021"/>
      <c r="AB24" s="1021">
        <v>2.0343624956577398E-2</v>
      </c>
      <c r="AC24" s="1021"/>
      <c r="AD24" s="1021"/>
      <c r="AE24" s="1021"/>
      <c r="AF24" s="1021"/>
      <c r="AG24" s="1021"/>
      <c r="AH24" s="1021"/>
      <c r="AI24" s="1021"/>
      <c r="AJ24" s="1021"/>
      <c r="AK24" s="1021"/>
      <c r="AL24" s="1021"/>
      <c r="AM24" s="1021"/>
      <c r="AN24" s="1021"/>
      <c r="AO24" s="1021"/>
      <c r="AP24" s="1021">
        <v>302</v>
      </c>
      <c r="AQ24" s="1021"/>
      <c r="AR24" s="1021">
        <v>1.9918999999999899E-2</v>
      </c>
      <c r="AS24" s="1021" t="s">
        <v>3607</v>
      </c>
      <c r="AT24" s="1021" t="s">
        <v>3608</v>
      </c>
      <c r="AU24" s="1021" t="str">
        <f>VLOOKUP(AV24,справочник_HC!$A$3:$E$20,5,FALSE)</f>
        <v xml:space="preserve">HP.6 </v>
      </c>
      <c r="AV24" s="1037">
        <v>13040</v>
      </c>
      <c r="AW24" s="1036" t="str">
        <f>VLOOKUP(AV24,[3]справочник!$A$3:$C$20,3,FALSE)</f>
        <v>HC.6.2</v>
      </c>
      <c r="AX24" s="1021" t="s">
        <v>3428</v>
      </c>
      <c r="AY24" s="1021">
        <v>130</v>
      </c>
      <c r="AZ24" s="1021" t="s">
        <v>3169</v>
      </c>
      <c r="BA24" s="1021">
        <v>10000</v>
      </c>
      <c r="BB24" s="1021" t="s">
        <v>3198</v>
      </c>
      <c r="BC24" s="1021" t="s">
        <v>3198</v>
      </c>
      <c r="BD24" s="1021"/>
      <c r="BE24" s="1038">
        <v>38717</v>
      </c>
      <c r="BF24" s="1038">
        <v>39081</v>
      </c>
      <c r="BG24" s="1021" t="s">
        <v>3609</v>
      </c>
      <c r="BH24" s="1009"/>
      <c r="BI24" s="1009">
        <v>0</v>
      </c>
      <c r="BJ24" s="1009">
        <v>0</v>
      </c>
      <c r="BK24" s="1009">
        <v>0</v>
      </c>
      <c r="BL24" s="1009"/>
      <c r="BM24" s="1009"/>
      <c r="BN24" s="1009"/>
      <c r="BO24" s="1009"/>
      <c r="BP24" s="1009">
        <v>0</v>
      </c>
      <c r="BQ24" s="1009">
        <v>0</v>
      </c>
      <c r="BR24" s="1009">
        <v>0</v>
      </c>
      <c r="BS24" s="1009">
        <v>0</v>
      </c>
      <c r="BT24" s="1009"/>
      <c r="BU24" s="1009"/>
      <c r="BV24" s="1009"/>
      <c r="BW24" s="1009"/>
      <c r="BX24" s="1009"/>
      <c r="BY24" s="1009"/>
      <c r="BZ24" s="1009"/>
      <c r="CA24" s="1009"/>
      <c r="CB24" s="1009"/>
      <c r="CC24" s="1009"/>
      <c r="CD24" s="1009"/>
      <c r="CE24" s="1009"/>
      <c r="CF24" s="1009"/>
      <c r="CG24" s="1009"/>
    </row>
    <row r="25" spans="1:85" hidden="1">
      <c r="A25" s="1021">
        <v>2012</v>
      </c>
      <c r="B25" s="1021">
        <v>302</v>
      </c>
      <c r="C25" s="1021" t="s">
        <v>3063</v>
      </c>
      <c r="D25" s="1021" t="str">
        <f>VLOOKUP(G25,'справочник FS-HF'!$A$2:$C$26,3,FALSE)</f>
        <v>FS.7.1.1</v>
      </c>
      <c r="E25" s="1021" t="str">
        <f>VLOOKUP(G25,'справочник FS-HF'!$A$2:$D$26,4,FALSE)</f>
        <v xml:space="preserve">HF.4.2.2.1 </v>
      </c>
      <c r="F25" s="1021">
        <v>7</v>
      </c>
      <c r="G25" s="1021" t="s">
        <v>3431</v>
      </c>
      <c r="H25" s="1021">
        <v>2012052095</v>
      </c>
      <c r="I25" s="1021" t="s">
        <v>3432</v>
      </c>
      <c r="J25" s="1021">
        <v>1</v>
      </c>
      <c r="K25" s="1021">
        <v>613</v>
      </c>
      <c r="L25" s="1021" t="s">
        <v>3034</v>
      </c>
      <c r="M25" s="1021"/>
      <c r="N25" s="1021"/>
      <c r="O25" s="1021">
        <v>10019</v>
      </c>
      <c r="P25" s="1021" t="s">
        <v>3035</v>
      </c>
      <c r="Q25" s="1021">
        <v>11</v>
      </c>
      <c r="R25" s="1021" t="s">
        <v>3036</v>
      </c>
      <c r="S25" s="1021">
        <v>1</v>
      </c>
      <c r="T25" s="1021">
        <v>10</v>
      </c>
      <c r="U25" s="1021">
        <v>110</v>
      </c>
      <c r="V25" s="1021" t="s">
        <v>3047</v>
      </c>
      <c r="W25" s="1021">
        <v>0.01</v>
      </c>
      <c r="X25" s="1035"/>
      <c r="Y25" s="1036">
        <f>X25*'[3]Exchange rate'!$B$6*'[3]Exchange rate'!$B$7</f>
        <v>0</v>
      </c>
      <c r="Z25" s="1021"/>
      <c r="AA25" s="1021">
        <v>9.8184371653845907E-3</v>
      </c>
      <c r="AB25" s="1021"/>
      <c r="AC25" s="1021"/>
      <c r="AD25" s="1021"/>
      <c r="AE25" s="1021"/>
      <c r="AF25" s="1021">
        <v>0.01</v>
      </c>
      <c r="AG25" s="1021"/>
      <c r="AH25" s="1021"/>
      <c r="AI25" s="1021">
        <v>9.8184371653845907E-3</v>
      </c>
      <c r="AJ25" s="1021"/>
      <c r="AK25" s="1021"/>
      <c r="AL25" s="1021"/>
      <c r="AM25" s="1021"/>
      <c r="AN25" s="1021"/>
      <c r="AO25" s="1021"/>
      <c r="AP25" s="1021">
        <v>302</v>
      </c>
      <c r="AQ25" s="1021">
        <v>0.01</v>
      </c>
      <c r="AR25" s="1021"/>
      <c r="AS25" s="1021" t="s">
        <v>3433</v>
      </c>
      <c r="AT25" s="1021" t="s">
        <v>3434</v>
      </c>
      <c r="AU25" s="1021" t="str">
        <f>VLOOKUP(AV25,справочник_HC!$A$3:$E$20,5,FALSE)</f>
        <v xml:space="preserve">HP.6 </v>
      </c>
      <c r="AV25" s="1037">
        <v>13040</v>
      </c>
      <c r="AW25" s="1036" t="str">
        <f>VLOOKUP(AV25,[3]справочник!$A$3:$C$20,3,FALSE)</f>
        <v>HC.6.2</v>
      </c>
      <c r="AX25" s="1021" t="s">
        <v>3428</v>
      </c>
      <c r="AY25" s="1021">
        <v>130</v>
      </c>
      <c r="AZ25" s="1021" t="s">
        <v>3169</v>
      </c>
      <c r="BA25" s="1021">
        <v>10000</v>
      </c>
      <c r="BB25" s="1021" t="s">
        <v>3198</v>
      </c>
      <c r="BC25" s="1021" t="s">
        <v>3435</v>
      </c>
      <c r="BD25" s="1021"/>
      <c r="BE25" s="1038">
        <v>39447</v>
      </c>
      <c r="BF25" s="1038">
        <v>39812</v>
      </c>
      <c r="BG25" s="1021" t="s">
        <v>3434</v>
      </c>
      <c r="BH25" s="1009"/>
      <c r="BI25" s="1009"/>
      <c r="BJ25" s="1009"/>
      <c r="BK25" s="1009"/>
      <c r="BL25" s="1009"/>
      <c r="BM25" s="1009"/>
      <c r="BN25" s="1009"/>
      <c r="BO25" s="1009"/>
      <c r="BP25" s="1009"/>
      <c r="BQ25" s="1009"/>
      <c r="BR25" s="1009"/>
      <c r="BS25" s="1009"/>
      <c r="BT25" s="1010">
        <v>39447</v>
      </c>
      <c r="BU25" s="1009"/>
      <c r="BV25" s="1009"/>
      <c r="BW25" s="1009"/>
      <c r="BX25" s="1009"/>
      <c r="BY25" s="1009"/>
      <c r="BZ25" s="1009"/>
      <c r="CA25" s="1009">
        <v>100</v>
      </c>
      <c r="CB25" s="1009"/>
      <c r="CC25" s="1009"/>
      <c r="CD25" s="1009"/>
      <c r="CE25" s="1009"/>
      <c r="CF25" s="1009"/>
      <c r="CG25" s="1009"/>
    </row>
    <row r="26" spans="1:85">
      <c r="A26" s="1021">
        <v>2010</v>
      </c>
      <c r="B26" s="1021">
        <v>918</v>
      </c>
      <c r="C26" s="1021" t="s">
        <v>3212</v>
      </c>
      <c r="D26" s="1021" t="str">
        <f>VLOOKUP(G26,'справочник FS-HF'!$A$2:$C$26,3,FALSE)</f>
        <v>FS.7.1.1</v>
      </c>
      <c r="E26" s="1021" t="str">
        <f>VLOOKUP(G26,'справочник FS-HF'!$A$2:$D$26,4,FALSE)</f>
        <v xml:space="preserve">HF.4.2.2.1 </v>
      </c>
      <c r="F26" s="1021">
        <v>2</v>
      </c>
      <c r="G26" s="1021" t="s">
        <v>3213</v>
      </c>
      <c r="H26" s="1021">
        <v>2007200071001</v>
      </c>
      <c r="I26" s="1021" t="s">
        <v>3229</v>
      </c>
      <c r="J26" s="1021">
        <v>3</v>
      </c>
      <c r="K26" s="1021">
        <v>613</v>
      </c>
      <c r="L26" s="1021" t="s">
        <v>3034</v>
      </c>
      <c r="M26" s="1021"/>
      <c r="N26" s="1021"/>
      <c r="O26" s="1021">
        <v>10019</v>
      </c>
      <c r="P26" s="1021" t="s">
        <v>3035</v>
      </c>
      <c r="Q26" s="1021">
        <v>11</v>
      </c>
      <c r="R26" s="1021" t="s">
        <v>3036</v>
      </c>
      <c r="S26" s="1021">
        <v>1</v>
      </c>
      <c r="T26" s="1021">
        <v>10</v>
      </c>
      <c r="U26" s="1021">
        <v>110</v>
      </c>
      <c r="V26" s="1021" t="s">
        <v>3047</v>
      </c>
      <c r="W26" s="1021">
        <v>0</v>
      </c>
      <c r="X26" s="1035">
        <v>0.105417218543046</v>
      </c>
      <c r="Y26" s="1036">
        <f>X26*'[3]Exchange rate'!$B$4*'[3]Exchange rate'!$B$7</f>
        <v>15534.281324503259</v>
      </c>
      <c r="Z26" s="1021">
        <v>0</v>
      </c>
      <c r="AA26" s="1021">
        <v>0</v>
      </c>
      <c r="AB26" s="1021">
        <v>0.11199390017982901</v>
      </c>
      <c r="AC26" s="1021">
        <v>0</v>
      </c>
      <c r="AD26" s="1021"/>
      <c r="AE26" s="1021"/>
      <c r="AF26" s="1021">
        <v>0</v>
      </c>
      <c r="AG26" s="1021">
        <v>0</v>
      </c>
      <c r="AH26" s="1021">
        <v>0</v>
      </c>
      <c r="AI26" s="1021">
        <v>0</v>
      </c>
      <c r="AJ26" s="1021">
        <v>0</v>
      </c>
      <c r="AK26" s="1021">
        <v>0</v>
      </c>
      <c r="AL26" s="1021">
        <v>0</v>
      </c>
      <c r="AM26" s="1021">
        <v>0</v>
      </c>
      <c r="AN26" s="1021"/>
      <c r="AO26" s="1021">
        <v>0</v>
      </c>
      <c r="AP26" s="1021">
        <v>918</v>
      </c>
      <c r="AQ26" s="1021">
        <v>0</v>
      </c>
      <c r="AR26" s="1021">
        <v>7.9589999999999994E-2</v>
      </c>
      <c r="AS26" s="1021" t="s">
        <v>3202</v>
      </c>
      <c r="AT26" s="1021" t="s">
        <v>3230</v>
      </c>
      <c r="AU26" s="1021" t="str">
        <f>VLOOKUP(AV26,справочник_HC!$A$3:$E$20,5,FALSE)</f>
        <v xml:space="preserve">HP.7 </v>
      </c>
      <c r="AV26" s="1037">
        <v>12110</v>
      </c>
      <c r="AW26" s="1036" t="str">
        <f>VLOOKUP(AV26,[3]справочник!$A$3:$C$20,3,FALSE)</f>
        <v>HC.7</v>
      </c>
      <c r="AX26" s="1021" t="s">
        <v>3190</v>
      </c>
      <c r="AY26" s="1021">
        <v>121</v>
      </c>
      <c r="AZ26" s="1021" t="s">
        <v>3191</v>
      </c>
      <c r="BA26" s="1021">
        <v>10000</v>
      </c>
      <c r="BB26" s="1021" t="s">
        <v>3198</v>
      </c>
      <c r="BC26" s="1021"/>
      <c r="BD26" s="1021"/>
      <c r="BE26" s="1038">
        <v>37621</v>
      </c>
      <c r="BF26" s="1038">
        <v>39446</v>
      </c>
      <c r="BG26" s="1021" t="s">
        <v>3231</v>
      </c>
      <c r="BH26" s="1009">
        <v>0</v>
      </c>
      <c r="BI26" s="1009">
        <v>0</v>
      </c>
      <c r="BJ26" s="1009">
        <v>0</v>
      </c>
      <c r="BK26" s="1009">
        <v>2</v>
      </c>
      <c r="BL26" s="1009"/>
      <c r="BM26" s="1009"/>
      <c r="BN26" s="1009"/>
      <c r="BO26" s="1009"/>
      <c r="BP26" s="1009">
        <v>0</v>
      </c>
      <c r="BQ26" s="1009">
        <v>0</v>
      </c>
      <c r="BR26" s="1009">
        <v>0</v>
      </c>
      <c r="BS26" s="1009">
        <v>0</v>
      </c>
      <c r="BT26" s="1009"/>
      <c r="BU26" s="1009"/>
      <c r="BV26" s="1009"/>
      <c r="BW26" s="1009"/>
      <c r="BX26" s="1009"/>
      <c r="BY26" s="1009"/>
      <c r="BZ26" s="1009"/>
      <c r="CA26" s="1009"/>
      <c r="CB26" s="1009">
        <v>0</v>
      </c>
      <c r="CC26" s="1009"/>
      <c r="CD26" s="1009"/>
      <c r="CE26" s="1009"/>
      <c r="CF26" s="1009"/>
      <c r="CG26" s="1009"/>
    </row>
    <row r="27" spans="1:85" hidden="1">
      <c r="A27" s="1021">
        <v>2010</v>
      </c>
      <c r="B27" s="1021">
        <v>302</v>
      </c>
      <c r="C27" s="1021" t="s">
        <v>3063</v>
      </c>
      <c r="D27" s="1021" t="str">
        <f>VLOOKUP(G27,'справочник FS-HF'!$A$2:$C$26,3,FALSE)</f>
        <v>FS.7.1.1</v>
      </c>
      <c r="E27" s="1021" t="str">
        <f>VLOOKUP(G27,'справочник FS-HF'!$A$2:$D$26,4,FALSE)</f>
        <v xml:space="preserve">HF.4.2.2.1 </v>
      </c>
      <c r="F27" s="1021">
        <v>1</v>
      </c>
      <c r="G27" s="1021" t="s">
        <v>3064</v>
      </c>
      <c r="H27" s="1021">
        <v>2010031317</v>
      </c>
      <c r="I27" s="1021" t="s">
        <v>3619</v>
      </c>
      <c r="J27" s="1021">
        <v>3</v>
      </c>
      <c r="K27" s="1021">
        <v>613</v>
      </c>
      <c r="L27" s="1021" t="s">
        <v>3034</v>
      </c>
      <c r="M27" s="1021"/>
      <c r="N27" s="1021"/>
      <c r="O27" s="1021">
        <v>10019</v>
      </c>
      <c r="P27" s="1021" t="s">
        <v>3035</v>
      </c>
      <c r="Q27" s="1021">
        <v>11</v>
      </c>
      <c r="R27" s="1021" t="s">
        <v>3036</v>
      </c>
      <c r="S27" s="1021">
        <v>1</v>
      </c>
      <c r="T27" s="1021">
        <v>10</v>
      </c>
      <c r="U27" s="1021">
        <v>110</v>
      </c>
      <c r="V27" s="1021" t="s">
        <v>3047</v>
      </c>
      <c r="W27" s="1021"/>
      <c r="X27" s="1035">
        <v>3.6240000000000001E-3</v>
      </c>
      <c r="Y27" s="1036">
        <f>X27*'[3]Exchange rate'!$B$4*'[3]Exchange rate'!$B$7</f>
        <v>534.03264000000001</v>
      </c>
      <c r="Z27" s="1021"/>
      <c r="AA27" s="1021"/>
      <c r="AB27" s="1021">
        <v>3.7012549245763601E-3</v>
      </c>
      <c r="AC27" s="1021"/>
      <c r="AD27" s="1021"/>
      <c r="AE27" s="1021"/>
      <c r="AF27" s="1021"/>
      <c r="AG27" s="1021"/>
      <c r="AH27" s="1021"/>
      <c r="AI27" s="1021"/>
      <c r="AJ27" s="1021"/>
      <c r="AK27" s="1021"/>
      <c r="AL27" s="1021"/>
      <c r="AM27" s="1021"/>
      <c r="AN27" s="1021"/>
      <c r="AO27" s="1021"/>
      <c r="AP27" s="1021">
        <v>302</v>
      </c>
      <c r="AQ27" s="1021"/>
      <c r="AR27" s="1021">
        <v>3.6240000000000001E-3</v>
      </c>
      <c r="AS27" s="1021" t="s">
        <v>3537</v>
      </c>
      <c r="AT27" s="1021" t="s">
        <v>3538</v>
      </c>
      <c r="AU27" s="1021" t="str">
        <f>VLOOKUP(AV27,справочник_HC!$A$3:$E$20,5,FALSE)</f>
        <v xml:space="preserve">HP.6 </v>
      </c>
      <c r="AV27" s="1037">
        <v>13040</v>
      </c>
      <c r="AW27" s="1036" t="str">
        <f>VLOOKUP(AV27,[3]справочник!$A$3:$C$20,3,FALSE)</f>
        <v>HC.6.2</v>
      </c>
      <c r="AX27" s="1021" t="s">
        <v>3428</v>
      </c>
      <c r="AY27" s="1021">
        <v>130</v>
      </c>
      <c r="AZ27" s="1021" t="s">
        <v>3169</v>
      </c>
      <c r="BA27" s="1021">
        <v>10000</v>
      </c>
      <c r="BB27" s="1021" t="s">
        <v>3198</v>
      </c>
      <c r="BC27" s="1021" t="s">
        <v>3198</v>
      </c>
      <c r="BD27" s="1021"/>
      <c r="BE27" s="1038">
        <v>38717</v>
      </c>
      <c r="BF27" s="1038">
        <v>39081</v>
      </c>
      <c r="BG27" s="1021" t="s">
        <v>3620</v>
      </c>
      <c r="BH27" s="1009"/>
      <c r="BI27" s="1009">
        <v>0</v>
      </c>
      <c r="BJ27" s="1009">
        <v>0</v>
      </c>
      <c r="BK27" s="1009">
        <v>0</v>
      </c>
      <c r="BL27" s="1009"/>
      <c r="BM27" s="1009"/>
      <c r="BN27" s="1009"/>
      <c r="BO27" s="1009"/>
      <c r="BP27" s="1009">
        <v>0</v>
      </c>
      <c r="BQ27" s="1009">
        <v>0</v>
      </c>
      <c r="BR27" s="1009">
        <v>0</v>
      </c>
      <c r="BS27" s="1009">
        <v>0</v>
      </c>
      <c r="BT27" s="1009"/>
      <c r="BU27" s="1009"/>
      <c r="BV27" s="1009"/>
      <c r="BW27" s="1009"/>
      <c r="BX27" s="1009"/>
      <c r="BY27" s="1009"/>
      <c r="BZ27" s="1009"/>
      <c r="CA27" s="1009"/>
      <c r="CB27" s="1009"/>
      <c r="CC27" s="1009"/>
      <c r="CD27" s="1009"/>
      <c r="CE27" s="1009"/>
      <c r="CF27" s="1009"/>
      <c r="CG27" s="1009"/>
    </row>
    <row r="28" spans="1:85" hidden="1">
      <c r="A28" s="1021">
        <v>2010</v>
      </c>
      <c r="B28" s="1021">
        <v>302</v>
      </c>
      <c r="C28" s="1021" t="s">
        <v>3063</v>
      </c>
      <c r="D28" s="1021" t="str">
        <f>VLOOKUP(G28,'справочник FS-HF'!$A$2:$C$26,3,FALSE)</f>
        <v>FS.7.1.1</v>
      </c>
      <c r="E28" s="1021" t="str">
        <f>VLOOKUP(G28,'справочник FS-HF'!$A$2:$D$26,4,FALSE)</f>
        <v xml:space="preserve">HF.4.2.2.1 </v>
      </c>
      <c r="F28" s="1021">
        <v>1</v>
      </c>
      <c r="G28" s="1021" t="s">
        <v>3064</v>
      </c>
      <c r="H28" s="1021">
        <v>2010031316</v>
      </c>
      <c r="I28" s="1021" t="s">
        <v>3621</v>
      </c>
      <c r="J28" s="1021">
        <v>3</v>
      </c>
      <c r="K28" s="1021">
        <v>613</v>
      </c>
      <c r="L28" s="1021" t="s">
        <v>3034</v>
      </c>
      <c r="M28" s="1021"/>
      <c r="N28" s="1021"/>
      <c r="O28" s="1021">
        <v>10019</v>
      </c>
      <c r="P28" s="1021" t="s">
        <v>3035</v>
      </c>
      <c r="Q28" s="1021">
        <v>11</v>
      </c>
      <c r="R28" s="1021" t="s">
        <v>3036</v>
      </c>
      <c r="S28" s="1021">
        <v>1</v>
      </c>
      <c r="T28" s="1021">
        <v>10</v>
      </c>
      <c r="U28" s="1021">
        <v>110</v>
      </c>
      <c r="V28" s="1021" t="s">
        <v>3047</v>
      </c>
      <c r="W28" s="1021"/>
      <c r="X28" s="1035">
        <v>1.7309999999999999E-3</v>
      </c>
      <c r="Y28" s="1036">
        <f>X28*'[3]Exchange rate'!$B$4*'[3]Exchange rate'!$B$7</f>
        <v>255.08016000000001</v>
      </c>
      <c r="Z28" s="1021"/>
      <c r="AA28" s="1021"/>
      <c r="AB28" s="1021">
        <v>1.76790073798059E-3</v>
      </c>
      <c r="AC28" s="1021"/>
      <c r="AD28" s="1021"/>
      <c r="AE28" s="1021"/>
      <c r="AF28" s="1021"/>
      <c r="AG28" s="1021"/>
      <c r="AH28" s="1021"/>
      <c r="AI28" s="1021"/>
      <c r="AJ28" s="1021"/>
      <c r="AK28" s="1021"/>
      <c r="AL28" s="1021"/>
      <c r="AM28" s="1021"/>
      <c r="AN28" s="1021"/>
      <c r="AO28" s="1021"/>
      <c r="AP28" s="1021">
        <v>302</v>
      </c>
      <c r="AQ28" s="1021"/>
      <c r="AR28" s="1021">
        <v>1.7309999999999999E-3</v>
      </c>
      <c r="AS28" s="1021" t="s">
        <v>3537</v>
      </c>
      <c r="AT28" s="1021" t="s">
        <v>3538</v>
      </c>
      <c r="AU28" s="1021" t="str">
        <f>VLOOKUP(AV28,справочник_HC!$A$3:$E$20,5,FALSE)</f>
        <v xml:space="preserve">HP.6 </v>
      </c>
      <c r="AV28" s="1037">
        <v>13040</v>
      </c>
      <c r="AW28" s="1036" t="str">
        <f>VLOOKUP(AV28,[3]справочник!$A$3:$C$20,3,FALSE)</f>
        <v>HC.6.2</v>
      </c>
      <c r="AX28" s="1021" t="s">
        <v>3428</v>
      </c>
      <c r="AY28" s="1021">
        <v>130</v>
      </c>
      <c r="AZ28" s="1021" t="s">
        <v>3169</v>
      </c>
      <c r="BA28" s="1021">
        <v>10000</v>
      </c>
      <c r="BB28" s="1021" t="s">
        <v>3198</v>
      </c>
      <c r="BC28" s="1021" t="s">
        <v>3198</v>
      </c>
      <c r="BD28" s="1021"/>
      <c r="BE28" s="1038">
        <v>38717</v>
      </c>
      <c r="BF28" s="1038">
        <v>39081</v>
      </c>
      <c r="BG28" s="1021" t="s">
        <v>3620</v>
      </c>
      <c r="BH28" s="1009"/>
      <c r="BI28" s="1009">
        <v>0</v>
      </c>
      <c r="BJ28" s="1009">
        <v>0</v>
      </c>
      <c r="BK28" s="1009">
        <v>0</v>
      </c>
      <c r="BL28" s="1009"/>
      <c r="BM28" s="1009"/>
      <c r="BN28" s="1009"/>
      <c r="BO28" s="1009"/>
      <c r="BP28" s="1009">
        <v>0</v>
      </c>
      <c r="BQ28" s="1009">
        <v>0</v>
      </c>
      <c r="BR28" s="1009">
        <v>0</v>
      </c>
      <c r="BS28" s="1009">
        <v>0</v>
      </c>
      <c r="BT28" s="1009"/>
      <c r="BU28" s="1009"/>
      <c r="BV28" s="1009"/>
      <c r="BW28" s="1009"/>
      <c r="BX28" s="1009"/>
      <c r="BY28" s="1009"/>
      <c r="BZ28" s="1009"/>
      <c r="CA28" s="1009"/>
      <c r="CB28" s="1009"/>
      <c r="CC28" s="1009"/>
      <c r="CD28" s="1009"/>
      <c r="CE28" s="1009"/>
      <c r="CF28" s="1009"/>
      <c r="CG28" s="1009"/>
    </row>
    <row r="29" spans="1:85" hidden="1">
      <c r="A29" s="1021">
        <v>2010</v>
      </c>
      <c r="B29" s="1021">
        <v>302</v>
      </c>
      <c r="C29" s="1021" t="s">
        <v>3063</v>
      </c>
      <c r="D29" s="1021" t="str">
        <f>VLOOKUP(G29,'справочник FS-HF'!$A$2:$C$26,3,FALSE)</f>
        <v>FS.7.1.1</v>
      </c>
      <c r="E29" s="1021" t="str">
        <f>VLOOKUP(G29,'справочник FS-HF'!$A$2:$D$26,4,FALSE)</f>
        <v xml:space="preserve">HF.4.2.2.1 </v>
      </c>
      <c r="F29" s="1021">
        <v>1</v>
      </c>
      <c r="G29" s="1021" t="s">
        <v>3064</v>
      </c>
      <c r="H29" s="1021">
        <v>2010031318</v>
      </c>
      <c r="I29" s="1021" t="s">
        <v>3623</v>
      </c>
      <c r="J29" s="1021">
        <v>3</v>
      </c>
      <c r="K29" s="1021">
        <v>613</v>
      </c>
      <c r="L29" s="1021" t="s">
        <v>3034</v>
      </c>
      <c r="M29" s="1021"/>
      <c r="N29" s="1021"/>
      <c r="O29" s="1021">
        <v>10019</v>
      </c>
      <c r="P29" s="1021" t="s">
        <v>3035</v>
      </c>
      <c r="Q29" s="1021">
        <v>11</v>
      </c>
      <c r="R29" s="1021" t="s">
        <v>3036</v>
      </c>
      <c r="S29" s="1021">
        <v>1</v>
      </c>
      <c r="T29" s="1021">
        <v>10</v>
      </c>
      <c r="U29" s="1021">
        <v>110</v>
      </c>
      <c r="V29" s="1021" t="s">
        <v>3047</v>
      </c>
      <c r="W29" s="1021"/>
      <c r="X29" s="1035">
        <v>3.3000000000000002E-2</v>
      </c>
      <c r="Y29" s="1036">
        <f>X29*'[3]Exchange rate'!$B$4*'[3]Exchange rate'!$B$7</f>
        <v>4862.88</v>
      </c>
      <c r="Z29" s="1021"/>
      <c r="AA29" s="1021"/>
      <c r="AB29" s="1021">
        <v>3.37034802734602E-2</v>
      </c>
      <c r="AC29" s="1021"/>
      <c r="AD29" s="1021"/>
      <c r="AE29" s="1021"/>
      <c r="AF29" s="1021"/>
      <c r="AG29" s="1021"/>
      <c r="AH29" s="1021"/>
      <c r="AI29" s="1021"/>
      <c r="AJ29" s="1021"/>
      <c r="AK29" s="1021"/>
      <c r="AL29" s="1021"/>
      <c r="AM29" s="1021"/>
      <c r="AN29" s="1021"/>
      <c r="AO29" s="1021"/>
      <c r="AP29" s="1021">
        <v>302</v>
      </c>
      <c r="AQ29" s="1021"/>
      <c r="AR29" s="1021">
        <v>3.3000000000000002E-2</v>
      </c>
      <c r="AS29" s="1021" t="s">
        <v>3537</v>
      </c>
      <c r="AT29" s="1021" t="s">
        <v>3538</v>
      </c>
      <c r="AU29" s="1021" t="str">
        <f>VLOOKUP(AV29,справочник_HC!$A$3:$E$20,5,FALSE)</f>
        <v xml:space="preserve">HP.6 </v>
      </c>
      <c r="AV29" s="1037">
        <v>13040</v>
      </c>
      <c r="AW29" s="1036" t="str">
        <f>VLOOKUP(AV29,[3]справочник!$A$3:$C$20,3,FALSE)</f>
        <v>HC.6.2</v>
      </c>
      <c r="AX29" s="1021" t="s">
        <v>3428</v>
      </c>
      <c r="AY29" s="1021">
        <v>130</v>
      </c>
      <c r="AZ29" s="1021" t="s">
        <v>3169</v>
      </c>
      <c r="BA29" s="1021">
        <v>10000</v>
      </c>
      <c r="BB29" s="1021" t="s">
        <v>3198</v>
      </c>
      <c r="BC29" s="1021" t="s">
        <v>3198</v>
      </c>
      <c r="BD29" s="1021"/>
      <c r="BE29" s="1038">
        <v>38717</v>
      </c>
      <c r="BF29" s="1038">
        <v>39081</v>
      </c>
      <c r="BG29" s="1021" t="s">
        <v>3624</v>
      </c>
      <c r="BH29" s="1009"/>
      <c r="BI29" s="1009">
        <v>0</v>
      </c>
      <c r="BJ29" s="1009">
        <v>0</v>
      </c>
      <c r="BK29" s="1009">
        <v>0</v>
      </c>
      <c r="BL29" s="1009"/>
      <c r="BM29" s="1009"/>
      <c r="BN29" s="1009"/>
      <c r="BO29" s="1009"/>
      <c r="BP29" s="1009">
        <v>0</v>
      </c>
      <c r="BQ29" s="1009">
        <v>0</v>
      </c>
      <c r="BR29" s="1009">
        <v>0</v>
      </c>
      <c r="BS29" s="1009">
        <v>0</v>
      </c>
      <c r="BT29" s="1009"/>
      <c r="BU29" s="1009"/>
      <c r="BV29" s="1009"/>
      <c r="BW29" s="1009"/>
      <c r="BX29" s="1009"/>
      <c r="BY29" s="1009"/>
      <c r="BZ29" s="1009"/>
      <c r="CA29" s="1009"/>
      <c r="CB29" s="1009"/>
      <c r="CC29" s="1009"/>
      <c r="CD29" s="1009"/>
      <c r="CE29" s="1009"/>
      <c r="CF29" s="1009"/>
      <c r="CG29" s="1009"/>
    </row>
    <row r="30" spans="1:85" hidden="1">
      <c r="A30" s="1021">
        <v>2012</v>
      </c>
      <c r="B30" s="1021">
        <v>302</v>
      </c>
      <c r="C30" s="1021" t="s">
        <v>3063</v>
      </c>
      <c r="D30" s="1021" t="str">
        <f>VLOOKUP(G30,'справочник FS-HF'!$A$2:$C$26,3,FALSE)</f>
        <v>FS.7.1.1</v>
      </c>
      <c r="E30" s="1021" t="str">
        <f>VLOOKUP(G30,'справочник FS-HF'!$A$2:$D$26,4,FALSE)</f>
        <v xml:space="preserve">HF.4.2.2.1 </v>
      </c>
      <c r="F30" s="1021">
        <v>1</v>
      </c>
      <c r="G30" s="1021" t="s">
        <v>3064</v>
      </c>
      <c r="H30" s="1021">
        <v>2012035987</v>
      </c>
      <c r="I30" s="1021" t="s">
        <v>3436</v>
      </c>
      <c r="J30" s="1021">
        <v>1</v>
      </c>
      <c r="K30" s="1021">
        <v>613</v>
      </c>
      <c r="L30" s="1021" t="s">
        <v>3034</v>
      </c>
      <c r="M30" s="1021"/>
      <c r="N30" s="1021"/>
      <c r="O30" s="1021">
        <v>10019</v>
      </c>
      <c r="P30" s="1021" t="s">
        <v>3035</v>
      </c>
      <c r="Q30" s="1021">
        <v>11</v>
      </c>
      <c r="R30" s="1021" t="s">
        <v>3036</v>
      </c>
      <c r="S30" s="1021">
        <v>1</v>
      </c>
      <c r="T30" s="1021">
        <v>10</v>
      </c>
      <c r="U30" s="1021">
        <v>110</v>
      </c>
      <c r="V30" s="1021" t="s">
        <v>3047</v>
      </c>
      <c r="W30" s="1021"/>
      <c r="X30" s="1035"/>
      <c r="Y30" s="1036">
        <f>X30*'[3]Exchange rate'!$B$6*'[3]Exchange rate'!$B$7</f>
        <v>0</v>
      </c>
      <c r="Z30" s="1021"/>
      <c r="AA30" s="1021"/>
      <c r="AB30" s="1021"/>
      <c r="AC30" s="1021"/>
      <c r="AD30" s="1021">
        <v>-1.121E-3</v>
      </c>
      <c r="AE30" s="1021">
        <v>-1.1006468062396101E-3</v>
      </c>
      <c r="AF30" s="1021"/>
      <c r="AG30" s="1021"/>
      <c r="AH30" s="1021"/>
      <c r="AI30" s="1021"/>
      <c r="AJ30" s="1021"/>
      <c r="AK30" s="1021"/>
      <c r="AL30" s="1021"/>
      <c r="AM30" s="1021"/>
      <c r="AN30" s="1021"/>
      <c r="AO30" s="1021"/>
      <c r="AP30" s="1021">
        <v>302</v>
      </c>
      <c r="AQ30" s="1021"/>
      <c r="AR30" s="1021"/>
      <c r="AS30" s="1021" t="s">
        <v>3437</v>
      </c>
      <c r="AT30" s="1021" t="s">
        <v>3438</v>
      </c>
      <c r="AU30" s="1021" t="str">
        <f>VLOOKUP(AV30,справочник_HC!$A$3:$E$20,5,FALSE)</f>
        <v xml:space="preserve">HP.6 </v>
      </c>
      <c r="AV30" s="1037">
        <v>13040</v>
      </c>
      <c r="AW30" s="1036" t="str">
        <f>VLOOKUP(AV30,[3]справочник!$A$3:$C$20,3,FALSE)</f>
        <v>HC.6.2</v>
      </c>
      <c r="AX30" s="1021" t="s">
        <v>3428</v>
      </c>
      <c r="AY30" s="1021">
        <v>130</v>
      </c>
      <c r="AZ30" s="1021" t="s">
        <v>3169</v>
      </c>
      <c r="BA30" s="1021">
        <v>10000</v>
      </c>
      <c r="BB30" s="1021" t="s">
        <v>3198</v>
      </c>
      <c r="BC30" s="1021" t="s">
        <v>3199</v>
      </c>
      <c r="BD30" s="1021"/>
      <c r="BE30" s="1038">
        <v>39447</v>
      </c>
      <c r="BF30" s="1038">
        <v>39812</v>
      </c>
      <c r="BG30" s="1021" t="s">
        <v>3439</v>
      </c>
      <c r="BH30" s="1009"/>
      <c r="BI30" s="1009"/>
      <c r="BJ30" s="1009"/>
      <c r="BK30" s="1009"/>
      <c r="BL30" s="1009"/>
      <c r="BM30" s="1009"/>
      <c r="BN30" s="1009"/>
      <c r="BO30" s="1009"/>
      <c r="BP30" s="1009"/>
      <c r="BQ30" s="1009"/>
      <c r="BR30" s="1009"/>
      <c r="BS30" s="1009"/>
      <c r="BT30" s="1010">
        <v>39447</v>
      </c>
      <c r="BU30" s="1009"/>
      <c r="BV30" s="1009"/>
      <c r="BW30" s="1009"/>
      <c r="BX30" s="1009"/>
      <c r="BY30" s="1009"/>
      <c r="BZ30" s="1009"/>
      <c r="CA30" s="1009"/>
      <c r="CB30" s="1009"/>
      <c r="CC30" s="1009"/>
      <c r="CD30" s="1009"/>
      <c r="CE30" s="1009"/>
      <c r="CF30" s="1009"/>
      <c r="CG30" s="1009"/>
    </row>
    <row r="31" spans="1:85" hidden="1">
      <c r="A31" s="1021">
        <v>2011</v>
      </c>
      <c r="B31" s="1021">
        <v>302</v>
      </c>
      <c r="C31" s="1021" t="s">
        <v>3063</v>
      </c>
      <c r="D31" s="1021" t="str">
        <f>VLOOKUP(G31,'справочник FS-HF'!$A$2:$C$26,3,FALSE)</f>
        <v>FS.7.1.1</v>
      </c>
      <c r="E31" s="1021" t="str">
        <f>VLOOKUP(G31,'справочник FS-HF'!$A$2:$D$26,4,FALSE)</f>
        <v xml:space="preserve">HF.4.2.2.1 </v>
      </c>
      <c r="F31" s="1021">
        <v>1</v>
      </c>
      <c r="G31" s="1021" t="s">
        <v>3064</v>
      </c>
      <c r="H31" s="1021">
        <v>2011019128</v>
      </c>
      <c r="I31" s="1021" t="s">
        <v>3279</v>
      </c>
      <c r="J31" s="1021">
        <v>3</v>
      </c>
      <c r="K31" s="1021">
        <v>613</v>
      </c>
      <c r="L31" s="1021" t="s">
        <v>3034</v>
      </c>
      <c r="M31" s="1021"/>
      <c r="N31" s="1021"/>
      <c r="O31" s="1021">
        <v>10019</v>
      </c>
      <c r="P31" s="1021" t="s">
        <v>3035</v>
      </c>
      <c r="Q31" s="1021">
        <v>11</v>
      </c>
      <c r="R31" s="1021" t="s">
        <v>3036</v>
      </c>
      <c r="S31" s="1021">
        <v>1</v>
      </c>
      <c r="T31" s="1021">
        <v>10</v>
      </c>
      <c r="U31" s="1021">
        <v>110</v>
      </c>
      <c r="V31" s="1021" t="s">
        <v>3047</v>
      </c>
      <c r="W31" s="1021"/>
      <c r="X31" s="1035">
        <v>3.2779999999999997E-2</v>
      </c>
      <c r="Y31" s="1036">
        <f>X31*'[3]Exchange rate'!$B$5*'[3]Exchange rate'!$B$7</f>
        <v>4806.2035999999998</v>
      </c>
      <c r="Z31" s="1021"/>
      <c r="AA31" s="1021"/>
      <c r="AB31" s="1021">
        <v>3.2779999999999997E-2</v>
      </c>
      <c r="AC31" s="1021"/>
      <c r="AD31" s="1021"/>
      <c r="AE31" s="1021"/>
      <c r="AF31" s="1021"/>
      <c r="AG31" s="1021"/>
      <c r="AH31" s="1021"/>
      <c r="AI31" s="1021"/>
      <c r="AJ31" s="1021"/>
      <c r="AK31" s="1021"/>
      <c r="AL31" s="1021"/>
      <c r="AM31" s="1021"/>
      <c r="AN31" s="1021"/>
      <c r="AO31" s="1021"/>
      <c r="AP31" s="1021">
        <v>302</v>
      </c>
      <c r="AQ31" s="1021"/>
      <c r="AR31" s="1021">
        <v>3.2779999999999997E-2</v>
      </c>
      <c r="AS31" s="1021" t="s">
        <v>3280</v>
      </c>
      <c r="AT31" s="1021" t="s">
        <v>3281</v>
      </c>
      <c r="AU31" s="1021" t="str">
        <f>VLOOKUP(AV31,справочник_HC!$A$3:$E$20,5,FALSE)</f>
        <v xml:space="preserve">HP.6 </v>
      </c>
      <c r="AV31" s="1037">
        <v>12250</v>
      </c>
      <c r="AW31" s="1036" t="str">
        <f>VLOOKUP(AV31,[3]справочник!$A$3:$C$20,3,FALSE)</f>
        <v>HC.RI.3.3</v>
      </c>
      <c r="AX31" s="1021" t="s">
        <v>3238</v>
      </c>
      <c r="AY31" s="1021">
        <v>122</v>
      </c>
      <c r="AZ31" s="1021" t="s">
        <v>3058</v>
      </c>
      <c r="BA31" s="1021">
        <v>10000</v>
      </c>
      <c r="BB31" s="1021" t="s">
        <v>3198</v>
      </c>
      <c r="BC31" s="1021" t="s">
        <v>3199</v>
      </c>
      <c r="BD31" s="1021"/>
      <c r="BE31" s="1021"/>
      <c r="BF31" s="1021"/>
      <c r="BG31" s="1021" t="s">
        <v>3282</v>
      </c>
      <c r="BH31" s="1009"/>
      <c r="BI31" s="1009">
        <v>0</v>
      </c>
      <c r="BJ31" s="1009">
        <v>0</v>
      </c>
      <c r="BK31" s="1009">
        <v>0</v>
      </c>
      <c r="BL31" s="1009"/>
      <c r="BM31" s="1009"/>
      <c r="BN31" s="1009"/>
      <c r="BO31" s="1009"/>
      <c r="BP31" s="1009">
        <v>0</v>
      </c>
      <c r="BQ31" s="1009">
        <v>0</v>
      </c>
      <c r="BR31" s="1009">
        <v>0</v>
      </c>
      <c r="BS31" s="1009">
        <v>0</v>
      </c>
      <c r="BT31" s="1009"/>
      <c r="BU31" s="1009"/>
      <c r="BV31" s="1009"/>
      <c r="BW31" s="1009"/>
      <c r="BX31" s="1009"/>
      <c r="BY31" s="1009"/>
      <c r="BZ31" s="1009"/>
      <c r="CA31" s="1009"/>
      <c r="CB31" s="1009"/>
      <c r="CC31" s="1009"/>
      <c r="CD31" s="1009"/>
      <c r="CE31" s="1009"/>
      <c r="CF31" s="1009"/>
      <c r="CG31" s="1009"/>
    </row>
    <row r="32" spans="1:85">
      <c r="A32" s="1021">
        <v>2010</v>
      </c>
      <c r="B32" s="1021">
        <v>974</v>
      </c>
      <c r="C32" s="1021" t="s">
        <v>3165</v>
      </c>
      <c r="D32" s="1021" t="str">
        <f>VLOOKUP(G32,'справочник FS-HF'!$A$2:$C$26,3,FALSE)</f>
        <v>FS.7.1.2</v>
      </c>
      <c r="E32" s="1021" t="str">
        <f>VLOOKUP(G32,'справочник FS-HF'!$A$2:$D$26,4,FALSE)</f>
        <v>HF.4.2.2.3</v>
      </c>
      <c r="F32" s="1021">
        <v>1</v>
      </c>
      <c r="G32" s="1021" t="s">
        <v>3165</v>
      </c>
      <c r="H32" s="1021">
        <v>2010100420</v>
      </c>
      <c r="I32" s="1021" t="s">
        <v>3379</v>
      </c>
      <c r="J32" s="1021">
        <v>1</v>
      </c>
      <c r="K32" s="1021">
        <v>613</v>
      </c>
      <c r="L32" s="1021" t="s">
        <v>3034</v>
      </c>
      <c r="M32" s="1021"/>
      <c r="N32" s="1021"/>
      <c r="O32" s="1021">
        <v>10019</v>
      </c>
      <c r="P32" s="1021" t="s">
        <v>3035</v>
      </c>
      <c r="Q32" s="1021">
        <v>11</v>
      </c>
      <c r="R32" s="1021" t="s">
        <v>3036</v>
      </c>
      <c r="S32" s="1021">
        <v>4</v>
      </c>
      <c r="T32" s="1021">
        <v>10</v>
      </c>
      <c r="U32" s="1021">
        <v>110</v>
      </c>
      <c r="V32" s="1021" t="s">
        <v>3047</v>
      </c>
      <c r="W32" s="1021">
        <v>7.5600000000000001E-2</v>
      </c>
      <c r="X32" s="1035">
        <v>7.5600000000000001E-2</v>
      </c>
      <c r="Y32" s="1036">
        <f>X32*'[3]Exchange rate'!$B$4*'[3]Exchange rate'!$B$7</f>
        <v>11140.416000000001</v>
      </c>
      <c r="Z32" s="1021">
        <v>0</v>
      </c>
      <c r="AA32" s="1021">
        <v>8.0537409514862102E-2</v>
      </c>
      <c r="AB32" s="1021">
        <v>8.0537409514862102E-2</v>
      </c>
      <c r="AC32" s="1021">
        <v>0</v>
      </c>
      <c r="AD32" s="1021"/>
      <c r="AE32" s="1021"/>
      <c r="AF32" s="1021"/>
      <c r="AG32" s="1021"/>
      <c r="AH32" s="1021"/>
      <c r="AI32" s="1021"/>
      <c r="AJ32" s="1021"/>
      <c r="AK32" s="1021"/>
      <c r="AL32" s="1021"/>
      <c r="AM32" s="1021"/>
      <c r="AN32" s="1021"/>
      <c r="AO32" s="1021"/>
      <c r="AP32" s="1021">
        <v>302</v>
      </c>
      <c r="AQ32" s="1021">
        <v>7.5600000000000001E-2</v>
      </c>
      <c r="AR32" s="1021">
        <v>7.5600000000000001E-2</v>
      </c>
      <c r="AS32" s="1021" t="s">
        <v>3380</v>
      </c>
      <c r="AT32" s="1021" t="s">
        <v>3381</v>
      </c>
      <c r="AU32" s="1021" t="str">
        <f>VLOOKUP(AV32,справочник_HC!$A$3:$E$20,5,FALSE)</f>
        <v xml:space="preserve">HP.7 </v>
      </c>
      <c r="AV32" s="1037">
        <v>13010</v>
      </c>
      <c r="AW32" s="1036" t="str">
        <f>VLOOKUP(AV32,[3]справочник!$A$3:$C$20,3,FALSE)</f>
        <v>HC.7</v>
      </c>
      <c r="AX32" s="1021" t="s">
        <v>3361</v>
      </c>
      <c r="AY32" s="1021">
        <v>130</v>
      </c>
      <c r="AZ32" s="1021" t="s">
        <v>3169</v>
      </c>
      <c r="BA32" s="1021">
        <v>10000</v>
      </c>
      <c r="BB32" s="1021" t="s">
        <v>3198</v>
      </c>
      <c r="BC32" s="1021" t="s">
        <v>3385</v>
      </c>
      <c r="BD32" s="1021"/>
      <c r="BE32" s="1021"/>
      <c r="BF32" s="1021"/>
      <c r="BG32" s="1021" t="s">
        <v>3381</v>
      </c>
      <c r="BH32" s="1009"/>
      <c r="BI32" s="1009"/>
      <c r="BJ32" s="1009"/>
      <c r="BK32" s="1009"/>
      <c r="BL32" s="1009"/>
      <c r="BM32" s="1009"/>
      <c r="BN32" s="1009"/>
      <c r="BO32" s="1009"/>
      <c r="BP32" s="1009"/>
      <c r="BQ32" s="1009"/>
      <c r="BR32" s="1009"/>
      <c r="BS32" s="1009"/>
      <c r="BT32" s="1009"/>
      <c r="BU32" s="1009"/>
      <c r="BV32" s="1009"/>
      <c r="BW32" s="1009"/>
      <c r="BX32" s="1009"/>
      <c r="BY32" s="1009"/>
      <c r="BZ32" s="1009"/>
      <c r="CA32" s="1009"/>
      <c r="CB32" s="1009"/>
      <c r="CC32" s="1009"/>
      <c r="CD32" s="1009"/>
      <c r="CE32" s="1009"/>
      <c r="CF32" s="1009"/>
      <c r="CG32" s="1009"/>
    </row>
    <row r="33" spans="1:85" hidden="1">
      <c r="A33" s="1021">
        <v>2011</v>
      </c>
      <c r="B33" s="1021">
        <v>302</v>
      </c>
      <c r="C33" s="1021" t="s">
        <v>3063</v>
      </c>
      <c r="D33" s="1021" t="str">
        <f>VLOOKUP(G33,'справочник FS-HF'!$A$2:$C$26,3,FALSE)</f>
        <v>FS.7.1.1</v>
      </c>
      <c r="E33" s="1021" t="str">
        <f>VLOOKUP(G33,'справочник FS-HF'!$A$2:$D$26,4,FALSE)</f>
        <v xml:space="preserve">HF.4.2.2.1 </v>
      </c>
      <c r="F33" s="1021">
        <v>10</v>
      </c>
      <c r="G33" s="1021" t="s">
        <v>3488</v>
      </c>
      <c r="H33" s="1021">
        <v>2011051082</v>
      </c>
      <c r="I33" s="1021" t="s">
        <v>3489</v>
      </c>
      <c r="J33" s="1021">
        <v>1</v>
      </c>
      <c r="K33" s="1021">
        <v>613</v>
      </c>
      <c r="L33" s="1021" t="s">
        <v>3034</v>
      </c>
      <c r="M33" s="1021"/>
      <c r="N33" s="1021"/>
      <c r="O33" s="1021">
        <v>10019</v>
      </c>
      <c r="P33" s="1021" t="s">
        <v>3035</v>
      </c>
      <c r="Q33" s="1021">
        <v>11</v>
      </c>
      <c r="R33" s="1021" t="s">
        <v>3036</v>
      </c>
      <c r="S33" s="1021">
        <v>1</v>
      </c>
      <c r="T33" s="1021">
        <v>10</v>
      </c>
      <c r="U33" s="1021">
        <v>110</v>
      </c>
      <c r="V33" s="1021" t="s">
        <v>3104</v>
      </c>
      <c r="W33" s="1021">
        <v>6.7100000000000005E-4</v>
      </c>
      <c r="X33" s="1035"/>
      <c r="Y33" s="1036">
        <f>X33*'[3]Exchange rate'!$B$5*'[3]Exchange rate'!$B$7</f>
        <v>0</v>
      </c>
      <c r="Z33" s="1021"/>
      <c r="AA33" s="1021">
        <v>6.7100000000000005E-4</v>
      </c>
      <c r="AB33" s="1021"/>
      <c r="AC33" s="1021"/>
      <c r="AD33" s="1021"/>
      <c r="AE33" s="1021"/>
      <c r="AF33" s="1021">
        <v>6.7100000000000005E-4</v>
      </c>
      <c r="AG33" s="1021"/>
      <c r="AH33" s="1021"/>
      <c r="AI33" s="1021">
        <v>6.7100000000000005E-4</v>
      </c>
      <c r="AJ33" s="1021"/>
      <c r="AK33" s="1021"/>
      <c r="AL33" s="1021"/>
      <c r="AM33" s="1021"/>
      <c r="AN33" s="1021"/>
      <c r="AO33" s="1021"/>
      <c r="AP33" s="1021">
        <v>302</v>
      </c>
      <c r="AQ33" s="1021">
        <v>6.7100000000000005E-4</v>
      </c>
      <c r="AR33" s="1021"/>
      <c r="AS33" s="1021" t="s">
        <v>3490</v>
      </c>
      <c r="AT33" s="1021" t="s">
        <v>3491</v>
      </c>
      <c r="AU33" s="1021" t="str">
        <f>VLOOKUP(AV33,справочник_HC!$A$3:$E$20,5,FALSE)</f>
        <v xml:space="preserve">HP.6 </v>
      </c>
      <c r="AV33" s="1037">
        <v>13040</v>
      </c>
      <c r="AW33" s="1036" t="str">
        <f>VLOOKUP(AV33,[3]справочник!$A$3:$C$20,3,FALSE)</f>
        <v>HC.6.2</v>
      </c>
      <c r="AX33" s="1021" t="s">
        <v>3428</v>
      </c>
      <c r="AY33" s="1021">
        <v>130</v>
      </c>
      <c r="AZ33" s="1021" t="s">
        <v>3169</v>
      </c>
      <c r="BA33" s="1021">
        <v>10000</v>
      </c>
      <c r="BB33" s="1021" t="s">
        <v>3198</v>
      </c>
      <c r="BC33" s="1021" t="s">
        <v>3492</v>
      </c>
      <c r="BD33" s="1021"/>
      <c r="BE33" s="1021"/>
      <c r="BF33" s="1021"/>
      <c r="BG33" s="1021" t="s">
        <v>3491</v>
      </c>
      <c r="BH33" s="1009"/>
      <c r="BI33" s="1009">
        <v>0</v>
      </c>
      <c r="BJ33" s="1009">
        <v>0</v>
      </c>
      <c r="BK33" s="1009">
        <v>0</v>
      </c>
      <c r="BL33" s="1009">
        <v>1</v>
      </c>
      <c r="BM33" s="1009"/>
      <c r="BN33" s="1009"/>
      <c r="BO33" s="1009"/>
      <c r="BP33" s="1009">
        <v>0</v>
      </c>
      <c r="BQ33" s="1009">
        <v>0</v>
      </c>
      <c r="BR33" s="1009">
        <v>0</v>
      </c>
      <c r="BS33" s="1009">
        <v>0</v>
      </c>
      <c r="BT33" s="1009"/>
      <c r="BU33" s="1009"/>
      <c r="BV33" s="1009"/>
      <c r="BW33" s="1009"/>
      <c r="BX33" s="1009"/>
      <c r="BY33" s="1009"/>
      <c r="BZ33" s="1009"/>
      <c r="CA33" s="1009">
        <v>100</v>
      </c>
      <c r="CB33" s="1009"/>
      <c r="CC33" s="1009"/>
      <c r="CD33" s="1009"/>
      <c r="CE33" s="1009"/>
      <c r="CF33" s="1009"/>
      <c r="CG33" s="1009"/>
    </row>
    <row r="34" spans="1:85" hidden="1">
      <c r="A34" s="1021">
        <v>2012</v>
      </c>
      <c r="B34" s="1021">
        <v>5</v>
      </c>
      <c r="C34" s="1021" t="s">
        <v>3136</v>
      </c>
      <c r="D34" s="1021" t="str">
        <f>VLOOKUP(G34,'справочник FS-HF'!$A$2:$C$26,3,FALSE)</f>
        <v>FS.7.1.1</v>
      </c>
      <c r="E34" s="1021" t="str">
        <f>VLOOKUP(G34,'справочник FS-HF'!$A$2:$D$26,4,FALSE)</f>
        <v xml:space="preserve">HF.4.2.2.1 </v>
      </c>
      <c r="F34" s="1021">
        <v>1</v>
      </c>
      <c r="G34" s="1021" t="s">
        <v>3283</v>
      </c>
      <c r="H34" s="1021">
        <v>2012000353</v>
      </c>
      <c r="I34" s="1021">
        <v>199966508</v>
      </c>
      <c r="J34" s="1021">
        <v>3</v>
      </c>
      <c r="K34" s="1021">
        <v>613</v>
      </c>
      <c r="L34" s="1021" t="s">
        <v>3034</v>
      </c>
      <c r="M34" s="1021"/>
      <c r="N34" s="1021"/>
      <c r="O34" s="1021">
        <v>10019</v>
      </c>
      <c r="P34" s="1021" t="s">
        <v>3035</v>
      </c>
      <c r="Q34" s="1021">
        <v>11</v>
      </c>
      <c r="R34" s="1021" t="s">
        <v>3036</v>
      </c>
      <c r="S34" s="1021">
        <v>1</v>
      </c>
      <c r="T34" s="1021">
        <v>10</v>
      </c>
      <c r="U34" s="1021">
        <v>110</v>
      </c>
      <c r="V34" s="1021" t="s">
        <v>3047</v>
      </c>
      <c r="W34" s="1021">
        <v>0</v>
      </c>
      <c r="X34" s="1035">
        <v>4.9164520000000003E-2</v>
      </c>
      <c r="Y34" s="1036">
        <f>X34*'[3]Exchange rate'!$B$6*'[3]Exchange rate'!$B$7</f>
        <v>7330.9215772000016</v>
      </c>
      <c r="Z34" s="1021">
        <v>0</v>
      </c>
      <c r="AA34" s="1021">
        <v>0</v>
      </c>
      <c r="AB34" s="1021">
        <v>5.2475368356346898E-2</v>
      </c>
      <c r="AC34" s="1021">
        <v>0</v>
      </c>
      <c r="AD34" s="1021"/>
      <c r="AE34" s="1021"/>
      <c r="AF34" s="1021">
        <v>0</v>
      </c>
      <c r="AG34" s="1021"/>
      <c r="AH34" s="1021">
        <v>0</v>
      </c>
      <c r="AI34" s="1021">
        <v>0</v>
      </c>
      <c r="AJ34" s="1021"/>
      <c r="AK34" s="1021">
        <v>0</v>
      </c>
      <c r="AL34" s="1021"/>
      <c r="AM34" s="1021"/>
      <c r="AN34" s="1021"/>
      <c r="AO34" s="1021"/>
      <c r="AP34" s="1021">
        <v>302</v>
      </c>
      <c r="AQ34" s="1021">
        <v>0</v>
      </c>
      <c r="AR34" s="1021">
        <v>4.9164520000000003E-2</v>
      </c>
      <c r="AS34" s="1021" t="s">
        <v>3696</v>
      </c>
      <c r="AT34" s="1021" t="s">
        <v>3697</v>
      </c>
      <c r="AU34" s="1021" t="str">
        <f>VLOOKUP(AV34,справочник_HC!$A$3:$E$20,5,FALSE)</f>
        <v xml:space="preserve">HP.6 </v>
      </c>
      <c r="AV34" s="1037">
        <v>12263</v>
      </c>
      <c r="AW34" s="1036" t="str">
        <f>VLOOKUP(AV34,[3]справочник!$A$3:$C$20,3,FALSE)</f>
        <v>HC.RI.3.4</v>
      </c>
      <c r="AX34" s="1021" t="s">
        <v>3665</v>
      </c>
      <c r="AY34" s="1021">
        <v>122</v>
      </c>
      <c r="AZ34" s="1021" t="s">
        <v>3058</v>
      </c>
      <c r="BA34" s="1021">
        <v>10000</v>
      </c>
      <c r="BB34" s="1021" t="s">
        <v>3198</v>
      </c>
      <c r="BC34" s="1021" t="s">
        <v>3286</v>
      </c>
      <c r="BD34" s="1021"/>
      <c r="BE34" s="1038">
        <v>36867</v>
      </c>
      <c r="BF34" s="1038">
        <v>37962</v>
      </c>
      <c r="BG34" s="1021" t="s">
        <v>3287</v>
      </c>
      <c r="BH34" s="1009">
        <v>1</v>
      </c>
      <c r="BI34" s="1009">
        <v>0</v>
      </c>
      <c r="BJ34" s="1009"/>
      <c r="BK34" s="1009">
        <v>1</v>
      </c>
      <c r="BL34" s="1009"/>
      <c r="BM34" s="1009"/>
      <c r="BN34" s="1009">
        <v>1</v>
      </c>
      <c r="BO34" s="1009"/>
      <c r="BP34" s="1009">
        <v>0</v>
      </c>
      <c r="BQ34" s="1009">
        <v>0</v>
      </c>
      <c r="BR34" s="1009">
        <v>0</v>
      </c>
      <c r="BS34" s="1009">
        <v>0</v>
      </c>
      <c r="BT34" s="1010">
        <v>36014</v>
      </c>
      <c r="BU34" s="1009"/>
      <c r="BV34" s="1009"/>
      <c r="BW34" s="1009"/>
      <c r="BX34" s="1009"/>
      <c r="BY34" s="1009"/>
      <c r="BZ34" s="1009"/>
      <c r="CA34" s="1009"/>
      <c r="CB34" s="1009"/>
      <c r="CC34" s="1009"/>
      <c r="CD34" s="1009"/>
      <c r="CE34" s="1009"/>
      <c r="CF34" s="1009"/>
      <c r="CG34" s="1009"/>
    </row>
    <row r="35" spans="1:85" hidden="1">
      <c r="A35" s="1021">
        <v>2011</v>
      </c>
      <c r="B35" s="1021">
        <v>5</v>
      </c>
      <c r="C35" s="1021" t="s">
        <v>3136</v>
      </c>
      <c r="D35" s="1021" t="str">
        <f>VLOOKUP(G35,'справочник FS-HF'!$A$2:$C$26,3,FALSE)</f>
        <v>FS.7.1.1</v>
      </c>
      <c r="E35" s="1021" t="str">
        <f>VLOOKUP(G35,'справочник FS-HF'!$A$2:$D$26,4,FALSE)</f>
        <v xml:space="preserve">HF.4.2.2.1 </v>
      </c>
      <c r="F35" s="1021">
        <v>1</v>
      </c>
      <c r="G35" s="1021" t="s">
        <v>3283</v>
      </c>
      <c r="H35" s="1021">
        <v>2011000409</v>
      </c>
      <c r="I35" s="1021">
        <v>199966508</v>
      </c>
      <c r="J35" s="1021">
        <v>3</v>
      </c>
      <c r="K35" s="1021">
        <v>613</v>
      </c>
      <c r="L35" s="1021" t="s">
        <v>3034</v>
      </c>
      <c r="M35" s="1021"/>
      <c r="N35" s="1021"/>
      <c r="O35" s="1021">
        <v>10019</v>
      </c>
      <c r="P35" s="1021" t="s">
        <v>3035</v>
      </c>
      <c r="Q35" s="1021">
        <v>11</v>
      </c>
      <c r="R35" s="1021" t="s">
        <v>3036</v>
      </c>
      <c r="S35" s="1021">
        <v>1</v>
      </c>
      <c r="T35" s="1021">
        <v>10</v>
      </c>
      <c r="U35" s="1021">
        <v>110</v>
      </c>
      <c r="V35" s="1021" t="s">
        <v>3047</v>
      </c>
      <c r="W35" s="1021">
        <v>0</v>
      </c>
      <c r="X35" s="1035">
        <v>1.9671553399999899</v>
      </c>
      <c r="Y35" s="1036">
        <f>X35*'[3]Exchange rate'!$B$5*'[3]Exchange rate'!$B$7</f>
        <v>288424.31595079851</v>
      </c>
      <c r="Z35" s="1021">
        <v>0</v>
      </c>
      <c r="AA35" s="1021">
        <v>0</v>
      </c>
      <c r="AB35" s="1021">
        <v>1.9671553399999899</v>
      </c>
      <c r="AC35" s="1021">
        <v>0</v>
      </c>
      <c r="AD35" s="1021"/>
      <c r="AE35" s="1021"/>
      <c r="AF35" s="1021">
        <v>0</v>
      </c>
      <c r="AG35" s="1021"/>
      <c r="AH35" s="1021">
        <v>0</v>
      </c>
      <c r="AI35" s="1021">
        <v>0</v>
      </c>
      <c r="AJ35" s="1021"/>
      <c r="AK35" s="1021">
        <v>0</v>
      </c>
      <c r="AL35" s="1021">
        <v>0</v>
      </c>
      <c r="AM35" s="1021">
        <v>0</v>
      </c>
      <c r="AN35" s="1021"/>
      <c r="AO35" s="1021">
        <v>0</v>
      </c>
      <c r="AP35" s="1021">
        <v>302</v>
      </c>
      <c r="AQ35" s="1021">
        <v>0</v>
      </c>
      <c r="AR35" s="1021">
        <v>1.9671553399999899</v>
      </c>
      <c r="AS35" s="1021" t="s">
        <v>3696</v>
      </c>
      <c r="AT35" s="1021" t="s">
        <v>3697</v>
      </c>
      <c r="AU35" s="1021" t="str">
        <f>VLOOKUP(AV35,справочник_HC!$A$3:$E$20,5,FALSE)</f>
        <v xml:space="preserve">HP.6 </v>
      </c>
      <c r="AV35" s="1037">
        <v>12263</v>
      </c>
      <c r="AW35" s="1036" t="str">
        <f>VLOOKUP(AV35,[3]справочник!$A$3:$C$20,3,FALSE)</f>
        <v>HC.RI.3.4</v>
      </c>
      <c r="AX35" s="1021" t="s">
        <v>3665</v>
      </c>
      <c r="AY35" s="1021">
        <v>122</v>
      </c>
      <c r="AZ35" s="1021" t="s">
        <v>3058</v>
      </c>
      <c r="BA35" s="1021">
        <v>10000</v>
      </c>
      <c r="BB35" s="1021" t="s">
        <v>3198</v>
      </c>
      <c r="BC35" s="1021" t="s">
        <v>3286</v>
      </c>
      <c r="BD35" s="1021"/>
      <c r="BE35" s="1038">
        <v>36867</v>
      </c>
      <c r="BF35" s="1038">
        <v>37962</v>
      </c>
      <c r="BG35" s="1021" t="s">
        <v>3287</v>
      </c>
      <c r="BH35" s="1009">
        <v>1</v>
      </c>
      <c r="BI35" s="1009">
        <v>0</v>
      </c>
      <c r="BJ35" s="1009"/>
      <c r="BK35" s="1009">
        <v>1</v>
      </c>
      <c r="BL35" s="1009"/>
      <c r="BM35" s="1009"/>
      <c r="BN35" s="1009">
        <v>1</v>
      </c>
      <c r="BO35" s="1009"/>
      <c r="BP35" s="1009">
        <v>0</v>
      </c>
      <c r="BQ35" s="1009">
        <v>0</v>
      </c>
      <c r="BR35" s="1009">
        <v>0</v>
      </c>
      <c r="BS35" s="1009">
        <v>0</v>
      </c>
      <c r="BT35" s="1010">
        <v>36014</v>
      </c>
      <c r="BU35" s="1009"/>
      <c r="BV35" s="1009"/>
      <c r="BW35" s="1009">
        <v>0</v>
      </c>
      <c r="BX35" s="1009">
        <v>0</v>
      </c>
      <c r="BY35" s="1009"/>
      <c r="BZ35" s="1009"/>
      <c r="CA35" s="1009"/>
      <c r="CB35" s="1009">
        <v>0</v>
      </c>
      <c r="CC35" s="1009">
        <v>0</v>
      </c>
      <c r="CD35" s="1009">
        <v>0</v>
      </c>
      <c r="CE35" s="1009">
        <v>0</v>
      </c>
      <c r="CF35" s="1009">
        <v>0</v>
      </c>
      <c r="CG35" s="1009">
        <v>0</v>
      </c>
    </row>
    <row r="36" spans="1:85" hidden="1">
      <c r="A36" s="1021">
        <v>2010</v>
      </c>
      <c r="B36" s="1021">
        <v>1312</v>
      </c>
      <c r="C36" s="1021" t="s">
        <v>3477</v>
      </c>
      <c r="D36" s="1021" t="str">
        <f>VLOOKUP(G36,'справочник FS-HF'!$A$2:$C$26,3,FALSE)</f>
        <v>FS.7.1.2</v>
      </c>
      <c r="E36" s="1021" t="str">
        <f>VLOOKUP(G36,'справочник FS-HF'!$A$2:$D$26,4,FALSE)</f>
        <v>HF.4.2.2.3</v>
      </c>
      <c r="F36" s="1021">
        <v>1</v>
      </c>
      <c r="G36" s="1021" t="s">
        <v>3477</v>
      </c>
      <c r="H36" s="1021">
        <v>2010000268</v>
      </c>
      <c r="I36" s="1021" t="s">
        <v>3572</v>
      </c>
      <c r="J36" s="1021">
        <v>3</v>
      </c>
      <c r="K36" s="1021">
        <v>613</v>
      </c>
      <c r="L36" s="1021" t="s">
        <v>3034</v>
      </c>
      <c r="M36" s="1021"/>
      <c r="N36" s="1021"/>
      <c r="O36" s="1021">
        <v>10019</v>
      </c>
      <c r="P36" s="1021" t="s">
        <v>3035</v>
      </c>
      <c r="Q36" s="1021">
        <v>11</v>
      </c>
      <c r="R36" s="1021" t="s">
        <v>3036</v>
      </c>
      <c r="S36" s="1021">
        <v>4</v>
      </c>
      <c r="T36" s="1021">
        <v>10</v>
      </c>
      <c r="U36" s="1021">
        <v>110</v>
      </c>
      <c r="V36" s="1021" t="s">
        <v>3047</v>
      </c>
      <c r="W36" s="1021"/>
      <c r="X36" s="1035"/>
      <c r="Y36" s="1036">
        <f>X36*'[3]Exchange rate'!$B$4*'[3]Exchange rate'!$B$7</f>
        <v>0</v>
      </c>
      <c r="Z36" s="1021">
        <v>8.7048000000000004E-3</v>
      </c>
      <c r="AA36" s="1021"/>
      <c r="AB36" s="1021"/>
      <c r="AC36" s="1021">
        <v>9.2733074384255508E-3</v>
      </c>
      <c r="AD36" s="1021"/>
      <c r="AE36" s="1021"/>
      <c r="AF36" s="1021"/>
      <c r="AG36" s="1021"/>
      <c r="AH36" s="1021"/>
      <c r="AI36" s="1021"/>
      <c r="AJ36" s="1021"/>
      <c r="AK36" s="1021"/>
      <c r="AL36" s="1021"/>
      <c r="AM36" s="1021"/>
      <c r="AN36" s="1021"/>
      <c r="AO36" s="1021"/>
      <c r="AP36" s="1021">
        <v>302</v>
      </c>
      <c r="AQ36" s="1021"/>
      <c r="AR36" s="1021"/>
      <c r="AS36" s="1021" t="s">
        <v>3596</v>
      </c>
      <c r="AT36" s="1021" t="s">
        <v>3597</v>
      </c>
      <c r="AU36" s="1021" t="str">
        <f>VLOOKUP(AV36,справочник_HC!$A$3:$E$20,5,FALSE)</f>
        <v xml:space="preserve">HP.6 </v>
      </c>
      <c r="AV36" s="1037">
        <v>13040</v>
      </c>
      <c r="AW36" s="1036" t="str">
        <f>VLOOKUP(AV36,[3]справочник!$A$3:$C$20,3,FALSE)</f>
        <v>HC.6.2</v>
      </c>
      <c r="AX36" s="1021" t="s">
        <v>3428</v>
      </c>
      <c r="AY36" s="1021">
        <v>130</v>
      </c>
      <c r="AZ36" s="1021" t="s">
        <v>3169</v>
      </c>
      <c r="BA36" s="1021">
        <v>10000</v>
      </c>
      <c r="BB36" s="1021" t="s">
        <v>3198</v>
      </c>
      <c r="BC36" s="1021" t="s">
        <v>3595</v>
      </c>
      <c r="BD36" s="1021"/>
      <c r="BE36" s="1038">
        <v>36494</v>
      </c>
      <c r="BF36" s="1038">
        <v>38320</v>
      </c>
      <c r="BG36" s="1021" t="s">
        <v>3575</v>
      </c>
      <c r="BH36" s="1009"/>
      <c r="BI36" s="1009"/>
      <c r="BJ36" s="1009"/>
      <c r="BK36" s="1009"/>
      <c r="BL36" s="1009"/>
      <c r="BM36" s="1009"/>
      <c r="BN36" s="1009"/>
      <c r="BO36" s="1009"/>
      <c r="BP36" s="1009"/>
      <c r="BQ36" s="1009"/>
      <c r="BR36" s="1009"/>
      <c r="BS36" s="1009"/>
      <c r="BT36" s="1009"/>
      <c r="BU36" s="1009"/>
      <c r="BV36" s="1009"/>
      <c r="BW36" s="1009"/>
      <c r="BX36" s="1009"/>
      <c r="BY36" s="1009"/>
      <c r="BZ36" s="1009"/>
      <c r="CA36" s="1009"/>
      <c r="CB36" s="1009"/>
      <c r="CC36" s="1009"/>
      <c r="CD36" s="1009"/>
      <c r="CE36" s="1009"/>
      <c r="CF36" s="1009"/>
      <c r="CG36" s="1009"/>
    </row>
    <row r="37" spans="1:85" hidden="1">
      <c r="A37" s="1021">
        <v>2012</v>
      </c>
      <c r="B37" s="1021">
        <v>974</v>
      </c>
      <c r="C37" s="1021" t="s">
        <v>3165</v>
      </c>
      <c r="D37" s="1021" t="str">
        <f>VLOOKUP(G37,'справочник FS-HF'!$A$2:$C$26,3,FALSE)</f>
        <v>FS.7.1.2</v>
      </c>
      <c r="E37" s="1021" t="str">
        <f>VLOOKUP(G37,'справочник FS-HF'!$A$2:$D$26,4,FALSE)</f>
        <v>HF.4.2.2.3</v>
      </c>
      <c r="F37" s="1021">
        <v>1</v>
      </c>
      <c r="G37" s="1021" t="s">
        <v>3165</v>
      </c>
      <c r="H37" s="1021">
        <v>2012000211</v>
      </c>
      <c r="I37" s="1021"/>
      <c r="J37" s="1021">
        <v>1</v>
      </c>
      <c r="K37" s="1021">
        <v>613</v>
      </c>
      <c r="L37" s="1021" t="s">
        <v>3034</v>
      </c>
      <c r="M37" s="1021"/>
      <c r="N37" s="1021"/>
      <c r="O37" s="1021">
        <v>10019</v>
      </c>
      <c r="P37" s="1021" t="s">
        <v>3035</v>
      </c>
      <c r="Q37" s="1021">
        <v>11</v>
      </c>
      <c r="R37" s="1021" t="s">
        <v>3036</v>
      </c>
      <c r="S37" s="1021">
        <v>4</v>
      </c>
      <c r="T37" s="1021">
        <v>10</v>
      </c>
      <c r="U37" s="1021">
        <v>110</v>
      </c>
      <c r="V37" s="1021" t="s">
        <v>3047</v>
      </c>
      <c r="W37" s="1021">
        <v>0</v>
      </c>
      <c r="X37" s="1035">
        <v>0</v>
      </c>
      <c r="Y37" s="1036">
        <f>X37*'[3]Exchange rate'!$B$6*'[3]Exchange rate'!$B$7</f>
        <v>0</v>
      </c>
      <c r="Z37" s="1021">
        <v>4.95E-4</v>
      </c>
      <c r="AA37" s="1021">
        <v>0</v>
      </c>
      <c r="AB37" s="1021">
        <v>0</v>
      </c>
      <c r="AC37" s="1021">
        <v>5.0592825779904502E-4</v>
      </c>
      <c r="AD37" s="1021"/>
      <c r="AE37" s="1021"/>
      <c r="AF37" s="1021"/>
      <c r="AG37" s="1021"/>
      <c r="AH37" s="1021"/>
      <c r="AI37" s="1021"/>
      <c r="AJ37" s="1021"/>
      <c r="AK37" s="1021"/>
      <c r="AL37" s="1021"/>
      <c r="AM37" s="1021"/>
      <c r="AN37" s="1021"/>
      <c r="AO37" s="1021"/>
      <c r="AP37" s="1021">
        <v>302</v>
      </c>
      <c r="AQ37" s="1021">
        <v>0</v>
      </c>
      <c r="AR37" s="1021">
        <v>0</v>
      </c>
      <c r="AS37" s="1021" t="s">
        <v>3387</v>
      </c>
      <c r="AT37" s="1021" t="s">
        <v>3388</v>
      </c>
      <c r="AU37" s="1021" t="str">
        <f>VLOOKUP(AV37,справочник_HC!$A$3:$E$20,5,FALSE)</f>
        <v xml:space="preserve">HP.2.9.1 </v>
      </c>
      <c r="AV37" s="1037">
        <v>13020</v>
      </c>
      <c r="AW37" s="1036" t="str">
        <f>VLOOKUP(AV37,[3]справочник!$A$3:$C$20,3,FALSE)</f>
        <v>HC.RI.3.1</v>
      </c>
      <c r="AX37" s="1021" t="s">
        <v>3389</v>
      </c>
      <c r="AY37" s="1021">
        <v>130</v>
      </c>
      <c r="AZ37" s="1021" t="s">
        <v>3169</v>
      </c>
      <c r="BA37" s="1021">
        <v>10000</v>
      </c>
      <c r="BB37" s="1021" t="s">
        <v>3198</v>
      </c>
      <c r="BC37" s="1021" t="s">
        <v>3366</v>
      </c>
      <c r="BD37" s="1021" t="s">
        <v>3171</v>
      </c>
      <c r="BE37" s="1021"/>
      <c r="BF37" s="1021"/>
      <c r="BG37" s="1021" t="s">
        <v>3388</v>
      </c>
      <c r="BH37" s="1009">
        <v>0</v>
      </c>
      <c r="BI37" s="1009"/>
      <c r="BJ37" s="1009"/>
      <c r="BK37" s="1009"/>
      <c r="BL37" s="1009"/>
      <c r="BM37" s="1009"/>
      <c r="BN37" s="1009"/>
      <c r="BO37" s="1009"/>
      <c r="BP37" s="1009"/>
      <c r="BQ37" s="1009"/>
      <c r="BR37" s="1009"/>
      <c r="BS37" s="1009"/>
      <c r="BT37" s="1010">
        <v>39812</v>
      </c>
      <c r="BU37" s="1009"/>
      <c r="BV37" s="1009"/>
      <c r="BW37" s="1009"/>
      <c r="BX37" s="1009"/>
      <c r="BY37" s="1009"/>
      <c r="BZ37" s="1009"/>
      <c r="CA37" s="1009"/>
      <c r="CB37" s="1009"/>
      <c r="CC37" s="1009"/>
      <c r="CD37" s="1009"/>
      <c r="CE37" s="1009"/>
      <c r="CF37" s="1009"/>
      <c r="CG37" s="1009"/>
    </row>
    <row r="38" spans="1:85" hidden="1">
      <c r="A38" s="1021">
        <v>2010</v>
      </c>
      <c r="B38" s="1021">
        <v>1312</v>
      </c>
      <c r="C38" s="1021" t="s">
        <v>3477</v>
      </c>
      <c r="D38" s="1021" t="str">
        <f>VLOOKUP(G38,'справочник FS-HF'!$A$2:$C$26,3,FALSE)</f>
        <v>FS.7.1.2</v>
      </c>
      <c r="E38" s="1021" t="str">
        <f>VLOOKUP(G38,'справочник FS-HF'!$A$2:$D$26,4,FALSE)</f>
        <v>HF.4.2.2.3</v>
      </c>
      <c r="F38" s="1021">
        <v>1</v>
      </c>
      <c r="G38" s="1021" t="s">
        <v>3477</v>
      </c>
      <c r="H38" s="1021">
        <v>2010000270</v>
      </c>
      <c r="I38" s="1021" t="s">
        <v>3568</v>
      </c>
      <c r="J38" s="1021">
        <v>3</v>
      </c>
      <c r="K38" s="1021">
        <v>613</v>
      </c>
      <c r="L38" s="1021" t="s">
        <v>3034</v>
      </c>
      <c r="M38" s="1021"/>
      <c r="N38" s="1021"/>
      <c r="O38" s="1021">
        <v>10019</v>
      </c>
      <c r="P38" s="1021" t="s">
        <v>3035</v>
      </c>
      <c r="Q38" s="1021">
        <v>11</v>
      </c>
      <c r="R38" s="1021" t="s">
        <v>3036</v>
      </c>
      <c r="S38" s="1021">
        <v>4</v>
      </c>
      <c r="T38" s="1021">
        <v>10</v>
      </c>
      <c r="U38" s="1021">
        <v>110</v>
      </c>
      <c r="V38" s="1021" t="s">
        <v>3047</v>
      </c>
      <c r="W38" s="1021"/>
      <c r="X38" s="1035">
        <v>3.0007979999999899</v>
      </c>
      <c r="Y38" s="1036">
        <f>X38*'[3]Exchange rate'!$B$4*'[3]Exchange rate'!$B$7</f>
        <v>442197.59327999857</v>
      </c>
      <c r="Z38" s="1021"/>
      <c r="AA38" s="1021"/>
      <c r="AB38" s="1021">
        <v>3.1967790661028999</v>
      </c>
      <c r="AC38" s="1021"/>
      <c r="AD38" s="1021"/>
      <c r="AE38" s="1021"/>
      <c r="AF38" s="1021"/>
      <c r="AG38" s="1021"/>
      <c r="AH38" s="1021"/>
      <c r="AI38" s="1021"/>
      <c r="AJ38" s="1021"/>
      <c r="AK38" s="1021"/>
      <c r="AL38" s="1021"/>
      <c r="AM38" s="1021"/>
      <c r="AN38" s="1021"/>
      <c r="AO38" s="1021"/>
      <c r="AP38" s="1021">
        <v>302</v>
      </c>
      <c r="AQ38" s="1021"/>
      <c r="AR38" s="1021">
        <v>3.0007979999999899</v>
      </c>
      <c r="AS38" s="1021" t="s">
        <v>3593</v>
      </c>
      <c r="AT38" s="1021" t="s">
        <v>3594</v>
      </c>
      <c r="AU38" s="1021" t="str">
        <f>VLOOKUP(AV38,справочник_HC!$A$3:$E$20,5,FALSE)</f>
        <v xml:space="preserve">HP.6 </v>
      </c>
      <c r="AV38" s="1037">
        <v>13040</v>
      </c>
      <c r="AW38" s="1036" t="str">
        <f>VLOOKUP(AV38,[3]справочник!$A$3:$C$20,3,FALSE)</f>
        <v>HC.6.2</v>
      </c>
      <c r="AX38" s="1021" t="s">
        <v>3428</v>
      </c>
      <c r="AY38" s="1021">
        <v>130</v>
      </c>
      <c r="AZ38" s="1021" t="s">
        <v>3169</v>
      </c>
      <c r="BA38" s="1021">
        <v>10000</v>
      </c>
      <c r="BB38" s="1021" t="s">
        <v>3198</v>
      </c>
      <c r="BC38" s="1021" t="s">
        <v>3595</v>
      </c>
      <c r="BD38" s="1021"/>
      <c r="BE38" s="1038">
        <v>38352</v>
      </c>
      <c r="BF38" s="1038">
        <v>40177</v>
      </c>
      <c r="BG38" s="1021" t="s">
        <v>3571</v>
      </c>
      <c r="BH38" s="1009"/>
      <c r="BI38" s="1009"/>
      <c r="BJ38" s="1009"/>
      <c r="BK38" s="1009"/>
      <c r="BL38" s="1009"/>
      <c r="BM38" s="1009"/>
      <c r="BN38" s="1009"/>
      <c r="BO38" s="1009"/>
      <c r="BP38" s="1009"/>
      <c r="BQ38" s="1009"/>
      <c r="BR38" s="1009"/>
      <c r="BS38" s="1009"/>
      <c r="BT38" s="1009"/>
      <c r="BU38" s="1009"/>
      <c r="BV38" s="1009"/>
      <c r="BW38" s="1009"/>
      <c r="BX38" s="1009"/>
      <c r="BY38" s="1009"/>
      <c r="BZ38" s="1009"/>
      <c r="CA38" s="1009"/>
      <c r="CB38" s="1009"/>
      <c r="CC38" s="1009"/>
      <c r="CD38" s="1009"/>
      <c r="CE38" s="1009"/>
      <c r="CF38" s="1009"/>
      <c r="CG38" s="1009"/>
    </row>
    <row r="39" spans="1:85" hidden="1">
      <c r="A39" s="1021">
        <v>2012</v>
      </c>
      <c r="B39" s="1021">
        <v>918</v>
      </c>
      <c r="C39" s="1021" t="s">
        <v>3212</v>
      </c>
      <c r="D39" s="1021" t="str">
        <f>VLOOKUP(G39,'справочник FS-HF'!$A$2:$C$26,3,FALSE)</f>
        <v>FS.7.1.1</v>
      </c>
      <c r="E39" s="1021" t="str">
        <f>VLOOKUP(G39,'справочник FS-HF'!$A$2:$D$26,4,FALSE)</f>
        <v xml:space="preserve">HF.4.2.2.1 </v>
      </c>
      <c r="F39" s="1021">
        <v>2</v>
      </c>
      <c r="G39" s="1021" t="s">
        <v>3213</v>
      </c>
      <c r="H39" s="1021">
        <v>2007200071005</v>
      </c>
      <c r="I39" s="1021" t="s">
        <v>3547</v>
      </c>
      <c r="J39" s="1021">
        <v>3</v>
      </c>
      <c r="K39" s="1021">
        <v>613</v>
      </c>
      <c r="L39" s="1021" t="s">
        <v>3034</v>
      </c>
      <c r="M39" s="1021"/>
      <c r="N39" s="1021"/>
      <c r="O39" s="1021">
        <v>10019</v>
      </c>
      <c r="P39" s="1021" t="s">
        <v>3035</v>
      </c>
      <c r="Q39" s="1021">
        <v>11</v>
      </c>
      <c r="R39" s="1021" t="s">
        <v>3036</v>
      </c>
      <c r="S39" s="1021">
        <v>1</v>
      </c>
      <c r="T39" s="1021">
        <v>10</v>
      </c>
      <c r="U39" s="1021">
        <v>110</v>
      </c>
      <c r="V39" s="1021" t="s">
        <v>3047</v>
      </c>
      <c r="W39" s="1021">
        <v>0</v>
      </c>
      <c r="X39" s="1035">
        <v>0.171669871465295</v>
      </c>
      <c r="Y39" s="1036">
        <f>X39*'[3]Exchange rate'!$B$6*'[3]Exchange rate'!$B$7</f>
        <v>25597.694534190141</v>
      </c>
      <c r="Z39" s="1021">
        <v>0</v>
      </c>
      <c r="AA39" s="1021">
        <v>0</v>
      </c>
      <c r="AB39" s="1021">
        <v>0.183474815388464</v>
      </c>
      <c r="AC39" s="1021">
        <v>0</v>
      </c>
      <c r="AD39" s="1021"/>
      <c r="AE39" s="1021"/>
      <c r="AF39" s="1021">
        <v>0</v>
      </c>
      <c r="AG39" s="1021">
        <v>0</v>
      </c>
      <c r="AH39" s="1021">
        <v>0</v>
      </c>
      <c r="AI39" s="1021">
        <v>0</v>
      </c>
      <c r="AJ39" s="1021">
        <v>0</v>
      </c>
      <c r="AK39" s="1021">
        <v>0</v>
      </c>
      <c r="AL39" s="1021"/>
      <c r="AM39" s="1021"/>
      <c r="AN39" s="1021"/>
      <c r="AO39" s="1021"/>
      <c r="AP39" s="1021">
        <v>918</v>
      </c>
      <c r="AQ39" s="1021">
        <v>0</v>
      </c>
      <c r="AR39" s="1021">
        <v>0.13355915999999901</v>
      </c>
      <c r="AS39" s="1021" t="s">
        <v>3548</v>
      </c>
      <c r="AT39" s="1021"/>
      <c r="AU39" s="1021" t="str">
        <f>VLOOKUP(AV39,справочник_HC!$A$3:$E$20,5,FALSE)</f>
        <v xml:space="preserve">HP.6 </v>
      </c>
      <c r="AV39" s="1037">
        <v>13040</v>
      </c>
      <c r="AW39" s="1036" t="str">
        <f>VLOOKUP(AV39,[3]справочник!$A$3:$C$20,3,FALSE)</f>
        <v>HC.6.2</v>
      </c>
      <c r="AX39" s="1021" t="s">
        <v>3428</v>
      </c>
      <c r="AY39" s="1021">
        <v>130</v>
      </c>
      <c r="AZ39" s="1021" t="s">
        <v>3169</v>
      </c>
      <c r="BA39" s="1021">
        <v>10000</v>
      </c>
      <c r="BB39" s="1021" t="s">
        <v>3198</v>
      </c>
      <c r="BC39" s="1021"/>
      <c r="BD39" s="1021"/>
      <c r="BE39" s="1021"/>
      <c r="BF39" s="1021"/>
      <c r="BG39" s="1021" t="s">
        <v>3549</v>
      </c>
      <c r="BH39" s="1009">
        <v>1</v>
      </c>
      <c r="BI39" s="1009">
        <v>0</v>
      </c>
      <c r="BJ39" s="1009"/>
      <c r="BK39" s="1009">
        <v>1</v>
      </c>
      <c r="BL39" s="1009"/>
      <c r="BM39" s="1009"/>
      <c r="BN39" s="1009"/>
      <c r="BO39" s="1009"/>
      <c r="BP39" s="1009">
        <v>0</v>
      </c>
      <c r="BQ39" s="1009">
        <v>0</v>
      </c>
      <c r="BR39" s="1009">
        <v>0</v>
      </c>
      <c r="BS39" s="1009">
        <v>0</v>
      </c>
      <c r="BT39" s="1010">
        <v>39812</v>
      </c>
      <c r="BU39" s="1009"/>
      <c r="BV39" s="1009"/>
      <c r="BW39" s="1009"/>
      <c r="BX39" s="1009"/>
      <c r="BY39" s="1009"/>
      <c r="BZ39" s="1009"/>
      <c r="CA39" s="1009"/>
      <c r="CB39" s="1009">
        <v>0</v>
      </c>
      <c r="CC39" s="1009"/>
      <c r="CD39" s="1009"/>
      <c r="CE39" s="1009"/>
      <c r="CF39" s="1009"/>
      <c r="CG39" s="1009"/>
    </row>
    <row r="40" spans="1:85" hidden="1">
      <c r="A40" s="1021">
        <v>2011</v>
      </c>
      <c r="B40" s="1021">
        <v>918</v>
      </c>
      <c r="C40" s="1021" t="s">
        <v>3212</v>
      </c>
      <c r="D40" s="1021" t="str">
        <f>VLOOKUP(G40,'справочник FS-HF'!$A$2:$C$26,3,FALSE)</f>
        <v>FS.7.1.1</v>
      </c>
      <c r="E40" s="1021" t="str">
        <f>VLOOKUP(G40,'справочник FS-HF'!$A$2:$D$26,4,FALSE)</f>
        <v xml:space="preserve">HF.4.2.2.1 </v>
      </c>
      <c r="F40" s="1021">
        <v>2</v>
      </c>
      <c r="G40" s="1021" t="s">
        <v>3213</v>
      </c>
      <c r="H40" s="1021">
        <v>2007200071005</v>
      </c>
      <c r="I40" s="1021" t="s">
        <v>3547</v>
      </c>
      <c r="J40" s="1021">
        <v>3</v>
      </c>
      <c r="K40" s="1021">
        <v>613</v>
      </c>
      <c r="L40" s="1021" t="s">
        <v>3034</v>
      </c>
      <c r="M40" s="1021"/>
      <c r="N40" s="1021"/>
      <c r="O40" s="1021">
        <v>10019</v>
      </c>
      <c r="P40" s="1021" t="s">
        <v>3035</v>
      </c>
      <c r="Q40" s="1021">
        <v>11</v>
      </c>
      <c r="R40" s="1021" t="s">
        <v>3036</v>
      </c>
      <c r="S40" s="1021">
        <v>1</v>
      </c>
      <c r="T40" s="1021">
        <v>10</v>
      </c>
      <c r="U40" s="1021">
        <v>110</v>
      </c>
      <c r="V40" s="1021" t="s">
        <v>3047</v>
      </c>
      <c r="W40" s="1021">
        <v>0</v>
      </c>
      <c r="X40" s="1035">
        <v>0.152170063959955</v>
      </c>
      <c r="Y40" s="1036">
        <f>X40*'[3]Exchange rate'!$B$5*'[3]Exchange rate'!$B$7</f>
        <v>22311.174777808603</v>
      </c>
      <c r="Z40" s="1021">
        <v>0</v>
      </c>
      <c r="AA40" s="1021">
        <v>0</v>
      </c>
      <c r="AB40" s="1021">
        <v>0.152170063959955</v>
      </c>
      <c r="AC40" s="1021">
        <v>0</v>
      </c>
      <c r="AD40" s="1021"/>
      <c r="AE40" s="1021"/>
      <c r="AF40" s="1021">
        <v>0</v>
      </c>
      <c r="AG40" s="1021">
        <v>0</v>
      </c>
      <c r="AH40" s="1021">
        <v>0</v>
      </c>
      <c r="AI40" s="1021">
        <v>0</v>
      </c>
      <c r="AJ40" s="1021">
        <v>0</v>
      </c>
      <c r="AK40" s="1021">
        <v>0</v>
      </c>
      <c r="AL40" s="1021"/>
      <c r="AM40" s="1021"/>
      <c r="AN40" s="1021"/>
      <c r="AO40" s="1021"/>
      <c r="AP40" s="1021">
        <v>918</v>
      </c>
      <c r="AQ40" s="1021">
        <v>0</v>
      </c>
      <c r="AR40" s="1021">
        <v>0.10944071</v>
      </c>
      <c r="AS40" s="1021" t="s">
        <v>3548</v>
      </c>
      <c r="AT40" s="1021" t="s">
        <v>3579</v>
      </c>
      <c r="AU40" s="1021" t="str">
        <f>VLOOKUP(AV40,справочник_HC!$A$3:$E$20,5,FALSE)</f>
        <v xml:space="preserve">HP.6 </v>
      </c>
      <c r="AV40" s="1037">
        <v>13040</v>
      </c>
      <c r="AW40" s="1036" t="str">
        <f>VLOOKUP(AV40,[3]справочник!$A$3:$C$20,3,FALSE)</f>
        <v>HC.6.2</v>
      </c>
      <c r="AX40" s="1021" t="s">
        <v>3428</v>
      </c>
      <c r="AY40" s="1021">
        <v>130</v>
      </c>
      <c r="AZ40" s="1021" t="s">
        <v>3169</v>
      </c>
      <c r="BA40" s="1021">
        <v>10000</v>
      </c>
      <c r="BB40" s="1021" t="s">
        <v>3198</v>
      </c>
      <c r="BC40" s="1021"/>
      <c r="BD40" s="1021"/>
      <c r="BE40" s="1021"/>
      <c r="BF40" s="1021"/>
      <c r="BG40" s="1021" t="s">
        <v>3549</v>
      </c>
      <c r="BH40" s="1009">
        <v>1</v>
      </c>
      <c r="BI40" s="1009">
        <v>0</v>
      </c>
      <c r="BJ40" s="1009">
        <v>0</v>
      </c>
      <c r="BK40" s="1009">
        <v>1</v>
      </c>
      <c r="BL40" s="1009"/>
      <c r="BM40" s="1009"/>
      <c r="BN40" s="1009"/>
      <c r="BO40" s="1009"/>
      <c r="BP40" s="1009">
        <v>0</v>
      </c>
      <c r="BQ40" s="1009">
        <v>0</v>
      </c>
      <c r="BR40" s="1009">
        <v>0</v>
      </c>
      <c r="BS40" s="1009">
        <v>0</v>
      </c>
      <c r="BT40" s="1009"/>
      <c r="BU40" s="1009"/>
      <c r="BV40" s="1009"/>
      <c r="BW40" s="1009"/>
      <c r="BX40" s="1009"/>
      <c r="BY40" s="1009"/>
      <c r="BZ40" s="1009"/>
      <c r="CA40" s="1009"/>
      <c r="CB40" s="1009"/>
      <c r="CC40" s="1009"/>
      <c r="CD40" s="1009"/>
      <c r="CE40" s="1009"/>
      <c r="CF40" s="1009"/>
      <c r="CG40" s="1009"/>
    </row>
    <row r="41" spans="1:85" hidden="1">
      <c r="A41" s="1021">
        <v>2010</v>
      </c>
      <c r="B41" s="1021">
        <v>918</v>
      </c>
      <c r="C41" s="1021" t="s">
        <v>3212</v>
      </c>
      <c r="D41" s="1021" t="str">
        <f>VLOOKUP(G41,'справочник FS-HF'!$A$2:$C$26,3,FALSE)</f>
        <v>FS.7.1.1</v>
      </c>
      <c r="E41" s="1021" t="str">
        <f>VLOOKUP(G41,'справочник FS-HF'!$A$2:$D$26,4,FALSE)</f>
        <v xml:space="preserve">HF.4.2.2.1 </v>
      </c>
      <c r="F41" s="1021">
        <v>2</v>
      </c>
      <c r="G41" s="1021" t="s">
        <v>3213</v>
      </c>
      <c r="H41" s="1021">
        <v>2005105792003</v>
      </c>
      <c r="I41" s="1021" t="s">
        <v>3598</v>
      </c>
      <c r="J41" s="1021">
        <v>3</v>
      </c>
      <c r="K41" s="1021">
        <v>613</v>
      </c>
      <c r="L41" s="1021" t="s">
        <v>3034</v>
      </c>
      <c r="M41" s="1021"/>
      <c r="N41" s="1021"/>
      <c r="O41" s="1021">
        <v>10019</v>
      </c>
      <c r="P41" s="1021" t="s">
        <v>3035</v>
      </c>
      <c r="Q41" s="1021">
        <v>11</v>
      </c>
      <c r="R41" s="1021" t="s">
        <v>3036</v>
      </c>
      <c r="S41" s="1021">
        <v>1</v>
      </c>
      <c r="T41" s="1021">
        <v>10</v>
      </c>
      <c r="U41" s="1021">
        <v>110</v>
      </c>
      <c r="V41" s="1021" t="s">
        <v>3047</v>
      </c>
      <c r="W41" s="1021">
        <v>0</v>
      </c>
      <c r="X41" s="1035">
        <v>2.6463576158940301E-2</v>
      </c>
      <c r="Y41" s="1036">
        <f>X41*'[3]Exchange rate'!$B$4*'[3]Exchange rate'!$B$7</f>
        <v>3899.672582781443</v>
      </c>
      <c r="Z41" s="1021">
        <v>0</v>
      </c>
      <c r="AA41" s="1021">
        <v>0</v>
      </c>
      <c r="AB41" s="1021">
        <v>2.8114563708920601E-2</v>
      </c>
      <c r="AC41" s="1021">
        <v>0</v>
      </c>
      <c r="AD41" s="1021"/>
      <c r="AE41" s="1021"/>
      <c r="AF41" s="1021">
        <v>0</v>
      </c>
      <c r="AG41" s="1021">
        <v>0</v>
      </c>
      <c r="AH41" s="1021">
        <v>0</v>
      </c>
      <c r="AI41" s="1021">
        <v>0</v>
      </c>
      <c r="AJ41" s="1021">
        <v>0</v>
      </c>
      <c r="AK41" s="1021">
        <v>0</v>
      </c>
      <c r="AL41" s="1021">
        <v>0</v>
      </c>
      <c r="AM41" s="1021">
        <v>0</v>
      </c>
      <c r="AN41" s="1021"/>
      <c r="AO41" s="1021">
        <v>0</v>
      </c>
      <c r="AP41" s="1021">
        <v>918</v>
      </c>
      <c r="AQ41" s="1021">
        <v>0</v>
      </c>
      <c r="AR41" s="1021">
        <v>1.9980000000000001E-2</v>
      </c>
      <c r="AS41" s="1021" t="s">
        <v>3543</v>
      </c>
      <c r="AT41" s="1021" t="s">
        <v>3599</v>
      </c>
      <c r="AU41" s="1021" t="str">
        <f>VLOOKUP(AV41,справочник_HC!$A$3:$E$20,5,FALSE)</f>
        <v xml:space="preserve">HP.6 </v>
      </c>
      <c r="AV41" s="1037">
        <v>13040</v>
      </c>
      <c r="AW41" s="1036" t="str">
        <f>VLOOKUP(AV41,[3]справочник!$A$3:$C$20,3,FALSE)</f>
        <v>HC.6.2</v>
      </c>
      <c r="AX41" s="1021" t="s">
        <v>3428</v>
      </c>
      <c r="AY41" s="1021">
        <v>130</v>
      </c>
      <c r="AZ41" s="1021" t="s">
        <v>3169</v>
      </c>
      <c r="BA41" s="1021">
        <v>10000</v>
      </c>
      <c r="BB41" s="1021" t="s">
        <v>3198</v>
      </c>
      <c r="BC41" s="1021"/>
      <c r="BD41" s="1021"/>
      <c r="BE41" s="1038">
        <v>36891</v>
      </c>
      <c r="BF41" s="1038">
        <v>39446</v>
      </c>
      <c r="BG41" s="1021" t="s">
        <v>3600</v>
      </c>
      <c r="BH41" s="1009">
        <v>0</v>
      </c>
      <c r="BI41" s="1009">
        <v>0</v>
      </c>
      <c r="BJ41" s="1009">
        <v>0</v>
      </c>
      <c r="BK41" s="1009">
        <v>0</v>
      </c>
      <c r="BL41" s="1009"/>
      <c r="BM41" s="1009"/>
      <c r="BN41" s="1009"/>
      <c r="BO41" s="1009"/>
      <c r="BP41" s="1009">
        <v>0</v>
      </c>
      <c r="BQ41" s="1009">
        <v>0</v>
      </c>
      <c r="BR41" s="1009">
        <v>0</v>
      </c>
      <c r="BS41" s="1009">
        <v>0</v>
      </c>
      <c r="BT41" s="1009"/>
      <c r="BU41" s="1009"/>
      <c r="BV41" s="1009"/>
      <c r="BW41" s="1009"/>
      <c r="BX41" s="1009"/>
      <c r="BY41" s="1009"/>
      <c r="BZ41" s="1009"/>
      <c r="CA41" s="1009"/>
      <c r="CB41" s="1009">
        <v>0</v>
      </c>
      <c r="CC41" s="1009"/>
      <c r="CD41" s="1009"/>
      <c r="CE41" s="1009"/>
      <c r="CF41" s="1009"/>
      <c r="CG41" s="1009"/>
    </row>
    <row r="42" spans="1:85" hidden="1">
      <c r="A42" s="1021">
        <v>2012</v>
      </c>
      <c r="B42" s="1021">
        <v>302</v>
      </c>
      <c r="C42" s="1021" t="s">
        <v>3063</v>
      </c>
      <c r="D42" s="1021" t="str">
        <f>VLOOKUP(G42,'справочник FS-HF'!$A$2:$C$26,3,FALSE)</f>
        <v>FS.7.1.1</v>
      </c>
      <c r="E42" s="1021" t="str">
        <f>VLOOKUP(G42,'справочник FS-HF'!$A$2:$D$26,4,FALSE)</f>
        <v xml:space="preserve">HF.4.2.2.1 </v>
      </c>
      <c r="F42" s="1021">
        <v>1</v>
      </c>
      <c r="G42" s="1021" t="s">
        <v>3064</v>
      </c>
      <c r="H42" s="1021">
        <v>2012048355</v>
      </c>
      <c r="I42" s="1021" t="s">
        <v>3668</v>
      </c>
      <c r="J42" s="1021">
        <v>1</v>
      </c>
      <c r="K42" s="1021">
        <v>613</v>
      </c>
      <c r="L42" s="1021" t="s">
        <v>3034</v>
      </c>
      <c r="M42" s="1021"/>
      <c r="N42" s="1021"/>
      <c r="O42" s="1021">
        <v>10019</v>
      </c>
      <c r="P42" s="1021" t="s">
        <v>3035</v>
      </c>
      <c r="Q42" s="1021">
        <v>11</v>
      </c>
      <c r="R42" s="1021" t="s">
        <v>3036</v>
      </c>
      <c r="S42" s="1021">
        <v>1</v>
      </c>
      <c r="T42" s="1021">
        <v>10</v>
      </c>
      <c r="U42" s="1021">
        <v>110</v>
      </c>
      <c r="V42" s="1021" t="s">
        <v>3047</v>
      </c>
      <c r="W42" s="1021"/>
      <c r="X42" s="1035"/>
      <c r="Y42" s="1036">
        <f>X42*'[3]Exchange rate'!$B$6*'[3]Exchange rate'!$B$7</f>
        <v>0</v>
      </c>
      <c r="Z42" s="1021"/>
      <c r="AA42" s="1021"/>
      <c r="AB42" s="1021"/>
      <c r="AC42" s="1021"/>
      <c r="AD42" s="1021">
        <v>-3.4499999999999999E-3</v>
      </c>
      <c r="AE42" s="1021">
        <v>-3.38736082205768E-3</v>
      </c>
      <c r="AF42" s="1021"/>
      <c r="AG42" s="1021"/>
      <c r="AH42" s="1021"/>
      <c r="AI42" s="1021"/>
      <c r="AJ42" s="1021"/>
      <c r="AK42" s="1021"/>
      <c r="AL42" s="1021"/>
      <c r="AM42" s="1021"/>
      <c r="AN42" s="1021"/>
      <c r="AO42" s="1021"/>
      <c r="AP42" s="1021">
        <v>302</v>
      </c>
      <c r="AQ42" s="1021"/>
      <c r="AR42" s="1021"/>
      <c r="AS42" s="1021" t="s">
        <v>3669</v>
      </c>
      <c r="AT42" s="1021" t="s">
        <v>3670</v>
      </c>
      <c r="AU42" s="1021" t="str">
        <f>VLOOKUP(AV42,справочник_HC!$A$3:$E$20,5,FALSE)</f>
        <v xml:space="preserve">HP.6 </v>
      </c>
      <c r="AV42" s="1037">
        <v>12263</v>
      </c>
      <c r="AW42" s="1036" t="str">
        <f>VLOOKUP(AV42,[3]справочник!$A$3:$C$20,3,FALSE)</f>
        <v>HC.RI.3.4</v>
      </c>
      <c r="AX42" s="1021" t="s">
        <v>3665</v>
      </c>
      <c r="AY42" s="1021">
        <v>122</v>
      </c>
      <c r="AZ42" s="1021" t="s">
        <v>3058</v>
      </c>
      <c r="BA42" s="1021">
        <v>10000</v>
      </c>
      <c r="BB42" s="1021" t="s">
        <v>3198</v>
      </c>
      <c r="BC42" s="1021" t="s">
        <v>3671</v>
      </c>
      <c r="BD42" s="1021"/>
      <c r="BE42" s="1038">
        <v>38379</v>
      </c>
      <c r="BF42" s="1038">
        <v>38379</v>
      </c>
      <c r="BG42" s="1021" t="s">
        <v>3672</v>
      </c>
      <c r="BH42" s="1009"/>
      <c r="BI42" s="1009"/>
      <c r="BJ42" s="1009"/>
      <c r="BK42" s="1009"/>
      <c r="BL42" s="1009"/>
      <c r="BM42" s="1009"/>
      <c r="BN42" s="1009"/>
      <c r="BO42" s="1009"/>
      <c r="BP42" s="1009"/>
      <c r="BQ42" s="1009"/>
      <c r="BR42" s="1009"/>
      <c r="BS42" s="1009"/>
      <c r="BT42" s="1010">
        <v>39447</v>
      </c>
      <c r="BU42" s="1009"/>
      <c r="BV42" s="1009"/>
      <c r="BW42" s="1009"/>
      <c r="BX42" s="1009"/>
      <c r="BY42" s="1009"/>
      <c r="BZ42" s="1009"/>
      <c r="CA42" s="1009"/>
      <c r="CB42" s="1009"/>
      <c r="CC42" s="1009"/>
      <c r="CD42" s="1009"/>
      <c r="CE42" s="1009"/>
      <c r="CF42" s="1009"/>
      <c r="CG42" s="1009"/>
    </row>
    <row r="43" spans="1:85" hidden="1">
      <c r="A43" s="1021">
        <v>2012</v>
      </c>
      <c r="B43" s="1021">
        <v>302</v>
      </c>
      <c r="C43" s="1021" t="s">
        <v>3063</v>
      </c>
      <c r="D43" s="1021" t="str">
        <f>VLOOKUP(G43,'справочник FS-HF'!$A$2:$C$26,3,FALSE)</f>
        <v>FS.7.1.1</v>
      </c>
      <c r="E43" s="1021" t="str">
        <f>VLOOKUP(G43,'справочник FS-HF'!$A$2:$D$26,4,FALSE)</f>
        <v xml:space="preserve">HF.4.2.2.1 </v>
      </c>
      <c r="F43" s="1021">
        <v>1</v>
      </c>
      <c r="G43" s="1021" t="s">
        <v>3064</v>
      </c>
      <c r="H43" s="1021">
        <v>2012048353</v>
      </c>
      <c r="I43" s="1021" t="s">
        <v>3668</v>
      </c>
      <c r="J43" s="1021">
        <v>1</v>
      </c>
      <c r="K43" s="1021">
        <v>613</v>
      </c>
      <c r="L43" s="1021" t="s">
        <v>3034</v>
      </c>
      <c r="M43" s="1021"/>
      <c r="N43" s="1021"/>
      <c r="O43" s="1021">
        <v>10019</v>
      </c>
      <c r="P43" s="1021" t="s">
        <v>3035</v>
      </c>
      <c r="Q43" s="1021">
        <v>11</v>
      </c>
      <c r="R43" s="1021" t="s">
        <v>3036</v>
      </c>
      <c r="S43" s="1021">
        <v>1</v>
      </c>
      <c r="T43" s="1021">
        <v>10</v>
      </c>
      <c r="U43" s="1021">
        <v>110</v>
      </c>
      <c r="V43" s="1021" t="s">
        <v>3047</v>
      </c>
      <c r="W43" s="1021"/>
      <c r="X43" s="1035"/>
      <c r="Y43" s="1036">
        <f>X43*'[3]Exchange rate'!$B$6*'[3]Exchange rate'!$B$7</f>
        <v>0</v>
      </c>
      <c r="Z43" s="1021"/>
      <c r="AA43" s="1021"/>
      <c r="AB43" s="1021"/>
      <c r="AC43" s="1021"/>
      <c r="AD43" s="1021">
        <v>-4.5250000000000004E-3</v>
      </c>
      <c r="AE43" s="1021">
        <v>-4.4428428173365203E-3</v>
      </c>
      <c r="AF43" s="1021"/>
      <c r="AG43" s="1021"/>
      <c r="AH43" s="1021"/>
      <c r="AI43" s="1021"/>
      <c r="AJ43" s="1021"/>
      <c r="AK43" s="1021"/>
      <c r="AL43" s="1021"/>
      <c r="AM43" s="1021"/>
      <c r="AN43" s="1021"/>
      <c r="AO43" s="1021"/>
      <c r="AP43" s="1021">
        <v>302</v>
      </c>
      <c r="AQ43" s="1021"/>
      <c r="AR43" s="1021"/>
      <c r="AS43" s="1021" t="s">
        <v>3669</v>
      </c>
      <c r="AT43" s="1021" t="s">
        <v>3670</v>
      </c>
      <c r="AU43" s="1021" t="str">
        <f>VLOOKUP(AV43,справочник_HC!$A$3:$E$20,5,FALSE)</f>
        <v xml:space="preserve">HP.6 </v>
      </c>
      <c r="AV43" s="1037">
        <v>12263</v>
      </c>
      <c r="AW43" s="1036" t="str">
        <f>VLOOKUP(AV43,[3]справочник!$A$3:$C$20,3,FALSE)</f>
        <v>HC.RI.3.4</v>
      </c>
      <c r="AX43" s="1021" t="s">
        <v>3665</v>
      </c>
      <c r="AY43" s="1021">
        <v>122</v>
      </c>
      <c r="AZ43" s="1021" t="s">
        <v>3058</v>
      </c>
      <c r="BA43" s="1021">
        <v>10000</v>
      </c>
      <c r="BB43" s="1021" t="s">
        <v>3198</v>
      </c>
      <c r="BC43" s="1021" t="s">
        <v>3671</v>
      </c>
      <c r="BD43" s="1021"/>
      <c r="BE43" s="1038">
        <v>38379</v>
      </c>
      <c r="BF43" s="1038">
        <v>38379</v>
      </c>
      <c r="BG43" s="1021" t="s">
        <v>3672</v>
      </c>
      <c r="BH43" s="1009"/>
      <c r="BI43" s="1009"/>
      <c r="BJ43" s="1009"/>
      <c r="BK43" s="1009"/>
      <c r="BL43" s="1009"/>
      <c r="BM43" s="1009"/>
      <c r="BN43" s="1009"/>
      <c r="BO43" s="1009"/>
      <c r="BP43" s="1009"/>
      <c r="BQ43" s="1009"/>
      <c r="BR43" s="1009"/>
      <c r="BS43" s="1009"/>
      <c r="BT43" s="1010">
        <v>39447</v>
      </c>
      <c r="BU43" s="1009"/>
      <c r="BV43" s="1009"/>
      <c r="BW43" s="1009"/>
      <c r="BX43" s="1009"/>
      <c r="BY43" s="1009"/>
      <c r="BZ43" s="1009"/>
      <c r="CA43" s="1009"/>
      <c r="CB43" s="1009"/>
      <c r="CC43" s="1009"/>
      <c r="CD43" s="1009"/>
      <c r="CE43" s="1009"/>
      <c r="CF43" s="1009"/>
      <c r="CG43" s="1009"/>
    </row>
    <row r="44" spans="1:85" hidden="1">
      <c r="A44" s="1021">
        <v>2011</v>
      </c>
      <c r="B44" s="1021">
        <v>5</v>
      </c>
      <c r="C44" s="1021" t="s">
        <v>3136</v>
      </c>
      <c r="D44" s="1021" t="str">
        <f>VLOOKUP(G44,'справочник FS-HF'!$A$2:$C$26,3,FALSE)</f>
        <v>FS.7.1.1</v>
      </c>
      <c r="E44" s="1021" t="str">
        <f>VLOOKUP(G44,'справочник FS-HF'!$A$2:$D$26,4,FALSE)</f>
        <v xml:space="preserve">HF.4.2.2.1 </v>
      </c>
      <c r="F44" s="1021">
        <v>1</v>
      </c>
      <c r="G44" s="1021" t="s">
        <v>3283</v>
      </c>
      <c r="H44" s="1021">
        <v>2011000450</v>
      </c>
      <c r="I44" s="1021">
        <v>200065821</v>
      </c>
      <c r="J44" s="1021">
        <v>3</v>
      </c>
      <c r="K44" s="1021">
        <v>613</v>
      </c>
      <c r="L44" s="1021" t="s">
        <v>3034</v>
      </c>
      <c r="M44" s="1021"/>
      <c r="N44" s="1021"/>
      <c r="O44" s="1021">
        <v>10019</v>
      </c>
      <c r="P44" s="1021" t="s">
        <v>3035</v>
      </c>
      <c r="Q44" s="1021">
        <v>11</v>
      </c>
      <c r="R44" s="1021" t="s">
        <v>3036</v>
      </c>
      <c r="S44" s="1021">
        <v>1</v>
      </c>
      <c r="T44" s="1021">
        <v>10</v>
      </c>
      <c r="U44" s="1021">
        <v>110</v>
      </c>
      <c r="V44" s="1021" t="s">
        <v>3047</v>
      </c>
      <c r="W44" s="1021">
        <v>0</v>
      </c>
      <c r="X44" s="1035">
        <v>9.3617909999999901E-2</v>
      </c>
      <c r="Y44" s="1036">
        <f>X44*'[3]Exchange rate'!$B$5*'[3]Exchange rate'!$B$7</f>
        <v>13726.257964199986</v>
      </c>
      <c r="Z44" s="1021">
        <v>0</v>
      </c>
      <c r="AA44" s="1021">
        <v>0</v>
      </c>
      <c r="AB44" s="1021">
        <v>9.3617909999999901E-2</v>
      </c>
      <c r="AC44" s="1021">
        <v>0</v>
      </c>
      <c r="AD44" s="1021"/>
      <c r="AE44" s="1021"/>
      <c r="AF44" s="1021">
        <v>0</v>
      </c>
      <c r="AG44" s="1021"/>
      <c r="AH44" s="1021">
        <v>0</v>
      </c>
      <c r="AI44" s="1021">
        <v>0</v>
      </c>
      <c r="AJ44" s="1021"/>
      <c r="AK44" s="1021">
        <v>0</v>
      </c>
      <c r="AL44" s="1021">
        <v>0</v>
      </c>
      <c r="AM44" s="1021">
        <v>0</v>
      </c>
      <c r="AN44" s="1021"/>
      <c r="AO44" s="1021">
        <v>0</v>
      </c>
      <c r="AP44" s="1021">
        <v>302</v>
      </c>
      <c r="AQ44" s="1021">
        <v>0</v>
      </c>
      <c r="AR44" s="1021">
        <v>9.3617909999999901E-2</v>
      </c>
      <c r="AS44" s="1021" t="s">
        <v>3284</v>
      </c>
      <c r="AT44" s="1021" t="s">
        <v>3285</v>
      </c>
      <c r="AU44" s="1021" t="str">
        <f>VLOOKUP(AV44,справочник_HC!$A$3:$E$20,5,FALSE)</f>
        <v xml:space="preserve">HP.6 </v>
      </c>
      <c r="AV44" s="1037">
        <v>12250</v>
      </c>
      <c r="AW44" s="1036" t="str">
        <f>VLOOKUP(AV44,[3]справочник!$A$3:$C$20,3,FALSE)</f>
        <v>HC.RI.3.3</v>
      </c>
      <c r="AX44" s="1021" t="s">
        <v>3238</v>
      </c>
      <c r="AY44" s="1021">
        <v>122</v>
      </c>
      <c r="AZ44" s="1021" t="s">
        <v>3058</v>
      </c>
      <c r="BA44" s="1021">
        <v>10000</v>
      </c>
      <c r="BB44" s="1021" t="s">
        <v>3198</v>
      </c>
      <c r="BC44" s="1021" t="s">
        <v>3286</v>
      </c>
      <c r="BD44" s="1021"/>
      <c r="BE44" s="1038">
        <v>39381</v>
      </c>
      <c r="BF44" s="1038">
        <v>40476</v>
      </c>
      <c r="BG44" s="1021" t="s">
        <v>3287</v>
      </c>
      <c r="BH44" s="1009">
        <v>1</v>
      </c>
      <c r="BI44" s="1009">
        <v>0</v>
      </c>
      <c r="BJ44" s="1009"/>
      <c r="BK44" s="1009">
        <v>1</v>
      </c>
      <c r="BL44" s="1009"/>
      <c r="BM44" s="1009"/>
      <c r="BN44" s="1009">
        <v>1</v>
      </c>
      <c r="BO44" s="1009"/>
      <c r="BP44" s="1009">
        <v>0</v>
      </c>
      <c r="BQ44" s="1009">
        <v>0</v>
      </c>
      <c r="BR44" s="1009">
        <v>0</v>
      </c>
      <c r="BS44" s="1009">
        <v>0</v>
      </c>
      <c r="BT44" s="1010">
        <v>38113</v>
      </c>
      <c r="BU44" s="1009"/>
      <c r="BV44" s="1009"/>
      <c r="BW44" s="1009">
        <v>0</v>
      </c>
      <c r="BX44" s="1009">
        <v>0</v>
      </c>
      <c r="BY44" s="1009"/>
      <c r="BZ44" s="1009"/>
      <c r="CA44" s="1009"/>
      <c r="CB44" s="1009">
        <v>0</v>
      </c>
      <c r="CC44" s="1009">
        <v>0</v>
      </c>
      <c r="CD44" s="1009">
        <v>0</v>
      </c>
      <c r="CE44" s="1009">
        <v>0</v>
      </c>
      <c r="CF44" s="1009">
        <v>0</v>
      </c>
      <c r="CG44" s="1009">
        <v>0</v>
      </c>
    </row>
    <row r="45" spans="1:85" hidden="1">
      <c r="A45" s="1021">
        <v>2011</v>
      </c>
      <c r="B45" s="1021">
        <v>22</v>
      </c>
      <c r="C45" s="1021" t="s">
        <v>3145</v>
      </c>
      <c r="D45" s="1021" t="str">
        <f>VLOOKUP(G45,'справочник FS-HF'!$A$2:$C$26,3,FALSE)</f>
        <v>FS.7.1.1</v>
      </c>
      <c r="E45" s="1021" t="str">
        <f>VLOOKUP(G45,'справочник FS-HF'!$A$2:$D$26,4,FALSE)</f>
        <v xml:space="preserve">HF.4.2.2.1 </v>
      </c>
      <c r="F45" s="1021">
        <v>2</v>
      </c>
      <c r="G45" s="1021" t="s">
        <v>3146</v>
      </c>
      <c r="H45" s="1021">
        <v>2011000891</v>
      </c>
      <c r="I45" s="1021">
        <v>891</v>
      </c>
      <c r="J45" s="1021">
        <v>8</v>
      </c>
      <c r="K45" s="1021">
        <v>613</v>
      </c>
      <c r="L45" s="1021" t="s">
        <v>3034</v>
      </c>
      <c r="M45" s="1021"/>
      <c r="N45" s="1021"/>
      <c r="O45" s="1021">
        <v>10019</v>
      </c>
      <c r="P45" s="1021" t="s">
        <v>3035</v>
      </c>
      <c r="Q45" s="1021">
        <v>11</v>
      </c>
      <c r="R45" s="1021" t="s">
        <v>3036</v>
      </c>
      <c r="S45" s="1021">
        <v>1</v>
      </c>
      <c r="T45" s="1021">
        <v>10</v>
      </c>
      <c r="U45" s="1021">
        <v>110</v>
      </c>
      <c r="V45" s="1021" t="s">
        <v>3047</v>
      </c>
      <c r="W45" s="1021">
        <v>1.9422003128476001E-2</v>
      </c>
      <c r="X45" s="1035">
        <v>1.9422003128476001E-2</v>
      </c>
      <c r="Y45" s="1036">
        <f>X45*'[3]Exchange rate'!$B$5*'[3]Exchange rate'!$B$7</f>
        <v>2847.6540986971513</v>
      </c>
      <c r="Z45" s="1021"/>
      <c r="AA45" s="1021">
        <v>1.9422003128476001E-2</v>
      </c>
      <c r="AB45" s="1021">
        <v>1.9422003128476001E-2</v>
      </c>
      <c r="AC45" s="1021"/>
      <c r="AD45" s="1021"/>
      <c r="AE45" s="1021"/>
      <c r="AF45" s="1021">
        <v>1.9422003128476001E-2</v>
      </c>
      <c r="AG45" s="1021"/>
      <c r="AH45" s="1021">
        <v>0</v>
      </c>
      <c r="AI45" s="1021">
        <v>1.9422003128476001E-2</v>
      </c>
      <c r="AJ45" s="1021"/>
      <c r="AK45" s="1021">
        <v>0</v>
      </c>
      <c r="AL45" s="1021"/>
      <c r="AM45" s="1021"/>
      <c r="AN45" s="1021"/>
      <c r="AO45" s="1021"/>
      <c r="AP45" s="1021">
        <v>918</v>
      </c>
      <c r="AQ45" s="1021">
        <v>1.3968304650000001E-2</v>
      </c>
      <c r="AR45" s="1021">
        <v>1.3968304650000001E-2</v>
      </c>
      <c r="AS45" s="1021" t="s">
        <v>3147</v>
      </c>
      <c r="AT45" s="1021" t="s">
        <v>3148</v>
      </c>
      <c r="AU45" s="1021" t="str">
        <f>VLOOKUP(AV45,справочник_HC!$A$3:$E$20,5,FALSE)</f>
        <v>HP.11</v>
      </c>
      <c r="AV45" s="1037">
        <v>12230</v>
      </c>
      <c r="AW45" s="1036" t="str">
        <f>VLOOKUP(AV45,[3]справочник!$A$3:$C$20,3,FALSE)</f>
        <v>HC.RI.5</v>
      </c>
      <c r="AX45" s="1021" t="s">
        <v>3113</v>
      </c>
      <c r="AY45" s="1021">
        <v>122</v>
      </c>
      <c r="AZ45" s="1021" t="s">
        <v>3058</v>
      </c>
      <c r="BA45" s="1021">
        <v>11000</v>
      </c>
      <c r="BB45" s="1021" t="s">
        <v>3107</v>
      </c>
      <c r="BC45" s="1021" t="s">
        <v>3149</v>
      </c>
      <c r="BD45" s="1021" t="s">
        <v>3150</v>
      </c>
      <c r="BE45" s="1038">
        <v>39082</v>
      </c>
      <c r="BF45" s="1038">
        <v>39446</v>
      </c>
      <c r="BG45" s="1021" t="s">
        <v>3148</v>
      </c>
      <c r="BH45" s="1009">
        <v>0</v>
      </c>
      <c r="BI45" s="1009">
        <v>0</v>
      </c>
      <c r="BJ45" s="1009"/>
      <c r="BK45" s="1009">
        <v>1</v>
      </c>
      <c r="BL45" s="1009"/>
      <c r="BM45" s="1009"/>
      <c r="BN45" s="1009"/>
      <c r="BO45" s="1009"/>
      <c r="BP45" s="1009"/>
      <c r="BQ45" s="1009"/>
      <c r="BR45" s="1009"/>
      <c r="BS45" s="1009"/>
      <c r="BT45" s="1009"/>
      <c r="BU45" s="1009"/>
      <c r="BV45" s="1009"/>
      <c r="BW45" s="1009"/>
      <c r="BX45" s="1009"/>
      <c r="BY45" s="1009"/>
      <c r="BZ45" s="1009"/>
      <c r="CA45" s="1009">
        <v>100</v>
      </c>
      <c r="CB45" s="1009"/>
      <c r="CC45" s="1009"/>
      <c r="CD45" s="1009"/>
      <c r="CE45" s="1009"/>
      <c r="CF45" s="1009"/>
      <c r="CG45" s="1009"/>
    </row>
    <row r="46" spans="1:85" hidden="1">
      <c r="A46" s="1021">
        <v>2010</v>
      </c>
      <c r="B46" s="1021">
        <v>742</v>
      </c>
      <c r="C46" s="1021" t="s">
        <v>3102</v>
      </c>
      <c r="D46" s="1021" t="str">
        <f>VLOOKUP(G46,'справочник FS-HF'!$A$2:$C$26,3,FALSE)</f>
        <v>FS.7.1.1</v>
      </c>
      <c r="E46" s="1021" t="str">
        <f>VLOOKUP(G46,'справочник FS-HF'!$A$2:$D$26,4,FALSE)</f>
        <v xml:space="preserve">HF.4.2.2.1 </v>
      </c>
      <c r="F46" s="1021">
        <v>4</v>
      </c>
      <c r="G46" s="1021" t="s">
        <v>3103</v>
      </c>
      <c r="H46" s="1021">
        <v>2010023246</v>
      </c>
      <c r="I46" s="1021">
        <v>2010130023850</v>
      </c>
      <c r="J46" s="1021">
        <v>8</v>
      </c>
      <c r="K46" s="1021">
        <v>613</v>
      </c>
      <c r="L46" s="1021" t="s">
        <v>3034</v>
      </c>
      <c r="M46" s="1021"/>
      <c r="N46" s="1021"/>
      <c r="O46" s="1021">
        <v>10019</v>
      </c>
      <c r="P46" s="1021" t="s">
        <v>3035</v>
      </c>
      <c r="Q46" s="1021">
        <v>11</v>
      </c>
      <c r="R46" s="1021" t="s">
        <v>3036</v>
      </c>
      <c r="S46" s="1021">
        <v>1</v>
      </c>
      <c r="T46" s="1021">
        <v>10</v>
      </c>
      <c r="U46" s="1021">
        <v>110</v>
      </c>
      <c r="V46" s="1021" t="s">
        <v>3104</v>
      </c>
      <c r="W46" s="1021">
        <v>3.0868E-2</v>
      </c>
      <c r="X46" s="1035">
        <v>3.0868E-2</v>
      </c>
      <c r="Y46" s="1036">
        <f>X46*'[3]Exchange rate'!$B$4*'[3]Exchange rate'!$B$7</f>
        <v>4548.7084800000002</v>
      </c>
      <c r="Z46" s="1021">
        <v>0</v>
      </c>
      <c r="AA46" s="1021">
        <v>3.2771682455052097E-2</v>
      </c>
      <c r="AB46" s="1021">
        <v>3.2771682455052097E-2</v>
      </c>
      <c r="AC46" s="1021">
        <v>0</v>
      </c>
      <c r="AD46" s="1021"/>
      <c r="AE46" s="1021"/>
      <c r="AF46" s="1021">
        <v>0</v>
      </c>
      <c r="AG46" s="1021">
        <v>0</v>
      </c>
      <c r="AH46" s="1021">
        <v>3.0868E-2</v>
      </c>
      <c r="AI46" s="1021">
        <v>0</v>
      </c>
      <c r="AJ46" s="1021">
        <v>0</v>
      </c>
      <c r="AK46" s="1021">
        <v>3.2771682455052097E-2</v>
      </c>
      <c r="AL46" s="1021"/>
      <c r="AM46" s="1021"/>
      <c r="AN46" s="1021"/>
      <c r="AO46" s="1021"/>
      <c r="AP46" s="1021">
        <v>302</v>
      </c>
      <c r="AQ46" s="1021">
        <v>3.0868E-2</v>
      </c>
      <c r="AR46" s="1021">
        <v>3.0868E-2</v>
      </c>
      <c r="AS46" s="1021" t="s">
        <v>3105</v>
      </c>
      <c r="AT46" s="1021" t="s">
        <v>3106</v>
      </c>
      <c r="AU46" s="1021" t="str">
        <f>VLOOKUP(AV46,справочник_HC!$A$3:$E$20,5,FALSE)</f>
        <v>HP.11</v>
      </c>
      <c r="AV46" s="1037">
        <v>12220</v>
      </c>
      <c r="AW46" s="1036" t="str">
        <f>VLOOKUP(AV46,[3]справочник!$A$3:$C$20,3,FALSE)</f>
        <v>HC.9</v>
      </c>
      <c r="AX46" s="1021" t="s">
        <v>3057</v>
      </c>
      <c r="AY46" s="1021">
        <v>122</v>
      </c>
      <c r="AZ46" s="1021" t="s">
        <v>3058</v>
      </c>
      <c r="BA46" s="1021">
        <v>11000</v>
      </c>
      <c r="BB46" s="1021" t="s">
        <v>3107</v>
      </c>
      <c r="BC46" s="1021" t="s">
        <v>3103</v>
      </c>
      <c r="BD46" s="1021"/>
      <c r="BE46" s="1038">
        <v>38717</v>
      </c>
      <c r="BF46" s="1038">
        <v>39081</v>
      </c>
      <c r="BG46" s="1021" t="s">
        <v>3108</v>
      </c>
      <c r="BH46" s="1009">
        <v>0</v>
      </c>
      <c r="BI46" s="1009">
        <v>0</v>
      </c>
      <c r="BJ46" s="1009">
        <v>0</v>
      </c>
      <c r="BK46" s="1009">
        <v>0</v>
      </c>
      <c r="BL46" s="1009">
        <v>1</v>
      </c>
      <c r="BM46" s="1009"/>
      <c r="BN46" s="1009"/>
      <c r="BO46" s="1009"/>
      <c r="BP46" s="1009">
        <v>0</v>
      </c>
      <c r="BQ46" s="1009">
        <v>0</v>
      </c>
      <c r="BR46" s="1009">
        <v>0</v>
      </c>
      <c r="BS46" s="1009">
        <v>0</v>
      </c>
      <c r="BT46" s="1009"/>
      <c r="BU46" s="1009"/>
      <c r="BV46" s="1009"/>
      <c r="BW46" s="1009"/>
      <c r="BX46" s="1009"/>
      <c r="BY46" s="1009"/>
      <c r="BZ46" s="1009"/>
      <c r="CA46" s="1009">
        <v>100</v>
      </c>
      <c r="CB46" s="1009"/>
      <c r="CC46" s="1009"/>
      <c r="CD46" s="1009"/>
      <c r="CE46" s="1009"/>
      <c r="CF46" s="1009"/>
      <c r="CG46" s="1009"/>
    </row>
    <row r="47" spans="1:85" hidden="1">
      <c r="A47" s="1021">
        <v>2010</v>
      </c>
      <c r="B47" s="1021">
        <v>742</v>
      </c>
      <c r="C47" s="1021" t="s">
        <v>3102</v>
      </c>
      <c r="D47" s="1021" t="str">
        <f>VLOOKUP(G47,'справочник FS-HF'!$A$2:$C$26,3,FALSE)</f>
        <v>FS.7.1.1</v>
      </c>
      <c r="E47" s="1021" t="str">
        <f>VLOOKUP(G47,'справочник FS-HF'!$A$2:$D$26,4,FALSE)</f>
        <v xml:space="preserve">HF.4.2.2.1 </v>
      </c>
      <c r="F47" s="1021">
        <v>4</v>
      </c>
      <c r="G47" s="1021" t="s">
        <v>3103</v>
      </c>
      <c r="H47" s="1021">
        <v>2010023269</v>
      </c>
      <c r="I47" s="1021">
        <v>2010130023873</v>
      </c>
      <c r="J47" s="1021">
        <v>8</v>
      </c>
      <c r="K47" s="1021">
        <v>613</v>
      </c>
      <c r="L47" s="1021" t="s">
        <v>3034</v>
      </c>
      <c r="M47" s="1021"/>
      <c r="N47" s="1021"/>
      <c r="O47" s="1021">
        <v>10019</v>
      </c>
      <c r="P47" s="1021" t="s">
        <v>3035</v>
      </c>
      <c r="Q47" s="1021">
        <v>11</v>
      </c>
      <c r="R47" s="1021" t="s">
        <v>3036</v>
      </c>
      <c r="S47" s="1021">
        <v>1</v>
      </c>
      <c r="T47" s="1021">
        <v>10</v>
      </c>
      <c r="U47" s="1021">
        <v>110</v>
      </c>
      <c r="V47" s="1021" t="s">
        <v>3104</v>
      </c>
      <c r="W47" s="1021">
        <v>2.8867999999999901E-2</v>
      </c>
      <c r="X47" s="1035">
        <v>2.8867999999999901E-2</v>
      </c>
      <c r="Y47" s="1036">
        <f>X47*'[3]Exchange rate'!$B$4*'[3]Exchange rate'!$B$7</f>
        <v>4253.9884799999863</v>
      </c>
      <c r="Z47" s="1021">
        <v>0</v>
      </c>
      <c r="AA47" s="1021">
        <v>3.06483390278749E-2</v>
      </c>
      <c r="AB47" s="1021">
        <v>3.06483390278749E-2</v>
      </c>
      <c r="AC47" s="1021">
        <v>0</v>
      </c>
      <c r="AD47" s="1021"/>
      <c r="AE47" s="1021"/>
      <c r="AF47" s="1021">
        <v>0</v>
      </c>
      <c r="AG47" s="1021">
        <v>0</v>
      </c>
      <c r="AH47" s="1021">
        <v>2.8867999999999901E-2</v>
      </c>
      <c r="AI47" s="1021">
        <v>0</v>
      </c>
      <c r="AJ47" s="1021">
        <v>0</v>
      </c>
      <c r="AK47" s="1021">
        <v>3.06483390278749E-2</v>
      </c>
      <c r="AL47" s="1021"/>
      <c r="AM47" s="1021"/>
      <c r="AN47" s="1021"/>
      <c r="AO47" s="1021"/>
      <c r="AP47" s="1021">
        <v>302</v>
      </c>
      <c r="AQ47" s="1021">
        <v>2.8867999999999901E-2</v>
      </c>
      <c r="AR47" s="1021">
        <v>2.8867999999999901E-2</v>
      </c>
      <c r="AS47" s="1021" t="s">
        <v>3105</v>
      </c>
      <c r="AT47" s="1021" t="s">
        <v>3106</v>
      </c>
      <c r="AU47" s="1021" t="str">
        <f>VLOOKUP(AV47,справочник_HC!$A$3:$E$20,5,FALSE)</f>
        <v>HP.11</v>
      </c>
      <c r="AV47" s="1037">
        <v>12220</v>
      </c>
      <c r="AW47" s="1036" t="str">
        <f>VLOOKUP(AV47,[3]справочник!$A$3:$C$20,3,FALSE)</f>
        <v>HC.9</v>
      </c>
      <c r="AX47" s="1021" t="s">
        <v>3057</v>
      </c>
      <c r="AY47" s="1021">
        <v>122</v>
      </c>
      <c r="AZ47" s="1021" t="s">
        <v>3058</v>
      </c>
      <c r="BA47" s="1021">
        <v>11000</v>
      </c>
      <c r="BB47" s="1021" t="s">
        <v>3107</v>
      </c>
      <c r="BC47" s="1021" t="s">
        <v>3103</v>
      </c>
      <c r="BD47" s="1021"/>
      <c r="BE47" s="1038">
        <v>38717</v>
      </c>
      <c r="BF47" s="1038">
        <v>39081</v>
      </c>
      <c r="BG47" s="1021" t="s">
        <v>3108</v>
      </c>
      <c r="BH47" s="1009">
        <v>0</v>
      </c>
      <c r="BI47" s="1009">
        <v>0</v>
      </c>
      <c r="BJ47" s="1009">
        <v>0</v>
      </c>
      <c r="BK47" s="1009">
        <v>0</v>
      </c>
      <c r="BL47" s="1009">
        <v>1</v>
      </c>
      <c r="BM47" s="1009"/>
      <c r="BN47" s="1009"/>
      <c r="BO47" s="1009"/>
      <c r="BP47" s="1009">
        <v>0</v>
      </c>
      <c r="BQ47" s="1009">
        <v>0</v>
      </c>
      <c r="BR47" s="1009">
        <v>0</v>
      </c>
      <c r="BS47" s="1009">
        <v>0</v>
      </c>
      <c r="BT47" s="1009"/>
      <c r="BU47" s="1009"/>
      <c r="BV47" s="1009"/>
      <c r="BW47" s="1009"/>
      <c r="BX47" s="1009"/>
      <c r="BY47" s="1009"/>
      <c r="BZ47" s="1009"/>
      <c r="CA47" s="1009">
        <v>100</v>
      </c>
      <c r="CB47" s="1009"/>
      <c r="CC47" s="1009"/>
      <c r="CD47" s="1009"/>
      <c r="CE47" s="1009"/>
      <c r="CF47" s="1009"/>
      <c r="CG47" s="1009"/>
    </row>
    <row r="48" spans="1:85" hidden="1">
      <c r="A48" s="1021">
        <v>2010</v>
      </c>
      <c r="B48" s="1021">
        <v>742</v>
      </c>
      <c r="C48" s="1021" t="s">
        <v>3102</v>
      </c>
      <c r="D48" s="1021" t="str">
        <f>VLOOKUP(G48,'справочник FS-HF'!$A$2:$C$26,3,FALSE)</f>
        <v>FS.7.1.1</v>
      </c>
      <c r="E48" s="1021" t="str">
        <f>VLOOKUP(G48,'справочник FS-HF'!$A$2:$D$26,4,FALSE)</f>
        <v xml:space="preserve">HF.4.2.2.1 </v>
      </c>
      <c r="F48" s="1021">
        <v>4</v>
      </c>
      <c r="G48" s="1021" t="s">
        <v>3103</v>
      </c>
      <c r="H48" s="1021">
        <v>2010023212</v>
      </c>
      <c r="I48" s="1021">
        <v>2010130023814</v>
      </c>
      <c r="J48" s="1021">
        <v>8</v>
      </c>
      <c r="K48" s="1021">
        <v>613</v>
      </c>
      <c r="L48" s="1021" t="s">
        <v>3034</v>
      </c>
      <c r="M48" s="1021"/>
      <c r="N48" s="1021"/>
      <c r="O48" s="1021">
        <v>10019</v>
      </c>
      <c r="P48" s="1021" t="s">
        <v>3035</v>
      </c>
      <c r="Q48" s="1021">
        <v>11</v>
      </c>
      <c r="R48" s="1021" t="s">
        <v>3036</v>
      </c>
      <c r="S48" s="1021">
        <v>1</v>
      </c>
      <c r="T48" s="1021">
        <v>10</v>
      </c>
      <c r="U48" s="1021">
        <v>110</v>
      </c>
      <c r="V48" s="1021" t="s">
        <v>3104</v>
      </c>
      <c r="W48" s="1021">
        <v>3.8868E-2</v>
      </c>
      <c r="X48" s="1035">
        <v>3.8868E-2</v>
      </c>
      <c r="Y48" s="1036">
        <f>X48*'[3]Exchange rate'!$B$4*'[3]Exchange rate'!$B$7</f>
        <v>5727.5884800000003</v>
      </c>
      <c r="Z48" s="1021">
        <v>0</v>
      </c>
      <c r="AA48" s="1021">
        <v>4.1265056163760701E-2</v>
      </c>
      <c r="AB48" s="1021">
        <v>4.1265056163760701E-2</v>
      </c>
      <c r="AC48" s="1021">
        <v>0</v>
      </c>
      <c r="AD48" s="1021"/>
      <c r="AE48" s="1021"/>
      <c r="AF48" s="1021">
        <v>0</v>
      </c>
      <c r="AG48" s="1021">
        <v>0</v>
      </c>
      <c r="AH48" s="1021">
        <v>3.8868E-2</v>
      </c>
      <c r="AI48" s="1021">
        <v>0</v>
      </c>
      <c r="AJ48" s="1021">
        <v>0</v>
      </c>
      <c r="AK48" s="1021">
        <v>4.1265056163760701E-2</v>
      </c>
      <c r="AL48" s="1021"/>
      <c r="AM48" s="1021"/>
      <c r="AN48" s="1021"/>
      <c r="AO48" s="1021"/>
      <c r="AP48" s="1021">
        <v>302</v>
      </c>
      <c r="AQ48" s="1021">
        <v>3.8868E-2</v>
      </c>
      <c r="AR48" s="1021">
        <v>3.8868E-2</v>
      </c>
      <c r="AS48" s="1021" t="s">
        <v>3105</v>
      </c>
      <c r="AT48" s="1021" t="s">
        <v>3106</v>
      </c>
      <c r="AU48" s="1021" t="str">
        <f>VLOOKUP(AV48,справочник_HC!$A$3:$E$20,5,FALSE)</f>
        <v>HP.11</v>
      </c>
      <c r="AV48" s="1037">
        <v>12220</v>
      </c>
      <c r="AW48" s="1036" t="str">
        <f>VLOOKUP(AV48,[3]справочник!$A$3:$C$20,3,FALSE)</f>
        <v>HC.9</v>
      </c>
      <c r="AX48" s="1021" t="s">
        <v>3057</v>
      </c>
      <c r="AY48" s="1021">
        <v>122</v>
      </c>
      <c r="AZ48" s="1021" t="s">
        <v>3058</v>
      </c>
      <c r="BA48" s="1021">
        <v>11000</v>
      </c>
      <c r="BB48" s="1021" t="s">
        <v>3107</v>
      </c>
      <c r="BC48" s="1021" t="s">
        <v>3103</v>
      </c>
      <c r="BD48" s="1021"/>
      <c r="BE48" s="1038">
        <v>38717</v>
      </c>
      <c r="BF48" s="1038">
        <v>39081</v>
      </c>
      <c r="BG48" s="1021" t="s">
        <v>3108</v>
      </c>
      <c r="BH48" s="1009">
        <v>0</v>
      </c>
      <c r="BI48" s="1009">
        <v>0</v>
      </c>
      <c r="BJ48" s="1009">
        <v>0</v>
      </c>
      <c r="BK48" s="1009">
        <v>0</v>
      </c>
      <c r="BL48" s="1009">
        <v>1</v>
      </c>
      <c r="BM48" s="1009"/>
      <c r="BN48" s="1009"/>
      <c r="BO48" s="1009"/>
      <c r="BP48" s="1009">
        <v>0</v>
      </c>
      <c r="BQ48" s="1009">
        <v>0</v>
      </c>
      <c r="BR48" s="1009">
        <v>0</v>
      </c>
      <c r="BS48" s="1009">
        <v>0</v>
      </c>
      <c r="BT48" s="1009"/>
      <c r="BU48" s="1009"/>
      <c r="BV48" s="1009"/>
      <c r="BW48" s="1009"/>
      <c r="BX48" s="1009"/>
      <c r="BY48" s="1009"/>
      <c r="BZ48" s="1009"/>
      <c r="CA48" s="1009">
        <v>100</v>
      </c>
      <c r="CB48" s="1009"/>
      <c r="CC48" s="1009"/>
      <c r="CD48" s="1009"/>
      <c r="CE48" s="1009"/>
      <c r="CF48" s="1009"/>
      <c r="CG48" s="1009"/>
    </row>
    <row r="49" spans="1:85" hidden="1">
      <c r="A49" s="1021">
        <v>2010</v>
      </c>
      <c r="B49" s="1021">
        <v>742</v>
      </c>
      <c r="C49" s="1021" t="s">
        <v>3102</v>
      </c>
      <c r="D49" s="1021" t="str">
        <f>VLOOKUP(G49,'справочник FS-HF'!$A$2:$C$26,3,FALSE)</f>
        <v>FS.7.1.1</v>
      </c>
      <c r="E49" s="1021" t="str">
        <f>VLOOKUP(G49,'справочник FS-HF'!$A$2:$D$26,4,FALSE)</f>
        <v xml:space="preserve">HF.4.2.2.1 </v>
      </c>
      <c r="F49" s="1021">
        <v>4</v>
      </c>
      <c r="G49" s="1021" t="s">
        <v>3103</v>
      </c>
      <c r="H49" s="1021">
        <v>2010023214</v>
      </c>
      <c r="I49" s="1021">
        <v>2010130023816</v>
      </c>
      <c r="J49" s="1021">
        <v>8</v>
      </c>
      <c r="K49" s="1021">
        <v>613</v>
      </c>
      <c r="L49" s="1021" t="s">
        <v>3034</v>
      </c>
      <c r="M49" s="1021"/>
      <c r="N49" s="1021"/>
      <c r="O49" s="1021">
        <v>10019</v>
      </c>
      <c r="P49" s="1021" t="s">
        <v>3035</v>
      </c>
      <c r="Q49" s="1021">
        <v>11</v>
      </c>
      <c r="R49" s="1021" t="s">
        <v>3036</v>
      </c>
      <c r="S49" s="1021">
        <v>1</v>
      </c>
      <c r="T49" s="1021">
        <v>10</v>
      </c>
      <c r="U49" s="1021">
        <v>110</v>
      </c>
      <c r="V49" s="1021" t="s">
        <v>3104</v>
      </c>
      <c r="W49" s="1021">
        <v>2.8867999999999901E-2</v>
      </c>
      <c r="X49" s="1035">
        <v>2.8867999999999901E-2</v>
      </c>
      <c r="Y49" s="1036">
        <f>X49*'[3]Exchange rate'!$B$4*'[3]Exchange rate'!$B$7</f>
        <v>4253.9884799999863</v>
      </c>
      <c r="Z49" s="1021">
        <v>0</v>
      </c>
      <c r="AA49" s="1021">
        <v>3.06483390278749E-2</v>
      </c>
      <c r="AB49" s="1021">
        <v>3.06483390278749E-2</v>
      </c>
      <c r="AC49" s="1021">
        <v>0</v>
      </c>
      <c r="AD49" s="1021"/>
      <c r="AE49" s="1021"/>
      <c r="AF49" s="1021">
        <v>0</v>
      </c>
      <c r="AG49" s="1021">
        <v>0</v>
      </c>
      <c r="AH49" s="1021">
        <v>2.8867999999999901E-2</v>
      </c>
      <c r="AI49" s="1021">
        <v>0</v>
      </c>
      <c r="AJ49" s="1021">
        <v>0</v>
      </c>
      <c r="AK49" s="1021">
        <v>3.06483390278749E-2</v>
      </c>
      <c r="AL49" s="1021"/>
      <c r="AM49" s="1021"/>
      <c r="AN49" s="1021"/>
      <c r="AO49" s="1021"/>
      <c r="AP49" s="1021">
        <v>302</v>
      </c>
      <c r="AQ49" s="1021">
        <v>2.8867999999999901E-2</v>
      </c>
      <c r="AR49" s="1021">
        <v>2.8867999999999901E-2</v>
      </c>
      <c r="AS49" s="1021" t="s">
        <v>3105</v>
      </c>
      <c r="AT49" s="1021" t="s">
        <v>3106</v>
      </c>
      <c r="AU49" s="1021" t="str">
        <f>VLOOKUP(AV49,справочник_HC!$A$3:$E$20,5,FALSE)</f>
        <v>HP.11</v>
      </c>
      <c r="AV49" s="1037">
        <v>12220</v>
      </c>
      <c r="AW49" s="1036" t="str">
        <f>VLOOKUP(AV49,[3]справочник!$A$3:$C$20,3,FALSE)</f>
        <v>HC.9</v>
      </c>
      <c r="AX49" s="1021" t="s">
        <v>3057</v>
      </c>
      <c r="AY49" s="1021">
        <v>122</v>
      </c>
      <c r="AZ49" s="1021" t="s">
        <v>3058</v>
      </c>
      <c r="BA49" s="1021">
        <v>11000</v>
      </c>
      <c r="BB49" s="1021" t="s">
        <v>3107</v>
      </c>
      <c r="BC49" s="1021" t="s">
        <v>3103</v>
      </c>
      <c r="BD49" s="1021"/>
      <c r="BE49" s="1038">
        <v>38717</v>
      </c>
      <c r="BF49" s="1038">
        <v>39081</v>
      </c>
      <c r="BG49" s="1021" t="s">
        <v>3108</v>
      </c>
      <c r="BH49" s="1009">
        <v>0</v>
      </c>
      <c r="BI49" s="1009">
        <v>0</v>
      </c>
      <c r="BJ49" s="1009">
        <v>0</v>
      </c>
      <c r="BK49" s="1009">
        <v>0</v>
      </c>
      <c r="BL49" s="1009">
        <v>1</v>
      </c>
      <c r="BM49" s="1009"/>
      <c r="BN49" s="1009"/>
      <c r="BO49" s="1009"/>
      <c r="BP49" s="1009">
        <v>0</v>
      </c>
      <c r="BQ49" s="1009">
        <v>0</v>
      </c>
      <c r="BR49" s="1009">
        <v>0</v>
      </c>
      <c r="BS49" s="1009">
        <v>0</v>
      </c>
      <c r="BT49" s="1009"/>
      <c r="BU49" s="1009"/>
      <c r="BV49" s="1009"/>
      <c r="BW49" s="1009"/>
      <c r="BX49" s="1009"/>
      <c r="BY49" s="1009"/>
      <c r="BZ49" s="1009"/>
      <c r="CA49" s="1009">
        <v>100</v>
      </c>
      <c r="CB49" s="1009"/>
      <c r="CC49" s="1009"/>
      <c r="CD49" s="1009"/>
      <c r="CE49" s="1009"/>
      <c r="CF49" s="1009"/>
      <c r="CG49" s="1009"/>
    </row>
    <row r="50" spans="1:85" hidden="1">
      <c r="A50" s="1021">
        <v>2010</v>
      </c>
      <c r="B50" s="1021">
        <v>742</v>
      </c>
      <c r="C50" s="1021" t="s">
        <v>3102</v>
      </c>
      <c r="D50" s="1021" t="str">
        <f>VLOOKUP(G50,'справочник FS-HF'!$A$2:$C$26,3,FALSE)</f>
        <v>FS.7.1.1</v>
      </c>
      <c r="E50" s="1021" t="str">
        <f>VLOOKUP(G50,'справочник FS-HF'!$A$2:$D$26,4,FALSE)</f>
        <v xml:space="preserve">HF.4.2.2.1 </v>
      </c>
      <c r="F50" s="1021">
        <v>4</v>
      </c>
      <c r="G50" s="1021" t="s">
        <v>3103</v>
      </c>
      <c r="H50" s="1021">
        <v>2010021061</v>
      </c>
      <c r="I50" s="1021">
        <v>2010110024822</v>
      </c>
      <c r="J50" s="1021">
        <v>8</v>
      </c>
      <c r="K50" s="1021">
        <v>613</v>
      </c>
      <c r="L50" s="1021" t="s">
        <v>3034</v>
      </c>
      <c r="M50" s="1021"/>
      <c r="N50" s="1021"/>
      <c r="O50" s="1021">
        <v>10019</v>
      </c>
      <c r="P50" s="1021" t="s">
        <v>3035</v>
      </c>
      <c r="Q50" s="1021">
        <v>11</v>
      </c>
      <c r="R50" s="1021" t="s">
        <v>3036</v>
      </c>
      <c r="S50" s="1021">
        <v>1</v>
      </c>
      <c r="T50" s="1021">
        <v>10</v>
      </c>
      <c r="U50" s="1021">
        <v>110</v>
      </c>
      <c r="V50" s="1021" t="s">
        <v>3104</v>
      </c>
      <c r="W50" s="1021">
        <v>2.4339E-2</v>
      </c>
      <c r="X50" s="1035">
        <v>2.4339E-2</v>
      </c>
      <c r="Y50" s="1036">
        <f>X50*'[3]Exchange rate'!$B$4*'[3]Exchange rate'!$B$7</f>
        <v>3586.5950400000002</v>
      </c>
      <c r="Z50" s="1021">
        <v>0</v>
      </c>
      <c r="AA50" s="1021">
        <v>2.5840027837032299E-2</v>
      </c>
      <c r="AB50" s="1021">
        <v>2.5840027837032299E-2</v>
      </c>
      <c r="AC50" s="1021">
        <v>0</v>
      </c>
      <c r="AD50" s="1021"/>
      <c r="AE50" s="1021"/>
      <c r="AF50" s="1021">
        <v>0</v>
      </c>
      <c r="AG50" s="1021">
        <v>0</v>
      </c>
      <c r="AH50" s="1021">
        <v>2.4339E-2</v>
      </c>
      <c r="AI50" s="1021">
        <v>0</v>
      </c>
      <c r="AJ50" s="1021">
        <v>0</v>
      </c>
      <c r="AK50" s="1021">
        <v>2.5840027837032299E-2</v>
      </c>
      <c r="AL50" s="1021"/>
      <c r="AM50" s="1021"/>
      <c r="AN50" s="1021"/>
      <c r="AO50" s="1021"/>
      <c r="AP50" s="1021">
        <v>302</v>
      </c>
      <c r="AQ50" s="1021">
        <v>2.4339E-2</v>
      </c>
      <c r="AR50" s="1021">
        <v>2.4339E-2</v>
      </c>
      <c r="AS50" s="1021" t="s">
        <v>3105</v>
      </c>
      <c r="AT50" s="1021" t="s">
        <v>3106</v>
      </c>
      <c r="AU50" s="1021" t="str">
        <f>VLOOKUP(AV50,справочник_HC!$A$3:$E$20,5,FALSE)</f>
        <v xml:space="preserve">HP.8.2.1 </v>
      </c>
      <c r="AV50" s="1037">
        <v>12281</v>
      </c>
      <c r="AW50" s="1036" t="str">
        <f>VLOOKUP(AV50,[3]справочник!$A$3:$C$20,3,FALSE)</f>
        <v>HC.RI.4</v>
      </c>
      <c r="AX50" s="1021" t="s">
        <v>3186</v>
      </c>
      <c r="AY50" s="1021">
        <v>122</v>
      </c>
      <c r="AZ50" s="1021" t="s">
        <v>3058</v>
      </c>
      <c r="BA50" s="1021">
        <v>11000</v>
      </c>
      <c r="BB50" s="1021" t="s">
        <v>3107</v>
      </c>
      <c r="BC50" s="1021" t="s">
        <v>3103</v>
      </c>
      <c r="BD50" s="1021"/>
      <c r="BE50" s="1038">
        <v>38717</v>
      </c>
      <c r="BF50" s="1038">
        <v>38915</v>
      </c>
      <c r="BG50" s="1021" t="s">
        <v>3187</v>
      </c>
      <c r="BH50" s="1009">
        <v>0</v>
      </c>
      <c r="BI50" s="1009">
        <v>0</v>
      </c>
      <c r="BJ50" s="1009">
        <v>0</v>
      </c>
      <c r="BK50" s="1009">
        <v>0</v>
      </c>
      <c r="BL50" s="1009">
        <v>1</v>
      </c>
      <c r="BM50" s="1009"/>
      <c r="BN50" s="1009"/>
      <c r="BO50" s="1009"/>
      <c r="BP50" s="1009">
        <v>0</v>
      </c>
      <c r="BQ50" s="1009">
        <v>0</v>
      </c>
      <c r="BR50" s="1009">
        <v>0</v>
      </c>
      <c r="BS50" s="1009">
        <v>0</v>
      </c>
      <c r="BT50" s="1009"/>
      <c r="BU50" s="1009"/>
      <c r="BV50" s="1009"/>
      <c r="BW50" s="1009"/>
      <c r="BX50" s="1009"/>
      <c r="BY50" s="1009"/>
      <c r="BZ50" s="1009"/>
      <c r="CA50" s="1009">
        <v>100</v>
      </c>
      <c r="CB50" s="1009"/>
      <c r="CC50" s="1009"/>
      <c r="CD50" s="1009"/>
      <c r="CE50" s="1009"/>
      <c r="CF50" s="1009"/>
      <c r="CG50" s="1009"/>
    </row>
    <row r="51" spans="1:85" hidden="1">
      <c r="A51" s="1021">
        <v>2011</v>
      </c>
      <c r="B51" s="1021">
        <v>742</v>
      </c>
      <c r="C51" s="1021" t="s">
        <v>3102</v>
      </c>
      <c r="D51" s="1021" t="str">
        <f>VLOOKUP(G51,'справочник FS-HF'!$A$2:$C$26,3,FALSE)</f>
        <v>FS.7.1.1</v>
      </c>
      <c r="E51" s="1021" t="str">
        <f>VLOOKUP(G51,'справочник FS-HF'!$A$2:$D$26,4,FALSE)</f>
        <v xml:space="preserve">HF.4.2.2.1 </v>
      </c>
      <c r="F51" s="1021">
        <v>4</v>
      </c>
      <c r="G51" s="1021" t="s">
        <v>3103</v>
      </c>
      <c r="H51" s="1021">
        <v>2011021202</v>
      </c>
      <c r="I51" s="1021">
        <v>2011130045952</v>
      </c>
      <c r="J51" s="1021">
        <v>8</v>
      </c>
      <c r="K51" s="1021">
        <v>613</v>
      </c>
      <c r="L51" s="1021" t="s">
        <v>3034</v>
      </c>
      <c r="M51" s="1021"/>
      <c r="N51" s="1021"/>
      <c r="O51" s="1021">
        <v>10019</v>
      </c>
      <c r="P51" s="1021" t="s">
        <v>3035</v>
      </c>
      <c r="Q51" s="1021">
        <v>11</v>
      </c>
      <c r="R51" s="1021" t="s">
        <v>3036</v>
      </c>
      <c r="S51" s="1021">
        <v>1</v>
      </c>
      <c r="T51" s="1021">
        <v>10</v>
      </c>
      <c r="U51" s="1021">
        <v>110</v>
      </c>
      <c r="V51" s="1021" t="s">
        <v>3104</v>
      </c>
      <c r="W51" s="1021">
        <v>4.0182000000000002E-2</v>
      </c>
      <c r="X51" s="1035">
        <v>4.0182000000000002E-2</v>
      </c>
      <c r="Y51" s="1036">
        <f>X51*'[3]Exchange rate'!$B$5*'[3]Exchange rate'!$B$7</f>
        <v>5891.4848400000001</v>
      </c>
      <c r="Z51" s="1021"/>
      <c r="AA51" s="1021">
        <v>4.0182000000000002E-2</v>
      </c>
      <c r="AB51" s="1021">
        <v>4.0182000000000002E-2</v>
      </c>
      <c r="AC51" s="1021"/>
      <c r="AD51" s="1021"/>
      <c r="AE51" s="1021"/>
      <c r="AF51" s="1021">
        <v>0</v>
      </c>
      <c r="AG51" s="1021">
        <v>0</v>
      </c>
      <c r="AH51" s="1021">
        <v>4.0182000000000002E-2</v>
      </c>
      <c r="AI51" s="1021">
        <v>0</v>
      </c>
      <c r="AJ51" s="1021">
        <v>0</v>
      </c>
      <c r="AK51" s="1021">
        <v>4.0182000000000002E-2</v>
      </c>
      <c r="AL51" s="1021"/>
      <c r="AM51" s="1021"/>
      <c r="AN51" s="1021"/>
      <c r="AO51" s="1021"/>
      <c r="AP51" s="1021">
        <v>302</v>
      </c>
      <c r="AQ51" s="1021">
        <v>4.0182000000000002E-2</v>
      </c>
      <c r="AR51" s="1021">
        <v>4.0182000000000002E-2</v>
      </c>
      <c r="AS51" s="1021" t="s">
        <v>3105</v>
      </c>
      <c r="AT51" s="1021" t="s">
        <v>3106</v>
      </c>
      <c r="AU51" s="1021" t="str">
        <f>VLOOKUP(AV51,справочник_HC!$A$3:$E$20,5,FALSE)</f>
        <v xml:space="preserve">HP.1 </v>
      </c>
      <c r="AV51" s="1037">
        <v>12191</v>
      </c>
      <c r="AW51" s="1036" t="str">
        <f>VLOOKUP(AV51,[3]справочник!$A$3:$C$20,3,FALSE)</f>
        <v>HC.1</v>
      </c>
      <c r="AX51" s="1021" t="s">
        <v>3334</v>
      </c>
      <c r="AY51" s="1021">
        <v>121</v>
      </c>
      <c r="AZ51" s="1021" t="s">
        <v>3191</v>
      </c>
      <c r="BA51" s="1021">
        <v>11000</v>
      </c>
      <c r="BB51" s="1021" t="s">
        <v>3107</v>
      </c>
      <c r="BC51" s="1021" t="s">
        <v>3103</v>
      </c>
      <c r="BD51" s="1021"/>
      <c r="BE51" s="1038">
        <v>39082</v>
      </c>
      <c r="BF51" s="1038">
        <v>39446</v>
      </c>
      <c r="BG51" s="1021" t="s">
        <v>3346</v>
      </c>
      <c r="BH51" s="1009">
        <v>0</v>
      </c>
      <c r="BI51" s="1009">
        <v>0</v>
      </c>
      <c r="BJ51" s="1009">
        <v>0</v>
      </c>
      <c r="BK51" s="1009">
        <v>0</v>
      </c>
      <c r="BL51" s="1009">
        <v>1</v>
      </c>
      <c r="BM51" s="1009"/>
      <c r="BN51" s="1009"/>
      <c r="BO51" s="1009"/>
      <c r="BP51" s="1009">
        <v>0</v>
      </c>
      <c r="BQ51" s="1009">
        <v>0</v>
      </c>
      <c r="BR51" s="1009">
        <v>0</v>
      </c>
      <c r="BS51" s="1009">
        <v>0</v>
      </c>
      <c r="BT51" s="1009"/>
      <c r="BU51" s="1009"/>
      <c r="BV51" s="1009"/>
      <c r="BW51" s="1009"/>
      <c r="BX51" s="1009"/>
      <c r="BY51" s="1009"/>
      <c r="BZ51" s="1009"/>
      <c r="CA51" s="1009">
        <v>100</v>
      </c>
      <c r="CB51" s="1009"/>
      <c r="CC51" s="1009"/>
      <c r="CD51" s="1009"/>
      <c r="CE51" s="1009"/>
      <c r="CF51" s="1009"/>
      <c r="CG51" s="1009"/>
    </row>
    <row r="52" spans="1:85" hidden="1">
      <c r="A52" s="1021">
        <v>2011</v>
      </c>
      <c r="B52" s="1021">
        <v>742</v>
      </c>
      <c r="C52" s="1021" t="s">
        <v>3102</v>
      </c>
      <c r="D52" s="1021" t="str">
        <f>VLOOKUP(G52,'справочник FS-HF'!$A$2:$C$26,3,FALSE)</f>
        <v>FS.7.1.1</v>
      </c>
      <c r="E52" s="1021" t="str">
        <f>VLOOKUP(G52,'справочник FS-HF'!$A$2:$D$26,4,FALSE)</f>
        <v xml:space="preserve">HF.4.2.2.1 </v>
      </c>
      <c r="F52" s="1021">
        <v>4</v>
      </c>
      <c r="G52" s="1021" t="s">
        <v>3103</v>
      </c>
      <c r="H52" s="1021">
        <v>2011021200</v>
      </c>
      <c r="I52" s="1021">
        <v>2011130045945</v>
      </c>
      <c r="J52" s="1021">
        <v>8</v>
      </c>
      <c r="K52" s="1021">
        <v>613</v>
      </c>
      <c r="L52" s="1021" t="s">
        <v>3034</v>
      </c>
      <c r="M52" s="1021"/>
      <c r="N52" s="1021"/>
      <c r="O52" s="1021">
        <v>10019</v>
      </c>
      <c r="P52" s="1021" t="s">
        <v>3035</v>
      </c>
      <c r="Q52" s="1021">
        <v>11</v>
      </c>
      <c r="R52" s="1021" t="s">
        <v>3036</v>
      </c>
      <c r="S52" s="1021">
        <v>1</v>
      </c>
      <c r="T52" s="1021">
        <v>10</v>
      </c>
      <c r="U52" s="1021">
        <v>110</v>
      </c>
      <c r="V52" s="1021" t="s">
        <v>3104</v>
      </c>
      <c r="W52" s="1021">
        <v>1.0114E-2</v>
      </c>
      <c r="X52" s="1035">
        <v>1.0114E-2</v>
      </c>
      <c r="Y52" s="1036">
        <f>X52*'[3]Exchange rate'!$B$5*'[3]Exchange rate'!$B$7</f>
        <v>1482.9146799999999</v>
      </c>
      <c r="Z52" s="1021"/>
      <c r="AA52" s="1021">
        <v>1.0114E-2</v>
      </c>
      <c r="AB52" s="1021">
        <v>1.0114E-2</v>
      </c>
      <c r="AC52" s="1021"/>
      <c r="AD52" s="1021"/>
      <c r="AE52" s="1021"/>
      <c r="AF52" s="1021">
        <v>0</v>
      </c>
      <c r="AG52" s="1021">
        <v>0</v>
      </c>
      <c r="AH52" s="1021">
        <v>1.0114E-2</v>
      </c>
      <c r="AI52" s="1021">
        <v>0</v>
      </c>
      <c r="AJ52" s="1021">
        <v>0</v>
      </c>
      <c r="AK52" s="1021">
        <v>1.0114E-2</v>
      </c>
      <c r="AL52" s="1021"/>
      <c r="AM52" s="1021"/>
      <c r="AN52" s="1021"/>
      <c r="AO52" s="1021"/>
      <c r="AP52" s="1021">
        <v>302</v>
      </c>
      <c r="AQ52" s="1021">
        <v>1.0114E-2</v>
      </c>
      <c r="AR52" s="1021">
        <v>1.0114E-2</v>
      </c>
      <c r="AS52" s="1021" t="s">
        <v>3105</v>
      </c>
      <c r="AT52" s="1021" t="s">
        <v>3106</v>
      </c>
      <c r="AU52" s="1021" t="str">
        <f>VLOOKUP(AV52,справочник_HC!$A$3:$E$20,5,FALSE)</f>
        <v xml:space="preserve">HP.1 </v>
      </c>
      <c r="AV52" s="1037">
        <v>12191</v>
      </c>
      <c r="AW52" s="1036" t="str">
        <f>VLOOKUP(AV52,[3]справочник!$A$3:$C$20,3,FALSE)</f>
        <v>HC.1</v>
      </c>
      <c r="AX52" s="1021" t="s">
        <v>3334</v>
      </c>
      <c r="AY52" s="1021">
        <v>121</v>
      </c>
      <c r="AZ52" s="1021" t="s">
        <v>3191</v>
      </c>
      <c r="BA52" s="1021">
        <v>11000</v>
      </c>
      <c r="BB52" s="1021" t="s">
        <v>3107</v>
      </c>
      <c r="BC52" s="1021" t="s">
        <v>3103</v>
      </c>
      <c r="BD52" s="1021"/>
      <c r="BE52" s="1038">
        <v>39082</v>
      </c>
      <c r="BF52" s="1038">
        <v>39184</v>
      </c>
      <c r="BG52" s="1021" t="s">
        <v>3346</v>
      </c>
      <c r="BH52" s="1009">
        <v>0</v>
      </c>
      <c r="BI52" s="1009">
        <v>0</v>
      </c>
      <c r="BJ52" s="1009">
        <v>0</v>
      </c>
      <c r="BK52" s="1009">
        <v>0</v>
      </c>
      <c r="BL52" s="1009">
        <v>1</v>
      </c>
      <c r="BM52" s="1009"/>
      <c r="BN52" s="1009"/>
      <c r="BO52" s="1009"/>
      <c r="BP52" s="1009">
        <v>0</v>
      </c>
      <c r="BQ52" s="1009">
        <v>0</v>
      </c>
      <c r="BR52" s="1009">
        <v>0</v>
      </c>
      <c r="BS52" s="1009">
        <v>0</v>
      </c>
      <c r="BT52" s="1009"/>
      <c r="BU52" s="1009"/>
      <c r="BV52" s="1009"/>
      <c r="BW52" s="1009"/>
      <c r="BX52" s="1009"/>
      <c r="BY52" s="1009"/>
      <c r="BZ52" s="1009"/>
      <c r="CA52" s="1009">
        <v>100</v>
      </c>
      <c r="CB52" s="1009"/>
      <c r="CC52" s="1009"/>
      <c r="CD52" s="1009"/>
      <c r="CE52" s="1009"/>
      <c r="CF52" s="1009"/>
      <c r="CG52" s="1009"/>
    </row>
    <row r="53" spans="1:85" hidden="1">
      <c r="A53" s="1021">
        <v>2011</v>
      </c>
      <c r="B53" s="1021">
        <v>742</v>
      </c>
      <c r="C53" s="1021" t="s">
        <v>3102</v>
      </c>
      <c r="D53" s="1021" t="str">
        <f>VLOOKUP(G53,'справочник FS-HF'!$A$2:$C$26,3,FALSE)</f>
        <v>FS.7.1.1</v>
      </c>
      <c r="E53" s="1021" t="str">
        <f>VLOOKUP(G53,'справочник FS-HF'!$A$2:$D$26,4,FALSE)</f>
        <v xml:space="preserve">HF.4.2.2.1 </v>
      </c>
      <c r="F53" s="1021">
        <v>4</v>
      </c>
      <c r="G53" s="1021" t="s">
        <v>3103</v>
      </c>
      <c r="H53" s="1021">
        <v>2011020932</v>
      </c>
      <c r="I53" s="1021">
        <v>2011130045951</v>
      </c>
      <c r="J53" s="1021">
        <v>8</v>
      </c>
      <c r="K53" s="1021">
        <v>613</v>
      </c>
      <c r="L53" s="1021" t="s">
        <v>3034</v>
      </c>
      <c r="M53" s="1021"/>
      <c r="N53" s="1021"/>
      <c r="O53" s="1021">
        <v>10019</v>
      </c>
      <c r="P53" s="1021" t="s">
        <v>3035</v>
      </c>
      <c r="Q53" s="1021">
        <v>11</v>
      </c>
      <c r="R53" s="1021" t="s">
        <v>3036</v>
      </c>
      <c r="S53" s="1021">
        <v>1</v>
      </c>
      <c r="T53" s="1021">
        <v>10</v>
      </c>
      <c r="U53" s="1021">
        <v>110</v>
      </c>
      <c r="V53" s="1021" t="s">
        <v>3104</v>
      </c>
      <c r="W53" s="1021">
        <v>3.0341E-2</v>
      </c>
      <c r="X53" s="1035">
        <v>3.0341E-2</v>
      </c>
      <c r="Y53" s="1036">
        <f>X53*'[3]Exchange rate'!$B$5*'[3]Exchange rate'!$B$7</f>
        <v>4448.5974200000001</v>
      </c>
      <c r="Z53" s="1021"/>
      <c r="AA53" s="1021">
        <v>3.0341E-2</v>
      </c>
      <c r="AB53" s="1021">
        <v>3.0341E-2</v>
      </c>
      <c r="AC53" s="1021"/>
      <c r="AD53" s="1021"/>
      <c r="AE53" s="1021"/>
      <c r="AF53" s="1021">
        <v>0</v>
      </c>
      <c r="AG53" s="1021">
        <v>0</v>
      </c>
      <c r="AH53" s="1021">
        <v>3.0341E-2</v>
      </c>
      <c r="AI53" s="1021">
        <v>0</v>
      </c>
      <c r="AJ53" s="1021">
        <v>0</v>
      </c>
      <c r="AK53" s="1021">
        <v>3.0341E-2</v>
      </c>
      <c r="AL53" s="1021"/>
      <c r="AM53" s="1021"/>
      <c r="AN53" s="1021"/>
      <c r="AO53" s="1021"/>
      <c r="AP53" s="1021">
        <v>302</v>
      </c>
      <c r="AQ53" s="1021">
        <v>3.0341E-2</v>
      </c>
      <c r="AR53" s="1021">
        <v>3.0341E-2</v>
      </c>
      <c r="AS53" s="1021" t="s">
        <v>3105</v>
      </c>
      <c r="AT53" s="1021" t="s">
        <v>3106</v>
      </c>
      <c r="AU53" s="1021" t="str">
        <f>VLOOKUP(AV53,справочник_HC!$A$3:$E$20,5,FALSE)</f>
        <v xml:space="preserve">HP.1 </v>
      </c>
      <c r="AV53" s="1037">
        <v>12191</v>
      </c>
      <c r="AW53" s="1036" t="str">
        <f>VLOOKUP(AV53,[3]справочник!$A$3:$C$20,3,FALSE)</f>
        <v>HC.1</v>
      </c>
      <c r="AX53" s="1021" t="s">
        <v>3334</v>
      </c>
      <c r="AY53" s="1021">
        <v>121</v>
      </c>
      <c r="AZ53" s="1021" t="s">
        <v>3191</v>
      </c>
      <c r="BA53" s="1021">
        <v>11000</v>
      </c>
      <c r="BB53" s="1021" t="s">
        <v>3107</v>
      </c>
      <c r="BC53" s="1021" t="s">
        <v>3103</v>
      </c>
      <c r="BD53" s="1021"/>
      <c r="BE53" s="1038">
        <v>39082</v>
      </c>
      <c r="BF53" s="1038">
        <v>39446</v>
      </c>
      <c r="BG53" s="1021" t="s">
        <v>3347</v>
      </c>
      <c r="BH53" s="1009">
        <v>0</v>
      </c>
      <c r="BI53" s="1009">
        <v>0</v>
      </c>
      <c r="BJ53" s="1009">
        <v>0</v>
      </c>
      <c r="BK53" s="1009">
        <v>0</v>
      </c>
      <c r="BL53" s="1009">
        <v>1</v>
      </c>
      <c r="BM53" s="1009"/>
      <c r="BN53" s="1009"/>
      <c r="BO53" s="1009"/>
      <c r="BP53" s="1009">
        <v>0</v>
      </c>
      <c r="BQ53" s="1009">
        <v>0</v>
      </c>
      <c r="BR53" s="1009">
        <v>0</v>
      </c>
      <c r="BS53" s="1009">
        <v>0</v>
      </c>
      <c r="BT53" s="1009"/>
      <c r="BU53" s="1009"/>
      <c r="BV53" s="1009"/>
      <c r="BW53" s="1009"/>
      <c r="BX53" s="1009"/>
      <c r="BY53" s="1009"/>
      <c r="BZ53" s="1009"/>
      <c r="CA53" s="1009">
        <v>100</v>
      </c>
      <c r="CB53" s="1009"/>
      <c r="CC53" s="1009"/>
      <c r="CD53" s="1009"/>
      <c r="CE53" s="1009"/>
      <c r="CF53" s="1009"/>
      <c r="CG53" s="1009"/>
    </row>
    <row r="54" spans="1:85" hidden="1">
      <c r="A54" s="1021">
        <v>2011</v>
      </c>
      <c r="B54" s="1021">
        <v>742</v>
      </c>
      <c r="C54" s="1021" t="s">
        <v>3102</v>
      </c>
      <c r="D54" s="1021" t="str">
        <f>VLOOKUP(G54,'справочник FS-HF'!$A$2:$C$26,3,FALSE)</f>
        <v>FS.7.1.1</v>
      </c>
      <c r="E54" s="1021" t="str">
        <f>VLOOKUP(G54,'справочник FS-HF'!$A$2:$D$26,4,FALSE)</f>
        <v xml:space="preserve">HF.4.2.2.1 </v>
      </c>
      <c r="F54" s="1021">
        <v>4</v>
      </c>
      <c r="G54" s="1021" t="s">
        <v>3103</v>
      </c>
      <c r="H54" s="1021">
        <v>2011020929</v>
      </c>
      <c r="I54" s="1021">
        <v>2011130045944</v>
      </c>
      <c r="J54" s="1021">
        <v>8</v>
      </c>
      <c r="K54" s="1021">
        <v>613</v>
      </c>
      <c r="L54" s="1021" t="s">
        <v>3034</v>
      </c>
      <c r="M54" s="1021"/>
      <c r="N54" s="1021"/>
      <c r="O54" s="1021">
        <v>10019</v>
      </c>
      <c r="P54" s="1021" t="s">
        <v>3035</v>
      </c>
      <c r="Q54" s="1021">
        <v>11</v>
      </c>
      <c r="R54" s="1021" t="s">
        <v>3036</v>
      </c>
      <c r="S54" s="1021">
        <v>1</v>
      </c>
      <c r="T54" s="1021">
        <v>10</v>
      </c>
      <c r="U54" s="1021">
        <v>110</v>
      </c>
      <c r="V54" s="1021" t="s">
        <v>3104</v>
      </c>
      <c r="W54" s="1021">
        <v>1.0114E-2</v>
      </c>
      <c r="X54" s="1035">
        <v>1.0114E-2</v>
      </c>
      <c r="Y54" s="1036">
        <f>X54*'[3]Exchange rate'!$B$5*'[3]Exchange rate'!$B$7</f>
        <v>1482.9146799999999</v>
      </c>
      <c r="Z54" s="1021"/>
      <c r="AA54" s="1021">
        <v>1.0114E-2</v>
      </c>
      <c r="AB54" s="1021">
        <v>1.0114E-2</v>
      </c>
      <c r="AC54" s="1021"/>
      <c r="AD54" s="1021"/>
      <c r="AE54" s="1021"/>
      <c r="AF54" s="1021">
        <v>0</v>
      </c>
      <c r="AG54" s="1021">
        <v>0</v>
      </c>
      <c r="AH54" s="1021">
        <v>1.0114E-2</v>
      </c>
      <c r="AI54" s="1021">
        <v>0</v>
      </c>
      <c r="AJ54" s="1021">
        <v>0</v>
      </c>
      <c r="AK54" s="1021">
        <v>1.0114E-2</v>
      </c>
      <c r="AL54" s="1021"/>
      <c r="AM54" s="1021"/>
      <c r="AN54" s="1021"/>
      <c r="AO54" s="1021"/>
      <c r="AP54" s="1021">
        <v>302</v>
      </c>
      <c r="AQ54" s="1021">
        <v>1.0114E-2</v>
      </c>
      <c r="AR54" s="1021">
        <v>1.0114E-2</v>
      </c>
      <c r="AS54" s="1021" t="s">
        <v>3105</v>
      </c>
      <c r="AT54" s="1021" t="s">
        <v>3106</v>
      </c>
      <c r="AU54" s="1021" t="str">
        <f>VLOOKUP(AV54,справочник_HC!$A$3:$E$20,5,FALSE)</f>
        <v xml:space="preserve">HP.1 </v>
      </c>
      <c r="AV54" s="1037">
        <v>12191</v>
      </c>
      <c r="AW54" s="1036" t="str">
        <f>VLOOKUP(AV54,[3]справочник!$A$3:$C$20,3,FALSE)</f>
        <v>HC.1</v>
      </c>
      <c r="AX54" s="1021" t="s">
        <v>3334</v>
      </c>
      <c r="AY54" s="1021">
        <v>121</v>
      </c>
      <c r="AZ54" s="1021" t="s">
        <v>3191</v>
      </c>
      <c r="BA54" s="1021">
        <v>11000</v>
      </c>
      <c r="BB54" s="1021" t="s">
        <v>3107</v>
      </c>
      <c r="BC54" s="1021" t="s">
        <v>3103</v>
      </c>
      <c r="BD54" s="1021"/>
      <c r="BE54" s="1038">
        <v>39082</v>
      </c>
      <c r="BF54" s="1038">
        <v>39184</v>
      </c>
      <c r="BG54" s="1021" t="s">
        <v>3347</v>
      </c>
      <c r="BH54" s="1009">
        <v>0</v>
      </c>
      <c r="BI54" s="1009">
        <v>0</v>
      </c>
      <c r="BJ54" s="1009">
        <v>0</v>
      </c>
      <c r="BK54" s="1009">
        <v>0</v>
      </c>
      <c r="BL54" s="1009">
        <v>1</v>
      </c>
      <c r="BM54" s="1009"/>
      <c r="BN54" s="1009"/>
      <c r="BO54" s="1009"/>
      <c r="BP54" s="1009">
        <v>0</v>
      </c>
      <c r="BQ54" s="1009">
        <v>0</v>
      </c>
      <c r="BR54" s="1009">
        <v>0</v>
      </c>
      <c r="BS54" s="1009">
        <v>0</v>
      </c>
      <c r="BT54" s="1009"/>
      <c r="BU54" s="1009"/>
      <c r="BV54" s="1009"/>
      <c r="BW54" s="1009"/>
      <c r="BX54" s="1009"/>
      <c r="BY54" s="1009"/>
      <c r="BZ54" s="1009"/>
      <c r="CA54" s="1009">
        <v>100</v>
      </c>
      <c r="CB54" s="1009"/>
      <c r="CC54" s="1009"/>
      <c r="CD54" s="1009"/>
      <c r="CE54" s="1009"/>
      <c r="CF54" s="1009"/>
      <c r="CG54" s="1009"/>
    </row>
    <row r="55" spans="1:85">
      <c r="A55" s="1021">
        <v>2010</v>
      </c>
      <c r="B55" s="1021">
        <v>742</v>
      </c>
      <c r="C55" s="1021" t="s">
        <v>3102</v>
      </c>
      <c r="D55" s="1021" t="str">
        <f>VLOOKUP(G55,'справочник FS-HF'!$A$2:$C$26,3,FALSE)</f>
        <v>FS.7.1.1</v>
      </c>
      <c r="E55" s="1021" t="str">
        <f>VLOOKUP(G55,'справочник FS-HF'!$A$2:$D$26,4,FALSE)</f>
        <v xml:space="preserve">HF.4.2.2.1 </v>
      </c>
      <c r="F55" s="1021">
        <v>4</v>
      </c>
      <c r="G55" s="1021" t="s">
        <v>3103</v>
      </c>
      <c r="H55" s="1021">
        <v>2010023974</v>
      </c>
      <c r="I55" s="1021">
        <v>2010070022711</v>
      </c>
      <c r="J55" s="1021">
        <v>8</v>
      </c>
      <c r="K55" s="1021">
        <v>613</v>
      </c>
      <c r="L55" s="1021" t="s">
        <v>3034</v>
      </c>
      <c r="M55" s="1021"/>
      <c r="N55" s="1021"/>
      <c r="O55" s="1021">
        <v>10019</v>
      </c>
      <c r="P55" s="1021" t="s">
        <v>3035</v>
      </c>
      <c r="Q55" s="1021">
        <v>11</v>
      </c>
      <c r="R55" s="1021" t="s">
        <v>3036</v>
      </c>
      <c r="S55" s="1021">
        <v>1</v>
      </c>
      <c r="T55" s="1021">
        <v>10</v>
      </c>
      <c r="U55" s="1021">
        <v>110</v>
      </c>
      <c r="V55" s="1021" t="s">
        <v>3094</v>
      </c>
      <c r="W55" s="1021">
        <v>1.7405999999999901E-2</v>
      </c>
      <c r="X55" s="1035">
        <v>1.7405999999999901E-2</v>
      </c>
      <c r="Y55" s="1036">
        <f>X55*'[3]Exchange rate'!$B$4*'[3]Exchange rate'!$B$7</f>
        <v>2564.9481599999854</v>
      </c>
      <c r="Z55" s="1021">
        <v>0</v>
      </c>
      <c r="AA55" s="1021">
        <v>1.84794578467227E-2</v>
      </c>
      <c r="AB55" s="1021">
        <v>1.84794578467227E-2</v>
      </c>
      <c r="AC55" s="1021">
        <v>0</v>
      </c>
      <c r="AD55" s="1021"/>
      <c r="AE55" s="1021"/>
      <c r="AF55" s="1021">
        <v>0</v>
      </c>
      <c r="AG55" s="1021">
        <v>0</v>
      </c>
      <c r="AH55" s="1021">
        <v>1.7405999999999901E-2</v>
      </c>
      <c r="AI55" s="1021">
        <v>0</v>
      </c>
      <c r="AJ55" s="1021">
        <v>0</v>
      </c>
      <c r="AK55" s="1021">
        <v>1.84794578467227E-2</v>
      </c>
      <c r="AL55" s="1021"/>
      <c r="AM55" s="1021"/>
      <c r="AN55" s="1021"/>
      <c r="AO55" s="1021"/>
      <c r="AP55" s="1021">
        <v>302</v>
      </c>
      <c r="AQ55" s="1021">
        <v>1.7405999999999901E-2</v>
      </c>
      <c r="AR55" s="1021">
        <v>1.7405999999999901E-2</v>
      </c>
      <c r="AS55" s="1021" t="s">
        <v>3232</v>
      </c>
      <c r="AT55" s="1021" t="s">
        <v>3233</v>
      </c>
      <c r="AU55" s="1021" t="str">
        <f>VLOOKUP(AV55,справочник_HC!$A$3:$E$20,5,FALSE)</f>
        <v xml:space="preserve">HP.7 </v>
      </c>
      <c r="AV55" s="1037">
        <v>12110</v>
      </c>
      <c r="AW55" s="1036" t="str">
        <f>VLOOKUP(AV55,[3]справочник!$A$3:$C$20,3,FALSE)</f>
        <v>HC.7</v>
      </c>
      <c r="AX55" s="1021" t="s">
        <v>3190</v>
      </c>
      <c r="AY55" s="1021">
        <v>121</v>
      </c>
      <c r="AZ55" s="1021" t="s">
        <v>3191</v>
      </c>
      <c r="BA55" s="1021">
        <v>11000</v>
      </c>
      <c r="BB55" s="1021" t="s">
        <v>3107</v>
      </c>
      <c r="BC55" s="1021" t="s">
        <v>3103</v>
      </c>
      <c r="BD55" s="1021"/>
      <c r="BE55" s="1038">
        <v>38915</v>
      </c>
      <c r="BF55" s="1038">
        <v>38935</v>
      </c>
      <c r="BG55" s="1021" t="s">
        <v>3234</v>
      </c>
      <c r="BH55" s="1009">
        <v>0</v>
      </c>
      <c r="BI55" s="1009">
        <v>0</v>
      </c>
      <c r="BJ55" s="1009">
        <v>0</v>
      </c>
      <c r="BK55" s="1009">
        <v>0</v>
      </c>
      <c r="BL55" s="1009">
        <v>1</v>
      </c>
      <c r="BM55" s="1009"/>
      <c r="BN55" s="1009"/>
      <c r="BO55" s="1009"/>
      <c r="BP55" s="1009">
        <v>0</v>
      </c>
      <c r="BQ55" s="1009">
        <v>0</v>
      </c>
      <c r="BR55" s="1009">
        <v>0</v>
      </c>
      <c r="BS55" s="1009">
        <v>0</v>
      </c>
      <c r="BT55" s="1009"/>
      <c r="BU55" s="1009"/>
      <c r="BV55" s="1009"/>
      <c r="BW55" s="1009"/>
      <c r="BX55" s="1009"/>
      <c r="BY55" s="1009"/>
      <c r="BZ55" s="1009"/>
      <c r="CA55" s="1009">
        <v>100</v>
      </c>
      <c r="CB55" s="1009"/>
      <c r="CC55" s="1009"/>
      <c r="CD55" s="1009"/>
      <c r="CE55" s="1009"/>
      <c r="CF55" s="1009"/>
      <c r="CG55" s="1009"/>
    </row>
    <row r="56" spans="1:85" hidden="1">
      <c r="A56" s="1021">
        <v>2010</v>
      </c>
      <c r="B56" s="1021">
        <v>742</v>
      </c>
      <c r="C56" s="1021" t="s">
        <v>3102</v>
      </c>
      <c r="D56" s="1021" t="str">
        <f>VLOOKUP(G56,'справочник FS-HF'!$A$2:$C$26,3,FALSE)</f>
        <v>FS.7.1.1</v>
      </c>
      <c r="E56" s="1021" t="str">
        <f>VLOOKUP(G56,'справочник FS-HF'!$A$2:$D$26,4,FALSE)</f>
        <v xml:space="preserve">HF.4.2.2.1 </v>
      </c>
      <c r="F56" s="1021">
        <v>4</v>
      </c>
      <c r="G56" s="1021" t="s">
        <v>3103</v>
      </c>
      <c r="H56" s="1021">
        <v>2009008778</v>
      </c>
      <c r="I56" s="1021">
        <v>2009010001410</v>
      </c>
      <c r="J56" s="1021">
        <v>3</v>
      </c>
      <c r="K56" s="1021">
        <v>613</v>
      </c>
      <c r="L56" s="1021" t="s">
        <v>3034</v>
      </c>
      <c r="M56" s="1021"/>
      <c r="N56" s="1021"/>
      <c r="O56" s="1021">
        <v>10019</v>
      </c>
      <c r="P56" s="1021" t="s">
        <v>3035</v>
      </c>
      <c r="Q56" s="1021">
        <v>11</v>
      </c>
      <c r="R56" s="1021" t="s">
        <v>3036</v>
      </c>
      <c r="S56" s="1021">
        <v>1</v>
      </c>
      <c r="T56" s="1021">
        <v>10</v>
      </c>
      <c r="U56" s="1021">
        <v>110</v>
      </c>
      <c r="V56" s="1021" t="s">
        <v>3094</v>
      </c>
      <c r="W56" s="1021">
        <v>0</v>
      </c>
      <c r="X56" s="1035">
        <v>1.2621020000000001</v>
      </c>
      <c r="Y56" s="1036">
        <f>X56*'[3]Exchange rate'!$B$4*'[3]Exchange rate'!$B$7</f>
        <v>185983.35072000005</v>
      </c>
      <c r="Z56" s="1021">
        <v>0</v>
      </c>
      <c r="AA56" s="1021">
        <v>0</v>
      </c>
      <c r="AB56" s="1021">
        <v>1.33993799306356</v>
      </c>
      <c r="AC56" s="1021">
        <v>0</v>
      </c>
      <c r="AD56" s="1021"/>
      <c r="AE56" s="1021"/>
      <c r="AF56" s="1021">
        <v>0</v>
      </c>
      <c r="AG56" s="1021">
        <v>0</v>
      </c>
      <c r="AH56" s="1021">
        <v>0</v>
      </c>
      <c r="AI56" s="1021">
        <v>0</v>
      </c>
      <c r="AJ56" s="1021">
        <v>0</v>
      </c>
      <c r="AK56" s="1021">
        <v>0</v>
      </c>
      <c r="AL56" s="1021"/>
      <c r="AM56" s="1021"/>
      <c r="AN56" s="1021"/>
      <c r="AO56" s="1021"/>
      <c r="AP56" s="1021">
        <v>302</v>
      </c>
      <c r="AQ56" s="1021">
        <v>0</v>
      </c>
      <c r="AR56" s="1021">
        <v>1.2621020000000001</v>
      </c>
      <c r="AS56" s="1021" t="s">
        <v>3338</v>
      </c>
      <c r="AT56" s="1021" t="s">
        <v>3339</v>
      </c>
      <c r="AU56" s="1021" t="str">
        <f>VLOOKUP(AV56,справочник_HC!$A$3:$E$20,5,FALSE)</f>
        <v xml:space="preserve">HP.1 </v>
      </c>
      <c r="AV56" s="1037">
        <v>12191</v>
      </c>
      <c r="AW56" s="1036" t="str">
        <f>VLOOKUP(AV56,[3]справочник!$A$3:$C$20,3,FALSE)</f>
        <v>HC.1</v>
      </c>
      <c r="AX56" s="1021" t="s">
        <v>3334</v>
      </c>
      <c r="AY56" s="1021">
        <v>121</v>
      </c>
      <c r="AZ56" s="1021" t="s">
        <v>3191</v>
      </c>
      <c r="BA56" s="1021">
        <v>11000</v>
      </c>
      <c r="BB56" s="1021" t="s">
        <v>3107</v>
      </c>
      <c r="BC56" s="1021" t="s">
        <v>3103</v>
      </c>
      <c r="BD56" s="1021"/>
      <c r="BE56" s="1038">
        <v>38504</v>
      </c>
      <c r="BF56" s="1038">
        <v>39081</v>
      </c>
      <c r="BG56" s="1021" t="s">
        <v>3340</v>
      </c>
      <c r="BH56" s="1009">
        <v>0</v>
      </c>
      <c r="BI56" s="1009">
        <v>0</v>
      </c>
      <c r="BJ56" s="1009">
        <v>0</v>
      </c>
      <c r="BK56" s="1009">
        <v>0</v>
      </c>
      <c r="BL56" s="1009">
        <v>1</v>
      </c>
      <c r="BM56" s="1009"/>
      <c r="BN56" s="1009"/>
      <c r="BO56" s="1009"/>
      <c r="BP56" s="1009">
        <v>0</v>
      </c>
      <c r="BQ56" s="1009">
        <v>0</v>
      </c>
      <c r="BR56" s="1009">
        <v>0</v>
      </c>
      <c r="BS56" s="1009">
        <v>0</v>
      </c>
      <c r="BT56" s="1009"/>
      <c r="BU56" s="1009"/>
      <c r="BV56" s="1009"/>
      <c r="BW56" s="1009"/>
      <c r="BX56" s="1009"/>
      <c r="BY56" s="1009"/>
      <c r="BZ56" s="1009"/>
      <c r="CA56" s="1009"/>
      <c r="CB56" s="1009"/>
      <c r="CC56" s="1009"/>
      <c r="CD56" s="1009"/>
      <c r="CE56" s="1009"/>
      <c r="CF56" s="1009"/>
      <c r="CG56" s="1009"/>
    </row>
    <row r="57" spans="1:85" hidden="1">
      <c r="A57" s="1021">
        <v>2011</v>
      </c>
      <c r="B57" s="1021">
        <v>40</v>
      </c>
      <c r="C57" s="1021" t="s">
        <v>3308</v>
      </c>
      <c r="D57" s="1021" t="str">
        <f>VLOOKUP(G57,'справочник FS-HF'!$A$2:$C$26,3,FALSE)</f>
        <v>FS.7.1.1</v>
      </c>
      <c r="E57" s="1021" t="str">
        <f>VLOOKUP(G57,'справочник FS-HF'!$A$2:$D$26,4,FALSE)</f>
        <v xml:space="preserve">HF.4.2.2.1 </v>
      </c>
      <c r="F57" s="1021">
        <v>10</v>
      </c>
      <c r="G57" s="1021" t="s">
        <v>3309</v>
      </c>
      <c r="H57" s="1021">
        <v>2011000125</v>
      </c>
      <c r="I57" s="1021" t="s">
        <v>3310</v>
      </c>
      <c r="J57" s="1021">
        <v>8</v>
      </c>
      <c r="K57" s="1021">
        <v>613</v>
      </c>
      <c r="L57" s="1021" t="s">
        <v>3034</v>
      </c>
      <c r="M57" s="1021"/>
      <c r="N57" s="1021"/>
      <c r="O57" s="1021">
        <v>10019</v>
      </c>
      <c r="P57" s="1021" t="s">
        <v>3035</v>
      </c>
      <c r="Q57" s="1021">
        <v>11</v>
      </c>
      <c r="R57" s="1021" t="s">
        <v>3036</v>
      </c>
      <c r="S57" s="1021">
        <v>1</v>
      </c>
      <c r="T57" s="1021">
        <v>10</v>
      </c>
      <c r="U57" s="1021">
        <v>110</v>
      </c>
      <c r="V57" s="1021" t="s">
        <v>3292</v>
      </c>
      <c r="W57" s="1021">
        <v>7.3448275862068903E-3</v>
      </c>
      <c r="X57" s="1035">
        <v>7.3448275862068903E-3</v>
      </c>
      <c r="Y57" s="1036">
        <f>X57*'[3]Exchange rate'!$B$5*'[3]Exchange rate'!$B$7</f>
        <v>1076.8986206896543</v>
      </c>
      <c r="Z57" s="1021"/>
      <c r="AA57" s="1021">
        <v>7.3448275862068903E-3</v>
      </c>
      <c r="AB57" s="1021">
        <v>7.3448275862068903E-3</v>
      </c>
      <c r="AC57" s="1021"/>
      <c r="AD57" s="1021"/>
      <c r="AE57" s="1021"/>
      <c r="AF57" s="1021">
        <v>0</v>
      </c>
      <c r="AG57" s="1021">
        <v>0</v>
      </c>
      <c r="AH57" s="1021">
        <v>7.3448275862068903E-3</v>
      </c>
      <c r="AI57" s="1021">
        <v>0</v>
      </c>
      <c r="AJ57" s="1021">
        <v>0</v>
      </c>
      <c r="AK57" s="1021">
        <v>7.3448275862068903E-3</v>
      </c>
      <c r="AL57" s="1021">
        <v>0</v>
      </c>
      <c r="AM57" s="1021"/>
      <c r="AN57" s="1021"/>
      <c r="AO57" s="1021"/>
      <c r="AP57" s="1021">
        <v>918</v>
      </c>
      <c r="AQ57" s="1021">
        <v>5.2823999999999901E-3</v>
      </c>
      <c r="AR57" s="1021">
        <v>5.2823999999999901E-3</v>
      </c>
      <c r="AS57" s="1021" t="s">
        <v>3311</v>
      </c>
      <c r="AT57" s="1021" t="s">
        <v>3311</v>
      </c>
      <c r="AU57" s="1021" t="str">
        <f>VLOOKUP(AV57,справочник_HC!$A$3:$E$20,5,FALSE)</f>
        <v xml:space="preserve">HP.8.2.1 </v>
      </c>
      <c r="AV57" s="1037">
        <v>12181</v>
      </c>
      <c r="AW57" s="1036" t="str">
        <f>VLOOKUP(AV57,[3]справочник!$A$3:$C$20,3,FALSE)</f>
        <v>HC.RI.4</v>
      </c>
      <c r="AX57" s="1021" t="s">
        <v>3288</v>
      </c>
      <c r="AY57" s="1021">
        <v>121</v>
      </c>
      <c r="AZ57" s="1021" t="s">
        <v>3191</v>
      </c>
      <c r="BA57" s="1021">
        <v>11000</v>
      </c>
      <c r="BB57" s="1021" t="s">
        <v>3107</v>
      </c>
      <c r="BC57" s="1021" t="s">
        <v>3312</v>
      </c>
      <c r="BD57" s="1021"/>
      <c r="BE57" s="1038">
        <v>39082</v>
      </c>
      <c r="BF57" s="1038">
        <v>39446</v>
      </c>
      <c r="BG57" s="1021" t="s">
        <v>3313</v>
      </c>
      <c r="BH57" s="1009">
        <v>0</v>
      </c>
      <c r="BI57" s="1009">
        <v>0</v>
      </c>
      <c r="BJ57" s="1009">
        <v>0</v>
      </c>
      <c r="BK57" s="1009">
        <v>0</v>
      </c>
      <c r="BL57" s="1009">
        <v>1</v>
      </c>
      <c r="BM57" s="1009"/>
      <c r="BN57" s="1009"/>
      <c r="BO57" s="1009"/>
      <c r="BP57" s="1009">
        <v>0</v>
      </c>
      <c r="BQ57" s="1009">
        <v>0</v>
      </c>
      <c r="BR57" s="1009">
        <v>0</v>
      </c>
      <c r="BS57" s="1009">
        <v>0</v>
      </c>
      <c r="BT57" s="1009"/>
      <c r="BU57" s="1009"/>
      <c r="BV57" s="1009"/>
      <c r="BW57" s="1009"/>
      <c r="BX57" s="1009"/>
      <c r="BY57" s="1009"/>
      <c r="BZ57" s="1009"/>
      <c r="CA57" s="1009">
        <v>100</v>
      </c>
      <c r="CB57" s="1009"/>
      <c r="CC57" s="1009"/>
      <c r="CD57" s="1009"/>
      <c r="CE57" s="1009"/>
      <c r="CF57" s="1009"/>
      <c r="CG57" s="1009"/>
    </row>
    <row r="58" spans="1:85" hidden="1">
      <c r="A58" s="1021">
        <v>2012</v>
      </c>
      <c r="B58" s="1021">
        <v>742</v>
      </c>
      <c r="C58" s="1021" t="s">
        <v>3102</v>
      </c>
      <c r="D58" s="1021" t="str">
        <f>VLOOKUP(G58,'справочник FS-HF'!$A$2:$C$26,3,FALSE)</f>
        <v>FS.7.1.1</v>
      </c>
      <c r="E58" s="1021" t="str">
        <f>VLOOKUP(G58,'справочник FS-HF'!$A$2:$D$26,4,FALSE)</f>
        <v xml:space="preserve">HF.4.2.2.1 </v>
      </c>
      <c r="F58" s="1021">
        <v>4</v>
      </c>
      <c r="G58" s="1021" t="s">
        <v>3103</v>
      </c>
      <c r="H58" s="1021">
        <v>2012015509</v>
      </c>
      <c r="I58" s="1021">
        <v>2012070062747</v>
      </c>
      <c r="J58" s="1021">
        <v>8</v>
      </c>
      <c r="K58" s="1021">
        <v>613</v>
      </c>
      <c r="L58" s="1021" t="s">
        <v>3034</v>
      </c>
      <c r="M58" s="1021"/>
      <c r="N58" s="1021"/>
      <c r="O58" s="1021">
        <v>10019</v>
      </c>
      <c r="P58" s="1021" t="s">
        <v>3035</v>
      </c>
      <c r="Q58" s="1021">
        <v>11</v>
      </c>
      <c r="R58" s="1021" t="s">
        <v>3036</v>
      </c>
      <c r="S58" s="1021">
        <v>1</v>
      </c>
      <c r="T58" s="1021">
        <v>10</v>
      </c>
      <c r="U58" s="1021">
        <v>110</v>
      </c>
      <c r="V58" s="1021" t="s">
        <v>3094</v>
      </c>
      <c r="W58" s="1021">
        <v>8.5620000000000002E-3</v>
      </c>
      <c r="X58" s="1035">
        <v>8.5620000000000002E-3</v>
      </c>
      <c r="Y58" s="1036">
        <f>X58*'[3]Exchange rate'!$B$6*'[3]Exchange rate'!$B$7</f>
        <v>1276.6798200000003</v>
      </c>
      <c r="Z58" s="1021">
        <v>0</v>
      </c>
      <c r="AA58" s="1021">
        <v>8.5967124934430202E-3</v>
      </c>
      <c r="AB58" s="1021">
        <v>8.5967124934430202E-3</v>
      </c>
      <c r="AC58" s="1021">
        <v>0</v>
      </c>
      <c r="AD58" s="1021"/>
      <c r="AE58" s="1021"/>
      <c r="AF58" s="1021">
        <v>0</v>
      </c>
      <c r="AG58" s="1021">
        <v>0</v>
      </c>
      <c r="AH58" s="1021">
        <v>8.5620000000000002E-3</v>
      </c>
      <c r="AI58" s="1021">
        <v>0</v>
      </c>
      <c r="AJ58" s="1021">
        <v>0</v>
      </c>
      <c r="AK58" s="1021">
        <v>8.5967124934430202E-3</v>
      </c>
      <c r="AL58" s="1021"/>
      <c r="AM58" s="1021"/>
      <c r="AN58" s="1021"/>
      <c r="AO58" s="1021"/>
      <c r="AP58" s="1021">
        <v>302</v>
      </c>
      <c r="AQ58" s="1021">
        <v>8.5620000000000002E-3</v>
      </c>
      <c r="AR58" s="1021">
        <v>8.5620000000000002E-3</v>
      </c>
      <c r="AS58" s="1021" t="s">
        <v>3317</v>
      </c>
      <c r="AT58" s="1021" t="s">
        <v>3318</v>
      </c>
      <c r="AU58" s="1021" t="str">
        <f>VLOOKUP(AV58,справочник_HC!$A$3:$E$20,5,FALSE)</f>
        <v xml:space="preserve">HP.8.2.1 </v>
      </c>
      <c r="AV58" s="1037">
        <v>12182</v>
      </c>
      <c r="AW58" s="1036" t="str">
        <f>VLOOKUP(AV58,[3]справочник!$A$3:$C$20,3,FALSE)</f>
        <v>HC.RI.6</v>
      </c>
      <c r="AX58" s="1021" t="s">
        <v>3319</v>
      </c>
      <c r="AY58" s="1021">
        <v>121</v>
      </c>
      <c r="AZ58" s="1021" t="s">
        <v>3191</v>
      </c>
      <c r="BA58" s="1021">
        <v>11000</v>
      </c>
      <c r="BB58" s="1021" t="s">
        <v>3107</v>
      </c>
      <c r="BC58" s="1021" t="s">
        <v>3103</v>
      </c>
      <c r="BD58" s="1021" t="s">
        <v>3320</v>
      </c>
      <c r="BE58" s="1038">
        <v>39546</v>
      </c>
      <c r="BF58" s="1038">
        <v>39564</v>
      </c>
      <c r="BG58" s="1021" t="s">
        <v>3321</v>
      </c>
      <c r="BH58" s="1009">
        <v>0</v>
      </c>
      <c r="BI58" s="1009">
        <v>0</v>
      </c>
      <c r="BJ58" s="1009">
        <v>0</v>
      </c>
      <c r="BK58" s="1009">
        <v>0</v>
      </c>
      <c r="BL58" s="1009">
        <v>1</v>
      </c>
      <c r="BM58" s="1009"/>
      <c r="BN58" s="1009"/>
      <c r="BO58" s="1009"/>
      <c r="BP58" s="1009">
        <v>0</v>
      </c>
      <c r="BQ58" s="1009">
        <v>0</v>
      </c>
      <c r="BR58" s="1009">
        <v>0</v>
      </c>
      <c r="BS58" s="1009">
        <v>0</v>
      </c>
      <c r="BT58" s="1010">
        <v>39812</v>
      </c>
      <c r="BU58" s="1009"/>
      <c r="BV58" s="1009"/>
      <c r="BW58" s="1009"/>
      <c r="BX58" s="1009"/>
      <c r="BY58" s="1009"/>
      <c r="BZ58" s="1009"/>
      <c r="CA58" s="1009">
        <v>100</v>
      </c>
      <c r="CB58" s="1009"/>
      <c r="CC58" s="1009"/>
      <c r="CD58" s="1009"/>
      <c r="CE58" s="1009"/>
      <c r="CF58" s="1009"/>
      <c r="CG58" s="1009"/>
    </row>
    <row r="59" spans="1:85" hidden="1">
      <c r="A59" s="1021">
        <v>2012</v>
      </c>
      <c r="B59" s="1021">
        <v>742</v>
      </c>
      <c r="C59" s="1021" t="s">
        <v>3102</v>
      </c>
      <c r="D59" s="1021" t="str">
        <f>VLOOKUP(G59,'справочник FS-HF'!$A$2:$C$26,3,FALSE)</f>
        <v>FS.7.1.1</v>
      </c>
      <c r="E59" s="1021" t="str">
        <f>VLOOKUP(G59,'справочник FS-HF'!$A$2:$D$26,4,FALSE)</f>
        <v xml:space="preserve">HF.4.2.2.1 </v>
      </c>
      <c r="F59" s="1021">
        <v>4</v>
      </c>
      <c r="G59" s="1021" t="s">
        <v>3103</v>
      </c>
      <c r="H59" s="1021">
        <v>2012013391</v>
      </c>
      <c r="I59" s="1021">
        <v>2012130065252</v>
      </c>
      <c r="J59" s="1021">
        <v>8</v>
      </c>
      <c r="K59" s="1021">
        <v>613</v>
      </c>
      <c r="L59" s="1021" t="s">
        <v>3034</v>
      </c>
      <c r="M59" s="1021"/>
      <c r="N59" s="1021"/>
      <c r="O59" s="1021">
        <v>10019</v>
      </c>
      <c r="P59" s="1021" t="s">
        <v>3035</v>
      </c>
      <c r="Q59" s="1021">
        <v>11</v>
      </c>
      <c r="R59" s="1021" t="s">
        <v>3036</v>
      </c>
      <c r="S59" s="1021">
        <v>1</v>
      </c>
      <c r="T59" s="1021">
        <v>10</v>
      </c>
      <c r="U59" s="1021">
        <v>110</v>
      </c>
      <c r="V59" s="1021" t="s">
        <v>3104</v>
      </c>
      <c r="W59" s="1021">
        <v>1.7173999999999901E-2</v>
      </c>
      <c r="X59" s="1035">
        <v>1.7173999999999901E-2</v>
      </c>
      <c r="Y59" s="1036">
        <f>X59*'[3]Exchange rate'!$B$6*'[3]Exchange rate'!$B$7</f>
        <v>2560.8151399999856</v>
      </c>
      <c r="Z59" s="1021">
        <v>0</v>
      </c>
      <c r="AA59" s="1021">
        <v>1.7243627699414898E-2</v>
      </c>
      <c r="AB59" s="1021">
        <v>1.7243627699414898E-2</v>
      </c>
      <c r="AC59" s="1021">
        <v>0</v>
      </c>
      <c r="AD59" s="1021"/>
      <c r="AE59" s="1021"/>
      <c r="AF59" s="1021">
        <v>0</v>
      </c>
      <c r="AG59" s="1021">
        <v>0</v>
      </c>
      <c r="AH59" s="1021">
        <v>1.7173999999999901E-2</v>
      </c>
      <c r="AI59" s="1021">
        <v>0</v>
      </c>
      <c r="AJ59" s="1021">
        <v>0</v>
      </c>
      <c r="AK59" s="1021">
        <v>1.7243627699414898E-2</v>
      </c>
      <c r="AL59" s="1021"/>
      <c r="AM59" s="1021"/>
      <c r="AN59" s="1021"/>
      <c r="AO59" s="1021"/>
      <c r="AP59" s="1021">
        <v>302</v>
      </c>
      <c r="AQ59" s="1021">
        <v>1.7173999999999901E-2</v>
      </c>
      <c r="AR59" s="1021">
        <v>1.7173999999999901E-2</v>
      </c>
      <c r="AS59" s="1021" t="s">
        <v>3341</v>
      </c>
      <c r="AT59" s="1021" t="s">
        <v>3345</v>
      </c>
      <c r="AU59" s="1021" t="str">
        <f>VLOOKUP(AV59,справочник_HC!$A$3:$E$20,5,FALSE)</f>
        <v xml:space="preserve">HP.1 </v>
      </c>
      <c r="AV59" s="1037">
        <v>12191</v>
      </c>
      <c r="AW59" s="1036" t="str">
        <f>VLOOKUP(AV59,[3]справочник!$A$3:$C$20,3,FALSE)</f>
        <v>HC.1</v>
      </c>
      <c r="AX59" s="1021" t="s">
        <v>3334</v>
      </c>
      <c r="AY59" s="1021">
        <v>121</v>
      </c>
      <c r="AZ59" s="1021" t="s">
        <v>3191</v>
      </c>
      <c r="BA59" s="1021">
        <v>11000</v>
      </c>
      <c r="BB59" s="1021" t="s">
        <v>3107</v>
      </c>
      <c r="BC59" s="1021" t="s">
        <v>3103</v>
      </c>
      <c r="BD59" s="1021" t="s">
        <v>3320</v>
      </c>
      <c r="BE59" s="1038">
        <v>38504</v>
      </c>
      <c r="BF59" s="1038">
        <v>39599</v>
      </c>
      <c r="BG59" s="1021" t="s">
        <v>3346</v>
      </c>
      <c r="BH59" s="1009">
        <v>0</v>
      </c>
      <c r="BI59" s="1009">
        <v>0</v>
      </c>
      <c r="BJ59" s="1009">
        <v>0</v>
      </c>
      <c r="BK59" s="1009">
        <v>0</v>
      </c>
      <c r="BL59" s="1009">
        <v>1</v>
      </c>
      <c r="BM59" s="1009"/>
      <c r="BN59" s="1009"/>
      <c r="BO59" s="1009"/>
      <c r="BP59" s="1009">
        <v>0</v>
      </c>
      <c r="BQ59" s="1009">
        <v>0</v>
      </c>
      <c r="BR59" s="1009">
        <v>0</v>
      </c>
      <c r="BS59" s="1009">
        <v>0</v>
      </c>
      <c r="BT59" s="1010">
        <v>39812</v>
      </c>
      <c r="BU59" s="1009"/>
      <c r="BV59" s="1009"/>
      <c r="BW59" s="1009"/>
      <c r="BX59" s="1009"/>
      <c r="BY59" s="1009"/>
      <c r="BZ59" s="1009"/>
      <c r="CA59" s="1009">
        <v>100</v>
      </c>
      <c r="CB59" s="1009"/>
      <c r="CC59" s="1009"/>
      <c r="CD59" s="1009"/>
      <c r="CE59" s="1009"/>
      <c r="CF59" s="1009"/>
      <c r="CG59" s="1009"/>
    </row>
    <row r="60" spans="1:85" hidden="1">
      <c r="A60" s="1021">
        <v>2012</v>
      </c>
      <c r="B60" s="1021">
        <v>742</v>
      </c>
      <c r="C60" s="1021" t="s">
        <v>3102</v>
      </c>
      <c r="D60" s="1021" t="str">
        <f>VLOOKUP(G60,'справочник FS-HF'!$A$2:$C$26,3,FALSE)</f>
        <v>FS.7.1.1</v>
      </c>
      <c r="E60" s="1021" t="str">
        <f>VLOOKUP(G60,'справочник FS-HF'!$A$2:$D$26,4,FALSE)</f>
        <v xml:space="preserve">HF.4.2.2.1 </v>
      </c>
      <c r="F60" s="1021">
        <v>4</v>
      </c>
      <c r="G60" s="1021" t="s">
        <v>3103</v>
      </c>
      <c r="H60" s="1021">
        <v>2012013390</v>
      </c>
      <c r="I60" s="1021">
        <v>2012130065251</v>
      </c>
      <c r="J60" s="1021">
        <v>8</v>
      </c>
      <c r="K60" s="1021">
        <v>613</v>
      </c>
      <c r="L60" s="1021" t="s">
        <v>3034</v>
      </c>
      <c r="M60" s="1021"/>
      <c r="N60" s="1021"/>
      <c r="O60" s="1021">
        <v>10019</v>
      </c>
      <c r="P60" s="1021" t="s">
        <v>3035</v>
      </c>
      <c r="Q60" s="1021">
        <v>11</v>
      </c>
      <c r="R60" s="1021" t="s">
        <v>3036</v>
      </c>
      <c r="S60" s="1021">
        <v>1</v>
      </c>
      <c r="T60" s="1021">
        <v>10</v>
      </c>
      <c r="U60" s="1021">
        <v>110</v>
      </c>
      <c r="V60" s="1021" t="s">
        <v>3104</v>
      </c>
      <c r="W60" s="1021">
        <v>1.7173999999999901E-2</v>
      </c>
      <c r="X60" s="1035">
        <v>1.7173999999999901E-2</v>
      </c>
      <c r="Y60" s="1036">
        <f>X60*'[3]Exchange rate'!$B$6*'[3]Exchange rate'!$B$7</f>
        <v>2560.8151399999856</v>
      </c>
      <c r="Z60" s="1021">
        <v>0</v>
      </c>
      <c r="AA60" s="1021">
        <v>1.7243627699414898E-2</v>
      </c>
      <c r="AB60" s="1021">
        <v>1.7243627699414898E-2</v>
      </c>
      <c r="AC60" s="1021">
        <v>0</v>
      </c>
      <c r="AD60" s="1021"/>
      <c r="AE60" s="1021"/>
      <c r="AF60" s="1021">
        <v>0</v>
      </c>
      <c r="AG60" s="1021">
        <v>0</v>
      </c>
      <c r="AH60" s="1021">
        <v>1.7173999999999901E-2</v>
      </c>
      <c r="AI60" s="1021">
        <v>0</v>
      </c>
      <c r="AJ60" s="1021">
        <v>0</v>
      </c>
      <c r="AK60" s="1021">
        <v>1.7243627699414898E-2</v>
      </c>
      <c r="AL60" s="1021"/>
      <c r="AM60" s="1021"/>
      <c r="AN60" s="1021"/>
      <c r="AO60" s="1021"/>
      <c r="AP60" s="1021">
        <v>302</v>
      </c>
      <c r="AQ60" s="1021">
        <v>1.7173999999999901E-2</v>
      </c>
      <c r="AR60" s="1021">
        <v>1.7173999999999901E-2</v>
      </c>
      <c r="AS60" s="1021" t="s">
        <v>3341</v>
      </c>
      <c r="AT60" s="1021" t="s">
        <v>3345</v>
      </c>
      <c r="AU60" s="1021" t="str">
        <f>VLOOKUP(AV60,справочник_HC!$A$3:$E$20,5,FALSE)</f>
        <v xml:space="preserve">HP.1 </v>
      </c>
      <c r="AV60" s="1037">
        <v>12191</v>
      </c>
      <c r="AW60" s="1036" t="str">
        <f>VLOOKUP(AV60,[3]справочник!$A$3:$C$20,3,FALSE)</f>
        <v>HC.1</v>
      </c>
      <c r="AX60" s="1021" t="s">
        <v>3334</v>
      </c>
      <c r="AY60" s="1021">
        <v>121</v>
      </c>
      <c r="AZ60" s="1021" t="s">
        <v>3191</v>
      </c>
      <c r="BA60" s="1021">
        <v>11000</v>
      </c>
      <c r="BB60" s="1021" t="s">
        <v>3107</v>
      </c>
      <c r="BC60" s="1021" t="s">
        <v>3103</v>
      </c>
      <c r="BD60" s="1021" t="s">
        <v>3320</v>
      </c>
      <c r="BE60" s="1038">
        <v>38504</v>
      </c>
      <c r="BF60" s="1038">
        <v>39599</v>
      </c>
      <c r="BG60" s="1021" t="s">
        <v>3347</v>
      </c>
      <c r="BH60" s="1009">
        <v>0</v>
      </c>
      <c r="BI60" s="1009">
        <v>0</v>
      </c>
      <c r="BJ60" s="1009">
        <v>0</v>
      </c>
      <c r="BK60" s="1009">
        <v>0</v>
      </c>
      <c r="BL60" s="1009">
        <v>1</v>
      </c>
      <c r="BM60" s="1009"/>
      <c r="BN60" s="1009"/>
      <c r="BO60" s="1009"/>
      <c r="BP60" s="1009">
        <v>0</v>
      </c>
      <c r="BQ60" s="1009">
        <v>0</v>
      </c>
      <c r="BR60" s="1009">
        <v>0</v>
      </c>
      <c r="BS60" s="1009">
        <v>0</v>
      </c>
      <c r="BT60" s="1010">
        <v>39812</v>
      </c>
      <c r="BU60" s="1009"/>
      <c r="BV60" s="1009"/>
      <c r="BW60" s="1009"/>
      <c r="BX60" s="1009"/>
      <c r="BY60" s="1009"/>
      <c r="BZ60" s="1009"/>
      <c r="CA60" s="1009">
        <v>100</v>
      </c>
      <c r="CB60" s="1009"/>
      <c r="CC60" s="1009"/>
      <c r="CD60" s="1009"/>
      <c r="CE60" s="1009"/>
      <c r="CF60" s="1009"/>
      <c r="CG60" s="1009"/>
    </row>
    <row r="61" spans="1:85" hidden="1">
      <c r="A61" s="1021">
        <v>2011</v>
      </c>
      <c r="B61" s="1021">
        <v>742</v>
      </c>
      <c r="C61" s="1021" t="s">
        <v>3102</v>
      </c>
      <c r="D61" s="1021" t="str">
        <f>VLOOKUP(G61,'справочник FS-HF'!$A$2:$C$26,3,FALSE)</f>
        <v>FS.7.1.1</v>
      </c>
      <c r="E61" s="1021" t="str">
        <f>VLOOKUP(G61,'справочник FS-HF'!$A$2:$D$26,4,FALSE)</f>
        <v xml:space="preserve">HF.4.2.2.1 </v>
      </c>
      <c r="F61" s="1021">
        <v>4</v>
      </c>
      <c r="G61" s="1021" t="s">
        <v>3103</v>
      </c>
      <c r="H61" s="1021">
        <v>2011025024</v>
      </c>
      <c r="I61" s="1021">
        <v>2011070044105</v>
      </c>
      <c r="J61" s="1021">
        <v>8</v>
      </c>
      <c r="K61" s="1021">
        <v>613</v>
      </c>
      <c r="L61" s="1021" t="s">
        <v>3034</v>
      </c>
      <c r="M61" s="1021"/>
      <c r="N61" s="1021"/>
      <c r="O61" s="1021">
        <v>10019</v>
      </c>
      <c r="P61" s="1021" t="s">
        <v>3035</v>
      </c>
      <c r="Q61" s="1021">
        <v>11</v>
      </c>
      <c r="R61" s="1021" t="s">
        <v>3036</v>
      </c>
      <c r="S61" s="1021">
        <v>1</v>
      </c>
      <c r="T61" s="1021">
        <v>10</v>
      </c>
      <c r="U61" s="1021">
        <v>110</v>
      </c>
      <c r="V61" s="1021" t="s">
        <v>3094</v>
      </c>
      <c r="W61" s="1021">
        <v>1.5155999999999999E-2</v>
      </c>
      <c r="X61" s="1035">
        <v>1.5155999999999999E-2</v>
      </c>
      <c r="Y61" s="1036">
        <f>X61*'[3]Exchange rate'!$B$5*'[3]Exchange rate'!$B$7</f>
        <v>2222.17272</v>
      </c>
      <c r="Z61" s="1021"/>
      <c r="AA61" s="1021">
        <v>1.5155999999999999E-2</v>
      </c>
      <c r="AB61" s="1021">
        <v>1.5155999999999999E-2</v>
      </c>
      <c r="AC61" s="1021"/>
      <c r="AD61" s="1021"/>
      <c r="AE61" s="1021"/>
      <c r="AF61" s="1021">
        <v>0</v>
      </c>
      <c r="AG61" s="1021">
        <v>0</v>
      </c>
      <c r="AH61" s="1021">
        <v>1.5155999999999999E-2</v>
      </c>
      <c r="AI61" s="1021">
        <v>0</v>
      </c>
      <c r="AJ61" s="1021">
        <v>0</v>
      </c>
      <c r="AK61" s="1021">
        <v>1.5155999999999999E-2</v>
      </c>
      <c r="AL61" s="1021"/>
      <c r="AM61" s="1021"/>
      <c r="AN61" s="1021"/>
      <c r="AO61" s="1021"/>
      <c r="AP61" s="1021">
        <v>302</v>
      </c>
      <c r="AQ61" s="1021">
        <v>1.5155999999999999E-2</v>
      </c>
      <c r="AR61" s="1021">
        <v>1.5155999999999999E-2</v>
      </c>
      <c r="AS61" s="1021" t="s">
        <v>3322</v>
      </c>
      <c r="AT61" s="1021" t="s">
        <v>3323</v>
      </c>
      <c r="AU61" s="1021" t="str">
        <f>VLOOKUP(AV61,справочник_HC!$A$3:$E$20,5,FALSE)</f>
        <v xml:space="preserve">HP.8.2.1 </v>
      </c>
      <c r="AV61" s="1037">
        <v>12182</v>
      </c>
      <c r="AW61" s="1036" t="str">
        <f>VLOOKUP(AV61,[3]справочник!$A$3:$C$20,3,FALSE)</f>
        <v>HC.RI.6</v>
      </c>
      <c r="AX61" s="1021" t="s">
        <v>3319</v>
      </c>
      <c r="AY61" s="1021">
        <v>121</v>
      </c>
      <c r="AZ61" s="1021" t="s">
        <v>3191</v>
      </c>
      <c r="BA61" s="1021">
        <v>11000</v>
      </c>
      <c r="BB61" s="1021" t="s">
        <v>3107</v>
      </c>
      <c r="BC61" s="1021" t="s">
        <v>3103</v>
      </c>
      <c r="BD61" s="1021"/>
      <c r="BE61" s="1038">
        <v>39185</v>
      </c>
      <c r="BF61" s="1038">
        <v>39200</v>
      </c>
      <c r="BG61" s="1021" t="s">
        <v>3324</v>
      </c>
      <c r="BH61" s="1009">
        <v>0</v>
      </c>
      <c r="BI61" s="1009">
        <v>0</v>
      </c>
      <c r="BJ61" s="1009">
        <v>0</v>
      </c>
      <c r="BK61" s="1009">
        <v>0</v>
      </c>
      <c r="BL61" s="1009">
        <v>1</v>
      </c>
      <c r="BM61" s="1009"/>
      <c r="BN61" s="1009"/>
      <c r="BO61" s="1009"/>
      <c r="BP61" s="1009">
        <v>0</v>
      </c>
      <c r="BQ61" s="1009">
        <v>0</v>
      </c>
      <c r="BR61" s="1009">
        <v>0</v>
      </c>
      <c r="BS61" s="1009">
        <v>0</v>
      </c>
      <c r="BT61" s="1009"/>
      <c r="BU61" s="1009"/>
      <c r="BV61" s="1009"/>
      <c r="BW61" s="1009"/>
      <c r="BX61" s="1009"/>
      <c r="BY61" s="1009"/>
      <c r="BZ61" s="1009"/>
      <c r="CA61" s="1009">
        <v>100</v>
      </c>
      <c r="CB61" s="1009"/>
      <c r="CC61" s="1009"/>
      <c r="CD61" s="1009"/>
      <c r="CE61" s="1009"/>
      <c r="CF61" s="1009"/>
      <c r="CG61" s="1009"/>
    </row>
    <row r="62" spans="1:85" hidden="1">
      <c r="A62" s="1021">
        <v>2010</v>
      </c>
      <c r="B62" s="1021">
        <v>742</v>
      </c>
      <c r="C62" s="1021" t="s">
        <v>3102</v>
      </c>
      <c r="D62" s="1021" t="str">
        <f>VLOOKUP(G62,'справочник FS-HF'!$A$2:$C$26,3,FALSE)</f>
        <v>FS.7.1.1</v>
      </c>
      <c r="E62" s="1021" t="str">
        <f>VLOOKUP(G62,'справочник FS-HF'!$A$2:$D$26,4,FALSE)</f>
        <v xml:space="preserve">HF.4.2.2.1 </v>
      </c>
      <c r="F62" s="1021">
        <v>4</v>
      </c>
      <c r="G62" s="1021" t="s">
        <v>3103</v>
      </c>
      <c r="H62" s="1021">
        <v>2010023708</v>
      </c>
      <c r="I62" s="1021">
        <v>2010070022682</v>
      </c>
      <c r="J62" s="1021">
        <v>8</v>
      </c>
      <c r="K62" s="1021">
        <v>613</v>
      </c>
      <c r="L62" s="1021" t="s">
        <v>3034</v>
      </c>
      <c r="M62" s="1021"/>
      <c r="N62" s="1021"/>
      <c r="O62" s="1021">
        <v>10019</v>
      </c>
      <c r="P62" s="1021" t="s">
        <v>3035</v>
      </c>
      <c r="Q62" s="1021">
        <v>11</v>
      </c>
      <c r="R62" s="1021" t="s">
        <v>3036</v>
      </c>
      <c r="S62" s="1021">
        <v>1</v>
      </c>
      <c r="T62" s="1021">
        <v>10</v>
      </c>
      <c r="U62" s="1021">
        <v>110</v>
      </c>
      <c r="V62" s="1021" t="s">
        <v>3094</v>
      </c>
      <c r="W62" s="1021">
        <v>1.0461E-2</v>
      </c>
      <c r="X62" s="1035">
        <v>1.0461E-2</v>
      </c>
      <c r="Y62" s="1036">
        <f>X62*'[3]Exchange rate'!$B$4*'[3]Exchange rate'!$B$7</f>
        <v>1541.53296</v>
      </c>
      <c r="Z62" s="1021">
        <v>0</v>
      </c>
      <c r="AA62" s="1021">
        <v>1.1106147795850001E-2</v>
      </c>
      <c r="AB62" s="1021">
        <v>1.1106147795850001E-2</v>
      </c>
      <c r="AC62" s="1021">
        <v>0</v>
      </c>
      <c r="AD62" s="1021"/>
      <c r="AE62" s="1021"/>
      <c r="AF62" s="1021">
        <v>0</v>
      </c>
      <c r="AG62" s="1021">
        <v>0</v>
      </c>
      <c r="AH62" s="1021">
        <v>1.0461E-2</v>
      </c>
      <c r="AI62" s="1021">
        <v>0</v>
      </c>
      <c r="AJ62" s="1021">
        <v>0</v>
      </c>
      <c r="AK62" s="1021">
        <v>1.1106147795850001E-2</v>
      </c>
      <c r="AL62" s="1021"/>
      <c r="AM62" s="1021"/>
      <c r="AN62" s="1021"/>
      <c r="AO62" s="1021"/>
      <c r="AP62" s="1021">
        <v>302</v>
      </c>
      <c r="AQ62" s="1021">
        <v>1.0461E-2</v>
      </c>
      <c r="AR62" s="1021">
        <v>1.0461E-2</v>
      </c>
      <c r="AS62" s="1021" t="s">
        <v>3322</v>
      </c>
      <c r="AT62" s="1021" t="s">
        <v>3323</v>
      </c>
      <c r="AU62" s="1021" t="str">
        <f>VLOOKUP(AV62,справочник_HC!$A$3:$E$20,5,FALSE)</f>
        <v xml:space="preserve">HP.8.2.1 </v>
      </c>
      <c r="AV62" s="1037">
        <v>12182</v>
      </c>
      <c r="AW62" s="1036" t="str">
        <f>VLOOKUP(AV62,[3]справочник!$A$3:$C$20,3,FALSE)</f>
        <v>HC.RI.6</v>
      </c>
      <c r="AX62" s="1021" t="s">
        <v>3319</v>
      </c>
      <c r="AY62" s="1021">
        <v>121</v>
      </c>
      <c r="AZ62" s="1021" t="s">
        <v>3191</v>
      </c>
      <c r="BA62" s="1021">
        <v>11000</v>
      </c>
      <c r="BB62" s="1021" t="s">
        <v>3107</v>
      </c>
      <c r="BC62" s="1021" t="s">
        <v>3103</v>
      </c>
      <c r="BD62" s="1021"/>
      <c r="BE62" s="1038">
        <v>38814</v>
      </c>
      <c r="BF62" s="1038">
        <v>38829</v>
      </c>
      <c r="BG62" s="1021" t="s">
        <v>3330</v>
      </c>
      <c r="BH62" s="1009">
        <v>0</v>
      </c>
      <c r="BI62" s="1009">
        <v>0</v>
      </c>
      <c r="BJ62" s="1009">
        <v>0</v>
      </c>
      <c r="BK62" s="1009">
        <v>0</v>
      </c>
      <c r="BL62" s="1009">
        <v>1</v>
      </c>
      <c r="BM62" s="1009"/>
      <c r="BN62" s="1009"/>
      <c r="BO62" s="1009"/>
      <c r="BP62" s="1009">
        <v>0</v>
      </c>
      <c r="BQ62" s="1009">
        <v>0</v>
      </c>
      <c r="BR62" s="1009">
        <v>0</v>
      </c>
      <c r="BS62" s="1009">
        <v>0</v>
      </c>
      <c r="BT62" s="1009"/>
      <c r="BU62" s="1009"/>
      <c r="BV62" s="1009"/>
      <c r="BW62" s="1009"/>
      <c r="BX62" s="1009"/>
      <c r="BY62" s="1009"/>
      <c r="BZ62" s="1009"/>
      <c r="CA62" s="1009">
        <v>100</v>
      </c>
      <c r="CB62" s="1009"/>
      <c r="CC62" s="1009"/>
      <c r="CD62" s="1009"/>
      <c r="CE62" s="1009"/>
      <c r="CF62" s="1009"/>
      <c r="CG62" s="1009"/>
    </row>
    <row r="63" spans="1:85" hidden="1">
      <c r="A63" s="1021">
        <v>2011</v>
      </c>
      <c r="B63" s="1021">
        <v>4</v>
      </c>
      <c r="C63" s="1021" t="s">
        <v>3325</v>
      </c>
      <c r="D63" s="1021" t="str">
        <f>VLOOKUP(G63,'справочник FS-HF'!$A$2:$C$26,3,FALSE)</f>
        <v>FS.7.1.2</v>
      </c>
      <c r="E63" s="1021" t="str">
        <f>VLOOKUP(G63,'справочник FS-HF'!$A$2:$D$26,4,FALSE)</f>
        <v>HF.4.2.2.3</v>
      </c>
      <c r="F63" s="1021">
        <v>17</v>
      </c>
      <c r="G63" s="1021" t="s">
        <v>3326</v>
      </c>
      <c r="H63" s="1021">
        <v>2011203662</v>
      </c>
      <c r="I63" s="1021"/>
      <c r="J63" s="1021">
        <v>8</v>
      </c>
      <c r="K63" s="1021">
        <v>613</v>
      </c>
      <c r="L63" s="1021" t="s">
        <v>3034</v>
      </c>
      <c r="M63" s="1021"/>
      <c r="N63" s="1021"/>
      <c r="O63" s="1021">
        <v>10019</v>
      </c>
      <c r="P63" s="1021" t="s">
        <v>3035</v>
      </c>
      <c r="Q63" s="1021">
        <v>11</v>
      </c>
      <c r="R63" s="1021" t="s">
        <v>3036</v>
      </c>
      <c r="S63" s="1021">
        <v>1</v>
      </c>
      <c r="T63" s="1021">
        <v>10</v>
      </c>
      <c r="U63" s="1021">
        <v>110</v>
      </c>
      <c r="V63" s="1021" t="s">
        <v>3094</v>
      </c>
      <c r="W63" s="1021">
        <v>5.0013904338153496E-3</v>
      </c>
      <c r="X63" s="1035">
        <v>5.0013904338153496E-3</v>
      </c>
      <c r="Y63" s="1036">
        <f>X63*'[3]Exchange rate'!$B$5*'[3]Exchange rate'!$B$7</f>
        <v>733.30386540600659</v>
      </c>
      <c r="Z63" s="1021">
        <v>0</v>
      </c>
      <c r="AA63" s="1021">
        <v>5.0013904338153496E-3</v>
      </c>
      <c r="AB63" s="1021">
        <v>5.0013904338153496E-3</v>
      </c>
      <c r="AC63" s="1021">
        <v>0</v>
      </c>
      <c r="AD63" s="1021"/>
      <c r="AE63" s="1021"/>
      <c r="AF63" s="1021">
        <v>5.0013904338153496E-3</v>
      </c>
      <c r="AG63" s="1021">
        <v>0</v>
      </c>
      <c r="AH63" s="1021">
        <v>0</v>
      </c>
      <c r="AI63" s="1021">
        <v>5.0013904338153496E-3</v>
      </c>
      <c r="AJ63" s="1021">
        <v>0</v>
      </c>
      <c r="AK63" s="1021">
        <v>0</v>
      </c>
      <c r="AL63" s="1021">
        <v>0</v>
      </c>
      <c r="AM63" s="1021"/>
      <c r="AN63" s="1021"/>
      <c r="AO63" s="1021"/>
      <c r="AP63" s="1021">
        <v>918</v>
      </c>
      <c r="AQ63" s="1021">
        <v>3.59699999999999E-3</v>
      </c>
      <c r="AR63" s="1021">
        <v>3.59699999999999E-3</v>
      </c>
      <c r="AS63" s="1021" t="s">
        <v>3327</v>
      </c>
      <c r="AT63" s="1021" t="s">
        <v>3328</v>
      </c>
      <c r="AU63" s="1021" t="str">
        <f>VLOOKUP(AV63,справочник_HC!$A$3:$E$20,5,FALSE)</f>
        <v xml:space="preserve">HP.8.2.1 </v>
      </c>
      <c r="AV63" s="1037">
        <v>12182</v>
      </c>
      <c r="AW63" s="1036" t="str">
        <f>VLOOKUP(AV63,[3]справочник!$A$3:$C$20,3,FALSE)</f>
        <v>HC.RI.6</v>
      </c>
      <c r="AX63" s="1021" t="s">
        <v>3319</v>
      </c>
      <c r="AY63" s="1021">
        <v>121</v>
      </c>
      <c r="AZ63" s="1021" t="s">
        <v>3191</v>
      </c>
      <c r="BA63" s="1021">
        <v>11000</v>
      </c>
      <c r="BB63" s="1021" t="s">
        <v>3107</v>
      </c>
      <c r="BC63" s="1021" t="s">
        <v>3329</v>
      </c>
      <c r="BD63" s="1021"/>
      <c r="BE63" s="1038">
        <v>39082</v>
      </c>
      <c r="BF63" s="1038">
        <v>39446</v>
      </c>
      <c r="BG63" s="1021" t="s">
        <v>3328</v>
      </c>
      <c r="BH63" s="1009">
        <v>0</v>
      </c>
      <c r="BI63" s="1009">
        <v>0</v>
      </c>
      <c r="BJ63" s="1009">
        <v>0</v>
      </c>
      <c r="BK63" s="1009">
        <v>0</v>
      </c>
      <c r="BL63" s="1009">
        <v>1</v>
      </c>
      <c r="BM63" s="1009"/>
      <c r="BN63" s="1009"/>
      <c r="BO63" s="1009"/>
      <c r="BP63" s="1009">
        <v>0</v>
      </c>
      <c r="BQ63" s="1009">
        <v>0</v>
      </c>
      <c r="BR63" s="1009">
        <v>0</v>
      </c>
      <c r="BS63" s="1009">
        <v>0</v>
      </c>
      <c r="BT63" s="1009"/>
      <c r="BU63" s="1009"/>
      <c r="BV63" s="1009"/>
      <c r="BW63" s="1009"/>
      <c r="BX63" s="1009"/>
      <c r="BY63" s="1009"/>
      <c r="BZ63" s="1009"/>
      <c r="CA63" s="1009">
        <v>100</v>
      </c>
      <c r="CB63" s="1009"/>
      <c r="CC63" s="1009"/>
      <c r="CD63" s="1009"/>
      <c r="CE63" s="1009"/>
      <c r="CF63" s="1009"/>
      <c r="CG63" s="1009"/>
    </row>
    <row r="64" spans="1:85">
      <c r="A64" s="1021">
        <v>2012</v>
      </c>
      <c r="B64" s="1021">
        <v>918</v>
      </c>
      <c r="C64" s="1021" t="s">
        <v>3212</v>
      </c>
      <c r="D64" s="1021" t="str">
        <f>VLOOKUP(G64,'справочник FS-HF'!$A$2:$C$26,3,FALSE)</f>
        <v>FS.7.1.1</v>
      </c>
      <c r="E64" s="1021" t="str">
        <f>VLOOKUP(G64,'справочник FS-HF'!$A$2:$D$26,4,FALSE)</f>
        <v xml:space="preserve">HF.4.2.2.1 </v>
      </c>
      <c r="F64" s="1021">
        <v>2</v>
      </c>
      <c r="G64" s="1021" t="s">
        <v>3213</v>
      </c>
      <c r="H64" s="1021">
        <v>2007200071007</v>
      </c>
      <c r="I64" s="1021" t="s">
        <v>3214</v>
      </c>
      <c r="J64" s="1021">
        <v>3</v>
      </c>
      <c r="K64" s="1021">
        <v>613</v>
      </c>
      <c r="L64" s="1021" t="s">
        <v>3034</v>
      </c>
      <c r="M64" s="1021"/>
      <c r="N64" s="1021"/>
      <c r="O64" s="1021">
        <v>10019</v>
      </c>
      <c r="P64" s="1021" t="s">
        <v>3035</v>
      </c>
      <c r="Q64" s="1021">
        <v>11</v>
      </c>
      <c r="R64" s="1021" t="s">
        <v>3036</v>
      </c>
      <c r="S64" s="1021">
        <v>1</v>
      </c>
      <c r="T64" s="1021">
        <v>10</v>
      </c>
      <c r="U64" s="1021">
        <v>110</v>
      </c>
      <c r="V64" s="1021" t="s">
        <v>3094</v>
      </c>
      <c r="W64" s="1021">
        <v>0</v>
      </c>
      <c r="X64" s="1035">
        <v>0.65111712082262196</v>
      </c>
      <c r="Y64" s="1036">
        <f>X64*'[3]Exchange rate'!$B$6*'[3]Exchange rate'!$B$7</f>
        <v>97088.073885861158</v>
      </c>
      <c r="Z64" s="1021">
        <v>0</v>
      </c>
      <c r="AA64" s="1021">
        <v>0</v>
      </c>
      <c r="AB64" s="1021">
        <v>0.69589143697442102</v>
      </c>
      <c r="AC64" s="1021">
        <v>0</v>
      </c>
      <c r="AD64" s="1021"/>
      <c r="AE64" s="1021"/>
      <c r="AF64" s="1021">
        <v>0</v>
      </c>
      <c r="AG64" s="1021">
        <v>0</v>
      </c>
      <c r="AH64" s="1021">
        <v>0</v>
      </c>
      <c r="AI64" s="1021">
        <v>0</v>
      </c>
      <c r="AJ64" s="1021">
        <v>0</v>
      </c>
      <c r="AK64" s="1021">
        <v>0</v>
      </c>
      <c r="AL64" s="1021"/>
      <c r="AM64" s="1021"/>
      <c r="AN64" s="1021"/>
      <c r="AO64" s="1021"/>
      <c r="AP64" s="1021">
        <v>918</v>
      </c>
      <c r="AQ64" s="1021">
        <v>0</v>
      </c>
      <c r="AR64" s="1021">
        <v>0.50656911999999898</v>
      </c>
      <c r="AS64" s="1021" t="s">
        <v>3215</v>
      </c>
      <c r="AT64" s="1021"/>
      <c r="AU64" s="1021" t="str">
        <f>VLOOKUP(AV64,справочник_HC!$A$3:$E$20,5,FALSE)</f>
        <v xml:space="preserve">HP.7 </v>
      </c>
      <c r="AV64" s="1037">
        <v>12110</v>
      </c>
      <c r="AW64" s="1036" t="str">
        <f>VLOOKUP(AV64,[3]справочник!$A$3:$C$20,3,FALSE)</f>
        <v>HC.7</v>
      </c>
      <c r="AX64" s="1021" t="s">
        <v>3190</v>
      </c>
      <c r="AY64" s="1021">
        <v>121</v>
      </c>
      <c r="AZ64" s="1021" t="s">
        <v>3191</v>
      </c>
      <c r="BA64" s="1021">
        <v>11000</v>
      </c>
      <c r="BB64" s="1021" t="s">
        <v>3107</v>
      </c>
      <c r="BC64" s="1021"/>
      <c r="BD64" s="1021"/>
      <c r="BE64" s="1021"/>
      <c r="BF64" s="1021"/>
      <c r="BG64" s="1021" t="s">
        <v>3216</v>
      </c>
      <c r="BH64" s="1009">
        <v>1</v>
      </c>
      <c r="BI64" s="1009">
        <v>0</v>
      </c>
      <c r="BJ64" s="1009"/>
      <c r="BK64" s="1009">
        <v>1</v>
      </c>
      <c r="BL64" s="1009">
        <v>1</v>
      </c>
      <c r="BM64" s="1009"/>
      <c r="BN64" s="1009"/>
      <c r="BO64" s="1009"/>
      <c r="BP64" s="1009">
        <v>0</v>
      </c>
      <c r="BQ64" s="1009">
        <v>0</v>
      </c>
      <c r="BR64" s="1009">
        <v>0</v>
      </c>
      <c r="BS64" s="1009">
        <v>0</v>
      </c>
      <c r="BT64" s="1010">
        <v>39812</v>
      </c>
      <c r="BU64" s="1009"/>
      <c r="BV64" s="1009"/>
      <c r="BW64" s="1009"/>
      <c r="BX64" s="1009"/>
      <c r="BY64" s="1009"/>
      <c r="BZ64" s="1009"/>
      <c r="CA64" s="1009"/>
      <c r="CB64" s="1009">
        <v>0</v>
      </c>
      <c r="CC64" s="1009"/>
      <c r="CD64" s="1009"/>
      <c r="CE64" s="1009"/>
      <c r="CF64" s="1009"/>
      <c r="CG64" s="1009"/>
    </row>
    <row r="65" spans="1:85" hidden="1">
      <c r="A65" s="1021">
        <v>2010</v>
      </c>
      <c r="B65" s="1021">
        <v>742</v>
      </c>
      <c r="C65" s="1021" t="s">
        <v>3102</v>
      </c>
      <c r="D65" s="1021" t="str">
        <f>VLOOKUP(G65,'справочник FS-HF'!$A$2:$C$26,3,FALSE)</f>
        <v>FS.7.1.1</v>
      </c>
      <c r="E65" s="1021" t="str">
        <f>VLOOKUP(G65,'справочник FS-HF'!$A$2:$D$26,4,FALSE)</f>
        <v xml:space="preserve">HF.4.2.2.1 </v>
      </c>
      <c r="F65" s="1021">
        <v>4</v>
      </c>
      <c r="G65" s="1021" t="s">
        <v>3103</v>
      </c>
      <c r="H65" s="1021">
        <v>2010024065</v>
      </c>
      <c r="I65" s="1021">
        <v>2010070022720</v>
      </c>
      <c r="J65" s="1021">
        <v>8</v>
      </c>
      <c r="K65" s="1021">
        <v>613</v>
      </c>
      <c r="L65" s="1021" t="s">
        <v>3034</v>
      </c>
      <c r="M65" s="1021"/>
      <c r="N65" s="1021"/>
      <c r="O65" s="1021">
        <v>10019</v>
      </c>
      <c r="P65" s="1021" t="s">
        <v>3035</v>
      </c>
      <c r="Q65" s="1021">
        <v>11</v>
      </c>
      <c r="R65" s="1021" t="s">
        <v>3036</v>
      </c>
      <c r="S65" s="1021">
        <v>1</v>
      </c>
      <c r="T65" s="1021">
        <v>10</v>
      </c>
      <c r="U65" s="1021">
        <v>110</v>
      </c>
      <c r="V65" s="1021" t="s">
        <v>3094</v>
      </c>
      <c r="W65" s="1021">
        <v>5.692E-3</v>
      </c>
      <c r="X65" s="1035">
        <v>5.692E-3</v>
      </c>
      <c r="Y65" s="1036">
        <f>X65*'[3]Exchange rate'!$B$4*'[3]Exchange rate'!$B$7</f>
        <v>838.77312000000006</v>
      </c>
      <c r="Z65" s="1021">
        <v>0</v>
      </c>
      <c r="AA65" s="1021">
        <v>6.0430353937461602E-3</v>
      </c>
      <c r="AB65" s="1021">
        <v>6.0430353937461602E-3</v>
      </c>
      <c r="AC65" s="1021">
        <v>0</v>
      </c>
      <c r="AD65" s="1021"/>
      <c r="AE65" s="1021"/>
      <c r="AF65" s="1021">
        <v>0</v>
      </c>
      <c r="AG65" s="1021">
        <v>0</v>
      </c>
      <c r="AH65" s="1021">
        <v>5.692E-3</v>
      </c>
      <c r="AI65" s="1021">
        <v>0</v>
      </c>
      <c r="AJ65" s="1021">
        <v>0</v>
      </c>
      <c r="AK65" s="1021">
        <v>6.0430353937461602E-3</v>
      </c>
      <c r="AL65" s="1021"/>
      <c r="AM65" s="1021"/>
      <c r="AN65" s="1021"/>
      <c r="AO65" s="1021"/>
      <c r="AP65" s="1021">
        <v>302</v>
      </c>
      <c r="AQ65" s="1021">
        <v>5.692E-3</v>
      </c>
      <c r="AR65" s="1021">
        <v>5.692E-3</v>
      </c>
      <c r="AS65" s="1021" t="s">
        <v>3314</v>
      </c>
      <c r="AT65" s="1021" t="s">
        <v>3315</v>
      </c>
      <c r="AU65" s="1021" t="str">
        <f>VLOOKUP(AV65,справочник_HC!$A$3:$E$20,5,FALSE)</f>
        <v xml:space="preserve">HP.8.2.1 </v>
      </c>
      <c r="AV65" s="1037">
        <v>12181</v>
      </c>
      <c r="AW65" s="1036" t="str">
        <f>VLOOKUP(AV65,[3]справочник!$A$3:$C$20,3,FALSE)</f>
        <v>HC.RI.4</v>
      </c>
      <c r="AX65" s="1021" t="s">
        <v>3288</v>
      </c>
      <c r="AY65" s="1021">
        <v>121</v>
      </c>
      <c r="AZ65" s="1021" t="s">
        <v>3191</v>
      </c>
      <c r="BA65" s="1021">
        <v>11000</v>
      </c>
      <c r="BB65" s="1021" t="s">
        <v>3107</v>
      </c>
      <c r="BC65" s="1021" t="s">
        <v>3103</v>
      </c>
      <c r="BD65" s="1021"/>
      <c r="BE65" s="1038">
        <v>38989</v>
      </c>
      <c r="BF65" s="1038">
        <v>39019</v>
      </c>
      <c r="BG65" s="1021" t="s">
        <v>3316</v>
      </c>
      <c r="BH65" s="1009">
        <v>0</v>
      </c>
      <c r="BI65" s="1009">
        <v>0</v>
      </c>
      <c r="BJ65" s="1009">
        <v>0</v>
      </c>
      <c r="BK65" s="1009">
        <v>0</v>
      </c>
      <c r="BL65" s="1009">
        <v>1</v>
      </c>
      <c r="BM65" s="1009"/>
      <c r="BN65" s="1009"/>
      <c r="BO65" s="1009"/>
      <c r="BP65" s="1009">
        <v>0</v>
      </c>
      <c r="BQ65" s="1009">
        <v>0</v>
      </c>
      <c r="BR65" s="1009">
        <v>0</v>
      </c>
      <c r="BS65" s="1009">
        <v>0</v>
      </c>
      <c r="BT65" s="1009"/>
      <c r="BU65" s="1009"/>
      <c r="BV65" s="1009"/>
      <c r="BW65" s="1009"/>
      <c r="BX65" s="1009"/>
      <c r="BY65" s="1009"/>
      <c r="BZ65" s="1009"/>
      <c r="CA65" s="1009">
        <v>100</v>
      </c>
      <c r="CB65" s="1009"/>
      <c r="CC65" s="1009"/>
      <c r="CD65" s="1009"/>
      <c r="CE65" s="1009"/>
      <c r="CF65" s="1009"/>
      <c r="CG65" s="1009"/>
    </row>
    <row r="66" spans="1:85" hidden="1">
      <c r="A66" s="1021">
        <v>2011</v>
      </c>
      <c r="B66" s="1021">
        <v>1312</v>
      </c>
      <c r="C66" s="1021" t="s">
        <v>3477</v>
      </c>
      <c r="D66" s="1021" t="str">
        <f>VLOOKUP(G66,'справочник FS-HF'!$A$2:$C$26,3,FALSE)</f>
        <v>FS.7.1.2</v>
      </c>
      <c r="E66" s="1021" t="str">
        <f>VLOOKUP(G66,'справочник FS-HF'!$A$2:$D$26,4,FALSE)</f>
        <v>HF.4.2.2.3</v>
      </c>
      <c r="F66" s="1021">
        <v>1</v>
      </c>
      <c r="G66" s="1021" t="s">
        <v>3477</v>
      </c>
      <c r="H66" s="1021">
        <v>2011000300</v>
      </c>
      <c r="I66" s="1021" t="s">
        <v>3568</v>
      </c>
      <c r="J66" s="1021">
        <v>3</v>
      </c>
      <c r="K66" s="1021">
        <v>613</v>
      </c>
      <c r="L66" s="1021" t="s">
        <v>3034</v>
      </c>
      <c r="M66" s="1021"/>
      <c r="N66" s="1021"/>
      <c r="O66" s="1021">
        <v>10019</v>
      </c>
      <c r="P66" s="1021" t="s">
        <v>3035</v>
      </c>
      <c r="Q66" s="1021">
        <v>11</v>
      </c>
      <c r="R66" s="1021" t="s">
        <v>3036</v>
      </c>
      <c r="S66" s="1021">
        <v>4</v>
      </c>
      <c r="T66" s="1021">
        <v>10</v>
      </c>
      <c r="U66" s="1021">
        <v>110</v>
      </c>
      <c r="V66" s="1021" t="s">
        <v>3047</v>
      </c>
      <c r="W66" s="1021">
        <v>5.22917101</v>
      </c>
      <c r="X66" s="1035">
        <v>5.6922179999999898</v>
      </c>
      <c r="Y66" s="1036">
        <f>X66*'[3]Exchange rate'!$B$5*'[3]Exchange rate'!$B$7</f>
        <v>834593.00315999845</v>
      </c>
      <c r="Z66" s="1021"/>
      <c r="AA66" s="1021">
        <v>5.22917101</v>
      </c>
      <c r="AB66" s="1021">
        <v>5.6922179999999898</v>
      </c>
      <c r="AC66" s="1021"/>
      <c r="AD66" s="1021"/>
      <c r="AE66" s="1021"/>
      <c r="AF66" s="1021"/>
      <c r="AG66" s="1021"/>
      <c r="AH66" s="1021"/>
      <c r="AI66" s="1021"/>
      <c r="AJ66" s="1021"/>
      <c r="AK66" s="1021"/>
      <c r="AL66" s="1021"/>
      <c r="AM66" s="1021"/>
      <c r="AN66" s="1021"/>
      <c r="AO66" s="1021"/>
      <c r="AP66" s="1021">
        <v>302</v>
      </c>
      <c r="AQ66" s="1021">
        <v>5.22917101</v>
      </c>
      <c r="AR66" s="1021">
        <v>5.6922179999999898</v>
      </c>
      <c r="AS66" s="1021" t="s">
        <v>3569</v>
      </c>
      <c r="AT66" s="1021" t="s">
        <v>3570</v>
      </c>
      <c r="AU66" s="1021" t="str">
        <f>VLOOKUP(AV66,справочник_HC!$A$3:$E$20,5,FALSE)</f>
        <v xml:space="preserve">HP.6 </v>
      </c>
      <c r="AV66" s="1037">
        <v>13040</v>
      </c>
      <c r="AW66" s="1036" t="str">
        <f>VLOOKUP(AV66,[3]справочник!$A$3:$C$20,3,FALSE)</f>
        <v>HC.6.2</v>
      </c>
      <c r="AX66" s="1021" t="s">
        <v>3428</v>
      </c>
      <c r="AY66" s="1021">
        <v>130</v>
      </c>
      <c r="AZ66" s="1021" t="s">
        <v>3169</v>
      </c>
      <c r="BA66" s="1021">
        <v>12000</v>
      </c>
      <c r="BB66" s="1021" t="s">
        <v>3192</v>
      </c>
      <c r="BC66" s="1021" t="s">
        <v>3481</v>
      </c>
      <c r="BD66" s="1021"/>
      <c r="BE66" s="1038">
        <v>38352</v>
      </c>
      <c r="BF66" s="1038">
        <v>40177</v>
      </c>
      <c r="BG66" s="1021" t="s">
        <v>3571</v>
      </c>
      <c r="BH66" s="1009"/>
      <c r="BI66" s="1009"/>
      <c r="BJ66" s="1009"/>
      <c r="BK66" s="1009"/>
      <c r="BL66" s="1009"/>
      <c r="BM66" s="1009"/>
      <c r="BN66" s="1009"/>
      <c r="BO66" s="1009"/>
      <c r="BP66" s="1009"/>
      <c r="BQ66" s="1009"/>
      <c r="BR66" s="1009"/>
      <c r="BS66" s="1009"/>
      <c r="BT66" s="1009"/>
      <c r="BU66" s="1009"/>
      <c r="BV66" s="1009"/>
      <c r="BW66" s="1009"/>
      <c r="BX66" s="1009"/>
      <c r="BY66" s="1009"/>
      <c r="BZ66" s="1009"/>
      <c r="CA66" s="1009"/>
      <c r="CB66" s="1009"/>
      <c r="CC66" s="1009"/>
      <c r="CD66" s="1009"/>
      <c r="CE66" s="1009"/>
      <c r="CF66" s="1009"/>
      <c r="CG66" s="1009"/>
    </row>
    <row r="67" spans="1:85">
      <c r="A67" s="1021">
        <v>2011</v>
      </c>
      <c r="B67" s="1021">
        <v>701</v>
      </c>
      <c r="C67" s="1021" t="s">
        <v>3032</v>
      </c>
      <c r="D67" s="1021" t="str">
        <f>VLOOKUP(G67,'справочник FS-HF'!$A$2:$C$26,3,FALSE)</f>
        <v>FS.7.1.1</v>
      </c>
      <c r="E67" s="1021" t="str">
        <f>VLOOKUP(G67,'справочник FS-HF'!$A$2:$D$26,4,FALSE)</f>
        <v xml:space="preserve">HF.4.2.2.1 </v>
      </c>
      <c r="F67" s="1021">
        <v>8</v>
      </c>
      <c r="G67" s="1021" t="s">
        <v>3188</v>
      </c>
      <c r="H67" s="1021">
        <v>2011954268</v>
      </c>
      <c r="I67" s="1021"/>
      <c r="J67" s="1021">
        <v>1</v>
      </c>
      <c r="K67" s="1021">
        <v>613</v>
      </c>
      <c r="L67" s="1021" t="s">
        <v>3034</v>
      </c>
      <c r="M67" s="1021"/>
      <c r="N67" s="1021"/>
      <c r="O67" s="1021">
        <v>10019</v>
      </c>
      <c r="P67" s="1021" t="s">
        <v>3035</v>
      </c>
      <c r="Q67" s="1021">
        <v>11</v>
      </c>
      <c r="R67" s="1021" t="s">
        <v>3036</v>
      </c>
      <c r="S67" s="1021">
        <v>1</v>
      </c>
      <c r="T67" s="1021">
        <v>10</v>
      </c>
      <c r="U67" s="1021">
        <v>110</v>
      </c>
      <c r="V67" s="1021" t="s">
        <v>3047</v>
      </c>
      <c r="W67" s="1021">
        <v>0.110911896977422</v>
      </c>
      <c r="X67" s="1035">
        <v>0.109212764782929</v>
      </c>
      <c r="Y67" s="1036">
        <f>X67*'[3]Exchange rate'!$B$5*'[3]Exchange rate'!$B$7</f>
        <v>16012.77557247305</v>
      </c>
      <c r="Z67" s="1021"/>
      <c r="AA67" s="1021">
        <v>0.110911896977422</v>
      </c>
      <c r="AB67" s="1021">
        <v>0.109212764782929</v>
      </c>
      <c r="AC67" s="1021"/>
      <c r="AD67" s="1021"/>
      <c r="AE67" s="1021"/>
      <c r="AF67" s="1021"/>
      <c r="AG67" s="1021"/>
      <c r="AH67" s="1021"/>
      <c r="AI67" s="1021"/>
      <c r="AJ67" s="1021"/>
      <c r="AK67" s="1021"/>
      <c r="AL67" s="1021"/>
      <c r="AM67" s="1021"/>
      <c r="AN67" s="1021"/>
      <c r="AO67" s="1021"/>
      <c r="AP67" s="1021">
        <v>701</v>
      </c>
      <c r="AQ67" s="1021">
        <v>8.8404323899999894E-3</v>
      </c>
      <c r="AR67" s="1021">
        <v>8.7049999999999992E-3</v>
      </c>
      <c r="AS67" s="1021" t="s">
        <v>3202</v>
      </c>
      <c r="AT67" s="1021" t="s">
        <v>3189</v>
      </c>
      <c r="AU67" s="1021" t="str">
        <f>VLOOKUP(AV67,справочник_HC!$A$3:$E$20,5,FALSE)</f>
        <v xml:space="preserve">HP.7 </v>
      </c>
      <c r="AV67" s="1037">
        <v>12110</v>
      </c>
      <c r="AW67" s="1036" t="str">
        <f>VLOOKUP(AV67,[3]справочник!$A$3:$C$20,3,FALSE)</f>
        <v>HC.7</v>
      </c>
      <c r="AX67" s="1021" t="s">
        <v>3190</v>
      </c>
      <c r="AY67" s="1021">
        <v>121</v>
      </c>
      <c r="AZ67" s="1021" t="s">
        <v>3191</v>
      </c>
      <c r="BA67" s="1021">
        <v>12000</v>
      </c>
      <c r="BB67" s="1021" t="s">
        <v>3192</v>
      </c>
      <c r="BC67" s="1021" t="s">
        <v>3193</v>
      </c>
      <c r="BD67" s="1021"/>
      <c r="BE67" s="1038">
        <v>39082</v>
      </c>
      <c r="BF67" s="1038">
        <v>39446</v>
      </c>
      <c r="BG67" s="1021"/>
      <c r="BH67" s="1009"/>
      <c r="BI67" s="1009"/>
      <c r="BJ67" s="1009">
        <v>0</v>
      </c>
      <c r="BK67" s="1009"/>
      <c r="BL67" s="1009">
        <v>1</v>
      </c>
      <c r="BM67" s="1009"/>
      <c r="BN67" s="1009"/>
      <c r="BO67" s="1009"/>
      <c r="BP67" s="1009"/>
      <c r="BQ67" s="1009"/>
      <c r="BR67" s="1009"/>
      <c r="BS67" s="1009"/>
      <c r="BT67" s="1009"/>
      <c r="BU67" s="1009"/>
      <c r="BV67" s="1009"/>
      <c r="BW67" s="1009"/>
      <c r="BX67" s="1009"/>
      <c r="BY67" s="1009"/>
      <c r="BZ67" s="1009"/>
      <c r="CA67" s="1009">
        <v>100</v>
      </c>
      <c r="CB67" s="1009"/>
      <c r="CC67" s="1009"/>
      <c r="CD67" s="1009"/>
      <c r="CE67" s="1009"/>
      <c r="CF67" s="1009"/>
      <c r="CG67" s="1009"/>
    </row>
    <row r="68" spans="1:85" hidden="1">
      <c r="A68" s="1021">
        <v>2011</v>
      </c>
      <c r="B68" s="1021">
        <v>1312</v>
      </c>
      <c r="C68" s="1021" t="s">
        <v>3477</v>
      </c>
      <c r="D68" s="1021" t="str">
        <f>VLOOKUP(G68,'справочник FS-HF'!$A$2:$C$26,3,FALSE)</f>
        <v>FS.7.1.2</v>
      </c>
      <c r="E68" s="1021" t="str">
        <f>VLOOKUP(G68,'справочник FS-HF'!$A$2:$D$26,4,FALSE)</f>
        <v>HF.4.2.2.3</v>
      </c>
      <c r="F68" s="1021">
        <v>1</v>
      </c>
      <c r="G68" s="1021" t="s">
        <v>3477</v>
      </c>
      <c r="H68" s="1021">
        <v>2011000299</v>
      </c>
      <c r="I68" s="1021" t="s">
        <v>3572</v>
      </c>
      <c r="J68" s="1021">
        <v>3</v>
      </c>
      <c r="K68" s="1021">
        <v>613</v>
      </c>
      <c r="L68" s="1021" t="s">
        <v>3034</v>
      </c>
      <c r="M68" s="1021"/>
      <c r="N68" s="1021"/>
      <c r="O68" s="1021">
        <v>10019</v>
      </c>
      <c r="P68" s="1021" t="s">
        <v>3035</v>
      </c>
      <c r="Q68" s="1021">
        <v>11</v>
      </c>
      <c r="R68" s="1021" t="s">
        <v>3036</v>
      </c>
      <c r="S68" s="1021">
        <v>4</v>
      </c>
      <c r="T68" s="1021">
        <v>10</v>
      </c>
      <c r="U68" s="1021">
        <v>110</v>
      </c>
      <c r="V68" s="1021" t="s">
        <v>3047</v>
      </c>
      <c r="W68" s="1021">
        <v>-1.79733191</v>
      </c>
      <c r="X68" s="1035"/>
      <c r="Y68" s="1036">
        <f>X68*'[3]Exchange rate'!$B$5*'[3]Exchange rate'!$B$7</f>
        <v>0</v>
      </c>
      <c r="Z68" s="1021"/>
      <c r="AA68" s="1021">
        <v>-1.79733191</v>
      </c>
      <c r="AB68" s="1021"/>
      <c r="AC68" s="1021"/>
      <c r="AD68" s="1021"/>
      <c r="AE68" s="1021"/>
      <c r="AF68" s="1021"/>
      <c r="AG68" s="1021"/>
      <c r="AH68" s="1021"/>
      <c r="AI68" s="1021"/>
      <c r="AJ68" s="1021"/>
      <c r="AK68" s="1021"/>
      <c r="AL68" s="1021"/>
      <c r="AM68" s="1021"/>
      <c r="AN68" s="1021"/>
      <c r="AO68" s="1021"/>
      <c r="AP68" s="1021">
        <v>302</v>
      </c>
      <c r="AQ68" s="1021">
        <v>-1.79733191</v>
      </c>
      <c r="AR68" s="1021"/>
      <c r="AS68" s="1021" t="s">
        <v>3573</v>
      </c>
      <c r="AT68" s="1021" t="s">
        <v>3574</v>
      </c>
      <c r="AU68" s="1021" t="str">
        <f>VLOOKUP(AV68,справочник_HC!$A$3:$E$20,5,FALSE)</f>
        <v xml:space="preserve">HP.6 </v>
      </c>
      <c r="AV68" s="1037">
        <v>13040</v>
      </c>
      <c r="AW68" s="1036" t="str">
        <f>VLOOKUP(AV68,[3]справочник!$A$3:$C$20,3,FALSE)</f>
        <v>HC.6.2</v>
      </c>
      <c r="AX68" s="1021" t="s">
        <v>3428</v>
      </c>
      <c r="AY68" s="1021">
        <v>130</v>
      </c>
      <c r="AZ68" s="1021" t="s">
        <v>3169</v>
      </c>
      <c r="BA68" s="1021">
        <v>12000</v>
      </c>
      <c r="BB68" s="1021" t="s">
        <v>3192</v>
      </c>
      <c r="BC68" s="1021" t="s">
        <v>3481</v>
      </c>
      <c r="BD68" s="1021"/>
      <c r="BE68" s="1038">
        <v>36494</v>
      </c>
      <c r="BF68" s="1038">
        <v>38320</v>
      </c>
      <c r="BG68" s="1021" t="s">
        <v>3575</v>
      </c>
      <c r="BH68" s="1009"/>
      <c r="BI68" s="1009"/>
      <c r="BJ68" s="1009"/>
      <c r="BK68" s="1009"/>
      <c r="BL68" s="1009"/>
      <c r="BM68" s="1009"/>
      <c r="BN68" s="1009"/>
      <c r="BO68" s="1009"/>
      <c r="BP68" s="1009"/>
      <c r="BQ68" s="1009"/>
      <c r="BR68" s="1009"/>
      <c r="BS68" s="1009"/>
      <c r="BT68" s="1009"/>
      <c r="BU68" s="1009"/>
      <c r="BV68" s="1009"/>
      <c r="BW68" s="1009"/>
      <c r="BX68" s="1009"/>
      <c r="BY68" s="1009"/>
      <c r="BZ68" s="1009"/>
      <c r="CA68" s="1009"/>
      <c r="CB68" s="1009"/>
      <c r="CC68" s="1009"/>
      <c r="CD68" s="1009"/>
      <c r="CE68" s="1009"/>
      <c r="CF68" s="1009"/>
      <c r="CG68" s="1009"/>
    </row>
    <row r="69" spans="1:85" hidden="1">
      <c r="A69" s="1021">
        <v>2012</v>
      </c>
      <c r="B69" s="1021">
        <v>1312</v>
      </c>
      <c r="C69" s="1021" t="s">
        <v>3477</v>
      </c>
      <c r="D69" s="1021" t="str">
        <f>VLOOKUP(G69,'справочник FS-HF'!$A$2:$C$26,3,FALSE)</f>
        <v>FS.7.1.2</v>
      </c>
      <c r="E69" s="1021" t="str">
        <f>VLOOKUP(G69,'справочник FS-HF'!$A$2:$D$26,4,FALSE)</f>
        <v>HF.4.2.2.3</v>
      </c>
      <c r="F69" s="1021">
        <v>1</v>
      </c>
      <c r="G69" s="1021" t="s">
        <v>3477</v>
      </c>
      <c r="H69" s="1021">
        <v>2012000218</v>
      </c>
      <c r="I69" s="1021" t="s">
        <v>3684</v>
      </c>
      <c r="J69" s="1021">
        <v>3</v>
      </c>
      <c r="K69" s="1021">
        <v>613</v>
      </c>
      <c r="L69" s="1021" t="s">
        <v>3034</v>
      </c>
      <c r="M69" s="1021"/>
      <c r="N69" s="1021"/>
      <c r="O69" s="1021">
        <v>10019</v>
      </c>
      <c r="P69" s="1021" t="s">
        <v>3035</v>
      </c>
      <c r="Q69" s="1021">
        <v>11</v>
      </c>
      <c r="R69" s="1021" t="s">
        <v>3036</v>
      </c>
      <c r="S69" s="1021">
        <v>4</v>
      </c>
      <c r="T69" s="1021">
        <v>10</v>
      </c>
      <c r="U69" s="1021">
        <v>110</v>
      </c>
      <c r="V69" s="1021" t="s">
        <v>3047</v>
      </c>
      <c r="W69" s="1021">
        <v>0</v>
      </c>
      <c r="X69" s="1035">
        <v>0.26900000000000002</v>
      </c>
      <c r="Y69" s="1036">
        <f>X69*'[3]Exchange rate'!$B$6*'[3]Exchange rate'!$B$7</f>
        <v>40110.590000000011</v>
      </c>
      <c r="Z69" s="1021"/>
      <c r="AA69" s="1021">
        <v>0</v>
      </c>
      <c r="AB69" s="1021">
        <v>0.27493879060190501</v>
      </c>
      <c r="AC69" s="1021"/>
      <c r="AD69" s="1021"/>
      <c r="AE69" s="1021"/>
      <c r="AF69" s="1021"/>
      <c r="AG69" s="1021"/>
      <c r="AH69" s="1021"/>
      <c r="AI69" s="1021"/>
      <c r="AJ69" s="1021"/>
      <c r="AK69" s="1021"/>
      <c r="AL69" s="1021"/>
      <c r="AM69" s="1021"/>
      <c r="AN69" s="1021"/>
      <c r="AO69" s="1021"/>
      <c r="AP69" s="1021">
        <v>302</v>
      </c>
      <c r="AQ69" s="1021">
        <v>0</v>
      </c>
      <c r="AR69" s="1021">
        <v>0.26900000000000002</v>
      </c>
      <c r="AS69" s="1021" t="s">
        <v>3685</v>
      </c>
      <c r="AT69" s="1021" t="s">
        <v>3597</v>
      </c>
      <c r="AU69" s="1021" t="str">
        <f>VLOOKUP(AV69,справочник_HC!$A$3:$E$20,5,FALSE)</f>
        <v xml:space="preserve">HP.6 </v>
      </c>
      <c r="AV69" s="1037">
        <v>12263</v>
      </c>
      <c r="AW69" s="1036" t="str">
        <f>VLOOKUP(AV69,[3]справочник!$A$3:$C$20,3,FALSE)</f>
        <v>HC.RI.3.4</v>
      </c>
      <c r="AX69" s="1021" t="s">
        <v>3665</v>
      </c>
      <c r="AY69" s="1021">
        <v>122</v>
      </c>
      <c r="AZ69" s="1021" t="s">
        <v>3058</v>
      </c>
      <c r="BA69" s="1021">
        <v>12000</v>
      </c>
      <c r="BB69" s="1021" t="s">
        <v>3192</v>
      </c>
      <c r="BC69" s="1021" t="s">
        <v>3686</v>
      </c>
      <c r="BD69" s="1021"/>
      <c r="BE69" s="1038">
        <v>37864</v>
      </c>
      <c r="BF69" s="1038">
        <v>39690</v>
      </c>
      <c r="BG69" s="1021" t="s">
        <v>3687</v>
      </c>
      <c r="BH69" s="1009"/>
      <c r="BI69" s="1009"/>
      <c r="BJ69" s="1009"/>
      <c r="BK69" s="1009"/>
      <c r="BL69" s="1009"/>
      <c r="BM69" s="1009"/>
      <c r="BN69" s="1009"/>
      <c r="BO69" s="1009"/>
      <c r="BP69" s="1009"/>
      <c r="BQ69" s="1009"/>
      <c r="BR69" s="1009"/>
      <c r="BS69" s="1009"/>
      <c r="BT69" s="1009"/>
      <c r="BU69" s="1009"/>
      <c r="BV69" s="1009"/>
      <c r="BW69" s="1009"/>
      <c r="BX69" s="1009"/>
      <c r="BY69" s="1009"/>
      <c r="BZ69" s="1009"/>
      <c r="CA69" s="1009"/>
      <c r="CB69" s="1009"/>
      <c r="CC69" s="1009"/>
      <c r="CD69" s="1009"/>
      <c r="CE69" s="1009"/>
      <c r="CF69" s="1009"/>
      <c r="CG69" s="1009"/>
    </row>
    <row r="70" spans="1:85" hidden="1">
      <c r="A70" s="1021">
        <v>2012</v>
      </c>
      <c r="B70" s="1021">
        <v>1312</v>
      </c>
      <c r="C70" s="1021" t="s">
        <v>3477</v>
      </c>
      <c r="D70" s="1021" t="str">
        <f>VLOOKUP(G70,'справочник FS-HF'!$A$2:$C$26,3,FALSE)</f>
        <v>FS.7.1.2</v>
      </c>
      <c r="E70" s="1021" t="str">
        <f>VLOOKUP(G70,'справочник FS-HF'!$A$2:$D$26,4,FALSE)</f>
        <v>HF.4.2.2.3</v>
      </c>
      <c r="F70" s="1021">
        <v>1</v>
      </c>
      <c r="G70" s="1021" t="s">
        <v>3477</v>
      </c>
      <c r="H70" s="1021">
        <v>2012000219</v>
      </c>
      <c r="I70" s="1021" t="s">
        <v>3688</v>
      </c>
      <c r="J70" s="1021">
        <v>3</v>
      </c>
      <c r="K70" s="1021">
        <v>613</v>
      </c>
      <c r="L70" s="1021" t="s">
        <v>3034</v>
      </c>
      <c r="M70" s="1021"/>
      <c r="N70" s="1021"/>
      <c r="O70" s="1021">
        <v>10019</v>
      </c>
      <c r="P70" s="1021" t="s">
        <v>3035</v>
      </c>
      <c r="Q70" s="1021">
        <v>11</v>
      </c>
      <c r="R70" s="1021" t="s">
        <v>3036</v>
      </c>
      <c r="S70" s="1021">
        <v>4</v>
      </c>
      <c r="T70" s="1021">
        <v>10</v>
      </c>
      <c r="U70" s="1021">
        <v>110</v>
      </c>
      <c r="V70" s="1021" t="s">
        <v>3047</v>
      </c>
      <c r="W70" s="1021">
        <v>14.4849999999999</v>
      </c>
      <c r="X70" s="1035">
        <v>9.7579999999999902</v>
      </c>
      <c r="Y70" s="1036">
        <f>X70*'[3]Exchange rate'!$B$6*'[3]Exchange rate'!$B$7</f>
        <v>1455015.3799999987</v>
      </c>
      <c r="Z70" s="1021"/>
      <c r="AA70" s="1021">
        <v>14.804789523675</v>
      </c>
      <c r="AB70" s="1021">
        <v>9.9734301810163206</v>
      </c>
      <c r="AC70" s="1021"/>
      <c r="AD70" s="1021"/>
      <c r="AE70" s="1021"/>
      <c r="AF70" s="1021"/>
      <c r="AG70" s="1021"/>
      <c r="AH70" s="1021"/>
      <c r="AI70" s="1021"/>
      <c r="AJ70" s="1021"/>
      <c r="AK70" s="1021"/>
      <c r="AL70" s="1021"/>
      <c r="AM70" s="1021"/>
      <c r="AN70" s="1021"/>
      <c r="AO70" s="1021"/>
      <c r="AP70" s="1021">
        <v>302</v>
      </c>
      <c r="AQ70" s="1021">
        <v>14.4849999999999</v>
      </c>
      <c r="AR70" s="1021">
        <v>9.7579999999999902</v>
      </c>
      <c r="AS70" s="1021" t="s">
        <v>3689</v>
      </c>
      <c r="AT70" s="1021" t="s">
        <v>3594</v>
      </c>
      <c r="AU70" s="1021" t="str">
        <f>VLOOKUP(AV70,справочник_HC!$A$3:$E$20,5,FALSE)</f>
        <v xml:space="preserve">HP.6 </v>
      </c>
      <c r="AV70" s="1037">
        <v>12263</v>
      </c>
      <c r="AW70" s="1036" t="str">
        <f>VLOOKUP(AV70,[3]справочник!$A$3:$C$20,3,FALSE)</f>
        <v>HC.RI.3.4</v>
      </c>
      <c r="AX70" s="1021" t="s">
        <v>3665</v>
      </c>
      <c r="AY70" s="1021">
        <v>122</v>
      </c>
      <c r="AZ70" s="1021" t="s">
        <v>3058</v>
      </c>
      <c r="BA70" s="1021">
        <v>12000</v>
      </c>
      <c r="BB70" s="1021" t="s">
        <v>3192</v>
      </c>
      <c r="BC70" s="1021" t="s">
        <v>3686</v>
      </c>
      <c r="BD70" s="1021"/>
      <c r="BE70" s="1038">
        <v>38717</v>
      </c>
      <c r="BF70" s="1038">
        <v>40542</v>
      </c>
      <c r="BG70" s="1021" t="s">
        <v>3690</v>
      </c>
      <c r="BH70" s="1009"/>
      <c r="BI70" s="1009"/>
      <c r="BJ70" s="1009"/>
      <c r="BK70" s="1009"/>
      <c r="BL70" s="1009"/>
      <c r="BM70" s="1009"/>
      <c r="BN70" s="1009"/>
      <c r="BO70" s="1009"/>
      <c r="BP70" s="1009"/>
      <c r="BQ70" s="1009"/>
      <c r="BR70" s="1009"/>
      <c r="BS70" s="1009"/>
      <c r="BT70" s="1009"/>
      <c r="BU70" s="1009"/>
      <c r="BV70" s="1009"/>
      <c r="BW70" s="1009"/>
      <c r="BX70" s="1009"/>
      <c r="BY70" s="1009"/>
      <c r="BZ70" s="1009"/>
      <c r="CA70" s="1009"/>
      <c r="CB70" s="1009"/>
      <c r="CC70" s="1009"/>
      <c r="CD70" s="1009"/>
      <c r="CE70" s="1009"/>
      <c r="CF70" s="1009"/>
      <c r="CG70" s="1009"/>
    </row>
    <row r="71" spans="1:85" hidden="1">
      <c r="A71" s="1021">
        <v>2011</v>
      </c>
      <c r="B71" s="1021">
        <v>1312</v>
      </c>
      <c r="C71" s="1021" t="s">
        <v>3477</v>
      </c>
      <c r="D71" s="1021" t="str">
        <f>VLOOKUP(G71,'справочник FS-HF'!$A$2:$C$26,3,FALSE)</f>
        <v>FS.7.1.2</v>
      </c>
      <c r="E71" s="1021" t="str">
        <f>VLOOKUP(G71,'справочник FS-HF'!$A$2:$D$26,4,FALSE)</f>
        <v>HF.4.2.2.3</v>
      </c>
      <c r="F71" s="1021">
        <v>1</v>
      </c>
      <c r="G71" s="1021" t="s">
        <v>3477</v>
      </c>
      <c r="H71" s="1021">
        <v>2011000301</v>
      </c>
      <c r="I71" s="1021" t="s">
        <v>3688</v>
      </c>
      <c r="J71" s="1021">
        <v>3</v>
      </c>
      <c r="K71" s="1021">
        <v>613</v>
      </c>
      <c r="L71" s="1021" t="s">
        <v>3034</v>
      </c>
      <c r="M71" s="1021"/>
      <c r="N71" s="1021"/>
      <c r="O71" s="1021">
        <v>10019</v>
      </c>
      <c r="P71" s="1021" t="s">
        <v>3035</v>
      </c>
      <c r="Q71" s="1021">
        <v>11</v>
      </c>
      <c r="R71" s="1021" t="s">
        <v>3036</v>
      </c>
      <c r="S71" s="1021">
        <v>4</v>
      </c>
      <c r="T71" s="1021">
        <v>10</v>
      </c>
      <c r="U71" s="1021">
        <v>110</v>
      </c>
      <c r="V71" s="1021" t="s">
        <v>3047</v>
      </c>
      <c r="W71" s="1021">
        <v>5.2544420000000001</v>
      </c>
      <c r="X71" s="1035">
        <v>13.587662</v>
      </c>
      <c r="Y71" s="1036">
        <f>X71*'[3]Exchange rate'!$B$5*'[3]Exchange rate'!$B$7</f>
        <v>1992223.0024400002</v>
      </c>
      <c r="Z71" s="1021"/>
      <c r="AA71" s="1021">
        <v>5.2544420000000001</v>
      </c>
      <c r="AB71" s="1021">
        <v>13.587662</v>
      </c>
      <c r="AC71" s="1021"/>
      <c r="AD71" s="1021"/>
      <c r="AE71" s="1021"/>
      <c r="AF71" s="1021"/>
      <c r="AG71" s="1021"/>
      <c r="AH71" s="1021"/>
      <c r="AI71" s="1021"/>
      <c r="AJ71" s="1021"/>
      <c r="AK71" s="1021"/>
      <c r="AL71" s="1021"/>
      <c r="AM71" s="1021"/>
      <c r="AN71" s="1021"/>
      <c r="AO71" s="1021"/>
      <c r="AP71" s="1021">
        <v>302</v>
      </c>
      <c r="AQ71" s="1021">
        <v>5.2544420000000001</v>
      </c>
      <c r="AR71" s="1021">
        <v>13.587662</v>
      </c>
      <c r="AS71" s="1021" t="s">
        <v>3593</v>
      </c>
      <c r="AT71" s="1021" t="s">
        <v>3594</v>
      </c>
      <c r="AU71" s="1021" t="str">
        <f>VLOOKUP(AV71,справочник_HC!$A$3:$E$20,5,FALSE)</f>
        <v xml:space="preserve">HP.6 </v>
      </c>
      <c r="AV71" s="1037">
        <v>12263</v>
      </c>
      <c r="AW71" s="1036" t="str">
        <f>VLOOKUP(AV71,[3]справочник!$A$3:$C$20,3,FALSE)</f>
        <v>HC.RI.3.4</v>
      </c>
      <c r="AX71" s="1021" t="s">
        <v>3665</v>
      </c>
      <c r="AY71" s="1021">
        <v>122</v>
      </c>
      <c r="AZ71" s="1021" t="s">
        <v>3058</v>
      </c>
      <c r="BA71" s="1021">
        <v>12000</v>
      </c>
      <c r="BB71" s="1021" t="s">
        <v>3192</v>
      </c>
      <c r="BC71" s="1021" t="s">
        <v>3686</v>
      </c>
      <c r="BD71" s="1021"/>
      <c r="BE71" s="1038">
        <v>38717</v>
      </c>
      <c r="BF71" s="1038">
        <v>40542</v>
      </c>
      <c r="BG71" s="1021" t="s">
        <v>3690</v>
      </c>
      <c r="BH71" s="1009"/>
      <c r="BI71" s="1009"/>
      <c r="BJ71" s="1009"/>
      <c r="BK71" s="1009"/>
      <c r="BL71" s="1009"/>
      <c r="BM71" s="1009"/>
      <c r="BN71" s="1009"/>
      <c r="BO71" s="1009"/>
      <c r="BP71" s="1009"/>
      <c r="BQ71" s="1009"/>
      <c r="BR71" s="1009"/>
      <c r="BS71" s="1009"/>
      <c r="BT71" s="1009"/>
      <c r="BU71" s="1009"/>
      <c r="BV71" s="1009"/>
      <c r="BW71" s="1009"/>
      <c r="BX71" s="1009"/>
      <c r="BY71" s="1009"/>
      <c r="BZ71" s="1009"/>
      <c r="CA71" s="1009"/>
      <c r="CB71" s="1009"/>
      <c r="CC71" s="1009"/>
      <c r="CD71" s="1009"/>
      <c r="CE71" s="1009"/>
      <c r="CF71" s="1009"/>
      <c r="CG71" s="1009"/>
    </row>
    <row r="72" spans="1:85" hidden="1">
      <c r="A72" s="1021">
        <v>2012</v>
      </c>
      <c r="B72" s="1021">
        <v>1312</v>
      </c>
      <c r="C72" s="1021" t="s">
        <v>3477</v>
      </c>
      <c r="D72" s="1021" t="str">
        <f>VLOOKUP(G72,'справочник FS-HF'!$A$2:$C$26,3,FALSE)</f>
        <v>FS.7.1.2</v>
      </c>
      <c r="E72" s="1021" t="str">
        <f>VLOOKUP(G72,'справочник FS-HF'!$A$2:$D$26,4,FALSE)</f>
        <v>HF.4.2.2.3</v>
      </c>
      <c r="F72" s="1021">
        <v>1</v>
      </c>
      <c r="G72" s="1021" t="s">
        <v>3477</v>
      </c>
      <c r="H72" s="1021">
        <v>2012000220</v>
      </c>
      <c r="I72" s="1021" t="s">
        <v>3478</v>
      </c>
      <c r="J72" s="1021">
        <v>3</v>
      </c>
      <c r="K72" s="1021">
        <v>613</v>
      </c>
      <c r="L72" s="1021" t="s">
        <v>3034</v>
      </c>
      <c r="M72" s="1021"/>
      <c r="N72" s="1021"/>
      <c r="O72" s="1021">
        <v>10019</v>
      </c>
      <c r="P72" s="1021" t="s">
        <v>3035</v>
      </c>
      <c r="Q72" s="1021">
        <v>11</v>
      </c>
      <c r="R72" s="1021" t="s">
        <v>3036</v>
      </c>
      <c r="S72" s="1021">
        <v>4</v>
      </c>
      <c r="T72" s="1021">
        <v>10</v>
      </c>
      <c r="U72" s="1021">
        <v>110</v>
      </c>
      <c r="V72" s="1021" t="s">
        <v>3047</v>
      </c>
      <c r="W72" s="1021">
        <v>0</v>
      </c>
      <c r="X72" s="1035">
        <v>7.4119999999999902</v>
      </c>
      <c r="Y72" s="1036">
        <f>X72*'[3]Exchange rate'!$B$6*'[3]Exchange rate'!$B$7</f>
        <v>1105203.3199999987</v>
      </c>
      <c r="Z72" s="1021"/>
      <c r="AA72" s="1021">
        <v>0</v>
      </c>
      <c r="AB72" s="1021">
        <v>7.57563686223539</v>
      </c>
      <c r="AC72" s="1021"/>
      <c r="AD72" s="1021"/>
      <c r="AE72" s="1021"/>
      <c r="AF72" s="1021"/>
      <c r="AG72" s="1021"/>
      <c r="AH72" s="1021"/>
      <c r="AI72" s="1021"/>
      <c r="AJ72" s="1021"/>
      <c r="AK72" s="1021"/>
      <c r="AL72" s="1021"/>
      <c r="AM72" s="1021"/>
      <c r="AN72" s="1021"/>
      <c r="AO72" s="1021"/>
      <c r="AP72" s="1021">
        <v>302</v>
      </c>
      <c r="AQ72" s="1021">
        <v>0</v>
      </c>
      <c r="AR72" s="1021">
        <v>7.4119999999999902</v>
      </c>
      <c r="AS72" s="1021" t="s">
        <v>3546</v>
      </c>
      <c r="AT72" s="1021" t="s">
        <v>3480</v>
      </c>
      <c r="AU72" s="1021" t="str">
        <f>VLOOKUP(AV72,справочник_HC!$A$3:$E$20,5,FALSE)</f>
        <v xml:space="preserve">HP.6 </v>
      </c>
      <c r="AV72" s="1037">
        <v>13040</v>
      </c>
      <c r="AW72" s="1036" t="str">
        <f>VLOOKUP(AV72,[3]справочник!$A$3:$C$20,3,FALSE)</f>
        <v>HC.6.2</v>
      </c>
      <c r="AX72" s="1021" t="s">
        <v>3428</v>
      </c>
      <c r="AY72" s="1021">
        <v>130</v>
      </c>
      <c r="AZ72" s="1021" t="s">
        <v>3169</v>
      </c>
      <c r="BA72" s="1021">
        <v>12000</v>
      </c>
      <c r="BB72" s="1021" t="s">
        <v>3192</v>
      </c>
      <c r="BC72" s="1021" t="s">
        <v>3481</v>
      </c>
      <c r="BD72" s="1021"/>
      <c r="BE72" s="1038">
        <v>39447</v>
      </c>
      <c r="BF72" s="1038">
        <v>40177</v>
      </c>
      <c r="BG72" s="1021"/>
      <c r="BH72" s="1009"/>
      <c r="BI72" s="1009"/>
      <c r="BJ72" s="1009"/>
      <c r="BK72" s="1009"/>
      <c r="BL72" s="1009"/>
      <c r="BM72" s="1009"/>
      <c r="BN72" s="1009"/>
      <c r="BO72" s="1009"/>
      <c r="BP72" s="1009"/>
      <c r="BQ72" s="1009"/>
      <c r="BR72" s="1009"/>
      <c r="BS72" s="1009"/>
      <c r="BT72" s="1009"/>
      <c r="BU72" s="1009"/>
      <c r="BV72" s="1009"/>
      <c r="BW72" s="1009"/>
      <c r="BX72" s="1009"/>
      <c r="BY72" s="1009"/>
      <c r="BZ72" s="1009"/>
      <c r="CA72" s="1009"/>
      <c r="CB72" s="1009"/>
      <c r="CC72" s="1009"/>
      <c r="CD72" s="1009"/>
      <c r="CE72" s="1009"/>
      <c r="CF72" s="1009"/>
      <c r="CG72" s="1009"/>
    </row>
    <row r="73" spans="1:85" hidden="1">
      <c r="A73" s="1021">
        <v>2011</v>
      </c>
      <c r="B73" s="1021">
        <v>1312</v>
      </c>
      <c r="C73" s="1021" t="s">
        <v>3477</v>
      </c>
      <c r="D73" s="1021" t="str">
        <f>VLOOKUP(G73,'справочник FS-HF'!$A$2:$C$26,3,FALSE)</f>
        <v>FS.7.1.2</v>
      </c>
      <c r="E73" s="1021" t="str">
        <f>VLOOKUP(G73,'справочник FS-HF'!$A$2:$D$26,4,FALSE)</f>
        <v>HF.4.2.2.3</v>
      </c>
      <c r="F73" s="1021">
        <v>1</v>
      </c>
      <c r="G73" s="1021" t="s">
        <v>3477</v>
      </c>
      <c r="H73" s="1021">
        <v>2011000302</v>
      </c>
      <c r="I73" s="1021" t="s">
        <v>3478</v>
      </c>
      <c r="J73" s="1021">
        <v>1</v>
      </c>
      <c r="K73" s="1021">
        <v>613</v>
      </c>
      <c r="L73" s="1021" t="s">
        <v>3034</v>
      </c>
      <c r="M73" s="1021"/>
      <c r="N73" s="1021"/>
      <c r="O73" s="1021">
        <v>10019</v>
      </c>
      <c r="P73" s="1021" t="s">
        <v>3035</v>
      </c>
      <c r="Q73" s="1021">
        <v>11</v>
      </c>
      <c r="R73" s="1021" t="s">
        <v>3036</v>
      </c>
      <c r="S73" s="1021">
        <v>4</v>
      </c>
      <c r="T73" s="1021">
        <v>10</v>
      </c>
      <c r="U73" s="1021">
        <v>110</v>
      </c>
      <c r="V73" s="1021" t="s">
        <v>3047</v>
      </c>
      <c r="W73" s="1021">
        <v>7.9477609999999999</v>
      </c>
      <c r="X73" s="1035"/>
      <c r="Y73" s="1036">
        <f>X73*'[3]Exchange rate'!$B$5*'[3]Exchange rate'!$B$7</f>
        <v>0</v>
      </c>
      <c r="Z73" s="1021"/>
      <c r="AA73" s="1021">
        <v>7.9477609999999999</v>
      </c>
      <c r="AB73" s="1021"/>
      <c r="AC73" s="1021"/>
      <c r="AD73" s="1021"/>
      <c r="AE73" s="1021"/>
      <c r="AF73" s="1021"/>
      <c r="AG73" s="1021"/>
      <c r="AH73" s="1021"/>
      <c r="AI73" s="1021"/>
      <c r="AJ73" s="1021"/>
      <c r="AK73" s="1021"/>
      <c r="AL73" s="1021"/>
      <c r="AM73" s="1021"/>
      <c r="AN73" s="1021"/>
      <c r="AO73" s="1021"/>
      <c r="AP73" s="1021">
        <v>302</v>
      </c>
      <c r="AQ73" s="1021">
        <v>7.9477609999999999</v>
      </c>
      <c r="AR73" s="1021"/>
      <c r="AS73" s="1021" t="s">
        <v>3479</v>
      </c>
      <c r="AT73" s="1021" t="s">
        <v>3480</v>
      </c>
      <c r="AU73" s="1021" t="str">
        <f>VLOOKUP(AV73,справочник_HC!$A$3:$E$20,5,FALSE)</f>
        <v xml:space="preserve">HP.6 </v>
      </c>
      <c r="AV73" s="1037">
        <v>13040</v>
      </c>
      <c r="AW73" s="1036" t="str">
        <f>VLOOKUP(AV73,[3]справочник!$A$3:$C$20,3,FALSE)</f>
        <v>HC.6.2</v>
      </c>
      <c r="AX73" s="1021" t="s">
        <v>3428</v>
      </c>
      <c r="AY73" s="1021">
        <v>130</v>
      </c>
      <c r="AZ73" s="1021" t="s">
        <v>3169</v>
      </c>
      <c r="BA73" s="1021">
        <v>12000</v>
      </c>
      <c r="BB73" s="1021" t="s">
        <v>3192</v>
      </c>
      <c r="BC73" s="1021" t="s">
        <v>3481</v>
      </c>
      <c r="BD73" s="1021"/>
      <c r="BE73" s="1038">
        <v>39447</v>
      </c>
      <c r="BF73" s="1038">
        <v>40177</v>
      </c>
      <c r="BG73" s="1021"/>
      <c r="BH73" s="1009"/>
      <c r="BI73" s="1009"/>
      <c r="BJ73" s="1009"/>
      <c r="BK73" s="1009"/>
      <c r="BL73" s="1009"/>
      <c r="BM73" s="1009"/>
      <c r="BN73" s="1009"/>
      <c r="BO73" s="1009"/>
      <c r="BP73" s="1009"/>
      <c r="BQ73" s="1009"/>
      <c r="BR73" s="1009"/>
      <c r="BS73" s="1009"/>
      <c r="BT73" s="1009"/>
      <c r="BU73" s="1009"/>
      <c r="BV73" s="1009"/>
      <c r="BW73" s="1009"/>
      <c r="BX73" s="1009"/>
      <c r="BY73" s="1009"/>
      <c r="BZ73" s="1009"/>
      <c r="CA73" s="1009"/>
      <c r="CB73" s="1009"/>
      <c r="CC73" s="1009"/>
      <c r="CD73" s="1009"/>
      <c r="CE73" s="1009"/>
      <c r="CF73" s="1009"/>
      <c r="CG73" s="1009"/>
    </row>
    <row r="74" spans="1:85">
      <c r="A74" s="1021">
        <v>2012</v>
      </c>
      <c r="B74" s="1021">
        <v>701</v>
      </c>
      <c r="C74" s="1021" t="s">
        <v>3032</v>
      </c>
      <c r="D74" s="1021" t="str">
        <f>VLOOKUP(G74,'справочник FS-HF'!$A$2:$C$26,3,FALSE)</f>
        <v>FS.7.1.1</v>
      </c>
      <c r="E74" s="1021" t="str">
        <f>VLOOKUP(G74,'справочник FS-HF'!$A$2:$D$26,4,FALSE)</f>
        <v xml:space="preserve">HF.4.2.2.1 </v>
      </c>
      <c r="F74" s="1021">
        <v>8</v>
      </c>
      <c r="G74" s="1021" t="s">
        <v>3188</v>
      </c>
      <c r="H74" s="1021">
        <v>2012203777</v>
      </c>
      <c r="I74" s="1021">
        <v>1003500</v>
      </c>
      <c r="J74" s="1021">
        <v>1</v>
      </c>
      <c r="K74" s="1021">
        <v>613</v>
      </c>
      <c r="L74" s="1021" t="s">
        <v>3034</v>
      </c>
      <c r="M74" s="1021"/>
      <c r="N74" s="1021"/>
      <c r="O74" s="1021">
        <v>10019</v>
      </c>
      <c r="P74" s="1021" t="s">
        <v>3035</v>
      </c>
      <c r="Q74" s="1021">
        <v>11</v>
      </c>
      <c r="R74" s="1021" t="s">
        <v>3036</v>
      </c>
      <c r="S74" s="1021">
        <v>1</v>
      </c>
      <c r="T74" s="1021">
        <v>10</v>
      </c>
      <c r="U74" s="1021">
        <v>110</v>
      </c>
      <c r="V74" s="1021" t="s">
        <v>3047</v>
      </c>
      <c r="W74" s="1021">
        <v>1.9312703687090899E-2</v>
      </c>
      <c r="X74" s="1035">
        <v>1.9132077741136799E-2</v>
      </c>
      <c r="Y74" s="1036">
        <f>X74*'[3]Exchange rate'!$B$6*'[3]Exchange rate'!$B$7</f>
        <v>2852.7841119809082</v>
      </c>
      <c r="Z74" s="1021"/>
      <c r="AA74" s="1021">
        <v>1.9511029004495199E-2</v>
      </c>
      <c r="AB74" s="1021">
        <v>1.9328548181117299E-2</v>
      </c>
      <c r="AC74" s="1021"/>
      <c r="AD74" s="1021"/>
      <c r="AE74" s="1021"/>
      <c r="AF74" s="1021"/>
      <c r="AG74" s="1021"/>
      <c r="AH74" s="1021"/>
      <c r="AI74" s="1021"/>
      <c r="AJ74" s="1021"/>
      <c r="AK74" s="1021"/>
      <c r="AL74" s="1021"/>
      <c r="AM74" s="1021"/>
      <c r="AN74" s="1021"/>
      <c r="AO74" s="1021"/>
      <c r="AP74" s="1021">
        <v>701</v>
      </c>
      <c r="AQ74" s="1021">
        <v>1.541416407E-3</v>
      </c>
      <c r="AR74" s="1021">
        <v>1.52699999999999E-3</v>
      </c>
      <c r="AS74" s="1021" t="s">
        <v>3189</v>
      </c>
      <c r="AT74" s="1021" t="s">
        <v>3189</v>
      </c>
      <c r="AU74" s="1021" t="str">
        <f>VLOOKUP(AV74,справочник_HC!$A$3:$E$20,5,FALSE)</f>
        <v xml:space="preserve">HP.7 </v>
      </c>
      <c r="AV74" s="1037">
        <v>12110</v>
      </c>
      <c r="AW74" s="1036" t="str">
        <f>VLOOKUP(AV74,[3]справочник!$A$3:$C$20,3,FALSE)</f>
        <v>HC.7</v>
      </c>
      <c r="AX74" s="1021" t="s">
        <v>3190</v>
      </c>
      <c r="AY74" s="1021">
        <v>121</v>
      </c>
      <c r="AZ74" s="1021" t="s">
        <v>3191</v>
      </c>
      <c r="BA74" s="1021">
        <v>12000</v>
      </c>
      <c r="BB74" s="1021" t="s">
        <v>3192</v>
      </c>
      <c r="BC74" s="1021" t="s">
        <v>3193</v>
      </c>
      <c r="BD74" s="1021"/>
      <c r="BE74" s="1038">
        <v>39044</v>
      </c>
      <c r="BF74" s="1038">
        <v>39171</v>
      </c>
      <c r="BG74" s="1021" t="s">
        <v>3189</v>
      </c>
      <c r="BH74" s="1009"/>
      <c r="BI74" s="1009"/>
      <c r="BJ74" s="1009">
        <v>0</v>
      </c>
      <c r="BK74" s="1009"/>
      <c r="BL74" s="1009">
        <v>1</v>
      </c>
      <c r="BM74" s="1009"/>
      <c r="BN74" s="1009"/>
      <c r="BO74" s="1009"/>
      <c r="BP74" s="1009"/>
      <c r="BQ74" s="1009"/>
      <c r="BR74" s="1009"/>
      <c r="BS74" s="1009"/>
      <c r="BT74" s="1010">
        <v>39775</v>
      </c>
      <c r="BU74" s="1009"/>
      <c r="BV74" s="1009"/>
      <c r="BW74" s="1009"/>
      <c r="BX74" s="1009"/>
      <c r="BY74" s="1009"/>
      <c r="BZ74" s="1009"/>
      <c r="CA74" s="1009">
        <v>100</v>
      </c>
      <c r="CB74" s="1009"/>
      <c r="CC74" s="1009"/>
      <c r="CD74" s="1009"/>
      <c r="CE74" s="1009"/>
      <c r="CF74" s="1009"/>
      <c r="CG74" s="1009"/>
    </row>
    <row r="75" spans="1:85">
      <c r="A75" s="1021">
        <v>2010</v>
      </c>
      <c r="B75" s="1021">
        <v>701</v>
      </c>
      <c r="C75" s="1021" t="s">
        <v>3032</v>
      </c>
      <c r="D75" s="1021" t="str">
        <f>VLOOKUP(G75,'справочник FS-HF'!$A$2:$C$26,3,FALSE)</f>
        <v>FS.7.1.1</v>
      </c>
      <c r="E75" s="1021" t="str">
        <f>VLOOKUP(G75,'справочник FS-HF'!$A$2:$D$26,4,FALSE)</f>
        <v xml:space="preserve">HF.4.2.2.1 </v>
      </c>
      <c r="F75" s="1021">
        <v>8</v>
      </c>
      <c r="G75" s="1021" t="s">
        <v>3188</v>
      </c>
      <c r="H75" s="1021">
        <v>2010954924</v>
      </c>
      <c r="I75" s="1021">
        <v>984077</v>
      </c>
      <c r="J75" s="1021">
        <v>1</v>
      </c>
      <c r="K75" s="1021">
        <v>613</v>
      </c>
      <c r="L75" s="1021" t="s">
        <v>3034</v>
      </c>
      <c r="M75" s="1021"/>
      <c r="N75" s="1021"/>
      <c r="O75" s="1021">
        <v>10019</v>
      </c>
      <c r="P75" s="1021" t="s">
        <v>3035</v>
      </c>
      <c r="Q75" s="1021">
        <v>11</v>
      </c>
      <c r="R75" s="1021" t="s">
        <v>3036</v>
      </c>
      <c r="S75" s="1021">
        <v>1</v>
      </c>
      <c r="T75" s="1021">
        <v>10</v>
      </c>
      <c r="U75" s="1021">
        <v>110</v>
      </c>
      <c r="V75" s="1021" t="s">
        <v>3047</v>
      </c>
      <c r="W75" s="1021">
        <v>3.0358334924784E-2</v>
      </c>
      <c r="X75" s="1035">
        <v>2.99906791886108E-2</v>
      </c>
      <c r="Y75" s="1036">
        <f>X75*'[3]Exchange rate'!$B$4*'[3]Exchange rate'!$B$7</f>
        <v>4419.4264852336873</v>
      </c>
      <c r="Z75" s="1021"/>
      <c r="AA75" s="1021">
        <v>3.2728210149729799E-2</v>
      </c>
      <c r="AB75" s="1021">
        <v>3.2331853952130701E-2</v>
      </c>
      <c r="AC75" s="1021"/>
      <c r="AD75" s="1021"/>
      <c r="AE75" s="1021"/>
      <c r="AF75" s="1021"/>
      <c r="AG75" s="1021"/>
      <c r="AH75" s="1021"/>
      <c r="AI75" s="1021"/>
      <c r="AJ75" s="1021"/>
      <c r="AK75" s="1021"/>
      <c r="AL75" s="1021"/>
      <c r="AM75" s="1021"/>
      <c r="AN75" s="1021"/>
      <c r="AO75" s="1021"/>
      <c r="AP75" s="1021">
        <v>701</v>
      </c>
      <c r="AQ75" s="1021">
        <v>2.6642656880000001E-3</v>
      </c>
      <c r="AR75" s="1021">
        <v>2.6319999999999998E-3</v>
      </c>
      <c r="AS75" s="1021" t="s">
        <v>3189</v>
      </c>
      <c r="AT75" s="1021" t="s">
        <v>3189</v>
      </c>
      <c r="AU75" s="1021" t="str">
        <f>VLOOKUP(AV75,справочник_HC!$A$3:$E$20,5,FALSE)</f>
        <v xml:space="preserve">HP.7 </v>
      </c>
      <c r="AV75" s="1037">
        <v>12110</v>
      </c>
      <c r="AW75" s="1036" t="str">
        <f>VLOOKUP(AV75,[3]справочник!$A$3:$C$20,3,FALSE)</f>
        <v>HC.7</v>
      </c>
      <c r="AX75" s="1021" t="s">
        <v>3190</v>
      </c>
      <c r="AY75" s="1021">
        <v>121</v>
      </c>
      <c r="AZ75" s="1021" t="s">
        <v>3191</v>
      </c>
      <c r="BA75" s="1021">
        <v>12000</v>
      </c>
      <c r="BB75" s="1021" t="s">
        <v>3192</v>
      </c>
      <c r="BC75" s="1021" t="s">
        <v>3193</v>
      </c>
      <c r="BD75" s="1021"/>
      <c r="BE75" s="1021"/>
      <c r="BF75" s="1021"/>
      <c r="BG75" s="1021"/>
      <c r="BH75" s="1009"/>
      <c r="BI75" s="1009"/>
      <c r="BJ75" s="1009">
        <v>0</v>
      </c>
      <c r="BK75" s="1009"/>
      <c r="BL75" s="1009">
        <v>1</v>
      </c>
      <c r="BM75" s="1009"/>
      <c r="BN75" s="1009"/>
      <c r="BO75" s="1009"/>
      <c r="BP75" s="1009"/>
      <c r="BQ75" s="1009"/>
      <c r="BR75" s="1009"/>
      <c r="BS75" s="1009"/>
      <c r="BT75" s="1009"/>
      <c r="BU75" s="1009"/>
      <c r="BV75" s="1009"/>
      <c r="BW75" s="1009"/>
      <c r="BX75" s="1009"/>
      <c r="BY75" s="1009"/>
      <c r="BZ75" s="1009"/>
      <c r="CA75" s="1009">
        <v>100</v>
      </c>
      <c r="CB75" s="1009"/>
      <c r="CC75" s="1009"/>
      <c r="CD75" s="1009"/>
      <c r="CE75" s="1009"/>
      <c r="CF75" s="1009"/>
      <c r="CG75" s="1009"/>
    </row>
    <row r="76" spans="1:85" hidden="1">
      <c r="A76" s="1021">
        <v>2012</v>
      </c>
      <c r="B76" s="1021">
        <v>918</v>
      </c>
      <c r="C76" s="1021" t="s">
        <v>3212</v>
      </c>
      <c r="D76" s="1021" t="str">
        <f>VLOOKUP(G76,'справочник FS-HF'!$A$2:$C$26,3,FALSE)</f>
        <v>FS.7.1.1</v>
      </c>
      <c r="E76" s="1021" t="str">
        <f>VLOOKUP(G76,'справочник FS-HF'!$A$2:$D$26,4,FALSE)</f>
        <v xml:space="preserve">HF.4.2.2.1 </v>
      </c>
      <c r="F76" s="1021">
        <v>2</v>
      </c>
      <c r="G76" s="1021" t="s">
        <v>3213</v>
      </c>
      <c r="H76" s="1021">
        <v>2007200071003</v>
      </c>
      <c r="I76" s="1021" t="s">
        <v>3553</v>
      </c>
      <c r="J76" s="1021">
        <v>3</v>
      </c>
      <c r="K76" s="1021">
        <v>613</v>
      </c>
      <c r="L76" s="1021" t="s">
        <v>3034</v>
      </c>
      <c r="M76" s="1021"/>
      <c r="N76" s="1021"/>
      <c r="O76" s="1021">
        <v>10019</v>
      </c>
      <c r="P76" s="1021" t="s">
        <v>3035</v>
      </c>
      <c r="Q76" s="1021">
        <v>11</v>
      </c>
      <c r="R76" s="1021" t="s">
        <v>3036</v>
      </c>
      <c r="S76" s="1021">
        <v>1</v>
      </c>
      <c r="T76" s="1021">
        <v>10</v>
      </c>
      <c r="U76" s="1021">
        <v>110</v>
      </c>
      <c r="V76" s="1021" t="s">
        <v>3047</v>
      </c>
      <c r="W76" s="1021">
        <v>0</v>
      </c>
      <c r="X76" s="1035">
        <v>0.14083444730077099</v>
      </c>
      <c r="Y76" s="1036">
        <f>X76*'[3]Exchange rate'!$B$6*'[3]Exchange rate'!$B$7</f>
        <v>20999.824437017964</v>
      </c>
      <c r="Z76" s="1021">
        <v>0</v>
      </c>
      <c r="AA76" s="1021">
        <v>0</v>
      </c>
      <c r="AB76" s="1021">
        <v>0.15051898156788099</v>
      </c>
      <c r="AC76" s="1021">
        <v>0</v>
      </c>
      <c r="AD76" s="1021"/>
      <c r="AE76" s="1021"/>
      <c r="AF76" s="1021">
        <v>0</v>
      </c>
      <c r="AG76" s="1021">
        <v>0</v>
      </c>
      <c r="AH76" s="1021">
        <v>0</v>
      </c>
      <c r="AI76" s="1021">
        <v>0</v>
      </c>
      <c r="AJ76" s="1021">
        <v>0</v>
      </c>
      <c r="AK76" s="1021">
        <v>0</v>
      </c>
      <c r="AL76" s="1021"/>
      <c r="AM76" s="1021"/>
      <c r="AN76" s="1021"/>
      <c r="AO76" s="1021"/>
      <c r="AP76" s="1021">
        <v>918</v>
      </c>
      <c r="AQ76" s="1021">
        <v>0</v>
      </c>
      <c r="AR76" s="1021">
        <v>0.10956919999999901</v>
      </c>
      <c r="AS76" s="1021" t="s">
        <v>3554</v>
      </c>
      <c r="AT76" s="1021"/>
      <c r="AU76" s="1021" t="str">
        <f>VLOOKUP(AV76,справочник_HC!$A$3:$E$20,5,FALSE)</f>
        <v xml:space="preserve">HP.6 </v>
      </c>
      <c r="AV76" s="1037">
        <v>13040</v>
      </c>
      <c r="AW76" s="1036" t="str">
        <f>VLOOKUP(AV76,[3]справочник!$A$3:$C$20,3,FALSE)</f>
        <v>HC.6.2</v>
      </c>
      <c r="AX76" s="1021" t="s">
        <v>3428</v>
      </c>
      <c r="AY76" s="1021">
        <v>130</v>
      </c>
      <c r="AZ76" s="1021" t="s">
        <v>3169</v>
      </c>
      <c r="BA76" s="1021">
        <v>20000</v>
      </c>
      <c r="BB76" s="1021" t="s">
        <v>3068</v>
      </c>
      <c r="BC76" s="1021"/>
      <c r="BD76" s="1021"/>
      <c r="BE76" s="1021"/>
      <c r="BF76" s="1021"/>
      <c r="BG76" s="1021" t="s">
        <v>3555</v>
      </c>
      <c r="BH76" s="1009">
        <v>2</v>
      </c>
      <c r="BI76" s="1009">
        <v>0</v>
      </c>
      <c r="BJ76" s="1009"/>
      <c r="BK76" s="1009">
        <v>1</v>
      </c>
      <c r="BL76" s="1009"/>
      <c r="BM76" s="1009"/>
      <c r="BN76" s="1009"/>
      <c r="BO76" s="1009"/>
      <c r="BP76" s="1009">
        <v>0</v>
      </c>
      <c r="BQ76" s="1009">
        <v>0</v>
      </c>
      <c r="BR76" s="1009">
        <v>0</v>
      </c>
      <c r="BS76" s="1009">
        <v>0</v>
      </c>
      <c r="BT76" s="1010">
        <v>39812</v>
      </c>
      <c r="BU76" s="1009"/>
      <c r="BV76" s="1009"/>
      <c r="BW76" s="1009"/>
      <c r="BX76" s="1009"/>
      <c r="BY76" s="1009"/>
      <c r="BZ76" s="1009"/>
      <c r="CA76" s="1009"/>
      <c r="CB76" s="1009">
        <v>0</v>
      </c>
      <c r="CC76" s="1009"/>
      <c r="CD76" s="1009"/>
      <c r="CE76" s="1009"/>
      <c r="CF76" s="1009"/>
      <c r="CG76" s="1009"/>
    </row>
    <row r="77" spans="1:85" hidden="1">
      <c r="A77" s="1021">
        <v>2011</v>
      </c>
      <c r="B77" s="1021">
        <v>974</v>
      </c>
      <c r="C77" s="1021" t="s">
        <v>3165</v>
      </c>
      <c r="D77" s="1021" t="str">
        <f>VLOOKUP(G77,'справочник FS-HF'!$A$2:$C$26,3,FALSE)</f>
        <v>FS.7.1.2</v>
      </c>
      <c r="E77" s="1021" t="str">
        <f>VLOOKUP(G77,'справочник FS-HF'!$A$2:$D$26,4,FALSE)</f>
        <v>HF.4.2.2.3</v>
      </c>
      <c r="F77" s="1021">
        <v>1</v>
      </c>
      <c r="G77" s="1021" t="s">
        <v>3165</v>
      </c>
      <c r="H77" s="1021">
        <v>2011101218</v>
      </c>
      <c r="I77" s="1021" t="s">
        <v>3396</v>
      </c>
      <c r="J77" s="1021">
        <v>1</v>
      </c>
      <c r="K77" s="1021">
        <v>613</v>
      </c>
      <c r="L77" s="1021" t="s">
        <v>3034</v>
      </c>
      <c r="M77" s="1021"/>
      <c r="N77" s="1021"/>
      <c r="O77" s="1021">
        <v>10019</v>
      </c>
      <c r="P77" s="1021" t="s">
        <v>3035</v>
      </c>
      <c r="Q77" s="1021">
        <v>11</v>
      </c>
      <c r="R77" s="1021" t="s">
        <v>3036</v>
      </c>
      <c r="S77" s="1021">
        <v>4</v>
      </c>
      <c r="T77" s="1021">
        <v>10</v>
      </c>
      <c r="U77" s="1021">
        <v>110</v>
      </c>
      <c r="V77" s="1021" t="s">
        <v>3047</v>
      </c>
      <c r="W77" s="1021">
        <v>2.844E-2</v>
      </c>
      <c r="X77" s="1035">
        <v>2.844E-2</v>
      </c>
      <c r="Y77" s="1036">
        <f>X77*'[3]Exchange rate'!$B$5*'[3]Exchange rate'!$B$7</f>
        <v>4169.8728000000001</v>
      </c>
      <c r="Z77" s="1021"/>
      <c r="AA77" s="1021">
        <v>2.844E-2</v>
      </c>
      <c r="AB77" s="1021">
        <v>2.844E-2</v>
      </c>
      <c r="AC77" s="1021"/>
      <c r="AD77" s="1021"/>
      <c r="AE77" s="1021"/>
      <c r="AF77" s="1021"/>
      <c r="AG77" s="1021"/>
      <c r="AH77" s="1021"/>
      <c r="AI77" s="1021"/>
      <c r="AJ77" s="1021"/>
      <c r="AK77" s="1021"/>
      <c r="AL77" s="1021"/>
      <c r="AM77" s="1021"/>
      <c r="AN77" s="1021"/>
      <c r="AO77" s="1021"/>
      <c r="AP77" s="1021">
        <v>302</v>
      </c>
      <c r="AQ77" s="1021">
        <v>2.844E-2</v>
      </c>
      <c r="AR77" s="1021">
        <v>2.844E-2</v>
      </c>
      <c r="AS77" s="1021" t="s">
        <v>3397</v>
      </c>
      <c r="AT77" s="1021" t="s">
        <v>3398</v>
      </c>
      <c r="AU77" s="1021" t="str">
        <f>VLOOKUP(AV77,справочник_HC!$A$3:$E$20,5,FALSE)</f>
        <v xml:space="preserve">HP.2.9.1 </v>
      </c>
      <c r="AV77" s="1037">
        <v>13020</v>
      </c>
      <c r="AW77" s="1036" t="str">
        <f>VLOOKUP(AV77,[3]справочник!$A$3:$C$20,3,FALSE)</f>
        <v>HC.RI.3.1</v>
      </c>
      <c r="AX77" s="1021" t="s">
        <v>3389</v>
      </c>
      <c r="AY77" s="1021">
        <v>130</v>
      </c>
      <c r="AZ77" s="1021" t="s">
        <v>3169</v>
      </c>
      <c r="BA77" s="1021">
        <v>20000</v>
      </c>
      <c r="BB77" s="1021" t="s">
        <v>3068</v>
      </c>
      <c r="BC77" s="1021" t="s">
        <v>3386</v>
      </c>
      <c r="BD77" s="1021"/>
      <c r="BE77" s="1021"/>
      <c r="BF77" s="1021"/>
      <c r="BG77" s="1021" t="s">
        <v>3398</v>
      </c>
      <c r="BH77" s="1009"/>
      <c r="BI77" s="1009"/>
      <c r="BJ77" s="1009"/>
      <c r="BK77" s="1009"/>
      <c r="BL77" s="1009"/>
      <c r="BM77" s="1009"/>
      <c r="BN77" s="1009"/>
      <c r="BO77" s="1009"/>
      <c r="BP77" s="1009"/>
      <c r="BQ77" s="1009"/>
      <c r="BR77" s="1009"/>
      <c r="BS77" s="1009"/>
      <c r="BT77" s="1009"/>
      <c r="BU77" s="1009"/>
      <c r="BV77" s="1009"/>
      <c r="BW77" s="1009"/>
      <c r="BX77" s="1009"/>
      <c r="BY77" s="1009"/>
      <c r="BZ77" s="1009"/>
      <c r="CA77" s="1009"/>
      <c r="CB77" s="1009"/>
      <c r="CC77" s="1009"/>
      <c r="CD77" s="1009"/>
      <c r="CE77" s="1009"/>
      <c r="CF77" s="1009"/>
      <c r="CG77" s="1009"/>
    </row>
    <row r="78" spans="1:85" hidden="1">
      <c r="A78" s="1021">
        <v>2011</v>
      </c>
      <c r="B78" s="1021">
        <v>974</v>
      </c>
      <c r="C78" s="1021" t="s">
        <v>3165</v>
      </c>
      <c r="D78" s="1021" t="str">
        <f>VLOOKUP(G78,'справочник FS-HF'!$A$2:$C$26,3,FALSE)</f>
        <v>FS.7.1.2</v>
      </c>
      <c r="E78" s="1021" t="str">
        <f>VLOOKUP(G78,'справочник FS-HF'!$A$2:$D$26,4,FALSE)</f>
        <v>HF.4.2.2.3</v>
      </c>
      <c r="F78" s="1021">
        <v>1</v>
      </c>
      <c r="G78" s="1021" t="s">
        <v>3165</v>
      </c>
      <c r="H78" s="1021">
        <v>2011101217</v>
      </c>
      <c r="I78" s="1021" t="s">
        <v>3399</v>
      </c>
      <c r="J78" s="1021">
        <v>1</v>
      </c>
      <c r="K78" s="1021">
        <v>613</v>
      </c>
      <c r="L78" s="1021" t="s">
        <v>3034</v>
      </c>
      <c r="M78" s="1021"/>
      <c r="N78" s="1021"/>
      <c r="O78" s="1021">
        <v>10019</v>
      </c>
      <c r="P78" s="1021" t="s">
        <v>3035</v>
      </c>
      <c r="Q78" s="1021">
        <v>11</v>
      </c>
      <c r="R78" s="1021" t="s">
        <v>3036</v>
      </c>
      <c r="S78" s="1021">
        <v>4</v>
      </c>
      <c r="T78" s="1021">
        <v>10</v>
      </c>
      <c r="U78" s="1021">
        <v>110</v>
      </c>
      <c r="V78" s="1021" t="s">
        <v>3047</v>
      </c>
      <c r="W78" s="1021">
        <v>1.489E-2</v>
      </c>
      <c r="X78" s="1035">
        <v>1.489E-2</v>
      </c>
      <c r="Y78" s="1036">
        <f>X78*'[3]Exchange rate'!$B$5*'[3]Exchange rate'!$B$7</f>
        <v>2183.1718000000001</v>
      </c>
      <c r="Z78" s="1021"/>
      <c r="AA78" s="1021">
        <v>1.489E-2</v>
      </c>
      <c r="AB78" s="1021">
        <v>1.489E-2</v>
      </c>
      <c r="AC78" s="1021"/>
      <c r="AD78" s="1021"/>
      <c r="AE78" s="1021"/>
      <c r="AF78" s="1021"/>
      <c r="AG78" s="1021"/>
      <c r="AH78" s="1021"/>
      <c r="AI78" s="1021"/>
      <c r="AJ78" s="1021"/>
      <c r="AK78" s="1021"/>
      <c r="AL78" s="1021"/>
      <c r="AM78" s="1021"/>
      <c r="AN78" s="1021"/>
      <c r="AO78" s="1021"/>
      <c r="AP78" s="1021">
        <v>302</v>
      </c>
      <c r="AQ78" s="1021">
        <v>1.489E-2</v>
      </c>
      <c r="AR78" s="1021">
        <v>1.489E-2</v>
      </c>
      <c r="AS78" s="1021" t="s">
        <v>3397</v>
      </c>
      <c r="AT78" s="1021" t="s">
        <v>3398</v>
      </c>
      <c r="AU78" s="1021" t="str">
        <f>VLOOKUP(AV78,справочник_HC!$A$3:$E$20,5,FALSE)</f>
        <v xml:space="preserve">HP.2.9.1 </v>
      </c>
      <c r="AV78" s="1037">
        <v>13020</v>
      </c>
      <c r="AW78" s="1036" t="str">
        <f>VLOOKUP(AV78,[3]справочник!$A$3:$C$20,3,FALSE)</f>
        <v>HC.RI.3.1</v>
      </c>
      <c r="AX78" s="1021" t="s">
        <v>3389</v>
      </c>
      <c r="AY78" s="1021">
        <v>130</v>
      </c>
      <c r="AZ78" s="1021" t="s">
        <v>3169</v>
      </c>
      <c r="BA78" s="1021">
        <v>20000</v>
      </c>
      <c r="BB78" s="1021" t="s">
        <v>3068</v>
      </c>
      <c r="BC78" s="1021" t="s">
        <v>3386</v>
      </c>
      <c r="BD78" s="1021"/>
      <c r="BE78" s="1021"/>
      <c r="BF78" s="1021"/>
      <c r="BG78" s="1021" t="s">
        <v>3398</v>
      </c>
      <c r="BH78" s="1009"/>
      <c r="BI78" s="1009"/>
      <c r="BJ78" s="1009"/>
      <c r="BK78" s="1009"/>
      <c r="BL78" s="1009"/>
      <c r="BM78" s="1009"/>
      <c r="BN78" s="1009"/>
      <c r="BO78" s="1009"/>
      <c r="BP78" s="1009"/>
      <c r="BQ78" s="1009"/>
      <c r="BR78" s="1009"/>
      <c r="BS78" s="1009"/>
      <c r="BT78" s="1009"/>
      <c r="BU78" s="1009"/>
      <c r="BV78" s="1009"/>
      <c r="BW78" s="1009"/>
      <c r="BX78" s="1009"/>
      <c r="BY78" s="1009"/>
      <c r="BZ78" s="1009"/>
      <c r="CA78" s="1009"/>
      <c r="CB78" s="1009"/>
      <c r="CC78" s="1009"/>
      <c r="CD78" s="1009"/>
      <c r="CE78" s="1009"/>
      <c r="CF78" s="1009"/>
      <c r="CG78" s="1009"/>
    </row>
    <row r="79" spans="1:85" hidden="1">
      <c r="A79" s="1021">
        <v>2011</v>
      </c>
      <c r="B79" s="1021">
        <v>974</v>
      </c>
      <c r="C79" s="1021" t="s">
        <v>3165</v>
      </c>
      <c r="D79" s="1021" t="str">
        <f>VLOOKUP(G79,'справочник FS-HF'!$A$2:$C$26,3,FALSE)</f>
        <v>FS.7.1.2</v>
      </c>
      <c r="E79" s="1021" t="str">
        <f>VLOOKUP(G79,'справочник FS-HF'!$A$2:$D$26,4,FALSE)</f>
        <v>HF.4.2.2.3</v>
      </c>
      <c r="F79" s="1021">
        <v>1</v>
      </c>
      <c r="G79" s="1021" t="s">
        <v>3165</v>
      </c>
      <c r="H79" s="1021">
        <v>2011101216</v>
      </c>
      <c r="I79" s="1021" t="s">
        <v>3382</v>
      </c>
      <c r="J79" s="1021">
        <v>1</v>
      </c>
      <c r="K79" s="1021">
        <v>613</v>
      </c>
      <c r="L79" s="1021" t="s">
        <v>3034</v>
      </c>
      <c r="M79" s="1021"/>
      <c r="N79" s="1021"/>
      <c r="O79" s="1021">
        <v>10019</v>
      </c>
      <c r="P79" s="1021" t="s">
        <v>3035</v>
      </c>
      <c r="Q79" s="1021">
        <v>11</v>
      </c>
      <c r="R79" s="1021" t="s">
        <v>3036</v>
      </c>
      <c r="S79" s="1021">
        <v>4</v>
      </c>
      <c r="T79" s="1021">
        <v>10</v>
      </c>
      <c r="U79" s="1021">
        <v>110</v>
      </c>
      <c r="V79" s="1021" t="s">
        <v>3047</v>
      </c>
      <c r="W79" s="1021">
        <v>3.8449999999999998E-2</v>
      </c>
      <c r="X79" s="1035">
        <v>3.8449999999999998E-2</v>
      </c>
      <c r="Y79" s="1036">
        <f>X79*'[3]Exchange rate'!$B$5*'[3]Exchange rate'!$B$7</f>
        <v>5637.5390000000007</v>
      </c>
      <c r="Z79" s="1021"/>
      <c r="AA79" s="1021">
        <v>3.8449999999999998E-2</v>
      </c>
      <c r="AB79" s="1021">
        <v>3.8449999999999998E-2</v>
      </c>
      <c r="AC79" s="1021"/>
      <c r="AD79" s="1021"/>
      <c r="AE79" s="1021"/>
      <c r="AF79" s="1021"/>
      <c r="AG79" s="1021"/>
      <c r="AH79" s="1021"/>
      <c r="AI79" s="1021"/>
      <c r="AJ79" s="1021"/>
      <c r="AK79" s="1021"/>
      <c r="AL79" s="1021"/>
      <c r="AM79" s="1021"/>
      <c r="AN79" s="1021"/>
      <c r="AO79" s="1021"/>
      <c r="AP79" s="1021">
        <v>302</v>
      </c>
      <c r="AQ79" s="1021">
        <v>3.8449999999999998E-2</v>
      </c>
      <c r="AR79" s="1021">
        <v>3.8449999999999998E-2</v>
      </c>
      <c r="AS79" s="1021" t="s">
        <v>3397</v>
      </c>
      <c r="AT79" s="1021" t="s">
        <v>3398</v>
      </c>
      <c r="AU79" s="1021" t="str">
        <f>VLOOKUP(AV79,справочник_HC!$A$3:$E$20,5,FALSE)</f>
        <v xml:space="preserve">HP.2.9.1 </v>
      </c>
      <c r="AV79" s="1037">
        <v>13020</v>
      </c>
      <c r="AW79" s="1036" t="str">
        <f>VLOOKUP(AV79,[3]справочник!$A$3:$C$20,3,FALSE)</f>
        <v>HC.RI.3.1</v>
      </c>
      <c r="AX79" s="1021" t="s">
        <v>3389</v>
      </c>
      <c r="AY79" s="1021">
        <v>130</v>
      </c>
      <c r="AZ79" s="1021" t="s">
        <v>3169</v>
      </c>
      <c r="BA79" s="1021">
        <v>20000</v>
      </c>
      <c r="BB79" s="1021" t="s">
        <v>3068</v>
      </c>
      <c r="BC79" s="1021" t="s">
        <v>3386</v>
      </c>
      <c r="BD79" s="1021"/>
      <c r="BE79" s="1021"/>
      <c r="BF79" s="1021"/>
      <c r="BG79" s="1021" t="s">
        <v>3398</v>
      </c>
      <c r="BH79" s="1009"/>
      <c r="BI79" s="1009"/>
      <c r="BJ79" s="1009"/>
      <c r="BK79" s="1009"/>
      <c r="BL79" s="1009"/>
      <c r="BM79" s="1009"/>
      <c r="BN79" s="1009"/>
      <c r="BO79" s="1009"/>
      <c r="BP79" s="1009"/>
      <c r="BQ79" s="1009"/>
      <c r="BR79" s="1009"/>
      <c r="BS79" s="1009"/>
      <c r="BT79" s="1009"/>
      <c r="BU79" s="1009"/>
      <c r="BV79" s="1009"/>
      <c r="BW79" s="1009"/>
      <c r="BX79" s="1009"/>
      <c r="BY79" s="1009"/>
      <c r="BZ79" s="1009"/>
      <c r="CA79" s="1009"/>
      <c r="CB79" s="1009"/>
      <c r="CC79" s="1009"/>
      <c r="CD79" s="1009"/>
      <c r="CE79" s="1009"/>
      <c r="CF79" s="1009"/>
      <c r="CG79" s="1009"/>
    </row>
    <row r="80" spans="1:85" hidden="1">
      <c r="A80" s="1021">
        <v>2011</v>
      </c>
      <c r="B80" s="1021">
        <v>974</v>
      </c>
      <c r="C80" s="1021" t="s">
        <v>3165</v>
      </c>
      <c r="D80" s="1021" t="str">
        <f>VLOOKUP(G80,'справочник FS-HF'!$A$2:$C$26,3,FALSE)</f>
        <v>FS.7.1.2</v>
      </c>
      <c r="E80" s="1021" t="str">
        <f>VLOOKUP(G80,'справочник FS-HF'!$A$2:$D$26,4,FALSE)</f>
        <v>HF.4.2.2.3</v>
      </c>
      <c r="F80" s="1021">
        <v>1</v>
      </c>
      <c r="G80" s="1021" t="s">
        <v>3165</v>
      </c>
      <c r="H80" s="1021">
        <v>2011101215</v>
      </c>
      <c r="I80" s="1021" t="s">
        <v>3379</v>
      </c>
      <c r="J80" s="1021">
        <v>1</v>
      </c>
      <c r="K80" s="1021">
        <v>613</v>
      </c>
      <c r="L80" s="1021" t="s">
        <v>3034</v>
      </c>
      <c r="M80" s="1021"/>
      <c r="N80" s="1021"/>
      <c r="O80" s="1021">
        <v>10019</v>
      </c>
      <c r="P80" s="1021" t="s">
        <v>3035</v>
      </c>
      <c r="Q80" s="1021">
        <v>11</v>
      </c>
      <c r="R80" s="1021" t="s">
        <v>3036</v>
      </c>
      <c r="S80" s="1021">
        <v>4</v>
      </c>
      <c r="T80" s="1021">
        <v>10</v>
      </c>
      <c r="U80" s="1021">
        <v>110</v>
      </c>
      <c r="V80" s="1021" t="s">
        <v>3047</v>
      </c>
      <c r="W80" s="1021">
        <v>1.128E-2</v>
      </c>
      <c r="X80" s="1035">
        <v>1.128E-2</v>
      </c>
      <c r="Y80" s="1036">
        <f>X80*'[3]Exchange rate'!$B$5*'[3]Exchange rate'!$B$7</f>
        <v>1653.8736000000001</v>
      </c>
      <c r="Z80" s="1021"/>
      <c r="AA80" s="1021">
        <v>1.128E-2</v>
      </c>
      <c r="AB80" s="1021">
        <v>1.128E-2</v>
      </c>
      <c r="AC80" s="1021"/>
      <c r="AD80" s="1021"/>
      <c r="AE80" s="1021"/>
      <c r="AF80" s="1021"/>
      <c r="AG80" s="1021"/>
      <c r="AH80" s="1021"/>
      <c r="AI80" s="1021"/>
      <c r="AJ80" s="1021"/>
      <c r="AK80" s="1021"/>
      <c r="AL80" s="1021"/>
      <c r="AM80" s="1021"/>
      <c r="AN80" s="1021"/>
      <c r="AO80" s="1021"/>
      <c r="AP80" s="1021">
        <v>302</v>
      </c>
      <c r="AQ80" s="1021">
        <v>1.128E-2</v>
      </c>
      <c r="AR80" s="1021">
        <v>1.128E-2</v>
      </c>
      <c r="AS80" s="1021" t="s">
        <v>3397</v>
      </c>
      <c r="AT80" s="1021" t="s">
        <v>3398</v>
      </c>
      <c r="AU80" s="1021" t="str">
        <f>VLOOKUP(AV80,справочник_HC!$A$3:$E$20,5,FALSE)</f>
        <v xml:space="preserve">HP.2.9.1 </v>
      </c>
      <c r="AV80" s="1037">
        <v>13020</v>
      </c>
      <c r="AW80" s="1036" t="str">
        <f>VLOOKUP(AV80,[3]справочник!$A$3:$C$20,3,FALSE)</f>
        <v>HC.RI.3.1</v>
      </c>
      <c r="AX80" s="1021" t="s">
        <v>3389</v>
      </c>
      <c r="AY80" s="1021">
        <v>130</v>
      </c>
      <c r="AZ80" s="1021" t="s">
        <v>3169</v>
      </c>
      <c r="BA80" s="1021">
        <v>20000</v>
      </c>
      <c r="BB80" s="1021" t="s">
        <v>3068</v>
      </c>
      <c r="BC80" s="1021" t="s">
        <v>3386</v>
      </c>
      <c r="BD80" s="1021"/>
      <c r="BE80" s="1021"/>
      <c r="BF80" s="1021"/>
      <c r="BG80" s="1021" t="s">
        <v>3398</v>
      </c>
      <c r="BH80" s="1009"/>
      <c r="BI80" s="1009"/>
      <c r="BJ80" s="1009"/>
      <c r="BK80" s="1009"/>
      <c r="BL80" s="1009"/>
      <c r="BM80" s="1009"/>
      <c r="BN80" s="1009"/>
      <c r="BO80" s="1009"/>
      <c r="BP80" s="1009"/>
      <c r="BQ80" s="1009"/>
      <c r="BR80" s="1009"/>
      <c r="BS80" s="1009"/>
      <c r="BT80" s="1009"/>
      <c r="BU80" s="1009"/>
      <c r="BV80" s="1009"/>
      <c r="BW80" s="1009"/>
      <c r="BX80" s="1009"/>
      <c r="BY80" s="1009"/>
      <c r="BZ80" s="1009"/>
      <c r="CA80" s="1009"/>
      <c r="CB80" s="1009"/>
      <c r="CC80" s="1009"/>
      <c r="CD80" s="1009"/>
      <c r="CE80" s="1009"/>
      <c r="CF80" s="1009"/>
      <c r="CG80" s="1009"/>
    </row>
    <row r="81" spans="1:85" hidden="1">
      <c r="A81" s="1021">
        <v>2011</v>
      </c>
      <c r="B81" s="1021">
        <v>974</v>
      </c>
      <c r="C81" s="1021" t="s">
        <v>3165</v>
      </c>
      <c r="D81" s="1021" t="str">
        <f>VLOOKUP(G81,'справочник FS-HF'!$A$2:$C$26,3,FALSE)</f>
        <v>FS.7.1.2</v>
      </c>
      <c r="E81" s="1021" t="str">
        <f>VLOOKUP(G81,'справочник FS-HF'!$A$2:$D$26,4,FALSE)</f>
        <v>HF.4.2.2.3</v>
      </c>
      <c r="F81" s="1021">
        <v>1</v>
      </c>
      <c r="G81" s="1021" t="s">
        <v>3165</v>
      </c>
      <c r="H81" s="1021">
        <v>2011101214</v>
      </c>
      <c r="I81" s="1021" t="s">
        <v>3400</v>
      </c>
      <c r="J81" s="1021">
        <v>1</v>
      </c>
      <c r="K81" s="1021">
        <v>613</v>
      </c>
      <c r="L81" s="1021" t="s">
        <v>3034</v>
      </c>
      <c r="M81" s="1021"/>
      <c r="N81" s="1021"/>
      <c r="O81" s="1021">
        <v>10019</v>
      </c>
      <c r="P81" s="1021" t="s">
        <v>3035</v>
      </c>
      <c r="Q81" s="1021">
        <v>11</v>
      </c>
      <c r="R81" s="1021" t="s">
        <v>3036</v>
      </c>
      <c r="S81" s="1021">
        <v>4</v>
      </c>
      <c r="T81" s="1021">
        <v>10</v>
      </c>
      <c r="U81" s="1021">
        <v>110</v>
      </c>
      <c r="V81" s="1021" t="s">
        <v>3047</v>
      </c>
      <c r="W81" s="1021">
        <v>1.95599999999999E-2</v>
      </c>
      <c r="X81" s="1035">
        <v>1.95599999999999E-2</v>
      </c>
      <c r="Y81" s="1036">
        <f>X81*'[3]Exchange rate'!$B$5*'[3]Exchange rate'!$B$7</f>
        <v>2867.8871999999856</v>
      </c>
      <c r="Z81" s="1021"/>
      <c r="AA81" s="1021">
        <v>1.95599999999999E-2</v>
      </c>
      <c r="AB81" s="1021">
        <v>1.95599999999999E-2</v>
      </c>
      <c r="AC81" s="1021"/>
      <c r="AD81" s="1021"/>
      <c r="AE81" s="1021"/>
      <c r="AF81" s="1021"/>
      <c r="AG81" s="1021"/>
      <c r="AH81" s="1021"/>
      <c r="AI81" s="1021"/>
      <c r="AJ81" s="1021"/>
      <c r="AK81" s="1021"/>
      <c r="AL81" s="1021"/>
      <c r="AM81" s="1021"/>
      <c r="AN81" s="1021"/>
      <c r="AO81" s="1021"/>
      <c r="AP81" s="1021">
        <v>302</v>
      </c>
      <c r="AQ81" s="1021">
        <v>1.95599999999999E-2</v>
      </c>
      <c r="AR81" s="1021">
        <v>1.95599999999999E-2</v>
      </c>
      <c r="AS81" s="1021" t="s">
        <v>3397</v>
      </c>
      <c r="AT81" s="1021" t="s">
        <v>3398</v>
      </c>
      <c r="AU81" s="1021" t="str">
        <f>VLOOKUP(AV81,справочник_HC!$A$3:$E$20,5,FALSE)</f>
        <v xml:space="preserve">HP.2.9.1 </v>
      </c>
      <c r="AV81" s="1037">
        <v>13020</v>
      </c>
      <c r="AW81" s="1036" t="str">
        <f>VLOOKUP(AV81,[3]справочник!$A$3:$C$20,3,FALSE)</f>
        <v>HC.RI.3.1</v>
      </c>
      <c r="AX81" s="1021" t="s">
        <v>3389</v>
      </c>
      <c r="AY81" s="1021">
        <v>130</v>
      </c>
      <c r="AZ81" s="1021" t="s">
        <v>3169</v>
      </c>
      <c r="BA81" s="1021">
        <v>20000</v>
      </c>
      <c r="BB81" s="1021" t="s">
        <v>3068</v>
      </c>
      <c r="BC81" s="1021" t="s">
        <v>3386</v>
      </c>
      <c r="BD81" s="1021"/>
      <c r="BE81" s="1021"/>
      <c r="BF81" s="1021"/>
      <c r="BG81" s="1021" t="s">
        <v>3398</v>
      </c>
      <c r="BH81" s="1009"/>
      <c r="BI81" s="1009"/>
      <c r="BJ81" s="1009"/>
      <c r="BK81" s="1009"/>
      <c r="BL81" s="1009"/>
      <c r="BM81" s="1009"/>
      <c r="BN81" s="1009"/>
      <c r="BO81" s="1009"/>
      <c r="BP81" s="1009"/>
      <c r="BQ81" s="1009"/>
      <c r="BR81" s="1009"/>
      <c r="BS81" s="1009"/>
      <c r="BT81" s="1009"/>
      <c r="BU81" s="1009"/>
      <c r="BV81" s="1009"/>
      <c r="BW81" s="1009"/>
      <c r="BX81" s="1009"/>
      <c r="BY81" s="1009"/>
      <c r="BZ81" s="1009"/>
      <c r="CA81" s="1009"/>
      <c r="CB81" s="1009"/>
      <c r="CC81" s="1009"/>
      <c r="CD81" s="1009"/>
      <c r="CE81" s="1009"/>
      <c r="CF81" s="1009"/>
      <c r="CG81" s="1009"/>
    </row>
    <row r="82" spans="1:85" hidden="1">
      <c r="A82" s="1021">
        <v>2010</v>
      </c>
      <c r="B82" s="1021">
        <v>974</v>
      </c>
      <c r="C82" s="1021" t="s">
        <v>3165</v>
      </c>
      <c r="D82" s="1021" t="str">
        <f>VLOOKUP(G82,'справочник FS-HF'!$A$2:$C$26,3,FALSE)</f>
        <v>FS.7.1.2</v>
      </c>
      <c r="E82" s="1021" t="str">
        <f>VLOOKUP(G82,'справочник FS-HF'!$A$2:$D$26,4,FALSE)</f>
        <v>HF.4.2.2.3</v>
      </c>
      <c r="F82" s="1021">
        <v>1</v>
      </c>
      <c r="G82" s="1021" t="s">
        <v>3165</v>
      </c>
      <c r="H82" s="1021">
        <v>2010101188</v>
      </c>
      <c r="I82" s="1021" t="s">
        <v>3396</v>
      </c>
      <c r="J82" s="1021">
        <v>1</v>
      </c>
      <c r="K82" s="1021">
        <v>613</v>
      </c>
      <c r="L82" s="1021" t="s">
        <v>3034</v>
      </c>
      <c r="M82" s="1021"/>
      <c r="N82" s="1021"/>
      <c r="O82" s="1021">
        <v>10019</v>
      </c>
      <c r="P82" s="1021" t="s">
        <v>3035</v>
      </c>
      <c r="Q82" s="1021">
        <v>11</v>
      </c>
      <c r="R82" s="1021" t="s">
        <v>3036</v>
      </c>
      <c r="S82" s="1021">
        <v>4</v>
      </c>
      <c r="T82" s="1021">
        <v>10</v>
      </c>
      <c r="U82" s="1021">
        <v>110</v>
      </c>
      <c r="V82" s="1021" t="s">
        <v>3047</v>
      </c>
      <c r="W82" s="1021">
        <v>6.1530000000000001E-2</v>
      </c>
      <c r="X82" s="1035">
        <v>6.1530000000000001E-2</v>
      </c>
      <c r="Y82" s="1036">
        <f>X82*'[3]Exchange rate'!$B$4*'[3]Exchange rate'!$B$7</f>
        <v>9067.0608000000011</v>
      </c>
      <c r="Z82" s="1021">
        <v>0</v>
      </c>
      <c r="AA82" s="1021">
        <v>6.5548502744040504E-2</v>
      </c>
      <c r="AB82" s="1021">
        <v>6.5548502744040504E-2</v>
      </c>
      <c r="AC82" s="1021">
        <v>0</v>
      </c>
      <c r="AD82" s="1021"/>
      <c r="AE82" s="1021"/>
      <c r="AF82" s="1021"/>
      <c r="AG82" s="1021"/>
      <c r="AH82" s="1021"/>
      <c r="AI82" s="1021"/>
      <c r="AJ82" s="1021"/>
      <c r="AK82" s="1021"/>
      <c r="AL82" s="1021"/>
      <c r="AM82" s="1021"/>
      <c r="AN82" s="1021"/>
      <c r="AO82" s="1021"/>
      <c r="AP82" s="1021">
        <v>302</v>
      </c>
      <c r="AQ82" s="1021">
        <v>6.1530000000000001E-2</v>
      </c>
      <c r="AR82" s="1021">
        <v>6.1530000000000001E-2</v>
      </c>
      <c r="AS82" s="1021" t="s">
        <v>3397</v>
      </c>
      <c r="AT82" s="1021" t="s">
        <v>3398</v>
      </c>
      <c r="AU82" s="1021" t="str">
        <f>VLOOKUP(AV82,справочник_HC!$A$3:$E$20,5,FALSE)</f>
        <v xml:space="preserve">HP.2.9.1 </v>
      </c>
      <c r="AV82" s="1037">
        <v>13020</v>
      </c>
      <c r="AW82" s="1036" t="str">
        <f>VLOOKUP(AV82,[3]справочник!$A$3:$C$20,3,FALSE)</f>
        <v>HC.RI.3.1</v>
      </c>
      <c r="AX82" s="1021" t="s">
        <v>3389</v>
      </c>
      <c r="AY82" s="1021">
        <v>130</v>
      </c>
      <c r="AZ82" s="1021" t="s">
        <v>3169</v>
      </c>
      <c r="BA82" s="1021">
        <v>20000</v>
      </c>
      <c r="BB82" s="1021" t="s">
        <v>3068</v>
      </c>
      <c r="BC82" s="1021" t="s">
        <v>3386</v>
      </c>
      <c r="BD82" s="1021"/>
      <c r="BE82" s="1021"/>
      <c r="BF82" s="1021"/>
      <c r="BG82" s="1021" t="s">
        <v>3398</v>
      </c>
      <c r="BH82" s="1009"/>
      <c r="BI82" s="1009"/>
      <c r="BJ82" s="1009"/>
      <c r="BK82" s="1009"/>
      <c r="BL82" s="1009"/>
      <c r="BM82" s="1009"/>
      <c r="BN82" s="1009"/>
      <c r="BO82" s="1009"/>
      <c r="BP82" s="1009"/>
      <c r="BQ82" s="1009"/>
      <c r="BR82" s="1009"/>
      <c r="BS82" s="1009"/>
      <c r="BT82" s="1009"/>
      <c r="BU82" s="1009"/>
      <c r="BV82" s="1009"/>
      <c r="BW82" s="1009"/>
      <c r="BX82" s="1009"/>
      <c r="BY82" s="1009"/>
      <c r="BZ82" s="1009"/>
      <c r="CA82" s="1009"/>
      <c r="CB82" s="1009"/>
      <c r="CC82" s="1009"/>
      <c r="CD82" s="1009"/>
      <c r="CE82" s="1009"/>
      <c r="CF82" s="1009"/>
      <c r="CG82" s="1009"/>
    </row>
    <row r="83" spans="1:85" hidden="1">
      <c r="A83" s="1021">
        <v>2010</v>
      </c>
      <c r="B83" s="1021">
        <v>974</v>
      </c>
      <c r="C83" s="1021" t="s">
        <v>3165</v>
      </c>
      <c r="D83" s="1021" t="str">
        <f>VLOOKUP(G83,'справочник FS-HF'!$A$2:$C$26,3,FALSE)</f>
        <v>FS.7.1.2</v>
      </c>
      <c r="E83" s="1021" t="str">
        <f>VLOOKUP(G83,'справочник FS-HF'!$A$2:$D$26,4,FALSE)</f>
        <v>HF.4.2.2.3</v>
      </c>
      <c r="F83" s="1021">
        <v>1</v>
      </c>
      <c r="G83" s="1021" t="s">
        <v>3165</v>
      </c>
      <c r="H83" s="1021">
        <v>2010101183</v>
      </c>
      <c r="I83" s="1021" t="s">
        <v>3422</v>
      </c>
      <c r="J83" s="1021">
        <v>3</v>
      </c>
      <c r="K83" s="1021">
        <v>613</v>
      </c>
      <c r="L83" s="1021" t="s">
        <v>3034</v>
      </c>
      <c r="M83" s="1021"/>
      <c r="N83" s="1021"/>
      <c r="O83" s="1021">
        <v>10019</v>
      </c>
      <c r="P83" s="1021" t="s">
        <v>3035</v>
      </c>
      <c r="Q83" s="1021">
        <v>11</v>
      </c>
      <c r="R83" s="1021" t="s">
        <v>3036</v>
      </c>
      <c r="S83" s="1021">
        <v>4</v>
      </c>
      <c r="T83" s="1021">
        <v>10</v>
      </c>
      <c r="U83" s="1021">
        <v>110</v>
      </c>
      <c r="V83" s="1021" t="s">
        <v>3047</v>
      </c>
      <c r="W83" s="1021">
        <v>0</v>
      </c>
      <c r="X83" s="1035"/>
      <c r="Y83" s="1036">
        <f>X83*'[3]Exchange rate'!$B$4*'[3]Exchange rate'!$B$7</f>
        <v>0</v>
      </c>
      <c r="Z83" s="1021">
        <v>1.2E-5</v>
      </c>
      <c r="AA83" s="1021">
        <v>0</v>
      </c>
      <c r="AB83" s="1021"/>
      <c r="AC83" s="1021">
        <v>1.27837157960098E-5</v>
      </c>
      <c r="AD83" s="1021"/>
      <c r="AE83" s="1021"/>
      <c r="AF83" s="1021"/>
      <c r="AG83" s="1021"/>
      <c r="AH83" s="1021"/>
      <c r="AI83" s="1021"/>
      <c r="AJ83" s="1021"/>
      <c r="AK83" s="1021"/>
      <c r="AL83" s="1021"/>
      <c r="AM83" s="1021"/>
      <c r="AN83" s="1021"/>
      <c r="AO83" s="1021"/>
      <c r="AP83" s="1021">
        <v>302</v>
      </c>
      <c r="AQ83" s="1021">
        <v>0</v>
      </c>
      <c r="AR83" s="1021"/>
      <c r="AS83" s="1021" t="s">
        <v>3397</v>
      </c>
      <c r="AT83" s="1021" t="s">
        <v>3398</v>
      </c>
      <c r="AU83" s="1021" t="str">
        <f>VLOOKUP(AV83,справочник_HC!$A$3:$E$20,5,FALSE)</f>
        <v xml:space="preserve">HP.2.9.1 </v>
      </c>
      <c r="AV83" s="1037">
        <v>13020</v>
      </c>
      <c r="AW83" s="1036" t="str">
        <f>VLOOKUP(AV83,[3]справочник!$A$3:$C$20,3,FALSE)</f>
        <v>HC.RI.3.1</v>
      </c>
      <c r="AX83" s="1021" t="s">
        <v>3389</v>
      </c>
      <c r="AY83" s="1021">
        <v>130</v>
      </c>
      <c r="AZ83" s="1021" t="s">
        <v>3169</v>
      </c>
      <c r="BA83" s="1021">
        <v>20000</v>
      </c>
      <c r="BB83" s="1021" t="s">
        <v>3068</v>
      </c>
      <c r="BC83" s="1021" t="s">
        <v>3386</v>
      </c>
      <c r="BD83" s="1021"/>
      <c r="BE83" s="1021"/>
      <c r="BF83" s="1021"/>
      <c r="BG83" s="1021" t="s">
        <v>3398</v>
      </c>
      <c r="BH83" s="1009"/>
      <c r="BI83" s="1009"/>
      <c r="BJ83" s="1009"/>
      <c r="BK83" s="1009"/>
      <c r="BL83" s="1009"/>
      <c r="BM83" s="1009"/>
      <c r="BN83" s="1009"/>
      <c r="BO83" s="1009"/>
      <c r="BP83" s="1009"/>
      <c r="BQ83" s="1009"/>
      <c r="BR83" s="1009"/>
      <c r="BS83" s="1009"/>
      <c r="BT83" s="1009"/>
      <c r="BU83" s="1009"/>
      <c r="BV83" s="1009"/>
      <c r="BW83" s="1009"/>
      <c r="BX83" s="1009"/>
      <c r="BY83" s="1009"/>
      <c r="BZ83" s="1009"/>
      <c r="CA83" s="1009"/>
      <c r="CB83" s="1009"/>
      <c r="CC83" s="1009"/>
      <c r="CD83" s="1009"/>
      <c r="CE83" s="1009"/>
      <c r="CF83" s="1009"/>
      <c r="CG83" s="1009"/>
    </row>
    <row r="84" spans="1:85" hidden="1">
      <c r="A84" s="1021">
        <v>2010</v>
      </c>
      <c r="B84" s="1021">
        <v>974</v>
      </c>
      <c r="C84" s="1021" t="s">
        <v>3165</v>
      </c>
      <c r="D84" s="1021" t="str">
        <f>VLOOKUP(G84,'справочник FS-HF'!$A$2:$C$26,3,FALSE)</f>
        <v>FS.7.1.2</v>
      </c>
      <c r="E84" s="1021" t="str">
        <f>VLOOKUP(G84,'справочник FS-HF'!$A$2:$D$26,4,FALSE)</f>
        <v>HF.4.2.2.3</v>
      </c>
      <c r="F84" s="1021">
        <v>1</v>
      </c>
      <c r="G84" s="1021" t="s">
        <v>3165</v>
      </c>
      <c r="H84" s="1021">
        <v>2010101186</v>
      </c>
      <c r="I84" s="1021" t="s">
        <v>3402</v>
      </c>
      <c r="J84" s="1021">
        <v>1</v>
      </c>
      <c r="K84" s="1021">
        <v>613</v>
      </c>
      <c r="L84" s="1021" t="s">
        <v>3034</v>
      </c>
      <c r="M84" s="1021"/>
      <c r="N84" s="1021"/>
      <c r="O84" s="1021">
        <v>10019</v>
      </c>
      <c r="P84" s="1021" t="s">
        <v>3035</v>
      </c>
      <c r="Q84" s="1021">
        <v>11</v>
      </c>
      <c r="R84" s="1021" t="s">
        <v>3036</v>
      </c>
      <c r="S84" s="1021">
        <v>4</v>
      </c>
      <c r="T84" s="1021">
        <v>10</v>
      </c>
      <c r="U84" s="1021">
        <v>110</v>
      </c>
      <c r="V84" s="1021" t="s">
        <v>3047</v>
      </c>
      <c r="W84" s="1021">
        <v>5.5100000000000001E-3</v>
      </c>
      <c r="X84" s="1035">
        <v>5.5100000000000001E-3</v>
      </c>
      <c r="Y84" s="1036">
        <f>X84*'[3]Exchange rate'!$B$4*'[3]Exchange rate'!$B$7</f>
        <v>811.95360000000005</v>
      </c>
      <c r="Z84" s="1021">
        <v>0</v>
      </c>
      <c r="AA84" s="1021">
        <v>5.8698561696678602E-3</v>
      </c>
      <c r="AB84" s="1021">
        <v>5.8698561696678602E-3</v>
      </c>
      <c r="AC84" s="1021">
        <v>0</v>
      </c>
      <c r="AD84" s="1021"/>
      <c r="AE84" s="1021"/>
      <c r="AF84" s="1021"/>
      <c r="AG84" s="1021"/>
      <c r="AH84" s="1021"/>
      <c r="AI84" s="1021"/>
      <c r="AJ84" s="1021"/>
      <c r="AK84" s="1021"/>
      <c r="AL84" s="1021"/>
      <c r="AM84" s="1021"/>
      <c r="AN84" s="1021"/>
      <c r="AO84" s="1021"/>
      <c r="AP84" s="1021">
        <v>302</v>
      </c>
      <c r="AQ84" s="1021">
        <v>5.5100000000000001E-3</v>
      </c>
      <c r="AR84" s="1021">
        <v>5.5100000000000001E-3</v>
      </c>
      <c r="AS84" s="1021" t="s">
        <v>3405</v>
      </c>
      <c r="AT84" s="1021" t="s">
        <v>3406</v>
      </c>
      <c r="AU84" s="1021" t="str">
        <f>VLOOKUP(AV84,справочник_HC!$A$3:$E$20,5,FALSE)</f>
        <v xml:space="preserve">HP.2.9.1 </v>
      </c>
      <c r="AV84" s="1037">
        <v>13020</v>
      </c>
      <c r="AW84" s="1036" t="str">
        <f>VLOOKUP(AV84,[3]справочник!$A$3:$C$20,3,FALSE)</f>
        <v>HC.RI.3.1</v>
      </c>
      <c r="AX84" s="1021" t="s">
        <v>3389</v>
      </c>
      <c r="AY84" s="1021">
        <v>130</v>
      </c>
      <c r="AZ84" s="1021" t="s">
        <v>3169</v>
      </c>
      <c r="BA84" s="1021">
        <v>20000</v>
      </c>
      <c r="BB84" s="1021" t="s">
        <v>3068</v>
      </c>
      <c r="BC84" s="1021" t="s">
        <v>3386</v>
      </c>
      <c r="BD84" s="1021"/>
      <c r="BE84" s="1021"/>
      <c r="BF84" s="1021"/>
      <c r="BG84" s="1021" t="s">
        <v>3406</v>
      </c>
      <c r="BH84" s="1009"/>
      <c r="BI84" s="1009"/>
      <c r="BJ84" s="1009"/>
      <c r="BK84" s="1009"/>
      <c r="BL84" s="1009"/>
      <c r="BM84" s="1009"/>
      <c r="BN84" s="1009"/>
      <c r="BO84" s="1009"/>
      <c r="BP84" s="1009"/>
      <c r="BQ84" s="1009"/>
      <c r="BR84" s="1009"/>
      <c r="BS84" s="1009"/>
      <c r="BT84" s="1009"/>
      <c r="BU84" s="1009"/>
      <c r="BV84" s="1009"/>
      <c r="BW84" s="1009"/>
      <c r="BX84" s="1009"/>
      <c r="BY84" s="1009"/>
      <c r="BZ84" s="1009"/>
      <c r="CA84" s="1009"/>
      <c r="CB84" s="1009"/>
      <c r="CC84" s="1009"/>
      <c r="CD84" s="1009"/>
      <c r="CE84" s="1009"/>
      <c r="CF84" s="1009"/>
      <c r="CG84" s="1009"/>
    </row>
    <row r="85" spans="1:85" hidden="1">
      <c r="A85" s="1021">
        <v>2010</v>
      </c>
      <c r="B85" s="1021">
        <v>974</v>
      </c>
      <c r="C85" s="1021" t="s">
        <v>3165</v>
      </c>
      <c r="D85" s="1021" t="str">
        <f>VLOOKUP(G85,'справочник FS-HF'!$A$2:$C$26,3,FALSE)</f>
        <v>FS.7.1.2</v>
      </c>
      <c r="E85" s="1021" t="str">
        <f>VLOOKUP(G85,'справочник FS-HF'!$A$2:$D$26,4,FALSE)</f>
        <v>HF.4.2.2.3</v>
      </c>
      <c r="F85" s="1021">
        <v>1</v>
      </c>
      <c r="G85" s="1021" t="s">
        <v>3165</v>
      </c>
      <c r="H85" s="1021">
        <v>2010101182</v>
      </c>
      <c r="I85" s="1021" t="s">
        <v>3423</v>
      </c>
      <c r="J85" s="1021">
        <v>3</v>
      </c>
      <c r="K85" s="1021">
        <v>613</v>
      </c>
      <c r="L85" s="1021" t="s">
        <v>3034</v>
      </c>
      <c r="M85" s="1021"/>
      <c r="N85" s="1021"/>
      <c r="O85" s="1021">
        <v>10019</v>
      </c>
      <c r="P85" s="1021" t="s">
        <v>3035</v>
      </c>
      <c r="Q85" s="1021">
        <v>11</v>
      </c>
      <c r="R85" s="1021" t="s">
        <v>3036</v>
      </c>
      <c r="S85" s="1021">
        <v>4</v>
      </c>
      <c r="T85" s="1021">
        <v>10</v>
      </c>
      <c r="U85" s="1021">
        <v>110</v>
      </c>
      <c r="V85" s="1021" t="s">
        <v>3047</v>
      </c>
      <c r="W85" s="1021">
        <v>0</v>
      </c>
      <c r="X85" s="1035">
        <v>0</v>
      </c>
      <c r="Y85" s="1036">
        <f>X85*'[3]Exchange rate'!$B$4*'[3]Exchange rate'!$B$7</f>
        <v>0</v>
      </c>
      <c r="Z85" s="1021">
        <v>0</v>
      </c>
      <c r="AA85" s="1021">
        <v>0</v>
      </c>
      <c r="AB85" s="1021">
        <v>0</v>
      </c>
      <c r="AC85" s="1021">
        <v>0</v>
      </c>
      <c r="AD85" s="1021"/>
      <c r="AE85" s="1021"/>
      <c r="AF85" s="1021"/>
      <c r="AG85" s="1021"/>
      <c r="AH85" s="1021"/>
      <c r="AI85" s="1021"/>
      <c r="AJ85" s="1021"/>
      <c r="AK85" s="1021"/>
      <c r="AL85" s="1021"/>
      <c r="AM85" s="1021"/>
      <c r="AN85" s="1021"/>
      <c r="AO85" s="1021"/>
      <c r="AP85" s="1021">
        <v>302</v>
      </c>
      <c r="AQ85" s="1021">
        <v>0</v>
      </c>
      <c r="AR85" s="1021">
        <v>0</v>
      </c>
      <c r="AS85" s="1021" t="s">
        <v>3405</v>
      </c>
      <c r="AT85" s="1021" t="s">
        <v>3406</v>
      </c>
      <c r="AU85" s="1021" t="str">
        <f>VLOOKUP(AV85,справочник_HC!$A$3:$E$20,5,FALSE)</f>
        <v xml:space="preserve">HP.2.9.1 </v>
      </c>
      <c r="AV85" s="1037">
        <v>13020</v>
      </c>
      <c r="AW85" s="1036" t="str">
        <f>VLOOKUP(AV85,[3]справочник!$A$3:$C$20,3,FALSE)</f>
        <v>HC.RI.3.1</v>
      </c>
      <c r="AX85" s="1021" t="s">
        <v>3389</v>
      </c>
      <c r="AY85" s="1021">
        <v>130</v>
      </c>
      <c r="AZ85" s="1021" t="s">
        <v>3169</v>
      </c>
      <c r="BA85" s="1021">
        <v>20000</v>
      </c>
      <c r="BB85" s="1021" t="s">
        <v>3068</v>
      </c>
      <c r="BC85" s="1021" t="s">
        <v>3386</v>
      </c>
      <c r="BD85" s="1021"/>
      <c r="BE85" s="1021"/>
      <c r="BF85" s="1021"/>
      <c r="BG85" s="1021" t="s">
        <v>3406</v>
      </c>
      <c r="BH85" s="1009"/>
      <c r="BI85" s="1009"/>
      <c r="BJ85" s="1009"/>
      <c r="BK85" s="1009"/>
      <c r="BL85" s="1009"/>
      <c r="BM85" s="1009"/>
      <c r="BN85" s="1009"/>
      <c r="BO85" s="1009"/>
      <c r="BP85" s="1009"/>
      <c r="BQ85" s="1009"/>
      <c r="BR85" s="1009"/>
      <c r="BS85" s="1009"/>
      <c r="BT85" s="1009"/>
      <c r="BU85" s="1009"/>
      <c r="BV85" s="1009"/>
      <c r="BW85" s="1009"/>
      <c r="BX85" s="1009"/>
      <c r="BY85" s="1009"/>
      <c r="BZ85" s="1009"/>
      <c r="CA85" s="1009"/>
      <c r="CB85" s="1009"/>
      <c r="CC85" s="1009"/>
      <c r="CD85" s="1009"/>
      <c r="CE85" s="1009"/>
      <c r="CF85" s="1009"/>
      <c r="CG85" s="1009"/>
    </row>
    <row r="86" spans="1:85" hidden="1">
      <c r="A86" s="1021">
        <v>2012</v>
      </c>
      <c r="B86" s="1021">
        <v>974</v>
      </c>
      <c r="C86" s="1021" t="s">
        <v>3165</v>
      </c>
      <c r="D86" s="1021" t="str">
        <f>VLOOKUP(G86,'справочник FS-HF'!$A$2:$C$26,3,FALSE)</f>
        <v>FS.7.1.2</v>
      </c>
      <c r="E86" s="1021" t="str">
        <f>VLOOKUP(G86,'справочник FS-HF'!$A$2:$D$26,4,FALSE)</f>
        <v>HF.4.2.2.3</v>
      </c>
      <c r="F86" s="1021">
        <v>1</v>
      </c>
      <c r="G86" s="1021" t="s">
        <v>3165</v>
      </c>
      <c r="H86" s="1021">
        <v>2012001967</v>
      </c>
      <c r="I86" s="1021"/>
      <c r="J86" s="1021">
        <v>1</v>
      </c>
      <c r="K86" s="1021">
        <v>613</v>
      </c>
      <c r="L86" s="1021" t="s">
        <v>3034</v>
      </c>
      <c r="M86" s="1021"/>
      <c r="N86" s="1021"/>
      <c r="O86" s="1021">
        <v>10019</v>
      </c>
      <c r="P86" s="1021" t="s">
        <v>3035</v>
      </c>
      <c r="Q86" s="1021">
        <v>11</v>
      </c>
      <c r="R86" s="1021" t="s">
        <v>3036</v>
      </c>
      <c r="S86" s="1021">
        <v>4</v>
      </c>
      <c r="T86" s="1021">
        <v>10</v>
      </c>
      <c r="U86" s="1021">
        <v>110</v>
      </c>
      <c r="V86" s="1021" t="s">
        <v>3047</v>
      </c>
      <c r="W86" s="1021">
        <v>4.7032999999999901E-2</v>
      </c>
      <c r="X86" s="1035">
        <v>4.7032999999999901E-2</v>
      </c>
      <c r="Y86" s="1036">
        <f>X86*'[3]Exchange rate'!$B$6*'[3]Exchange rate'!$B$7</f>
        <v>7013.0906299999851</v>
      </c>
      <c r="Z86" s="1021">
        <v>0</v>
      </c>
      <c r="AA86" s="1021">
        <v>4.8071361109217101E-2</v>
      </c>
      <c r="AB86" s="1021">
        <v>4.8071361109217101E-2</v>
      </c>
      <c r="AC86" s="1021">
        <v>0</v>
      </c>
      <c r="AD86" s="1021"/>
      <c r="AE86" s="1021"/>
      <c r="AF86" s="1021"/>
      <c r="AG86" s="1021"/>
      <c r="AH86" s="1021"/>
      <c r="AI86" s="1021"/>
      <c r="AJ86" s="1021"/>
      <c r="AK86" s="1021"/>
      <c r="AL86" s="1021"/>
      <c r="AM86" s="1021"/>
      <c r="AN86" s="1021"/>
      <c r="AO86" s="1021"/>
      <c r="AP86" s="1021">
        <v>302</v>
      </c>
      <c r="AQ86" s="1021">
        <v>4.7032999999999901E-2</v>
      </c>
      <c r="AR86" s="1021">
        <v>4.7032999999999901E-2</v>
      </c>
      <c r="AS86" s="1021" t="s">
        <v>3166</v>
      </c>
      <c r="AT86" s="1021" t="s">
        <v>3167</v>
      </c>
      <c r="AU86" s="1021" t="str">
        <f>VLOOKUP(AV86,справочник_HC!$A$3:$E$20,5,FALSE)</f>
        <v xml:space="preserve">HP.2.9.1 </v>
      </c>
      <c r="AV86" s="1037">
        <v>13030</v>
      </c>
      <c r="AW86" s="1036" t="str">
        <f>VLOOKUP(AV86,[3]справочник!$A$3:$C$20,3,FALSE)</f>
        <v>HC.RI.3.1</v>
      </c>
      <c r="AX86" s="1021" t="s">
        <v>3168</v>
      </c>
      <c r="AY86" s="1021">
        <v>130</v>
      </c>
      <c r="AZ86" s="1021" t="s">
        <v>3169</v>
      </c>
      <c r="BA86" s="1021">
        <v>20000</v>
      </c>
      <c r="BB86" s="1021" t="s">
        <v>3068</v>
      </c>
      <c r="BC86" s="1021" t="s">
        <v>3170</v>
      </c>
      <c r="BD86" s="1021" t="s">
        <v>3171</v>
      </c>
      <c r="BE86" s="1021"/>
      <c r="BF86" s="1021"/>
      <c r="BG86" s="1021" t="s">
        <v>3167</v>
      </c>
      <c r="BH86" s="1009">
        <v>0</v>
      </c>
      <c r="BI86" s="1009"/>
      <c r="BJ86" s="1009"/>
      <c r="BK86" s="1009"/>
      <c r="BL86" s="1009"/>
      <c r="BM86" s="1009"/>
      <c r="BN86" s="1009"/>
      <c r="BO86" s="1009"/>
      <c r="BP86" s="1009"/>
      <c r="BQ86" s="1009"/>
      <c r="BR86" s="1009"/>
      <c r="BS86" s="1009"/>
      <c r="BT86" s="1010">
        <v>39812</v>
      </c>
      <c r="BU86" s="1009"/>
      <c r="BV86" s="1009"/>
      <c r="BW86" s="1009"/>
      <c r="BX86" s="1009"/>
      <c r="BY86" s="1009"/>
      <c r="BZ86" s="1009"/>
      <c r="CA86" s="1009"/>
      <c r="CB86" s="1009"/>
      <c r="CC86" s="1009"/>
      <c r="CD86" s="1009"/>
      <c r="CE86" s="1009"/>
      <c r="CF86" s="1009"/>
      <c r="CG86" s="1009"/>
    </row>
    <row r="87" spans="1:85" hidden="1">
      <c r="A87" s="1021">
        <v>2010</v>
      </c>
      <c r="B87" s="1021">
        <v>974</v>
      </c>
      <c r="C87" s="1021" t="s">
        <v>3165</v>
      </c>
      <c r="D87" s="1021" t="str">
        <f>VLOOKUP(G87,'справочник FS-HF'!$A$2:$C$26,3,FALSE)</f>
        <v>FS.7.1.2</v>
      </c>
      <c r="E87" s="1021" t="str">
        <f>VLOOKUP(G87,'справочник FS-HF'!$A$2:$D$26,4,FALSE)</f>
        <v>HF.4.2.2.3</v>
      </c>
      <c r="F87" s="1021">
        <v>1</v>
      </c>
      <c r="G87" s="1021" t="s">
        <v>3165</v>
      </c>
      <c r="H87" s="1021">
        <v>2010101184</v>
      </c>
      <c r="I87" s="1021" t="s">
        <v>3400</v>
      </c>
      <c r="J87" s="1021">
        <v>1</v>
      </c>
      <c r="K87" s="1021">
        <v>613</v>
      </c>
      <c r="L87" s="1021" t="s">
        <v>3034</v>
      </c>
      <c r="M87" s="1021"/>
      <c r="N87" s="1021"/>
      <c r="O87" s="1021">
        <v>10019</v>
      </c>
      <c r="P87" s="1021" t="s">
        <v>3035</v>
      </c>
      <c r="Q87" s="1021">
        <v>11</v>
      </c>
      <c r="R87" s="1021" t="s">
        <v>3036</v>
      </c>
      <c r="S87" s="1021">
        <v>4</v>
      </c>
      <c r="T87" s="1021">
        <v>10</v>
      </c>
      <c r="U87" s="1021">
        <v>110</v>
      </c>
      <c r="V87" s="1021" t="s">
        <v>3047</v>
      </c>
      <c r="W87" s="1021">
        <v>7.28E-3</v>
      </c>
      <c r="X87" s="1035">
        <v>7.28E-3</v>
      </c>
      <c r="Y87" s="1036">
        <f>X87*'[3]Exchange rate'!$B$4*'[3]Exchange rate'!$B$7</f>
        <v>1072.7808</v>
      </c>
      <c r="Z87" s="1021">
        <v>0</v>
      </c>
      <c r="AA87" s="1021">
        <v>7.7554542495793096E-3</v>
      </c>
      <c r="AB87" s="1021">
        <v>7.7554542495793096E-3</v>
      </c>
      <c r="AC87" s="1021">
        <v>0</v>
      </c>
      <c r="AD87" s="1021"/>
      <c r="AE87" s="1021"/>
      <c r="AF87" s="1021"/>
      <c r="AG87" s="1021"/>
      <c r="AH87" s="1021"/>
      <c r="AI87" s="1021"/>
      <c r="AJ87" s="1021"/>
      <c r="AK87" s="1021"/>
      <c r="AL87" s="1021"/>
      <c r="AM87" s="1021"/>
      <c r="AN87" s="1021"/>
      <c r="AO87" s="1021"/>
      <c r="AP87" s="1021">
        <v>302</v>
      </c>
      <c r="AQ87" s="1021">
        <v>7.28E-3</v>
      </c>
      <c r="AR87" s="1021">
        <v>7.28E-3</v>
      </c>
      <c r="AS87" s="1021" t="s">
        <v>3520</v>
      </c>
      <c r="AT87" s="1021" t="s">
        <v>3521</v>
      </c>
      <c r="AU87" s="1021" t="str">
        <f>VLOOKUP(AV87,справочник_HC!$A$3:$E$20,5,FALSE)</f>
        <v xml:space="preserve">HP.6 </v>
      </c>
      <c r="AV87" s="1037">
        <v>13040</v>
      </c>
      <c r="AW87" s="1036" t="str">
        <f>VLOOKUP(AV87,[3]справочник!$A$3:$C$20,3,FALSE)</f>
        <v>HC.6.2</v>
      </c>
      <c r="AX87" s="1021" t="s">
        <v>3428</v>
      </c>
      <c r="AY87" s="1021">
        <v>130</v>
      </c>
      <c r="AZ87" s="1021" t="s">
        <v>3169</v>
      </c>
      <c r="BA87" s="1021">
        <v>20000</v>
      </c>
      <c r="BB87" s="1021" t="s">
        <v>3068</v>
      </c>
      <c r="BC87" s="1021" t="s">
        <v>3386</v>
      </c>
      <c r="BD87" s="1021"/>
      <c r="BE87" s="1021"/>
      <c r="BF87" s="1021"/>
      <c r="BG87" s="1021" t="s">
        <v>3521</v>
      </c>
      <c r="BH87" s="1009"/>
      <c r="BI87" s="1009"/>
      <c r="BJ87" s="1009"/>
      <c r="BK87" s="1009"/>
      <c r="BL87" s="1009"/>
      <c r="BM87" s="1009"/>
      <c r="BN87" s="1009"/>
      <c r="BO87" s="1009"/>
      <c r="BP87" s="1009"/>
      <c r="BQ87" s="1009"/>
      <c r="BR87" s="1009"/>
      <c r="BS87" s="1009"/>
      <c r="BT87" s="1009"/>
      <c r="BU87" s="1009"/>
      <c r="BV87" s="1009"/>
      <c r="BW87" s="1009"/>
      <c r="BX87" s="1009"/>
      <c r="BY87" s="1009"/>
      <c r="BZ87" s="1009"/>
      <c r="CA87" s="1009"/>
      <c r="CB87" s="1009"/>
      <c r="CC87" s="1009"/>
      <c r="CD87" s="1009"/>
      <c r="CE87" s="1009"/>
      <c r="CF87" s="1009"/>
      <c r="CG87" s="1009"/>
    </row>
    <row r="88" spans="1:85" hidden="1">
      <c r="A88" s="1021">
        <v>2010</v>
      </c>
      <c r="B88" s="1021">
        <v>974</v>
      </c>
      <c r="C88" s="1021" t="s">
        <v>3165</v>
      </c>
      <c r="D88" s="1021" t="str">
        <f>VLOOKUP(G88,'справочник FS-HF'!$A$2:$C$26,3,FALSE)</f>
        <v>FS.7.1.2</v>
      </c>
      <c r="E88" s="1021" t="str">
        <f>VLOOKUP(G88,'справочник FS-HF'!$A$2:$D$26,4,FALSE)</f>
        <v>HF.4.2.2.3</v>
      </c>
      <c r="F88" s="1021">
        <v>1</v>
      </c>
      <c r="G88" s="1021" t="s">
        <v>3165</v>
      </c>
      <c r="H88" s="1021">
        <v>2010101187</v>
      </c>
      <c r="I88" s="1021" t="s">
        <v>3399</v>
      </c>
      <c r="J88" s="1021">
        <v>1</v>
      </c>
      <c r="K88" s="1021">
        <v>613</v>
      </c>
      <c r="L88" s="1021" t="s">
        <v>3034</v>
      </c>
      <c r="M88" s="1021"/>
      <c r="N88" s="1021"/>
      <c r="O88" s="1021">
        <v>10019</v>
      </c>
      <c r="P88" s="1021" t="s">
        <v>3035</v>
      </c>
      <c r="Q88" s="1021">
        <v>11</v>
      </c>
      <c r="R88" s="1021" t="s">
        <v>3036</v>
      </c>
      <c r="S88" s="1021">
        <v>4</v>
      </c>
      <c r="T88" s="1021">
        <v>10</v>
      </c>
      <c r="U88" s="1021">
        <v>110</v>
      </c>
      <c r="V88" s="1021" t="s">
        <v>3047</v>
      </c>
      <c r="W88" s="1021">
        <v>2.0299999999999999E-2</v>
      </c>
      <c r="X88" s="1035">
        <v>2.0299999999999999E-2</v>
      </c>
      <c r="Y88" s="1036">
        <f>X88*'[3]Exchange rate'!$B$4*'[3]Exchange rate'!$B$7</f>
        <v>2991.4080000000004</v>
      </c>
      <c r="Z88" s="1021">
        <v>0</v>
      </c>
      <c r="AA88" s="1021">
        <v>2.1625785888249999E-2</v>
      </c>
      <c r="AB88" s="1021">
        <v>2.1625785888249999E-2</v>
      </c>
      <c r="AC88" s="1021">
        <v>0</v>
      </c>
      <c r="AD88" s="1021"/>
      <c r="AE88" s="1021"/>
      <c r="AF88" s="1021"/>
      <c r="AG88" s="1021"/>
      <c r="AH88" s="1021"/>
      <c r="AI88" s="1021"/>
      <c r="AJ88" s="1021"/>
      <c r="AK88" s="1021"/>
      <c r="AL88" s="1021"/>
      <c r="AM88" s="1021"/>
      <c r="AN88" s="1021"/>
      <c r="AO88" s="1021"/>
      <c r="AP88" s="1021">
        <v>302</v>
      </c>
      <c r="AQ88" s="1021">
        <v>2.0299999999999999E-2</v>
      </c>
      <c r="AR88" s="1021">
        <v>2.0299999999999999E-2</v>
      </c>
      <c r="AS88" s="1021" t="s">
        <v>3407</v>
      </c>
      <c r="AT88" s="1021" t="s">
        <v>3408</v>
      </c>
      <c r="AU88" s="1021" t="str">
        <f>VLOOKUP(AV88,справочник_HC!$A$3:$E$20,5,FALSE)</f>
        <v xml:space="preserve">HP.2.9.1 </v>
      </c>
      <c r="AV88" s="1037">
        <v>13020</v>
      </c>
      <c r="AW88" s="1036" t="str">
        <f>VLOOKUP(AV88,[3]справочник!$A$3:$C$20,3,FALSE)</f>
        <v>HC.RI.3.1</v>
      </c>
      <c r="AX88" s="1021" t="s">
        <v>3389</v>
      </c>
      <c r="AY88" s="1021">
        <v>130</v>
      </c>
      <c r="AZ88" s="1021" t="s">
        <v>3169</v>
      </c>
      <c r="BA88" s="1021">
        <v>20000</v>
      </c>
      <c r="BB88" s="1021" t="s">
        <v>3068</v>
      </c>
      <c r="BC88" s="1021" t="s">
        <v>3386</v>
      </c>
      <c r="BD88" s="1021"/>
      <c r="BE88" s="1021"/>
      <c r="BF88" s="1021"/>
      <c r="BG88" s="1021" t="s">
        <v>3408</v>
      </c>
      <c r="BH88" s="1009"/>
      <c r="BI88" s="1009"/>
      <c r="BJ88" s="1009"/>
      <c r="BK88" s="1009"/>
      <c r="BL88" s="1009"/>
      <c r="BM88" s="1009"/>
      <c r="BN88" s="1009"/>
      <c r="BO88" s="1009"/>
      <c r="BP88" s="1009"/>
      <c r="BQ88" s="1009"/>
      <c r="BR88" s="1009"/>
      <c r="BS88" s="1009"/>
      <c r="BT88" s="1009"/>
      <c r="BU88" s="1009"/>
      <c r="BV88" s="1009"/>
      <c r="BW88" s="1009"/>
      <c r="BX88" s="1009"/>
      <c r="BY88" s="1009"/>
      <c r="BZ88" s="1009"/>
      <c r="CA88" s="1009"/>
      <c r="CB88" s="1009"/>
      <c r="CC88" s="1009"/>
      <c r="CD88" s="1009"/>
      <c r="CE88" s="1009"/>
      <c r="CF88" s="1009"/>
      <c r="CG88" s="1009"/>
    </row>
    <row r="89" spans="1:85">
      <c r="A89" s="1021">
        <v>2010</v>
      </c>
      <c r="B89" s="1021">
        <v>974</v>
      </c>
      <c r="C89" s="1021" t="s">
        <v>3165</v>
      </c>
      <c r="D89" s="1021" t="str">
        <f>VLOOKUP(G89,'справочник FS-HF'!$A$2:$C$26,3,FALSE)</f>
        <v>FS.7.1.2</v>
      </c>
      <c r="E89" s="1021" t="str">
        <f>VLOOKUP(G89,'справочник FS-HF'!$A$2:$D$26,4,FALSE)</f>
        <v>HF.4.2.2.3</v>
      </c>
      <c r="F89" s="1021">
        <v>1</v>
      </c>
      <c r="G89" s="1021" t="s">
        <v>3165</v>
      </c>
      <c r="H89" s="1021">
        <v>2010101185</v>
      </c>
      <c r="I89" s="1021" t="s">
        <v>3382</v>
      </c>
      <c r="J89" s="1021">
        <v>1</v>
      </c>
      <c r="K89" s="1021">
        <v>613</v>
      </c>
      <c r="L89" s="1021" t="s">
        <v>3034</v>
      </c>
      <c r="M89" s="1021"/>
      <c r="N89" s="1021"/>
      <c r="O89" s="1021">
        <v>10019</v>
      </c>
      <c r="P89" s="1021" t="s">
        <v>3035</v>
      </c>
      <c r="Q89" s="1021">
        <v>11</v>
      </c>
      <c r="R89" s="1021" t="s">
        <v>3036</v>
      </c>
      <c r="S89" s="1021">
        <v>4</v>
      </c>
      <c r="T89" s="1021">
        <v>10</v>
      </c>
      <c r="U89" s="1021">
        <v>110</v>
      </c>
      <c r="V89" s="1021" t="s">
        <v>3047</v>
      </c>
      <c r="W89" s="1021">
        <v>4.9459999999999997E-2</v>
      </c>
      <c r="X89" s="1035">
        <v>4.9459999999999997E-2</v>
      </c>
      <c r="Y89" s="1036">
        <f>X89*'[3]Exchange rate'!$B$4*'[3]Exchange rate'!$B$7</f>
        <v>7288.4256000000005</v>
      </c>
      <c r="Z89" s="1021">
        <v>0</v>
      </c>
      <c r="AA89" s="1021">
        <v>5.2690215272553902E-2</v>
      </c>
      <c r="AB89" s="1021">
        <v>5.2690215272553902E-2</v>
      </c>
      <c r="AC89" s="1021">
        <v>0</v>
      </c>
      <c r="AD89" s="1021"/>
      <c r="AE89" s="1021"/>
      <c r="AF89" s="1021"/>
      <c r="AG89" s="1021"/>
      <c r="AH89" s="1021"/>
      <c r="AI89" s="1021"/>
      <c r="AJ89" s="1021"/>
      <c r="AK89" s="1021"/>
      <c r="AL89" s="1021"/>
      <c r="AM89" s="1021"/>
      <c r="AN89" s="1021"/>
      <c r="AO89" s="1021"/>
      <c r="AP89" s="1021">
        <v>302</v>
      </c>
      <c r="AQ89" s="1021">
        <v>4.9459999999999997E-2</v>
      </c>
      <c r="AR89" s="1021">
        <v>4.9459999999999997E-2</v>
      </c>
      <c r="AS89" s="1021" t="s">
        <v>3383</v>
      </c>
      <c r="AT89" s="1021" t="s">
        <v>3384</v>
      </c>
      <c r="AU89" s="1021" t="str">
        <f>VLOOKUP(AV89,справочник_HC!$A$3:$E$20,5,FALSE)</f>
        <v xml:space="preserve">HP.7 </v>
      </c>
      <c r="AV89" s="1037">
        <v>13010</v>
      </c>
      <c r="AW89" s="1036" t="str">
        <f>VLOOKUP(AV89,[3]справочник!$A$3:$C$20,3,FALSE)</f>
        <v>HC.7</v>
      </c>
      <c r="AX89" s="1021" t="s">
        <v>3361</v>
      </c>
      <c r="AY89" s="1021">
        <v>130</v>
      </c>
      <c r="AZ89" s="1021" t="s">
        <v>3169</v>
      </c>
      <c r="BA89" s="1021">
        <v>20000</v>
      </c>
      <c r="BB89" s="1021" t="s">
        <v>3068</v>
      </c>
      <c r="BC89" s="1021" t="s">
        <v>3386</v>
      </c>
      <c r="BD89" s="1021"/>
      <c r="BE89" s="1021"/>
      <c r="BF89" s="1021"/>
      <c r="BG89" s="1021" t="s">
        <v>3384</v>
      </c>
      <c r="BH89" s="1009"/>
      <c r="BI89" s="1009"/>
      <c r="BJ89" s="1009"/>
      <c r="BK89" s="1009"/>
      <c r="BL89" s="1009"/>
      <c r="BM89" s="1009"/>
      <c r="BN89" s="1009"/>
      <c r="BO89" s="1009"/>
      <c r="BP89" s="1009"/>
      <c r="BQ89" s="1009"/>
      <c r="BR89" s="1009"/>
      <c r="BS89" s="1009"/>
      <c r="BT89" s="1009"/>
      <c r="BU89" s="1009"/>
      <c r="BV89" s="1009"/>
      <c r="BW89" s="1009"/>
      <c r="BX89" s="1009"/>
      <c r="BY89" s="1009"/>
      <c r="BZ89" s="1009"/>
      <c r="CA89" s="1009"/>
      <c r="CB89" s="1009"/>
      <c r="CC89" s="1009"/>
      <c r="CD89" s="1009"/>
      <c r="CE89" s="1009"/>
      <c r="CF89" s="1009"/>
      <c r="CG89" s="1009"/>
    </row>
    <row r="90" spans="1:85" hidden="1">
      <c r="A90" s="1021">
        <v>2012</v>
      </c>
      <c r="B90" s="1021">
        <v>974</v>
      </c>
      <c r="C90" s="1021" t="s">
        <v>3165</v>
      </c>
      <c r="D90" s="1021" t="str">
        <f>VLOOKUP(G90,'справочник FS-HF'!$A$2:$C$26,3,FALSE)</f>
        <v>FS.7.1.2</v>
      </c>
      <c r="E90" s="1021" t="str">
        <f>VLOOKUP(G90,'справочник FS-HF'!$A$2:$D$26,4,FALSE)</f>
        <v>HF.4.2.2.3</v>
      </c>
      <c r="F90" s="1021">
        <v>1</v>
      </c>
      <c r="G90" s="1021" t="s">
        <v>3165</v>
      </c>
      <c r="H90" s="1021">
        <v>2012001792</v>
      </c>
      <c r="I90" s="1021"/>
      <c r="J90" s="1021">
        <v>1</v>
      </c>
      <c r="K90" s="1021">
        <v>613</v>
      </c>
      <c r="L90" s="1021" t="s">
        <v>3034</v>
      </c>
      <c r="M90" s="1021"/>
      <c r="N90" s="1021"/>
      <c r="O90" s="1021">
        <v>10019</v>
      </c>
      <c r="P90" s="1021" t="s">
        <v>3035</v>
      </c>
      <c r="Q90" s="1021">
        <v>11</v>
      </c>
      <c r="R90" s="1021" t="s">
        <v>3036</v>
      </c>
      <c r="S90" s="1021">
        <v>4</v>
      </c>
      <c r="T90" s="1021">
        <v>10</v>
      </c>
      <c r="U90" s="1021">
        <v>110</v>
      </c>
      <c r="V90" s="1021" t="s">
        <v>3047</v>
      </c>
      <c r="W90" s="1021">
        <v>3.5549999999999901E-2</v>
      </c>
      <c r="X90" s="1035">
        <v>3.5549999999999901E-2</v>
      </c>
      <c r="Y90" s="1036">
        <f>X90*'[3]Exchange rate'!$B$6*'[3]Exchange rate'!$B$7</f>
        <v>5300.8604999999852</v>
      </c>
      <c r="Z90" s="1021">
        <v>0</v>
      </c>
      <c r="AA90" s="1021">
        <v>3.6334847605567697E-2</v>
      </c>
      <c r="AB90" s="1021">
        <v>3.6334847605567697E-2</v>
      </c>
      <c r="AC90" s="1021">
        <v>0</v>
      </c>
      <c r="AD90" s="1021"/>
      <c r="AE90" s="1021"/>
      <c r="AF90" s="1021"/>
      <c r="AG90" s="1021"/>
      <c r="AH90" s="1021"/>
      <c r="AI90" s="1021"/>
      <c r="AJ90" s="1021"/>
      <c r="AK90" s="1021"/>
      <c r="AL90" s="1021"/>
      <c r="AM90" s="1021"/>
      <c r="AN90" s="1021"/>
      <c r="AO90" s="1021"/>
      <c r="AP90" s="1021">
        <v>302</v>
      </c>
      <c r="AQ90" s="1021">
        <v>3.5549999999999901E-2</v>
      </c>
      <c r="AR90" s="1021">
        <v>3.5549999999999901E-2</v>
      </c>
      <c r="AS90" s="1021" t="s">
        <v>3175</v>
      </c>
      <c r="AT90" s="1021" t="s">
        <v>3176</v>
      </c>
      <c r="AU90" s="1021" t="str">
        <f>VLOOKUP(AV90,справочник_HC!$A$3:$E$20,5,FALSE)</f>
        <v xml:space="preserve">HP.2.9.1 </v>
      </c>
      <c r="AV90" s="1037">
        <v>13030</v>
      </c>
      <c r="AW90" s="1036" t="str">
        <f>VLOOKUP(AV90,[3]справочник!$A$3:$C$20,3,FALSE)</f>
        <v>HC.RI.3.1</v>
      </c>
      <c r="AX90" s="1021" t="s">
        <v>3168</v>
      </c>
      <c r="AY90" s="1021">
        <v>130</v>
      </c>
      <c r="AZ90" s="1021" t="s">
        <v>3169</v>
      </c>
      <c r="BA90" s="1021">
        <v>20000</v>
      </c>
      <c r="BB90" s="1021" t="s">
        <v>3068</v>
      </c>
      <c r="BC90" s="1021" t="s">
        <v>3170</v>
      </c>
      <c r="BD90" s="1021" t="s">
        <v>3171</v>
      </c>
      <c r="BE90" s="1021"/>
      <c r="BF90" s="1021"/>
      <c r="BG90" s="1021" t="s">
        <v>3176</v>
      </c>
      <c r="BH90" s="1009">
        <v>0</v>
      </c>
      <c r="BI90" s="1009"/>
      <c r="BJ90" s="1009"/>
      <c r="BK90" s="1009"/>
      <c r="BL90" s="1009"/>
      <c r="BM90" s="1009"/>
      <c r="BN90" s="1009"/>
      <c r="BO90" s="1009"/>
      <c r="BP90" s="1009"/>
      <c r="BQ90" s="1009"/>
      <c r="BR90" s="1009"/>
      <c r="BS90" s="1009"/>
      <c r="BT90" s="1010">
        <v>39812</v>
      </c>
      <c r="BU90" s="1009"/>
      <c r="BV90" s="1009"/>
      <c r="BW90" s="1009"/>
      <c r="BX90" s="1009"/>
      <c r="BY90" s="1009"/>
      <c r="BZ90" s="1009"/>
      <c r="CA90" s="1009"/>
      <c r="CB90" s="1009"/>
      <c r="CC90" s="1009"/>
      <c r="CD90" s="1009"/>
      <c r="CE90" s="1009"/>
      <c r="CF90" s="1009"/>
      <c r="CG90" s="1009"/>
    </row>
    <row r="91" spans="1:85">
      <c r="A91" s="1021">
        <v>2012</v>
      </c>
      <c r="B91" s="1021">
        <v>974</v>
      </c>
      <c r="C91" s="1021" t="s">
        <v>3165</v>
      </c>
      <c r="D91" s="1021" t="str">
        <f>VLOOKUP(G91,'справочник FS-HF'!$A$2:$C$26,3,FALSE)</f>
        <v>FS.7.1.2</v>
      </c>
      <c r="E91" s="1021" t="str">
        <f>VLOOKUP(G91,'справочник FS-HF'!$A$2:$D$26,4,FALSE)</f>
        <v>HF.4.2.2.3</v>
      </c>
      <c r="F91" s="1021">
        <v>1</v>
      </c>
      <c r="G91" s="1021" t="s">
        <v>3165</v>
      </c>
      <c r="H91" s="1021">
        <v>2012001682</v>
      </c>
      <c r="I91" s="1021"/>
      <c r="J91" s="1021">
        <v>1</v>
      </c>
      <c r="K91" s="1021">
        <v>613</v>
      </c>
      <c r="L91" s="1021" t="s">
        <v>3034</v>
      </c>
      <c r="M91" s="1021"/>
      <c r="N91" s="1021"/>
      <c r="O91" s="1021">
        <v>10019</v>
      </c>
      <c r="P91" s="1021" t="s">
        <v>3035</v>
      </c>
      <c r="Q91" s="1021">
        <v>11</v>
      </c>
      <c r="R91" s="1021" t="s">
        <v>3036</v>
      </c>
      <c r="S91" s="1021">
        <v>4</v>
      </c>
      <c r="T91" s="1021">
        <v>10</v>
      </c>
      <c r="U91" s="1021">
        <v>110</v>
      </c>
      <c r="V91" s="1021" t="s">
        <v>3047</v>
      </c>
      <c r="W91" s="1021">
        <v>2.9217E-2</v>
      </c>
      <c r="X91" s="1035">
        <v>2.9217E-2</v>
      </c>
      <c r="Y91" s="1036">
        <f>X91*'[3]Exchange rate'!$B$6*'[3]Exchange rate'!$B$7</f>
        <v>4356.546870000001</v>
      </c>
      <c r="Z91" s="1021">
        <v>0</v>
      </c>
      <c r="AA91" s="1021">
        <v>2.9862032137605399E-2</v>
      </c>
      <c r="AB91" s="1021">
        <v>2.9862032137605399E-2</v>
      </c>
      <c r="AC91" s="1021">
        <v>0</v>
      </c>
      <c r="AD91" s="1021"/>
      <c r="AE91" s="1021"/>
      <c r="AF91" s="1021"/>
      <c r="AG91" s="1021"/>
      <c r="AH91" s="1021"/>
      <c r="AI91" s="1021"/>
      <c r="AJ91" s="1021"/>
      <c r="AK91" s="1021"/>
      <c r="AL91" s="1021"/>
      <c r="AM91" s="1021"/>
      <c r="AN91" s="1021"/>
      <c r="AO91" s="1021"/>
      <c r="AP91" s="1021">
        <v>302</v>
      </c>
      <c r="AQ91" s="1021">
        <v>2.9217E-2</v>
      </c>
      <c r="AR91" s="1021">
        <v>2.9217E-2</v>
      </c>
      <c r="AS91" s="1021" t="s">
        <v>3367</v>
      </c>
      <c r="AT91" s="1021" t="s">
        <v>3368</v>
      </c>
      <c r="AU91" s="1021" t="str">
        <f>VLOOKUP(AV91,справочник_HC!$A$3:$E$20,5,FALSE)</f>
        <v xml:space="preserve">HP.7 </v>
      </c>
      <c r="AV91" s="1037">
        <v>13010</v>
      </c>
      <c r="AW91" s="1036" t="str">
        <f>VLOOKUP(AV91,[3]справочник!$A$3:$C$20,3,FALSE)</f>
        <v>HC.7</v>
      </c>
      <c r="AX91" s="1021" t="s">
        <v>3361</v>
      </c>
      <c r="AY91" s="1021">
        <v>130</v>
      </c>
      <c r="AZ91" s="1021" t="s">
        <v>3169</v>
      </c>
      <c r="BA91" s="1021">
        <v>20000</v>
      </c>
      <c r="BB91" s="1021" t="s">
        <v>3068</v>
      </c>
      <c r="BC91" s="1021" t="s">
        <v>3170</v>
      </c>
      <c r="BD91" s="1021" t="s">
        <v>3171</v>
      </c>
      <c r="BE91" s="1021"/>
      <c r="BF91" s="1021"/>
      <c r="BG91" s="1021" t="s">
        <v>3368</v>
      </c>
      <c r="BH91" s="1009">
        <v>0</v>
      </c>
      <c r="BI91" s="1009"/>
      <c r="BJ91" s="1009"/>
      <c r="BK91" s="1009"/>
      <c r="BL91" s="1009"/>
      <c r="BM91" s="1009"/>
      <c r="BN91" s="1009"/>
      <c r="BO91" s="1009"/>
      <c r="BP91" s="1009"/>
      <c r="BQ91" s="1009"/>
      <c r="BR91" s="1009"/>
      <c r="BS91" s="1009"/>
      <c r="BT91" s="1010">
        <v>39812</v>
      </c>
      <c r="BU91" s="1009"/>
      <c r="BV91" s="1009"/>
      <c r="BW91" s="1009"/>
      <c r="BX91" s="1009"/>
      <c r="BY91" s="1009"/>
      <c r="BZ91" s="1009"/>
      <c r="CA91" s="1009"/>
      <c r="CB91" s="1009"/>
      <c r="CC91" s="1009"/>
      <c r="CD91" s="1009"/>
      <c r="CE91" s="1009"/>
      <c r="CF91" s="1009"/>
      <c r="CG91" s="1009"/>
    </row>
    <row r="92" spans="1:85">
      <c r="A92" s="1021">
        <v>2012</v>
      </c>
      <c r="B92" s="1021">
        <v>974</v>
      </c>
      <c r="C92" s="1021" t="s">
        <v>3165</v>
      </c>
      <c r="D92" s="1021" t="str">
        <f>VLOOKUP(G92,'справочник FS-HF'!$A$2:$C$26,3,FALSE)</f>
        <v>FS.7.1.2</v>
      </c>
      <c r="E92" s="1021" t="str">
        <f>VLOOKUP(G92,'справочник FS-HF'!$A$2:$D$26,4,FALSE)</f>
        <v>HF.4.2.2.3</v>
      </c>
      <c r="F92" s="1021">
        <v>1</v>
      </c>
      <c r="G92" s="1021" t="s">
        <v>3165</v>
      </c>
      <c r="H92" s="1021">
        <v>2012001452</v>
      </c>
      <c r="I92" s="1021"/>
      <c r="J92" s="1021">
        <v>1</v>
      </c>
      <c r="K92" s="1021">
        <v>613</v>
      </c>
      <c r="L92" s="1021" t="s">
        <v>3034</v>
      </c>
      <c r="M92" s="1021"/>
      <c r="N92" s="1021"/>
      <c r="O92" s="1021">
        <v>10019</v>
      </c>
      <c r="P92" s="1021" t="s">
        <v>3035</v>
      </c>
      <c r="Q92" s="1021">
        <v>11</v>
      </c>
      <c r="R92" s="1021" t="s">
        <v>3036</v>
      </c>
      <c r="S92" s="1021">
        <v>4</v>
      </c>
      <c r="T92" s="1021">
        <v>10</v>
      </c>
      <c r="U92" s="1021">
        <v>110</v>
      </c>
      <c r="V92" s="1021" t="s">
        <v>3047</v>
      </c>
      <c r="W92" s="1021">
        <v>1.7691999999999899E-2</v>
      </c>
      <c r="X92" s="1035">
        <v>1.7691999999999899E-2</v>
      </c>
      <c r="Y92" s="1036">
        <f>X92*'[3]Exchange rate'!$B$6*'[3]Exchange rate'!$B$7</f>
        <v>2638.0541199999848</v>
      </c>
      <c r="Z92" s="1021">
        <v>0</v>
      </c>
      <c r="AA92" s="1021">
        <v>1.80825913878398E-2</v>
      </c>
      <c r="AB92" s="1021">
        <v>1.80825913878398E-2</v>
      </c>
      <c r="AC92" s="1021">
        <v>0</v>
      </c>
      <c r="AD92" s="1021"/>
      <c r="AE92" s="1021"/>
      <c r="AF92" s="1021"/>
      <c r="AG92" s="1021"/>
      <c r="AH92" s="1021"/>
      <c r="AI92" s="1021"/>
      <c r="AJ92" s="1021"/>
      <c r="AK92" s="1021"/>
      <c r="AL92" s="1021"/>
      <c r="AM92" s="1021"/>
      <c r="AN92" s="1021"/>
      <c r="AO92" s="1021"/>
      <c r="AP92" s="1021">
        <v>302</v>
      </c>
      <c r="AQ92" s="1021">
        <v>1.7691999999999899E-2</v>
      </c>
      <c r="AR92" s="1021">
        <v>1.7691999999999899E-2</v>
      </c>
      <c r="AS92" s="1021" t="s">
        <v>3374</v>
      </c>
      <c r="AT92" s="1021" t="s">
        <v>3375</v>
      </c>
      <c r="AU92" s="1021" t="str">
        <f>VLOOKUP(AV92,справочник_HC!$A$3:$E$20,5,FALSE)</f>
        <v xml:space="preserve">HP.7 </v>
      </c>
      <c r="AV92" s="1037">
        <v>13010</v>
      </c>
      <c r="AW92" s="1036" t="str">
        <f>VLOOKUP(AV92,[3]справочник!$A$3:$C$20,3,FALSE)</f>
        <v>HC.7</v>
      </c>
      <c r="AX92" s="1021" t="s">
        <v>3361</v>
      </c>
      <c r="AY92" s="1021">
        <v>130</v>
      </c>
      <c r="AZ92" s="1021" t="s">
        <v>3169</v>
      </c>
      <c r="BA92" s="1021">
        <v>20000</v>
      </c>
      <c r="BB92" s="1021" t="s">
        <v>3068</v>
      </c>
      <c r="BC92" s="1021" t="s">
        <v>3170</v>
      </c>
      <c r="BD92" s="1021" t="s">
        <v>3171</v>
      </c>
      <c r="BE92" s="1021"/>
      <c r="BF92" s="1021"/>
      <c r="BG92" s="1021" t="s">
        <v>3375</v>
      </c>
      <c r="BH92" s="1009">
        <v>1</v>
      </c>
      <c r="BI92" s="1009"/>
      <c r="BJ92" s="1009"/>
      <c r="BK92" s="1009"/>
      <c r="BL92" s="1009"/>
      <c r="BM92" s="1009"/>
      <c r="BN92" s="1009"/>
      <c r="BO92" s="1009"/>
      <c r="BP92" s="1009"/>
      <c r="BQ92" s="1009"/>
      <c r="BR92" s="1009"/>
      <c r="BS92" s="1009"/>
      <c r="BT92" s="1010">
        <v>39812</v>
      </c>
      <c r="BU92" s="1009"/>
      <c r="BV92" s="1009"/>
      <c r="BW92" s="1009"/>
      <c r="BX92" s="1009"/>
      <c r="BY92" s="1009"/>
      <c r="BZ92" s="1009"/>
      <c r="CA92" s="1009"/>
      <c r="CB92" s="1009"/>
      <c r="CC92" s="1009"/>
      <c r="CD92" s="1009"/>
      <c r="CE92" s="1009"/>
      <c r="CF92" s="1009"/>
      <c r="CG92" s="1009"/>
    </row>
    <row r="93" spans="1:85" hidden="1">
      <c r="A93" s="1021">
        <v>2012</v>
      </c>
      <c r="B93" s="1021">
        <v>974</v>
      </c>
      <c r="C93" s="1021" t="s">
        <v>3165</v>
      </c>
      <c r="D93" s="1021" t="str">
        <f>VLOOKUP(G93,'справочник FS-HF'!$A$2:$C$26,3,FALSE)</f>
        <v>FS.7.1.2</v>
      </c>
      <c r="E93" s="1021" t="str">
        <f>VLOOKUP(G93,'справочник FS-HF'!$A$2:$D$26,4,FALSE)</f>
        <v>HF.4.2.2.3</v>
      </c>
      <c r="F93" s="1021">
        <v>1</v>
      </c>
      <c r="G93" s="1021" t="s">
        <v>3165</v>
      </c>
      <c r="H93" s="1021">
        <v>2012001266</v>
      </c>
      <c r="I93" s="1021"/>
      <c r="J93" s="1021">
        <v>1</v>
      </c>
      <c r="K93" s="1021">
        <v>613</v>
      </c>
      <c r="L93" s="1021" t="s">
        <v>3034</v>
      </c>
      <c r="M93" s="1021"/>
      <c r="N93" s="1021"/>
      <c r="O93" s="1021">
        <v>10019</v>
      </c>
      <c r="P93" s="1021" t="s">
        <v>3035</v>
      </c>
      <c r="Q93" s="1021">
        <v>11</v>
      </c>
      <c r="R93" s="1021" t="s">
        <v>3036</v>
      </c>
      <c r="S93" s="1021">
        <v>4</v>
      </c>
      <c r="T93" s="1021">
        <v>10</v>
      </c>
      <c r="U93" s="1021">
        <v>110</v>
      </c>
      <c r="V93" s="1021" t="s">
        <v>3047</v>
      </c>
      <c r="W93" s="1021">
        <v>1.15E-2</v>
      </c>
      <c r="X93" s="1035">
        <v>1.15E-2</v>
      </c>
      <c r="Y93" s="1036">
        <f>X93*'[3]Exchange rate'!$B$6*'[3]Exchange rate'!$B$7</f>
        <v>1714.7650000000001</v>
      </c>
      <c r="Z93" s="1021">
        <v>0</v>
      </c>
      <c r="AA93" s="1021">
        <v>1.1753888817553499E-2</v>
      </c>
      <c r="AB93" s="1021">
        <v>1.1753888817553499E-2</v>
      </c>
      <c r="AC93" s="1021">
        <v>0</v>
      </c>
      <c r="AD93" s="1021"/>
      <c r="AE93" s="1021"/>
      <c r="AF93" s="1021"/>
      <c r="AG93" s="1021"/>
      <c r="AH93" s="1021"/>
      <c r="AI93" s="1021"/>
      <c r="AJ93" s="1021"/>
      <c r="AK93" s="1021"/>
      <c r="AL93" s="1021"/>
      <c r="AM93" s="1021"/>
      <c r="AN93" s="1021"/>
      <c r="AO93" s="1021"/>
      <c r="AP93" s="1021">
        <v>302</v>
      </c>
      <c r="AQ93" s="1021">
        <v>1.15E-2</v>
      </c>
      <c r="AR93" s="1021">
        <v>1.15E-2</v>
      </c>
      <c r="AS93" s="1021" t="s">
        <v>3426</v>
      </c>
      <c r="AT93" s="1021" t="s">
        <v>3427</v>
      </c>
      <c r="AU93" s="1021" t="str">
        <f>VLOOKUP(AV93,справочник_HC!$A$3:$E$20,5,FALSE)</f>
        <v xml:space="preserve">HP.6 </v>
      </c>
      <c r="AV93" s="1037">
        <v>13040</v>
      </c>
      <c r="AW93" s="1036" t="str">
        <f>VLOOKUP(AV93,[3]справочник!$A$3:$C$20,3,FALSE)</f>
        <v>HC.6.2</v>
      </c>
      <c r="AX93" s="1021" t="s">
        <v>3428</v>
      </c>
      <c r="AY93" s="1021">
        <v>130</v>
      </c>
      <c r="AZ93" s="1021" t="s">
        <v>3169</v>
      </c>
      <c r="BA93" s="1021">
        <v>20000</v>
      </c>
      <c r="BB93" s="1021" t="s">
        <v>3068</v>
      </c>
      <c r="BC93" s="1021" t="s">
        <v>3170</v>
      </c>
      <c r="BD93" s="1021" t="s">
        <v>3171</v>
      </c>
      <c r="BE93" s="1021"/>
      <c r="BF93" s="1021"/>
      <c r="BG93" s="1021" t="s">
        <v>3427</v>
      </c>
      <c r="BH93" s="1009">
        <v>0</v>
      </c>
      <c r="BI93" s="1009"/>
      <c r="BJ93" s="1009"/>
      <c r="BK93" s="1009"/>
      <c r="BL93" s="1009"/>
      <c r="BM93" s="1009"/>
      <c r="BN93" s="1009"/>
      <c r="BO93" s="1009"/>
      <c r="BP93" s="1009"/>
      <c r="BQ93" s="1009"/>
      <c r="BR93" s="1009"/>
      <c r="BS93" s="1009"/>
      <c r="BT93" s="1010">
        <v>39812</v>
      </c>
      <c r="BU93" s="1009"/>
      <c r="BV93" s="1009"/>
      <c r="BW93" s="1009"/>
      <c r="BX93" s="1009"/>
      <c r="BY93" s="1009"/>
      <c r="BZ93" s="1009"/>
      <c r="CA93" s="1009"/>
      <c r="CB93" s="1009"/>
      <c r="CC93" s="1009"/>
      <c r="CD93" s="1009"/>
      <c r="CE93" s="1009"/>
      <c r="CF93" s="1009"/>
      <c r="CG93" s="1009"/>
    </row>
    <row r="94" spans="1:85" hidden="1">
      <c r="A94" s="1021">
        <v>2011</v>
      </c>
      <c r="B94" s="1021">
        <v>302</v>
      </c>
      <c r="C94" s="1021" t="s">
        <v>3063</v>
      </c>
      <c r="D94" s="1021" t="str">
        <f>VLOOKUP(G94,'справочник FS-HF'!$A$2:$C$26,3,FALSE)</f>
        <v>FS.7.1.1</v>
      </c>
      <c r="E94" s="1021" t="str">
        <f>VLOOKUP(G94,'справочник FS-HF'!$A$2:$D$26,4,FALSE)</f>
        <v xml:space="preserve">HF.4.2.2.1 </v>
      </c>
      <c r="F94" s="1021">
        <v>1</v>
      </c>
      <c r="G94" s="1021" t="s">
        <v>3064</v>
      </c>
      <c r="H94" s="1021">
        <v>2011023353</v>
      </c>
      <c r="I94" s="1021" t="s">
        <v>3065</v>
      </c>
      <c r="J94" s="1021">
        <v>1</v>
      </c>
      <c r="K94" s="1021">
        <v>613</v>
      </c>
      <c r="L94" s="1021" t="s">
        <v>3034</v>
      </c>
      <c r="M94" s="1021"/>
      <c r="N94" s="1021"/>
      <c r="O94" s="1021">
        <v>10019</v>
      </c>
      <c r="P94" s="1021" t="s">
        <v>3035</v>
      </c>
      <c r="Q94" s="1021">
        <v>11</v>
      </c>
      <c r="R94" s="1021" t="s">
        <v>3036</v>
      </c>
      <c r="S94" s="1021">
        <v>1</v>
      </c>
      <c r="T94" s="1021">
        <v>10</v>
      </c>
      <c r="U94" s="1021">
        <v>110</v>
      </c>
      <c r="V94" s="1021" t="s">
        <v>3047</v>
      </c>
      <c r="W94" s="1021">
        <v>0.12</v>
      </c>
      <c r="X94" s="1035"/>
      <c r="Y94" s="1036">
        <f>X94*'[3]Exchange rate'!$B$5*'[3]Exchange rate'!$B$7</f>
        <v>0</v>
      </c>
      <c r="Z94" s="1021"/>
      <c r="AA94" s="1021">
        <v>0.12</v>
      </c>
      <c r="AB94" s="1021"/>
      <c r="AC94" s="1021"/>
      <c r="AD94" s="1021"/>
      <c r="AE94" s="1021"/>
      <c r="AF94" s="1021">
        <v>0.12</v>
      </c>
      <c r="AG94" s="1021"/>
      <c r="AH94" s="1021"/>
      <c r="AI94" s="1021">
        <v>0.12</v>
      </c>
      <c r="AJ94" s="1021"/>
      <c r="AK94" s="1021"/>
      <c r="AL94" s="1021"/>
      <c r="AM94" s="1021"/>
      <c r="AN94" s="1021"/>
      <c r="AO94" s="1021"/>
      <c r="AP94" s="1021">
        <v>302</v>
      </c>
      <c r="AQ94" s="1021">
        <v>0.12</v>
      </c>
      <c r="AR94" s="1021"/>
      <c r="AS94" s="1021" t="s">
        <v>3066</v>
      </c>
      <c r="AT94" s="1021" t="s">
        <v>3067</v>
      </c>
      <c r="AU94" s="1021" t="str">
        <f>VLOOKUP(AV94,справочник_HC!$A$3:$E$20,5,FALSE)</f>
        <v>HP.11</v>
      </c>
      <c r="AV94" s="1037">
        <v>12220</v>
      </c>
      <c r="AW94" s="1036" t="str">
        <f>VLOOKUP(AV94,[3]справочник!$A$3:$C$20,3,FALSE)</f>
        <v>HC.9</v>
      </c>
      <c r="AX94" s="1021" t="s">
        <v>3057</v>
      </c>
      <c r="AY94" s="1021">
        <v>122</v>
      </c>
      <c r="AZ94" s="1021" t="s">
        <v>3058</v>
      </c>
      <c r="BA94" s="1021">
        <v>20000</v>
      </c>
      <c r="BB94" s="1021" t="s">
        <v>3068</v>
      </c>
      <c r="BC94" s="1021" t="s">
        <v>3069</v>
      </c>
      <c r="BD94" s="1021"/>
      <c r="BE94" s="1021"/>
      <c r="BF94" s="1021"/>
      <c r="BG94" s="1021" t="s">
        <v>3070</v>
      </c>
      <c r="BH94" s="1009"/>
      <c r="BI94" s="1009">
        <v>0</v>
      </c>
      <c r="BJ94" s="1009">
        <v>0</v>
      </c>
      <c r="BK94" s="1009">
        <v>0</v>
      </c>
      <c r="BL94" s="1009"/>
      <c r="BM94" s="1009"/>
      <c r="BN94" s="1009"/>
      <c r="BO94" s="1009"/>
      <c r="BP94" s="1009">
        <v>0</v>
      </c>
      <c r="BQ94" s="1009">
        <v>0</v>
      </c>
      <c r="BR94" s="1009">
        <v>0</v>
      </c>
      <c r="BS94" s="1009">
        <v>0</v>
      </c>
      <c r="BT94" s="1009"/>
      <c r="BU94" s="1009"/>
      <c r="BV94" s="1009"/>
      <c r="BW94" s="1009"/>
      <c r="BX94" s="1009"/>
      <c r="BY94" s="1009"/>
      <c r="BZ94" s="1009"/>
      <c r="CA94" s="1009">
        <v>100</v>
      </c>
      <c r="CB94" s="1009"/>
      <c r="CC94" s="1009"/>
      <c r="CD94" s="1009"/>
      <c r="CE94" s="1009"/>
      <c r="CF94" s="1009"/>
      <c r="CG94" s="1009"/>
    </row>
    <row r="95" spans="1:85" hidden="1">
      <c r="A95" s="1021">
        <v>2012</v>
      </c>
      <c r="B95" s="1021">
        <v>302</v>
      </c>
      <c r="C95" s="1021" t="s">
        <v>3063</v>
      </c>
      <c r="D95" s="1021" t="str">
        <f>VLOOKUP(G95,'справочник FS-HF'!$A$2:$C$26,3,FALSE)</f>
        <v>FS.7.1.1</v>
      </c>
      <c r="E95" s="1021" t="str">
        <f>VLOOKUP(G95,'справочник FS-HF'!$A$2:$D$26,4,FALSE)</f>
        <v xml:space="preserve">HF.4.2.2.1 </v>
      </c>
      <c r="F95" s="1021">
        <v>1</v>
      </c>
      <c r="G95" s="1021" t="s">
        <v>3064</v>
      </c>
      <c r="H95" s="1021">
        <v>2012040433</v>
      </c>
      <c r="I95" s="1021" t="s">
        <v>3083</v>
      </c>
      <c r="J95" s="1021">
        <v>3</v>
      </c>
      <c r="K95" s="1021">
        <v>613</v>
      </c>
      <c r="L95" s="1021" t="s">
        <v>3034</v>
      </c>
      <c r="M95" s="1021"/>
      <c r="N95" s="1021"/>
      <c r="O95" s="1021">
        <v>10019</v>
      </c>
      <c r="P95" s="1021" t="s">
        <v>3035</v>
      </c>
      <c r="Q95" s="1021">
        <v>11</v>
      </c>
      <c r="R95" s="1021" t="s">
        <v>3036</v>
      </c>
      <c r="S95" s="1021">
        <v>1</v>
      </c>
      <c r="T95" s="1021">
        <v>10</v>
      </c>
      <c r="U95" s="1021">
        <v>110</v>
      </c>
      <c r="V95" s="1021" t="s">
        <v>3047</v>
      </c>
      <c r="W95" s="1021"/>
      <c r="X95" s="1035">
        <v>0.119811</v>
      </c>
      <c r="Y95" s="1036">
        <f>X95*'[3]Exchange rate'!$B$6*'[3]Exchange rate'!$B$7</f>
        <v>17865.018210000002</v>
      </c>
      <c r="Z95" s="1021"/>
      <c r="AA95" s="1021"/>
      <c r="AB95" s="1021">
        <v>0.11763567752218899</v>
      </c>
      <c r="AC95" s="1021"/>
      <c r="AD95" s="1021"/>
      <c r="AE95" s="1021"/>
      <c r="AF95" s="1021"/>
      <c r="AG95" s="1021"/>
      <c r="AH95" s="1021"/>
      <c r="AI95" s="1021"/>
      <c r="AJ95" s="1021"/>
      <c r="AK95" s="1021"/>
      <c r="AL95" s="1021"/>
      <c r="AM95" s="1021"/>
      <c r="AN95" s="1021"/>
      <c r="AO95" s="1021"/>
      <c r="AP95" s="1021">
        <v>302</v>
      </c>
      <c r="AQ95" s="1021"/>
      <c r="AR95" s="1021">
        <v>0.119811</v>
      </c>
      <c r="AS95" s="1021" t="s">
        <v>3066</v>
      </c>
      <c r="AT95" s="1021" t="s">
        <v>3067</v>
      </c>
      <c r="AU95" s="1021" t="str">
        <f>VLOOKUP(AV95,справочник_HC!$A$3:$E$20,5,FALSE)</f>
        <v>HP.11</v>
      </c>
      <c r="AV95" s="1037">
        <v>12220</v>
      </c>
      <c r="AW95" s="1036" t="str">
        <f>VLOOKUP(AV95,[3]справочник!$A$3:$C$20,3,FALSE)</f>
        <v>HC.9</v>
      </c>
      <c r="AX95" s="1021" t="s">
        <v>3057</v>
      </c>
      <c r="AY95" s="1021">
        <v>122</v>
      </c>
      <c r="AZ95" s="1021" t="s">
        <v>3058</v>
      </c>
      <c r="BA95" s="1021">
        <v>20000</v>
      </c>
      <c r="BB95" s="1021" t="s">
        <v>3068</v>
      </c>
      <c r="BC95" s="1021" t="s">
        <v>3069</v>
      </c>
      <c r="BD95" s="1021"/>
      <c r="BE95" s="1038">
        <v>39354</v>
      </c>
      <c r="BF95" s="1038">
        <v>39354</v>
      </c>
      <c r="BG95" s="1021" t="s">
        <v>3070</v>
      </c>
      <c r="BH95" s="1009"/>
      <c r="BI95" s="1009"/>
      <c r="BJ95" s="1009"/>
      <c r="BK95" s="1009"/>
      <c r="BL95" s="1009"/>
      <c r="BM95" s="1009"/>
      <c r="BN95" s="1009"/>
      <c r="BO95" s="1009"/>
      <c r="BP95" s="1009"/>
      <c r="BQ95" s="1009"/>
      <c r="BR95" s="1009"/>
      <c r="BS95" s="1009"/>
      <c r="BT95" s="1010">
        <v>39447</v>
      </c>
      <c r="BU95" s="1009"/>
      <c r="BV95" s="1009"/>
      <c r="BW95" s="1009"/>
      <c r="BX95" s="1009"/>
      <c r="BY95" s="1009"/>
      <c r="BZ95" s="1009"/>
      <c r="CA95" s="1009"/>
      <c r="CB95" s="1009"/>
      <c r="CC95" s="1009"/>
      <c r="CD95" s="1009"/>
      <c r="CE95" s="1009"/>
      <c r="CF95" s="1009"/>
      <c r="CG95" s="1009"/>
    </row>
    <row r="96" spans="1:85" hidden="1">
      <c r="A96" s="1021">
        <v>2010</v>
      </c>
      <c r="B96" s="1021">
        <v>918</v>
      </c>
      <c r="C96" s="1021" t="s">
        <v>3212</v>
      </c>
      <c r="D96" s="1021" t="str">
        <f>VLOOKUP(G96,'справочник FS-HF'!$A$2:$C$26,3,FALSE)</f>
        <v>FS.7.1.1</v>
      </c>
      <c r="E96" s="1021" t="str">
        <f>VLOOKUP(G96,'справочник FS-HF'!$A$2:$D$26,4,FALSE)</f>
        <v xml:space="preserve">HF.4.2.2.1 </v>
      </c>
      <c r="F96" s="1021">
        <v>2</v>
      </c>
      <c r="G96" s="1021" t="s">
        <v>3213</v>
      </c>
      <c r="H96" s="1021">
        <v>2006200349032</v>
      </c>
      <c r="I96" s="1021" t="s">
        <v>3601</v>
      </c>
      <c r="J96" s="1021">
        <v>3</v>
      </c>
      <c r="K96" s="1021">
        <v>613</v>
      </c>
      <c r="L96" s="1021" t="s">
        <v>3034</v>
      </c>
      <c r="M96" s="1021"/>
      <c r="N96" s="1021"/>
      <c r="O96" s="1021">
        <v>10019</v>
      </c>
      <c r="P96" s="1021" t="s">
        <v>3035</v>
      </c>
      <c r="Q96" s="1021">
        <v>11</v>
      </c>
      <c r="R96" s="1021" t="s">
        <v>3036</v>
      </c>
      <c r="S96" s="1021">
        <v>1</v>
      </c>
      <c r="T96" s="1021">
        <v>10</v>
      </c>
      <c r="U96" s="1021">
        <v>110</v>
      </c>
      <c r="V96" s="1021" t="s">
        <v>3047</v>
      </c>
      <c r="W96" s="1021">
        <v>0</v>
      </c>
      <c r="X96" s="1035">
        <v>1.78080794701986E-2</v>
      </c>
      <c r="Y96" s="1036">
        <f>X96*'[3]Exchange rate'!$B$4*'[3]Exchange rate'!$B$7</f>
        <v>2624.1985907284661</v>
      </c>
      <c r="Z96" s="1021">
        <v>0</v>
      </c>
      <c r="AA96" s="1021">
        <v>0</v>
      </c>
      <c r="AB96" s="1021">
        <v>1.8919075101241599E-2</v>
      </c>
      <c r="AC96" s="1021">
        <v>0</v>
      </c>
      <c r="AD96" s="1021"/>
      <c r="AE96" s="1021"/>
      <c r="AF96" s="1021">
        <v>0</v>
      </c>
      <c r="AG96" s="1021">
        <v>0</v>
      </c>
      <c r="AH96" s="1021">
        <v>0</v>
      </c>
      <c r="AI96" s="1021">
        <v>0</v>
      </c>
      <c r="AJ96" s="1021">
        <v>0</v>
      </c>
      <c r="AK96" s="1021">
        <v>0</v>
      </c>
      <c r="AL96" s="1021">
        <v>0</v>
      </c>
      <c r="AM96" s="1021">
        <v>0</v>
      </c>
      <c r="AN96" s="1021"/>
      <c r="AO96" s="1021">
        <v>0</v>
      </c>
      <c r="AP96" s="1021">
        <v>918</v>
      </c>
      <c r="AQ96" s="1021">
        <v>0</v>
      </c>
      <c r="AR96" s="1021">
        <v>1.34451E-2</v>
      </c>
      <c r="AS96" s="1021" t="s">
        <v>3543</v>
      </c>
      <c r="AT96" s="1021" t="s">
        <v>3602</v>
      </c>
      <c r="AU96" s="1021" t="str">
        <f>VLOOKUP(AV96,справочник_HC!$A$3:$E$20,5,FALSE)</f>
        <v xml:space="preserve">HP.6 </v>
      </c>
      <c r="AV96" s="1037">
        <v>13040</v>
      </c>
      <c r="AW96" s="1036" t="str">
        <f>VLOOKUP(AV96,[3]справочник!$A$3:$C$20,3,FALSE)</f>
        <v>HC.6.2</v>
      </c>
      <c r="AX96" s="1021" t="s">
        <v>3428</v>
      </c>
      <c r="AY96" s="1021">
        <v>130</v>
      </c>
      <c r="AZ96" s="1021" t="s">
        <v>3169</v>
      </c>
      <c r="BA96" s="1021">
        <v>20000</v>
      </c>
      <c r="BB96" s="1021" t="s">
        <v>3068</v>
      </c>
      <c r="BC96" s="1021"/>
      <c r="BD96" s="1021"/>
      <c r="BE96" s="1038">
        <v>37256</v>
      </c>
      <c r="BF96" s="1038">
        <v>39446</v>
      </c>
      <c r="BG96" s="1021" t="s">
        <v>3603</v>
      </c>
      <c r="BH96" s="1009">
        <v>1</v>
      </c>
      <c r="BI96" s="1009">
        <v>0</v>
      </c>
      <c r="BJ96" s="1009">
        <v>0</v>
      </c>
      <c r="BK96" s="1009">
        <v>2</v>
      </c>
      <c r="BL96" s="1009"/>
      <c r="BM96" s="1009"/>
      <c r="BN96" s="1009"/>
      <c r="BO96" s="1009"/>
      <c r="BP96" s="1009">
        <v>0</v>
      </c>
      <c r="BQ96" s="1009">
        <v>0</v>
      </c>
      <c r="BR96" s="1009">
        <v>0</v>
      </c>
      <c r="BS96" s="1009">
        <v>0</v>
      </c>
      <c r="BT96" s="1009"/>
      <c r="BU96" s="1009"/>
      <c r="BV96" s="1009"/>
      <c r="BW96" s="1009"/>
      <c r="BX96" s="1009"/>
      <c r="BY96" s="1009"/>
      <c r="BZ96" s="1009"/>
      <c r="CA96" s="1009"/>
      <c r="CB96" s="1009">
        <v>0</v>
      </c>
      <c r="CC96" s="1009"/>
      <c r="CD96" s="1009"/>
      <c r="CE96" s="1009"/>
      <c r="CF96" s="1009"/>
      <c r="CG96" s="1009"/>
    </row>
    <row r="97" spans="1:85" hidden="1">
      <c r="A97" s="1021">
        <v>2010</v>
      </c>
      <c r="B97" s="1021">
        <v>918</v>
      </c>
      <c r="C97" s="1021" t="s">
        <v>3212</v>
      </c>
      <c r="D97" s="1021" t="str">
        <f>VLOOKUP(G97,'справочник FS-HF'!$A$2:$C$26,3,FALSE)</f>
        <v>FS.7.1.1</v>
      </c>
      <c r="E97" s="1021" t="str">
        <f>VLOOKUP(G97,'справочник FS-HF'!$A$2:$D$26,4,FALSE)</f>
        <v xml:space="preserve">HF.4.2.2.1 </v>
      </c>
      <c r="F97" s="1021">
        <v>2</v>
      </c>
      <c r="G97" s="1021" t="s">
        <v>3213</v>
      </c>
      <c r="H97" s="1021">
        <v>2007200071003</v>
      </c>
      <c r="I97" s="1021" t="s">
        <v>3604</v>
      </c>
      <c r="J97" s="1021">
        <v>3</v>
      </c>
      <c r="K97" s="1021">
        <v>613</v>
      </c>
      <c r="L97" s="1021" t="s">
        <v>3034</v>
      </c>
      <c r="M97" s="1021"/>
      <c r="N97" s="1021"/>
      <c r="O97" s="1021">
        <v>10019</v>
      </c>
      <c r="P97" s="1021" t="s">
        <v>3035</v>
      </c>
      <c r="Q97" s="1021">
        <v>11</v>
      </c>
      <c r="R97" s="1021" t="s">
        <v>3036</v>
      </c>
      <c r="S97" s="1021">
        <v>1</v>
      </c>
      <c r="T97" s="1021">
        <v>10</v>
      </c>
      <c r="U97" s="1021">
        <v>110</v>
      </c>
      <c r="V97" s="1021" t="s">
        <v>3047</v>
      </c>
      <c r="W97" s="1021">
        <v>0</v>
      </c>
      <c r="X97" s="1035">
        <v>0.12672627814569501</v>
      </c>
      <c r="Y97" s="1036">
        <f>X97*'[3]Exchange rate'!$B$4*'[3]Exchange rate'!$B$7</f>
        <v>18674.384347549618</v>
      </c>
      <c r="Z97" s="1021">
        <v>0</v>
      </c>
      <c r="AA97" s="1021">
        <v>0</v>
      </c>
      <c r="AB97" s="1021">
        <v>0.13463237164633399</v>
      </c>
      <c r="AC97" s="1021">
        <v>0</v>
      </c>
      <c r="AD97" s="1021"/>
      <c r="AE97" s="1021"/>
      <c r="AF97" s="1021">
        <v>0</v>
      </c>
      <c r="AG97" s="1021">
        <v>0</v>
      </c>
      <c r="AH97" s="1021">
        <v>0</v>
      </c>
      <c r="AI97" s="1021">
        <v>0</v>
      </c>
      <c r="AJ97" s="1021">
        <v>0</v>
      </c>
      <c r="AK97" s="1021">
        <v>0</v>
      </c>
      <c r="AL97" s="1021">
        <v>0</v>
      </c>
      <c r="AM97" s="1021">
        <v>0</v>
      </c>
      <c r="AN97" s="1021"/>
      <c r="AO97" s="1021">
        <v>0</v>
      </c>
      <c r="AP97" s="1021">
        <v>918</v>
      </c>
      <c r="AQ97" s="1021">
        <v>0</v>
      </c>
      <c r="AR97" s="1021">
        <v>9.5678340000000001E-2</v>
      </c>
      <c r="AS97" s="1021" t="s">
        <v>3543</v>
      </c>
      <c r="AT97" s="1021" t="s">
        <v>3605</v>
      </c>
      <c r="AU97" s="1021" t="str">
        <f>VLOOKUP(AV97,справочник_HC!$A$3:$E$20,5,FALSE)</f>
        <v xml:space="preserve">HP.6 </v>
      </c>
      <c r="AV97" s="1037">
        <v>13040</v>
      </c>
      <c r="AW97" s="1036" t="str">
        <f>VLOOKUP(AV97,[3]справочник!$A$3:$C$20,3,FALSE)</f>
        <v>HC.6.2</v>
      </c>
      <c r="AX97" s="1021" t="s">
        <v>3428</v>
      </c>
      <c r="AY97" s="1021">
        <v>130</v>
      </c>
      <c r="AZ97" s="1021" t="s">
        <v>3169</v>
      </c>
      <c r="BA97" s="1021">
        <v>20000</v>
      </c>
      <c r="BB97" s="1021" t="s">
        <v>3068</v>
      </c>
      <c r="BC97" s="1021"/>
      <c r="BD97" s="1021"/>
      <c r="BE97" s="1038">
        <v>37621</v>
      </c>
      <c r="BF97" s="1038">
        <v>39446</v>
      </c>
      <c r="BG97" s="1021" t="s">
        <v>3555</v>
      </c>
      <c r="BH97" s="1009">
        <v>1</v>
      </c>
      <c r="BI97" s="1009">
        <v>0</v>
      </c>
      <c r="BJ97" s="1009">
        <v>0</v>
      </c>
      <c r="BK97" s="1009">
        <v>1</v>
      </c>
      <c r="BL97" s="1009"/>
      <c r="BM97" s="1009"/>
      <c r="BN97" s="1009"/>
      <c r="BO97" s="1009"/>
      <c r="BP97" s="1009">
        <v>0</v>
      </c>
      <c r="BQ97" s="1009">
        <v>0</v>
      </c>
      <c r="BR97" s="1009">
        <v>0</v>
      </c>
      <c r="BS97" s="1009">
        <v>0</v>
      </c>
      <c r="BT97" s="1009"/>
      <c r="BU97" s="1009"/>
      <c r="BV97" s="1009"/>
      <c r="BW97" s="1009"/>
      <c r="BX97" s="1009"/>
      <c r="BY97" s="1009"/>
      <c r="BZ97" s="1009"/>
      <c r="CA97" s="1009"/>
      <c r="CB97" s="1009">
        <v>0</v>
      </c>
      <c r="CC97" s="1009"/>
      <c r="CD97" s="1009"/>
      <c r="CE97" s="1009"/>
      <c r="CF97" s="1009"/>
      <c r="CG97" s="1009"/>
    </row>
    <row r="98" spans="1:85" hidden="1">
      <c r="A98" s="1021">
        <v>2011</v>
      </c>
      <c r="B98" s="1021">
        <v>918</v>
      </c>
      <c r="C98" s="1021" t="s">
        <v>3212</v>
      </c>
      <c r="D98" s="1021" t="str">
        <f>VLOOKUP(G98,'справочник FS-HF'!$A$2:$C$26,3,FALSE)</f>
        <v>FS.7.1.1</v>
      </c>
      <c r="E98" s="1021" t="str">
        <f>VLOOKUP(G98,'справочник FS-HF'!$A$2:$D$26,4,FALSE)</f>
        <v xml:space="preserve">HF.4.2.2.1 </v>
      </c>
      <c r="F98" s="1021">
        <v>2</v>
      </c>
      <c r="G98" s="1021" t="s">
        <v>3213</v>
      </c>
      <c r="H98" s="1021">
        <v>2007200071007</v>
      </c>
      <c r="I98" s="1021" t="s">
        <v>3275</v>
      </c>
      <c r="J98" s="1021">
        <v>3</v>
      </c>
      <c r="K98" s="1021">
        <v>613</v>
      </c>
      <c r="L98" s="1021" t="s">
        <v>3034</v>
      </c>
      <c r="M98" s="1021"/>
      <c r="N98" s="1021"/>
      <c r="O98" s="1021">
        <v>10019</v>
      </c>
      <c r="P98" s="1021" t="s">
        <v>3035</v>
      </c>
      <c r="Q98" s="1021">
        <v>11</v>
      </c>
      <c r="R98" s="1021" t="s">
        <v>3036</v>
      </c>
      <c r="S98" s="1021">
        <v>1</v>
      </c>
      <c r="T98" s="1021">
        <v>10</v>
      </c>
      <c r="U98" s="1021">
        <v>110</v>
      </c>
      <c r="V98" s="1021" t="s">
        <v>3047</v>
      </c>
      <c r="W98" s="1021">
        <v>0</v>
      </c>
      <c r="X98" s="1035">
        <v>8.1786429365962102E-2</v>
      </c>
      <c r="Y98" s="1036">
        <f>X98*'[3]Exchange rate'!$B$5*'[3]Exchange rate'!$B$7</f>
        <v>11991.526273637364</v>
      </c>
      <c r="Z98" s="1021">
        <v>0</v>
      </c>
      <c r="AA98" s="1021">
        <v>0</v>
      </c>
      <c r="AB98" s="1021">
        <v>8.1786429365962102E-2</v>
      </c>
      <c r="AC98" s="1021">
        <v>0</v>
      </c>
      <c r="AD98" s="1021"/>
      <c r="AE98" s="1021"/>
      <c r="AF98" s="1021">
        <v>0</v>
      </c>
      <c r="AG98" s="1021">
        <v>0</v>
      </c>
      <c r="AH98" s="1021">
        <v>0</v>
      </c>
      <c r="AI98" s="1021">
        <v>0</v>
      </c>
      <c r="AJ98" s="1021">
        <v>0</v>
      </c>
      <c r="AK98" s="1021">
        <v>0</v>
      </c>
      <c r="AL98" s="1021"/>
      <c r="AM98" s="1021"/>
      <c r="AN98" s="1021"/>
      <c r="AO98" s="1021"/>
      <c r="AP98" s="1021">
        <v>918</v>
      </c>
      <c r="AQ98" s="1021">
        <v>0</v>
      </c>
      <c r="AR98" s="1021">
        <v>5.8820799999999902E-2</v>
      </c>
      <c r="AS98" s="1021" t="s">
        <v>3276</v>
      </c>
      <c r="AT98" s="1021" t="s">
        <v>3276</v>
      </c>
      <c r="AU98" s="1021" t="str">
        <f>VLOOKUP(AV98,справочник_HC!$A$3:$E$20,5,FALSE)</f>
        <v xml:space="preserve">HP.6 </v>
      </c>
      <c r="AV98" s="1037">
        <v>12250</v>
      </c>
      <c r="AW98" s="1036" t="str">
        <f>VLOOKUP(AV98,[3]справочник!$A$3:$C$20,3,FALSE)</f>
        <v>HC.RI.3.3</v>
      </c>
      <c r="AX98" s="1021" t="s">
        <v>3238</v>
      </c>
      <c r="AY98" s="1021">
        <v>122</v>
      </c>
      <c r="AZ98" s="1021" t="s">
        <v>3058</v>
      </c>
      <c r="BA98" s="1021">
        <v>21000</v>
      </c>
      <c r="BB98" s="1021" t="s">
        <v>3277</v>
      </c>
      <c r="BC98" s="1021"/>
      <c r="BD98" s="1021"/>
      <c r="BE98" s="1021"/>
      <c r="BF98" s="1021"/>
      <c r="BG98" s="1021" t="s">
        <v>3278</v>
      </c>
      <c r="BH98" s="1009">
        <v>0</v>
      </c>
      <c r="BI98" s="1009">
        <v>0</v>
      </c>
      <c r="BJ98" s="1009">
        <v>0</v>
      </c>
      <c r="BK98" s="1009">
        <v>0</v>
      </c>
      <c r="BL98" s="1009"/>
      <c r="BM98" s="1009">
        <v>1</v>
      </c>
      <c r="BN98" s="1009"/>
      <c r="BO98" s="1009"/>
      <c r="BP98" s="1009">
        <v>0</v>
      </c>
      <c r="BQ98" s="1009">
        <v>0</v>
      </c>
      <c r="BR98" s="1009">
        <v>0</v>
      </c>
      <c r="BS98" s="1009">
        <v>0</v>
      </c>
      <c r="BT98" s="1009"/>
      <c r="BU98" s="1009"/>
      <c r="BV98" s="1009"/>
      <c r="BW98" s="1009"/>
      <c r="BX98" s="1009"/>
      <c r="BY98" s="1009"/>
      <c r="BZ98" s="1009"/>
      <c r="CA98" s="1009"/>
      <c r="CB98" s="1009"/>
      <c r="CC98" s="1009"/>
      <c r="CD98" s="1009"/>
      <c r="CE98" s="1009"/>
      <c r="CF98" s="1009"/>
      <c r="CG98" s="1009"/>
    </row>
    <row r="99" spans="1:85" hidden="1">
      <c r="A99" s="1021">
        <v>2010</v>
      </c>
      <c r="B99" s="1021">
        <v>302</v>
      </c>
      <c r="C99" s="1021" t="s">
        <v>3063</v>
      </c>
      <c r="D99" s="1021" t="str">
        <f>VLOOKUP(G99,'справочник FS-HF'!$A$2:$C$26,3,FALSE)</f>
        <v>FS.7.1.1</v>
      </c>
      <c r="E99" s="1021" t="str">
        <f>VLOOKUP(G99,'справочник FS-HF'!$A$2:$D$26,4,FALSE)</f>
        <v xml:space="preserve">HF.4.2.2.1 </v>
      </c>
      <c r="F99" s="1021">
        <v>1</v>
      </c>
      <c r="G99" s="1021" t="s">
        <v>3064</v>
      </c>
      <c r="H99" s="1021">
        <v>2010028398</v>
      </c>
      <c r="I99" s="1021" t="s">
        <v>3527</v>
      </c>
      <c r="J99" s="1021">
        <v>1</v>
      </c>
      <c r="K99" s="1021">
        <v>613</v>
      </c>
      <c r="L99" s="1021" t="s">
        <v>3034</v>
      </c>
      <c r="M99" s="1021"/>
      <c r="N99" s="1021"/>
      <c r="O99" s="1021">
        <v>10019</v>
      </c>
      <c r="P99" s="1021" t="s">
        <v>3035</v>
      </c>
      <c r="Q99" s="1021">
        <v>11</v>
      </c>
      <c r="R99" s="1021" t="s">
        <v>3036</v>
      </c>
      <c r="S99" s="1021">
        <v>1</v>
      </c>
      <c r="T99" s="1021">
        <v>10</v>
      </c>
      <c r="U99" s="1021">
        <v>110</v>
      </c>
      <c r="V99" s="1021" t="s">
        <v>3047</v>
      </c>
      <c r="W99" s="1021">
        <v>0.17999999999999899</v>
      </c>
      <c r="X99" s="1035"/>
      <c r="Y99" s="1036">
        <f>X99*'[3]Exchange rate'!$B$4*'[3]Exchange rate'!$B$7</f>
        <v>0</v>
      </c>
      <c r="Z99" s="1021"/>
      <c r="AA99" s="1021">
        <v>0.183837165127964</v>
      </c>
      <c r="AB99" s="1021"/>
      <c r="AC99" s="1021"/>
      <c r="AD99" s="1021"/>
      <c r="AE99" s="1021"/>
      <c r="AF99" s="1021">
        <v>0.17999999999999899</v>
      </c>
      <c r="AG99" s="1021"/>
      <c r="AH99" s="1021"/>
      <c r="AI99" s="1021">
        <v>0.183837165127964</v>
      </c>
      <c r="AJ99" s="1021"/>
      <c r="AK99" s="1021"/>
      <c r="AL99" s="1021"/>
      <c r="AM99" s="1021"/>
      <c r="AN99" s="1021"/>
      <c r="AO99" s="1021"/>
      <c r="AP99" s="1021">
        <v>302</v>
      </c>
      <c r="AQ99" s="1021">
        <v>0.17999999999999899</v>
      </c>
      <c r="AR99" s="1021"/>
      <c r="AS99" s="1021" t="s">
        <v>3494</v>
      </c>
      <c r="AT99" s="1021" t="s">
        <v>3494</v>
      </c>
      <c r="AU99" s="1021" t="str">
        <f>VLOOKUP(AV99,справочник_HC!$A$3:$E$20,5,FALSE)</f>
        <v xml:space="preserve">HP.6 </v>
      </c>
      <c r="AV99" s="1037">
        <v>13040</v>
      </c>
      <c r="AW99" s="1036" t="str">
        <f>VLOOKUP(AV99,[3]справочник!$A$3:$C$20,3,FALSE)</f>
        <v>HC.6.2</v>
      </c>
      <c r="AX99" s="1021" t="s">
        <v>3428</v>
      </c>
      <c r="AY99" s="1021">
        <v>130</v>
      </c>
      <c r="AZ99" s="1021" t="s">
        <v>3169</v>
      </c>
      <c r="BA99" s="1021">
        <v>21000</v>
      </c>
      <c r="BB99" s="1021" t="s">
        <v>3277</v>
      </c>
      <c r="BC99" s="1021" t="s">
        <v>3277</v>
      </c>
      <c r="BD99" s="1021"/>
      <c r="BE99" s="1038">
        <v>38717</v>
      </c>
      <c r="BF99" s="1038">
        <v>39081</v>
      </c>
      <c r="BG99" s="1021" t="s">
        <v>3528</v>
      </c>
      <c r="BH99" s="1009"/>
      <c r="BI99" s="1009">
        <v>0</v>
      </c>
      <c r="BJ99" s="1009">
        <v>0</v>
      </c>
      <c r="BK99" s="1009">
        <v>0</v>
      </c>
      <c r="BL99" s="1009"/>
      <c r="BM99" s="1009"/>
      <c r="BN99" s="1009"/>
      <c r="BO99" s="1009"/>
      <c r="BP99" s="1009">
        <v>0</v>
      </c>
      <c r="BQ99" s="1009">
        <v>0</v>
      </c>
      <c r="BR99" s="1009">
        <v>0</v>
      </c>
      <c r="BS99" s="1009">
        <v>0</v>
      </c>
      <c r="BT99" s="1009"/>
      <c r="BU99" s="1009"/>
      <c r="BV99" s="1009"/>
      <c r="BW99" s="1009"/>
      <c r="BX99" s="1009"/>
      <c r="BY99" s="1009"/>
      <c r="BZ99" s="1009"/>
      <c r="CA99" s="1009">
        <v>100</v>
      </c>
      <c r="CB99" s="1009"/>
      <c r="CC99" s="1009"/>
      <c r="CD99" s="1009"/>
      <c r="CE99" s="1009"/>
      <c r="CF99" s="1009"/>
      <c r="CG99" s="1009"/>
    </row>
    <row r="100" spans="1:85" hidden="1">
      <c r="A100" s="1021">
        <v>2011</v>
      </c>
      <c r="B100" s="1021">
        <v>302</v>
      </c>
      <c r="C100" s="1021" t="s">
        <v>3063</v>
      </c>
      <c r="D100" s="1021" t="str">
        <f>VLOOKUP(G100,'справочник FS-HF'!$A$2:$C$26,3,FALSE)</f>
        <v>FS.7.1.1</v>
      </c>
      <c r="E100" s="1021" t="str">
        <f>VLOOKUP(G100,'справочник FS-HF'!$A$2:$D$26,4,FALSE)</f>
        <v xml:space="preserve">HF.4.2.2.1 </v>
      </c>
      <c r="F100" s="1021">
        <v>1</v>
      </c>
      <c r="G100" s="1021" t="s">
        <v>3064</v>
      </c>
      <c r="H100" s="1021">
        <v>2011013303</v>
      </c>
      <c r="I100" s="1021" t="s">
        <v>3590</v>
      </c>
      <c r="J100" s="1021">
        <v>3</v>
      </c>
      <c r="K100" s="1021">
        <v>613</v>
      </c>
      <c r="L100" s="1021" t="s">
        <v>3034</v>
      </c>
      <c r="M100" s="1021"/>
      <c r="N100" s="1021"/>
      <c r="O100" s="1021">
        <v>10019</v>
      </c>
      <c r="P100" s="1021" t="s">
        <v>3035</v>
      </c>
      <c r="Q100" s="1021">
        <v>11</v>
      </c>
      <c r="R100" s="1021" t="s">
        <v>3036</v>
      </c>
      <c r="S100" s="1021">
        <v>1</v>
      </c>
      <c r="T100" s="1021">
        <v>10</v>
      </c>
      <c r="U100" s="1021">
        <v>110</v>
      </c>
      <c r="V100" s="1021" t="s">
        <v>3047</v>
      </c>
      <c r="W100" s="1021"/>
      <c r="X100" s="1035">
        <v>0.17999999999999899</v>
      </c>
      <c r="Y100" s="1036">
        <f>X100*'[3]Exchange rate'!$B$5*'[3]Exchange rate'!$B$7</f>
        <v>26391.599999999853</v>
      </c>
      <c r="Z100" s="1021"/>
      <c r="AA100" s="1021"/>
      <c r="AB100" s="1021">
        <v>0.17999999999999899</v>
      </c>
      <c r="AC100" s="1021"/>
      <c r="AD100" s="1021"/>
      <c r="AE100" s="1021"/>
      <c r="AF100" s="1021"/>
      <c r="AG100" s="1021"/>
      <c r="AH100" s="1021"/>
      <c r="AI100" s="1021"/>
      <c r="AJ100" s="1021"/>
      <c r="AK100" s="1021"/>
      <c r="AL100" s="1021"/>
      <c r="AM100" s="1021"/>
      <c r="AN100" s="1021"/>
      <c r="AO100" s="1021"/>
      <c r="AP100" s="1021">
        <v>302</v>
      </c>
      <c r="AQ100" s="1021"/>
      <c r="AR100" s="1021">
        <v>0.17999999999999899</v>
      </c>
      <c r="AS100" s="1021" t="s">
        <v>3494</v>
      </c>
      <c r="AT100" s="1021" t="s">
        <v>3494</v>
      </c>
      <c r="AU100" s="1021" t="str">
        <f>VLOOKUP(AV100,справочник_HC!$A$3:$E$20,5,FALSE)</f>
        <v xml:space="preserve">HP.6 </v>
      </c>
      <c r="AV100" s="1037">
        <v>13040</v>
      </c>
      <c r="AW100" s="1036" t="str">
        <f>VLOOKUP(AV100,[3]справочник!$A$3:$C$20,3,FALSE)</f>
        <v>HC.6.2</v>
      </c>
      <c r="AX100" s="1021" t="s">
        <v>3428</v>
      </c>
      <c r="AY100" s="1021">
        <v>130</v>
      </c>
      <c r="AZ100" s="1021" t="s">
        <v>3169</v>
      </c>
      <c r="BA100" s="1021">
        <v>21000</v>
      </c>
      <c r="BB100" s="1021" t="s">
        <v>3277</v>
      </c>
      <c r="BC100" s="1021" t="s">
        <v>3591</v>
      </c>
      <c r="BD100" s="1021"/>
      <c r="BE100" s="1021"/>
      <c r="BF100" s="1021"/>
      <c r="BG100" s="1021" t="s">
        <v>3592</v>
      </c>
      <c r="BH100" s="1009"/>
      <c r="BI100" s="1009">
        <v>0</v>
      </c>
      <c r="BJ100" s="1009">
        <v>0</v>
      </c>
      <c r="BK100" s="1009">
        <v>0</v>
      </c>
      <c r="BL100" s="1009"/>
      <c r="BM100" s="1009"/>
      <c r="BN100" s="1009"/>
      <c r="BO100" s="1009"/>
      <c r="BP100" s="1009">
        <v>0</v>
      </c>
      <c r="BQ100" s="1009">
        <v>0</v>
      </c>
      <c r="BR100" s="1009">
        <v>0</v>
      </c>
      <c r="BS100" s="1009">
        <v>0</v>
      </c>
      <c r="BT100" s="1009"/>
      <c r="BU100" s="1009"/>
      <c r="BV100" s="1009"/>
      <c r="BW100" s="1009"/>
      <c r="BX100" s="1009"/>
      <c r="BY100" s="1009"/>
      <c r="BZ100" s="1009"/>
      <c r="CA100" s="1009"/>
      <c r="CB100" s="1009"/>
      <c r="CC100" s="1009"/>
      <c r="CD100" s="1009"/>
      <c r="CE100" s="1009"/>
      <c r="CF100" s="1009"/>
      <c r="CG100" s="1009"/>
    </row>
    <row r="101" spans="1:85" hidden="1">
      <c r="A101" s="1021">
        <v>2010</v>
      </c>
      <c r="B101" s="1021">
        <v>302</v>
      </c>
      <c r="C101" s="1021" t="s">
        <v>3063</v>
      </c>
      <c r="D101" s="1021" t="str">
        <f>VLOOKUP(G101,'справочник FS-HF'!$A$2:$C$26,3,FALSE)</f>
        <v>FS.7.1.1</v>
      </c>
      <c r="E101" s="1021" t="str">
        <f>VLOOKUP(G101,'справочник FS-HF'!$A$2:$D$26,4,FALSE)</f>
        <v xml:space="preserve">HF.4.2.2.1 </v>
      </c>
      <c r="F101" s="1021">
        <v>1</v>
      </c>
      <c r="G101" s="1021" t="s">
        <v>3064</v>
      </c>
      <c r="H101" s="1021">
        <v>2010028305</v>
      </c>
      <c r="I101" s="1021" t="s">
        <v>3610</v>
      </c>
      <c r="J101" s="1021">
        <v>3</v>
      </c>
      <c r="K101" s="1021">
        <v>613</v>
      </c>
      <c r="L101" s="1021" t="s">
        <v>3034</v>
      </c>
      <c r="M101" s="1021"/>
      <c r="N101" s="1021"/>
      <c r="O101" s="1021">
        <v>10019</v>
      </c>
      <c r="P101" s="1021" t="s">
        <v>3035</v>
      </c>
      <c r="Q101" s="1021">
        <v>11</v>
      </c>
      <c r="R101" s="1021" t="s">
        <v>3036</v>
      </c>
      <c r="S101" s="1021">
        <v>1</v>
      </c>
      <c r="T101" s="1021">
        <v>10</v>
      </c>
      <c r="U101" s="1021">
        <v>110</v>
      </c>
      <c r="V101" s="1021" t="s">
        <v>3047</v>
      </c>
      <c r="W101" s="1021"/>
      <c r="X101" s="1035">
        <v>8.8999999999999899E-2</v>
      </c>
      <c r="Y101" s="1036">
        <f>X101*'[3]Exchange rate'!$B$4*'[3]Exchange rate'!$B$7</f>
        <v>13115.039999999986</v>
      </c>
      <c r="Z101" s="1021"/>
      <c r="AA101" s="1021"/>
      <c r="AB101" s="1021">
        <v>9.0897264979938205E-2</v>
      </c>
      <c r="AC101" s="1021"/>
      <c r="AD101" s="1021"/>
      <c r="AE101" s="1021"/>
      <c r="AF101" s="1021"/>
      <c r="AG101" s="1021"/>
      <c r="AH101" s="1021"/>
      <c r="AI101" s="1021"/>
      <c r="AJ101" s="1021"/>
      <c r="AK101" s="1021"/>
      <c r="AL101" s="1021"/>
      <c r="AM101" s="1021"/>
      <c r="AN101" s="1021"/>
      <c r="AO101" s="1021"/>
      <c r="AP101" s="1021">
        <v>302</v>
      </c>
      <c r="AQ101" s="1021"/>
      <c r="AR101" s="1021">
        <v>8.8999999999999899E-2</v>
      </c>
      <c r="AS101" s="1021" t="s">
        <v>3494</v>
      </c>
      <c r="AT101" s="1021" t="s">
        <v>3494</v>
      </c>
      <c r="AU101" s="1021" t="str">
        <f>VLOOKUP(AV101,справочник_HC!$A$3:$E$20,5,FALSE)</f>
        <v xml:space="preserve">HP.6 </v>
      </c>
      <c r="AV101" s="1037">
        <v>13040</v>
      </c>
      <c r="AW101" s="1036" t="str">
        <f>VLOOKUP(AV101,[3]справочник!$A$3:$C$20,3,FALSE)</f>
        <v>HC.6.2</v>
      </c>
      <c r="AX101" s="1021" t="s">
        <v>3428</v>
      </c>
      <c r="AY101" s="1021">
        <v>130</v>
      </c>
      <c r="AZ101" s="1021" t="s">
        <v>3169</v>
      </c>
      <c r="BA101" s="1021">
        <v>21032</v>
      </c>
      <c r="BB101" s="1021" t="s">
        <v>3611</v>
      </c>
      <c r="BC101" s="1021" t="s">
        <v>3612</v>
      </c>
      <c r="BD101" s="1021"/>
      <c r="BE101" s="1038">
        <v>38717</v>
      </c>
      <c r="BF101" s="1038">
        <v>39081</v>
      </c>
      <c r="BG101" s="1021" t="s">
        <v>3613</v>
      </c>
      <c r="BH101" s="1009"/>
      <c r="BI101" s="1009">
        <v>0</v>
      </c>
      <c r="BJ101" s="1009">
        <v>0</v>
      </c>
      <c r="BK101" s="1009">
        <v>0</v>
      </c>
      <c r="BL101" s="1009"/>
      <c r="BM101" s="1009"/>
      <c r="BN101" s="1009"/>
      <c r="BO101" s="1009"/>
      <c r="BP101" s="1009">
        <v>0</v>
      </c>
      <c r="BQ101" s="1009">
        <v>0</v>
      </c>
      <c r="BR101" s="1009">
        <v>0</v>
      </c>
      <c r="BS101" s="1009">
        <v>0</v>
      </c>
      <c r="BT101" s="1009"/>
      <c r="BU101" s="1009"/>
      <c r="BV101" s="1009"/>
      <c r="BW101" s="1009"/>
      <c r="BX101" s="1009"/>
      <c r="BY101" s="1009"/>
      <c r="BZ101" s="1009"/>
      <c r="CA101" s="1009"/>
      <c r="CB101" s="1009"/>
      <c r="CC101" s="1009"/>
      <c r="CD101" s="1009"/>
      <c r="CE101" s="1009"/>
      <c r="CF101" s="1009"/>
      <c r="CG101" s="1009"/>
    </row>
    <row r="102" spans="1:85" hidden="1">
      <c r="A102" s="1021">
        <v>2010</v>
      </c>
      <c r="B102" s="1021">
        <v>302</v>
      </c>
      <c r="C102" s="1021" t="s">
        <v>3063</v>
      </c>
      <c r="D102" s="1021" t="str">
        <f>VLOOKUP(G102,'справочник FS-HF'!$A$2:$C$26,3,FALSE)</f>
        <v>FS.7.1.1</v>
      </c>
      <c r="E102" s="1021" t="str">
        <f>VLOOKUP(G102,'справочник FS-HF'!$A$2:$D$26,4,FALSE)</f>
        <v xml:space="preserve">HF.4.2.2.1 </v>
      </c>
      <c r="F102" s="1021">
        <v>1</v>
      </c>
      <c r="G102" s="1021" t="s">
        <v>3064</v>
      </c>
      <c r="H102" s="1021">
        <v>2010030855</v>
      </c>
      <c r="I102" s="1021" t="s">
        <v>3617</v>
      </c>
      <c r="J102" s="1021">
        <v>3</v>
      </c>
      <c r="K102" s="1021">
        <v>613</v>
      </c>
      <c r="L102" s="1021" t="s">
        <v>3034</v>
      </c>
      <c r="M102" s="1021"/>
      <c r="N102" s="1021"/>
      <c r="O102" s="1021">
        <v>10019</v>
      </c>
      <c r="P102" s="1021" t="s">
        <v>3035</v>
      </c>
      <c r="Q102" s="1021">
        <v>11</v>
      </c>
      <c r="R102" s="1021" t="s">
        <v>3036</v>
      </c>
      <c r="S102" s="1021">
        <v>1</v>
      </c>
      <c r="T102" s="1021">
        <v>10</v>
      </c>
      <c r="U102" s="1021">
        <v>110</v>
      </c>
      <c r="V102" s="1021" t="s">
        <v>3047</v>
      </c>
      <c r="W102" s="1021"/>
      <c r="X102" s="1035">
        <v>0.17199999999999899</v>
      </c>
      <c r="Y102" s="1036">
        <f>X102*'[3]Exchange rate'!$B$4*'[3]Exchange rate'!$B$7</f>
        <v>25345.919999999853</v>
      </c>
      <c r="Z102" s="1021"/>
      <c r="AA102" s="1021"/>
      <c r="AB102" s="1021">
        <v>0.17566662445560999</v>
      </c>
      <c r="AC102" s="1021"/>
      <c r="AD102" s="1021"/>
      <c r="AE102" s="1021"/>
      <c r="AF102" s="1021"/>
      <c r="AG102" s="1021"/>
      <c r="AH102" s="1021"/>
      <c r="AI102" s="1021"/>
      <c r="AJ102" s="1021"/>
      <c r="AK102" s="1021"/>
      <c r="AL102" s="1021"/>
      <c r="AM102" s="1021"/>
      <c r="AN102" s="1021"/>
      <c r="AO102" s="1021"/>
      <c r="AP102" s="1021">
        <v>302</v>
      </c>
      <c r="AQ102" s="1021"/>
      <c r="AR102" s="1021">
        <v>0.17199999999999899</v>
      </c>
      <c r="AS102" s="1021" t="s">
        <v>3537</v>
      </c>
      <c r="AT102" s="1021" t="s">
        <v>3538</v>
      </c>
      <c r="AU102" s="1021" t="str">
        <f>VLOOKUP(AV102,справочник_HC!$A$3:$E$20,5,FALSE)</f>
        <v xml:space="preserve">HP.6 </v>
      </c>
      <c r="AV102" s="1037">
        <v>13040</v>
      </c>
      <c r="AW102" s="1036" t="str">
        <f>VLOOKUP(AV102,[3]справочник!$A$3:$C$20,3,FALSE)</f>
        <v>HC.6.2</v>
      </c>
      <c r="AX102" s="1021" t="s">
        <v>3428</v>
      </c>
      <c r="AY102" s="1021">
        <v>130</v>
      </c>
      <c r="AZ102" s="1021" t="s">
        <v>3169</v>
      </c>
      <c r="BA102" s="1021">
        <v>21032</v>
      </c>
      <c r="BB102" s="1021" t="s">
        <v>3611</v>
      </c>
      <c r="BC102" s="1021" t="s">
        <v>3612</v>
      </c>
      <c r="BD102" s="1021"/>
      <c r="BE102" s="1038">
        <v>38717</v>
      </c>
      <c r="BF102" s="1038">
        <v>39081</v>
      </c>
      <c r="BG102" s="1021" t="s">
        <v>3618</v>
      </c>
      <c r="BH102" s="1009"/>
      <c r="BI102" s="1009">
        <v>0</v>
      </c>
      <c r="BJ102" s="1009">
        <v>0</v>
      </c>
      <c r="BK102" s="1009">
        <v>0</v>
      </c>
      <c r="BL102" s="1009"/>
      <c r="BM102" s="1009"/>
      <c r="BN102" s="1009"/>
      <c r="BO102" s="1009"/>
      <c r="BP102" s="1009">
        <v>0</v>
      </c>
      <c r="BQ102" s="1009">
        <v>0</v>
      </c>
      <c r="BR102" s="1009">
        <v>0</v>
      </c>
      <c r="BS102" s="1009">
        <v>0</v>
      </c>
      <c r="BT102" s="1009"/>
      <c r="BU102" s="1009"/>
      <c r="BV102" s="1009"/>
      <c r="BW102" s="1009"/>
      <c r="BX102" s="1009"/>
      <c r="BY102" s="1009"/>
      <c r="BZ102" s="1009"/>
      <c r="CA102" s="1009"/>
      <c r="CB102" s="1009"/>
      <c r="CC102" s="1009"/>
      <c r="CD102" s="1009"/>
      <c r="CE102" s="1009"/>
      <c r="CF102" s="1009"/>
      <c r="CG102" s="1009"/>
    </row>
    <row r="103" spans="1:85" hidden="1">
      <c r="A103" s="1021">
        <v>2012</v>
      </c>
      <c r="B103" s="1021">
        <v>302</v>
      </c>
      <c r="C103" s="1021" t="s">
        <v>3063</v>
      </c>
      <c r="D103" s="1021" t="str">
        <f>VLOOKUP(G103,'справочник FS-HF'!$A$2:$C$26,3,FALSE)</f>
        <v>FS.7.1.1</v>
      </c>
      <c r="E103" s="1021" t="str">
        <f>VLOOKUP(G103,'справочник FS-HF'!$A$2:$D$26,4,FALSE)</f>
        <v xml:space="preserve">HF.4.2.2.1 </v>
      </c>
      <c r="F103" s="1021">
        <v>1</v>
      </c>
      <c r="G103" s="1021" t="s">
        <v>3064</v>
      </c>
      <c r="H103" s="1021">
        <v>2012047500</v>
      </c>
      <c r="I103" s="1021" t="s">
        <v>3693</v>
      </c>
      <c r="J103" s="1021">
        <v>3</v>
      </c>
      <c r="K103" s="1021">
        <v>613</v>
      </c>
      <c r="L103" s="1021" t="s">
        <v>3034</v>
      </c>
      <c r="M103" s="1021"/>
      <c r="N103" s="1021"/>
      <c r="O103" s="1021">
        <v>10019</v>
      </c>
      <c r="P103" s="1021" t="s">
        <v>3035</v>
      </c>
      <c r="Q103" s="1021">
        <v>11</v>
      </c>
      <c r="R103" s="1021" t="s">
        <v>3036</v>
      </c>
      <c r="S103" s="1021">
        <v>1</v>
      </c>
      <c r="T103" s="1021">
        <v>10</v>
      </c>
      <c r="U103" s="1021">
        <v>110</v>
      </c>
      <c r="V103" s="1021" t="s">
        <v>3047</v>
      </c>
      <c r="W103" s="1021"/>
      <c r="X103" s="1035">
        <v>0.30401799999999901</v>
      </c>
      <c r="Y103" s="1036">
        <f>X103*'[3]Exchange rate'!$B$6*'[3]Exchange rate'!$B$7</f>
        <v>45332.123979999858</v>
      </c>
      <c r="Z103" s="1021"/>
      <c r="AA103" s="1021"/>
      <c r="AB103" s="1021">
        <v>0.29849816301458898</v>
      </c>
      <c r="AC103" s="1021"/>
      <c r="AD103" s="1021"/>
      <c r="AE103" s="1021"/>
      <c r="AF103" s="1021"/>
      <c r="AG103" s="1021"/>
      <c r="AH103" s="1021"/>
      <c r="AI103" s="1021"/>
      <c r="AJ103" s="1021"/>
      <c r="AK103" s="1021"/>
      <c r="AL103" s="1021"/>
      <c r="AM103" s="1021"/>
      <c r="AN103" s="1021"/>
      <c r="AO103" s="1021"/>
      <c r="AP103" s="1021">
        <v>302</v>
      </c>
      <c r="AQ103" s="1021"/>
      <c r="AR103" s="1021">
        <v>0.30401799999999901</v>
      </c>
      <c r="AS103" s="1021" t="s">
        <v>3694</v>
      </c>
      <c r="AT103" s="1021" t="s">
        <v>3695</v>
      </c>
      <c r="AU103" s="1021" t="str">
        <f>VLOOKUP(AV103,справочник_HC!$A$3:$E$20,5,FALSE)</f>
        <v xml:space="preserve">HP.6 </v>
      </c>
      <c r="AV103" s="1037">
        <v>12263</v>
      </c>
      <c r="AW103" s="1036" t="str">
        <f>VLOOKUP(AV103,[3]справочник!$A$3:$C$20,3,FALSE)</f>
        <v>HC.RI.3.4</v>
      </c>
      <c r="AX103" s="1021" t="s">
        <v>3665</v>
      </c>
      <c r="AY103" s="1021">
        <v>122</v>
      </c>
      <c r="AZ103" s="1021" t="s">
        <v>3058</v>
      </c>
      <c r="BA103" s="1021">
        <v>21032</v>
      </c>
      <c r="BB103" s="1021" t="s">
        <v>3611</v>
      </c>
      <c r="BC103" s="1021" t="s">
        <v>3612</v>
      </c>
      <c r="BD103" s="1021"/>
      <c r="BE103" s="1038">
        <v>38624</v>
      </c>
      <c r="BF103" s="1038">
        <v>38624</v>
      </c>
      <c r="BG103" s="1021" t="s">
        <v>3680</v>
      </c>
      <c r="BH103" s="1009"/>
      <c r="BI103" s="1009"/>
      <c r="BJ103" s="1009"/>
      <c r="BK103" s="1009"/>
      <c r="BL103" s="1009"/>
      <c r="BM103" s="1009"/>
      <c r="BN103" s="1009"/>
      <c r="BO103" s="1009"/>
      <c r="BP103" s="1009"/>
      <c r="BQ103" s="1009"/>
      <c r="BR103" s="1009"/>
      <c r="BS103" s="1009"/>
      <c r="BT103" s="1010">
        <v>39447</v>
      </c>
      <c r="BU103" s="1009"/>
      <c r="BV103" s="1009"/>
      <c r="BW103" s="1009"/>
      <c r="BX103" s="1009"/>
      <c r="BY103" s="1009"/>
      <c r="BZ103" s="1009"/>
      <c r="CA103" s="1009"/>
      <c r="CB103" s="1009"/>
      <c r="CC103" s="1009"/>
      <c r="CD103" s="1009"/>
      <c r="CE103" s="1009"/>
      <c r="CF103" s="1009"/>
      <c r="CG103" s="1009"/>
    </row>
    <row r="104" spans="1:85" hidden="1">
      <c r="A104" s="1021">
        <v>2011</v>
      </c>
      <c r="B104" s="1021">
        <v>302</v>
      </c>
      <c r="C104" s="1021" t="s">
        <v>3063</v>
      </c>
      <c r="D104" s="1021" t="str">
        <f>VLOOKUP(G104,'справочник FS-HF'!$A$2:$C$26,3,FALSE)</f>
        <v>FS.7.1.1</v>
      </c>
      <c r="E104" s="1021" t="str">
        <f>VLOOKUP(G104,'справочник FS-HF'!$A$2:$D$26,4,FALSE)</f>
        <v xml:space="preserve">HF.4.2.2.1 </v>
      </c>
      <c r="F104" s="1021">
        <v>1</v>
      </c>
      <c r="G104" s="1021" t="s">
        <v>3064</v>
      </c>
      <c r="H104" s="1021">
        <v>2011029446</v>
      </c>
      <c r="I104" s="1021" t="s">
        <v>3675</v>
      </c>
      <c r="J104" s="1021">
        <v>1</v>
      </c>
      <c r="K104" s="1021">
        <v>613</v>
      </c>
      <c r="L104" s="1021" t="s">
        <v>3034</v>
      </c>
      <c r="M104" s="1021"/>
      <c r="N104" s="1021"/>
      <c r="O104" s="1021">
        <v>10019</v>
      </c>
      <c r="P104" s="1021" t="s">
        <v>3035</v>
      </c>
      <c r="Q104" s="1021">
        <v>11</v>
      </c>
      <c r="R104" s="1021" t="s">
        <v>3036</v>
      </c>
      <c r="S104" s="1021">
        <v>1</v>
      </c>
      <c r="T104" s="1021">
        <v>10</v>
      </c>
      <c r="U104" s="1021">
        <v>110</v>
      </c>
      <c r="V104" s="1021" t="s">
        <v>3047</v>
      </c>
      <c r="W104" s="1021">
        <v>0.40100000000000002</v>
      </c>
      <c r="X104" s="1035">
        <v>0.132797</v>
      </c>
      <c r="Y104" s="1036">
        <f>X104*'[3]Exchange rate'!$B$5*'[3]Exchange rate'!$B$7</f>
        <v>19470.69614</v>
      </c>
      <c r="Z104" s="1021"/>
      <c r="AA104" s="1021">
        <v>0.40100000000000002</v>
      </c>
      <c r="AB104" s="1021">
        <v>0.132797</v>
      </c>
      <c r="AC104" s="1021"/>
      <c r="AD104" s="1021"/>
      <c r="AE104" s="1021"/>
      <c r="AF104" s="1021">
        <v>0.40100000000000002</v>
      </c>
      <c r="AG104" s="1021"/>
      <c r="AH104" s="1021"/>
      <c r="AI104" s="1021">
        <v>0.40100000000000002</v>
      </c>
      <c r="AJ104" s="1021"/>
      <c r="AK104" s="1021"/>
      <c r="AL104" s="1021"/>
      <c r="AM104" s="1021"/>
      <c r="AN104" s="1021"/>
      <c r="AO104" s="1021"/>
      <c r="AP104" s="1021">
        <v>302</v>
      </c>
      <c r="AQ104" s="1021">
        <v>0.40100000000000002</v>
      </c>
      <c r="AR104" s="1021">
        <v>0.132797</v>
      </c>
      <c r="AS104" s="1021" t="s">
        <v>3669</v>
      </c>
      <c r="AT104" s="1021" t="s">
        <v>3670</v>
      </c>
      <c r="AU104" s="1021" t="str">
        <f>VLOOKUP(AV104,справочник_HC!$A$3:$E$20,5,FALSE)</f>
        <v xml:space="preserve">HP.6 </v>
      </c>
      <c r="AV104" s="1037">
        <v>12263</v>
      </c>
      <c r="AW104" s="1036" t="str">
        <f>VLOOKUP(AV104,[3]справочник!$A$3:$C$20,3,FALSE)</f>
        <v>HC.RI.3.4</v>
      </c>
      <c r="AX104" s="1021" t="s">
        <v>3665</v>
      </c>
      <c r="AY104" s="1021">
        <v>122</v>
      </c>
      <c r="AZ104" s="1021" t="s">
        <v>3058</v>
      </c>
      <c r="BA104" s="1021">
        <v>21032</v>
      </c>
      <c r="BB104" s="1021" t="s">
        <v>3611</v>
      </c>
      <c r="BC104" s="1021" t="s">
        <v>3612</v>
      </c>
      <c r="BD104" s="1021"/>
      <c r="BE104" s="1021"/>
      <c r="BF104" s="1021"/>
      <c r="BG104" s="1021" t="s">
        <v>3676</v>
      </c>
      <c r="BH104" s="1009"/>
      <c r="BI104" s="1009">
        <v>0</v>
      </c>
      <c r="BJ104" s="1009">
        <v>0</v>
      </c>
      <c r="BK104" s="1009">
        <v>0</v>
      </c>
      <c r="BL104" s="1009"/>
      <c r="BM104" s="1009"/>
      <c r="BN104" s="1009"/>
      <c r="BO104" s="1009"/>
      <c r="BP104" s="1009">
        <v>0</v>
      </c>
      <c r="BQ104" s="1009">
        <v>0</v>
      </c>
      <c r="BR104" s="1009">
        <v>0</v>
      </c>
      <c r="BS104" s="1009">
        <v>0</v>
      </c>
      <c r="BT104" s="1009"/>
      <c r="BU104" s="1009"/>
      <c r="BV104" s="1009"/>
      <c r="BW104" s="1009"/>
      <c r="BX104" s="1009"/>
      <c r="BY104" s="1009"/>
      <c r="BZ104" s="1009"/>
      <c r="CA104" s="1009">
        <v>100</v>
      </c>
      <c r="CB104" s="1009"/>
      <c r="CC104" s="1009"/>
      <c r="CD104" s="1009"/>
      <c r="CE104" s="1009"/>
      <c r="CF104" s="1009"/>
      <c r="CG104" s="1009"/>
    </row>
    <row r="105" spans="1:85" hidden="1">
      <c r="A105" s="1021">
        <v>2010</v>
      </c>
      <c r="B105" s="1021">
        <v>302</v>
      </c>
      <c r="C105" s="1021" t="s">
        <v>3063</v>
      </c>
      <c r="D105" s="1021" t="str">
        <f>VLOOKUP(G105,'справочник FS-HF'!$A$2:$C$26,3,FALSE)</f>
        <v>FS.7.1.1</v>
      </c>
      <c r="E105" s="1021" t="str">
        <f>VLOOKUP(G105,'справочник FS-HF'!$A$2:$D$26,4,FALSE)</f>
        <v xml:space="preserve">HF.4.2.2.1 </v>
      </c>
      <c r="F105" s="1021">
        <v>1</v>
      </c>
      <c r="G105" s="1021" t="s">
        <v>3064</v>
      </c>
      <c r="H105" s="1021">
        <v>2010045785</v>
      </c>
      <c r="I105" s="1021" t="s">
        <v>3679</v>
      </c>
      <c r="J105" s="1021">
        <v>1</v>
      </c>
      <c r="K105" s="1021">
        <v>613</v>
      </c>
      <c r="L105" s="1021" t="s">
        <v>3034</v>
      </c>
      <c r="M105" s="1021"/>
      <c r="N105" s="1021"/>
      <c r="O105" s="1021">
        <v>10019</v>
      </c>
      <c r="P105" s="1021" t="s">
        <v>3035</v>
      </c>
      <c r="Q105" s="1021">
        <v>11</v>
      </c>
      <c r="R105" s="1021" t="s">
        <v>3036</v>
      </c>
      <c r="S105" s="1021">
        <v>1</v>
      </c>
      <c r="T105" s="1021">
        <v>10</v>
      </c>
      <c r="U105" s="1021">
        <v>110</v>
      </c>
      <c r="V105" s="1021" t="s">
        <v>3047</v>
      </c>
      <c r="W105" s="1021">
        <v>0.20100000000000001</v>
      </c>
      <c r="X105" s="1035">
        <v>0.15199599999999999</v>
      </c>
      <c r="Y105" s="1036">
        <f>X105*'[3]Exchange rate'!$B$4*'[3]Exchange rate'!$B$7</f>
        <v>22398.130560000001</v>
      </c>
      <c r="Z105" s="1021"/>
      <c r="AA105" s="1021">
        <v>0.20528483439289399</v>
      </c>
      <c r="AB105" s="1021">
        <v>0.155236187504389</v>
      </c>
      <c r="AC105" s="1021"/>
      <c r="AD105" s="1021"/>
      <c r="AE105" s="1021"/>
      <c r="AF105" s="1021">
        <v>0.20100000000000001</v>
      </c>
      <c r="AG105" s="1021"/>
      <c r="AH105" s="1021"/>
      <c r="AI105" s="1021">
        <v>0.20528483439289399</v>
      </c>
      <c r="AJ105" s="1021"/>
      <c r="AK105" s="1021"/>
      <c r="AL105" s="1021"/>
      <c r="AM105" s="1021"/>
      <c r="AN105" s="1021"/>
      <c r="AO105" s="1021"/>
      <c r="AP105" s="1021">
        <v>302</v>
      </c>
      <c r="AQ105" s="1021">
        <v>0.20100000000000001</v>
      </c>
      <c r="AR105" s="1021">
        <v>0.15199599999999999</v>
      </c>
      <c r="AS105" s="1021" t="s">
        <v>3669</v>
      </c>
      <c r="AT105" s="1021" t="s">
        <v>3670</v>
      </c>
      <c r="AU105" s="1021" t="str">
        <f>VLOOKUP(AV105,справочник_HC!$A$3:$E$20,5,FALSE)</f>
        <v xml:space="preserve">HP.6 </v>
      </c>
      <c r="AV105" s="1037">
        <v>12263</v>
      </c>
      <c r="AW105" s="1036" t="str">
        <f>VLOOKUP(AV105,[3]справочник!$A$3:$C$20,3,FALSE)</f>
        <v>HC.RI.3.4</v>
      </c>
      <c r="AX105" s="1021" t="s">
        <v>3665</v>
      </c>
      <c r="AY105" s="1021">
        <v>122</v>
      </c>
      <c r="AZ105" s="1021" t="s">
        <v>3058</v>
      </c>
      <c r="BA105" s="1021">
        <v>21032</v>
      </c>
      <c r="BB105" s="1021" t="s">
        <v>3611</v>
      </c>
      <c r="BC105" s="1021" t="s">
        <v>3612</v>
      </c>
      <c r="BD105" s="1021"/>
      <c r="BE105" s="1038">
        <v>38717</v>
      </c>
      <c r="BF105" s="1038">
        <v>39081</v>
      </c>
      <c r="BG105" s="1021" t="s">
        <v>3680</v>
      </c>
      <c r="BH105" s="1009"/>
      <c r="BI105" s="1009">
        <v>0</v>
      </c>
      <c r="BJ105" s="1009">
        <v>0</v>
      </c>
      <c r="BK105" s="1009">
        <v>0</v>
      </c>
      <c r="BL105" s="1009"/>
      <c r="BM105" s="1009"/>
      <c r="BN105" s="1009"/>
      <c r="BO105" s="1009"/>
      <c r="BP105" s="1009">
        <v>0</v>
      </c>
      <c r="BQ105" s="1009">
        <v>0</v>
      </c>
      <c r="BR105" s="1009">
        <v>0</v>
      </c>
      <c r="BS105" s="1009">
        <v>0</v>
      </c>
      <c r="BT105" s="1009"/>
      <c r="BU105" s="1009"/>
      <c r="BV105" s="1009"/>
      <c r="BW105" s="1009"/>
      <c r="BX105" s="1009"/>
      <c r="BY105" s="1009"/>
      <c r="BZ105" s="1009"/>
      <c r="CA105" s="1009">
        <v>100</v>
      </c>
      <c r="CB105" s="1009"/>
      <c r="CC105" s="1009"/>
      <c r="CD105" s="1009"/>
      <c r="CE105" s="1009"/>
      <c r="CF105" s="1009"/>
      <c r="CG105" s="1009"/>
    </row>
    <row r="106" spans="1:85" hidden="1">
      <c r="A106" s="1021">
        <v>2010</v>
      </c>
      <c r="B106" s="1021">
        <v>302</v>
      </c>
      <c r="C106" s="1021" t="s">
        <v>3063</v>
      </c>
      <c r="D106" s="1021" t="str">
        <f>VLOOKUP(G106,'справочник FS-HF'!$A$2:$C$26,3,FALSE)</f>
        <v>FS.7.1.1</v>
      </c>
      <c r="E106" s="1021" t="str">
        <f>VLOOKUP(G106,'справочник FS-HF'!$A$2:$D$26,4,FALSE)</f>
        <v xml:space="preserve">HF.4.2.2.1 </v>
      </c>
      <c r="F106" s="1021">
        <v>1</v>
      </c>
      <c r="G106" s="1021" t="s">
        <v>3064</v>
      </c>
      <c r="H106" s="1021">
        <v>2010046064</v>
      </c>
      <c r="I106" s="1021" t="s">
        <v>3706</v>
      </c>
      <c r="J106" s="1021">
        <v>3</v>
      </c>
      <c r="K106" s="1021">
        <v>613</v>
      </c>
      <c r="L106" s="1021" t="s">
        <v>3034</v>
      </c>
      <c r="M106" s="1021"/>
      <c r="N106" s="1021"/>
      <c r="O106" s="1021">
        <v>10019</v>
      </c>
      <c r="P106" s="1021" t="s">
        <v>3035</v>
      </c>
      <c r="Q106" s="1021">
        <v>11</v>
      </c>
      <c r="R106" s="1021" t="s">
        <v>3036</v>
      </c>
      <c r="S106" s="1021">
        <v>1</v>
      </c>
      <c r="T106" s="1021">
        <v>10</v>
      </c>
      <c r="U106" s="1021">
        <v>110</v>
      </c>
      <c r="V106" s="1021" t="s">
        <v>3047</v>
      </c>
      <c r="W106" s="1021"/>
      <c r="X106" s="1035">
        <v>3.5906E-2</v>
      </c>
      <c r="Y106" s="1036">
        <f>X106*'[3]Exchange rate'!$B$4*'[3]Exchange rate'!$B$7</f>
        <v>5291.1081600000007</v>
      </c>
      <c r="Z106" s="1021"/>
      <c r="AA106" s="1021"/>
      <c r="AB106" s="1021">
        <v>3.6671429172692803E-2</v>
      </c>
      <c r="AC106" s="1021"/>
      <c r="AD106" s="1021"/>
      <c r="AE106" s="1021"/>
      <c r="AF106" s="1021"/>
      <c r="AG106" s="1021"/>
      <c r="AH106" s="1021"/>
      <c r="AI106" s="1021"/>
      <c r="AJ106" s="1021"/>
      <c r="AK106" s="1021"/>
      <c r="AL106" s="1021"/>
      <c r="AM106" s="1021"/>
      <c r="AN106" s="1021"/>
      <c r="AO106" s="1021"/>
      <c r="AP106" s="1021">
        <v>302</v>
      </c>
      <c r="AQ106" s="1021"/>
      <c r="AR106" s="1021">
        <v>3.5906E-2</v>
      </c>
      <c r="AS106" s="1021" t="s">
        <v>3669</v>
      </c>
      <c r="AT106" s="1021" t="s">
        <v>3670</v>
      </c>
      <c r="AU106" s="1021" t="str">
        <f>VLOOKUP(AV106,справочник_HC!$A$3:$E$20,5,FALSE)</f>
        <v xml:space="preserve">HP.6 </v>
      </c>
      <c r="AV106" s="1037">
        <v>12263</v>
      </c>
      <c r="AW106" s="1036" t="str">
        <f>VLOOKUP(AV106,[3]справочник!$A$3:$C$20,3,FALSE)</f>
        <v>HC.RI.3.4</v>
      </c>
      <c r="AX106" s="1021" t="s">
        <v>3665</v>
      </c>
      <c r="AY106" s="1021">
        <v>122</v>
      </c>
      <c r="AZ106" s="1021" t="s">
        <v>3058</v>
      </c>
      <c r="BA106" s="1021">
        <v>21032</v>
      </c>
      <c r="BB106" s="1021" t="s">
        <v>3611</v>
      </c>
      <c r="BC106" s="1021" t="s">
        <v>3612</v>
      </c>
      <c r="BD106" s="1021"/>
      <c r="BE106" s="1038">
        <v>38717</v>
      </c>
      <c r="BF106" s="1038">
        <v>39081</v>
      </c>
      <c r="BG106" s="1021" t="s">
        <v>3680</v>
      </c>
      <c r="BH106" s="1009"/>
      <c r="BI106" s="1009">
        <v>0</v>
      </c>
      <c r="BJ106" s="1009">
        <v>0</v>
      </c>
      <c r="BK106" s="1009">
        <v>0</v>
      </c>
      <c r="BL106" s="1009"/>
      <c r="BM106" s="1009"/>
      <c r="BN106" s="1009"/>
      <c r="BO106" s="1009"/>
      <c r="BP106" s="1009">
        <v>0</v>
      </c>
      <c r="BQ106" s="1009">
        <v>0</v>
      </c>
      <c r="BR106" s="1009">
        <v>0</v>
      </c>
      <c r="BS106" s="1009">
        <v>0</v>
      </c>
      <c r="BT106" s="1009"/>
      <c r="BU106" s="1009"/>
      <c r="BV106" s="1009"/>
      <c r="BW106" s="1009"/>
      <c r="BX106" s="1009"/>
      <c r="BY106" s="1009"/>
      <c r="BZ106" s="1009"/>
      <c r="CA106" s="1009"/>
      <c r="CB106" s="1009"/>
      <c r="CC106" s="1009"/>
      <c r="CD106" s="1009"/>
      <c r="CE106" s="1009"/>
      <c r="CF106" s="1009"/>
      <c r="CG106" s="1009"/>
    </row>
    <row r="107" spans="1:85" hidden="1">
      <c r="A107" s="1021">
        <v>2012</v>
      </c>
      <c r="B107" s="1021">
        <v>302</v>
      </c>
      <c r="C107" s="1021" t="s">
        <v>3063</v>
      </c>
      <c r="D107" s="1021" t="str">
        <f>VLOOKUP(G107,'справочник FS-HF'!$A$2:$C$26,3,FALSE)</f>
        <v>FS.7.1.1</v>
      </c>
      <c r="E107" s="1021" t="str">
        <f>VLOOKUP(G107,'справочник FS-HF'!$A$2:$D$26,4,FALSE)</f>
        <v xml:space="preserve">HF.4.2.2.1 </v>
      </c>
      <c r="F107" s="1021">
        <v>1</v>
      </c>
      <c r="G107" s="1021" t="s">
        <v>3064</v>
      </c>
      <c r="H107" s="1021">
        <v>2012025973</v>
      </c>
      <c r="I107" s="1021" t="s">
        <v>3474</v>
      </c>
      <c r="J107" s="1021">
        <v>1</v>
      </c>
      <c r="K107" s="1021">
        <v>613</v>
      </c>
      <c r="L107" s="1021" t="s">
        <v>3034</v>
      </c>
      <c r="M107" s="1021"/>
      <c r="N107" s="1021"/>
      <c r="O107" s="1021">
        <v>10019</v>
      </c>
      <c r="P107" s="1021" t="s">
        <v>3035</v>
      </c>
      <c r="Q107" s="1021">
        <v>11</v>
      </c>
      <c r="R107" s="1021" t="s">
        <v>3036</v>
      </c>
      <c r="S107" s="1021">
        <v>1</v>
      </c>
      <c r="T107" s="1021">
        <v>10</v>
      </c>
      <c r="U107" s="1021">
        <v>110</v>
      </c>
      <c r="V107" s="1021" t="s">
        <v>3047</v>
      </c>
      <c r="W107" s="1021">
        <v>0.16122900000000001</v>
      </c>
      <c r="X107" s="1035">
        <v>0.159882</v>
      </c>
      <c r="Y107" s="1036">
        <f>X107*'[3]Exchange rate'!$B$6*'[3]Exchange rate'!$B$7</f>
        <v>23840.005020000004</v>
      </c>
      <c r="Z107" s="1021"/>
      <c r="AA107" s="1021">
        <v>0.158301680573779</v>
      </c>
      <c r="AB107" s="1021">
        <v>0.156979137087601</v>
      </c>
      <c r="AC107" s="1021"/>
      <c r="AD107" s="1021"/>
      <c r="AE107" s="1021"/>
      <c r="AF107" s="1021">
        <v>0.16122900000000001</v>
      </c>
      <c r="AG107" s="1021"/>
      <c r="AH107" s="1021"/>
      <c r="AI107" s="1021">
        <v>0.158301680573779</v>
      </c>
      <c r="AJ107" s="1021"/>
      <c r="AK107" s="1021"/>
      <c r="AL107" s="1021"/>
      <c r="AM107" s="1021"/>
      <c r="AN107" s="1021"/>
      <c r="AO107" s="1021"/>
      <c r="AP107" s="1021">
        <v>302</v>
      </c>
      <c r="AQ107" s="1021">
        <v>0.16122900000000001</v>
      </c>
      <c r="AR107" s="1021">
        <v>0.159882</v>
      </c>
      <c r="AS107" s="1021" t="s">
        <v>3441</v>
      </c>
      <c r="AT107" s="1021" t="s">
        <v>3442</v>
      </c>
      <c r="AU107" s="1021" t="str">
        <f>VLOOKUP(AV107,справочник_HC!$A$3:$E$20,5,FALSE)</f>
        <v xml:space="preserve">HP.6 </v>
      </c>
      <c r="AV107" s="1037">
        <v>13040</v>
      </c>
      <c r="AW107" s="1036" t="str">
        <f>VLOOKUP(AV107,[3]справочник!$A$3:$C$20,3,FALSE)</f>
        <v>HC.6.2</v>
      </c>
      <c r="AX107" s="1021" t="s">
        <v>3428</v>
      </c>
      <c r="AY107" s="1021">
        <v>130</v>
      </c>
      <c r="AZ107" s="1021" t="s">
        <v>3169</v>
      </c>
      <c r="BA107" s="1021">
        <v>22000</v>
      </c>
      <c r="BB107" s="1021" t="s">
        <v>3135</v>
      </c>
      <c r="BC107" s="1021" t="s">
        <v>3475</v>
      </c>
      <c r="BD107" s="1021"/>
      <c r="BE107" s="1038">
        <v>39355</v>
      </c>
      <c r="BF107" s="1038">
        <v>39355</v>
      </c>
      <c r="BG107" s="1021" t="s">
        <v>3476</v>
      </c>
      <c r="BH107" s="1009"/>
      <c r="BI107" s="1009"/>
      <c r="BJ107" s="1009"/>
      <c r="BK107" s="1009"/>
      <c r="BL107" s="1009"/>
      <c r="BM107" s="1009"/>
      <c r="BN107" s="1009"/>
      <c r="BO107" s="1009"/>
      <c r="BP107" s="1009"/>
      <c r="BQ107" s="1009"/>
      <c r="BR107" s="1009"/>
      <c r="BS107" s="1009"/>
      <c r="BT107" s="1010">
        <v>39447</v>
      </c>
      <c r="BU107" s="1009"/>
      <c r="BV107" s="1009"/>
      <c r="BW107" s="1009"/>
      <c r="BX107" s="1009"/>
      <c r="BY107" s="1009"/>
      <c r="BZ107" s="1009"/>
      <c r="CA107" s="1009">
        <v>100</v>
      </c>
      <c r="CB107" s="1009"/>
      <c r="CC107" s="1009"/>
      <c r="CD107" s="1009"/>
      <c r="CE107" s="1009"/>
      <c r="CF107" s="1009"/>
      <c r="CG107" s="1009"/>
    </row>
    <row r="108" spans="1:85" hidden="1">
      <c r="A108" s="1021">
        <v>2011</v>
      </c>
      <c r="B108" s="1021">
        <v>576</v>
      </c>
      <c r="C108" s="1021" t="s">
        <v>3124</v>
      </c>
      <c r="D108" s="1021" t="str">
        <f>VLOOKUP(G108,'справочник FS-HF'!$A$2:$C$26,3,FALSE)</f>
        <v>FS.7.1.1</v>
      </c>
      <c r="E108" s="1021" t="str">
        <f>VLOOKUP(G108,'справочник FS-HF'!$A$2:$D$26,4,FALSE)</f>
        <v xml:space="preserve">HF.4.2.2.1 </v>
      </c>
      <c r="F108" s="1021">
        <v>17</v>
      </c>
      <c r="G108" s="1021" t="s">
        <v>3131</v>
      </c>
      <c r="H108" s="1021">
        <v>20112005041</v>
      </c>
      <c r="I108" s="1021" t="s">
        <v>3335</v>
      </c>
      <c r="J108" s="1021">
        <v>3</v>
      </c>
      <c r="K108" s="1021">
        <v>613</v>
      </c>
      <c r="L108" s="1021" t="s">
        <v>3034</v>
      </c>
      <c r="M108" s="1021"/>
      <c r="N108" s="1021"/>
      <c r="O108" s="1021">
        <v>10019</v>
      </c>
      <c r="P108" s="1021" t="s">
        <v>3035</v>
      </c>
      <c r="Q108" s="1021">
        <v>11</v>
      </c>
      <c r="R108" s="1021" t="s">
        <v>3036</v>
      </c>
      <c r="S108" s="1021">
        <v>1</v>
      </c>
      <c r="T108" s="1021">
        <v>10</v>
      </c>
      <c r="U108" s="1021">
        <v>110</v>
      </c>
      <c r="V108" s="1021" t="s">
        <v>3047</v>
      </c>
      <c r="W108" s="1021">
        <v>0.54953580179999895</v>
      </c>
      <c r="X108" s="1035">
        <v>0.54953580179999895</v>
      </c>
      <c r="Y108" s="1036">
        <f>X108*'[3]Exchange rate'!$B$5*'[3]Exchange rate'!$B$7</f>
        <v>80572.939259915845</v>
      </c>
      <c r="Z108" s="1021"/>
      <c r="AA108" s="1021">
        <v>0.54953580179999895</v>
      </c>
      <c r="AB108" s="1021">
        <v>0.54953580179999895</v>
      </c>
      <c r="AC108" s="1021"/>
      <c r="AD108" s="1021"/>
      <c r="AE108" s="1021"/>
      <c r="AF108" s="1021"/>
      <c r="AG108" s="1021"/>
      <c r="AH108" s="1021"/>
      <c r="AI108" s="1021"/>
      <c r="AJ108" s="1021"/>
      <c r="AK108" s="1021"/>
      <c r="AL108" s="1021"/>
      <c r="AM108" s="1021"/>
      <c r="AN108" s="1021"/>
      <c r="AO108" s="1021"/>
      <c r="AP108" s="1021">
        <v>302</v>
      </c>
      <c r="AQ108" s="1021">
        <v>0.54953580179999895</v>
      </c>
      <c r="AR108" s="1021">
        <v>0.54953580179999895</v>
      </c>
      <c r="AS108" s="1021" t="s">
        <v>3336</v>
      </c>
      <c r="AT108" s="1021" t="s">
        <v>3337</v>
      </c>
      <c r="AU108" s="1021" t="str">
        <f>VLOOKUP(AV108,справочник_HC!$A$3:$E$20,5,FALSE)</f>
        <v xml:space="preserve">HP.1 </v>
      </c>
      <c r="AV108" s="1037">
        <v>12191</v>
      </c>
      <c r="AW108" s="1036" t="str">
        <f>VLOOKUP(AV108,[3]справочник!$A$3:$C$20,3,FALSE)</f>
        <v>HC.1</v>
      </c>
      <c r="AX108" s="1021" t="s">
        <v>3334</v>
      </c>
      <c r="AY108" s="1021">
        <v>121</v>
      </c>
      <c r="AZ108" s="1021" t="s">
        <v>3191</v>
      </c>
      <c r="BA108" s="1021">
        <v>22000</v>
      </c>
      <c r="BB108" s="1021" t="s">
        <v>3135</v>
      </c>
      <c r="BC108" s="1021" t="s">
        <v>3128</v>
      </c>
      <c r="BD108" s="1021"/>
      <c r="BE108" s="1021"/>
      <c r="BF108" s="1021"/>
      <c r="BG108" s="1021"/>
      <c r="BH108" s="1009"/>
      <c r="BI108" s="1009"/>
      <c r="BJ108" s="1009"/>
      <c r="BK108" s="1009"/>
      <c r="BL108" s="1009"/>
      <c r="BM108" s="1009"/>
      <c r="BN108" s="1009"/>
      <c r="BO108" s="1009"/>
      <c r="BP108" s="1009">
        <v>0</v>
      </c>
      <c r="BQ108" s="1009">
        <v>0</v>
      </c>
      <c r="BR108" s="1009">
        <v>0</v>
      </c>
      <c r="BS108" s="1009">
        <v>0</v>
      </c>
      <c r="BT108" s="1009"/>
      <c r="BU108" s="1009"/>
      <c r="BV108" s="1009"/>
      <c r="BW108" s="1009"/>
      <c r="BX108" s="1009"/>
      <c r="BY108" s="1009"/>
      <c r="BZ108" s="1009"/>
      <c r="CA108" s="1009"/>
      <c r="CB108" s="1009"/>
      <c r="CC108" s="1009"/>
      <c r="CD108" s="1009"/>
      <c r="CE108" s="1009"/>
      <c r="CF108" s="1009"/>
      <c r="CG108" s="1009"/>
    </row>
    <row r="109" spans="1:85" hidden="1">
      <c r="A109" s="1021">
        <v>2012</v>
      </c>
      <c r="B109" s="1021">
        <v>576</v>
      </c>
      <c r="C109" s="1021" t="s">
        <v>3124</v>
      </c>
      <c r="D109" s="1021" t="str">
        <f>VLOOKUP(G109,'справочник FS-HF'!$A$2:$C$26,3,FALSE)</f>
        <v>FS.7.1.1</v>
      </c>
      <c r="E109" s="1021" t="str">
        <f>VLOOKUP(G109,'справочник FS-HF'!$A$2:$D$26,4,FALSE)</f>
        <v xml:space="preserve">HF.4.2.2.1 </v>
      </c>
      <c r="F109" s="1021">
        <v>17</v>
      </c>
      <c r="G109" s="1021" t="s">
        <v>3131</v>
      </c>
      <c r="H109" s="1021">
        <v>2012000237</v>
      </c>
      <c r="I109" s="1021" t="s">
        <v>3132</v>
      </c>
      <c r="J109" s="1021">
        <v>3</v>
      </c>
      <c r="K109" s="1021">
        <v>613</v>
      </c>
      <c r="L109" s="1021" t="s">
        <v>3034</v>
      </c>
      <c r="M109" s="1021"/>
      <c r="N109" s="1021"/>
      <c r="O109" s="1021">
        <v>10019</v>
      </c>
      <c r="P109" s="1021" t="s">
        <v>3035</v>
      </c>
      <c r="Q109" s="1021">
        <v>11</v>
      </c>
      <c r="R109" s="1021" t="s">
        <v>3036</v>
      </c>
      <c r="S109" s="1021">
        <v>1</v>
      </c>
      <c r="T109" s="1021">
        <v>10</v>
      </c>
      <c r="U109" s="1021">
        <v>110</v>
      </c>
      <c r="V109" s="1021" t="s">
        <v>3047</v>
      </c>
      <c r="W109" s="1021">
        <v>0.14021236049999899</v>
      </c>
      <c r="X109" s="1035">
        <v>0.14021236049999899</v>
      </c>
      <c r="Y109" s="1036">
        <f>X109*'[3]Exchange rate'!$B$6*'[3]Exchange rate'!$B$7</f>
        <v>20907.065074154849</v>
      </c>
      <c r="Z109" s="1021"/>
      <c r="AA109" s="1021">
        <v>0.143307869231629</v>
      </c>
      <c r="AB109" s="1021">
        <v>0.143307869231629</v>
      </c>
      <c r="AC109" s="1021"/>
      <c r="AD109" s="1021"/>
      <c r="AE109" s="1021"/>
      <c r="AF109" s="1021"/>
      <c r="AG109" s="1021"/>
      <c r="AH109" s="1021"/>
      <c r="AI109" s="1021"/>
      <c r="AJ109" s="1021"/>
      <c r="AK109" s="1021"/>
      <c r="AL109" s="1021"/>
      <c r="AM109" s="1021"/>
      <c r="AN109" s="1021"/>
      <c r="AO109" s="1021"/>
      <c r="AP109" s="1021">
        <v>302</v>
      </c>
      <c r="AQ109" s="1021">
        <v>0.14021236049999899</v>
      </c>
      <c r="AR109" s="1021">
        <v>0.14021236049999899</v>
      </c>
      <c r="AS109" s="1021" t="s">
        <v>3133</v>
      </c>
      <c r="AT109" s="1021" t="s">
        <v>3134</v>
      </c>
      <c r="AU109" s="1021" t="str">
        <f>VLOOKUP(AV109,справочник_HC!$A$3:$E$20,5,FALSE)</f>
        <v>HP.11</v>
      </c>
      <c r="AV109" s="1037">
        <v>12230</v>
      </c>
      <c r="AW109" s="1036" t="str">
        <f>VLOOKUP(AV109,[3]справочник!$A$3:$C$20,3,FALSE)</f>
        <v>HC.RI.5</v>
      </c>
      <c r="AX109" s="1021" t="s">
        <v>3113</v>
      </c>
      <c r="AY109" s="1021">
        <v>122</v>
      </c>
      <c r="AZ109" s="1021" t="s">
        <v>3058</v>
      </c>
      <c r="BA109" s="1021">
        <v>22000</v>
      </c>
      <c r="BB109" s="1021" t="s">
        <v>3135</v>
      </c>
      <c r="BC109" s="1021" t="s">
        <v>3128</v>
      </c>
      <c r="BD109" s="1021"/>
      <c r="BE109" s="1021"/>
      <c r="BF109" s="1021"/>
      <c r="BG109" s="1021"/>
      <c r="BH109" s="1009"/>
      <c r="BI109" s="1009"/>
      <c r="BJ109" s="1009"/>
      <c r="BK109" s="1009"/>
      <c r="BL109" s="1009"/>
      <c r="BM109" s="1009"/>
      <c r="BN109" s="1009"/>
      <c r="BO109" s="1009"/>
      <c r="BP109" s="1009">
        <v>0</v>
      </c>
      <c r="BQ109" s="1009">
        <v>0</v>
      </c>
      <c r="BR109" s="1009">
        <v>0</v>
      </c>
      <c r="BS109" s="1009">
        <v>0</v>
      </c>
      <c r="BT109" s="1010">
        <v>39447</v>
      </c>
      <c r="BU109" s="1009"/>
      <c r="BV109" s="1009"/>
      <c r="BW109" s="1009"/>
      <c r="BX109" s="1009"/>
      <c r="BY109" s="1009"/>
      <c r="BZ109" s="1009"/>
      <c r="CA109" s="1009">
        <v>100</v>
      </c>
      <c r="CB109" s="1009"/>
      <c r="CC109" s="1009"/>
      <c r="CD109" s="1009"/>
      <c r="CE109" s="1009"/>
      <c r="CF109" s="1009"/>
      <c r="CG109" s="1009"/>
    </row>
    <row r="110" spans="1:85" hidden="1">
      <c r="A110" s="1021">
        <v>2012</v>
      </c>
      <c r="B110" s="1021">
        <v>576</v>
      </c>
      <c r="C110" s="1021" t="s">
        <v>3124</v>
      </c>
      <c r="D110" s="1021" t="str">
        <f>VLOOKUP(G110,'справочник FS-HF'!$A$2:$C$26,3,FALSE)</f>
        <v>FS.7.1.1</v>
      </c>
      <c r="E110" s="1021" t="str">
        <f>VLOOKUP(G110,'справочник FS-HF'!$A$2:$D$26,4,FALSE)</f>
        <v xml:space="preserve">HF.4.2.2.1 </v>
      </c>
      <c r="F110" s="1021">
        <v>17</v>
      </c>
      <c r="G110" s="1021" t="s">
        <v>3131</v>
      </c>
      <c r="H110" s="1021">
        <v>2012000233</v>
      </c>
      <c r="I110" s="1021" t="s">
        <v>3331</v>
      </c>
      <c r="J110" s="1021">
        <v>3</v>
      </c>
      <c r="K110" s="1021">
        <v>613</v>
      </c>
      <c r="L110" s="1021" t="s">
        <v>3034</v>
      </c>
      <c r="M110" s="1021"/>
      <c r="N110" s="1021"/>
      <c r="O110" s="1021">
        <v>10019</v>
      </c>
      <c r="P110" s="1021" t="s">
        <v>3035</v>
      </c>
      <c r="Q110" s="1021">
        <v>11</v>
      </c>
      <c r="R110" s="1021" t="s">
        <v>3036</v>
      </c>
      <c r="S110" s="1021">
        <v>1</v>
      </c>
      <c r="T110" s="1021">
        <v>10</v>
      </c>
      <c r="U110" s="1021">
        <v>110</v>
      </c>
      <c r="V110" s="1021" t="s">
        <v>3047</v>
      </c>
      <c r="W110" s="1021">
        <v>2.0187857340000002</v>
      </c>
      <c r="X110" s="1035">
        <v>2.0187857340000002</v>
      </c>
      <c r="Y110" s="1036">
        <f>X110*'[3]Exchange rate'!$B$6*'[3]Exchange rate'!$B$7</f>
        <v>301021.14079674002</v>
      </c>
      <c r="Z110" s="1021"/>
      <c r="AA110" s="1021">
        <v>2.0633550490347199</v>
      </c>
      <c r="AB110" s="1021">
        <v>2.0633550490347199</v>
      </c>
      <c r="AC110" s="1021"/>
      <c r="AD110" s="1021"/>
      <c r="AE110" s="1021"/>
      <c r="AF110" s="1021"/>
      <c r="AG110" s="1021"/>
      <c r="AH110" s="1021"/>
      <c r="AI110" s="1021"/>
      <c r="AJ110" s="1021"/>
      <c r="AK110" s="1021"/>
      <c r="AL110" s="1021"/>
      <c r="AM110" s="1021"/>
      <c r="AN110" s="1021"/>
      <c r="AO110" s="1021"/>
      <c r="AP110" s="1021">
        <v>302</v>
      </c>
      <c r="AQ110" s="1021">
        <v>2.0187857340000002</v>
      </c>
      <c r="AR110" s="1021">
        <v>2.0187857340000002</v>
      </c>
      <c r="AS110" s="1021" t="s">
        <v>3332</v>
      </c>
      <c r="AT110" s="1021" t="s">
        <v>3333</v>
      </c>
      <c r="AU110" s="1021" t="str">
        <f>VLOOKUP(AV110,справочник_HC!$A$3:$E$20,5,FALSE)</f>
        <v xml:space="preserve">HP.1 </v>
      </c>
      <c r="AV110" s="1037">
        <v>12191</v>
      </c>
      <c r="AW110" s="1036" t="str">
        <f>VLOOKUP(AV110,[3]справочник!$A$3:$C$20,3,FALSE)</f>
        <v>HC.1</v>
      </c>
      <c r="AX110" s="1021" t="s">
        <v>3334</v>
      </c>
      <c r="AY110" s="1021">
        <v>121</v>
      </c>
      <c r="AZ110" s="1021" t="s">
        <v>3191</v>
      </c>
      <c r="BA110" s="1021">
        <v>22000</v>
      </c>
      <c r="BB110" s="1021" t="s">
        <v>3135</v>
      </c>
      <c r="BC110" s="1021" t="s">
        <v>3128</v>
      </c>
      <c r="BD110" s="1021"/>
      <c r="BE110" s="1021"/>
      <c r="BF110" s="1021"/>
      <c r="BG110" s="1021"/>
      <c r="BH110" s="1009"/>
      <c r="BI110" s="1009"/>
      <c r="BJ110" s="1009"/>
      <c r="BK110" s="1009"/>
      <c r="BL110" s="1009"/>
      <c r="BM110" s="1009"/>
      <c r="BN110" s="1009"/>
      <c r="BO110" s="1009"/>
      <c r="BP110" s="1009">
        <v>0</v>
      </c>
      <c r="BQ110" s="1009">
        <v>0</v>
      </c>
      <c r="BR110" s="1009">
        <v>0</v>
      </c>
      <c r="BS110" s="1009">
        <v>0</v>
      </c>
      <c r="BT110" s="1010">
        <v>39447</v>
      </c>
      <c r="BU110" s="1009"/>
      <c r="BV110" s="1009"/>
      <c r="BW110" s="1009"/>
      <c r="BX110" s="1009"/>
      <c r="BY110" s="1009"/>
      <c r="BZ110" s="1009"/>
      <c r="CA110" s="1009">
        <v>100</v>
      </c>
      <c r="CB110" s="1009"/>
      <c r="CC110" s="1009"/>
      <c r="CD110" s="1009"/>
      <c r="CE110" s="1009"/>
      <c r="CF110" s="1009"/>
      <c r="CG110" s="1009"/>
    </row>
    <row r="111" spans="1:85" hidden="1">
      <c r="A111" s="1021">
        <v>2011</v>
      </c>
      <c r="B111" s="1021">
        <v>302</v>
      </c>
      <c r="C111" s="1021" t="s">
        <v>3063</v>
      </c>
      <c r="D111" s="1021" t="str">
        <f>VLOOKUP(G111,'справочник FS-HF'!$A$2:$C$26,3,FALSE)</f>
        <v>FS.7.1.1</v>
      </c>
      <c r="E111" s="1021" t="str">
        <f>VLOOKUP(G111,'справочник FS-HF'!$A$2:$D$26,4,FALSE)</f>
        <v xml:space="preserve">HF.4.2.2.1 </v>
      </c>
      <c r="F111" s="1021">
        <v>1</v>
      </c>
      <c r="G111" s="1021" t="s">
        <v>3064</v>
      </c>
      <c r="H111" s="1021">
        <v>2011019127</v>
      </c>
      <c r="I111" s="1021" t="s">
        <v>3585</v>
      </c>
      <c r="J111" s="1021">
        <v>3</v>
      </c>
      <c r="K111" s="1021">
        <v>613</v>
      </c>
      <c r="L111" s="1021" t="s">
        <v>3034</v>
      </c>
      <c r="M111" s="1021"/>
      <c r="N111" s="1021"/>
      <c r="O111" s="1021">
        <v>10019</v>
      </c>
      <c r="P111" s="1021" t="s">
        <v>3035</v>
      </c>
      <c r="Q111" s="1021">
        <v>11</v>
      </c>
      <c r="R111" s="1021" t="s">
        <v>3036</v>
      </c>
      <c r="S111" s="1021">
        <v>1</v>
      </c>
      <c r="T111" s="1021">
        <v>10</v>
      </c>
      <c r="U111" s="1021">
        <v>110</v>
      </c>
      <c r="V111" s="1021" t="s">
        <v>3047</v>
      </c>
      <c r="W111" s="1021"/>
      <c r="X111" s="1035">
        <v>2.98E-3</v>
      </c>
      <c r="Y111" s="1036">
        <f>X111*'[3]Exchange rate'!$B$5*'[3]Exchange rate'!$B$7</f>
        <v>436.92760000000004</v>
      </c>
      <c r="Z111" s="1021"/>
      <c r="AA111" s="1021"/>
      <c r="AB111" s="1021">
        <v>2.98E-3</v>
      </c>
      <c r="AC111" s="1021"/>
      <c r="AD111" s="1021"/>
      <c r="AE111" s="1021"/>
      <c r="AF111" s="1021"/>
      <c r="AG111" s="1021"/>
      <c r="AH111" s="1021"/>
      <c r="AI111" s="1021"/>
      <c r="AJ111" s="1021"/>
      <c r="AK111" s="1021"/>
      <c r="AL111" s="1021"/>
      <c r="AM111" s="1021"/>
      <c r="AN111" s="1021"/>
      <c r="AO111" s="1021"/>
      <c r="AP111" s="1021">
        <v>302</v>
      </c>
      <c r="AQ111" s="1021"/>
      <c r="AR111" s="1021">
        <v>2.98E-3</v>
      </c>
      <c r="AS111" s="1021" t="s">
        <v>3586</v>
      </c>
      <c r="AT111" s="1021" t="s">
        <v>3587</v>
      </c>
      <c r="AU111" s="1021" t="str">
        <f>VLOOKUP(AV111,справочник_HC!$A$3:$E$20,5,FALSE)</f>
        <v xml:space="preserve">HP.6 </v>
      </c>
      <c r="AV111" s="1037">
        <v>13040</v>
      </c>
      <c r="AW111" s="1036" t="str">
        <f>VLOOKUP(AV111,[3]справочник!$A$3:$C$20,3,FALSE)</f>
        <v>HC.6.2</v>
      </c>
      <c r="AX111" s="1021" t="s">
        <v>3428</v>
      </c>
      <c r="AY111" s="1021">
        <v>130</v>
      </c>
      <c r="AZ111" s="1021" t="s">
        <v>3169</v>
      </c>
      <c r="BA111" s="1021">
        <v>22000</v>
      </c>
      <c r="BB111" s="1021" t="s">
        <v>3135</v>
      </c>
      <c r="BC111" s="1021" t="s">
        <v>3588</v>
      </c>
      <c r="BD111" s="1021"/>
      <c r="BE111" s="1021"/>
      <c r="BF111" s="1021"/>
      <c r="BG111" s="1021" t="s">
        <v>3589</v>
      </c>
      <c r="BH111" s="1009"/>
      <c r="BI111" s="1009">
        <v>0</v>
      </c>
      <c r="BJ111" s="1009">
        <v>0</v>
      </c>
      <c r="BK111" s="1009">
        <v>0</v>
      </c>
      <c r="BL111" s="1009"/>
      <c r="BM111" s="1009"/>
      <c r="BN111" s="1009"/>
      <c r="BO111" s="1009"/>
      <c r="BP111" s="1009">
        <v>0</v>
      </c>
      <c r="BQ111" s="1009">
        <v>0</v>
      </c>
      <c r="BR111" s="1009">
        <v>0</v>
      </c>
      <c r="BS111" s="1009">
        <v>0</v>
      </c>
      <c r="BT111" s="1009"/>
      <c r="BU111" s="1009"/>
      <c r="BV111" s="1009"/>
      <c r="BW111" s="1009"/>
      <c r="BX111" s="1009"/>
      <c r="BY111" s="1009"/>
      <c r="BZ111" s="1009"/>
      <c r="CA111" s="1009"/>
      <c r="CB111" s="1009"/>
      <c r="CC111" s="1009"/>
      <c r="CD111" s="1009"/>
      <c r="CE111" s="1009"/>
      <c r="CF111" s="1009"/>
      <c r="CG111" s="1009"/>
    </row>
    <row r="112" spans="1:85" hidden="1">
      <c r="A112" s="1021">
        <v>2010</v>
      </c>
      <c r="B112" s="1021">
        <v>302</v>
      </c>
      <c r="C112" s="1021" t="s">
        <v>3063</v>
      </c>
      <c r="D112" s="1021" t="str">
        <f>VLOOKUP(G112,'справочник FS-HF'!$A$2:$C$26,3,FALSE)</f>
        <v>FS.7.1.1</v>
      </c>
      <c r="E112" s="1021" t="str">
        <f>VLOOKUP(G112,'справочник FS-HF'!$A$2:$D$26,4,FALSE)</f>
        <v xml:space="preserve">HF.4.2.2.1 </v>
      </c>
      <c r="F112" s="1021">
        <v>1</v>
      </c>
      <c r="G112" s="1021" t="s">
        <v>3064</v>
      </c>
      <c r="H112" s="1021">
        <v>2010033660</v>
      </c>
      <c r="I112" s="1021" t="s">
        <v>3622</v>
      </c>
      <c r="J112" s="1021">
        <v>3</v>
      </c>
      <c r="K112" s="1021">
        <v>613</v>
      </c>
      <c r="L112" s="1021" t="s">
        <v>3034</v>
      </c>
      <c r="M112" s="1021"/>
      <c r="N112" s="1021"/>
      <c r="O112" s="1021">
        <v>10019</v>
      </c>
      <c r="P112" s="1021" t="s">
        <v>3035</v>
      </c>
      <c r="Q112" s="1021">
        <v>11</v>
      </c>
      <c r="R112" s="1021" t="s">
        <v>3036</v>
      </c>
      <c r="S112" s="1021">
        <v>1</v>
      </c>
      <c r="T112" s="1021">
        <v>10</v>
      </c>
      <c r="U112" s="1021">
        <v>110</v>
      </c>
      <c r="V112" s="1021" t="s">
        <v>3047</v>
      </c>
      <c r="W112" s="1021"/>
      <c r="X112" s="1035">
        <v>1.256E-3</v>
      </c>
      <c r="Y112" s="1036">
        <f>X112*'[3]Exchange rate'!$B$4*'[3]Exchange rate'!$B$7</f>
        <v>185.08416</v>
      </c>
      <c r="Z112" s="1021"/>
      <c r="AA112" s="1021"/>
      <c r="AB112" s="1021">
        <v>1.2827748855595701E-3</v>
      </c>
      <c r="AC112" s="1021"/>
      <c r="AD112" s="1021"/>
      <c r="AE112" s="1021"/>
      <c r="AF112" s="1021"/>
      <c r="AG112" s="1021"/>
      <c r="AH112" s="1021"/>
      <c r="AI112" s="1021"/>
      <c r="AJ112" s="1021"/>
      <c r="AK112" s="1021"/>
      <c r="AL112" s="1021"/>
      <c r="AM112" s="1021"/>
      <c r="AN112" s="1021"/>
      <c r="AO112" s="1021"/>
      <c r="AP112" s="1021">
        <v>302</v>
      </c>
      <c r="AQ112" s="1021"/>
      <c r="AR112" s="1021">
        <v>1.256E-3</v>
      </c>
      <c r="AS112" s="1021" t="s">
        <v>3586</v>
      </c>
      <c r="AT112" s="1021" t="s">
        <v>3587</v>
      </c>
      <c r="AU112" s="1021" t="str">
        <f>VLOOKUP(AV112,справочник_HC!$A$3:$E$20,5,FALSE)</f>
        <v xml:space="preserve">HP.6 </v>
      </c>
      <c r="AV112" s="1037">
        <v>13040</v>
      </c>
      <c r="AW112" s="1036" t="str">
        <f>VLOOKUP(AV112,[3]справочник!$A$3:$C$20,3,FALSE)</f>
        <v>HC.6.2</v>
      </c>
      <c r="AX112" s="1021" t="s">
        <v>3428</v>
      </c>
      <c r="AY112" s="1021">
        <v>130</v>
      </c>
      <c r="AZ112" s="1021" t="s">
        <v>3169</v>
      </c>
      <c r="BA112" s="1021">
        <v>22000</v>
      </c>
      <c r="BB112" s="1021" t="s">
        <v>3135</v>
      </c>
      <c r="BC112" s="1021" t="s">
        <v>3135</v>
      </c>
      <c r="BD112" s="1021"/>
      <c r="BE112" s="1038">
        <v>38717</v>
      </c>
      <c r="BF112" s="1038">
        <v>39081</v>
      </c>
      <c r="BG112" s="1021" t="s">
        <v>3589</v>
      </c>
      <c r="BH112" s="1009"/>
      <c r="BI112" s="1009">
        <v>0</v>
      </c>
      <c r="BJ112" s="1009">
        <v>0</v>
      </c>
      <c r="BK112" s="1009">
        <v>0</v>
      </c>
      <c r="BL112" s="1009"/>
      <c r="BM112" s="1009"/>
      <c r="BN112" s="1009"/>
      <c r="BO112" s="1009"/>
      <c r="BP112" s="1009">
        <v>0</v>
      </c>
      <c r="BQ112" s="1009">
        <v>0</v>
      </c>
      <c r="BR112" s="1009">
        <v>0</v>
      </c>
      <c r="BS112" s="1009">
        <v>0</v>
      </c>
      <c r="BT112" s="1009"/>
      <c r="BU112" s="1009"/>
      <c r="BV112" s="1009"/>
      <c r="BW112" s="1009"/>
      <c r="BX112" s="1009"/>
      <c r="BY112" s="1009"/>
      <c r="BZ112" s="1009"/>
      <c r="CA112" s="1009"/>
      <c r="CB112" s="1009"/>
      <c r="CC112" s="1009"/>
      <c r="CD112" s="1009"/>
      <c r="CE112" s="1009"/>
      <c r="CF112" s="1009"/>
      <c r="CG112" s="1009"/>
    </row>
    <row r="113" spans="1:85">
      <c r="A113" s="1021">
        <v>2011</v>
      </c>
      <c r="B113" s="1021">
        <v>1</v>
      </c>
      <c r="C113" s="1021" t="s">
        <v>3222</v>
      </c>
      <c r="D113" s="1021" t="str">
        <f>VLOOKUP(G113,'справочник FS-HF'!$A$2:$C$26,3,FALSE)</f>
        <v>FS.7.1.1</v>
      </c>
      <c r="E113" s="1021" t="str">
        <f>VLOOKUP(G113,'справочник FS-HF'!$A$2:$D$26,4,FALSE)</f>
        <v xml:space="preserve">HF.4.2.2.1 </v>
      </c>
      <c r="F113" s="1021">
        <v>99</v>
      </c>
      <c r="G113" s="1021" t="s">
        <v>3223</v>
      </c>
      <c r="H113" s="1021">
        <v>2011797183</v>
      </c>
      <c r="I113" s="1021" t="s">
        <v>3224</v>
      </c>
      <c r="J113" s="1021">
        <v>3</v>
      </c>
      <c r="K113" s="1021">
        <v>613</v>
      </c>
      <c r="L113" s="1021" t="s">
        <v>3034</v>
      </c>
      <c r="M113" s="1021"/>
      <c r="N113" s="1021"/>
      <c r="O113" s="1021">
        <v>10019</v>
      </c>
      <c r="P113" s="1021" t="s">
        <v>3035</v>
      </c>
      <c r="Q113" s="1021">
        <v>99</v>
      </c>
      <c r="R113" s="1021"/>
      <c r="S113" s="1021">
        <v>6</v>
      </c>
      <c r="T113" s="1021">
        <v>30</v>
      </c>
      <c r="U113" s="1021">
        <v>110</v>
      </c>
      <c r="V113" s="1021"/>
      <c r="W113" s="1021"/>
      <c r="X113" s="1035">
        <v>6.9521690767519401E-3</v>
      </c>
      <c r="Y113" s="1036">
        <f>X113*'[3]Exchange rate'!$B$5*'[3]Exchange rate'!$B$7</f>
        <v>1019.3270300333694</v>
      </c>
      <c r="Z113" s="1021"/>
      <c r="AA113" s="1021"/>
      <c r="AB113" s="1021">
        <v>6.9521690767519401E-3</v>
      </c>
      <c r="AC113" s="1021"/>
      <c r="AD113" s="1021"/>
      <c r="AE113" s="1021"/>
      <c r="AF113" s="1021"/>
      <c r="AG113" s="1021"/>
      <c r="AH113" s="1021"/>
      <c r="AI113" s="1021"/>
      <c r="AJ113" s="1021"/>
      <c r="AK113" s="1021"/>
      <c r="AL113" s="1021"/>
      <c r="AM113" s="1021"/>
      <c r="AN113" s="1021"/>
      <c r="AO113" s="1021"/>
      <c r="AP113" s="1021">
        <v>918</v>
      </c>
      <c r="AQ113" s="1021"/>
      <c r="AR113" s="1021">
        <v>5.0000000000000001E-3</v>
      </c>
      <c r="AS113" s="1021" t="s">
        <v>3225</v>
      </c>
      <c r="AT113" s="1021" t="s">
        <v>3226</v>
      </c>
      <c r="AU113" s="1021" t="str">
        <f>VLOOKUP(AV113,справочник_HC!$A$3:$E$20,5,FALSE)</f>
        <v xml:space="preserve">HP.7 </v>
      </c>
      <c r="AV113" s="1037">
        <v>12110</v>
      </c>
      <c r="AW113" s="1036" t="str">
        <f>VLOOKUP(AV113,[3]справочник!$A$3:$C$20,3,FALSE)</f>
        <v>HC.7</v>
      </c>
      <c r="AX113" s="1021" t="s">
        <v>3190</v>
      </c>
      <c r="AY113" s="1021">
        <v>121</v>
      </c>
      <c r="AZ113" s="1021" t="s">
        <v>3191</v>
      </c>
      <c r="BA113" s="1021">
        <v>22000</v>
      </c>
      <c r="BB113" s="1021" t="s">
        <v>3135</v>
      </c>
      <c r="BC113" s="1021" t="s">
        <v>3227</v>
      </c>
      <c r="BD113" s="1021"/>
      <c r="BE113" s="1038">
        <v>39082</v>
      </c>
      <c r="BF113" s="1038">
        <v>39446</v>
      </c>
      <c r="BG113" s="1021" t="s">
        <v>3228</v>
      </c>
      <c r="BH113" s="1009"/>
      <c r="BI113" s="1009"/>
      <c r="BJ113" s="1009"/>
      <c r="BK113" s="1009"/>
      <c r="BL113" s="1009"/>
      <c r="BM113" s="1009"/>
      <c r="BN113" s="1009"/>
      <c r="BO113" s="1009"/>
      <c r="BP113" s="1009"/>
      <c r="BQ113" s="1009"/>
      <c r="BR113" s="1009"/>
      <c r="BS113" s="1009"/>
      <c r="BT113" s="1009"/>
      <c r="BU113" s="1009"/>
      <c r="BV113" s="1009"/>
      <c r="BW113" s="1009"/>
      <c r="BX113" s="1009"/>
      <c r="BY113" s="1009"/>
      <c r="BZ113" s="1009"/>
      <c r="CA113" s="1009"/>
      <c r="CB113" s="1009"/>
      <c r="CC113" s="1009"/>
      <c r="CD113" s="1009"/>
      <c r="CE113" s="1009"/>
      <c r="CF113" s="1009"/>
      <c r="CG113" s="1009"/>
    </row>
    <row r="114" spans="1:85" hidden="1">
      <c r="A114" s="1021">
        <v>2010</v>
      </c>
      <c r="B114" s="1021">
        <v>3</v>
      </c>
      <c r="C114" s="1021" t="s">
        <v>3540</v>
      </c>
      <c r="D114" s="1021" t="str">
        <f>VLOOKUP(G114,'справочник FS-HF'!$A$2:$C$26,3,FALSE)</f>
        <v>FS.7.1.1</v>
      </c>
      <c r="E114" s="1021" t="str">
        <f>VLOOKUP(G114,'справочник FS-HF'!$A$2:$D$26,4,FALSE)</f>
        <v xml:space="preserve">HF.4.2.2.1 </v>
      </c>
      <c r="F114" s="1021">
        <v>1</v>
      </c>
      <c r="G114" s="1021" t="s">
        <v>3146</v>
      </c>
      <c r="H114" s="1021" t="s">
        <v>3541</v>
      </c>
      <c r="I114" s="1021" t="s">
        <v>3542</v>
      </c>
      <c r="J114" s="1021">
        <v>1</v>
      </c>
      <c r="K114" s="1021">
        <v>613</v>
      </c>
      <c r="L114" s="1021" t="s">
        <v>3034</v>
      </c>
      <c r="M114" s="1021"/>
      <c r="N114" s="1021"/>
      <c r="O114" s="1021">
        <v>10019</v>
      </c>
      <c r="P114" s="1021" t="s">
        <v>3035</v>
      </c>
      <c r="Q114" s="1021">
        <v>11</v>
      </c>
      <c r="R114" s="1021" t="s">
        <v>3036</v>
      </c>
      <c r="S114" s="1021">
        <v>3</v>
      </c>
      <c r="T114" s="1021">
        <v>10</v>
      </c>
      <c r="U114" s="1021">
        <v>110</v>
      </c>
      <c r="V114" s="1021" t="s">
        <v>3037</v>
      </c>
      <c r="W114" s="1021">
        <v>4.1902371126685302E-2</v>
      </c>
      <c r="X114" s="1035">
        <v>4.1902371126685302E-2</v>
      </c>
      <c r="Y114" s="1036">
        <f>X114*'[3]Exchange rate'!$B$4*'[3]Exchange rate'!$B$7</f>
        <v>6174.7334092283472</v>
      </c>
      <c r="Z114" s="1021">
        <v>0</v>
      </c>
      <c r="AA114" s="1021">
        <v>4.42160488386482E-2</v>
      </c>
      <c r="AB114" s="1021">
        <v>4.42160488386482E-2</v>
      </c>
      <c r="AC114" s="1021">
        <v>0</v>
      </c>
      <c r="AD114" s="1021"/>
      <c r="AE114" s="1021"/>
      <c r="AF114" s="1021">
        <v>4.1902371126685302E-2</v>
      </c>
      <c r="AG114" s="1021"/>
      <c r="AH114" s="1021"/>
      <c r="AI114" s="1021">
        <v>4.42160488386482E-2</v>
      </c>
      <c r="AJ114" s="1021"/>
      <c r="AK114" s="1021"/>
      <c r="AL114" s="1021"/>
      <c r="AM114" s="1021"/>
      <c r="AN114" s="1021"/>
      <c r="AO114" s="1021"/>
      <c r="AP114" s="1021">
        <v>3</v>
      </c>
      <c r="AQ114" s="1021">
        <v>0.23556674999999999</v>
      </c>
      <c r="AR114" s="1021">
        <v>0.23556674999999999</v>
      </c>
      <c r="AS114" s="1021" t="s">
        <v>3543</v>
      </c>
      <c r="AT114" s="1021"/>
      <c r="AU114" s="1021" t="str">
        <f>VLOOKUP(AV114,справочник_HC!$A$3:$E$20,5,FALSE)</f>
        <v xml:space="preserve">HP.6 </v>
      </c>
      <c r="AV114" s="1037">
        <v>13040</v>
      </c>
      <c r="AW114" s="1036" t="str">
        <f>VLOOKUP(AV114,[3]справочник!$A$3:$C$20,3,FALSE)</f>
        <v>HC.6.2</v>
      </c>
      <c r="AX114" s="1021" t="s">
        <v>3428</v>
      </c>
      <c r="AY114" s="1021">
        <v>130</v>
      </c>
      <c r="AZ114" s="1021" t="s">
        <v>3169</v>
      </c>
      <c r="BA114" s="1021">
        <v>22000</v>
      </c>
      <c r="BB114" s="1021" t="s">
        <v>3135</v>
      </c>
      <c r="BC114" s="1021"/>
      <c r="BD114" s="1021" t="s">
        <v>3544</v>
      </c>
      <c r="BE114" s="1038">
        <v>38717</v>
      </c>
      <c r="BF114" s="1038">
        <v>39051</v>
      </c>
      <c r="BG114" s="1021" t="s">
        <v>3545</v>
      </c>
      <c r="BH114" s="1009">
        <v>1</v>
      </c>
      <c r="BI114" s="1009">
        <v>1</v>
      </c>
      <c r="BJ114" s="1009">
        <v>0</v>
      </c>
      <c r="BK114" s="1009">
        <v>1</v>
      </c>
      <c r="BL114" s="1009"/>
      <c r="BM114" s="1009"/>
      <c r="BN114" s="1009"/>
      <c r="BO114" s="1009"/>
      <c r="BP114" s="1009">
        <v>1</v>
      </c>
      <c r="BQ114" s="1009">
        <v>1</v>
      </c>
      <c r="BR114" s="1009">
        <v>1</v>
      </c>
      <c r="BS114" s="1009">
        <v>1</v>
      </c>
      <c r="BT114" s="1010">
        <v>38717</v>
      </c>
      <c r="BU114" s="1009"/>
      <c r="BV114" s="1009"/>
      <c r="BW114" s="1009"/>
      <c r="BX114" s="1009"/>
      <c r="BY114" s="1009"/>
      <c r="BZ114" s="1009"/>
      <c r="CA114" s="1009">
        <v>100</v>
      </c>
      <c r="CB114" s="1009"/>
      <c r="CC114" s="1009"/>
      <c r="CD114" s="1009"/>
      <c r="CE114" s="1009"/>
      <c r="CF114" s="1009"/>
      <c r="CG114" s="1009"/>
    </row>
    <row r="115" spans="1:85" hidden="1">
      <c r="A115" s="1021">
        <v>2012</v>
      </c>
      <c r="B115" s="1021">
        <v>5</v>
      </c>
      <c r="C115" s="1021" t="s">
        <v>3136</v>
      </c>
      <c r="D115" s="1021" t="str">
        <f>VLOOKUP(G115,'справочник FS-HF'!$A$2:$C$26,3,FALSE)</f>
        <v>FS.7.1.1</v>
      </c>
      <c r="E115" s="1021" t="str">
        <f>VLOOKUP(G115,'справочник FS-HF'!$A$2:$D$26,4,FALSE)</f>
        <v xml:space="preserve">HF.4.2.2.1 </v>
      </c>
      <c r="F115" s="1021">
        <v>16</v>
      </c>
      <c r="G115" s="1021" t="s">
        <v>3137</v>
      </c>
      <c r="H115" s="1021">
        <v>2012010361</v>
      </c>
      <c r="I115" s="1021">
        <v>2012004</v>
      </c>
      <c r="J115" s="1021">
        <v>8</v>
      </c>
      <c r="K115" s="1021">
        <v>613</v>
      </c>
      <c r="L115" s="1021" t="s">
        <v>3034</v>
      </c>
      <c r="M115" s="1021"/>
      <c r="N115" s="1021"/>
      <c r="O115" s="1021">
        <v>10019</v>
      </c>
      <c r="P115" s="1021" t="s">
        <v>3035</v>
      </c>
      <c r="Q115" s="1021">
        <v>11</v>
      </c>
      <c r="R115" s="1021" t="s">
        <v>3036</v>
      </c>
      <c r="S115" s="1021">
        <v>1</v>
      </c>
      <c r="T115" s="1021">
        <v>10</v>
      </c>
      <c r="U115" s="1021">
        <v>110</v>
      </c>
      <c r="V115" s="1021" t="s">
        <v>3094</v>
      </c>
      <c r="W115" s="1021">
        <v>2.498715E-2</v>
      </c>
      <c r="X115" s="1035">
        <v>2.498715E-2</v>
      </c>
      <c r="Y115" s="1036">
        <f>X115*'[3]Exchange rate'!$B$6*'[3]Exchange rate'!$B$7</f>
        <v>3725.8339365000002</v>
      </c>
      <c r="Z115" s="1021">
        <v>0</v>
      </c>
      <c r="AA115" s="1021">
        <v>2.6669840373206001E-2</v>
      </c>
      <c r="AB115" s="1021">
        <v>2.6669840373206001E-2</v>
      </c>
      <c r="AC115" s="1021">
        <v>0</v>
      </c>
      <c r="AD115" s="1021"/>
      <c r="AE115" s="1021"/>
      <c r="AF115" s="1021">
        <v>0</v>
      </c>
      <c r="AG115" s="1021"/>
      <c r="AH115" s="1021">
        <v>2.498715E-2</v>
      </c>
      <c r="AI115" s="1021">
        <v>0</v>
      </c>
      <c r="AJ115" s="1021"/>
      <c r="AK115" s="1021">
        <v>2.6669840373206001E-2</v>
      </c>
      <c r="AL115" s="1021"/>
      <c r="AM115" s="1021"/>
      <c r="AN115" s="1021"/>
      <c r="AO115" s="1021"/>
      <c r="AP115" s="1021">
        <v>302</v>
      </c>
      <c r="AQ115" s="1021">
        <v>2.498715E-2</v>
      </c>
      <c r="AR115" s="1021">
        <v>2.498715E-2</v>
      </c>
      <c r="AS115" s="1021" t="s">
        <v>3138</v>
      </c>
      <c r="AT115" s="1021" t="s">
        <v>3139</v>
      </c>
      <c r="AU115" s="1021" t="str">
        <f>VLOOKUP(AV115,справочник_HC!$A$3:$E$20,5,FALSE)</f>
        <v>HP.11</v>
      </c>
      <c r="AV115" s="1037">
        <v>12230</v>
      </c>
      <c r="AW115" s="1036" t="str">
        <f>VLOOKUP(AV115,[3]справочник!$A$3:$C$20,3,FALSE)</f>
        <v>HC.RI.5</v>
      </c>
      <c r="AX115" s="1021" t="s">
        <v>3113</v>
      </c>
      <c r="AY115" s="1021">
        <v>122</v>
      </c>
      <c r="AZ115" s="1021" t="s">
        <v>3058</v>
      </c>
      <c r="BA115" s="1021">
        <v>22000</v>
      </c>
      <c r="BB115" s="1021" t="s">
        <v>3135</v>
      </c>
      <c r="BC115" s="1021" t="s">
        <v>3140</v>
      </c>
      <c r="BD115" s="1021"/>
      <c r="BE115" s="1038">
        <v>39447</v>
      </c>
      <c r="BF115" s="1038">
        <v>39589</v>
      </c>
      <c r="BG115" s="1021" t="s">
        <v>3139</v>
      </c>
      <c r="BH115" s="1009">
        <v>0</v>
      </c>
      <c r="BI115" s="1009">
        <v>0</v>
      </c>
      <c r="BJ115" s="1009"/>
      <c r="BK115" s="1009">
        <v>0</v>
      </c>
      <c r="BL115" s="1009">
        <v>1</v>
      </c>
      <c r="BM115" s="1009"/>
      <c r="BN115" s="1009"/>
      <c r="BO115" s="1009"/>
      <c r="BP115" s="1009"/>
      <c r="BQ115" s="1009"/>
      <c r="BR115" s="1009"/>
      <c r="BS115" s="1009"/>
      <c r="BT115" s="1010">
        <v>39473</v>
      </c>
      <c r="BU115" s="1009"/>
      <c r="BV115" s="1009"/>
      <c r="BW115" s="1009"/>
      <c r="BX115" s="1009"/>
      <c r="BY115" s="1009"/>
      <c r="BZ115" s="1009"/>
      <c r="CA115" s="1009">
        <v>100</v>
      </c>
      <c r="CB115" s="1009"/>
      <c r="CC115" s="1009"/>
      <c r="CD115" s="1009"/>
      <c r="CE115" s="1009"/>
      <c r="CF115" s="1009"/>
      <c r="CG115" s="1009"/>
    </row>
    <row r="116" spans="1:85" hidden="1">
      <c r="A116" s="1021">
        <v>2011</v>
      </c>
      <c r="B116" s="1021">
        <v>302</v>
      </c>
      <c r="C116" s="1021" t="s">
        <v>3063</v>
      </c>
      <c r="D116" s="1021" t="str">
        <f>VLOOKUP(G116,'справочник FS-HF'!$A$2:$C$26,3,FALSE)</f>
        <v>FS.7.1.1</v>
      </c>
      <c r="E116" s="1021" t="str">
        <f>VLOOKUP(G116,'справочник FS-HF'!$A$2:$D$26,4,FALSE)</f>
        <v xml:space="preserve">HF.4.2.2.1 </v>
      </c>
      <c r="F116" s="1021">
        <v>1</v>
      </c>
      <c r="G116" s="1021" t="s">
        <v>3064</v>
      </c>
      <c r="H116" s="1021">
        <v>2011029350</v>
      </c>
      <c r="I116" s="1021" t="s">
        <v>3677</v>
      </c>
      <c r="J116" s="1021">
        <v>1</v>
      </c>
      <c r="K116" s="1021">
        <v>613</v>
      </c>
      <c r="L116" s="1021" t="s">
        <v>3034</v>
      </c>
      <c r="M116" s="1021"/>
      <c r="N116" s="1021"/>
      <c r="O116" s="1021">
        <v>10019</v>
      </c>
      <c r="P116" s="1021" t="s">
        <v>3035</v>
      </c>
      <c r="Q116" s="1021">
        <v>11</v>
      </c>
      <c r="R116" s="1021" t="s">
        <v>3036</v>
      </c>
      <c r="S116" s="1021">
        <v>1</v>
      </c>
      <c r="T116" s="1021">
        <v>10</v>
      </c>
      <c r="U116" s="1021">
        <v>110</v>
      </c>
      <c r="V116" s="1021" t="s">
        <v>3047</v>
      </c>
      <c r="W116" s="1021">
        <v>0.80336699999999905</v>
      </c>
      <c r="X116" s="1035">
        <v>0.80336699999999905</v>
      </c>
      <c r="Y116" s="1036">
        <f>X116*'[3]Exchange rate'!$B$5*'[3]Exchange rate'!$B$7</f>
        <v>117789.66953999986</v>
      </c>
      <c r="Z116" s="1021"/>
      <c r="AA116" s="1021">
        <v>0.80336699999999905</v>
      </c>
      <c r="AB116" s="1021">
        <v>0.80336699999999905</v>
      </c>
      <c r="AC116" s="1021"/>
      <c r="AD116" s="1021"/>
      <c r="AE116" s="1021"/>
      <c r="AF116" s="1021">
        <v>0.80336699999999905</v>
      </c>
      <c r="AG116" s="1021"/>
      <c r="AH116" s="1021"/>
      <c r="AI116" s="1021">
        <v>0.80336699999999905</v>
      </c>
      <c r="AJ116" s="1021"/>
      <c r="AK116" s="1021"/>
      <c r="AL116" s="1021"/>
      <c r="AM116" s="1021"/>
      <c r="AN116" s="1021"/>
      <c r="AO116" s="1021"/>
      <c r="AP116" s="1021">
        <v>302</v>
      </c>
      <c r="AQ116" s="1021">
        <v>0.80336699999999905</v>
      </c>
      <c r="AR116" s="1021">
        <v>0.80336699999999905</v>
      </c>
      <c r="AS116" s="1021" t="s">
        <v>3669</v>
      </c>
      <c r="AT116" s="1021" t="s">
        <v>3670</v>
      </c>
      <c r="AU116" s="1021" t="str">
        <f>VLOOKUP(AV116,справочник_HC!$A$3:$E$20,5,FALSE)</f>
        <v xml:space="preserve">HP.6 </v>
      </c>
      <c r="AV116" s="1037">
        <v>12263</v>
      </c>
      <c r="AW116" s="1036" t="str">
        <f>VLOOKUP(AV116,[3]справочник!$A$3:$C$20,3,FALSE)</f>
        <v>HC.RI.3.4</v>
      </c>
      <c r="AX116" s="1021" t="s">
        <v>3665</v>
      </c>
      <c r="AY116" s="1021">
        <v>122</v>
      </c>
      <c r="AZ116" s="1021" t="s">
        <v>3058</v>
      </c>
      <c r="BA116" s="1021">
        <v>22000</v>
      </c>
      <c r="BB116" s="1021" t="s">
        <v>3135</v>
      </c>
      <c r="BC116" s="1021" t="s">
        <v>3666</v>
      </c>
      <c r="BD116" s="1021"/>
      <c r="BE116" s="1021"/>
      <c r="BF116" s="1021"/>
      <c r="BG116" s="1021" t="s">
        <v>3678</v>
      </c>
      <c r="BH116" s="1009"/>
      <c r="BI116" s="1009">
        <v>0</v>
      </c>
      <c r="BJ116" s="1009">
        <v>0</v>
      </c>
      <c r="BK116" s="1009">
        <v>0</v>
      </c>
      <c r="BL116" s="1009"/>
      <c r="BM116" s="1009"/>
      <c r="BN116" s="1009"/>
      <c r="BO116" s="1009"/>
      <c r="BP116" s="1009">
        <v>0</v>
      </c>
      <c r="BQ116" s="1009">
        <v>0</v>
      </c>
      <c r="BR116" s="1009">
        <v>0</v>
      </c>
      <c r="BS116" s="1009">
        <v>0</v>
      </c>
      <c r="BT116" s="1009"/>
      <c r="BU116" s="1009"/>
      <c r="BV116" s="1009"/>
      <c r="BW116" s="1009"/>
      <c r="BX116" s="1009"/>
      <c r="BY116" s="1009"/>
      <c r="BZ116" s="1009"/>
      <c r="CA116" s="1009">
        <v>100</v>
      </c>
      <c r="CB116" s="1009"/>
      <c r="CC116" s="1009"/>
      <c r="CD116" s="1009"/>
      <c r="CE116" s="1009"/>
      <c r="CF116" s="1009"/>
      <c r="CG116" s="1009"/>
    </row>
    <row r="117" spans="1:85" hidden="1">
      <c r="A117" s="1021">
        <v>2011</v>
      </c>
      <c r="B117" s="1021">
        <v>302</v>
      </c>
      <c r="C117" s="1021" t="s">
        <v>3063</v>
      </c>
      <c r="D117" s="1021" t="str">
        <f>VLOOKUP(G117,'справочник FS-HF'!$A$2:$C$26,3,FALSE)</f>
        <v>FS.7.1.1</v>
      </c>
      <c r="E117" s="1021" t="str">
        <f>VLOOKUP(G117,'справочник FS-HF'!$A$2:$D$26,4,FALSE)</f>
        <v xml:space="preserve">HF.4.2.2.1 </v>
      </c>
      <c r="F117" s="1021">
        <v>1</v>
      </c>
      <c r="G117" s="1021" t="s">
        <v>3064</v>
      </c>
      <c r="H117" s="1021">
        <v>2011029347</v>
      </c>
      <c r="I117" s="1021" t="s">
        <v>3677</v>
      </c>
      <c r="J117" s="1021">
        <v>1</v>
      </c>
      <c r="K117" s="1021">
        <v>613</v>
      </c>
      <c r="L117" s="1021" t="s">
        <v>3034</v>
      </c>
      <c r="M117" s="1021"/>
      <c r="N117" s="1021"/>
      <c r="O117" s="1021">
        <v>10019</v>
      </c>
      <c r="P117" s="1021" t="s">
        <v>3035</v>
      </c>
      <c r="Q117" s="1021">
        <v>11</v>
      </c>
      <c r="R117" s="1021" t="s">
        <v>3036</v>
      </c>
      <c r="S117" s="1021">
        <v>1</v>
      </c>
      <c r="T117" s="1021">
        <v>10</v>
      </c>
      <c r="U117" s="1021">
        <v>110</v>
      </c>
      <c r="V117" s="1021" t="s">
        <v>3047</v>
      </c>
      <c r="W117" s="1021">
        <v>0.605325</v>
      </c>
      <c r="X117" s="1035"/>
      <c r="Y117" s="1036">
        <f>X117*'[3]Exchange rate'!$B$5*'[3]Exchange rate'!$B$7</f>
        <v>0</v>
      </c>
      <c r="Z117" s="1021"/>
      <c r="AA117" s="1021">
        <v>0.605325</v>
      </c>
      <c r="AB117" s="1021"/>
      <c r="AC117" s="1021"/>
      <c r="AD117" s="1021"/>
      <c r="AE117" s="1021"/>
      <c r="AF117" s="1021">
        <v>0.605325</v>
      </c>
      <c r="AG117" s="1021"/>
      <c r="AH117" s="1021"/>
      <c r="AI117" s="1021">
        <v>0.605325</v>
      </c>
      <c r="AJ117" s="1021"/>
      <c r="AK117" s="1021"/>
      <c r="AL117" s="1021"/>
      <c r="AM117" s="1021"/>
      <c r="AN117" s="1021"/>
      <c r="AO117" s="1021"/>
      <c r="AP117" s="1021">
        <v>302</v>
      </c>
      <c r="AQ117" s="1021">
        <v>0.605325</v>
      </c>
      <c r="AR117" s="1021"/>
      <c r="AS117" s="1021" t="s">
        <v>3669</v>
      </c>
      <c r="AT117" s="1021" t="s">
        <v>3670</v>
      </c>
      <c r="AU117" s="1021" t="str">
        <f>VLOOKUP(AV117,справочник_HC!$A$3:$E$20,5,FALSE)</f>
        <v xml:space="preserve">HP.6 </v>
      </c>
      <c r="AV117" s="1037">
        <v>12263</v>
      </c>
      <c r="AW117" s="1036" t="str">
        <f>VLOOKUP(AV117,[3]справочник!$A$3:$C$20,3,FALSE)</f>
        <v>HC.RI.3.4</v>
      </c>
      <c r="AX117" s="1021" t="s">
        <v>3665</v>
      </c>
      <c r="AY117" s="1021">
        <v>122</v>
      </c>
      <c r="AZ117" s="1021" t="s">
        <v>3058</v>
      </c>
      <c r="BA117" s="1021">
        <v>22000</v>
      </c>
      <c r="BB117" s="1021" t="s">
        <v>3135</v>
      </c>
      <c r="BC117" s="1021" t="s">
        <v>3666</v>
      </c>
      <c r="BD117" s="1021"/>
      <c r="BE117" s="1021"/>
      <c r="BF117" s="1021"/>
      <c r="BG117" s="1021" t="s">
        <v>3678</v>
      </c>
      <c r="BH117" s="1009"/>
      <c r="BI117" s="1009">
        <v>0</v>
      </c>
      <c r="BJ117" s="1009">
        <v>0</v>
      </c>
      <c r="BK117" s="1009">
        <v>0</v>
      </c>
      <c r="BL117" s="1009"/>
      <c r="BM117" s="1009"/>
      <c r="BN117" s="1009"/>
      <c r="BO117" s="1009"/>
      <c r="BP117" s="1009">
        <v>0</v>
      </c>
      <c r="BQ117" s="1009">
        <v>0</v>
      </c>
      <c r="BR117" s="1009">
        <v>0</v>
      </c>
      <c r="BS117" s="1009">
        <v>0</v>
      </c>
      <c r="BT117" s="1009"/>
      <c r="BU117" s="1009"/>
      <c r="BV117" s="1009"/>
      <c r="BW117" s="1009"/>
      <c r="BX117" s="1009"/>
      <c r="BY117" s="1009"/>
      <c r="BZ117" s="1009"/>
      <c r="CA117" s="1009">
        <v>100</v>
      </c>
      <c r="CB117" s="1009"/>
      <c r="CC117" s="1009"/>
      <c r="CD117" s="1009"/>
      <c r="CE117" s="1009"/>
      <c r="CF117" s="1009"/>
      <c r="CG117" s="1009"/>
    </row>
    <row r="118" spans="1:85" hidden="1">
      <c r="A118" s="1021">
        <v>2011</v>
      </c>
      <c r="B118" s="1021">
        <v>302</v>
      </c>
      <c r="C118" s="1021" t="s">
        <v>3063</v>
      </c>
      <c r="D118" s="1021" t="str">
        <f>VLOOKUP(G118,'справочник FS-HF'!$A$2:$C$26,3,FALSE)</f>
        <v>FS.7.1.1</v>
      </c>
      <c r="E118" s="1021" t="str">
        <f>VLOOKUP(G118,'справочник FS-HF'!$A$2:$D$26,4,FALSE)</f>
        <v xml:space="preserve">HF.4.2.2.1 </v>
      </c>
      <c r="F118" s="1021">
        <v>1</v>
      </c>
      <c r="G118" s="1021" t="s">
        <v>3064</v>
      </c>
      <c r="H118" s="1021">
        <v>2011029345</v>
      </c>
      <c r="I118" s="1021" t="s">
        <v>3700</v>
      </c>
      <c r="J118" s="1021">
        <v>3</v>
      </c>
      <c r="K118" s="1021">
        <v>613</v>
      </c>
      <c r="L118" s="1021" t="s">
        <v>3034</v>
      </c>
      <c r="M118" s="1021"/>
      <c r="N118" s="1021"/>
      <c r="O118" s="1021">
        <v>10019</v>
      </c>
      <c r="P118" s="1021" t="s">
        <v>3035</v>
      </c>
      <c r="Q118" s="1021">
        <v>11</v>
      </c>
      <c r="R118" s="1021" t="s">
        <v>3036</v>
      </c>
      <c r="S118" s="1021">
        <v>1</v>
      </c>
      <c r="T118" s="1021">
        <v>10</v>
      </c>
      <c r="U118" s="1021">
        <v>110</v>
      </c>
      <c r="V118" s="1021" t="s">
        <v>3047</v>
      </c>
      <c r="W118" s="1021"/>
      <c r="X118" s="1035">
        <v>0.33600000000000002</v>
      </c>
      <c r="Y118" s="1036">
        <f>X118*'[3]Exchange rate'!$B$5*'[3]Exchange rate'!$B$7</f>
        <v>49264.320000000007</v>
      </c>
      <c r="Z118" s="1021"/>
      <c r="AA118" s="1021"/>
      <c r="AB118" s="1021">
        <v>0.33600000000000002</v>
      </c>
      <c r="AC118" s="1021"/>
      <c r="AD118" s="1021"/>
      <c r="AE118" s="1021"/>
      <c r="AF118" s="1021"/>
      <c r="AG118" s="1021"/>
      <c r="AH118" s="1021"/>
      <c r="AI118" s="1021"/>
      <c r="AJ118" s="1021"/>
      <c r="AK118" s="1021"/>
      <c r="AL118" s="1021"/>
      <c r="AM118" s="1021"/>
      <c r="AN118" s="1021"/>
      <c r="AO118" s="1021"/>
      <c r="AP118" s="1021">
        <v>302</v>
      </c>
      <c r="AQ118" s="1021"/>
      <c r="AR118" s="1021">
        <v>0.33600000000000002</v>
      </c>
      <c r="AS118" s="1021" t="s">
        <v>3669</v>
      </c>
      <c r="AT118" s="1021" t="s">
        <v>3670</v>
      </c>
      <c r="AU118" s="1021" t="str">
        <f>VLOOKUP(AV118,справочник_HC!$A$3:$E$20,5,FALSE)</f>
        <v xml:space="preserve">HP.6 </v>
      </c>
      <c r="AV118" s="1037">
        <v>12263</v>
      </c>
      <c r="AW118" s="1036" t="str">
        <f>VLOOKUP(AV118,[3]справочник!$A$3:$C$20,3,FALSE)</f>
        <v>HC.RI.3.4</v>
      </c>
      <c r="AX118" s="1021" t="s">
        <v>3665</v>
      </c>
      <c r="AY118" s="1021">
        <v>122</v>
      </c>
      <c r="AZ118" s="1021" t="s">
        <v>3058</v>
      </c>
      <c r="BA118" s="1021">
        <v>22000</v>
      </c>
      <c r="BB118" s="1021" t="s">
        <v>3135</v>
      </c>
      <c r="BC118" s="1021" t="s">
        <v>3666</v>
      </c>
      <c r="BD118" s="1021"/>
      <c r="BE118" s="1021"/>
      <c r="BF118" s="1021"/>
      <c r="BG118" s="1021" t="s">
        <v>3678</v>
      </c>
      <c r="BH118" s="1009"/>
      <c r="BI118" s="1009">
        <v>0</v>
      </c>
      <c r="BJ118" s="1009">
        <v>0</v>
      </c>
      <c r="BK118" s="1009">
        <v>0</v>
      </c>
      <c r="BL118" s="1009"/>
      <c r="BM118" s="1009"/>
      <c r="BN118" s="1009"/>
      <c r="BO118" s="1009"/>
      <c r="BP118" s="1009">
        <v>0</v>
      </c>
      <c r="BQ118" s="1009">
        <v>0</v>
      </c>
      <c r="BR118" s="1009">
        <v>0</v>
      </c>
      <c r="BS118" s="1009">
        <v>0</v>
      </c>
      <c r="BT118" s="1009"/>
      <c r="BU118" s="1009"/>
      <c r="BV118" s="1009"/>
      <c r="BW118" s="1009"/>
      <c r="BX118" s="1009"/>
      <c r="BY118" s="1009"/>
      <c r="BZ118" s="1009"/>
      <c r="CA118" s="1009"/>
      <c r="CB118" s="1009"/>
      <c r="CC118" s="1009"/>
      <c r="CD118" s="1009"/>
      <c r="CE118" s="1009"/>
      <c r="CF118" s="1009"/>
      <c r="CG118" s="1009"/>
    </row>
    <row r="119" spans="1:85" hidden="1">
      <c r="A119" s="1021">
        <v>2010</v>
      </c>
      <c r="B119" s="1021">
        <v>302</v>
      </c>
      <c r="C119" s="1021" t="s">
        <v>3063</v>
      </c>
      <c r="D119" s="1021" t="str">
        <f>VLOOKUP(G119,'справочник FS-HF'!$A$2:$C$26,3,FALSE)</f>
        <v>FS.7.1.1</v>
      </c>
      <c r="E119" s="1021" t="str">
        <f>VLOOKUP(G119,'справочник FS-HF'!$A$2:$D$26,4,FALSE)</f>
        <v xml:space="preserve">HF.4.2.2.1 </v>
      </c>
      <c r="F119" s="1021">
        <v>1</v>
      </c>
      <c r="G119" s="1021" t="s">
        <v>3064</v>
      </c>
      <c r="H119" s="1021">
        <v>2010045841</v>
      </c>
      <c r="I119" s="1021" t="s">
        <v>3704</v>
      </c>
      <c r="J119" s="1021">
        <v>3</v>
      </c>
      <c r="K119" s="1021">
        <v>613</v>
      </c>
      <c r="L119" s="1021" t="s">
        <v>3034</v>
      </c>
      <c r="M119" s="1021"/>
      <c r="N119" s="1021"/>
      <c r="O119" s="1021">
        <v>10019</v>
      </c>
      <c r="P119" s="1021" t="s">
        <v>3035</v>
      </c>
      <c r="Q119" s="1021">
        <v>11</v>
      </c>
      <c r="R119" s="1021" t="s">
        <v>3036</v>
      </c>
      <c r="S119" s="1021">
        <v>1</v>
      </c>
      <c r="T119" s="1021">
        <v>10</v>
      </c>
      <c r="U119" s="1021">
        <v>110</v>
      </c>
      <c r="V119" s="1021" t="s">
        <v>3047</v>
      </c>
      <c r="W119" s="1021"/>
      <c r="X119" s="1035">
        <v>0.34741699999999898</v>
      </c>
      <c r="Y119" s="1036">
        <f>X119*'[3]Exchange rate'!$B$4*'[3]Exchange rate'!$B$7</f>
        <v>51195.36911999985</v>
      </c>
      <c r="Z119" s="1021"/>
      <c r="AA119" s="1021"/>
      <c r="AB119" s="1021">
        <v>0.35482309109589999</v>
      </c>
      <c r="AC119" s="1021"/>
      <c r="AD119" s="1021"/>
      <c r="AE119" s="1021"/>
      <c r="AF119" s="1021"/>
      <c r="AG119" s="1021"/>
      <c r="AH119" s="1021"/>
      <c r="AI119" s="1021"/>
      <c r="AJ119" s="1021"/>
      <c r="AK119" s="1021"/>
      <c r="AL119" s="1021"/>
      <c r="AM119" s="1021"/>
      <c r="AN119" s="1021"/>
      <c r="AO119" s="1021"/>
      <c r="AP119" s="1021">
        <v>302</v>
      </c>
      <c r="AQ119" s="1021"/>
      <c r="AR119" s="1021">
        <v>0.34741699999999898</v>
      </c>
      <c r="AS119" s="1021" t="s">
        <v>3669</v>
      </c>
      <c r="AT119" s="1021" t="s">
        <v>3670</v>
      </c>
      <c r="AU119" s="1021" t="str">
        <f>VLOOKUP(AV119,справочник_HC!$A$3:$E$20,5,FALSE)</f>
        <v xml:space="preserve">HP.6 </v>
      </c>
      <c r="AV119" s="1037">
        <v>12263</v>
      </c>
      <c r="AW119" s="1036" t="str">
        <f>VLOOKUP(AV119,[3]справочник!$A$3:$C$20,3,FALSE)</f>
        <v>HC.RI.3.4</v>
      </c>
      <c r="AX119" s="1021" t="s">
        <v>3665</v>
      </c>
      <c r="AY119" s="1021">
        <v>122</v>
      </c>
      <c r="AZ119" s="1021" t="s">
        <v>3058</v>
      </c>
      <c r="BA119" s="1021">
        <v>22000</v>
      </c>
      <c r="BB119" s="1021" t="s">
        <v>3135</v>
      </c>
      <c r="BC119" s="1021" t="s">
        <v>3135</v>
      </c>
      <c r="BD119" s="1021"/>
      <c r="BE119" s="1038">
        <v>38717</v>
      </c>
      <c r="BF119" s="1038">
        <v>39081</v>
      </c>
      <c r="BG119" s="1021" t="s">
        <v>3667</v>
      </c>
      <c r="BH119" s="1009"/>
      <c r="BI119" s="1009">
        <v>0</v>
      </c>
      <c r="BJ119" s="1009">
        <v>0</v>
      </c>
      <c r="BK119" s="1009">
        <v>0</v>
      </c>
      <c r="BL119" s="1009"/>
      <c r="BM119" s="1009"/>
      <c r="BN119" s="1009"/>
      <c r="BO119" s="1009"/>
      <c r="BP119" s="1009">
        <v>0</v>
      </c>
      <c r="BQ119" s="1009">
        <v>0</v>
      </c>
      <c r="BR119" s="1009">
        <v>0</v>
      </c>
      <c r="BS119" s="1009">
        <v>0</v>
      </c>
      <c r="BT119" s="1009"/>
      <c r="BU119" s="1009"/>
      <c r="BV119" s="1009"/>
      <c r="BW119" s="1009"/>
      <c r="BX119" s="1009"/>
      <c r="BY119" s="1009"/>
      <c r="BZ119" s="1009"/>
      <c r="CA119" s="1009"/>
      <c r="CB119" s="1009"/>
      <c r="CC119" s="1009"/>
      <c r="CD119" s="1009"/>
      <c r="CE119" s="1009"/>
      <c r="CF119" s="1009"/>
      <c r="CG119" s="1009"/>
    </row>
    <row r="120" spans="1:85" hidden="1">
      <c r="A120" s="1021">
        <v>2010</v>
      </c>
      <c r="B120" s="1021">
        <v>302</v>
      </c>
      <c r="C120" s="1021" t="s">
        <v>3063</v>
      </c>
      <c r="D120" s="1021" t="str">
        <f>VLOOKUP(G120,'справочник FS-HF'!$A$2:$C$26,3,FALSE)</f>
        <v>FS.7.1.1</v>
      </c>
      <c r="E120" s="1021" t="str">
        <f>VLOOKUP(G120,'справочник FS-HF'!$A$2:$D$26,4,FALSE)</f>
        <v xml:space="preserve">HF.4.2.2.1 </v>
      </c>
      <c r="F120" s="1021">
        <v>1</v>
      </c>
      <c r="G120" s="1021" t="s">
        <v>3064</v>
      </c>
      <c r="H120" s="1021">
        <v>2010046075</v>
      </c>
      <c r="I120" s="1021" t="s">
        <v>3705</v>
      </c>
      <c r="J120" s="1021">
        <v>3</v>
      </c>
      <c r="K120" s="1021">
        <v>613</v>
      </c>
      <c r="L120" s="1021" t="s">
        <v>3034</v>
      </c>
      <c r="M120" s="1021"/>
      <c r="N120" s="1021"/>
      <c r="O120" s="1021">
        <v>10019</v>
      </c>
      <c r="P120" s="1021" t="s">
        <v>3035</v>
      </c>
      <c r="Q120" s="1021">
        <v>11</v>
      </c>
      <c r="R120" s="1021" t="s">
        <v>3036</v>
      </c>
      <c r="S120" s="1021">
        <v>1</v>
      </c>
      <c r="T120" s="1021">
        <v>10</v>
      </c>
      <c r="U120" s="1021">
        <v>110</v>
      </c>
      <c r="V120" s="1021" t="s">
        <v>3047</v>
      </c>
      <c r="W120" s="1021"/>
      <c r="X120" s="1035">
        <v>0.04</v>
      </c>
      <c r="Y120" s="1036">
        <f>X120*'[3]Exchange rate'!$B$4*'[3]Exchange rate'!$B$7</f>
        <v>5894.4000000000005</v>
      </c>
      <c r="Z120" s="1021"/>
      <c r="AA120" s="1021"/>
      <c r="AB120" s="1021">
        <v>4.0852703361769903E-2</v>
      </c>
      <c r="AC120" s="1021"/>
      <c r="AD120" s="1021"/>
      <c r="AE120" s="1021"/>
      <c r="AF120" s="1021"/>
      <c r="AG120" s="1021"/>
      <c r="AH120" s="1021"/>
      <c r="AI120" s="1021"/>
      <c r="AJ120" s="1021"/>
      <c r="AK120" s="1021"/>
      <c r="AL120" s="1021"/>
      <c r="AM120" s="1021"/>
      <c r="AN120" s="1021"/>
      <c r="AO120" s="1021"/>
      <c r="AP120" s="1021">
        <v>302</v>
      </c>
      <c r="AQ120" s="1021"/>
      <c r="AR120" s="1021">
        <v>0.04</v>
      </c>
      <c r="AS120" s="1021" t="s">
        <v>3669</v>
      </c>
      <c r="AT120" s="1021" t="s">
        <v>3670</v>
      </c>
      <c r="AU120" s="1021" t="str">
        <f>VLOOKUP(AV120,справочник_HC!$A$3:$E$20,5,FALSE)</f>
        <v xml:space="preserve">HP.6 </v>
      </c>
      <c r="AV120" s="1037">
        <v>12263</v>
      </c>
      <c r="AW120" s="1036" t="str">
        <f>VLOOKUP(AV120,[3]справочник!$A$3:$C$20,3,FALSE)</f>
        <v>HC.RI.3.4</v>
      </c>
      <c r="AX120" s="1021" t="s">
        <v>3665</v>
      </c>
      <c r="AY120" s="1021">
        <v>122</v>
      </c>
      <c r="AZ120" s="1021" t="s">
        <v>3058</v>
      </c>
      <c r="BA120" s="1021">
        <v>22000</v>
      </c>
      <c r="BB120" s="1021" t="s">
        <v>3135</v>
      </c>
      <c r="BC120" s="1021" t="s">
        <v>3135</v>
      </c>
      <c r="BD120" s="1021"/>
      <c r="BE120" s="1038">
        <v>38717</v>
      </c>
      <c r="BF120" s="1038">
        <v>39081</v>
      </c>
      <c r="BG120" s="1021" t="s">
        <v>3667</v>
      </c>
      <c r="BH120" s="1009"/>
      <c r="BI120" s="1009">
        <v>0</v>
      </c>
      <c r="BJ120" s="1009">
        <v>0</v>
      </c>
      <c r="BK120" s="1009">
        <v>0</v>
      </c>
      <c r="BL120" s="1009"/>
      <c r="BM120" s="1009"/>
      <c r="BN120" s="1009"/>
      <c r="BO120" s="1009"/>
      <c r="BP120" s="1009">
        <v>0</v>
      </c>
      <c r="BQ120" s="1009">
        <v>0</v>
      </c>
      <c r="BR120" s="1009">
        <v>0</v>
      </c>
      <c r="BS120" s="1009">
        <v>0</v>
      </c>
      <c r="BT120" s="1009"/>
      <c r="BU120" s="1009"/>
      <c r="BV120" s="1009"/>
      <c r="BW120" s="1009"/>
      <c r="BX120" s="1009"/>
      <c r="BY120" s="1009"/>
      <c r="BZ120" s="1009"/>
      <c r="CA120" s="1009"/>
      <c r="CB120" s="1009"/>
      <c r="CC120" s="1009"/>
      <c r="CD120" s="1009"/>
      <c r="CE120" s="1009"/>
      <c r="CF120" s="1009"/>
      <c r="CG120" s="1009"/>
    </row>
    <row r="121" spans="1:85" hidden="1">
      <c r="A121" s="1021">
        <v>2012</v>
      </c>
      <c r="B121" s="1021">
        <v>302</v>
      </c>
      <c r="C121" s="1021" t="s">
        <v>3063</v>
      </c>
      <c r="D121" s="1021" t="str">
        <f>VLOOKUP(G121,'справочник FS-HF'!$A$2:$C$26,3,FALSE)</f>
        <v>FS.7.1.1</v>
      </c>
      <c r="E121" s="1021" t="str">
        <f>VLOOKUP(G121,'справочник FS-HF'!$A$2:$D$26,4,FALSE)</f>
        <v xml:space="preserve">HF.4.2.2.1 </v>
      </c>
      <c r="F121" s="1021">
        <v>1</v>
      </c>
      <c r="G121" s="1021" t="s">
        <v>3064</v>
      </c>
      <c r="H121" s="1021">
        <v>2012048460</v>
      </c>
      <c r="I121" s="1021" t="s">
        <v>3662</v>
      </c>
      <c r="J121" s="1021">
        <v>1</v>
      </c>
      <c r="K121" s="1021">
        <v>613</v>
      </c>
      <c r="L121" s="1021" t="s">
        <v>3034</v>
      </c>
      <c r="M121" s="1021"/>
      <c r="N121" s="1021"/>
      <c r="O121" s="1021">
        <v>10019</v>
      </c>
      <c r="P121" s="1021" t="s">
        <v>3035</v>
      </c>
      <c r="Q121" s="1021">
        <v>11</v>
      </c>
      <c r="R121" s="1021" t="s">
        <v>3036</v>
      </c>
      <c r="S121" s="1021">
        <v>1</v>
      </c>
      <c r="T121" s="1021">
        <v>10</v>
      </c>
      <c r="U121" s="1021">
        <v>110</v>
      </c>
      <c r="V121" s="1021" t="s">
        <v>3047</v>
      </c>
      <c r="W121" s="1021">
        <v>1.1000000000000001</v>
      </c>
      <c r="X121" s="1035">
        <v>1.705325</v>
      </c>
      <c r="Y121" s="1036">
        <f>X121*'[3]Exchange rate'!$B$6*'[3]Exchange rate'!$B$7</f>
        <v>254281.01075000002</v>
      </c>
      <c r="Z121" s="1021"/>
      <c r="AA121" s="1021">
        <v>1.0800280881922999</v>
      </c>
      <c r="AB121" s="1021">
        <v>1.67436263590594</v>
      </c>
      <c r="AC121" s="1021"/>
      <c r="AD121" s="1021"/>
      <c r="AE121" s="1021"/>
      <c r="AF121" s="1021">
        <v>1.1000000000000001</v>
      </c>
      <c r="AG121" s="1021"/>
      <c r="AH121" s="1021"/>
      <c r="AI121" s="1021">
        <v>1.0800280881922999</v>
      </c>
      <c r="AJ121" s="1021"/>
      <c r="AK121" s="1021"/>
      <c r="AL121" s="1021"/>
      <c r="AM121" s="1021"/>
      <c r="AN121" s="1021"/>
      <c r="AO121" s="1021"/>
      <c r="AP121" s="1021">
        <v>302</v>
      </c>
      <c r="AQ121" s="1021">
        <v>1.1000000000000001</v>
      </c>
      <c r="AR121" s="1021">
        <v>1.705325</v>
      </c>
      <c r="AS121" s="1021" t="s">
        <v>3663</v>
      </c>
      <c r="AT121" s="1021" t="s">
        <v>3664</v>
      </c>
      <c r="AU121" s="1021" t="str">
        <f>VLOOKUP(AV121,справочник_HC!$A$3:$E$20,5,FALSE)</f>
        <v xml:space="preserve">HP.6 </v>
      </c>
      <c r="AV121" s="1037">
        <v>12263</v>
      </c>
      <c r="AW121" s="1036" t="str">
        <f>VLOOKUP(AV121,[3]справочник!$A$3:$C$20,3,FALSE)</f>
        <v>HC.RI.3.4</v>
      </c>
      <c r="AX121" s="1021" t="s">
        <v>3665</v>
      </c>
      <c r="AY121" s="1021">
        <v>122</v>
      </c>
      <c r="AZ121" s="1021" t="s">
        <v>3058</v>
      </c>
      <c r="BA121" s="1021">
        <v>22000</v>
      </c>
      <c r="BB121" s="1021" t="s">
        <v>3135</v>
      </c>
      <c r="BC121" s="1021" t="s">
        <v>3666</v>
      </c>
      <c r="BD121" s="1021"/>
      <c r="BE121" s="1038">
        <v>38988</v>
      </c>
      <c r="BF121" s="1038">
        <v>38988</v>
      </c>
      <c r="BG121" s="1021" t="s">
        <v>3667</v>
      </c>
      <c r="BH121" s="1009"/>
      <c r="BI121" s="1009"/>
      <c r="BJ121" s="1009"/>
      <c r="BK121" s="1009"/>
      <c r="BL121" s="1009"/>
      <c r="BM121" s="1009"/>
      <c r="BN121" s="1009"/>
      <c r="BO121" s="1009"/>
      <c r="BP121" s="1009"/>
      <c r="BQ121" s="1009"/>
      <c r="BR121" s="1009"/>
      <c r="BS121" s="1009"/>
      <c r="BT121" s="1010">
        <v>39447</v>
      </c>
      <c r="BU121" s="1009"/>
      <c r="BV121" s="1009"/>
      <c r="BW121" s="1009"/>
      <c r="BX121" s="1009"/>
      <c r="BY121" s="1009"/>
      <c r="BZ121" s="1009"/>
      <c r="CA121" s="1009">
        <v>100</v>
      </c>
      <c r="CB121" s="1009"/>
      <c r="CC121" s="1009"/>
      <c r="CD121" s="1009"/>
      <c r="CE121" s="1009"/>
      <c r="CF121" s="1009"/>
      <c r="CG121" s="1009"/>
    </row>
    <row r="122" spans="1:85" hidden="1">
      <c r="A122" s="1021">
        <v>2010</v>
      </c>
      <c r="B122" s="1021">
        <v>742</v>
      </c>
      <c r="C122" s="1021" t="s">
        <v>3102</v>
      </c>
      <c r="D122" s="1021" t="str">
        <f>VLOOKUP(G122,'справочник FS-HF'!$A$2:$C$26,3,FALSE)</f>
        <v>FS.7.1.1</v>
      </c>
      <c r="E122" s="1021" t="str">
        <f>VLOOKUP(G122,'справочник FS-HF'!$A$2:$D$26,4,FALSE)</f>
        <v xml:space="preserve">HF.4.2.2.1 </v>
      </c>
      <c r="F122" s="1021">
        <v>99</v>
      </c>
      <c r="G122" s="1021" t="s">
        <v>3223</v>
      </c>
      <c r="H122" s="1021">
        <v>2010000098</v>
      </c>
      <c r="I122" s="1021">
        <v>20101590002</v>
      </c>
      <c r="J122" s="1021">
        <v>8</v>
      </c>
      <c r="K122" s="1021">
        <v>613</v>
      </c>
      <c r="L122" s="1021" t="s">
        <v>3034</v>
      </c>
      <c r="M122" s="1021"/>
      <c r="N122" s="1021"/>
      <c r="O122" s="1021">
        <v>10019</v>
      </c>
      <c r="P122" s="1021" t="s">
        <v>3035</v>
      </c>
      <c r="Q122" s="1021">
        <v>11</v>
      </c>
      <c r="R122" s="1021" t="s">
        <v>3036</v>
      </c>
      <c r="S122" s="1021">
        <v>1</v>
      </c>
      <c r="T122" s="1021">
        <v>10</v>
      </c>
      <c r="U122" s="1021">
        <v>110</v>
      </c>
      <c r="V122" s="1021" t="s">
        <v>3094</v>
      </c>
      <c r="W122" s="1021">
        <v>1.5579000000000001E-2</v>
      </c>
      <c r="X122" s="1035">
        <v>1.5579000000000001E-2</v>
      </c>
      <c r="Y122" s="1036">
        <f>X122*'[3]Exchange rate'!$B$4*'[3]Exchange rate'!$B$7</f>
        <v>2295.7214400000003</v>
      </c>
      <c r="Z122" s="1021">
        <v>0</v>
      </c>
      <c r="AA122" s="1021">
        <v>1.6539783625996399E-2</v>
      </c>
      <c r="AB122" s="1021">
        <v>1.6539783625996399E-2</v>
      </c>
      <c r="AC122" s="1021">
        <v>0</v>
      </c>
      <c r="AD122" s="1021"/>
      <c r="AE122" s="1021"/>
      <c r="AF122" s="1021">
        <v>0</v>
      </c>
      <c r="AG122" s="1021">
        <v>0</v>
      </c>
      <c r="AH122" s="1021">
        <v>1.5579000000000001E-2</v>
      </c>
      <c r="AI122" s="1021">
        <v>0</v>
      </c>
      <c r="AJ122" s="1021">
        <v>0</v>
      </c>
      <c r="AK122" s="1021">
        <v>1.6539783625996399E-2</v>
      </c>
      <c r="AL122" s="1021"/>
      <c r="AM122" s="1021"/>
      <c r="AN122" s="1021"/>
      <c r="AO122" s="1021"/>
      <c r="AP122" s="1021">
        <v>302</v>
      </c>
      <c r="AQ122" s="1021">
        <v>1.5579000000000001E-2</v>
      </c>
      <c r="AR122" s="1021">
        <v>1.5579000000000001E-2</v>
      </c>
      <c r="AS122" s="1021" t="s">
        <v>3351</v>
      </c>
      <c r="AT122" s="1021" t="s">
        <v>3342</v>
      </c>
      <c r="AU122" s="1021" t="str">
        <f>VLOOKUP(AV122,справочник_HC!$A$3:$E$20,5,FALSE)</f>
        <v xml:space="preserve">HP.1 </v>
      </c>
      <c r="AV122" s="1037">
        <v>12191</v>
      </c>
      <c r="AW122" s="1036" t="str">
        <f>VLOOKUP(AV122,[3]справочник!$A$3:$C$20,3,FALSE)</f>
        <v>HC.1</v>
      </c>
      <c r="AX122" s="1021" t="s">
        <v>3334</v>
      </c>
      <c r="AY122" s="1021">
        <v>121</v>
      </c>
      <c r="AZ122" s="1021" t="s">
        <v>3191</v>
      </c>
      <c r="BA122" s="1021">
        <v>22000</v>
      </c>
      <c r="BB122" s="1021" t="s">
        <v>3135</v>
      </c>
      <c r="BC122" s="1021" t="s">
        <v>3343</v>
      </c>
      <c r="BD122" s="1021" t="s">
        <v>3352</v>
      </c>
      <c r="BE122" s="1038">
        <v>38980</v>
      </c>
      <c r="BF122" s="1038">
        <v>38988</v>
      </c>
      <c r="BG122" s="1021" t="s">
        <v>3353</v>
      </c>
      <c r="BH122" s="1009">
        <v>0</v>
      </c>
      <c r="BI122" s="1009">
        <v>0</v>
      </c>
      <c r="BJ122" s="1009">
        <v>0</v>
      </c>
      <c r="BK122" s="1009">
        <v>0</v>
      </c>
      <c r="BL122" s="1009">
        <v>1</v>
      </c>
      <c r="BM122" s="1009"/>
      <c r="BN122" s="1009"/>
      <c r="BO122" s="1009"/>
      <c r="BP122" s="1009">
        <v>0</v>
      </c>
      <c r="BQ122" s="1009">
        <v>0</v>
      </c>
      <c r="BR122" s="1009">
        <v>0</v>
      </c>
      <c r="BS122" s="1009">
        <v>0</v>
      </c>
      <c r="BT122" s="1009"/>
      <c r="BU122" s="1009"/>
      <c r="BV122" s="1009"/>
      <c r="BW122" s="1009"/>
      <c r="BX122" s="1009"/>
      <c r="BY122" s="1009"/>
      <c r="BZ122" s="1009"/>
      <c r="CA122" s="1009">
        <v>100</v>
      </c>
      <c r="CB122" s="1009">
        <v>0</v>
      </c>
      <c r="CC122" s="1009"/>
      <c r="CD122" s="1009"/>
      <c r="CE122" s="1009"/>
      <c r="CF122" s="1009"/>
      <c r="CG122" s="1009"/>
    </row>
    <row r="123" spans="1:85" hidden="1">
      <c r="A123" s="1021">
        <v>2012</v>
      </c>
      <c r="B123" s="1021">
        <v>918</v>
      </c>
      <c r="C123" s="1021" t="s">
        <v>3212</v>
      </c>
      <c r="D123" s="1021" t="str">
        <f>VLOOKUP(G123,'справочник FS-HF'!$A$2:$C$26,3,FALSE)</f>
        <v>FS.7.1.1</v>
      </c>
      <c r="E123" s="1021" t="str">
        <f>VLOOKUP(G123,'справочник FS-HF'!$A$2:$D$26,4,FALSE)</f>
        <v xml:space="preserve">HF.4.2.2.1 </v>
      </c>
      <c r="F123" s="1021">
        <v>2</v>
      </c>
      <c r="G123" s="1021" t="s">
        <v>3213</v>
      </c>
      <c r="H123" s="1021">
        <v>2007200071004</v>
      </c>
      <c r="I123" s="1021" t="s">
        <v>3550</v>
      </c>
      <c r="J123" s="1021">
        <v>3</v>
      </c>
      <c r="K123" s="1021">
        <v>613</v>
      </c>
      <c r="L123" s="1021" t="s">
        <v>3034</v>
      </c>
      <c r="M123" s="1021"/>
      <c r="N123" s="1021"/>
      <c r="O123" s="1021">
        <v>10019</v>
      </c>
      <c r="P123" s="1021" t="s">
        <v>3035</v>
      </c>
      <c r="Q123" s="1021">
        <v>11</v>
      </c>
      <c r="R123" s="1021" t="s">
        <v>3036</v>
      </c>
      <c r="S123" s="1021">
        <v>1</v>
      </c>
      <c r="T123" s="1021">
        <v>10</v>
      </c>
      <c r="U123" s="1021">
        <v>110</v>
      </c>
      <c r="V123" s="1021" t="s">
        <v>3047</v>
      </c>
      <c r="W123" s="1021">
        <v>0</v>
      </c>
      <c r="X123" s="1035">
        <v>5.5220154241645197E-2</v>
      </c>
      <c r="Y123" s="1036">
        <f>X123*'[3]Exchange rate'!$B$6*'[3]Exchange rate'!$B$7</f>
        <v>8233.877198971717</v>
      </c>
      <c r="Z123" s="1021">
        <v>0</v>
      </c>
      <c r="AA123" s="1021">
        <v>0</v>
      </c>
      <c r="AB123" s="1021">
        <v>5.9017389124430698E-2</v>
      </c>
      <c r="AC123" s="1021">
        <v>0</v>
      </c>
      <c r="AD123" s="1021"/>
      <c r="AE123" s="1021"/>
      <c r="AF123" s="1021">
        <v>0</v>
      </c>
      <c r="AG123" s="1021">
        <v>0</v>
      </c>
      <c r="AH123" s="1021">
        <v>0</v>
      </c>
      <c r="AI123" s="1021">
        <v>0</v>
      </c>
      <c r="AJ123" s="1021">
        <v>0</v>
      </c>
      <c r="AK123" s="1021">
        <v>0</v>
      </c>
      <c r="AL123" s="1021"/>
      <c r="AM123" s="1021"/>
      <c r="AN123" s="1021"/>
      <c r="AO123" s="1021"/>
      <c r="AP123" s="1021">
        <v>918</v>
      </c>
      <c r="AQ123" s="1021">
        <v>0</v>
      </c>
      <c r="AR123" s="1021">
        <v>4.2961279999999998E-2</v>
      </c>
      <c r="AS123" s="1021" t="s">
        <v>3551</v>
      </c>
      <c r="AT123" s="1021"/>
      <c r="AU123" s="1021" t="str">
        <f>VLOOKUP(AV123,справочник_HC!$A$3:$E$20,5,FALSE)</f>
        <v xml:space="preserve">HP.6 </v>
      </c>
      <c r="AV123" s="1037">
        <v>13040</v>
      </c>
      <c r="AW123" s="1036" t="str">
        <f>VLOOKUP(AV123,[3]справочник!$A$3:$C$20,3,FALSE)</f>
        <v>HC.6.2</v>
      </c>
      <c r="AX123" s="1021" t="s">
        <v>3428</v>
      </c>
      <c r="AY123" s="1021">
        <v>130</v>
      </c>
      <c r="AZ123" s="1021" t="s">
        <v>3169</v>
      </c>
      <c r="BA123" s="1021">
        <v>23000</v>
      </c>
      <c r="BB123" s="1021" t="s">
        <v>3042</v>
      </c>
      <c r="BC123" s="1021"/>
      <c r="BD123" s="1021"/>
      <c r="BE123" s="1021"/>
      <c r="BF123" s="1021"/>
      <c r="BG123" s="1021" t="s">
        <v>3552</v>
      </c>
      <c r="BH123" s="1009">
        <v>1</v>
      </c>
      <c r="BI123" s="1009">
        <v>0</v>
      </c>
      <c r="BJ123" s="1009"/>
      <c r="BK123" s="1009">
        <v>1</v>
      </c>
      <c r="BL123" s="1009"/>
      <c r="BM123" s="1009"/>
      <c r="BN123" s="1009"/>
      <c r="BO123" s="1009"/>
      <c r="BP123" s="1009">
        <v>0</v>
      </c>
      <c r="BQ123" s="1009">
        <v>0</v>
      </c>
      <c r="BR123" s="1009">
        <v>0</v>
      </c>
      <c r="BS123" s="1009">
        <v>0</v>
      </c>
      <c r="BT123" s="1010">
        <v>39812</v>
      </c>
      <c r="BU123" s="1009"/>
      <c r="BV123" s="1009"/>
      <c r="BW123" s="1009"/>
      <c r="BX123" s="1009"/>
      <c r="BY123" s="1009"/>
      <c r="BZ123" s="1009"/>
      <c r="CA123" s="1009"/>
      <c r="CB123" s="1009">
        <v>0</v>
      </c>
      <c r="CC123" s="1009"/>
      <c r="CD123" s="1009"/>
      <c r="CE123" s="1009"/>
      <c r="CF123" s="1009"/>
      <c r="CG123" s="1009"/>
    </row>
    <row r="124" spans="1:85" hidden="1">
      <c r="A124" s="1021">
        <v>2011</v>
      </c>
      <c r="B124" s="1021">
        <v>918</v>
      </c>
      <c r="C124" s="1021" t="s">
        <v>3212</v>
      </c>
      <c r="D124" s="1021" t="str">
        <f>VLOOKUP(G124,'справочник FS-HF'!$A$2:$C$26,3,FALSE)</f>
        <v>FS.7.1.1</v>
      </c>
      <c r="E124" s="1021" t="str">
        <f>VLOOKUP(G124,'справочник FS-HF'!$A$2:$D$26,4,FALSE)</f>
        <v xml:space="preserve">HF.4.2.2.1 </v>
      </c>
      <c r="F124" s="1021">
        <v>2</v>
      </c>
      <c r="G124" s="1021" t="s">
        <v>3213</v>
      </c>
      <c r="H124" s="1021">
        <v>2007200071004</v>
      </c>
      <c r="I124" s="1021" t="s">
        <v>3550</v>
      </c>
      <c r="J124" s="1021">
        <v>3</v>
      </c>
      <c r="K124" s="1021">
        <v>613</v>
      </c>
      <c r="L124" s="1021" t="s">
        <v>3034</v>
      </c>
      <c r="M124" s="1021"/>
      <c r="N124" s="1021"/>
      <c r="O124" s="1021">
        <v>10019</v>
      </c>
      <c r="P124" s="1021" t="s">
        <v>3035</v>
      </c>
      <c r="Q124" s="1021">
        <v>11</v>
      </c>
      <c r="R124" s="1021" t="s">
        <v>3036</v>
      </c>
      <c r="S124" s="1021">
        <v>1</v>
      </c>
      <c r="T124" s="1021">
        <v>10</v>
      </c>
      <c r="U124" s="1021">
        <v>110</v>
      </c>
      <c r="V124" s="1021" t="s">
        <v>3047</v>
      </c>
      <c r="W124" s="1021">
        <v>0</v>
      </c>
      <c r="X124" s="1035">
        <v>7.9461290322580605E-2</v>
      </c>
      <c r="Y124" s="1036">
        <f>X124*'[3]Exchange rate'!$B$5*'[3]Exchange rate'!$B$7</f>
        <v>11650.614387096768</v>
      </c>
      <c r="Z124" s="1021">
        <v>0</v>
      </c>
      <c r="AA124" s="1021">
        <v>0</v>
      </c>
      <c r="AB124" s="1021">
        <v>7.9461290322580605E-2</v>
      </c>
      <c r="AC124" s="1021">
        <v>0</v>
      </c>
      <c r="AD124" s="1021"/>
      <c r="AE124" s="1021"/>
      <c r="AF124" s="1021">
        <v>0</v>
      </c>
      <c r="AG124" s="1021">
        <v>0</v>
      </c>
      <c r="AH124" s="1021">
        <v>0</v>
      </c>
      <c r="AI124" s="1021">
        <v>0</v>
      </c>
      <c r="AJ124" s="1021">
        <v>0</v>
      </c>
      <c r="AK124" s="1021">
        <v>0</v>
      </c>
      <c r="AL124" s="1021"/>
      <c r="AM124" s="1021"/>
      <c r="AN124" s="1021"/>
      <c r="AO124" s="1021"/>
      <c r="AP124" s="1021">
        <v>918</v>
      </c>
      <c r="AQ124" s="1021">
        <v>0</v>
      </c>
      <c r="AR124" s="1021">
        <v>5.7148560000000001E-2</v>
      </c>
      <c r="AS124" s="1021" t="s">
        <v>3551</v>
      </c>
      <c r="AT124" s="1021" t="s">
        <v>3580</v>
      </c>
      <c r="AU124" s="1021" t="str">
        <f>VLOOKUP(AV124,справочник_HC!$A$3:$E$20,5,FALSE)</f>
        <v xml:space="preserve">HP.6 </v>
      </c>
      <c r="AV124" s="1037">
        <v>13040</v>
      </c>
      <c r="AW124" s="1036" t="str">
        <f>VLOOKUP(AV124,[3]справочник!$A$3:$C$20,3,FALSE)</f>
        <v>HC.6.2</v>
      </c>
      <c r="AX124" s="1021" t="s">
        <v>3428</v>
      </c>
      <c r="AY124" s="1021">
        <v>130</v>
      </c>
      <c r="AZ124" s="1021" t="s">
        <v>3169</v>
      </c>
      <c r="BA124" s="1021">
        <v>23000</v>
      </c>
      <c r="BB124" s="1021" t="s">
        <v>3042</v>
      </c>
      <c r="BC124" s="1021"/>
      <c r="BD124" s="1021"/>
      <c r="BE124" s="1021"/>
      <c r="BF124" s="1021"/>
      <c r="BG124" s="1021" t="s">
        <v>3552</v>
      </c>
      <c r="BH124" s="1009">
        <v>1</v>
      </c>
      <c r="BI124" s="1009">
        <v>0</v>
      </c>
      <c r="BJ124" s="1009">
        <v>0</v>
      </c>
      <c r="BK124" s="1009">
        <v>1</v>
      </c>
      <c r="BL124" s="1009"/>
      <c r="BM124" s="1009"/>
      <c r="BN124" s="1009"/>
      <c r="BO124" s="1009"/>
      <c r="BP124" s="1009">
        <v>0</v>
      </c>
      <c r="BQ124" s="1009">
        <v>0</v>
      </c>
      <c r="BR124" s="1009">
        <v>0</v>
      </c>
      <c r="BS124" s="1009">
        <v>0</v>
      </c>
      <c r="BT124" s="1009"/>
      <c r="BU124" s="1009"/>
      <c r="BV124" s="1009"/>
      <c r="BW124" s="1009"/>
      <c r="BX124" s="1009"/>
      <c r="BY124" s="1009"/>
      <c r="BZ124" s="1009"/>
      <c r="CA124" s="1009"/>
      <c r="CB124" s="1009"/>
      <c r="CC124" s="1009"/>
      <c r="CD124" s="1009"/>
      <c r="CE124" s="1009"/>
      <c r="CF124" s="1009"/>
      <c r="CG124" s="1009"/>
    </row>
    <row r="125" spans="1:85" hidden="1">
      <c r="A125" s="1021">
        <v>2012</v>
      </c>
      <c r="B125" s="1021">
        <v>701</v>
      </c>
      <c r="C125" s="1021" t="s">
        <v>3032</v>
      </c>
      <c r="D125" s="1021" t="str">
        <f>VLOOKUP(G125,'справочник FS-HF'!$A$2:$C$26,3,FALSE)</f>
        <v>FS.7.1.1</v>
      </c>
      <c r="E125" s="1021" t="str">
        <f>VLOOKUP(G125,'справочник FS-HF'!$A$2:$D$26,4,FALSE)</f>
        <v xml:space="preserve">HF.4.2.2.1 </v>
      </c>
      <c r="F125" s="1021">
        <v>2</v>
      </c>
      <c r="G125" s="1021" t="s">
        <v>3033</v>
      </c>
      <c r="H125" s="1021">
        <v>2012605351</v>
      </c>
      <c r="I125" s="1021"/>
      <c r="J125" s="1021">
        <v>8</v>
      </c>
      <c r="K125" s="1021">
        <v>613</v>
      </c>
      <c r="L125" s="1021" t="s">
        <v>3034</v>
      </c>
      <c r="M125" s="1021"/>
      <c r="N125" s="1021"/>
      <c r="O125" s="1021">
        <v>10019</v>
      </c>
      <c r="P125" s="1021" t="s">
        <v>3035</v>
      </c>
      <c r="Q125" s="1021">
        <v>11</v>
      </c>
      <c r="R125" s="1021" t="s">
        <v>3036</v>
      </c>
      <c r="S125" s="1021">
        <v>3</v>
      </c>
      <c r="T125" s="1021">
        <v>10</v>
      </c>
      <c r="U125" s="1021">
        <v>110</v>
      </c>
      <c r="V125" s="1021" t="s">
        <v>3037</v>
      </c>
      <c r="W125" s="1021">
        <v>5.78635595938536E-2</v>
      </c>
      <c r="X125" s="1035">
        <v>5.78635595938536E-2</v>
      </c>
      <c r="Y125" s="1036">
        <f>X125*'[3]Exchange rate'!$B$6*'[3]Exchange rate'!$B$7</f>
        <v>8628.0353710395102</v>
      </c>
      <c r="Z125" s="1021"/>
      <c r="AA125" s="1021">
        <v>5.84577699648368E-2</v>
      </c>
      <c r="AB125" s="1021">
        <v>5.84577699648368E-2</v>
      </c>
      <c r="AC125" s="1021"/>
      <c r="AD125" s="1021"/>
      <c r="AE125" s="1021"/>
      <c r="AF125" s="1021">
        <v>5.78635595938536E-2</v>
      </c>
      <c r="AG125" s="1021"/>
      <c r="AH125" s="1021"/>
      <c r="AI125" s="1021">
        <v>5.84577699648368E-2</v>
      </c>
      <c r="AJ125" s="1021"/>
      <c r="AK125" s="1021"/>
      <c r="AL125" s="1021"/>
      <c r="AM125" s="1021"/>
      <c r="AN125" s="1021"/>
      <c r="AO125" s="1021"/>
      <c r="AP125" s="1021">
        <v>701</v>
      </c>
      <c r="AQ125" s="1021">
        <v>4.6182990000000002E-3</v>
      </c>
      <c r="AR125" s="1021">
        <v>4.6182990000000002E-3</v>
      </c>
      <c r="AS125" s="1021" t="s">
        <v>3038</v>
      </c>
      <c r="AT125" s="1021" t="s">
        <v>3039</v>
      </c>
      <c r="AU125" s="1021" t="str">
        <f>VLOOKUP(AV125,справочник_HC!$A$3:$E$20,5,FALSE)</f>
        <v xml:space="preserve">HP.6 </v>
      </c>
      <c r="AV125" s="1037">
        <v>14031</v>
      </c>
      <c r="AW125" s="1036" t="str">
        <f>VLOOKUP(AV125,[3]справочник!$A$3:$C$20,3,FALSE)</f>
        <v>HC.RI.8</v>
      </c>
      <c r="AX125" s="1021" t="s">
        <v>3040</v>
      </c>
      <c r="AY125" s="1021">
        <v>140</v>
      </c>
      <c r="AZ125" s="1021" t="s">
        <v>3041</v>
      </c>
      <c r="BA125" s="1021">
        <v>23000</v>
      </c>
      <c r="BB125" s="1021" t="s">
        <v>3042</v>
      </c>
      <c r="BC125" s="1021" t="s">
        <v>3043</v>
      </c>
      <c r="BD125" s="1021" t="s">
        <v>3044</v>
      </c>
      <c r="BE125" s="1021"/>
      <c r="BF125" s="1021"/>
      <c r="BG125" s="1021" t="s">
        <v>3045</v>
      </c>
      <c r="BH125" s="1009">
        <v>0</v>
      </c>
      <c r="BI125" s="1009">
        <v>0</v>
      </c>
      <c r="BJ125" s="1009">
        <v>0</v>
      </c>
      <c r="BK125" s="1009">
        <v>0</v>
      </c>
      <c r="BL125" s="1009"/>
      <c r="BM125" s="1009"/>
      <c r="BN125" s="1009"/>
      <c r="BO125" s="1009"/>
      <c r="BP125" s="1009">
        <v>0</v>
      </c>
      <c r="BQ125" s="1009">
        <v>0</v>
      </c>
      <c r="BR125" s="1009">
        <v>0</v>
      </c>
      <c r="BS125" s="1009">
        <v>0</v>
      </c>
      <c r="BT125" s="1010">
        <v>39532</v>
      </c>
      <c r="BU125" s="1009"/>
      <c r="BV125" s="1009"/>
      <c r="BW125" s="1009"/>
      <c r="BX125" s="1009"/>
      <c r="BY125" s="1009"/>
      <c r="BZ125" s="1009"/>
      <c r="CA125" s="1009">
        <v>100</v>
      </c>
      <c r="CB125" s="1009"/>
      <c r="CC125" s="1009"/>
      <c r="CD125" s="1009"/>
      <c r="CE125" s="1009"/>
      <c r="CF125" s="1009"/>
      <c r="CG125" s="1009"/>
    </row>
    <row r="126" spans="1:85" hidden="1">
      <c r="A126" s="1021">
        <v>2011</v>
      </c>
      <c r="B126" s="1021">
        <v>701</v>
      </c>
      <c r="C126" s="1021" t="s">
        <v>3032</v>
      </c>
      <c r="D126" s="1021" t="str">
        <f>VLOOKUP(G126,'справочник FS-HF'!$A$2:$C$26,3,FALSE)</f>
        <v>FS.7.1.1</v>
      </c>
      <c r="E126" s="1021" t="str">
        <f>VLOOKUP(G126,'справочник FS-HF'!$A$2:$D$26,4,FALSE)</f>
        <v xml:space="preserve">HF.4.2.2.1 </v>
      </c>
      <c r="F126" s="1021">
        <v>2</v>
      </c>
      <c r="G126" s="1021" t="s">
        <v>3033</v>
      </c>
      <c r="H126" s="1021">
        <v>2011605325</v>
      </c>
      <c r="I126" s="1021" t="s">
        <v>3141</v>
      </c>
      <c r="J126" s="1021">
        <v>8</v>
      </c>
      <c r="K126" s="1021">
        <v>613</v>
      </c>
      <c r="L126" s="1021" t="s">
        <v>3034</v>
      </c>
      <c r="M126" s="1021"/>
      <c r="N126" s="1021"/>
      <c r="O126" s="1021">
        <v>10019</v>
      </c>
      <c r="P126" s="1021" t="s">
        <v>3035</v>
      </c>
      <c r="Q126" s="1021">
        <v>11</v>
      </c>
      <c r="R126" s="1021" t="s">
        <v>3036</v>
      </c>
      <c r="S126" s="1021">
        <v>3</v>
      </c>
      <c r="T126" s="1021">
        <v>10</v>
      </c>
      <c r="U126" s="1021">
        <v>110</v>
      </c>
      <c r="V126" s="1021" t="s">
        <v>3037</v>
      </c>
      <c r="W126" s="1021">
        <v>0.117931042269919</v>
      </c>
      <c r="X126" s="1035">
        <v>0.117931042269919</v>
      </c>
      <c r="Y126" s="1036">
        <f>X126*'[3]Exchange rate'!$B$5*'[3]Exchange rate'!$B$7</f>
        <v>17291.049417615526</v>
      </c>
      <c r="Z126" s="1021"/>
      <c r="AA126" s="1021">
        <v>0.117931042269919</v>
      </c>
      <c r="AB126" s="1021">
        <v>0.117931042269919</v>
      </c>
      <c r="AC126" s="1021"/>
      <c r="AD126" s="1021"/>
      <c r="AE126" s="1021"/>
      <c r="AF126" s="1021">
        <v>0.117931042269919</v>
      </c>
      <c r="AG126" s="1021"/>
      <c r="AH126" s="1021"/>
      <c r="AI126" s="1021">
        <v>0.117931042269919</v>
      </c>
      <c r="AJ126" s="1021"/>
      <c r="AK126" s="1021"/>
      <c r="AL126" s="1021"/>
      <c r="AM126" s="1021"/>
      <c r="AN126" s="1021"/>
      <c r="AO126" s="1021"/>
      <c r="AP126" s="1021">
        <v>701</v>
      </c>
      <c r="AQ126" s="1021">
        <v>9.3999059999999909E-3</v>
      </c>
      <c r="AR126" s="1021">
        <v>9.3999059999999909E-3</v>
      </c>
      <c r="AS126" s="1021" t="s">
        <v>3142</v>
      </c>
      <c r="AT126" s="1021" t="s">
        <v>3143</v>
      </c>
      <c r="AU126" s="1021" t="str">
        <f>VLOOKUP(AV126,справочник_HC!$A$3:$E$20,5,FALSE)</f>
        <v>HP.11</v>
      </c>
      <c r="AV126" s="1037">
        <v>12230</v>
      </c>
      <c r="AW126" s="1036" t="str">
        <f>VLOOKUP(AV126,[3]справочник!$A$3:$C$20,3,FALSE)</f>
        <v>HC.RI.5</v>
      </c>
      <c r="AX126" s="1021" t="s">
        <v>3113</v>
      </c>
      <c r="AY126" s="1021">
        <v>122</v>
      </c>
      <c r="AZ126" s="1021" t="s">
        <v>3058</v>
      </c>
      <c r="BA126" s="1021">
        <v>23000</v>
      </c>
      <c r="BB126" s="1021" t="s">
        <v>3042</v>
      </c>
      <c r="BC126" s="1021" t="s">
        <v>3043</v>
      </c>
      <c r="BD126" s="1021" t="s">
        <v>3144</v>
      </c>
      <c r="BE126" s="1038">
        <v>39082</v>
      </c>
      <c r="BF126" s="1038">
        <v>39446</v>
      </c>
      <c r="BG126" s="1021" t="s">
        <v>3143</v>
      </c>
      <c r="BH126" s="1009">
        <v>0</v>
      </c>
      <c r="BI126" s="1009">
        <v>0</v>
      </c>
      <c r="BJ126" s="1009">
        <v>0</v>
      </c>
      <c r="BK126" s="1009">
        <v>0</v>
      </c>
      <c r="BL126" s="1009"/>
      <c r="BM126" s="1009"/>
      <c r="BN126" s="1009"/>
      <c r="BO126" s="1009"/>
      <c r="BP126" s="1009">
        <v>0</v>
      </c>
      <c r="BQ126" s="1009">
        <v>0</v>
      </c>
      <c r="BR126" s="1009">
        <v>0</v>
      </c>
      <c r="BS126" s="1009">
        <v>0</v>
      </c>
      <c r="BT126" s="1009"/>
      <c r="BU126" s="1009"/>
      <c r="BV126" s="1009"/>
      <c r="BW126" s="1009"/>
      <c r="BX126" s="1009"/>
      <c r="BY126" s="1009"/>
      <c r="BZ126" s="1009"/>
      <c r="CA126" s="1009">
        <v>100</v>
      </c>
      <c r="CB126" s="1009"/>
      <c r="CC126" s="1009"/>
      <c r="CD126" s="1009"/>
      <c r="CE126" s="1009"/>
      <c r="CF126" s="1009"/>
      <c r="CG126" s="1009"/>
    </row>
    <row r="127" spans="1:85" hidden="1">
      <c r="A127" s="1021">
        <v>2011</v>
      </c>
      <c r="B127" s="1021">
        <v>974</v>
      </c>
      <c r="C127" s="1021" t="s">
        <v>3165</v>
      </c>
      <c r="D127" s="1021" t="str">
        <f>VLOOKUP(G127,'справочник FS-HF'!$A$2:$C$26,3,FALSE)</f>
        <v>FS.7.1.2</v>
      </c>
      <c r="E127" s="1021" t="str">
        <f>VLOOKUP(G127,'справочник FS-HF'!$A$2:$D$26,4,FALSE)</f>
        <v>HF.4.2.2.3</v>
      </c>
      <c r="F127" s="1021">
        <v>1</v>
      </c>
      <c r="G127" s="1021" t="s">
        <v>3165</v>
      </c>
      <c r="H127" s="1021">
        <v>2011102102</v>
      </c>
      <c r="I127" s="1021" t="s">
        <v>3400</v>
      </c>
      <c r="J127" s="1021">
        <v>1</v>
      </c>
      <c r="K127" s="1021">
        <v>613</v>
      </c>
      <c r="L127" s="1021" t="s">
        <v>3034</v>
      </c>
      <c r="M127" s="1021"/>
      <c r="N127" s="1021"/>
      <c r="O127" s="1021">
        <v>10019</v>
      </c>
      <c r="P127" s="1021" t="s">
        <v>3035</v>
      </c>
      <c r="Q127" s="1021">
        <v>11</v>
      </c>
      <c r="R127" s="1021" t="s">
        <v>3036</v>
      </c>
      <c r="S127" s="1021">
        <v>4</v>
      </c>
      <c r="T127" s="1021">
        <v>10</v>
      </c>
      <c r="U127" s="1021">
        <v>110</v>
      </c>
      <c r="V127" s="1021" t="s">
        <v>3047</v>
      </c>
      <c r="W127" s="1021">
        <v>1.6420000000000001E-2</v>
      </c>
      <c r="X127" s="1035">
        <v>1.6420000000000001E-2</v>
      </c>
      <c r="Y127" s="1036">
        <f>X127*'[3]Exchange rate'!$B$5*'[3]Exchange rate'!$B$7</f>
        <v>2407.5003999999999</v>
      </c>
      <c r="Z127" s="1021"/>
      <c r="AA127" s="1021">
        <v>1.6420000000000001E-2</v>
      </c>
      <c r="AB127" s="1021">
        <v>1.6420000000000001E-2</v>
      </c>
      <c r="AC127" s="1021"/>
      <c r="AD127" s="1021"/>
      <c r="AE127" s="1021"/>
      <c r="AF127" s="1021"/>
      <c r="AG127" s="1021"/>
      <c r="AH127" s="1021"/>
      <c r="AI127" s="1021"/>
      <c r="AJ127" s="1021"/>
      <c r="AK127" s="1021"/>
      <c r="AL127" s="1021"/>
      <c r="AM127" s="1021"/>
      <c r="AN127" s="1021"/>
      <c r="AO127" s="1021"/>
      <c r="AP127" s="1021">
        <v>302</v>
      </c>
      <c r="AQ127" s="1021">
        <v>1.6420000000000001E-2</v>
      </c>
      <c r="AR127" s="1021">
        <v>1.6420000000000001E-2</v>
      </c>
      <c r="AS127" s="1021" t="s">
        <v>3397</v>
      </c>
      <c r="AT127" s="1021" t="s">
        <v>3398</v>
      </c>
      <c r="AU127" s="1021" t="str">
        <f>VLOOKUP(AV127,справочник_HC!$A$3:$E$20,5,FALSE)</f>
        <v xml:space="preserve">HP.2.9.1 </v>
      </c>
      <c r="AV127" s="1037">
        <v>13020</v>
      </c>
      <c r="AW127" s="1036" t="str">
        <f>VLOOKUP(AV127,[3]справочник!$A$3:$C$20,3,FALSE)</f>
        <v>HC.RI.3.1</v>
      </c>
      <c r="AX127" s="1021" t="s">
        <v>3389</v>
      </c>
      <c r="AY127" s="1021">
        <v>130</v>
      </c>
      <c r="AZ127" s="1021" t="s">
        <v>3169</v>
      </c>
      <c r="BA127" s="1021">
        <v>41119</v>
      </c>
      <c r="BB127" s="1021" t="s">
        <v>3174</v>
      </c>
      <c r="BC127" s="1021" t="s">
        <v>3165</v>
      </c>
      <c r="BD127" s="1021"/>
      <c r="BE127" s="1021"/>
      <c r="BF127" s="1021"/>
      <c r="BG127" s="1021" t="s">
        <v>3398</v>
      </c>
      <c r="BH127" s="1009"/>
      <c r="BI127" s="1009"/>
      <c r="BJ127" s="1009"/>
      <c r="BK127" s="1009"/>
      <c r="BL127" s="1009"/>
      <c r="BM127" s="1009"/>
      <c r="BN127" s="1009"/>
      <c r="BO127" s="1009"/>
      <c r="BP127" s="1009"/>
      <c r="BQ127" s="1009"/>
      <c r="BR127" s="1009"/>
      <c r="BS127" s="1009"/>
      <c r="BT127" s="1009"/>
      <c r="BU127" s="1009"/>
      <c r="BV127" s="1009"/>
      <c r="BW127" s="1009"/>
      <c r="BX127" s="1009"/>
      <c r="BY127" s="1009"/>
      <c r="BZ127" s="1009"/>
      <c r="CA127" s="1009"/>
      <c r="CB127" s="1009"/>
      <c r="CC127" s="1009"/>
      <c r="CD127" s="1009"/>
      <c r="CE127" s="1009"/>
      <c r="CF127" s="1009"/>
      <c r="CG127" s="1009"/>
    </row>
    <row r="128" spans="1:85" hidden="1">
      <c r="A128" s="1021">
        <v>2011</v>
      </c>
      <c r="B128" s="1021">
        <v>974</v>
      </c>
      <c r="C128" s="1021" t="s">
        <v>3165</v>
      </c>
      <c r="D128" s="1021" t="str">
        <f>VLOOKUP(G128,'справочник FS-HF'!$A$2:$C$26,3,FALSE)</f>
        <v>FS.7.1.2</v>
      </c>
      <c r="E128" s="1021" t="str">
        <f>VLOOKUP(G128,'справочник FS-HF'!$A$2:$D$26,4,FALSE)</f>
        <v>HF.4.2.2.3</v>
      </c>
      <c r="F128" s="1021">
        <v>1</v>
      </c>
      <c r="G128" s="1021" t="s">
        <v>3165</v>
      </c>
      <c r="H128" s="1021">
        <v>2011102108</v>
      </c>
      <c r="I128" s="1021" t="s">
        <v>3396</v>
      </c>
      <c r="J128" s="1021">
        <v>1</v>
      </c>
      <c r="K128" s="1021">
        <v>613</v>
      </c>
      <c r="L128" s="1021" t="s">
        <v>3034</v>
      </c>
      <c r="M128" s="1021"/>
      <c r="N128" s="1021"/>
      <c r="O128" s="1021">
        <v>10019</v>
      </c>
      <c r="P128" s="1021" t="s">
        <v>3035</v>
      </c>
      <c r="Q128" s="1021">
        <v>11</v>
      </c>
      <c r="R128" s="1021" t="s">
        <v>3036</v>
      </c>
      <c r="S128" s="1021">
        <v>4</v>
      </c>
      <c r="T128" s="1021">
        <v>10</v>
      </c>
      <c r="U128" s="1021">
        <v>110</v>
      </c>
      <c r="V128" s="1021" t="s">
        <v>3047</v>
      </c>
      <c r="W128" s="1021">
        <v>3.671E-2</v>
      </c>
      <c r="X128" s="1035">
        <v>3.671E-2</v>
      </c>
      <c r="Y128" s="1036">
        <f>X128*'[3]Exchange rate'!$B$5*'[3]Exchange rate'!$B$7</f>
        <v>5382.4202000000005</v>
      </c>
      <c r="Z128" s="1021"/>
      <c r="AA128" s="1021">
        <v>3.671E-2</v>
      </c>
      <c r="AB128" s="1021">
        <v>3.671E-2</v>
      </c>
      <c r="AC128" s="1021"/>
      <c r="AD128" s="1021"/>
      <c r="AE128" s="1021"/>
      <c r="AF128" s="1021"/>
      <c r="AG128" s="1021"/>
      <c r="AH128" s="1021"/>
      <c r="AI128" s="1021"/>
      <c r="AJ128" s="1021"/>
      <c r="AK128" s="1021"/>
      <c r="AL128" s="1021"/>
      <c r="AM128" s="1021"/>
      <c r="AN128" s="1021"/>
      <c r="AO128" s="1021"/>
      <c r="AP128" s="1021">
        <v>302</v>
      </c>
      <c r="AQ128" s="1021">
        <v>3.671E-2</v>
      </c>
      <c r="AR128" s="1021">
        <v>3.671E-2</v>
      </c>
      <c r="AS128" s="1021" t="s">
        <v>3397</v>
      </c>
      <c r="AT128" s="1021" t="s">
        <v>3398</v>
      </c>
      <c r="AU128" s="1021" t="str">
        <f>VLOOKUP(AV128,справочник_HC!$A$3:$E$20,5,FALSE)</f>
        <v xml:space="preserve">HP.2.9.1 </v>
      </c>
      <c r="AV128" s="1037">
        <v>13020</v>
      </c>
      <c r="AW128" s="1036" t="str">
        <f>VLOOKUP(AV128,[3]справочник!$A$3:$C$20,3,FALSE)</f>
        <v>HC.RI.3.1</v>
      </c>
      <c r="AX128" s="1021" t="s">
        <v>3389</v>
      </c>
      <c r="AY128" s="1021">
        <v>130</v>
      </c>
      <c r="AZ128" s="1021" t="s">
        <v>3169</v>
      </c>
      <c r="BA128" s="1021">
        <v>41119</v>
      </c>
      <c r="BB128" s="1021" t="s">
        <v>3174</v>
      </c>
      <c r="BC128" s="1021" t="s">
        <v>3165</v>
      </c>
      <c r="BD128" s="1021"/>
      <c r="BE128" s="1021"/>
      <c r="BF128" s="1021"/>
      <c r="BG128" s="1021" t="s">
        <v>3398</v>
      </c>
      <c r="BH128" s="1009"/>
      <c r="BI128" s="1009"/>
      <c r="BJ128" s="1009"/>
      <c r="BK128" s="1009"/>
      <c r="BL128" s="1009"/>
      <c r="BM128" s="1009"/>
      <c r="BN128" s="1009"/>
      <c r="BO128" s="1009"/>
      <c r="BP128" s="1009"/>
      <c r="BQ128" s="1009"/>
      <c r="BR128" s="1009"/>
      <c r="BS128" s="1009"/>
      <c r="BT128" s="1009"/>
      <c r="BU128" s="1009"/>
      <c r="BV128" s="1009"/>
      <c r="BW128" s="1009"/>
      <c r="BX128" s="1009"/>
      <c r="BY128" s="1009"/>
      <c r="BZ128" s="1009"/>
      <c r="CA128" s="1009"/>
      <c r="CB128" s="1009"/>
      <c r="CC128" s="1009"/>
      <c r="CD128" s="1009"/>
      <c r="CE128" s="1009"/>
      <c r="CF128" s="1009"/>
      <c r="CG128" s="1009"/>
    </row>
    <row r="129" spans="1:85" hidden="1">
      <c r="A129" s="1021">
        <v>2011</v>
      </c>
      <c r="B129" s="1021">
        <v>974</v>
      </c>
      <c r="C129" s="1021" t="s">
        <v>3165</v>
      </c>
      <c r="D129" s="1021" t="str">
        <f>VLOOKUP(G129,'справочник FS-HF'!$A$2:$C$26,3,FALSE)</f>
        <v>FS.7.1.2</v>
      </c>
      <c r="E129" s="1021" t="str">
        <f>VLOOKUP(G129,'справочник FS-HF'!$A$2:$D$26,4,FALSE)</f>
        <v>HF.4.2.2.3</v>
      </c>
      <c r="F129" s="1021">
        <v>1</v>
      </c>
      <c r="G129" s="1021" t="s">
        <v>3165</v>
      </c>
      <c r="H129" s="1021">
        <v>2011102107</v>
      </c>
      <c r="I129" s="1021" t="s">
        <v>3401</v>
      </c>
      <c r="J129" s="1021">
        <v>1</v>
      </c>
      <c r="K129" s="1021">
        <v>613</v>
      </c>
      <c r="L129" s="1021" t="s">
        <v>3034</v>
      </c>
      <c r="M129" s="1021"/>
      <c r="N129" s="1021"/>
      <c r="O129" s="1021">
        <v>10019</v>
      </c>
      <c r="P129" s="1021" t="s">
        <v>3035</v>
      </c>
      <c r="Q129" s="1021">
        <v>11</v>
      </c>
      <c r="R129" s="1021" t="s">
        <v>3036</v>
      </c>
      <c r="S129" s="1021">
        <v>4</v>
      </c>
      <c r="T129" s="1021">
        <v>10</v>
      </c>
      <c r="U129" s="1021">
        <v>110</v>
      </c>
      <c r="V129" s="1021" t="s">
        <v>3047</v>
      </c>
      <c r="W129" s="1021">
        <v>1.8329999999999898E-2</v>
      </c>
      <c r="X129" s="1035">
        <v>1.8329999999999898E-2</v>
      </c>
      <c r="Y129" s="1036">
        <f>X129*'[3]Exchange rate'!$B$5*'[3]Exchange rate'!$B$7</f>
        <v>2687.5445999999852</v>
      </c>
      <c r="Z129" s="1021"/>
      <c r="AA129" s="1021">
        <v>1.8329999999999898E-2</v>
      </c>
      <c r="AB129" s="1021">
        <v>1.8329999999999898E-2</v>
      </c>
      <c r="AC129" s="1021"/>
      <c r="AD129" s="1021"/>
      <c r="AE129" s="1021"/>
      <c r="AF129" s="1021"/>
      <c r="AG129" s="1021"/>
      <c r="AH129" s="1021"/>
      <c r="AI129" s="1021"/>
      <c r="AJ129" s="1021"/>
      <c r="AK129" s="1021"/>
      <c r="AL129" s="1021"/>
      <c r="AM129" s="1021"/>
      <c r="AN129" s="1021"/>
      <c r="AO129" s="1021"/>
      <c r="AP129" s="1021">
        <v>302</v>
      </c>
      <c r="AQ129" s="1021">
        <v>1.8329999999999898E-2</v>
      </c>
      <c r="AR129" s="1021">
        <v>1.8329999999999898E-2</v>
      </c>
      <c r="AS129" s="1021" t="s">
        <v>3397</v>
      </c>
      <c r="AT129" s="1021" t="s">
        <v>3398</v>
      </c>
      <c r="AU129" s="1021" t="str">
        <f>VLOOKUP(AV129,справочник_HC!$A$3:$E$20,5,FALSE)</f>
        <v xml:space="preserve">HP.2.9.1 </v>
      </c>
      <c r="AV129" s="1037">
        <v>13020</v>
      </c>
      <c r="AW129" s="1036" t="str">
        <f>VLOOKUP(AV129,[3]справочник!$A$3:$C$20,3,FALSE)</f>
        <v>HC.RI.3.1</v>
      </c>
      <c r="AX129" s="1021" t="s">
        <v>3389</v>
      </c>
      <c r="AY129" s="1021">
        <v>130</v>
      </c>
      <c r="AZ129" s="1021" t="s">
        <v>3169</v>
      </c>
      <c r="BA129" s="1021">
        <v>41119</v>
      </c>
      <c r="BB129" s="1021" t="s">
        <v>3174</v>
      </c>
      <c r="BC129" s="1021" t="s">
        <v>3165</v>
      </c>
      <c r="BD129" s="1021"/>
      <c r="BE129" s="1021"/>
      <c r="BF129" s="1021"/>
      <c r="BG129" s="1021" t="s">
        <v>3398</v>
      </c>
      <c r="BH129" s="1009"/>
      <c r="BI129" s="1009"/>
      <c r="BJ129" s="1009"/>
      <c r="BK129" s="1009"/>
      <c r="BL129" s="1009"/>
      <c r="BM129" s="1009"/>
      <c r="BN129" s="1009"/>
      <c r="BO129" s="1009"/>
      <c r="BP129" s="1009"/>
      <c r="BQ129" s="1009"/>
      <c r="BR129" s="1009"/>
      <c r="BS129" s="1009"/>
      <c r="BT129" s="1009"/>
      <c r="BU129" s="1009"/>
      <c r="BV129" s="1009"/>
      <c r="BW129" s="1009"/>
      <c r="BX129" s="1009"/>
      <c r="BY129" s="1009"/>
      <c r="BZ129" s="1009"/>
      <c r="CA129" s="1009"/>
      <c r="CB129" s="1009"/>
      <c r="CC129" s="1009"/>
      <c r="CD129" s="1009"/>
      <c r="CE129" s="1009"/>
      <c r="CF129" s="1009"/>
      <c r="CG129" s="1009"/>
    </row>
    <row r="130" spans="1:85" hidden="1">
      <c r="A130" s="1021">
        <v>2011</v>
      </c>
      <c r="B130" s="1021">
        <v>974</v>
      </c>
      <c r="C130" s="1021" t="s">
        <v>3165</v>
      </c>
      <c r="D130" s="1021" t="str">
        <f>VLOOKUP(G130,'справочник FS-HF'!$A$2:$C$26,3,FALSE)</f>
        <v>FS.7.1.2</v>
      </c>
      <c r="E130" s="1021" t="str">
        <f>VLOOKUP(G130,'справочник FS-HF'!$A$2:$D$26,4,FALSE)</f>
        <v>HF.4.2.2.3</v>
      </c>
      <c r="F130" s="1021">
        <v>1</v>
      </c>
      <c r="G130" s="1021" t="s">
        <v>3165</v>
      </c>
      <c r="H130" s="1021">
        <v>2011102106</v>
      </c>
      <c r="I130" s="1021" t="s">
        <v>3399</v>
      </c>
      <c r="J130" s="1021">
        <v>1</v>
      </c>
      <c r="K130" s="1021">
        <v>613</v>
      </c>
      <c r="L130" s="1021" t="s">
        <v>3034</v>
      </c>
      <c r="M130" s="1021"/>
      <c r="N130" s="1021"/>
      <c r="O130" s="1021">
        <v>10019</v>
      </c>
      <c r="P130" s="1021" t="s">
        <v>3035</v>
      </c>
      <c r="Q130" s="1021">
        <v>11</v>
      </c>
      <c r="R130" s="1021" t="s">
        <v>3036</v>
      </c>
      <c r="S130" s="1021">
        <v>4</v>
      </c>
      <c r="T130" s="1021">
        <v>10</v>
      </c>
      <c r="U130" s="1021">
        <v>110</v>
      </c>
      <c r="V130" s="1021" t="s">
        <v>3047</v>
      </c>
      <c r="W130" s="1021">
        <v>5.8869999999999902E-2</v>
      </c>
      <c r="X130" s="1035">
        <v>5.8869999999999902E-2</v>
      </c>
      <c r="Y130" s="1036">
        <f>X130*'[3]Exchange rate'!$B$5*'[3]Exchange rate'!$B$7</f>
        <v>8631.5193999999865</v>
      </c>
      <c r="Z130" s="1021"/>
      <c r="AA130" s="1021">
        <v>5.8869999999999902E-2</v>
      </c>
      <c r="AB130" s="1021">
        <v>5.8869999999999902E-2</v>
      </c>
      <c r="AC130" s="1021"/>
      <c r="AD130" s="1021"/>
      <c r="AE130" s="1021"/>
      <c r="AF130" s="1021"/>
      <c r="AG130" s="1021"/>
      <c r="AH130" s="1021"/>
      <c r="AI130" s="1021"/>
      <c r="AJ130" s="1021"/>
      <c r="AK130" s="1021"/>
      <c r="AL130" s="1021"/>
      <c r="AM130" s="1021"/>
      <c r="AN130" s="1021"/>
      <c r="AO130" s="1021"/>
      <c r="AP130" s="1021">
        <v>302</v>
      </c>
      <c r="AQ130" s="1021">
        <v>5.8869999999999902E-2</v>
      </c>
      <c r="AR130" s="1021">
        <v>5.8869999999999902E-2</v>
      </c>
      <c r="AS130" s="1021" t="s">
        <v>3397</v>
      </c>
      <c r="AT130" s="1021" t="s">
        <v>3398</v>
      </c>
      <c r="AU130" s="1021" t="str">
        <f>VLOOKUP(AV130,справочник_HC!$A$3:$E$20,5,FALSE)</f>
        <v xml:space="preserve">HP.2.9.1 </v>
      </c>
      <c r="AV130" s="1037">
        <v>13020</v>
      </c>
      <c r="AW130" s="1036" t="str">
        <f>VLOOKUP(AV130,[3]справочник!$A$3:$C$20,3,FALSE)</f>
        <v>HC.RI.3.1</v>
      </c>
      <c r="AX130" s="1021" t="s">
        <v>3389</v>
      </c>
      <c r="AY130" s="1021">
        <v>130</v>
      </c>
      <c r="AZ130" s="1021" t="s">
        <v>3169</v>
      </c>
      <c r="BA130" s="1021">
        <v>41119</v>
      </c>
      <c r="BB130" s="1021" t="s">
        <v>3174</v>
      </c>
      <c r="BC130" s="1021" t="s">
        <v>3165</v>
      </c>
      <c r="BD130" s="1021"/>
      <c r="BE130" s="1021"/>
      <c r="BF130" s="1021"/>
      <c r="BG130" s="1021" t="s">
        <v>3398</v>
      </c>
      <c r="BH130" s="1009"/>
      <c r="BI130" s="1009"/>
      <c r="BJ130" s="1009"/>
      <c r="BK130" s="1009"/>
      <c r="BL130" s="1009"/>
      <c r="BM130" s="1009"/>
      <c r="BN130" s="1009"/>
      <c r="BO130" s="1009"/>
      <c r="BP130" s="1009"/>
      <c r="BQ130" s="1009"/>
      <c r="BR130" s="1009"/>
      <c r="BS130" s="1009"/>
      <c r="BT130" s="1009"/>
      <c r="BU130" s="1009"/>
      <c r="BV130" s="1009"/>
      <c r="BW130" s="1009"/>
      <c r="BX130" s="1009"/>
      <c r="BY130" s="1009"/>
      <c r="BZ130" s="1009"/>
      <c r="CA130" s="1009"/>
      <c r="CB130" s="1009"/>
      <c r="CC130" s="1009"/>
      <c r="CD130" s="1009"/>
      <c r="CE130" s="1009"/>
      <c r="CF130" s="1009"/>
      <c r="CG130" s="1009"/>
    </row>
    <row r="131" spans="1:85" hidden="1">
      <c r="A131" s="1021">
        <v>2011</v>
      </c>
      <c r="B131" s="1021">
        <v>974</v>
      </c>
      <c r="C131" s="1021" t="s">
        <v>3165</v>
      </c>
      <c r="D131" s="1021" t="str">
        <f>VLOOKUP(G131,'справочник FS-HF'!$A$2:$C$26,3,FALSE)</f>
        <v>FS.7.1.2</v>
      </c>
      <c r="E131" s="1021" t="str">
        <f>VLOOKUP(G131,'справочник FS-HF'!$A$2:$D$26,4,FALSE)</f>
        <v>HF.4.2.2.3</v>
      </c>
      <c r="F131" s="1021">
        <v>1</v>
      </c>
      <c r="G131" s="1021" t="s">
        <v>3165</v>
      </c>
      <c r="H131" s="1021">
        <v>2011102105</v>
      </c>
      <c r="I131" s="1021" t="s">
        <v>3402</v>
      </c>
      <c r="J131" s="1021">
        <v>1</v>
      </c>
      <c r="K131" s="1021">
        <v>613</v>
      </c>
      <c r="L131" s="1021" t="s">
        <v>3034</v>
      </c>
      <c r="M131" s="1021"/>
      <c r="N131" s="1021"/>
      <c r="O131" s="1021">
        <v>10019</v>
      </c>
      <c r="P131" s="1021" t="s">
        <v>3035</v>
      </c>
      <c r="Q131" s="1021">
        <v>11</v>
      </c>
      <c r="R131" s="1021" t="s">
        <v>3036</v>
      </c>
      <c r="S131" s="1021">
        <v>4</v>
      </c>
      <c r="T131" s="1021">
        <v>10</v>
      </c>
      <c r="U131" s="1021">
        <v>110</v>
      </c>
      <c r="V131" s="1021" t="s">
        <v>3047</v>
      </c>
      <c r="W131" s="1021">
        <v>9.1249999999999901E-2</v>
      </c>
      <c r="X131" s="1035">
        <v>9.1249999999999901E-2</v>
      </c>
      <c r="Y131" s="1036">
        <f>X131*'[3]Exchange rate'!$B$5*'[3]Exchange rate'!$B$7</f>
        <v>13379.074999999986</v>
      </c>
      <c r="Z131" s="1021"/>
      <c r="AA131" s="1021">
        <v>9.1249999999999901E-2</v>
      </c>
      <c r="AB131" s="1021">
        <v>9.1249999999999901E-2</v>
      </c>
      <c r="AC131" s="1021"/>
      <c r="AD131" s="1021"/>
      <c r="AE131" s="1021"/>
      <c r="AF131" s="1021"/>
      <c r="AG131" s="1021"/>
      <c r="AH131" s="1021"/>
      <c r="AI131" s="1021"/>
      <c r="AJ131" s="1021"/>
      <c r="AK131" s="1021"/>
      <c r="AL131" s="1021"/>
      <c r="AM131" s="1021"/>
      <c r="AN131" s="1021"/>
      <c r="AO131" s="1021"/>
      <c r="AP131" s="1021">
        <v>302</v>
      </c>
      <c r="AQ131" s="1021">
        <v>9.1249999999999901E-2</v>
      </c>
      <c r="AR131" s="1021">
        <v>9.1249999999999901E-2</v>
      </c>
      <c r="AS131" s="1021" t="s">
        <v>3397</v>
      </c>
      <c r="AT131" s="1021" t="s">
        <v>3398</v>
      </c>
      <c r="AU131" s="1021" t="str">
        <f>VLOOKUP(AV131,справочник_HC!$A$3:$E$20,5,FALSE)</f>
        <v xml:space="preserve">HP.2.9.1 </v>
      </c>
      <c r="AV131" s="1037">
        <v>13020</v>
      </c>
      <c r="AW131" s="1036" t="str">
        <f>VLOOKUP(AV131,[3]справочник!$A$3:$C$20,3,FALSE)</f>
        <v>HC.RI.3.1</v>
      </c>
      <c r="AX131" s="1021" t="s">
        <v>3389</v>
      </c>
      <c r="AY131" s="1021">
        <v>130</v>
      </c>
      <c r="AZ131" s="1021" t="s">
        <v>3169</v>
      </c>
      <c r="BA131" s="1021">
        <v>41119</v>
      </c>
      <c r="BB131" s="1021" t="s">
        <v>3174</v>
      </c>
      <c r="BC131" s="1021" t="s">
        <v>3165</v>
      </c>
      <c r="BD131" s="1021"/>
      <c r="BE131" s="1021"/>
      <c r="BF131" s="1021"/>
      <c r="BG131" s="1021" t="s">
        <v>3398</v>
      </c>
      <c r="BH131" s="1009"/>
      <c r="BI131" s="1009"/>
      <c r="BJ131" s="1009"/>
      <c r="BK131" s="1009"/>
      <c r="BL131" s="1009"/>
      <c r="BM131" s="1009"/>
      <c r="BN131" s="1009"/>
      <c r="BO131" s="1009"/>
      <c r="BP131" s="1009"/>
      <c r="BQ131" s="1009"/>
      <c r="BR131" s="1009"/>
      <c r="BS131" s="1009"/>
      <c r="BT131" s="1009"/>
      <c r="BU131" s="1009"/>
      <c r="BV131" s="1009"/>
      <c r="BW131" s="1009"/>
      <c r="BX131" s="1009"/>
      <c r="BY131" s="1009"/>
      <c r="BZ131" s="1009"/>
      <c r="CA131" s="1009"/>
      <c r="CB131" s="1009"/>
      <c r="CC131" s="1009"/>
      <c r="CD131" s="1009"/>
      <c r="CE131" s="1009"/>
      <c r="CF131" s="1009"/>
      <c r="CG131" s="1009"/>
    </row>
    <row r="132" spans="1:85" hidden="1">
      <c r="A132" s="1021">
        <v>2011</v>
      </c>
      <c r="B132" s="1021">
        <v>974</v>
      </c>
      <c r="C132" s="1021" t="s">
        <v>3165</v>
      </c>
      <c r="D132" s="1021" t="str">
        <f>VLOOKUP(G132,'справочник FS-HF'!$A$2:$C$26,3,FALSE)</f>
        <v>FS.7.1.2</v>
      </c>
      <c r="E132" s="1021" t="str">
        <f>VLOOKUP(G132,'справочник FS-HF'!$A$2:$D$26,4,FALSE)</f>
        <v>HF.4.2.2.3</v>
      </c>
      <c r="F132" s="1021">
        <v>1</v>
      </c>
      <c r="G132" s="1021" t="s">
        <v>3165</v>
      </c>
      <c r="H132" s="1021">
        <v>2011102104</v>
      </c>
      <c r="I132" s="1021" t="s">
        <v>3382</v>
      </c>
      <c r="J132" s="1021">
        <v>1</v>
      </c>
      <c r="K132" s="1021">
        <v>613</v>
      </c>
      <c r="L132" s="1021" t="s">
        <v>3034</v>
      </c>
      <c r="M132" s="1021"/>
      <c r="N132" s="1021"/>
      <c r="O132" s="1021">
        <v>10019</v>
      </c>
      <c r="P132" s="1021" t="s">
        <v>3035</v>
      </c>
      <c r="Q132" s="1021">
        <v>11</v>
      </c>
      <c r="R132" s="1021" t="s">
        <v>3036</v>
      </c>
      <c r="S132" s="1021">
        <v>4</v>
      </c>
      <c r="T132" s="1021">
        <v>10</v>
      </c>
      <c r="U132" s="1021">
        <v>110</v>
      </c>
      <c r="V132" s="1021" t="s">
        <v>3047</v>
      </c>
      <c r="W132" s="1021">
        <v>3.4950000000000002E-2</v>
      </c>
      <c r="X132" s="1035">
        <v>3.4950000000000002E-2</v>
      </c>
      <c r="Y132" s="1036">
        <f>X132*'[3]Exchange rate'!$B$5*'[3]Exchange rate'!$B$7</f>
        <v>5124.3690000000006</v>
      </c>
      <c r="Z132" s="1021"/>
      <c r="AA132" s="1021">
        <v>3.4950000000000002E-2</v>
      </c>
      <c r="AB132" s="1021">
        <v>3.4950000000000002E-2</v>
      </c>
      <c r="AC132" s="1021"/>
      <c r="AD132" s="1021"/>
      <c r="AE132" s="1021"/>
      <c r="AF132" s="1021"/>
      <c r="AG132" s="1021"/>
      <c r="AH132" s="1021"/>
      <c r="AI132" s="1021"/>
      <c r="AJ132" s="1021"/>
      <c r="AK132" s="1021"/>
      <c r="AL132" s="1021"/>
      <c r="AM132" s="1021"/>
      <c r="AN132" s="1021"/>
      <c r="AO132" s="1021"/>
      <c r="AP132" s="1021">
        <v>302</v>
      </c>
      <c r="AQ132" s="1021">
        <v>3.4950000000000002E-2</v>
      </c>
      <c r="AR132" s="1021">
        <v>3.4950000000000002E-2</v>
      </c>
      <c r="AS132" s="1021" t="s">
        <v>3397</v>
      </c>
      <c r="AT132" s="1021" t="s">
        <v>3398</v>
      </c>
      <c r="AU132" s="1021" t="str">
        <f>VLOOKUP(AV132,справочник_HC!$A$3:$E$20,5,FALSE)</f>
        <v xml:space="preserve">HP.2.9.1 </v>
      </c>
      <c r="AV132" s="1037">
        <v>13020</v>
      </c>
      <c r="AW132" s="1036" t="str">
        <f>VLOOKUP(AV132,[3]справочник!$A$3:$C$20,3,FALSE)</f>
        <v>HC.RI.3.1</v>
      </c>
      <c r="AX132" s="1021" t="s">
        <v>3389</v>
      </c>
      <c r="AY132" s="1021">
        <v>130</v>
      </c>
      <c r="AZ132" s="1021" t="s">
        <v>3169</v>
      </c>
      <c r="BA132" s="1021">
        <v>41119</v>
      </c>
      <c r="BB132" s="1021" t="s">
        <v>3174</v>
      </c>
      <c r="BC132" s="1021" t="s">
        <v>3165</v>
      </c>
      <c r="BD132" s="1021"/>
      <c r="BE132" s="1021"/>
      <c r="BF132" s="1021"/>
      <c r="BG132" s="1021" t="s">
        <v>3398</v>
      </c>
      <c r="BH132" s="1009"/>
      <c r="BI132" s="1009"/>
      <c r="BJ132" s="1009"/>
      <c r="BK132" s="1009"/>
      <c r="BL132" s="1009"/>
      <c r="BM132" s="1009"/>
      <c r="BN132" s="1009"/>
      <c r="BO132" s="1009"/>
      <c r="BP132" s="1009"/>
      <c r="BQ132" s="1009"/>
      <c r="BR132" s="1009"/>
      <c r="BS132" s="1009"/>
      <c r="BT132" s="1009"/>
      <c r="BU132" s="1009"/>
      <c r="BV132" s="1009"/>
      <c r="BW132" s="1009"/>
      <c r="BX132" s="1009"/>
      <c r="BY132" s="1009"/>
      <c r="BZ132" s="1009"/>
      <c r="CA132" s="1009"/>
      <c r="CB132" s="1009"/>
      <c r="CC132" s="1009"/>
      <c r="CD132" s="1009"/>
      <c r="CE132" s="1009"/>
      <c r="CF132" s="1009"/>
      <c r="CG132" s="1009"/>
    </row>
    <row r="133" spans="1:85" hidden="1">
      <c r="A133" s="1021">
        <v>2011</v>
      </c>
      <c r="B133" s="1021">
        <v>974</v>
      </c>
      <c r="C133" s="1021" t="s">
        <v>3165</v>
      </c>
      <c r="D133" s="1021" t="str">
        <f>VLOOKUP(G133,'справочник FS-HF'!$A$2:$C$26,3,FALSE)</f>
        <v>FS.7.1.2</v>
      </c>
      <c r="E133" s="1021" t="str">
        <f>VLOOKUP(G133,'справочник FS-HF'!$A$2:$D$26,4,FALSE)</f>
        <v>HF.4.2.2.3</v>
      </c>
      <c r="F133" s="1021">
        <v>1</v>
      </c>
      <c r="G133" s="1021" t="s">
        <v>3165</v>
      </c>
      <c r="H133" s="1021">
        <v>2011102103</v>
      </c>
      <c r="I133" s="1021" t="s">
        <v>3379</v>
      </c>
      <c r="J133" s="1021">
        <v>1</v>
      </c>
      <c r="K133" s="1021">
        <v>613</v>
      </c>
      <c r="L133" s="1021" t="s">
        <v>3034</v>
      </c>
      <c r="M133" s="1021"/>
      <c r="N133" s="1021"/>
      <c r="O133" s="1021">
        <v>10019</v>
      </c>
      <c r="P133" s="1021" t="s">
        <v>3035</v>
      </c>
      <c r="Q133" s="1021">
        <v>11</v>
      </c>
      <c r="R133" s="1021" t="s">
        <v>3036</v>
      </c>
      <c r="S133" s="1021">
        <v>4</v>
      </c>
      <c r="T133" s="1021">
        <v>10</v>
      </c>
      <c r="U133" s="1021">
        <v>110</v>
      </c>
      <c r="V133" s="1021" t="s">
        <v>3047</v>
      </c>
      <c r="W133" s="1021">
        <v>0.11953999999999999</v>
      </c>
      <c r="X133" s="1035">
        <v>0.11953999999999999</v>
      </c>
      <c r="Y133" s="1036">
        <f>X133*'[3]Exchange rate'!$B$5*'[3]Exchange rate'!$B$7</f>
        <v>17526.9548</v>
      </c>
      <c r="Z133" s="1021"/>
      <c r="AA133" s="1021">
        <v>0.11953999999999999</v>
      </c>
      <c r="AB133" s="1021">
        <v>0.11953999999999999</v>
      </c>
      <c r="AC133" s="1021"/>
      <c r="AD133" s="1021"/>
      <c r="AE133" s="1021"/>
      <c r="AF133" s="1021"/>
      <c r="AG133" s="1021"/>
      <c r="AH133" s="1021"/>
      <c r="AI133" s="1021"/>
      <c r="AJ133" s="1021"/>
      <c r="AK133" s="1021"/>
      <c r="AL133" s="1021"/>
      <c r="AM133" s="1021"/>
      <c r="AN133" s="1021"/>
      <c r="AO133" s="1021"/>
      <c r="AP133" s="1021">
        <v>302</v>
      </c>
      <c r="AQ133" s="1021">
        <v>0.11953999999999999</v>
      </c>
      <c r="AR133" s="1021">
        <v>0.11953999999999999</v>
      </c>
      <c r="AS133" s="1021" t="s">
        <v>3397</v>
      </c>
      <c r="AT133" s="1021" t="s">
        <v>3398</v>
      </c>
      <c r="AU133" s="1021" t="str">
        <f>VLOOKUP(AV133,справочник_HC!$A$3:$E$20,5,FALSE)</f>
        <v xml:space="preserve">HP.2.9.1 </v>
      </c>
      <c r="AV133" s="1037">
        <v>13020</v>
      </c>
      <c r="AW133" s="1036" t="str">
        <f>VLOOKUP(AV133,[3]справочник!$A$3:$C$20,3,FALSE)</f>
        <v>HC.RI.3.1</v>
      </c>
      <c r="AX133" s="1021" t="s">
        <v>3389</v>
      </c>
      <c r="AY133" s="1021">
        <v>130</v>
      </c>
      <c r="AZ133" s="1021" t="s">
        <v>3169</v>
      </c>
      <c r="BA133" s="1021">
        <v>41119</v>
      </c>
      <c r="BB133" s="1021" t="s">
        <v>3174</v>
      </c>
      <c r="BC133" s="1021" t="s">
        <v>3165</v>
      </c>
      <c r="BD133" s="1021"/>
      <c r="BE133" s="1021"/>
      <c r="BF133" s="1021"/>
      <c r="BG133" s="1021" t="s">
        <v>3398</v>
      </c>
      <c r="BH133" s="1009"/>
      <c r="BI133" s="1009"/>
      <c r="BJ133" s="1009"/>
      <c r="BK133" s="1009"/>
      <c r="BL133" s="1009"/>
      <c r="BM133" s="1009"/>
      <c r="BN133" s="1009"/>
      <c r="BO133" s="1009"/>
      <c r="BP133" s="1009"/>
      <c r="BQ133" s="1009"/>
      <c r="BR133" s="1009"/>
      <c r="BS133" s="1009"/>
      <c r="BT133" s="1009"/>
      <c r="BU133" s="1009"/>
      <c r="BV133" s="1009"/>
      <c r="BW133" s="1009"/>
      <c r="BX133" s="1009"/>
      <c r="BY133" s="1009"/>
      <c r="BZ133" s="1009"/>
      <c r="CA133" s="1009"/>
      <c r="CB133" s="1009"/>
      <c r="CC133" s="1009"/>
      <c r="CD133" s="1009"/>
      <c r="CE133" s="1009"/>
      <c r="CF133" s="1009"/>
      <c r="CG133" s="1009"/>
    </row>
    <row r="134" spans="1:85" hidden="1">
      <c r="A134" s="1021">
        <v>2010</v>
      </c>
      <c r="B134" s="1021">
        <v>974</v>
      </c>
      <c r="C134" s="1021" t="s">
        <v>3165</v>
      </c>
      <c r="D134" s="1021" t="str">
        <f>VLOOKUP(G134,'справочник FS-HF'!$A$2:$C$26,3,FALSE)</f>
        <v>FS.7.1.2</v>
      </c>
      <c r="E134" s="1021" t="str">
        <f>VLOOKUP(G134,'справочник FS-HF'!$A$2:$D$26,4,FALSE)</f>
        <v>HF.4.2.2.3</v>
      </c>
      <c r="F134" s="1021">
        <v>1</v>
      </c>
      <c r="G134" s="1021" t="s">
        <v>3165</v>
      </c>
      <c r="H134" s="1021">
        <v>2010102078</v>
      </c>
      <c r="I134" s="1021" t="s">
        <v>3396</v>
      </c>
      <c r="J134" s="1021">
        <v>1</v>
      </c>
      <c r="K134" s="1021">
        <v>613</v>
      </c>
      <c r="L134" s="1021" t="s">
        <v>3034</v>
      </c>
      <c r="M134" s="1021"/>
      <c r="N134" s="1021"/>
      <c r="O134" s="1021">
        <v>10019</v>
      </c>
      <c r="P134" s="1021" t="s">
        <v>3035</v>
      </c>
      <c r="Q134" s="1021">
        <v>11</v>
      </c>
      <c r="R134" s="1021" t="s">
        <v>3036</v>
      </c>
      <c r="S134" s="1021">
        <v>4</v>
      </c>
      <c r="T134" s="1021">
        <v>10</v>
      </c>
      <c r="U134" s="1021">
        <v>110</v>
      </c>
      <c r="V134" s="1021" t="s">
        <v>3047</v>
      </c>
      <c r="W134" s="1021">
        <v>4.8430000000000001E-2</v>
      </c>
      <c r="X134" s="1035">
        <v>4.8430000000000001E-2</v>
      </c>
      <c r="Y134" s="1036">
        <f>X134*'[3]Exchange rate'!$B$4*'[3]Exchange rate'!$B$7</f>
        <v>7136.6448000000009</v>
      </c>
      <c r="Z134" s="1021">
        <v>0</v>
      </c>
      <c r="AA134" s="1021">
        <v>5.1592946333396401E-2</v>
      </c>
      <c r="AB134" s="1021">
        <v>5.1592946333396401E-2</v>
      </c>
      <c r="AC134" s="1021">
        <v>0</v>
      </c>
      <c r="AD134" s="1021"/>
      <c r="AE134" s="1021"/>
      <c r="AF134" s="1021"/>
      <c r="AG134" s="1021"/>
      <c r="AH134" s="1021"/>
      <c r="AI134" s="1021"/>
      <c r="AJ134" s="1021"/>
      <c r="AK134" s="1021"/>
      <c r="AL134" s="1021"/>
      <c r="AM134" s="1021"/>
      <c r="AN134" s="1021"/>
      <c r="AO134" s="1021"/>
      <c r="AP134" s="1021">
        <v>302</v>
      </c>
      <c r="AQ134" s="1021">
        <v>4.8430000000000001E-2</v>
      </c>
      <c r="AR134" s="1021">
        <v>4.8430000000000001E-2</v>
      </c>
      <c r="AS134" s="1021" t="s">
        <v>3397</v>
      </c>
      <c r="AT134" s="1021" t="s">
        <v>3398</v>
      </c>
      <c r="AU134" s="1021" t="str">
        <f>VLOOKUP(AV134,справочник_HC!$A$3:$E$20,5,FALSE)</f>
        <v xml:space="preserve">HP.2.9.1 </v>
      </c>
      <c r="AV134" s="1037">
        <v>13020</v>
      </c>
      <c r="AW134" s="1036" t="str">
        <f>VLOOKUP(AV134,[3]справочник!$A$3:$C$20,3,FALSE)</f>
        <v>HC.RI.3.1</v>
      </c>
      <c r="AX134" s="1021" t="s">
        <v>3389</v>
      </c>
      <c r="AY134" s="1021">
        <v>130</v>
      </c>
      <c r="AZ134" s="1021" t="s">
        <v>3169</v>
      </c>
      <c r="BA134" s="1021">
        <v>41119</v>
      </c>
      <c r="BB134" s="1021" t="s">
        <v>3174</v>
      </c>
      <c r="BC134" s="1021" t="s">
        <v>3165</v>
      </c>
      <c r="BD134" s="1021"/>
      <c r="BE134" s="1021"/>
      <c r="BF134" s="1021"/>
      <c r="BG134" s="1021" t="s">
        <v>3398</v>
      </c>
      <c r="BH134" s="1009"/>
      <c r="BI134" s="1009"/>
      <c r="BJ134" s="1009"/>
      <c r="BK134" s="1009"/>
      <c r="BL134" s="1009"/>
      <c r="BM134" s="1009"/>
      <c r="BN134" s="1009"/>
      <c r="BO134" s="1009"/>
      <c r="BP134" s="1009"/>
      <c r="BQ134" s="1009"/>
      <c r="BR134" s="1009"/>
      <c r="BS134" s="1009"/>
      <c r="BT134" s="1009"/>
      <c r="BU134" s="1009"/>
      <c r="BV134" s="1009"/>
      <c r="BW134" s="1009"/>
      <c r="BX134" s="1009"/>
      <c r="BY134" s="1009"/>
      <c r="BZ134" s="1009"/>
      <c r="CA134" s="1009"/>
      <c r="CB134" s="1009"/>
      <c r="CC134" s="1009"/>
      <c r="CD134" s="1009"/>
      <c r="CE134" s="1009"/>
      <c r="CF134" s="1009"/>
      <c r="CG134" s="1009"/>
    </row>
    <row r="135" spans="1:85" hidden="1">
      <c r="A135" s="1021">
        <v>2010</v>
      </c>
      <c r="B135" s="1021">
        <v>974</v>
      </c>
      <c r="C135" s="1021" t="s">
        <v>3165</v>
      </c>
      <c r="D135" s="1021" t="str">
        <f>VLOOKUP(G135,'справочник FS-HF'!$A$2:$C$26,3,FALSE)</f>
        <v>FS.7.1.2</v>
      </c>
      <c r="E135" s="1021" t="str">
        <f>VLOOKUP(G135,'справочник FS-HF'!$A$2:$D$26,4,FALSE)</f>
        <v>HF.4.2.2.3</v>
      </c>
      <c r="F135" s="1021">
        <v>1</v>
      </c>
      <c r="G135" s="1021" t="s">
        <v>3165</v>
      </c>
      <c r="H135" s="1021">
        <v>2010102076</v>
      </c>
      <c r="I135" s="1021" t="s">
        <v>3402</v>
      </c>
      <c r="J135" s="1021">
        <v>1</v>
      </c>
      <c r="K135" s="1021">
        <v>613</v>
      </c>
      <c r="L135" s="1021" t="s">
        <v>3034</v>
      </c>
      <c r="M135" s="1021"/>
      <c r="N135" s="1021"/>
      <c r="O135" s="1021">
        <v>10019</v>
      </c>
      <c r="P135" s="1021" t="s">
        <v>3035</v>
      </c>
      <c r="Q135" s="1021">
        <v>11</v>
      </c>
      <c r="R135" s="1021" t="s">
        <v>3036</v>
      </c>
      <c r="S135" s="1021">
        <v>4</v>
      </c>
      <c r="T135" s="1021">
        <v>10</v>
      </c>
      <c r="U135" s="1021">
        <v>110</v>
      </c>
      <c r="V135" s="1021" t="s">
        <v>3047</v>
      </c>
      <c r="W135" s="1021">
        <v>6.1199999999999997E-2</v>
      </c>
      <c r="X135" s="1035">
        <v>6.1199999999999997E-2</v>
      </c>
      <c r="Y135" s="1036">
        <f>X135*'[3]Exchange rate'!$B$4*'[3]Exchange rate'!$B$7</f>
        <v>9018.4320000000007</v>
      </c>
      <c r="Z135" s="1021">
        <v>0</v>
      </c>
      <c r="AA135" s="1021">
        <v>6.5196950559650302E-2</v>
      </c>
      <c r="AB135" s="1021">
        <v>6.5196950559650302E-2</v>
      </c>
      <c r="AC135" s="1021">
        <v>0</v>
      </c>
      <c r="AD135" s="1021"/>
      <c r="AE135" s="1021"/>
      <c r="AF135" s="1021"/>
      <c r="AG135" s="1021"/>
      <c r="AH135" s="1021"/>
      <c r="AI135" s="1021"/>
      <c r="AJ135" s="1021"/>
      <c r="AK135" s="1021"/>
      <c r="AL135" s="1021"/>
      <c r="AM135" s="1021"/>
      <c r="AN135" s="1021"/>
      <c r="AO135" s="1021"/>
      <c r="AP135" s="1021">
        <v>302</v>
      </c>
      <c r="AQ135" s="1021">
        <v>6.1199999999999997E-2</v>
      </c>
      <c r="AR135" s="1021">
        <v>6.1199999999999997E-2</v>
      </c>
      <c r="AS135" s="1021" t="s">
        <v>3405</v>
      </c>
      <c r="AT135" s="1021" t="s">
        <v>3406</v>
      </c>
      <c r="AU135" s="1021" t="str">
        <f>VLOOKUP(AV135,справочник_HC!$A$3:$E$20,5,FALSE)</f>
        <v xml:space="preserve">HP.2.9.1 </v>
      </c>
      <c r="AV135" s="1037">
        <v>13020</v>
      </c>
      <c r="AW135" s="1036" t="str">
        <f>VLOOKUP(AV135,[3]справочник!$A$3:$C$20,3,FALSE)</f>
        <v>HC.RI.3.1</v>
      </c>
      <c r="AX135" s="1021" t="s">
        <v>3389</v>
      </c>
      <c r="AY135" s="1021">
        <v>130</v>
      </c>
      <c r="AZ135" s="1021" t="s">
        <v>3169</v>
      </c>
      <c r="BA135" s="1021">
        <v>41119</v>
      </c>
      <c r="BB135" s="1021" t="s">
        <v>3174</v>
      </c>
      <c r="BC135" s="1021" t="s">
        <v>3165</v>
      </c>
      <c r="BD135" s="1021"/>
      <c r="BE135" s="1021"/>
      <c r="BF135" s="1021"/>
      <c r="BG135" s="1021" t="s">
        <v>3406</v>
      </c>
      <c r="BH135" s="1009"/>
      <c r="BI135" s="1009"/>
      <c r="BJ135" s="1009"/>
      <c r="BK135" s="1009"/>
      <c r="BL135" s="1009"/>
      <c r="BM135" s="1009"/>
      <c r="BN135" s="1009"/>
      <c r="BO135" s="1009"/>
      <c r="BP135" s="1009"/>
      <c r="BQ135" s="1009"/>
      <c r="BR135" s="1009"/>
      <c r="BS135" s="1009"/>
      <c r="BT135" s="1009"/>
      <c r="BU135" s="1009"/>
      <c r="BV135" s="1009"/>
      <c r="BW135" s="1009"/>
      <c r="BX135" s="1009"/>
      <c r="BY135" s="1009"/>
      <c r="BZ135" s="1009"/>
      <c r="CA135" s="1009"/>
      <c r="CB135" s="1009"/>
      <c r="CC135" s="1009"/>
      <c r="CD135" s="1009"/>
      <c r="CE135" s="1009"/>
      <c r="CF135" s="1009"/>
      <c r="CG135" s="1009"/>
    </row>
    <row r="136" spans="1:85" hidden="1">
      <c r="A136" s="1021">
        <v>2010</v>
      </c>
      <c r="B136" s="1021">
        <v>974</v>
      </c>
      <c r="C136" s="1021" t="s">
        <v>3165</v>
      </c>
      <c r="D136" s="1021" t="str">
        <f>VLOOKUP(G136,'справочник FS-HF'!$A$2:$C$26,3,FALSE)</f>
        <v>FS.7.1.2</v>
      </c>
      <c r="E136" s="1021" t="str">
        <f>VLOOKUP(G136,'справочник FS-HF'!$A$2:$D$26,4,FALSE)</f>
        <v>HF.4.2.2.3</v>
      </c>
      <c r="F136" s="1021">
        <v>1</v>
      </c>
      <c r="G136" s="1021" t="s">
        <v>3165</v>
      </c>
      <c r="H136" s="1021">
        <v>2010102071</v>
      </c>
      <c r="I136" s="1021" t="s">
        <v>3423</v>
      </c>
      <c r="J136" s="1021">
        <v>3</v>
      </c>
      <c r="K136" s="1021">
        <v>613</v>
      </c>
      <c r="L136" s="1021" t="s">
        <v>3034</v>
      </c>
      <c r="M136" s="1021"/>
      <c r="N136" s="1021"/>
      <c r="O136" s="1021">
        <v>10019</v>
      </c>
      <c r="P136" s="1021" t="s">
        <v>3035</v>
      </c>
      <c r="Q136" s="1021">
        <v>11</v>
      </c>
      <c r="R136" s="1021" t="s">
        <v>3036</v>
      </c>
      <c r="S136" s="1021">
        <v>4</v>
      </c>
      <c r="T136" s="1021">
        <v>10</v>
      </c>
      <c r="U136" s="1021">
        <v>110</v>
      </c>
      <c r="V136" s="1021" t="s">
        <v>3047</v>
      </c>
      <c r="W136" s="1021">
        <v>0</v>
      </c>
      <c r="X136" s="1035"/>
      <c r="Y136" s="1036">
        <f>X136*'[3]Exchange rate'!$B$4*'[3]Exchange rate'!$B$7</f>
        <v>0</v>
      </c>
      <c r="Z136" s="1021">
        <v>3.0000000000000001E-6</v>
      </c>
      <c r="AA136" s="1021">
        <v>0</v>
      </c>
      <c r="AB136" s="1021"/>
      <c r="AC136" s="1021">
        <v>3.1959289490024598E-6</v>
      </c>
      <c r="AD136" s="1021"/>
      <c r="AE136" s="1021"/>
      <c r="AF136" s="1021"/>
      <c r="AG136" s="1021"/>
      <c r="AH136" s="1021"/>
      <c r="AI136" s="1021"/>
      <c r="AJ136" s="1021"/>
      <c r="AK136" s="1021"/>
      <c r="AL136" s="1021"/>
      <c r="AM136" s="1021"/>
      <c r="AN136" s="1021"/>
      <c r="AO136" s="1021"/>
      <c r="AP136" s="1021">
        <v>302</v>
      </c>
      <c r="AQ136" s="1021">
        <v>0</v>
      </c>
      <c r="AR136" s="1021"/>
      <c r="AS136" s="1021" t="s">
        <v>3405</v>
      </c>
      <c r="AT136" s="1021" t="s">
        <v>3406</v>
      </c>
      <c r="AU136" s="1021" t="str">
        <f>VLOOKUP(AV136,справочник_HC!$A$3:$E$20,5,FALSE)</f>
        <v xml:space="preserve">HP.2.9.1 </v>
      </c>
      <c r="AV136" s="1037">
        <v>13020</v>
      </c>
      <c r="AW136" s="1036" t="str">
        <f>VLOOKUP(AV136,[3]справочник!$A$3:$C$20,3,FALSE)</f>
        <v>HC.RI.3.1</v>
      </c>
      <c r="AX136" s="1021" t="s">
        <v>3389</v>
      </c>
      <c r="AY136" s="1021">
        <v>130</v>
      </c>
      <c r="AZ136" s="1021" t="s">
        <v>3169</v>
      </c>
      <c r="BA136" s="1021">
        <v>41119</v>
      </c>
      <c r="BB136" s="1021" t="s">
        <v>3174</v>
      </c>
      <c r="BC136" s="1021" t="s">
        <v>3165</v>
      </c>
      <c r="BD136" s="1021"/>
      <c r="BE136" s="1021"/>
      <c r="BF136" s="1021"/>
      <c r="BG136" s="1021" t="s">
        <v>3406</v>
      </c>
      <c r="BH136" s="1009"/>
      <c r="BI136" s="1009"/>
      <c r="BJ136" s="1009"/>
      <c r="BK136" s="1009"/>
      <c r="BL136" s="1009"/>
      <c r="BM136" s="1009"/>
      <c r="BN136" s="1009"/>
      <c r="BO136" s="1009"/>
      <c r="BP136" s="1009"/>
      <c r="BQ136" s="1009"/>
      <c r="BR136" s="1009"/>
      <c r="BS136" s="1009"/>
      <c r="BT136" s="1009"/>
      <c r="BU136" s="1009"/>
      <c r="BV136" s="1009"/>
      <c r="BW136" s="1009"/>
      <c r="BX136" s="1009"/>
      <c r="BY136" s="1009"/>
      <c r="BZ136" s="1009"/>
      <c r="CA136" s="1009"/>
      <c r="CB136" s="1009"/>
      <c r="CC136" s="1009"/>
      <c r="CD136" s="1009"/>
      <c r="CE136" s="1009"/>
      <c r="CF136" s="1009"/>
      <c r="CG136" s="1009"/>
    </row>
    <row r="137" spans="1:85" hidden="1">
      <c r="A137" s="1021">
        <v>2010</v>
      </c>
      <c r="B137" s="1021">
        <v>974</v>
      </c>
      <c r="C137" s="1021" t="s">
        <v>3165</v>
      </c>
      <c r="D137" s="1021" t="str">
        <f>VLOOKUP(G137,'справочник FS-HF'!$A$2:$C$26,3,FALSE)</f>
        <v>FS.7.1.2</v>
      </c>
      <c r="E137" s="1021" t="str">
        <f>VLOOKUP(G137,'справочник FS-HF'!$A$2:$D$26,4,FALSE)</f>
        <v>HF.4.2.2.3</v>
      </c>
      <c r="F137" s="1021">
        <v>1</v>
      </c>
      <c r="G137" s="1021" t="s">
        <v>3165</v>
      </c>
      <c r="H137" s="1021">
        <v>2010102073</v>
      </c>
      <c r="I137" s="1021" t="s">
        <v>3400</v>
      </c>
      <c r="J137" s="1021">
        <v>1</v>
      </c>
      <c r="K137" s="1021">
        <v>613</v>
      </c>
      <c r="L137" s="1021" t="s">
        <v>3034</v>
      </c>
      <c r="M137" s="1021"/>
      <c r="N137" s="1021"/>
      <c r="O137" s="1021">
        <v>10019</v>
      </c>
      <c r="P137" s="1021" t="s">
        <v>3035</v>
      </c>
      <c r="Q137" s="1021">
        <v>11</v>
      </c>
      <c r="R137" s="1021" t="s">
        <v>3036</v>
      </c>
      <c r="S137" s="1021">
        <v>4</v>
      </c>
      <c r="T137" s="1021">
        <v>10</v>
      </c>
      <c r="U137" s="1021">
        <v>110</v>
      </c>
      <c r="V137" s="1021" t="s">
        <v>3047</v>
      </c>
      <c r="W137" s="1021">
        <v>4.5599999999999903E-3</v>
      </c>
      <c r="X137" s="1035">
        <v>4.5599999999999903E-3</v>
      </c>
      <c r="Y137" s="1036">
        <f>X137*'[3]Exchange rate'!$B$4*'[3]Exchange rate'!$B$7</f>
        <v>671.96159999999861</v>
      </c>
      <c r="Z137" s="1021">
        <v>0</v>
      </c>
      <c r="AA137" s="1021">
        <v>4.8578120024837402E-3</v>
      </c>
      <c r="AB137" s="1021">
        <v>4.8578120024837402E-3</v>
      </c>
      <c r="AC137" s="1021">
        <v>0</v>
      </c>
      <c r="AD137" s="1021"/>
      <c r="AE137" s="1021"/>
      <c r="AF137" s="1021"/>
      <c r="AG137" s="1021"/>
      <c r="AH137" s="1021"/>
      <c r="AI137" s="1021"/>
      <c r="AJ137" s="1021"/>
      <c r="AK137" s="1021"/>
      <c r="AL137" s="1021"/>
      <c r="AM137" s="1021"/>
      <c r="AN137" s="1021"/>
      <c r="AO137" s="1021"/>
      <c r="AP137" s="1021">
        <v>302</v>
      </c>
      <c r="AQ137" s="1021">
        <v>4.5599999999999903E-3</v>
      </c>
      <c r="AR137" s="1021">
        <v>4.5599999999999903E-3</v>
      </c>
      <c r="AS137" s="1021" t="s">
        <v>3520</v>
      </c>
      <c r="AT137" s="1021" t="s">
        <v>3521</v>
      </c>
      <c r="AU137" s="1021" t="str">
        <f>VLOOKUP(AV137,справочник_HC!$A$3:$E$20,5,FALSE)</f>
        <v xml:space="preserve">HP.6 </v>
      </c>
      <c r="AV137" s="1037">
        <v>13040</v>
      </c>
      <c r="AW137" s="1036" t="str">
        <f>VLOOKUP(AV137,[3]справочник!$A$3:$C$20,3,FALSE)</f>
        <v>HC.6.2</v>
      </c>
      <c r="AX137" s="1021" t="s">
        <v>3428</v>
      </c>
      <c r="AY137" s="1021">
        <v>130</v>
      </c>
      <c r="AZ137" s="1021" t="s">
        <v>3169</v>
      </c>
      <c r="BA137" s="1021">
        <v>41119</v>
      </c>
      <c r="BB137" s="1021" t="s">
        <v>3174</v>
      </c>
      <c r="BC137" s="1021" t="s">
        <v>3165</v>
      </c>
      <c r="BD137" s="1021"/>
      <c r="BE137" s="1021"/>
      <c r="BF137" s="1021"/>
      <c r="BG137" s="1021" t="s">
        <v>3521</v>
      </c>
      <c r="BH137" s="1009"/>
      <c r="BI137" s="1009"/>
      <c r="BJ137" s="1009"/>
      <c r="BK137" s="1009"/>
      <c r="BL137" s="1009"/>
      <c r="BM137" s="1009"/>
      <c r="BN137" s="1009"/>
      <c r="BO137" s="1009"/>
      <c r="BP137" s="1009"/>
      <c r="BQ137" s="1009"/>
      <c r="BR137" s="1009"/>
      <c r="BS137" s="1009"/>
      <c r="BT137" s="1009"/>
      <c r="BU137" s="1009"/>
      <c r="BV137" s="1009"/>
      <c r="BW137" s="1009"/>
      <c r="BX137" s="1009"/>
      <c r="BY137" s="1009"/>
      <c r="BZ137" s="1009"/>
      <c r="CA137" s="1009"/>
      <c r="CB137" s="1009"/>
      <c r="CC137" s="1009"/>
      <c r="CD137" s="1009"/>
      <c r="CE137" s="1009"/>
      <c r="CF137" s="1009"/>
      <c r="CG137" s="1009"/>
    </row>
    <row r="138" spans="1:85" hidden="1">
      <c r="A138" s="1021">
        <v>2010</v>
      </c>
      <c r="B138" s="1021">
        <v>974</v>
      </c>
      <c r="C138" s="1021" t="s">
        <v>3165</v>
      </c>
      <c r="D138" s="1021" t="str">
        <f>VLOOKUP(G138,'справочник FS-HF'!$A$2:$C$26,3,FALSE)</f>
        <v>FS.7.1.2</v>
      </c>
      <c r="E138" s="1021" t="str">
        <f>VLOOKUP(G138,'справочник FS-HF'!$A$2:$D$26,4,FALSE)</f>
        <v>HF.4.2.2.3</v>
      </c>
      <c r="F138" s="1021">
        <v>1</v>
      </c>
      <c r="G138" s="1021" t="s">
        <v>3165</v>
      </c>
      <c r="H138" s="1021">
        <v>2010102077</v>
      </c>
      <c r="I138" s="1021" t="s">
        <v>3399</v>
      </c>
      <c r="J138" s="1021">
        <v>1</v>
      </c>
      <c r="K138" s="1021">
        <v>613</v>
      </c>
      <c r="L138" s="1021" t="s">
        <v>3034</v>
      </c>
      <c r="M138" s="1021"/>
      <c r="N138" s="1021"/>
      <c r="O138" s="1021">
        <v>10019</v>
      </c>
      <c r="P138" s="1021" t="s">
        <v>3035</v>
      </c>
      <c r="Q138" s="1021">
        <v>11</v>
      </c>
      <c r="R138" s="1021" t="s">
        <v>3036</v>
      </c>
      <c r="S138" s="1021">
        <v>4</v>
      </c>
      <c r="T138" s="1021">
        <v>10</v>
      </c>
      <c r="U138" s="1021">
        <v>110</v>
      </c>
      <c r="V138" s="1021" t="s">
        <v>3047</v>
      </c>
      <c r="W138" s="1021">
        <v>1.5959999999999998E-2</v>
      </c>
      <c r="X138" s="1035">
        <v>1.5959999999999998E-2</v>
      </c>
      <c r="Y138" s="1036">
        <f>X138*'[3]Exchange rate'!$B$4*'[3]Exchange rate'!$B$7</f>
        <v>2351.8656000000001</v>
      </c>
      <c r="Z138" s="1021">
        <v>0</v>
      </c>
      <c r="AA138" s="1021">
        <v>1.7002342008693098E-2</v>
      </c>
      <c r="AB138" s="1021">
        <v>1.7002342008693098E-2</v>
      </c>
      <c r="AC138" s="1021">
        <v>0</v>
      </c>
      <c r="AD138" s="1021"/>
      <c r="AE138" s="1021"/>
      <c r="AF138" s="1021"/>
      <c r="AG138" s="1021"/>
      <c r="AH138" s="1021"/>
      <c r="AI138" s="1021"/>
      <c r="AJ138" s="1021"/>
      <c r="AK138" s="1021"/>
      <c r="AL138" s="1021"/>
      <c r="AM138" s="1021"/>
      <c r="AN138" s="1021"/>
      <c r="AO138" s="1021"/>
      <c r="AP138" s="1021">
        <v>302</v>
      </c>
      <c r="AQ138" s="1021">
        <v>1.5959999999999998E-2</v>
      </c>
      <c r="AR138" s="1021">
        <v>1.5959999999999998E-2</v>
      </c>
      <c r="AS138" s="1021" t="s">
        <v>3407</v>
      </c>
      <c r="AT138" s="1021" t="s">
        <v>3408</v>
      </c>
      <c r="AU138" s="1021" t="str">
        <f>VLOOKUP(AV138,справочник_HC!$A$3:$E$20,5,FALSE)</f>
        <v xml:space="preserve">HP.2.9.1 </v>
      </c>
      <c r="AV138" s="1037">
        <v>13020</v>
      </c>
      <c r="AW138" s="1036" t="str">
        <f>VLOOKUP(AV138,[3]справочник!$A$3:$C$20,3,FALSE)</f>
        <v>HC.RI.3.1</v>
      </c>
      <c r="AX138" s="1021" t="s">
        <v>3389</v>
      </c>
      <c r="AY138" s="1021">
        <v>130</v>
      </c>
      <c r="AZ138" s="1021" t="s">
        <v>3169</v>
      </c>
      <c r="BA138" s="1021">
        <v>41119</v>
      </c>
      <c r="BB138" s="1021" t="s">
        <v>3174</v>
      </c>
      <c r="BC138" s="1021" t="s">
        <v>3165</v>
      </c>
      <c r="BD138" s="1021"/>
      <c r="BE138" s="1021"/>
      <c r="BF138" s="1021"/>
      <c r="BG138" s="1021" t="s">
        <v>3408</v>
      </c>
      <c r="BH138" s="1009"/>
      <c r="BI138" s="1009"/>
      <c r="BJ138" s="1009"/>
      <c r="BK138" s="1009"/>
      <c r="BL138" s="1009"/>
      <c r="BM138" s="1009"/>
      <c r="BN138" s="1009"/>
      <c r="BO138" s="1009"/>
      <c r="BP138" s="1009"/>
      <c r="BQ138" s="1009"/>
      <c r="BR138" s="1009"/>
      <c r="BS138" s="1009"/>
      <c r="BT138" s="1009"/>
      <c r="BU138" s="1009"/>
      <c r="BV138" s="1009"/>
      <c r="BW138" s="1009"/>
      <c r="BX138" s="1009"/>
      <c r="BY138" s="1009"/>
      <c r="BZ138" s="1009"/>
      <c r="CA138" s="1009"/>
      <c r="CB138" s="1009"/>
      <c r="CC138" s="1009"/>
      <c r="CD138" s="1009"/>
      <c r="CE138" s="1009"/>
      <c r="CF138" s="1009"/>
      <c r="CG138" s="1009"/>
    </row>
    <row r="139" spans="1:85">
      <c r="A139" s="1021">
        <v>2010</v>
      </c>
      <c r="B139" s="1021">
        <v>974</v>
      </c>
      <c r="C139" s="1021" t="s">
        <v>3165</v>
      </c>
      <c r="D139" s="1021" t="str">
        <f>VLOOKUP(G139,'справочник FS-HF'!$A$2:$C$26,3,FALSE)</f>
        <v>FS.7.1.2</v>
      </c>
      <c r="E139" s="1021" t="str">
        <f>VLOOKUP(G139,'справочник FS-HF'!$A$2:$D$26,4,FALSE)</f>
        <v>HF.4.2.2.3</v>
      </c>
      <c r="F139" s="1021">
        <v>1</v>
      </c>
      <c r="G139" s="1021" t="s">
        <v>3165</v>
      </c>
      <c r="H139" s="1021">
        <v>2010102075</v>
      </c>
      <c r="I139" s="1021" t="s">
        <v>3382</v>
      </c>
      <c r="J139" s="1021">
        <v>1</v>
      </c>
      <c r="K139" s="1021">
        <v>613</v>
      </c>
      <c r="L139" s="1021" t="s">
        <v>3034</v>
      </c>
      <c r="M139" s="1021"/>
      <c r="N139" s="1021"/>
      <c r="O139" s="1021">
        <v>10019</v>
      </c>
      <c r="P139" s="1021" t="s">
        <v>3035</v>
      </c>
      <c r="Q139" s="1021">
        <v>11</v>
      </c>
      <c r="R139" s="1021" t="s">
        <v>3036</v>
      </c>
      <c r="S139" s="1021">
        <v>4</v>
      </c>
      <c r="T139" s="1021">
        <v>10</v>
      </c>
      <c r="U139" s="1021">
        <v>110</v>
      </c>
      <c r="V139" s="1021" t="s">
        <v>3047</v>
      </c>
      <c r="W139" s="1021">
        <v>4.2939999999999902E-2</v>
      </c>
      <c r="X139" s="1035">
        <v>4.2939999999999902E-2</v>
      </c>
      <c r="Y139" s="1036">
        <f>X139*'[3]Exchange rate'!$B$4*'[3]Exchange rate'!$B$7</f>
        <v>6327.6383999999862</v>
      </c>
      <c r="Z139" s="1021">
        <v>0</v>
      </c>
      <c r="AA139" s="1021">
        <v>4.5744396356721902E-2</v>
      </c>
      <c r="AB139" s="1021">
        <v>4.5744396356721902E-2</v>
      </c>
      <c r="AC139" s="1021">
        <v>0</v>
      </c>
      <c r="AD139" s="1021"/>
      <c r="AE139" s="1021"/>
      <c r="AF139" s="1021"/>
      <c r="AG139" s="1021"/>
      <c r="AH139" s="1021"/>
      <c r="AI139" s="1021"/>
      <c r="AJ139" s="1021"/>
      <c r="AK139" s="1021"/>
      <c r="AL139" s="1021"/>
      <c r="AM139" s="1021"/>
      <c r="AN139" s="1021"/>
      <c r="AO139" s="1021"/>
      <c r="AP139" s="1021">
        <v>302</v>
      </c>
      <c r="AQ139" s="1021">
        <v>4.2939999999999902E-2</v>
      </c>
      <c r="AR139" s="1021">
        <v>4.2939999999999902E-2</v>
      </c>
      <c r="AS139" s="1021" t="s">
        <v>3383</v>
      </c>
      <c r="AT139" s="1021" t="s">
        <v>3384</v>
      </c>
      <c r="AU139" s="1021" t="str">
        <f>VLOOKUP(AV139,справочник_HC!$A$3:$E$20,5,FALSE)</f>
        <v xml:space="preserve">HP.7 </v>
      </c>
      <c r="AV139" s="1037">
        <v>13010</v>
      </c>
      <c r="AW139" s="1036" t="str">
        <f>VLOOKUP(AV139,[3]справочник!$A$3:$C$20,3,FALSE)</f>
        <v>HC.7</v>
      </c>
      <c r="AX139" s="1021" t="s">
        <v>3361</v>
      </c>
      <c r="AY139" s="1021">
        <v>130</v>
      </c>
      <c r="AZ139" s="1021" t="s">
        <v>3169</v>
      </c>
      <c r="BA139" s="1021">
        <v>41119</v>
      </c>
      <c r="BB139" s="1021" t="s">
        <v>3174</v>
      </c>
      <c r="BC139" s="1021" t="s">
        <v>3165</v>
      </c>
      <c r="BD139" s="1021"/>
      <c r="BE139" s="1021"/>
      <c r="BF139" s="1021"/>
      <c r="BG139" s="1021" t="s">
        <v>3384</v>
      </c>
      <c r="BH139" s="1009"/>
      <c r="BI139" s="1009"/>
      <c r="BJ139" s="1009"/>
      <c r="BK139" s="1009"/>
      <c r="BL139" s="1009"/>
      <c r="BM139" s="1009"/>
      <c r="BN139" s="1009"/>
      <c r="BO139" s="1009"/>
      <c r="BP139" s="1009"/>
      <c r="BQ139" s="1009"/>
      <c r="BR139" s="1009"/>
      <c r="BS139" s="1009"/>
      <c r="BT139" s="1009"/>
      <c r="BU139" s="1009"/>
      <c r="BV139" s="1009"/>
      <c r="BW139" s="1009"/>
      <c r="BX139" s="1009"/>
      <c r="BY139" s="1009"/>
      <c r="BZ139" s="1009"/>
      <c r="CA139" s="1009"/>
      <c r="CB139" s="1009"/>
      <c r="CC139" s="1009"/>
      <c r="CD139" s="1009"/>
      <c r="CE139" s="1009"/>
      <c r="CF139" s="1009"/>
      <c r="CG139" s="1009"/>
    </row>
    <row r="140" spans="1:85">
      <c r="A140" s="1021">
        <v>2011</v>
      </c>
      <c r="B140" s="1021">
        <v>974</v>
      </c>
      <c r="C140" s="1021" t="s">
        <v>3165</v>
      </c>
      <c r="D140" s="1021" t="str">
        <f>VLOOKUP(G140,'справочник FS-HF'!$A$2:$C$26,3,FALSE)</f>
        <v>FS.7.1.2</v>
      </c>
      <c r="E140" s="1021" t="str">
        <f>VLOOKUP(G140,'справочник FS-HF'!$A$2:$D$26,4,FALSE)</f>
        <v>HF.4.2.2.3</v>
      </c>
      <c r="F140" s="1021">
        <v>1</v>
      </c>
      <c r="G140" s="1021" t="s">
        <v>3165</v>
      </c>
      <c r="H140" s="1021">
        <v>2011102101</v>
      </c>
      <c r="I140" s="1021" t="s">
        <v>3376</v>
      </c>
      <c r="J140" s="1021">
        <v>1</v>
      </c>
      <c r="K140" s="1021">
        <v>613</v>
      </c>
      <c r="L140" s="1021" t="s">
        <v>3034</v>
      </c>
      <c r="M140" s="1021"/>
      <c r="N140" s="1021"/>
      <c r="O140" s="1021">
        <v>10019</v>
      </c>
      <c r="P140" s="1021" t="s">
        <v>3035</v>
      </c>
      <c r="Q140" s="1021">
        <v>11</v>
      </c>
      <c r="R140" s="1021" t="s">
        <v>3036</v>
      </c>
      <c r="S140" s="1021">
        <v>4</v>
      </c>
      <c r="T140" s="1021">
        <v>10</v>
      </c>
      <c r="U140" s="1021">
        <v>110</v>
      </c>
      <c r="V140" s="1021" t="s">
        <v>3047</v>
      </c>
      <c r="W140" s="1021">
        <v>2.826E-2</v>
      </c>
      <c r="X140" s="1035">
        <v>2.826E-2</v>
      </c>
      <c r="Y140" s="1036">
        <f>X140*'[3]Exchange rate'!$B$5*'[3]Exchange rate'!$B$7</f>
        <v>4143.4812000000002</v>
      </c>
      <c r="Z140" s="1021"/>
      <c r="AA140" s="1021">
        <v>2.826E-2</v>
      </c>
      <c r="AB140" s="1021">
        <v>2.826E-2</v>
      </c>
      <c r="AC140" s="1021"/>
      <c r="AD140" s="1021"/>
      <c r="AE140" s="1021"/>
      <c r="AF140" s="1021"/>
      <c r="AG140" s="1021"/>
      <c r="AH140" s="1021"/>
      <c r="AI140" s="1021"/>
      <c r="AJ140" s="1021"/>
      <c r="AK140" s="1021"/>
      <c r="AL140" s="1021"/>
      <c r="AM140" s="1021"/>
      <c r="AN140" s="1021"/>
      <c r="AO140" s="1021"/>
      <c r="AP140" s="1021">
        <v>302</v>
      </c>
      <c r="AQ140" s="1021">
        <v>2.826E-2</v>
      </c>
      <c r="AR140" s="1021">
        <v>2.826E-2</v>
      </c>
      <c r="AS140" s="1021" t="s">
        <v>3377</v>
      </c>
      <c r="AT140" s="1021" t="s">
        <v>3378</v>
      </c>
      <c r="AU140" s="1021" t="str">
        <f>VLOOKUP(AV140,справочник_HC!$A$3:$E$20,5,FALSE)</f>
        <v xml:space="preserve">HP.7 </v>
      </c>
      <c r="AV140" s="1037">
        <v>13010</v>
      </c>
      <c r="AW140" s="1036" t="str">
        <f>VLOOKUP(AV140,[3]справочник!$A$3:$C$20,3,FALSE)</f>
        <v>HC.7</v>
      </c>
      <c r="AX140" s="1021" t="s">
        <v>3361</v>
      </c>
      <c r="AY140" s="1021">
        <v>130</v>
      </c>
      <c r="AZ140" s="1021" t="s">
        <v>3169</v>
      </c>
      <c r="BA140" s="1021">
        <v>41119</v>
      </c>
      <c r="BB140" s="1021" t="s">
        <v>3174</v>
      </c>
      <c r="BC140" s="1021" t="s">
        <v>3165</v>
      </c>
      <c r="BD140" s="1021"/>
      <c r="BE140" s="1021"/>
      <c r="BF140" s="1021"/>
      <c r="BG140" s="1021" t="s">
        <v>3378</v>
      </c>
      <c r="BH140" s="1009"/>
      <c r="BI140" s="1009"/>
      <c r="BJ140" s="1009"/>
      <c r="BK140" s="1009"/>
      <c r="BL140" s="1009"/>
      <c r="BM140" s="1009"/>
      <c r="BN140" s="1009"/>
      <c r="BO140" s="1009"/>
      <c r="BP140" s="1009"/>
      <c r="BQ140" s="1009"/>
      <c r="BR140" s="1009"/>
      <c r="BS140" s="1009"/>
      <c r="BT140" s="1009"/>
      <c r="BU140" s="1009"/>
      <c r="BV140" s="1009"/>
      <c r="BW140" s="1009"/>
      <c r="BX140" s="1009"/>
      <c r="BY140" s="1009"/>
      <c r="BZ140" s="1009"/>
      <c r="CA140" s="1009"/>
      <c r="CB140" s="1009"/>
      <c r="CC140" s="1009"/>
      <c r="CD140" s="1009"/>
      <c r="CE140" s="1009"/>
      <c r="CF140" s="1009"/>
      <c r="CG140" s="1009"/>
    </row>
    <row r="141" spans="1:85">
      <c r="A141" s="1021">
        <v>2010</v>
      </c>
      <c r="B141" s="1021">
        <v>974</v>
      </c>
      <c r="C141" s="1021" t="s">
        <v>3165</v>
      </c>
      <c r="D141" s="1021" t="str">
        <f>VLOOKUP(G141,'справочник FS-HF'!$A$2:$C$26,3,FALSE)</f>
        <v>FS.7.1.2</v>
      </c>
      <c r="E141" s="1021" t="str">
        <f>VLOOKUP(G141,'справочник FS-HF'!$A$2:$D$26,4,FALSE)</f>
        <v>HF.4.2.2.3</v>
      </c>
      <c r="F141" s="1021">
        <v>1</v>
      </c>
      <c r="G141" s="1021" t="s">
        <v>3165</v>
      </c>
      <c r="H141" s="1021">
        <v>2010102072</v>
      </c>
      <c r="I141" s="1021" t="s">
        <v>3376</v>
      </c>
      <c r="J141" s="1021">
        <v>1</v>
      </c>
      <c r="K141" s="1021">
        <v>613</v>
      </c>
      <c r="L141" s="1021" t="s">
        <v>3034</v>
      </c>
      <c r="M141" s="1021"/>
      <c r="N141" s="1021"/>
      <c r="O141" s="1021">
        <v>10019</v>
      </c>
      <c r="P141" s="1021" t="s">
        <v>3035</v>
      </c>
      <c r="Q141" s="1021">
        <v>11</v>
      </c>
      <c r="R141" s="1021" t="s">
        <v>3036</v>
      </c>
      <c r="S141" s="1021">
        <v>4</v>
      </c>
      <c r="T141" s="1021">
        <v>10</v>
      </c>
      <c r="U141" s="1021">
        <v>110</v>
      </c>
      <c r="V141" s="1021" t="s">
        <v>3047</v>
      </c>
      <c r="W141" s="1021">
        <v>2.4489999999999901E-2</v>
      </c>
      <c r="X141" s="1035">
        <v>2.4489999999999901E-2</v>
      </c>
      <c r="Y141" s="1036">
        <f>X141*'[3]Exchange rate'!$B$4*'[3]Exchange rate'!$B$7</f>
        <v>3608.8463999999858</v>
      </c>
      <c r="Z141" s="1021">
        <v>0</v>
      </c>
      <c r="AA141" s="1021">
        <v>2.6089433320356702E-2</v>
      </c>
      <c r="AB141" s="1021">
        <v>2.6089433320356702E-2</v>
      </c>
      <c r="AC141" s="1021">
        <v>0</v>
      </c>
      <c r="AD141" s="1021"/>
      <c r="AE141" s="1021"/>
      <c r="AF141" s="1021"/>
      <c r="AG141" s="1021"/>
      <c r="AH141" s="1021"/>
      <c r="AI141" s="1021"/>
      <c r="AJ141" s="1021"/>
      <c r="AK141" s="1021"/>
      <c r="AL141" s="1021"/>
      <c r="AM141" s="1021"/>
      <c r="AN141" s="1021"/>
      <c r="AO141" s="1021"/>
      <c r="AP141" s="1021">
        <v>302</v>
      </c>
      <c r="AQ141" s="1021">
        <v>2.4489999999999901E-2</v>
      </c>
      <c r="AR141" s="1021">
        <v>2.4489999999999901E-2</v>
      </c>
      <c r="AS141" s="1021" t="s">
        <v>3377</v>
      </c>
      <c r="AT141" s="1021" t="s">
        <v>3378</v>
      </c>
      <c r="AU141" s="1021" t="str">
        <f>VLOOKUP(AV141,справочник_HC!$A$3:$E$20,5,FALSE)</f>
        <v xml:space="preserve">HP.7 </v>
      </c>
      <c r="AV141" s="1037">
        <v>13010</v>
      </c>
      <c r="AW141" s="1036" t="str">
        <f>VLOOKUP(AV141,[3]справочник!$A$3:$C$20,3,FALSE)</f>
        <v>HC.7</v>
      </c>
      <c r="AX141" s="1021" t="s">
        <v>3361</v>
      </c>
      <c r="AY141" s="1021">
        <v>130</v>
      </c>
      <c r="AZ141" s="1021" t="s">
        <v>3169</v>
      </c>
      <c r="BA141" s="1021">
        <v>41119</v>
      </c>
      <c r="BB141" s="1021" t="s">
        <v>3174</v>
      </c>
      <c r="BC141" s="1021" t="s">
        <v>3165</v>
      </c>
      <c r="BD141" s="1021"/>
      <c r="BE141" s="1021"/>
      <c r="BF141" s="1021"/>
      <c r="BG141" s="1021" t="s">
        <v>3378</v>
      </c>
      <c r="BH141" s="1009"/>
      <c r="BI141" s="1009"/>
      <c r="BJ141" s="1009"/>
      <c r="BK141" s="1009"/>
      <c r="BL141" s="1009"/>
      <c r="BM141" s="1009"/>
      <c r="BN141" s="1009"/>
      <c r="BO141" s="1009"/>
      <c r="BP141" s="1009"/>
      <c r="BQ141" s="1009"/>
      <c r="BR141" s="1009"/>
      <c r="BS141" s="1009"/>
      <c r="BT141" s="1009"/>
      <c r="BU141" s="1009"/>
      <c r="BV141" s="1009"/>
      <c r="BW141" s="1009"/>
      <c r="BX141" s="1009"/>
      <c r="BY141" s="1009"/>
      <c r="BZ141" s="1009"/>
      <c r="CA141" s="1009"/>
      <c r="CB141" s="1009"/>
      <c r="CC141" s="1009"/>
      <c r="CD141" s="1009"/>
      <c r="CE141" s="1009"/>
      <c r="CF141" s="1009"/>
      <c r="CG141" s="1009"/>
    </row>
    <row r="142" spans="1:85">
      <c r="A142" s="1021">
        <v>2010</v>
      </c>
      <c r="B142" s="1021">
        <v>974</v>
      </c>
      <c r="C142" s="1021" t="s">
        <v>3165</v>
      </c>
      <c r="D142" s="1021" t="str">
        <f>VLOOKUP(G142,'справочник FS-HF'!$A$2:$C$26,3,FALSE)</f>
        <v>FS.7.1.2</v>
      </c>
      <c r="E142" s="1021" t="str">
        <f>VLOOKUP(G142,'справочник FS-HF'!$A$2:$D$26,4,FALSE)</f>
        <v>HF.4.2.2.3</v>
      </c>
      <c r="F142" s="1021">
        <v>1</v>
      </c>
      <c r="G142" s="1021" t="s">
        <v>3165</v>
      </c>
      <c r="H142" s="1021">
        <v>2010102074</v>
      </c>
      <c r="I142" s="1021" t="s">
        <v>3379</v>
      </c>
      <c r="J142" s="1021">
        <v>1</v>
      </c>
      <c r="K142" s="1021">
        <v>613</v>
      </c>
      <c r="L142" s="1021" t="s">
        <v>3034</v>
      </c>
      <c r="M142" s="1021"/>
      <c r="N142" s="1021"/>
      <c r="O142" s="1021">
        <v>10019</v>
      </c>
      <c r="P142" s="1021" t="s">
        <v>3035</v>
      </c>
      <c r="Q142" s="1021">
        <v>11</v>
      </c>
      <c r="R142" s="1021" t="s">
        <v>3036</v>
      </c>
      <c r="S142" s="1021">
        <v>4</v>
      </c>
      <c r="T142" s="1021">
        <v>10</v>
      </c>
      <c r="U142" s="1021">
        <v>110</v>
      </c>
      <c r="V142" s="1021" t="s">
        <v>3047</v>
      </c>
      <c r="W142" s="1021">
        <v>8.84599999999999E-2</v>
      </c>
      <c r="X142" s="1035">
        <v>8.84599999999999E-2</v>
      </c>
      <c r="Y142" s="1036">
        <f>X142*'[3]Exchange rate'!$B$4*'[3]Exchange rate'!$B$7</f>
        <v>13035.465599999987</v>
      </c>
      <c r="Z142" s="1021">
        <v>0</v>
      </c>
      <c r="AA142" s="1021">
        <v>9.4237291609585994E-2</v>
      </c>
      <c r="AB142" s="1021">
        <v>9.4237291609585994E-2</v>
      </c>
      <c r="AC142" s="1021">
        <v>0</v>
      </c>
      <c r="AD142" s="1021"/>
      <c r="AE142" s="1021"/>
      <c r="AF142" s="1021"/>
      <c r="AG142" s="1021"/>
      <c r="AH142" s="1021"/>
      <c r="AI142" s="1021"/>
      <c r="AJ142" s="1021"/>
      <c r="AK142" s="1021"/>
      <c r="AL142" s="1021"/>
      <c r="AM142" s="1021"/>
      <c r="AN142" s="1021"/>
      <c r="AO142" s="1021"/>
      <c r="AP142" s="1021">
        <v>302</v>
      </c>
      <c r="AQ142" s="1021">
        <v>8.84599999999999E-2</v>
      </c>
      <c r="AR142" s="1021">
        <v>8.84599999999999E-2</v>
      </c>
      <c r="AS142" s="1021" t="s">
        <v>3380</v>
      </c>
      <c r="AT142" s="1021" t="s">
        <v>3381</v>
      </c>
      <c r="AU142" s="1021" t="str">
        <f>VLOOKUP(AV142,справочник_HC!$A$3:$E$20,5,FALSE)</f>
        <v xml:space="preserve">HP.7 </v>
      </c>
      <c r="AV142" s="1037">
        <v>13010</v>
      </c>
      <c r="AW142" s="1036" t="str">
        <f>VLOOKUP(AV142,[3]справочник!$A$3:$C$20,3,FALSE)</f>
        <v>HC.7</v>
      </c>
      <c r="AX142" s="1021" t="s">
        <v>3361</v>
      </c>
      <c r="AY142" s="1021">
        <v>130</v>
      </c>
      <c r="AZ142" s="1021" t="s">
        <v>3169</v>
      </c>
      <c r="BA142" s="1021">
        <v>41119</v>
      </c>
      <c r="BB142" s="1021" t="s">
        <v>3174</v>
      </c>
      <c r="BC142" s="1021" t="s">
        <v>3165</v>
      </c>
      <c r="BD142" s="1021"/>
      <c r="BE142" s="1021"/>
      <c r="BF142" s="1021"/>
      <c r="BG142" s="1021" t="s">
        <v>3381</v>
      </c>
      <c r="BH142" s="1009"/>
      <c r="BI142" s="1009"/>
      <c r="BJ142" s="1009"/>
      <c r="BK142" s="1009"/>
      <c r="BL142" s="1009"/>
      <c r="BM142" s="1009"/>
      <c r="BN142" s="1009"/>
      <c r="BO142" s="1009"/>
      <c r="BP142" s="1009"/>
      <c r="BQ142" s="1009"/>
      <c r="BR142" s="1009"/>
      <c r="BS142" s="1009"/>
      <c r="BT142" s="1009"/>
      <c r="BU142" s="1009"/>
      <c r="BV142" s="1009"/>
      <c r="BW142" s="1009"/>
      <c r="BX142" s="1009"/>
      <c r="BY142" s="1009"/>
      <c r="BZ142" s="1009"/>
      <c r="CA142" s="1009"/>
      <c r="CB142" s="1009"/>
      <c r="CC142" s="1009"/>
      <c r="CD142" s="1009"/>
      <c r="CE142" s="1009"/>
      <c r="CF142" s="1009"/>
      <c r="CG142" s="1009"/>
    </row>
    <row r="143" spans="1:85">
      <c r="A143" s="1021">
        <v>2012</v>
      </c>
      <c r="B143" s="1021">
        <v>974</v>
      </c>
      <c r="C143" s="1021" t="s">
        <v>3165</v>
      </c>
      <c r="D143" s="1021" t="str">
        <f>VLOOKUP(G143,'справочник FS-HF'!$A$2:$C$26,3,FALSE)</f>
        <v>FS.7.1.2</v>
      </c>
      <c r="E143" s="1021" t="str">
        <f>VLOOKUP(G143,'справочник FS-HF'!$A$2:$D$26,4,FALSE)</f>
        <v>HF.4.2.2.3</v>
      </c>
      <c r="F143" s="1021">
        <v>1</v>
      </c>
      <c r="G143" s="1021" t="s">
        <v>3165</v>
      </c>
      <c r="H143" s="1021">
        <v>2012001518</v>
      </c>
      <c r="I143" s="1021"/>
      <c r="J143" s="1021">
        <v>1</v>
      </c>
      <c r="K143" s="1021">
        <v>613</v>
      </c>
      <c r="L143" s="1021" t="s">
        <v>3034</v>
      </c>
      <c r="M143" s="1021"/>
      <c r="N143" s="1021"/>
      <c r="O143" s="1021">
        <v>10019</v>
      </c>
      <c r="P143" s="1021" t="s">
        <v>3035</v>
      </c>
      <c r="Q143" s="1021">
        <v>11</v>
      </c>
      <c r="R143" s="1021" t="s">
        <v>3036</v>
      </c>
      <c r="S143" s="1021">
        <v>4</v>
      </c>
      <c r="T143" s="1021">
        <v>10</v>
      </c>
      <c r="U143" s="1021">
        <v>110</v>
      </c>
      <c r="V143" s="1021" t="s">
        <v>3047</v>
      </c>
      <c r="W143" s="1021">
        <v>2.1000000000000001E-2</v>
      </c>
      <c r="X143" s="1035">
        <v>2.1000000000000001E-2</v>
      </c>
      <c r="Y143" s="1036">
        <f>X143*'[3]Exchange rate'!$B$6*'[3]Exchange rate'!$B$7</f>
        <v>3131.3100000000004</v>
      </c>
      <c r="Z143" s="1021">
        <v>0</v>
      </c>
      <c r="AA143" s="1021">
        <v>2.1463623058141298E-2</v>
      </c>
      <c r="AB143" s="1021">
        <v>2.1463623058141298E-2</v>
      </c>
      <c r="AC143" s="1021">
        <v>0</v>
      </c>
      <c r="AD143" s="1021"/>
      <c r="AE143" s="1021"/>
      <c r="AF143" s="1021"/>
      <c r="AG143" s="1021"/>
      <c r="AH143" s="1021"/>
      <c r="AI143" s="1021"/>
      <c r="AJ143" s="1021"/>
      <c r="AK143" s="1021"/>
      <c r="AL143" s="1021"/>
      <c r="AM143" s="1021"/>
      <c r="AN143" s="1021"/>
      <c r="AO143" s="1021"/>
      <c r="AP143" s="1021">
        <v>302</v>
      </c>
      <c r="AQ143" s="1021">
        <v>2.1000000000000001E-2</v>
      </c>
      <c r="AR143" s="1021">
        <v>2.1000000000000001E-2</v>
      </c>
      <c r="AS143" s="1021" t="s">
        <v>3373</v>
      </c>
      <c r="AT143" s="1021"/>
      <c r="AU143" s="1021" t="str">
        <f>VLOOKUP(AV143,справочник_HC!$A$3:$E$20,5,FALSE)</f>
        <v xml:space="preserve">HP.7 </v>
      </c>
      <c r="AV143" s="1037">
        <v>13010</v>
      </c>
      <c r="AW143" s="1036" t="str">
        <f>VLOOKUP(AV143,[3]справочник!$A$3:$C$20,3,FALSE)</f>
        <v>HC.7</v>
      </c>
      <c r="AX143" s="1021" t="s">
        <v>3361</v>
      </c>
      <c r="AY143" s="1021">
        <v>130</v>
      </c>
      <c r="AZ143" s="1021" t="s">
        <v>3169</v>
      </c>
      <c r="BA143" s="1021">
        <v>41119</v>
      </c>
      <c r="BB143" s="1021" t="s">
        <v>3174</v>
      </c>
      <c r="BC143" s="1021" t="s">
        <v>3165</v>
      </c>
      <c r="BD143" s="1021" t="s">
        <v>3171</v>
      </c>
      <c r="BE143" s="1021"/>
      <c r="BF143" s="1021"/>
      <c r="BG143" s="1021"/>
      <c r="BH143" s="1009">
        <v>0</v>
      </c>
      <c r="BI143" s="1009"/>
      <c r="BJ143" s="1009"/>
      <c r="BK143" s="1009"/>
      <c r="BL143" s="1009"/>
      <c r="BM143" s="1009"/>
      <c r="BN143" s="1009"/>
      <c r="BO143" s="1009"/>
      <c r="BP143" s="1009"/>
      <c r="BQ143" s="1009"/>
      <c r="BR143" s="1009"/>
      <c r="BS143" s="1009"/>
      <c r="BT143" s="1010">
        <v>39812</v>
      </c>
      <c r="BU143" s="1009"/>
      <c r="BV143" s="1009"/>
      <c r="BW143" s="1009"/>
      <c r="BX143" s="1009"/>
      <c r="BY143" s="1009"/>
      <c r="BZ143" s="1009"/>
      <c r="CA143" s="1009"/>
      <c r="CB143" s="1009"/>
      <c r="CC143" s="1009"/>
      <c r="CD143" s="1009"/>
      <c r="CE143" s="1009"/>
      <c r="CF143" s="1009"/>
      <c r="CG143" s="1009"/>
    </row>
    <row r="144" spans="1:85">
      <c r="A144" s="1021">
        <v>2012</v>
      </c>
      <c r="B144" s="1021">
        <v>974</v>
      </c>
      <c r="C144" s="1021" t="s">
        <v>3165</v>
      </c>
      <c r="D144" s="1021" t="str">
        <f>VLOOKUP(G144,'справочник FS-HF'!$A$2:$C$26,3,FALSE)</f>
        <v>FS.7.1.2</v>
      </c>
      <c r="E144" s="1021" t="str">
        <f>VLOOKUP(G144,'справочник FS-HF'!$A$2:$D$26,4,FALSE)</f>
        <v>HF.4.2.2.3</v>
      </c>
      <c r="F144" s="1021">
        <v>1</v>
      </c>
      <c r="G144" s="1021" t="s">
        <v>3165</v>
      </c>
      <c r="H144" s="1021">
        <v>2012002405</v>
      </c>
      <c r="I144" s="1021"/>
      <c r="J144" s="1021">
        <v>1</v>
      </c>
      <c r="K144" s="1021">
        <v>613</v>
      </c>
      <c r="L144" s="1021" t="s">
        <v>3034</v>
      </c>
      <c r="M144" s="1021"/>
      <c r="N144" s="1021"/>
      <c r="O144" s="1021">
        <v>10019</v>
      </c>
      <c r="P144" s="1021" t="s">
        <v>3035</v>
      </c>
      <c r="Q144" s="1021">
        <v>11</v>
      </c>
      <c r="R144" s="1021" t="s">
        <v>3036</v>
      </c>
      <c r="S144" s="1021">
        <v>4</v>
      </c>
      <c r="T144" s="1021">
        <v>10</v>
      </c>
      <c r="U144" s="1021">
        <v>110</v>
      </c>
      <c r="V144" s="1021" t="s">
        <v>3047</v>
      </c>
      <c r="W144" s="1021">
        <v>9.8066999999999904E-2</v>
      </c>
      <c r="X144" s="1035">
        <v>9.8066999999999904E-2</v>
      </c>
      <c r="Y144" s="1036">
        <f>X144*'[3]Exchange rate'!$B$6*'[3]Exchange rate'!$B$7</f>
        <v>14622.770369999987</v>
      </c>
      <c r="Z144" s="1021">
        <v>0</v>
      </c>
      <c r="AA144" s="1021">
        <v>0.100232053449654</v>
      </c>
      <c r="AB144" s="1021">
        <v>0.100232053449654</v>
      </c>
      <c r="AC144" s="1021">
        <v>0</v>
      </c>
      <c r="AD144" s="1021"/>
      <c r="AE144" s="1021"/>
      <c r="AF144" s="1021"/>
      <c r="AG144" s="1021"/>
      <c r="AH144" s="1021"/>
      <c r="AI144" s="1021"/>
      <c r="AJ144" s="1021"/>
      <c r="AK144" s="1021"/>
      <c r="AL144" s="1021"/>
      <c r="AM144" s="1021"/>
      <c r="AN144" s="1021"/>
      <c r="AO144" s="1021"/>
      <c r="AP144" s="1021">
        <v>302</v>
      </c>
      <c r="AQ144" s="1021">
        <v>9.8066999999999904E-2</v>
      </c>
      <c r="AR144" s="1021">
        <v>9.8066999999999904E-2</v>
      </c>
      <c r="AS144" s="1021" t="s">
        <v>3369</v>
      </c>
      <c r="AT144" s="1021" t="s">
        <v>3370</v>
      </c>
      <c r="AU144" s="1021" t="str">
        <f>VLOOKUP(AV144,справочник_HC!$A$3:$E$20,5,FALSE)</f>
        <v xml:space="preserve">HP.7 </v>
      </c>
      <c r="AV144" s="1037">
        <v>13010</v>
      </c>
      <c r="AW144" s="1036" t="str">
        <f>VLOOKUP(AV144,[3]справочник!$A$3:$C$20,3,FALSE)</f>
        <v>HC.7</v>
      </c>
      <c r="AX144" s="1021" t="s">
        <v>3361</v>
      </c>
      <c r="AY144" s="1021">
        <v>130</v>
      </c>
      <c r="AZ144" s="1021" t="s">
        <v>3169</v>
      </c>
      <c r="BA144" s="1021">
        <v>41119</v>
      </c>
      <c r="BB144" s="1021" t="s">
        <v>3174</v>
      </c>
      <c r="BC144" s="1021" t="s">
        <v>3165</v>
      </c>
      <c r="BD144" s="1021" t="s">
        <v>3171</v>
      </c>
      <c r="BE144" s="1021"/>
      <c r="BF144" s="1021"/>
      <c r="BG144" s="1021" t="s">
        <v>3370</v>
      </c>
      <c r="BH144" s="1009">
        <v>0</v>
      </c>
      <c r="BI144" s="1009"/>
      <c r="BJ144" s="1009"/>
      <c r="BK144" s="1009"/>
      <c r="BL144" s="1009"/>
      <c r="BM144" s="1009"/>
      <c r="BN144" s="1009"/>
      <c r="BO144" s="1009"/>
      <c r="BP144" s="1009"/>
      <c r="BQ144" s="1009"/>
      <c r="BR144" s="1009"/>
      <c r="BS144" s="1009"/>
      <c r="BT144" s="1010">
        <v>39812</v>
      </c>
      <c r="BU144" s="1009"/>
      <c r="BV144" s="1009"/>
      <c r="BW144" s="1009"/>
      <c r="BX144" s="1009"/>
      <c r="BY144" s="1009"/>
      <c r="BZ144" s="1009"/>
      <c r="CA144" s="1009"/>
      <c r="CB144" s="1009"/>
      <c r="CC144" s="1009"/>
      <c r="CD144" s="1009"/>
      <c r="CE144" s="1009"/>
      <c r="CF144" s="1009"/>
      <c r="CG144" s="1009"/>
    </row>
    <row r="145" spans="1:85" hidden="1">
      <c r="A145" s="1021">
        <v>2012</v>
      </c>
      <c r="B145" s="1021">
        <v>974</v>
      </c>
      <c r="C145" s="1021" t="s">
        <v>3165</v>
      </c>
      <c r="D145" s="1021" t="str">
        <f>VLOOKUP(G145,'справочник FS-HF'!$A$2:$C$26,3,FALSE)</f>
        <v>FS.7.1.2</v>
      </c>
      <c r="E145" s="1021" t="str">
        <f>VLOOKUP(G145,'справочник FS-HF'!$A$2:$D$26,4,FALSE)</f>
        <v>HF.4.2.2.3</v>
      </c>
      <c r="F145" s="1021">
        <v>1</v>
      </c>
      <c r="G145" s="1021" t="s">
        <v>3165</v>
      </c>
      <c r="H145" s="1021">
        <v>2012002126</v>
      </c>
      <c r="I145" s="1021"/>
      <c r="J145" s="1021">
        <v>1</v>
      </c>
      <c r="K145" s="1021">
        <v>613</v>
      </c>
      <c r="L145" s="1021" t="s">
        <v>3034</v>
      </c>
      <c r="M145" s="1021"/>
      <c r="N145" s="1021"/>
      <c r="O145" s="1021">
        <v>10019</v>
      </c>
      <c r="P145" s="1021" t="s">
        <v>3035</v>
      </c>
      <c r="Q145" s="1021">
        <v>11</v>
      </c>
      <c r="R145" s="1021" t="s">
        <v>3036</v>
      </c>
      <c r="S145" s="1021">
        <v>4</v>
      </c>
      <c r="T145" s="1021">
        <v>10</v>
      </c>
      <c r="U145" s="1021">
        <v>110</v>
      </c>
      <c r="V145" s="1021" t="s">
        <v>3047</v>
      </c>
      <c r="W145" s="1021">
        <v>6.0326999999999902E-2</v>
      </c>
      <c r="X145" s="1035">
        <v>6.0326999999999902E-2</v>
      </c>
      <c r="Y145" s="1036">
        <f>X145*'[3]Exchange rate'!$B$6*'[3]Exchange rate'!$B$7</f>
        <v>8995.3589699999848</v>
      </c>
      <c r="Z145" s="1021">
        <v>0</v>
      </c>
      <c r="AA145" s="1021">
        <v>6.1658856582308998E-2</v>
      </c>
      <c r="AB145" s="1021">
        <v>6.1658856582308998E-2</v>
      </c>
      <c r="AC145" s="1021">
        <v>0</v>
      </c>
      <c r="AD145" s="1021"/>
      <c r="AE145" s="1021"/>
      <c r="AF145" s="1021"/>
      <c r="AG145" s="1021"/>
      <c r="AH145" s="1021"/>
      <c r="AI145" s="1021"/>
      <c r="AJ145" s="1021"/>
      <c r="AK145" s="1021"/>
      <c r="AL145" s="1021"/>
      <c r="AM145" s="1021"/>
      <c r="AN145" s="1021"/>
      <c r="AO145" s="1021"/>
      <c r="AP145" s="1021">
        <v>302</v>
      </c>
      <c r="AQ145" s="1021">
        <v>6.0326999999999902E-2</v>
      </c>
      <c r="AR145" s="1021">
        <v>6.0326999999999902E-2</v>
      </c>
      <c r="AS145" s="1021" t="s">
        <v>3172</v>
      </c>
      <c r="AT145" s="1021" t="s">
        <v>3173</v>
      </c>
      <c r="AU145" s="1021" t="str">
        <f>VLOOKUP(AV145,справочник_HC!$A$3:$E$20,5,FALSE)</f>
        <v xml:space="preserve">HP.2.9.1 </v>
      </c>
      <c r="AV145" s="1037">
        <v>13030</v>
      </c>
      <c r="AW145" s="1036" t="str">
        <f>VLOOKUP(AV145,[3]справочник!$A$3:$C$20,3,FALSE)</f>
        <v>HC.RI.3.1</v>
      </c>
      <c r="AX145" s="1021" t="s">
        <v>3168</v>
      </c>
      <c r="AY145" s="1021">
        <v>130</v>
      </c>
      <c r="AZ145" s="1021" t="s">
        <v>3169</v>
      </c>
      <c r="BA145" s="1021">
        <v>41119</v>
      </c>
      <c r="BB145" s="1021" t="s">
        <v>3174</v>
      </c>
      <c r="BC145" s="1021" t="s">
        <v>3165</v>
      </c>
      <c r="BD145" s="1021" t="s">
        <v>3171</v>
      </c>
      <c r="BE145" s="1021"/>
      <c r="BF145" s="1021"/>
      <c r="BG145" s="1021" t="s">
        <v>3173</v>
      </c>
      <c r="BH145" s="1009">
        <v>0</v>
      </c>
      <c r="BI145" s="1009"/>
      <c r="BJ145" s="1009"/>
      <c r="BK145" s="1009"/>
      <c r="BL145" s="1009"/>
      <c r="BM145" s="1009"/>
      <c r="BN145" s="1009"/>
      <c r="BO145" s="1009"/>
      <c r="BP145" s="1009"/>
      <c r="BQ145" s="1009"/>
      <c r="BR145" s="1009"/>
      <c r="BS145" s="1009"/>
      <c r="BT145" s="1010">
        <v>39812</v>
      </c>
      <c r="BU145" s="1009"/>
      <c r="BV145" s="1009"/>
      <c r="BW145" s="1009"/>
      <c r="BX145" s="1009"/>
      <c r="BY145" s="1009"/>
      <c r="BZ145" s="1009"/>
      <c r="CA145" s="1009"/>
      <c r="CB145" s="1009"/>
      <c r="CC145" s="1009"/>
      <c r="CD145" s="1009"/>
      <c r="CE145" s="1009"/>
      <c r="CF145" s="1009"/>
      <c r="CG145" s="1009"/>
    </row>
    <row r="146" spans="1:85">
      <c r="A146" s="1021">
        <v>2012</v>
      </c>
      <c r="B146" s="1021">
        <v>974</v>
      </c>
      <c r="C146" s="1021" t="s">
        <v>3165</v>
      </c>
      <c r="D146" s="1021" t="str">
        <f>VLOOKUP(G146,'справочник FS-HF'!$A$2:$C$26,3,FALSE)</f>
        <v>FS.7.1.2</v>
      </c>
      <c r="E146" s="1021" t="str">
        <f>VLOOKUP(G146,'справочник FS-HF'!$A$2:$D$26,4,FALSE)</f>
        <v>HF.4.2.2.3</v>
      </c>
      <c r="F146" s="1021">
        <v>1</v>
      </c>
      <c r="G146" s="1021" t="s">
        <v>3165</v>
      </c>
      <c r="H146" s="1021">
        <v>2012001221</v>
      </c>
      <c r="I146" s="1021"/>
      <c r="J146" s="1021">
        <v>1</v>
      </c>
      <c r="K146" s="1021">
        <v>613</v>
      </c>
      <c r="L146" s="1021" t="s">
        <v>3034</v>
      </c>
      <c r="M146" s="1021"/>
      <c r="N146" s="1021"/>
      <c r="O146" s="1021">
        <v>10019</v>
      </c>
      <c r="P146" s="1021" t="s">
        <v>3035</v>
      </c>
      <c r="Q146" s="1021">
        <v>11</v>
      </c>
      <c r="R146" s="1021" t="s">
        <v>3036</v>
      </c>
      <c r="S146" s="1021">
        <v>4</v>
      </c>
      <c r="T146" s="1021">
        <v>10</v>
      </c>
      <c r="U146" s="1021">
        <v>110</v>
      </c>
      <c r="V146" s="1021" t="s">
        <v>3047</v>
      </c>
      <c r="W146" s="1021">
        <v>1.03889999999999E-2</v>
      </c>
      <c r="X146" s="1035">
        <v>1.03889999999999E-2</v>
      </c>
      <c r="Y146" s="1036">
        <f>X146*'[3]Exchange rate'!$B$6*'[3]Exchange rate'!$B$7</f>
        <v>1549.1037899999853</v>
      </c>
      <c r="Z146" s="1021">
        <v>0</v>
      </c>
      <c r="AA146" s="1021">
        <v>1.0618360950049E-2</v>
      </c>
      <c r="AB146" s="1021">
        <v>1.0618360950049E-2</v>
      </c>
      <c r="AC146" s="1021">
        <v>0</v>
      </c>
      <c r="AD146" s="1021"/>
      <c r="AE146" s="1021"/>
      <c r="AF146" s="1021"/>
      <c r="AG146" s="1021"/>
      <c r="AH146" s="1021"/>
      <c r="AI146" s="1021"/>
      <c r="AJ146" s="1021"/>
      <c r="AK146" s="1021"/>
      <c r="AL146" s="1021"/>
      <c r="AM146" s="1021"/>
      <c r="AN146" s="1021"/>
      <c r="AO146" s="1021"/>
      <c r="AP146" s="1021">
        <v>302</v>
      </c>
      <c r="AQ146" s="1021">
        <v>1.03889999999999E-2</v>
      </c>
      <c r="AR146" s="1021">
        <v>1.03889999999999E-2</v>
      </c>
      <c r="AS146" s="1021" t="s">
        <v>3371</v>
      </c>
      <c r="AT146" s="1021" t="s">
        <v>3372</v>
      </c>
      <c r="AU146" s="1021" t="str">
        <f>VLOOKUP(AV146,справочник_HC!$A$3:$E$20,5,FALSE)</f>
        <v xml:space="preserve">HP.7 </v>
      </c>
      <c r="AV146" s="1037">
        <v>13010</v>
      </c>
      <c r="AW146" s="1036" t="str">
        <f>VLOOKUP(AV146,[3]справочник!$A$3:$C$20,3,FALSE)</f>
        <v>HC.7</v>
      </c>
      <c r="AX146" s="1021" t="s">
        <v>3361</v>
      </c>
      <c r="AY146" s="1021">
        <v>130</v>
      </c>
      <c r="AZ146" s="1021" t="s">
        <v>3169</v>
      </c>
      <c r="BA146" s="1021">
        <v>41119</v>
      </c>
      <c r="BB146" s="1021" t="s">
        <v>3174</v>
      </c>
      <c r="BC146" s="1021" t="s">
        <v>3165</v>
      </c>
      <c r="BD146" s="1021" t="s">
        <v>3171</v>
      </c>
      <c r="BE146" s="1021"/>
      <c r="BF146" s="1021"/>
      <c r="BG146" s="1021" t="s">
        <v>3372</v>
      </c>
      <c r="BH146" s="1009">
        <v>1</v>
      </c>
      <c r="BI146" s="1009"/>
      <c r="BJ146" s="1009"/>
      <c r="BK146" s="1009"/>
      <c r="BL146" s="1009"/>
      <c r="BM146" s="1009"/>
      <c r="BN146" s="1009"/>
      <c r="BO146" s="1009"/>
      <c r="BP146" s="1009"/>
      <c r="BQ146" s="1009"/>
      <c r="BR146" s="1009"/>
      <c r="BS146" s="1009"/>
      <c r="BT146" s="1010">
        <v>39812</v>
      </c>
      <c r="BU146" s="1009"/>
      <c r="BV146" s="1009"/>
      <c r="BW146" s="1009"/>
      <c r="BX146" s="1009"/>
      <c r="BY146" s="1009"/>
      <c r="BZ146" s="1009"/>
      <c r="CA146" s="1009"/>
      <c r="CB146" s="1009"/>
      <c r="CC146" s="1009"/>
      <c r="CD146" s="1009"/>
      <c r="CE146" s="1009"/>
      <c r="CF146" s="1009"/>
      <c r="CG146" s="1009"/>
    </row>
    <row r="147" spans="1:85" hidden="1">
      <c r="A147" s="1021">
        <v>2012</v>
      </c>
      <c r="B147" s="1021">
        <v>974</v>
      </c>
      <c r="C147" s="1021" t="s">
        <v>3165</v>
      </c>
      <c r="D147" s="1021" t="str">
        <f>VLOOKUP(G147,'справочник FS-HF'!$A$2:$C$26,3,FALSE)</f>
        <v>FS.7.1.2</v>
      </c>
      <c r="E147" s="1021" t="str">
        <f>VLOOKUP(G147,'справочник FS-HF'!$A$2:$D$26,4,FALSE)</f>
        <v>HF.4.2.2.3</v>
      </c>
      <c r="F147" s="1021">
        <v>1</v>
      </c>
      <c r="G147" s="1021" t="s">
        <v>3165</v>
      </c>
      <c r="H147" s="1021">
        <v>2012001740</v>
      </c>
      <c r="I147" s="1021"/>
      <c r="J147" s="1021">
        <v>1</v>
      </c>
      <c r="K147" s="1021">
        <v>613</v>
      </c>
      <c r="L147" s="1021" t="s">
        <v>3034</v>
      </c>
      <c r="M147" s="1021"/>
      <c r="N147" s="1021"/>
      <c r="O147" s="1021">
        <v>10019</v>
      </c>
      <c r="P147" s="1021" t="s">
        <v>3035</v>
      </c>
      <c r="Q147" s="1021">
        <v>11</v>
      </c>
      <c r="R147" s="1021" t="s">
        <v>3036</v>
      </c>
      <c r="S147" s="1021">
        <v>4</v>
      </c>
      <c r="T147" s="1021">
        <v>10</v>
      </c>
      <c r="U147" s="1021">
        <v>110</v>
      </c>
      <c r="V147" s="1021" t="s">
        <v>3047</v>
      </c>
      <c r="W147" s="1021">
        <v>3.2561E-2</v>
      </c>
      <c r="X147" s="1035">
        <v>3.2561E-2</v>
      </c>
      <c r="Y147" s="1036">
        <f>X147*'[3]Exchange rate'!$B$6*'[3]Exchange rate'!$B$7</f>
        <v>4855.1707100000003</v>
      </c>
      <c r="Z147" s="1021">
        <v>0</v>
      </c>
      <c r="AA147" s="1021">
        <v>3.3279858590292297E-2</v>
      </c>
      <c r="AB147" s="1021">
        <v>3.3279858590292297E-2</v>
      </c>
      <c r="AC147" s="1021">
        <v>0</v>
      </c>
      <c r="AD147" s="1021"/>
      <c r="AE147" s="1021"/>
      <c r="AF147" s="1021"/>
      <c r="AG147" s="1021"/>
      <c r="AH147" s="1021"/>
      <c r="AI147" s="1021"/>
      <c r="AJ147" s="1021"/>
      <c r="AK147" s="1021"/>
      <c r="AL147" s="1021"/>
      <c r="AM147" s="1021"/>
      <c r="AN147" s="1021"/>
      <c r="AO147" s="1021"/>
      <c r="AP147" s="1021">
        <v>302</v>
      </c>
      <c r="AQ147" s="1021">
        <v>3.2561E-2</v>
      </c>
      <c r="AR147" s="1021">
        <v>3.2561E-2</v>
      </c>
      <c r="AS147" s="1021" t="s">
        <v>3429</v>
      </c>
      <c r="AT147" s="1021" t="s">
        <v>3430</v>
      </c>
      <c r="AU147" s="1021" t="str">
        <f>VLOOKUP(AV147,справочник_HC!$A$3:$E$20,5,FALSE)</f>
        <v xml:space="preserve">HP.6 </v>
      </c>
      <c r="AV147" s="1037">
        <v>13040</v>
      </c>
      <c r="AW147" s="1036" t="str">
        <f>VLOOKUP(AV147,[3]справочник!$A$3:$C$20,3,FALSE)</f>
        <v>HC.6.2</v>
      </c>
      <c r="AX147" s="1021" t="s">
        <v>3428</v>
      </c>
      <c r="AY147" s="1021">
        <v>130</v>
      </c>
      <c r="AZ147" s="1021" t="s">
        <v>3169</v>
      </c>
      <c r="BA147" s="1021">
        <v>41119</v>
      </c>
      <c r="BB147" s="1021" t="s">
        <v>3174</v>
      </c>
      <c r="BC147" s="1021" t="s">
        <v>3165</v>
      </c>
      <c r="BD147" s="1021" t="s">
        <v>3171</v>
      </c>
      <c r="BE147" s="1021"/>
      <c r="BF147" s="1021"/>
      <c r="BG147" s="1021" t="s">
        <v>3430</v>
      </c>
      <c r="BH147" s="1009">
        <v>0</v>
      </c>
      <c r="BI147" s="1009"/>
      <c r="BJ147" s="1009"/>
      <c r="BK147" s="1009"/>
      <c r="BL147" s="1009"/>
      <c r="BM147" s="1009"/>
      <c r="BN147" s="1009"/>
      <c r="BO147" s="1009"/>
      <c r="BP147" s="1009"/>
      <c r="BQ147" s="1009"/>
      <c r="BR147" s="1009"/>
      <c r="BS147" s="1009"/>
      <c r="BT147" s="1010">
        <v>39812</v>
      </c>
      <c r="BU147" s="1009"/>
      <c r="BV147" s="1009"/>
      <c r="BW147" s="1009"/>
      <c r="BX147" s="1009"/>
      <c r="BY147" s="1009"/>
      <c r="BZ147" s="1009"/>
      <c r="CA147" s="1009"/>
      <c r="CB147" s="1009"/>
      <c r="CC147" s="1009"/>
      <c r="CD147" s="1009"/>
      <c r="CE147" s="1009"/>
      <c r="CF147" s="1009"/>
      <c r="CG147" s="1009"/>
    </row>
    <row r="148" spans="1:85" hidden="1">
      <c r="A148" s="1021">
        <v>2012</v>
      </c>
      <c r="B148" s="1021">
        <v>974</v>
      </c>
      <c r="C148" s="1021" t="s">
        <v>3165</v>
      </c>
      <c r="D148" s="1021" t="str">
        <f>VLOOKUP(G148,'справочник FS-HF'!$A$2:$C$26,3,FALSE)</f>
        <v>FS.7.1.2</v>
      </c>
      <c r="E148" s="1021" t="str">
        <f>VLOOKUP(G148,'справочник FS-HF'!$A$2:$D$26,4,FALSE)</f>
        <v>HF.4.2.2.3</v>
      </c>
      <c r="F148" s="1021">
        <v>1</v>
      </c>
      <c r="G148" s="1021" t="s">
        <v>3165</v>
      </c>
      <c r="H148" s="1021">
        <v>2012001990</v>
      </c>
      <c r="I148" s="1021"/>
      <c r="J148" s="1021">
        <v>1</v>
      </c>
      <c r="K148" s="1021">
        <v>613</v>
      </c>
      <c r="L148" s="1021" t="s">
        <v>3034</v>
      </c>
      <c r="M148" s="1021"/>
      <c r="N148" s="1021"/>
      <c r="O148" s="1021">
        <v>10019</v>
      </c>
      <c r="P148" s="1021" t="s">
        <v>3035</v>
      </c>
      <c r="Q148" s="1021">
        <v>11</v>
      </c>
      <c r="R148" s="1021" t="s">
        <v>3036</v>
      </c>
      <c r="S148" s="1021">
        <v>4</v>
      </c>
      <c r="T148" s="1021">
        <v>10</v>
      </c>
      <c r="U148" s="1021">
        <v>110</v>
      </c>
      <c r="V148" s="1021" t="s">
        <v>3047</v>
      </c>
      <c r="W148" s="1021">
        <v>4.83079999999999E-2</v>
      </c>
      <c r="X148" s="1035">
        <v>4.83079999999999E-2</v>
      </c>
      <c r="Y148" s="1036">
        <f>X148*'[3]Exchange rate'!$B$6*'[3]Exchange rate'!$B$7</f>
        <v>7203.205879999985</v>
      </c>
      <c r="Z148" s="1021">
        <v>0</v>
      </c>
      <c r="AA148" s="1021">
        <v>4.93745096520328E-2</v>
      </c>
      <c r="AB148" s="1021">
        <v>4.93745096520328E-2</v>
      </c>
      <c r="AC148" s="1021">
        <v>0</v>
      </c>
      <c r="AD148" s="1021"/>
      <c r="AE148" s="1021"/>
      <c r="AF148" s="1021"/>
      <c r="AG148" s="1021"/>
      <c r="AH148" s="1021"/>
      <c r="AI148" s="1021"/>
      <c r="AJ148" s="1021"/>
      <c r="AK148" s="1021"/>
      <c r="AL148" s="1021"/>
      <c r="AM148" s="1021"/>
      <c r="AN148" s="1021"/>
      <c r="AO148" s="1021"/>
      <c r="AP148" s="1021">
        <v>302</v>
      </c>
      <c r="AQ148" s="1021">
        <v>4.83079999999999E-2</v>
      </c>
      <c r="AR148" s="1021">
        <v>4.83079999999999E-2</v>
      </c>
      <c r="AS148" s="1021" t="s">
        <v>3390</v>
      </c>
      <c r="AT148" s="1021" t="s">
        <v>3391</v>
      </c>
      <c r="AU148" s="1021" t="str">
        <f>VLOOKUP(AV148,справочник_HC!$A$3:$E$20,5,FALSE)</f>
        <v xml:space="preserve">HP.2.9.1 </v>
      </c>
      <c r="AV148" s="1037">
        <v>13020</v>
      </c>
      <c r="AW148" s="1036" t="str">
        <f>VLOOKUP(AV148,[3]справочник!$A$3:$C$20,3,FALSE)</f>
        <v>HC.RI.3.1</v>
      </c>
      <c r="AX148" s="1021" t="s">
        <v>3389</v>
      </c>
      <c r="AY148" s="1021">
        <v>130</v>
      </c>
      <c r="AZ148" s="1021" t="s">
        <v>3169</v>
      </c>
      <c r="BA148" s="1021">
        <v>41119</v>
      </c>
      <c r="BB148" s="1021" t="s">
        <v>3174</v>
      </c>
      <c r="BC148" s="1021" t="s">
        <v>3165</v>
      </c>
      <c r="BD148" s="1021" t="s">
        <v>3171</v>
      </c>
      <c r="BE148" s="1021"/>
      <c r="BF148" s="1021"/>
      <c r="BG148" s="1021" t="s">
        <v>3391</v>
      </c>
      <c r="BH148" s="1009">
        <v>0</v>
      </c>
      <c r="BI148" s="1009"/>
      <c r="BJ148" s="1009"/>
      <c r="BK148" s="1009"/>
      <c r="BL148" s="1009"/>
      <c r="BM148" s="1009"/>
      <c r="BN148" s="1009"/>
      <c r="BO148" s="1009"/>
      <c r="BP148" s="1009"/>
      <c r="BQ148" s="1009"/>
      <c r="BR148" s="1009"/>
      <c r="BS148" s="1009"/>
      <c r="BT148" s="1010">
        <v>39812</v>
      </c>
      <c r="BU148" s="1009"/>
      <c r="BV148" s="1009"/>
      <c r="BW148" s="1009"/>
      <c r="BX148" s="1009"/>
      <c r="BY148" s="1009"/>
      <c r="BZ148" s="1009"/>
      <c r="CA148" s="1009"/>
      <c r="CB148" s="1009"/>
      <c r="CC148" s="1009"/>
      <c r="CD148" s="1009"/>
      <c r="CE148" s="1009"/>
      <c r="CF148" s="1009"/>
      <c r="CG148" s="1009"/>
    </row>
    <row r="149" spans="1:85">
      <c r="A149" s="1021">
        <v>2012</v>
      </c>
      <c r="B149" s="1021">
        <v>974</v>
      </c>
      <c r="C149" s="1021" t="s">
        <v>3165</v>
      </c>
      <c r="D149" s="1021" t="str">
        <f>VLOOKUP(G149,'справочник FS-HF'!$A$2:$C$26,3,FALSE)</f>
        <v>FS.7.1.2</v>
      </c>
      <c r="E149" s="1021" t="str">
        <f>VLOOKUP(G149,'справочник FS-HF'!$A$2:$D$26,4,FALSE)</f>
        <v>HF.4.2.2.3</v>
      </c>
      <c r="F149" s="1021">
        <v>1</v>
      </c>
      <c r="G149" s="1021" t="s">
        <v>3165</v>
      </c>
      <c r="H149" s="1021">
        <v>2012001963</v>
      </c>
      <c r="I149" s="1021"/>
      <c r="J149" s="1021">
        <v>1</v>
      </c>
      <c r="K149" s="1021">
        <v>613</v>
      </c>
      <c r="L149" s="1021" t="s">
        <v>3034</v>
      </c>
      <c r="M149" s="1021"/>
      <c r="N149" s="1021"/>
      <c r="O149" s="1021">
        <v>10019</v>
      </c>
      <c r="P149" s="1021" t="s">
        <v>3035</v>
      </c>
      <c r="Q149" s="1021">
        <v>11</v>
      </c>
      <c r="R149" s="1021" t="s">
        <v>3036</v>
      </c>
      <c r="S149" s="1021">
        <v>4</v>
      </c>
      <c r="T149" s="1021">
        <v>10</v>
      </c>
      <c r="U149" s="1021">
        <v>110</v>
      </c>
      <c r="V149" s="1021" t="s">
        <v>3047</v>
      </c>
      <c r="W149" s="1021">
        <v>4.6587999999999997E-2</v>
      </c>
      <c r="X149" s="1035">
        <v>4.6587999999999997E-2</v>
      </c>
      <c r="Y149" s="1036">
        <f>X149*'[3]Exchange rate'!$B$6*'[3]Exchange rate'!$B$7</f>
        <v>6946.73668</v>
      </c>
      <c r="Z149" s="1021">
        <v>0</v>
      </c>
      <c r="AA149" s="1021">
        <v>4.7616536715842199E-2</v>
      </c>
      <c r="AB149" s="1021">
        <v>4.7616536715842199E-2</v>
      </c>
      <c r="AC149" s="1021">
        <v>0</v>
      </c>
      <c r="AD149" s="1021"/>
      <c r="AE149" s="1021"/>
      <c r="AF149" s="1021"/>
      <c r="AG149" s="1021"/>
      <c r="AH149" s="1021"/>
      <c r="AI149" s="1021"/>
      <c r="AJ149" s="1021"/>
      <c r="AK149" s="1021"/>
      <c r="AL149" s="1021"/>
      <c r="AM149" s="1021"/>
      <c r="AN149" s="1021"/>
      <c r="AO149" s="1021"/>
      <c r="AP149" s="1021">
        <v>302</v>
      </c>
      <c r="AQ149" s="1021">
        <v>4.6587999999999997E-2</v>
      </c>
      <c r="AR149" s="1021">
        <v>4.6587999999999997E-2</v>
      </c>
      <c r="AS149" s="1021" t="s">
        <v>3362</v>
      </c>
      <c r="AT149" s="1021" t="s">
        <v>3363</v>
      </c>
      <c r="AU149" s="1021" t="str">
        <f>VLOOKUP(AV149,справочник_HC!$A$3:$E$20,5,FALSE)</f>
        <v xml:space="preserve">HP.7 </v>
      </c>
      <c r="AV149" s="1037">
        <v>13010</v>
      </c>
      <c r="AW149" s="1036" t="str">
        <f>VLOOKUP(AV149,[3]справочник!$A$3:$C$20,3,FALSE)</f>
        <v>HC.7</v>
      </c>
      <c r="AX149" s="1021" t="s">
        <v>3361</v>
      </c>
      <c r="AY149" s="1021">
        <v>130</v>
      </c>
      <c r="AZ149" s="1021" t="s">
        <v>3169</v>
      </c>
      <c r="BA149" s="1021">
        <v>41119</v>
      </c>
      <c r="BB149" s="1021" t="s">
        <v>3174</v>
      </c>
      <c r="BC149" s="1021" t="s">
        <v>3165</v>
      </c>
      <c r="BD149" s="1021" t="s">
        <v>3171</v>
      </c>
      <c r="BE149" s="1021"/>
      <c r="BF149" s="1021"/>
      <c r="BG149" s="1021" t="s">
        <v>3363</v>
      </c>
      <c r="BH149" s="1009">
        <v>0</v>
      </c>
      <c r="BI149" s="1009"/>
      <c r="BJ149" s="1009"/>
      <c r="BK149" s="1009"/>
      <c r="BL149" s="1009"/>
      <c r="BM149" s="1009"/>
      <c r="BN149" s="1009"/>
      <c r="BO149" s="1009"/>
      <c r="BP149" s="1009"/>
      <c r="BQ149" s="1009"/>
      <c r="BR149" s="1009"/>
      <c r="BS149" s="1009"/>
      <c r="BT149" s="1010">
        <v>39812</v>
      </c>
      <c r="BU149" s="1009"/>
      <c r="BV149" s="1009"/>
      <c r="BW149" s="1009"/>
      <c r="BX149" s="1009"/>
      <c r="BY149" s="1009"/>
      <c r="BZ149" s="1009"/>
      <c r="CA149" s="1009"/>
      <c r="CB149" s="1009"/>
      <c r="CC149" s="1009"/>
      <c r="CD149" s="1009"/>
      <c r="CE149" s="1009"/>
      <c r="CF149" s="1009"/>
      <c r="CG149" s="1009"/>
    </row>
    <row r="150" spans="1:85">
      <c r="A150" s="1021">
        <v>2012</v>
      </c>
      <c r="B150" s="1021">
        <v>974</v>
      </c>
      <c r="C150" s="1021" t="s">
        <v>3165</v>
      </c>
      <c r="D150" s="1021" t="str">
        <f>VLOOKUP(G150,'справочник FS-HF'!$A$2:$C$26,3,FALSE)</f>
        <v>FS.7.1.2</v>
      </c>
      <c r="E150" s="1021" t="str">
        <f>VLOOKUP(G150,'справочник FS-HF'!$A$2:$D$26,4,FALSE)</f>
        <v>HF.4.2.2.3</v>
      </c>
      <c r="F150" s="1021">
        <v>1</v>
      </c>
      <c r="G150" s="1021" t="s">
        <v>3165</v>
      </c>
      <c r="H150" s="1021">
        <v>2012002467</v>
      </c>
      <c r="I150" s="1021"/>
      <c r="J150" s="1021">
        <v>1</v>
      </c>
      <c r="K150" s="1021">
        <v>613</v>
      </c>
      <c r="L150" s="1021" t="s">
        <v>3034</v>
      </c>
      <c r="M150" s="1021"/>
      <c r="N150" s="1021"/>
      <c r="O150" s="1021">
        <v>10019</v>
      </c>
      <c r="P150" s="1021" t="s">
        <v>3035</v>
      </c>
      <c r="Q150" s="1021">
        <v>11</v>
      </c>
      <c r="R150" s="1021" t="s">
        <v>3036</v>
      </c>
      <c r="S150" s="1021">
        <v>4</v>
      </c>
      <c r="T150" s="1021">
        <v>10</v>
      </c>
      <c r="U150" s="1021">
        <v>110</v>
      </c>
      <c r="V150" s="1021" t="s">
        <v>3047</v>
      </c>
      <c r="W150" s="1021">
        <v>0.10902199999999999</v>
      </c>
      <c r="X150" s="1035">
        <v>0.10902199999999999</v>
      </c>
      <c r="Y150" s="1036">
        <f>X150*'[3]Exchange rate'!$B$6*'[3]Exchange rate'!$B$7</f>
        <v>16256.270420000001</v>
      </c>
      <c r="Z150" s="1021">
        <v>0</v>
      </c>
      <c r="AA150" s="1021">
        <v>0.111428910144984</v>
      </c>
      <c r="AB150" s="1021">
        <v>0.111428910144984</v>
      </c>
      <c r="AC150" s="1021">
        <v>0</v>
      </c>
      <c r="AD150" s="1021"/>
      <c r="AE150" s="1021"/>
      <c r="AF150" s="1021"/>
      <c r="AG150" s="1021"/>
      <c r="AH150" s="1021"/>
      <c r="AI150" s="1021"/>
      <c r="AJ150" s="1021"/>
      <c r="AK150" s="1021"/>
      <c r="AL150" s="1021"/>
      <c r="AM150" s="1021"/>
      <c r="AN150" s="1021"/>
      <c r="AO150" s="1021"/>
      <c r="AP150" s="1021">
        <v>302</v>
      </c>
      <c r="AQ150" s="1021">
        <v>0.10902199999999999</v>
      </c>
      <c r="AR150" s="1021">
        <v>0.10902199999999999</v>
      </c>
      <c r="AS150" s="1021" t="s">
        <v>3359</v>
      </c>
      <c r="AT150" s="1021" t="s">
        <v>3360</v>
      </c>
      <c r="AU150" s="1021" t="str">
        <f>VLOOKUP(AV150,справочник_HC!$A$3:$E$20,5,FALSE)</f>
        <v xml:space="preserve">HP.7 </v>
      </c>
      <c r="AV150" s="1037">
        <v>13010</v>
      </c>
      <c r="AW150" s="1036" t="str">
        <f>VLOOKUP(AV150,[3]справочник!$A$3:$C$20,3,FALSE)</f>
        <v>HC.7</v>
      </c>
      <c r="AX150" s="1021" t="s">
        <v>3361</v>
      </c>
      <c r="AY150" s="1021">
        <v>130</v>
      </c>
      <c r="AZ150" s="1021" t="s">
        <v>3169</v>
      </c>
      <c r="BA150" s="1021">
        <v>41119</v>
      </c>
      <c r="BB150" s="1021" t="s">
        <v>3174</v>
      </c>
      <c r="BC150" s="1021" t="s">
        <v>3165</v>
      </c>
      <c r="BD150" s="1021" t="s">
        <v>3171</v>
      </c>
      <c r="BE150" s="1021"/>
      <c r="BF150" s="1021"/>
      <c r="BG150" s="1021" t="s">
        <v>3360</v>
      </c>
      <c r="BH150" s="1009">
        <v>0</v>
      </c>
      <c r="BI150" s="1009"/>
      <c r="BJ150" s="1009"/>
      <c r="BK150" s="1009"/>
      <c r="BL150" s="1009"/>
      <c r="BM150" s="1009"/>
      <c r="BN150" s="1009"/>
      <c r="BO150" s="1009"/>
      <c r="BP150" s="1009"/>
      <c r="BQ150" s="1009"/>
      <c r="BR150" s="1009"/>
      <c r="BS150" s="1009"/>
      <c r="BT150" s="1010">
        <v>39812</v>
      </c>
      <c r="BU150" s="1009"/>
      <c r="BV150" s="1009"/>
      <c r="BW150" s="1009"/>
      <c r="BX150" s="1009"/>
      <c r="BY150" s="1009"/>
      <c r="BZ150" s="1009"/>
      <c r="CA150" s="1009"/>
      <c r="CB150" s="1009"/>
      <c r="CC150" s="1009"/>
      <c r="CD150" s="1009"/>
      <c r="CE150" s="1009"/>
      <c r="CF150" s="1009"/>
      <c r="CG150" s="1009"/>
    </row>
    <row r="151" spans="1:85" hidden="1">
      <c r="A151" s="1021">
        <v>2011</v>
      </c>
      <c r="B151" s="1021">
        <v>302</v>
      </c>
      <c r="C151" s="1021" t="s">
        <v>3063</v>
      </c>
      <c r="D151" s="1021" t="str">
        <f>VLOOKUP(G151,'справочник FS-HF'!$A$2:$C$26,3,FALSE)</f>
        <v>FS.7.1.1</v>
      </c>
      <c r="E151" s="1021" t="str">
        <f>VLOOKUP(G151,'справочник FS-HF'!$A$2:$D$26,4,FALSE)</f>
        <v xml:space="preserve">HF.4.2.2.1 </v>
      </c>
      <c r="F151" s="1021">
        <v>14</v>
      </c>
      <c r="G151" s="1021" t="s">
        <v>3194</v>
      </c>
      <c r="H151" s="1021">
        <v>2011056109</v>
      </c>
      <c r="I151" s="1021" t="s">
        <v>3257</v>
      </c>
      <c r="J151" s="1021">
        <v>1</v>
      </c>
      <c r="K151" s="1021">
        <v>613</v>
      </c>
      <c r="L151" s="1021" t="s">
        <v>3034</v>
      </c>
      <c r="M151" s="1021"/>
      <c r="N151" s="1021"/>
      <c r="O151" s="1021">
        <v>10019</v>
      </c>
      <c r="P151" s="1021" t="s">
        <v>3035</v>
      </c>
      <c r="Q151" s="1021">
        <v>11</v>
      </c>
      <c r="R151" s="1021" t="s">
        <v>3036</v>
      </c>
      <c r="S151" s="1021">
        <v>1</v>
      </c>
      <c r="T151" s="1021">
        <v>10</v>
      </c>
      <c r="U151" s="1021">
        <v>110</v>
      </c>
      <c r="V151" s="1021" t="s">
        <v>3258</v>
      </c>
      <c r="W151" s="1021">
        <v>0.48058699999999899</v>
      </c>
      <c r="X151" s="1035"/>
      <c r="Y151" s="1036">
        <f>X151*'[3]Exchange rate'!$B$5*'[3]Exchange rate'!$B$7</f>
        <v>0</v>
      </c>
      <c r="Z151" s="1021"/>
      <c r="AA151" s="1021">
        <v>0.48058699999999899</v>
      </c>
      <c r="AB151" s="1021"/>
      <c r="AC151" s="1021"/>
      <c r="AD151" s="1021"/>
      <c r="AE151" s="1021"/>
      <c r="AF151" s="1021">
        <v>0.48058699999999899</v>
      </c>
      <c r="AG151" s="1021"/>
      <c r="AH151" s="1021"/>
      <c r="AI151" s="1021">
        <v>0.48058699999999899</v>
      </c>
      <c r="AJ151" s="1021"/>
      <c r="AK151" s="1021"/>
      <c r="AL151" s="1021"/>
      <c r="AM151" s="1021"/>
      <c r="AN151" s="1021"/>
      <c r="AO151" s="1021"/>
      <c r="AP151" s="1021">
        <v>302</v>
      </c>
      <c r="AQ151" s="1021">
        <v>0.48058699999999899</v>
      </c>
      <c r="AR151" s="1021"/>
      <c r="AS151" s="1021" t="s">
        <v>3259</v>
      </c>
      <c r="AT151" s="1021" t="s">
        <v>3260</v>
      </c>
      <c r="AU151" s="1021" t="str">
        <f>VLOOKUP(AV151,справочник_HC!$A$3:$E$20,5,FALSE)</f>
        <v xml:space="preserve">HP.6 </v>
      </c>
      <c r="AV151" s="1037">
        <v>12250</v>
      </c>
      <c r="AW151" s="1036" t="str">
        <f>VLOOKUP(AV151,[3]справочник!$A$3:$C$20,3,FALSE)</f>
        <v>HC.RI.3.3</v>
      </c>
      <c r="AX151" s="1021" t="s">
        <v>3238</v>
      </c>
      <c r="AY151" s="1021">
        <v>122</v>
      </c>
      <c r="AZ151" s="1021" t="s">
        <v>3058</v>
      </c>
      <c r="BA151" s="1021">
        <v>41122</v>
      </c>
      <c r="BB151" s="1021" t="s">
        <v>3261</v>
      </c>
      <c r="BC151" s="1021" t="s">
        <v>3262</v>
      </c>
      <c r="BD151" s="1021"/>
      <c r="BE151" s="1021"/>
      <c r="BF151" s="1021"/>
      <c r="BG151" s="1021" t="s">
        <v>3263</v>
      </c>
      <c r="BH151" s="1009"/>
      <c r="BI151" s="1009">
        <v>0</v>
      </c>
      <c r="BJ151" s="1009">
        <v>0</v>
      </c>
      <c r="BK151" s="1009">
        <v>0</v>
      </c>
      <c r="BL151" s="1009"/>
      <c r="BM151" s="1009"/>
      <c r="BN151" s="1009"/>
      <c r="BO151" s="1009"/>
      <c r="BP151" s="1009">
        <v>0</v>
      </c>
      <c r="BQ151" s="1009">
        <v>0</v>
      </c>
      <c r="BR151" s="1009">
        <v>0</v>
      </c>
      <c r="BS151" s="1009">
        <v>0</v>
      </c>
      <c r="BT151" s="1009"/>
      <c r="BU151" s="1009"/>
      <c r="BV151" s="1009"/>
      <c r="BW151" s="1009"/>
      <c r="BX151" s="1009"/>
      <c r="BY151" s="1009"/>
      <c r="BZ151" s="1009"/>
      <c r="CA151" s="1009">
        <v>100</v>
      </c>
      <c r="CB151" s="1009"/>
      <c r="CC151" s="1009"/>
      <c r="CD151" s="1009"/>
      <c r="CE151" s="1009"/>
      <c r="CF151" s="1009"/>
      <c r="CG151" s="1009"/>
    </row>
    <row r="152" spans="1:85" hidden="1">
      <c r="A152" s="1021">
        <v>2010</v>
      </c>
      <c r="B152" s="1021">
        <v>302</v>
      </c>
      <c r="C152" s="1021" t="s">
        <v>3063</v>
      </c>
      <c r="D152" s="1021" t="str">
        <f>VLOOKUP(G152,'справочник FS-HF'!$A$2:$C$26,3,FALSE)</f>
        <v>FS.7.1.1</v>
      </c>
      <c r="E152" s="1021" t="str">
        <f>VLOOKUP(G152,'справочник FS-HF'!$A$2:$D$26,4,FALSE)</f>
        <v xml:space="preserve">HF.4.2.2.1 </v>
      </c>
      <c r="F152" s="1021">
        <v>14</v>
      </c>
      <c r="G152" s="1021" t="s">
        <v>3194</v>
      </c>
      <c r="H152" s="1021">
        <v>2010050395</v>
      </c>
      <c r="I152" s="1021" t="s">
        <v>3270</v>
      </c>
      <c r="J152" s="1021">
        <v>1</v>
      </c>
      <c r="K152" s="1021">
        <v>613</v>
      </c>
      <c r="L152" s="1021" t="s">
        <v>3034</v>
      </c>
      <c r="M152" s="1021"/>
      <c r="N152" s="1021"/>
      <c r="O152" s="1021">
        <v>10019</v>
      </c>
      <c r="P152" s="1021" t="s">
        <v>3035</v>
      </c>
      <c r="Q152" s="1021">
        <v>11</v>
      </c>
      <c r="R152" s="1021" t="s">
        <v>3036</v>
      </c>
      <c r="S152" s="1021">
        <v>1</v>
      </c>
      <c r="T152" s="1021">
        <v>10</v>
      </c>
      <c r="U152" s="1021">
        <v>110</v>
      </c>
      <c r="V152" s="1021" t="s">
        <v>3258</v>
      </c>
      <c r="W152" s="1021">
        <v>0.48058699999999899</v>
      </c>
      <c r="X152" s="1035">
        <v>0.48058699999999899</v>
      </c>
      <c r="Y152" s="1036">
        <f>X152*'[3]Exchange rate'!$B$4*'[3]Exchange rate'!$B$7</f>
        <v>70819.300319999849</v>
      </c>
      <c r="Z152" s="1021"/>
      <c r="AA152" s="1021">
        <v>0.49083195376307298</v>
      </c>
      <c r="AB152" s="1021">
        <v>0.49083195376307298</v>
      </c>
      <c r="AC152" s="1021"/>
      <c r="AD152" s="1021"/>
      <c r="AE152" s="1021"/>
      <c r="AF152" s="1021">
        <v>0.48058699999999899</v>
      </c>
      <c r="AG152" s="1021"/>
      <c r="AH152" s="1021"/>
      <c r="AI152" s="1021">
        <v>0.49083195376307298</v>
      </c>
      <c r="AJ152" s="1021"/>
      <c r="AK152" s="1021"/>
      <c r="AL152" s="1021"/>
      <c r="AM152" s="1021"/>
      <c r="AN152" s="1021"/>
      <c r="AO152" s="1021"/>
      <c r="AP152" s="1021">
        <v>302</v>
      </c>
      <c r="AQ152" s="1021">
        <v>0.48058699999999899</v>
      </c>
      <c r="AR152" s="1021">
        <v>0.48058699999999899</v>
      </c>
      <c r="AS152" s="1021" t="s">
        <v>3271</v>
      </c>
      <c r="AT152" s="1021" t="s">
        <v>3272</v>
      </c>
      <c r="AU152" s="1021" t="str">
        <f>VLOOKUP(AV152,справочник_HC!$A$3:$E$20,5,FALSE)</f>
        <v xml:space="preserve">HP.6 </v>
      </c>
      <c r="AV152" s="1037">
        <v>12250</v>
      </c>
      <c r="AW152" s="1036" t="str">
        <f>VLOOKUP(AV152,[3]справочник!$A$3:$C$20,3,FALSE)</f>
        <v>HC.RI.3.3</v>
      </c>
      <c r="AX152" s="1021" t="s">
        <v>3238</v>
      </c>
      <c r="AY152" s="1021">
        <v>122</v>
      </c>
      <c r="AZ152" s="1021" t="s">
        <v>3058</v>
      </c>
      <c r="BA152" s="1021">
        <v>41122</v>
      </c>
      <c r="BB152" s="1021" t="s">
        <v>3261</v>
      </c>
      <c r="BC152" s="1021" t="s">
        <v>3273</v>
      </c>
      <c r="BD152" s="1021"/>
      <c r="BE152" s="1038">
        <v>38717</v>
      </c>
      <c r="BF152" s="1038">
        <v>39081</v>
      </c>
      <c r="BG152" s="1021" t="s">
        <v>3274</v>
      </c>
      <c r="BH152" s="1009"/>
      <c r="BI152" s="1009">
        <v>0</v>
      </c>
      <c r="BJ152" s="1009">
        <v>0</v>
      </c>
      <c r="BK152" s="1009">
        <v>0</v>
      </c>
      <c r="BL152" s="1009"/>
      <c r="BM152" s="1009"/>
      <c r="BN152" s="1009"/>
      <c r="BO152" s="1009"/>
      <c r="BP152" s="1009">
        <v>0</v>
      </c>
      <c r="BQ152" s="1009">
        <v>0</v>
      </c>
      <c r="BR152" s="1009">
        <v>0</v>
      </c>
      <c r="BS152" s="1009">
        <v>0</v>
      </c>
      <c r="BT152" s="1009"/>
      <c r="BU152" s="1009"/>
      <c r="BV152" s="1009"/>
      <c r="BW152" s="1009"/>
      <c r="BX152" s="1009"/>
      <c r="BY152" s="1009"/>
      <c r="BZ152" s="1009"/>
      <c r="CA152" s="1009">
        <v>100</v>
      </c>
      <c r="CB152" s="1009"/>
      <c r="CC152" s="1009"/>
      <c r="CD152" s="1009"/>
      <c r="CE152" s="1009"/>
      <c r="CF152" s="1009"/>
      <c r="CG152" s="1009"/>
    </row>
    <row r="153" spans="1:85" hidden="1">
      <c r="A153" s="1021">
        <v>2012</v>
      </c>
      <c r="B153" s="1021">
        <v>918</v>
      </c>
      <c r="C153" s="1021" t="s">
        <v>3212</v>
      </c>
      <c r="D153" s="1021" t="str">
        <f>VLOOKUP(G153,'справочник FS-HF'!$A$2:$C$26,3,FALSE)</f>
        <v>FS.7.1.1</v>
      </c>
      <c r="E153" s="1021" t="str">
        <f>VLOOKUP(G153,'справочник FS-HF'!$A$2:$D$26,4,FALSE)</f>
        <v xml:space="preserve">HF.4.2.2.1 </v>
      </c>
      <c r="F153" s="1021">
        <v>2</v>
      </c>
      <c r="G153" s="1021" t="s">
        <v>3213</v>
      </c>
      <c r="H153" s="1021">
        <v>2007200071002</v>
      </c>
      <c r="I153" s="1021" t="s">
        <v>3415</v>
      </c>
      <c r="J153" s="1021">
        <v>3</v>
      </c>
      <c r="K153" s="1021">
        <v>613</v>
      </c>
      <c r="L153" s="1021" t="s">
        <v>3034</v>
      </c>
      <c r="M153" s="1021"/>
      <c r="N153" s="1021"/>
      <c r="O153" s="1021">
        <v>10019</v>
      </c>
      <c r="P153" s="1021" t="s">
        <v>3035</v>
      </c>
      <c r="Q153" s="1021">
        <v>11</v>
      </c>
      <c r="R153" s="1021" t="s">
        <v>3036</v>
      </c>
      <c r="S153" s="1021">
        <v>1</v>
      </c>
      <c r="T153" s="1021">
        <v>10</v>
      </c>
      <c r="U153" s="1021">
        <v>110</v>
      </c>
      <c r="V153" s="1021" t="s">
        <v>3047</v>
      </c>
      <c r="W153" s="1021">
        <v>0</v>
      </c>
      <c r="X153" s="1035">
        <v>0.15367480719794299</v>
      </c>
      <c r="Y153" s="1036">
        <f>X153*'[3]Exchange rate'!$B$6*'[3]Exchange rate'!$B$7</f>
        <v>22914.450501285279</v>
      </c>
      <c r="Z153" s="1021">
        <v>0</v>
      </c>
      <c r="AA153" s="1021">
        <v>0</v>
      </c>
      <c r="AB153" s="1021">
        <v>0.16424231369102099</v>
      </c>
      <c r="AC153" s="1021">
        <v>0</v>
      </c>
      <c r="AD153" s="1021"/>
      <c r="AE153" s="1021"/>
      <c r="AF153" s="1021">
        <v>0</v>
      </c>
      <c r="AG153" s="1021">
        <v>0</v>
      </c>
      <c r="AH153" s="1021">
        <v>0</v>
      </c>
      <c r="AI153" s="1021">
        <v>0</v>
      </c>
      <c r="AJ153" s="1021">
        <v>0</v>
      </c>
      <c r="AK153" s="1021">
        <v>0</v>
      </c>
      <c r="AL153" s="1021"/>
      <c r="AM153" s="1021"/>
      <c r="AN153" s="1021"/>
      <c r="AO153" s="1021"/>
      <c r="AP153" s="1021">
        <v>918</v>
      </c>
      <c r="AQ153" s="1021">
        <v>0</v>
      </c>
      <c r="AR153" s="1021">
        <v>0.119559</v>
      </c>
      <c r="AS153" s="1021" t="s">
        <v>3416</v>
      </c>
      <c r="AT153" s="1021"/>
      <c r="AU153" s="1021" t="str">
        <f>VLOOKUP(AV153,справочник_HC!$A$3:$E$20,5,FALSE)</f>
        <v xml:space="preserve">HP.2.9.1 </v>
      </c>
      <c r="AV153" s="1037">
        <v>13020</v>
      </c>
      <c r="AW153" s="1036" t="str">
        <f>VLOOKUP(AV153,[3]справочник!$A$3:$C$20,3,FALSE)</f>
        <v>HC.RI.3.1</v>
      </c>
      <c r="AX153" s="1021" t="s">
        <v>3389</v>
      </c>
      <c r="AY153" s="1021">
        <v>130</v>
      </c>
      <c r="AZ153" s="1021" t="s">
        <v>3169</v>
      </c>
      <c r="BA153" s="1021">
        <v>41143</v>
      </c>
      <c r="BB153" s="1021" t="s">
        <v>3417</v>
      </c>
      <c r="BC153" s="1021"/>
      <c r="BD153" s="1021"/>
      <c r="BE153" s="1021"/>
      <c r="BF153" s="1021"/>
      <c r="BG153" s="1021" t="s">
        <v>3418</v>
      </c>
      <c r="BH153" s="1009">
        <v>1</v>
      </c>
      <c r="BI153" s="1009">
        <v>0</v>
      </c>
      <c r="BJ153" s="1009"/>
      <c r="BK153" s="1009">
        <v>1</v>
      </c>
      <c r="BL153" s="1009"/>
      <c r="BM153" s="1009"/>
      <c r="BN153" s="1009"/>
      <c r="BO153" s="1009"/>
      <c r="BP153" s="1009">
        <v>0</v>
      </c>
      <c r="BQ153" s="1009">
        <v>0</v>
      </c>
      <c r="BR153" s="1009">
        <v>0</v>
      </c>
      <c r="BS153" s="1009">
        <v>0</v>
      </c>
      <c r="BT153" s="1010">
        <v>39812</v>
      </c>
      <c r="BU153" s="1009"/>
      <c r="BV153" s="1009"/>
      <c r="BW153" s="1009"/>
      <c r="BX153" s="1009"/>
      <c r="BY153" s="1009"/>
      <c r="BZ153" s="1009"/>
      <c r="CA153" s="1009"/>
      <c r="CB153" s="1009">
        <v>0</v>
      </c>
      <c r="CC153" s="1009"/>
      <c r="CD153" s="1009"/>
      <c r="CE153" s="1009"/>
      <c r="CF153" s="1009"/>
      <c r="CG153" s="1009"/>
    </row>
    <row r="154" spans="1:85" hidden="1">
      <c r="A154" s="1021">
        <v>2010</v>
      </c>
      <c r="B154" s="1021">
        <v>918</v>
      </c>
      <c r="C154" s="1021" t="s">
        <v>3212</v>
      </c>
      <c r="D154" s="1021" t="str">
        <f>VLOOKUP(G154,'справочник FS-HF'!$A$2:$C$26,3,FALSE)</f>
        <v>FS.7.1.1</v>
      </c>
      <c r="E154" s="1021" t="str">
        <f>VLOOKUP(G154,'справочник FS-HF'!$A$2:$D$26,4,FALSE)</f>
        <v xml:space="preserve">HF.4.2.2.1 </v>
      </c>
      <c r="F154" s="1021">
        <v>2</v>
      </c>
      <c r="G154" s="1021" t="s">
        <v>3213</v>
      </c>
      <c r="H154" s="1021">
        <v>2007200071002</v>
      </c>
      <c r="I154" s="1021" t="s">
        <v>3424</v>
      </c>
      <c r="J154" s="1021">
        <v>3</v>
      </c>
      <c r="K154" s="1021">
        <v>613</v>
      </c>
      <c r="L154" s="1021" t="s">
        <v>3034</v>
      </c>
      <c r="M154" s="1021"/>
      <c r="N154" s="1021"/>
      <c r="O154" s="1021">
        <v>10019</v>
      </c>
      <c r="P154" s="1021" t="s">
        <v>3035</v>
      </c>
      <c r="Q154" s="1021">
        <v>11</v>
      </c>
      <c r="R154" s="1021" t="s">
        <v>3036</v>
      </c>
      <c r="S154" s="1021">
        <v>1</v>
      </c>
      <c r="T154" s="1021">
        <v>10</v>
      </c>
      <c r="U154" s="1021">
        <v>110</v>
      </c>
      <c r="V154" s="1021" t="s">
        <v>3047</v>
      </c>
      <c r="W154" s="1021">
        <v>0</v>
      </c>
      <c r="X154" s="1035">
        <v>0.79627417218542995</v>
      </c>
      <c r="Y154" s="1036">
        <f>X154*'[3]Exchange rate'!$B$4*'[3]Exchange rate'!$B$7</f>
        <v>117338.96201324496</v>
      </c>
      <c r="Z154" s="1021">
        <v>0</v>
      </c>
      <c r="AA154" s="1021">
        <v>0</v>
      </c>
      <c r="AB154" s="1021">
        <v>0.84595146208583005</v>
      </c>
      <c r="AC154" s="1021">
        <v>0</v>
      </c>
      <c r="AD154" s="1021"/>
      <c r="AE154" s="1021"/>
      <c r="AF154" s="1021">
        <v>0</v>
      </c>
      <c r="AG154" s="1021">
        <v>0</v>
      </c>
      <c r="AH154" s="1021">
        <v>0</v>
      </c>
      <c r="AI154" s="1021">
        <v>0</v>
      </c>
      <c r="AJ154" s="1021">
        <v>0</v>
      </c>
      <c r="AK154" s="1021">
        <v>0</v>
      </c>
      <c r="AL154" s="1021">
        <v>0</v>
      </c>
      <c r="AM154" s="1021">
        <v>0</v>
      </c>
      <c r="AN154" s="1021"/>
      <c r="AO154" s="1021">
        <v>0</v>
      </c>
      <c r="AP154" s="1021">
        <v>918</v>
      </c>
      <c r="AQ154" s="1021">
        <v>0</v>
      </c>
      <c r="AR154" s="1021">
        <v>0.60118700000000003</v>
      </c>
      <c r="AS154" s="1021" t="s">
        <v>3416</v>
      </c>
      <c r="AT154" s="1021" t="s">
        <v>3425</v>
      </c>
      <c r="AU154" s="1021" t="str">
        <f>VLOOKUP(AV154,справочник_HC!$A$3:$E$20,5,FALSE)</f>
        <v xml:space="preserve">HP.2.9.1 </v>
      </c>
      <c r="AV154" s="1037">
        <v>13020</v>
      </c>
      <c r="AW154" s="1036" t="str">
        <f>VLOOKUP(AV154,[3]справочник!$A$3:$C$20,3,FALSE)</f>
        <v>HC.RI.3.1</v>
      </c>
      <c r="AX154" s="1021" t="s">
        <v>3389</v>
      </c>
      <c r="AY154" s="1021">
        <v>130</v>
      </c>
      <c r="AZ154" s="1021" t="s">
        <v>3169</v>
      </c>
      <c r="BA154" s="1021">
        <v>41143</v>
      </c>
      <c r="BB154" s="1021" t="s">
        <v>3417</v>
      </c>
      <c r="BC154" s="1021"/>
      <c r="BD154" s="1021"/>
      <c r="BE154" s="1038">
        <v>37621</v>
      </c>
      <c r="BF154" s="1038">
        <v>39446</v>
      </c>
      <c r="BG154" s="1021" t="s">
        <v>3418</v>
      </c>
      <c r="BH154" s="1009">
        <v>1</v>
      </c>
      <c r="BI154" s="1009">
        <v>0</v>
      </c>
      <c r="BJ154" s="1009">
        <v>0</v>
      </c>
      <c r="BK154" s="1009">
        <v>1</v>
      </c>
      <c r="BL154" s="1009"/>
      <c r="BM154" s="1009"/>
      <c r="BN154" s="1009"/>
      <c r="BO154" s="1009"/>
      <c r="BP154" s="1009">
        <v>0</v>
      </c>
      <c r="BQ154" s="1009">
        <v>0</v>
      </c>
      <c r="BR154" s="1009">
        <v>0</v>
      </c>
      <c r="BS154" s="1009">
        <v>0</v>
      </c>
      <c r="BT154" s="1009"/>
      <c r="BU154" s="1009"/>
      <c r="BV154" s="1009"/>
      <c r="BW154" s="1009"/>
      <c r="BX154" s="1009"/>
      <c r="BY154" s="1009"/>
      <c r="BZ154" s="1009"/>
      <c r="CA154" s="1009"/>
      <c r="CB154" s="1009">
        <v>0</v>
      </c>
      <c r="CC154" s="1009"/>
      <c r="CD154" s="1009"/>
      <c r="CE154" s="1009"/>
      <c r="CF154" s="1009"/>
      <c r="CG154" s="1009"/>
    </row>
    <row r="155" spans="1:85" hidden="1">
      <c r="A155" s="1021">
        <v>2010</v>
      </c>
      <c r="B155" s="1021">
        <v>302</v>
      </c>
      <c r="C155" s="1021" t="s">
        <v>3063</v>
      </c>
      <c r="D155" s="1021" t="str">
        <f>VLOOKUP(G155,'справочник FS-HF'!$A$2:$C$26,3,FALSE)</f>
        <v>FS.7.1.1</v>
      </c>
      <c r="E155" s="1021" t="str">
        <f>VLOOKUP(G155,'справочник FS-HF'!$A$2:$D$26,4,FALSE)</f>
        <v xml:space="preserve">HF.4.2.2.1 </v>
      </c>
      <c r="F155" s="1021">
        <v>1</v>
      </c>
      <c r="G155" s="1021" t="s">
        <v>3064</v>
      </c>
      <c r="H155" s="1021">
        <v>2010036214</v>
      </c>
      <c r="I155" s="1021" t="s">
        <v>3413</v>
      </c>
      <c r="J155" s="1021">
        <v>1</v>
      </c>
      <c r="K155" s="1021">
        <v>613</v>
      </c>
      <c r="L155" s="1021" t="s">
        <v>3034</v>
      </c>
      <c r="M155" s="1021"/>
      <c r="N155" s="1021"/>
      <c r="O155" s="1021">
        <v>10019</v>
      </c>
      <c r="P155" s="1021" t="s">
        <v>3035</v>
      </c>
      <c r="Q155" s="1021">
        <v>11</v>
      </c>
      <c r="R155" s="1021" t="s">
        <v>3036</v>
      </c>
      <c r="S155" s="1021">
        <v>1</v>
      </c>
      <c r="T155" s="1021">
        <v>10</v>
      </c>
      <c r="U155" s="1021">
        <v>110</v>
      </c>
      <c r="V155" s="1021" t="s">
        <v>3258</v>
      </c>
      <c r="W155" s="1021">
        <v>2.5000000000000001E-2</v>
      </c>
      <c r="X155" s="1035">
        <v>1.4630000000000001E-3</v>
      </c>
      <c r="Y155" s="1036">
        <f>X155*'[3]Exchange rate'!$B$4*'[3]Exchange rate'!$B$7</f>
        <v>215.58768000000003</v>
      </c>
      <c r="Z155" s="1021"/>
      <c r="AA155" s="1021">
        <v>2.5532939601106201E-2</v>
      </c>
      <c r="AB155" s="1021">
        <v>1.4941876254567299E-3</v>
      </c>
      <c r="AC155" s="1021"/>
      <c r="AD155" s="1021"/>
      <c r="AE155" s="1021"/>
      <c r="AF155" s="1021">
        <v>2.5000000000000001E-2</v>
      </c>
      <c r="AG155" s="1021"/>
      <c r="AH155" s="1021"/>
      <c r="AI155" s="1021">
        <v>2.5532939601106201E-2</v>
      </c>
      <c r="AJ155" s="1021"/>
      <c r="AK155" s="1021"/>
      <c r="AL155" s="1021"/>
      <c r="AM155" s="1021"/>
      <c r="AN155" s="1021"/>
      <c r="AO155" s="1021"/>
      <c r="AP155" s="1021">
        <v>302</v>
      </c>
      <c r="AQ155" s="1021">
        <v>2.5000000000000001E-2</v>
      </c>
      <c r="AR155" s="1021">
        <v>1.4630000000000001E-3</v>
      </c>
      <c r="AS155" s="1021" t="s">
        <v>3393</v>
      </c>
      <c r="AT155" s="1021" t="s">
        <v>3394</v>
      </c>
      <c r="AU155" s="1021" t="str">
        <f>VLOOKUP(AV155,справочник_HC!$A$3:$E$20,5,FALSE)</f>
        <v xml:space="preserve">HP.2.9.1 </v>
      </c>
      <c r="AV155" s="1037">
        <v>13020</v>
      </c>
      <c r="AW155" s="1036" t="str">
        <f>VLOOKUP(AV155,[3]справочник!$A$3:$C$20,3,FALSE)</f>
        <v>HC.RI.3.1</v>
      </c>
      <c r="AX155" s="1021" t="s">
        <v>3389</v>
      </c>
      <c r="AY155" s="1021">
        <v>130</v>
      </c>
      <c r="AZ155" s="1021" t="s">
        <v>3169</v>
      </c>
      <c r="BA155" s="1021">
        <v>41307</v>
      </c>
      <c r="BB155" s="1021" t="s">
        <v>3414</v>
      </c>
      <c r="BC155" s="1021" t="s">
        <v>3414</v>
      </c>
      <c r="BD155" s="1021"/>
      <c r="BE155" s="1038">
        <v>38717</v>
      </c>
      <c r="BF155" s="1038">
        <v>39081</v>
      </c>
      <c r="BG155" s="1021" t="s">
        <v>3395</v>
      </c>
      <c r="BH155" s="1009"/>
      <c r="BI155" s="1009">
        <v>0</v>
      </c>
      <c r="BJ155" s="1009">
        <v>0</v>
      </c>
      <c r="BK155" s="1009">
        <v>0</v>
      </c>
      <c r="BL155" s="1009"/>
      <c r="BM155" s="1009"/>
      <c r="BN155" s="1009"/>
      <c r="BO155" s="1009"/>
      <c r="BP155" s="1009">
        <v>0</v>
      </c>
      <c r="BQ155" s="1009">
        <v>0</v>
      </c>
      <c r="BR155" s="1009">
        <v>0</v>
      </c>
      <c r="BS155" s="1009">
        <v>0</v>
      </c>
      <c r="BT155" s="1009"/>
      <c r="BU155" s="1009"/>
      <c r="BV155" s="1009"/>
      <c r="BW155" s="1009"/>
      <c r="BX155" s="1009"/>
      <c r="BY155" s="1009"/>
      <c r="BZ155" s="1009"/>
      <c r="CA155" s="1009">
        <v>100</v>
      </c>
      <c r="CB155" s="1009"/>
      <c r="CC155" s="1009"/>
      <c r="CD155" s="1009"/>
      <c r="CE155" s="1009"/>
      <c r="CF155" s="1009"/>
      <c r="CG155" s="1009"/>
    </row>
    <row r="156" spans="1:85" hidden="1">
      <c r="A156" s="1021">
        <v>2012</v>
      </c>
      <c r="B156" s="1021">
        <v>302</v>
      </c>
      <c r="C156" s="1021" t="s">
        <v>3063</v>
      </c>
      <c r="D156" s="1021" t="str">
        <f>VLOOKUP(G156,'справочник FS-HF'!$A$2:$C$26,3,FALSE)</f>
        <v>FS.7.1.1</v>
      </c>
      <c r="E156" s="1021" t="str">
        <f>VLOOKUP(G156,'справочник FS-HF'!$A$2:$D$26,4,FALSE)</f>
        <v xml:space="preserve">HF.4.2.2.1 </v>
      </c>
      <c r="F156" s="1021">
        <v>1</v>
      </c>
      <c r="G156" s="1021" t="s">
        <v>3064</v>
      </c>
      <c r="H156" s="1021">
        <v>2012038204</v>
      </c>
      <c r="I156" s="1021" t="s">
        <v>3419</v>
      </c>
      <c r="J156" s="1021">
        <v>3</v>
      </c>
      <c r="K156" s="1021">
        <v>613</v>
      </c>
      <c r="L156" s="1021" t="s">
        <v>3034</v>
      </c>
      <c r="M156" s="1021"/>
      <c r="N156" s="1021"/>
      <c r="O156" s="1021">
        <v>10019</v>
      </c>
      <c r="P156" s="1021" t="s">
        <v>3035</v>
      </c>
      <c r="Q156" s="1021">
        <v>11</v>
      </c>
      <c r="R156" s="1021" t="s">
        <v>3036</v>
      </c>
      <c r="S156" s="1021">
        <v>1</v>
      </c>
      <c r="T156" s="1021">
        <v>10</v>
      </c>
      <c r="U156" s="1021">
        <v>110</v>
      </c>
      <c r="V156" s="1021" t="s">
        <v>3258</v>
      </c>
      <c r="W156" s="1021"/>
      <c r="X156" s="1035">
        <v>4.1599999999999996E-3</v>
      </c>
      <c r="Y156" s="1036">
        <f>X156*'[3]Exchange rate'!$B$6*'[3]Exchange rate'!$B$7</f>
        <v>620.29759999999999</v>
      </c>
      <c r="Z156" s="1021"/>
      <c r="AA156" s="1021"/>
      <c r="AB156" s="1021">
        <v>4.0844698607999897E-3</v>
      </c>
      <c r="AC156" s="1021"/>
      <c r="AD156" s="1021"/>
      <c r="AE156" s="1021"/>
      <c r="AF156" s="1021"/>
      <c r="AG156" s="1021"/>
      <c r="AH156" s="1021"/>
      <c r="AI156" s="1021"/>
      <c r="AJ156" s="1021"/>
      <c r="AK156" s="1021"/>
      <c r="AL156" s="1021"/>
      <c r="AM156" s="1021"/>
      <c r="AN156" s="1021"/>
      <c r="AO156" s="1021"/>
      <c r="AP156" s="1021">
        <v>302</v>
      </c>
      <c r="AQ156" s="1021"/>
      <c r="AR156" s="1021">
        <v>4.1599999999999996E-3</v>
      </c>
      <c r="AS156" s="1021" t="s">
        <v>3393</v>
      </c>
      <c r="AT156" s="1021" t="s">
        <v>3394</v>
      </c>
      <c r="AU156" s="1021" t="str">
        <f>VLOOKUP(AV156,справочник_HC!$A$3:$E$20,5,FALSE)</f>
        <v xml:space="preserve">HP.2.9.1 </v>
      </c>
      <c r="AV156" s="1037">
        <v>13020</v>
      </c>
      <c r="AW156" s="1036" t="str">
        <f>VLOOKUP(AV156,[3]справочник!$A$3:$C$20,3,FALSE)</f>
        <v>HC.RI.3.1</v>
      </c>
      <c r="AX156" s="1021" t="s">
        <v>3389</v>
      </c>
      <c r="AY156" s="1021">
        <v>130</v>
      </c>
      <c r="AZ156" s="1021" t="s">
        <v>3169</v>
      </c>
      <c r="BA156" s="1021">
        <v>41307</v>
      </c>
      <c r="BB156" s="1021" t="s">
        <v>3414</v>
      </c>
      <c r="BC156" s="1021" t="s">
        <v>3414</v>
      </c>
      <c r="BD156" s="1021"/>
      <c r="BE156" s="1038">
        <v>38884</v>
      </c>
      <c r="BF156" s="1038">
        <v>38884</v>
      </c>
      <c r="BG156" s="1021" t="s">
        <v>3395</v>
      </c>
      <c r="BH156" s="1009"/>
      <c r="BI156" s="1009"/>
      <c r="BJ156" s="1009"/>
      <c r="BK156" s="1009"/>
      <c r="BL156" s="1009"/>
      <c r="BM156" s="1009"/>
      <c r="BN156" s="1009"/>
      <c r="BO156" s="1009"/>
      <c r="BP156" s="1009"/>
      <c r="BQ156" s="1009"/>
      <c r="BR156" s="1009"/>
      <c r="BS156" s="1009"/>
      <c r="BT156" s="1010">
        <v>39447</v>
      </c>
      <c r="BU156" s="1009"/>
      <c r="BV156" s="1009"/>
      <c r="BW156" s="1009"/>
      <c r="BX156" s="1009"/>
      <c r="BY156" s="1009"/>
      <c r="BZ156" s="1009"/>
      <c r="CA156" s="1009"/>
      <c r="CB156" s="1009"/>
      <c r="CC156" s="1009"/>
      <c r="CD156" s="1009"/>
      <c r="CE156" s="1009"/>
      <c r="CF156" s="1009"/>
      <c r="CG156" s="1009"/>
    </row>
    <row r="157" spans="1:85" hidden="1">
      <c r="A157" s="1021">
        <v>2011</v>
      </c>
      <c r="B157" s="1021">
        <v>302</v>
      </c>
      <c r="C157" s="1021" t="s">
        <v>3063</v>
      </c>
      <c r="D157" s="1021" t="str">
        <f>VLOOKUP(G157,'справочник FS-HF'!$A$2:$C$26,3,FALSE)</f>
        <v>FS.7.1.1</v>
      </c>
      <c r="E157" s="1021" t="str">
        <f>VLOOKUP(G157,'справочник FS-HF'!$A$2:$D$26,4,FALSE)</f>
        <v xml:space="preserve">HF.4.2.2.1 </v>
      </c>
      <c r="F157" s="1021">
        <v>1</v>
      </c>
      <c r="G157" s="1021" t="s">
        <v>3064</v>
      </c>
      <c r="H157" s="1021">
        <v>2011021596</v>
      </c>
      <c r="I157" s="1021" t="s">
        <v>3421</v>
      </c>
      <c r="J157" s="1021">
        <v>3</v>
      </c>
      <c r="K157" s="1021">
        <v>613</v>
      </c>
      <c r="L157" s="1021" t="s">
        <v>3034</v>
      </c>
      <c r="M157" s="1021"/>
      <c r="N157" s="1021"/>
      <c r="O157" s="1021">
        <v>10019</v>
      </c>
      <c r="P157" s="1021" t="s">
        <v>3035</v>
      </c>
      <c r="Q157" s="1021">
        <v>11</v>
      </c>
      <c r="R157" s="1021" t="s">
        <v>3036</v>
      </c>
      <c r="S157" s="1021">
        <v>1</v>
      </c>
      <c r="T157" s="1021">
        <v>10</v>
      </c>
      <c r="U157" s="1021">
        <v>110</v>
      </c>
      <c r="V157" s="1021" t="s">
        <v>3047</v>
      </c>
      <c r="W157" s="1021"/>
      <c r="X157" s="1035">
        <v>1.7527000000000001E-2</v>
      </c>
      <c r="Y157" s="1036">
        <f>X157*'[3]Exchange rate'!$B$5*'[3]Exchange rate'!$B$7</f>
        <v>2569.8087399999999</v>
      </c>
      <c r="Z157" s="1021"/>
      <c r="AA157" s="1021"/>
      <c r="AB157" s="1021">
        <v>1.7527000000000001E-2</v>
      </c>
      <c r="AC157" s="1021"/>
      <c r="AD157" s="1021"/>
      <c r="AE157" s="1021"/>
      <c r="AF157" s="1021"/>
      <c r="AG157" s="1021"/>
      <c r="AH157" s="1021"/>
      <c r="AI157" s="1021"/>
      <c r="AJ157" s="1021"/>
      <c r="AK157" s="1021"/>
      <c r="AL157" s="1021"/>
      <c r="AM157" s="1021"/>
      <c r="AN157" s="1021"/>
      <c r="AO157" s="1021"/>
      <c r="AP157" s="1021">
        <v>302</v>
      </c>
      <c r="AQ157" s="1021"/>
      <c r="AR157" s="1021">
        <v>1.7527000000000001E-2</v>
      </c>
      <c r="AS157" s="1021" t="s">
        <v>3393</v>
      </c>
      <c r="AT157" s="1021" t="s">
        <v>3394</v>
      </c>
      <c r="AU157" s="1021" t="str">
        <f>VLOOKUP(AV157,справочник_HC!$A$3:$E$20,5,FALSE)</f>
        <v xml:space="preserve">HP.2.9.1 </v>
      </c>
      <c r="AV157" s="1037">
        <v>13020</v>
      </c>
      <c r="AW157" s="1036" t="str">
        <f>VLOOKUP(AV157,[3]справочник!$A$3:$C$20,3,FALSE)</f>
        <v>HC.RI.3.1</v>
      </c>
      <c r="AX157" s="1021" t="s">
        <v>3389</v>
      </c>
      <c r="AY157" s="1021">
        <v>130</v>
      </c>
      <c r="AZ157" s="1021" t="s">
        <v>3169</v>
      </c>
      <c r="BA157" s="1021">
        <v>41307</v>
      </c>
      <c r="BB157" s="1021" t="s">
        <v>3414</v>
      </c>
      <c r="BC157" s="1021" t="s">
        <v>3414</v>
      </c>
      <c r="BD157" s="1021"/>
      <c r="BE157" s="1021"/>
      <c r="BF157" s="1021"/>
      <c r="BG157" s="1021" t="s">
        <v>3404</v>
      </c>
      <c r="BH157" s="1009"/>
      <c r="BI157" s="1009">
        <v>0</v>
      </c>
      <c r="BJ157" s="1009">
        <v>0</v>
      </c>
      <c r="BK157" s="1009">
        <v>0</v>
      </c>
      <c r="BL157" s="1009"/>
      <c r="BM157" s="1009"/>
      <c r="BN157" s="1009"/>
      <c r="BO157" s="1009"/>
      <c r="BP157" s="1009">
        <v>0</v>
      </c>
      <c r="BQ157" s="1009">
        <v>0</v>
      </c>
      <c r="BR157" s="1009">
        <v>0</v>
      </c>
      <c r="BS157" s="1009">
        <v>0</v>
      </c>
      <c r="BT157" s="1009"/>
      <c r="BU157" s="1009"/>
      <c r="BV157" s="1009"/>
      <c r="BW157" s="1009"/>
      <c r="BX157" s="1009"/>
      <c r="BY157" s="1009"/>
      <c r="BZ157" s="1009"/>
      <c r="CA157" s="1009"/>
      <c r="CB157" s="1009"/>
      <c r="CC157" s="1009"/>
      <c r="CD157" s="1009"/>
      <c r="CE157" s="1009"/>
      <c r="CF157" s="1009"/>
      <c r="CG157" s="1009"/>
    </row>
    <row r="158" spans="1:85" hidden="1">
      <c r="A158" s="1021">
        <v>2012</v>
      </c>
      <c r="B158" s="1021">
        <v>302</v>
      </c>
      <c r="C158" s="1021" t="s">
        <v>3063</v>
      </c>
      <c r="D158" s="1021" t="str">
        <f>VLOOKUP(G158,'справочник FS-HF'!$A$2:$C$26,3,FALSE)</f>
        <v>FS.7.1.1</v>
      </c>
      <c r="E158" s="1021" t="str">
        <f>VLOOKUP(G158,'справочник FS-HF'!$A$2:$D$26,4,FALSE)</f>
        <v xml:space="preserve">HF.4.2.2.1 </v>
      </c>
      <c r="F158" s="1021">
        <v>1</v>
      </c>
      <c r="G158" s="1021" t="s">
        <v>3064</v>
      </c>
      <c r="H158" s="1021">
        <v>2012020270</v>
      </c>
      <c r="I158" s="1021" t="s">
        <v>3470</v>
      </c>
      <c r="J158" s="1021">
        <v>1</v>
      </c>
      <c r="K158" s="1021">
        <v>613</v>
      </c>
      <c r="L158" s="1021" t="s">
        <v>3034</v>
      </c>
      <c r="M158" s="1021"/>
      <c r="N158" s="1021"/>
      <c r="O158" s="1021">
        <v>10019</v>
      </c>
      <c r="P158" s="1021" t="s">
        <v>3035</v>
      </c>
      <c r="Q158" s="1021">
        <v>11</v>
      </c>
      <c r="R158" s="1021" t="s">
        <v>3036</v>
      </c>
      <c r="S158" s="1021">
        <v>1</v>
      </c>
      <c r="T158" s="1021">
        <v>10</v>
      </c>
      <c r="U158" s="1021">
        <v>110</v>
      </c>
      <c r="V158" s="1021" t="s">
        <v>3047</v>
      </c>
      <c r="W158" s="1021"/>
      <c r="X158" s="1035"/>
      <c r="Y158" s="1036">
        <f>X158*'[3]Exchange rate'!$B$6*'[3]Exchange rate'!$B$7</f>
        <v>0</v>
      </c>
      <c r="Z158" s="1021"/>
      <c r="AA158" s="1021"/>
      <c r="AB158" s="1021"/>
      <c r="AC158" s="1021"/>
      <c r="AD158" s="1021">
        <v>-1.9999999999999902E-6</v>
      </c>
      <c r="AE158" s="1021">
        <v>-1.9636874330769102E-6</v>
      </c>
      <c r="AF158" s="1021"/>
      <c r="AG158" s="1021"/>
      <c r="AH158" s="1021"/>
      <c r="AI158" s="1021"/>
      <c r="AJ158" s="1021"/>
      <c r="AK158" s="1021"/>
      <c r="AL158" s="1021"/>
      <c r="AM158" s="1021"/>
      <c r="AN158" s="1021"/>
      <c r="AO158" s="1021"/>
      <c r="AP158" s="1021">
        <v>302</v>
      </c>
      <c r="AQ158" s="1021"/>
      <c r="AR158" s="1021"/>
      <c r="AS158" s="1021" t="s">
        <v>3471</v>
      </c>
      <c r="AT158" s="1021" t="s">
        <v>3472</v>
      </c>
      <c r="AU158" s="1021" t="str">
        <f>VLOOKUP(AV158,справочник_HC!$A$3:$E$20,5,FALSE)</f>
        <v xml:space="preserve">HP.6 </v>
      </c>
      <c r="AV158" s="1037">
        <v>13040</v>
      </c>
      <c r="AW158" s="1036" t="str">
        <f>VLOOKUP(AV158,[3]справочник!$A$3:$C$20,3,FALSE)</f>
        <v>HC.6.2</v>
      </c>
      <c r="AX158" s="1021" t="s">
        <v>3428</v>
      </c>
      <c r="AY158" s="1021">
        <v>130</v>
      </c>
      <c r="AZ158" s="1021" t="s">
        <v>3169</v>
      </c>
      <c r="BA158" s="1021">
        <v>50000</v>
      </c>
      <c r="BB158" s="1021" t="s">
        <v>3081</v>
      </c>
      <c r="BC158" s="1021" t="s">
        <v>3180</v>
      </c>
      <c r="BD158" s="1021"/>
      <c r="BE158" s="1038">
        <v>39113</v>
      </c>
      <c r="BF158" s="1038">
        <v>39113</v>
      </c>
      <c r="BG158" s="1021" t="s">
        <v>3473</v>
      </c>
      <c r="BH158" s="1009"/>
      <c r="BI158" s="1009"/>
      <c r="BJ158" s="1009"/>
      <c r="BK158" s="1009"/>
      <c r="BL158" s="1009"/>
      <c r="BM158" s="1009"/>
      <c r="BN158" s="1009"/>
      <c r="BO158" s="1009"/>
      <c r="BP158" s="1009"/>
      <c r="BQ158" s="1009"/>
      <c r="BR158" s="1009"/>
      <c r="BS158" s="1009"/>
      <c r="BT158" s="1010">
        <v>39447</v>
      </c>
      <c r="BU158" s="1009"/>
      <c r="BV158" s="1009"/>
      <c r="BW158" s="1009"/>
      <c r="BX158" s="1009"/>
      <c r="BY158" s="1009"/>
      <c r="BZ158" s="1009"/>
      <c r="CA158" s="1009"/>
      <c r="CB158" s="1009"/>
      <c r="CC158" s="1009"/>
      <c r="CD158" s="1009"/>
      <c r="CE158" s="1009"/>
      <c r="CF158" s="1009"/>
      <c r="CG158" s="1009"/>
    </row>
    <row r="159" spans="1:85" hidden="1">
      <c r="A159" s="1021">
        <v>2012</v>
      </c>
      <c r="B159" s="1021">
        <v>302</v>
      </c>
      <c r="C159" s="1021" t="s">
        <v>3063</v>
      </c>
      <c r="D159" s="1021" t="str">
        <f>VLOOKUP(G159,'справочник FS-HF'!$A$2:$C$26,3,FALSE)</f>
        <v>FS.7.1.1</v>
      </c>
      <c r="E159" s="1021" t="str">
        <f>VLOOKUP(G159,'справочник FS-HF'!$A$2:$D$26,4,FALSE)</f>
        <v xml:space="preserve">HF.4.2.2.1 </v>
      </c>
      <c r="F159" s="1021">
        <v>1</v>
      </c>
      <c r="G159" s="1021" t="s">
        <v>3064</v>
      </c>
      <c r="H159" s="1021">
        <v>2012019977</v>
      </c>
      <c r="I159" s="1021" t="s">
        <v>3562</v>
      </c>
      <c r="J159" s="1021">
        <v>3</v>
      </c>
      <c r="K159" s="1021">
        <v>613</v>
      </c>
      <c r="L159" s="1021" t="s">
        <v>3034</v>
      </c>
      <c r="M159" s="1021"/>
      <c r="N159" s="1021"/>
      <c r="O159" s="1021">
        <v>10019</v>
      </c>
      <c r="P159" s="1021" t="s">
        <v>3035</v>
      </c>
      <c r="Q159" s="1021">
        <v>11</v>
      </c>
      <c r="R159" s="1021" t="s">
        <v>3036</v>
      </c>
      <c r="S159" s="1021">
        <v>1</v>
      </c>
      <c r="T159" s="1021">
        <v>10</v>
      </c>
      <c r="U159" s="1021">
        <v>110</v>
      </c>
      <c r="V159" s="1021" t="s">
        <v>3047</v>
      </c>
      <c r="W159" s="1021"/>
      <c r="X159" s="1035">
        <v>1.4E-5</v>
      </c>
      <c r="Y159" s="1036">
        <f>X159*'[3]Exchange rate'!$B$6*'[3]Exchange rate'!$B$7</f>
        <v>2.0875400000000002</v>
      </c>
      <c r="Z159" s="1021"/>
      <c r="AA159" s="1021"/>
      <c r="AB159" s="1021">
        <v>1.37458120315384E-5</v>
      </c>
      <c r="AC159" s="1021"/>
      <c r="AD159" s="1021">
        <v>-9.6099999999999896E-4</v>
      </c>
      <c r="AE159" s="1021">
        <v>-9.4355181159345904E-4</v>
      </c>
      <c r="AF159" s="1021"/>
      <c r="AG159" s="1021"/>
      <c r="AH159" s="1021"/>
      <c r="AI159" s="1021"/>
      <c r="AJ159" s="1021"/>
      <c r="AK159" s="1021"/>
      <c r="AL159" s="1021"/>
      <c r="AM159" s="1021"/>
      <c r="AN159" s="1021"/>
      <c r="AO159" s="1021"/>
      <c r="AP159" s="1021">
        <v>302</v>
      </c>
      <c r="AQ159" s="1021"/>
      <c r="AR159" s="1021">
        <v>1.4E-5</v>
      </c>
      <c r="AS159" s="1021" t="s">
        <v>3471</v>
      </c>
      <c r="AT159" s="1021" t="s">
        <v>3472</v>
      </c>
      <c r="AU159" s="1021" t="str">
        <f>VLOOKUP(AV159,справочник_HC!$A$3:$E$20,5,FALSE)</f>
        <v xml:space="preserve">HP.6 </v>
      </c>
      <c r="AV159" s="1037">
        <v>13040</v>
      </c>
      <c r="AW159" s="1036" t="str">
        <f>VLOOKUP(AV159,[3]справочник!$A$3:$C$20,3,FALSE)</f>
        <v>HC.6.2</v>
      </c>
      <c r="AX159" s="1021" t="s">
        <v>3428</v>
      </c>
      <c r="AY159" s="1021">
        <v>130</v>
      </c>
      <c r="AZ159" s="1021" t="s">
        <v>3169</v>
      </c>
      <c r="BA159" s="1021">
        <v>50000</v>
      </c>
      <c r="BB159" s="1021" t="s">
        <v>3081</v>
      </c>
      <c r="BC159" s="1021" t="s">
        <v>3450</v>
      </c>
      <c r="BD159" s="1021"/>
      <c r="BE159" s="1038">
        <v>39321</v>
      </c>
      <c r="BF159" s="1038">
        <v>39321</v>
      </c>
      <c r="BG159" s="1021" t="s">
        <v>3473</v>
      </c>
      <c r="BH159" s="1009"/>
      <c r="BI159" s="1009"/>
      <c r="BJ159" s="1009"/>
      <c r="BK159" s="1009"/>
      <c r="BL159" s="1009"/>
      <c r="BM159" s="1009"/>
      <c r="BN159" s="1009"/>
      <c r="BO159" s="1009"/>
      <c r="BP159" s="1009"/>
      <c r="BQ159" s="1009"/>
      <c r="BR159" s="1009"/>
      <c r="BS159" s="1009"/>
      <c r="BT159" s="1010">
        <v>39447</v>
      </c>
      <c r="BU159" s="1009"/>
      <c r="BV159" s="1009"/>
      <c r="BW159" s="1009"/>
      <c r="BX159" s="1009"/>
      <c r="BY159" s="1009"/>
      <c r="BZ159" s="1009"/>
      <c r="CA159" s="1009"/>
      <c r="CB159" s="1009"/>
      <c r="CC159" s="1009"/>
      <c r="CD159" s="1009"/>
      <c r="CE159" s="1009"/>
      <c r="CF159" s="1009"/>
      <c r="CG159" s="1009"/>
    </row>
    <row r="160" spans="1:85" hidden="1">
      <c r="A160" s="1021">
        <v>2012</v>
      </c>
      <c r="B160" s="1021">
        <v>302</v>
      </c>
      <c r="C160" s="1021" t="s">
        <v>3063</v>
      </c>
      <c r="D160" s="1021" t="str">
        <f>VLOOKUP(G160,'справочник FS-HF'!$A$2:$C$26,3,FALSE)</f>
        <v>FS.7.1.1</v>
      </c>
      <c r="E160" s="1021" t="str">
        <f>VLOOKUP(G160,'справочник FS-HF'!$A$2:$D$26,4,FALSE)</f>
        <v xml:space="preserve">HF.4.2.2.1 </v>
      </c>
      <c r="F160" s="1021">
        <v>1</v>
      </c>
      <c r="G160" s="1021" t="s">
        <v>3064</v>
      </c>
      <c r="H160" s="1021">
        <v>2012019810</v>
      </c>
      <c r="I160" s="1021" t="s">
        <v>3563</v>
      </c>
      <c r="J160" s="1021">
        <v>3</v>
      </c>
      <c r="K160" s="1021">
        <v>613</v>
      </c>
      <c r="L160" s="1021" t="s">
        <v>3034</v>
      </c>
      <c r="M160" s="1021"/>
      <c r="N160" s="1021"/>
      <c r="O160" s="1021">
        <v>10019</v>
      </c>
      <c r="P160" s="1021" t="s">
        <v>3035</v>
      </c>
      <c r="Q160" s="1021">
        <v>11</v>
      </c>
      <c r="R160" s="1021" t="s">
        <v>3036</v>
      </c>
      <c r="S160" s="1021">
        <v>1</v>
      </c>
      <c r="T160" s="1021">
        <v>10</v>
      </c>
      <c r="U160" s="1021">
        <v>110</v>
      </c>
      <c r="V160" s="1021" t="s">
        <v>3047</v>
      </c>
      <c r="W160" s="1021"/>
      <c r="X160" s="1035">
        <v>6.29E-4</v>
      </c>
      <c r="Y160" s="1036">
        <f>X160*'[3]Exchange rate'!$B$6*'[3]Exchange rate'!$B$7</f>
        <v>93.79019000000001</v>
      </c>
      <c r="Z160" s="1021"/>
      <c r="AA160" s="1021"/>
      <c r="AB160" s="1021">
        <v>6.1757969770269005E-4</v>
      </c>
      <c r="AC160" s="1021"/>
      <c r="AD160" s="1021"/>
      <c r="AE160" s="1021"/>
      <c r="AF160" s="1021"/>
      <c r="AG160" s="1021"/>
      <c r="AH160" s="1021"/>
      <c r="AI160" s="1021"/>
      <c r="AJ160" s="1021"/>
      <c r="AK160" s="1021"/>
      <c r="AL160" s="1021"/>
      <c r="AM160" s="1021"/>
      <c r="AN160" s="1021"/>
      <c r="AO160" s="1021"/>
      <c r="AP160" s="1021">
        <v>302</v>
      </c>
      <c r="AQ160" s="1021"/>
      <c r="AR160" s="1021">
        <v>6.29E-4</v>
      </c>
      <c r="AS160" s="1021" t="s">
        <v>3471</v>
      </c>
      <c r="AT160" s="1021" t="s">
        <v>3472</v>
      </c>
      <c r="AU160" s="1021" t="str">
        <f>VLOOKUP(AV160,справочник_HC!$A$3:$E$20,5,FALSE)</f>
        <v xml:space="preserve">HP.6 </v>
      </c>
      <c r="AV160" s="1037">
        <v>13040</v>
      </c>
      <c r="AW160" s="1036" t="str">
        <f>VLOOKUP(AV160,[3]справочник!$A$3:$C$20,3,FALSE)</f>
        <v>HC.6.2</v>
      </c>
      <c r="AX160" s="1021" t="s">
        <v>3428</v>
      </c>
      <c r="AY160" s="1021">
        <v>130</v>
      </c>
      <c r="AZ160" s="1021" t="s">
        <v>3169</v>
      </c>
      <c r="BA160" s="1021">
        <v>50000</v>
      </c>
      <c r="BB160" s="1021" t="s">
        <v>3081</v>
      </c>
      <c r="BC160" s="1021" t="s">
        <v>3180</v>
      </c>
      <c r="BD160" s="1021"/>
      <c r="BE160" s="1038">
        <v>39354</v>
      </c>
      <c r="BF160" s="1038">
        <v>39354</v>
      </c>
      <c r="BG160" s="1021" t="s">
        <v>3473</v>
      </c>
      <c r="BH160" s="1009"/>
      <c r="BI160" s="1009"/>
      <c r="BJ160" s="1009"/>
      <c r="BK160" s="1009"/>
      <c r="BL160" s="1009"/>
      <c r="BM160" s="1009"/>
      <c r="BN160" s="1009"/>
      <c r="BO160" s="1009"/>
      <c r="BP160" s="1009"/>
      <c r="BQ160" s="1009"/>
      <c r="BR160" s="1009"/>
      <c r="BS160" s="1009"/>
      <c r="BT160" s="1010">
        <v>39447</v>
      </c>
      <c r="BU160" s="1009"/>
      <c r="BV160" s="1009"/>
      <c r="BW160" s="1009"/>
      <c r="BX160" s="1009"/>
      <c r="BY160" s="1009"/>
      <c r="BZ160" s="1009"/>
      <c r="CA160" s="1009"/>
      <c r="CB160" s="1009"/>
      <c r="CC160" s="1009"/>
      <c r="CD160" s="1009"/>
      <c r="CE160" s="1009"/>
      <c r="CF160" s="1009"/>
      <c r="CG160" s="1009"/>
    </row>
    <row r="161" spans="1:85" hidden="1">
      <c r="A161" s="1021">
        <v>2012</v>
      </c>
      <c r="B161" s="1021">
        <v>302</v>
      </c>
      <c r="C161" s="1021" t="s">
        <v>3063</v>
      </c>
      <c r="D161" s="1021" t="str">
        <f>VLOOKUP(G161,'справочник FS-HF'!$A$2:$C$26,3,FALSE)</f>
        <v>FS.7.1.1</v>
      </c>
      <c r="E161" s="1021" t="str">
        <f>VLOOKUP(G161,'справочник FS-HF'!$A$2:$D$26,4,FALSE)</f>
        <v xml:space="preserve">HF.4.2.2.1 </v>
      </c>
      <c r="F161" s="1021">
        <v>1</v>
      </c>
      <c r="G161" s="1021" t="s">
        <v>3064</v>
      </c>
      <c r="H161" s="1021">
        <v>2012019547</v>
      </c>
      <c r="I161" s="1021" t="s">
        <v>3564</v>
      </c>
      <c r="J161" s="1021">
        <v>3</v>
      </c>
      <c r="K161" s="1021">
        <v>613</v>
      </c>
      <c r="L161" s="1021" t="s">
        <v>3034</v>
      </c>
      <c r="M161" s="1021"/>
      <c r="N161" s="1021"/>
      <c r="O161" s="1021">
        <v>10019</v>
      </c>
      <c r="P161" s="1021" t="s">
        <v>3035</v>
      </c>
      <c r="Q161" s="1021">
        <v>11</v>
      </c>
      <c r="R161" s="1021" t="s">
        <v>3036</v>
      </c>
      <c r="S161" s="1021">
        <v>1</v>
      </c>
      <c r="T161" s="1021">
        <v>10</v>
      </c>
      <c r="U161" s="1021">
        <v>110</v>
      </c>
      <c r="V161" s="1021" t="s">
        <v>3047</v>
      </c>
      <c r="W161" s="1021"/>
      <c r="X161" s="1035">
        <v>7.1999999999999893E-5</v>
      </c>
      <c r="Y161" s="1036">
        <f>X161*'[3]Exchange rate'!$B$6*'[3]Exchange rate'!$B$7</f>
        <v>10.735919999999986</v>
      </c>
      <c r="Z161" s="1021"/>
      <c r="AA161" s="1021"/>
      <c r="AB161" s="1021">
        <v>7.0692747590769001E-5</v>
      </c>
      <c r="AC161" s="1021"/>
      <c r="AD161" s="1021">
        <v>-1.439E-3</v>
      </c>
      <c r="AE161" s="1021">
        <v>-1.41287310809884E-3</v>
      </c>
      <c r="AF161" s="1021"/>
      <c r="AG161" s="1021"/>
      <c r="AH161" s="1021"/>
      <c r="AI161" s="1021"/>
      <c r="AJ161" s="1021"/>
      <c r="AK161" s="1021"/>
      <c r="AL161" s="1021"/>
      <c r="AM161" s="1021"/>
      <c r="AN161" s="1021"/>
      <c r="AO161" s="1021"/>
      <c r="AP161" s="1021">
        <v>302</v>
      </c>
      <c r="AQ161" s="1021"/>
      <c r="AR161" s="1021">
        <v>7.1999999999999893E-5</v>
      </c>
      <c r="AS161" s="1021" t="s">
        <v>3471</v>
      </c>
      <c r="AT161" s="1021" t="s">
        <v>3472</v>
      </c>
      <c r="AU161" s="1021" t="str">
        <f>VLOOKUP(AV161,справочник_HC!$A$3:$E$20,5,FALSE)</f>
        <v xml:space="preserve">HP.6 </v>
      </c>
      <c r="AV161" s="1037">
        <v>13040</v>
      </c>
      <c r="AW161" s="1036" t="str">
        <f>VLOOKUP(AV161,[3]справочник!$A$3:$C$20,3,FALSE)</f>
        <v>HC.6.2</v>
      </c>
      <c r="AX161" s="1021" t="s">
        <v>3428</v>
      </c>
      <c r="AY161" s="1021">
        <v>130</v>
      </c>
      <c r="AZ161" s="1021" t="s">
        <v>3169</v>
      </c>
      <c r="BA161" s="1021">
        <v>50000</v>
      </c>
      <c r="BB161" s="1021" t="s">
        <v>3081</v>
      </c>
      <c r="BC161" s="1021" t="s">
        <v>3180</v>
      </c>
      <c r="BD161" s="1021"/>
      <c r="BE161" s="1038">
        <v>39379</v>
      </c>
      <c r="BF161" s="1038">
        <v>39379</v>
      </c>
      <c r="BG161" s="1021" t="s">
        <v>3473</v>
      </c>
      <c r="BH161" s="1009"/>
      <c r="BI161" s="1009"/>
      <c r="BJ161" s="1009"/>
      <c r="BK161" s="1009"/>
      <c r="BL161" s="1009"/>
      <c r="BM161" s="1009"/>
      <c r="BN161" s="1009"/>
      <c r="BO161" s="1009"/>
      <c r="BP161" s="1009"/>
      <c r="BQ161" s="1009"/>
      <c r="BR161" s="1009"/>
      <c r="BS161" s="1009"/>
      <c r="BT161" s="1010">
        <v>39447</v>
      </c>
      <c r="BU161" s="1009"/>
      <c r="BV161" s="1009"/>
      <c r="BW161" s="1009"/>
      <c r="BX161" s="1009"/>
      <c r="BY161" s="1009"/>
      <c r="BZ161" s="1009"/>
      <c r="CA161" s="1009"/>
      <c r="CB161" s="1009"/>
      <c r="CC161" s="1009"/>
      <c r="CD161" s="1009"/>
      <c r="CE161" s="1009"/>
      <c r="CF161" s="1009"/>
      <c r="CG161" s="1009"/>
    </row>
    <row r="162" spans="1:85" hidden="1">
      <c r="A162" s="1021">
        <v>2012</v>
      </c>
      <c r="B162" s="1021">
        <v>302</v>
      </c>
      <c r="C162" s="1021" t="s">
        <v>3063</v>
      </c>
      <c r="D162" s="1021" t="str">
        <f>VLOOKUP(G162,'справочник FS-HF'!$A$2:$C$26,3,FALSE)</f>
        <v>FS.7.1.1</v>
      </c>
      <c r="E162" s="1021" t="str">
        <f>VLOOKUP(G162,'справочник FS-HF'!$A$2:$D$26,4,FALSE)</f>
        <v xml:space="preserve">HF.4.2.2.1 </v>
      </c>
      <c r="F162" s="1021">
        <v>1</v>
      </c>
      <c r="G162" s="1021" t="s">
        <v>3064</v>
      </c>
      <c r="H162" s="1021">
        <v>2012020269</v>
      </c>
      <c r="I162" s="1021" t="s">
        <v>3567</v>
      </c>
      <c r="J162" s="1021">
        <v>3</v>
      </c>
      <c r="K162" s="1021">
        <v>613</v>
      </c>
      <c r="L162" s="1021" t="s">
        <v>3034</v>
      </c>
      <c r="M162" s="1021"/>
      <c r="N162" s="1021"/>
      <c r="O162" s="1021">
        <v>10019</v>
      </c>
      <c r="P162" s="1021" t="s">
        <v>3035</v>
      </c>
      <c r="Q162" s="1021">
        <v>11</v>
      </c>
      <c r="R162" s="1021" t="s">
        <v>3036</v>
      </c>
      <c r="S162" s="1021">
        <v>1</v>
      </c>
      <c r="T162" s="1021">
        <v>10</v>
      </c>
      <c r="U162" s="1021">
        <v>110</v>
      </c>
      <c r="V162" s="1021" t="s">
        <v>3047</v>
      </c>
      <c r="W162" s="1021"/>
      <c r="X162" s="1035">
        <v>5.0000000000000002E-5</v>
      </c>
      <c r="Y162" s="1036">
        <f>X162*'[3]Exchange rate'!$B$6*'[3]Exchange rate'!$B$7</f>
        <v>7.4555000000000016</v>
      </c>
      <c r="Z162" s="1021"/>
      <c r="AA162" s="1021"/>
      <c r="AB162" s="1021">
        <v>4.9092185826922897E-5</v>
      </c>
      <c r="AC162" s="1021"/>
      <c r="AD162" s="1021"/>
      <c r="AE162" s="1021"/>
      <c r="AF162" s="1021"/>
      <c r="AG162" s="1021"/>
      <c r="AH162" s="1021"/>
      <c r="AI162" s="1021"/>
      <c r="AJ162" s="1021"/>
      <c r="AK162" s="1021"/>
      <c r="AL162" s="1021"/>
      <c r="AM162" s="1021"/>
      <c r="AN162" s="1021"/>
      <c r="AO162" s="1021"/>
      <c r="AP162" s="1021">
        <v>302</v>
      </c>
      <c r="AQ162" s="1021"/>
      <c r="AR162" s="1021">
        <v>5.0000000000000002E-5</v>
      </c>
      <c r="AS162" s="1021" t="s">
        <v>3471</v>
      </c>
      <c r="AT162" s="1021" t="s">
        <v>3472</v>
      </c>
      <c r="AU162" s="1021" t="str">
        <f>VLOOKUP(AV162,справочник_HC!$A$3:$E$20,5,FALSE)</f>
        <v xml:space="preserve">HP.6 </v>
      </c>
      <c r="AV162" s="1037">
        <v>13040</v>
      </c>
      <c r="AW162" s="1036" t="str">
        <f>VLOOKUP(AV162,[3]справочник!$A$3:$C$20,3,FALSE)</f>
        <v>HC.6.2</v>
      </c>
      <c r="AX162" s="1021" t="s">
        <v>3428</v>
      </c>
      <c r="AY162" s="1021">
        <v>130</v>
      </c>
      <c r="AZ162" s="1021" t="s">
        <v>3169</v>
      </c>
      <c r="BA162" s="1021">
        <v>50000</v>
      </c>
      <c r="BB162" s="1021" t="s">
        <v>3081</v>
      </c>
      <c r="BC162" s="1021" t="s">
        <v>3180</v>
      </c>
      <c r="BD162" s="1021"/>
      <c r="BE162" s="1038">
        <v>39000</v>
      </c>
      <c r="BF162" s="1038">
        <v>39000</v>
      </c>
      <c r="BG162" s="1021" t="s">
        <v>3473</v>
      </c>
      <c r="BH162" s="1009"/>
      <c r="BI162" s="1009"/>
      <c r="BJ162" s="1009"/>
      <c r="BK162" s="1009"/>
      <c r="BL162" s="1009"/>
      <c r="BM162" s="1009"/>
      <c r="BN162" s="1009"/>
      <c r="BO162" s="1009"/>
      <c r="BP162" s="1009"/>
      <c r="BQ162" s="1009"/>
      <c r="BR162" s="1009"/>
      <c r="BS162" s="1009"/>
      <c r="BT162" s="1010">
        <v>39447</v>
      </c>
      <c r="BU162" s="1009"/>
      <c r="BV162" s="1009"/>
      <c r="BW162" s="1009"/>
      <c r="BX162" s="1009"/>
      <c r="BY162" s="1009"/>
      <c r="BZ162" s="1009"/>
      <c r="CA162" s="1009"/>
      <c r="CB162" s="1009"/>
      <c r="CC162" s="1009"/>
      <c r="CD162" s="1009"/>
      <c r="CE162" s="1009"/>
      <c r="CF162" s="1009"/>
      <c r="CG162" s="1009"/>
    </row>
    <row r="163" spans="1:85" hidden="1">
      <c r="A163" s="1021">
        <v>2011</v>
      </c>
      <c r="B163" s="1021">
        <v>302</v>
      </c>
      <c r="C163" s="1021" t="s">
        <v>3063</v>
      </c>
      <c r="D163" s="1021" t="str">
        <f>VLOOKUP(G163,'справочник FS-HF'!$A$2:$C$26,3,FALSE)</f>
        <v>FS.7.1.1</v>
      </c>
      <c r="E163" s="1021" t="str">
        <f>VLOOKUP(G163,'справочник FS-HF'!$A$2:$D$26,4,FALSE)</f>
        <v xml:space="preserve">HF.4.2.2.1 </v>
      </c>
      <c r="F163" s="1021">
        <v>1</v>
      </c>
      <c r="G163" s="1021" t="s">
        <v>3064</v>
      </c>
      <c r="H163" s="1021">
        <v>2011002346</v>
      </c>
      <c r="I163" s="1021" t="s">
        <v>3498</v>
      </c>
      <c r="J163" s="1021">
        <v>1</v>
      </c>
      <c r="K163" s="1021">
        <v>613</v>
      </c>
      <c r="L163" s="1021" t="s">
        <v>3034</v>
      </c>
      <c r="M163" s="1021"/>
      <c r="N163" s="1021"/>
      <c r="O163" s="1021">
        <v>10019</v>
      </c>
      <c r="P163" s="1021" t="s">
        <v>3035</v>
      </c>
      <c r="Q163" s="1021">
        <v>11</v>
      </c>
      <c r="R163" s="1021" t="s">
        <v>3036</v>
      </c>
      <c r="S163" s="1021">
        <v>1</v>
      </c>
      <c r="T163" s="1021">
        <v>10</v>
      </c>
      <c r="U163" s="1021">
        <v>110</v>
      </c>
      <c r="V163" s="1021" t="s">
        <v>3047</v>
      </c>
      <c r="W163" s="1021">
        <v>6.1319999999999899E-3</v>
      </c>
      <c r="X163" s="1035">
        <v>4.6210000000000001E-3</v>
      </c>
      <c r="Y163" s="1036">
        <f>X163*'[3]Exchange rate'!$B$5*'[3]Exchange rate'!$B$7</f>
        <v>677.53102000000001</v>
      </c>
      <c r="Z163" s="1021"/>
      <c r="AA163" s="1021">
        <v>6.1319999999999899E-3</v>
      </c>
      <c r="AB163" s="1021">
        <v>4.6210000000000001E-3</v>
      </c>
      <c r="AC163" s="1021"/>
      <c r="AD163" s="1021"/>
      <c r="AE163" s="1021"/>
      <c r="AF163" s="1021">
        <v>6.1319999999999899E-3</v>
      </c>
      <c r="AG163" s="1021"/>
      <c r="AH163" s="1021"/>
      <c r="AI163" s="1021">
        <v>6.1319999999999899E-3</v>
      </c>
      <c r="AJ163" s="1021"/>
      <c r="AK163" s="1021"/>
      <c r="AL163" s="1021"/>
      <c r="AM163" s="1021"/>
      <c r="AN163" s="1021"/>
      <c r="AO163" s="1021"/>
      <c r="AP163" s="1021">
        <v>302</v>
      </c>
      <c r="AQ163" s="1021">
        <v>6.1319999999999899E-3</v>
      </c>
      <c r="AR163" s="1021">
        <v>4.6210000000000001E-3</v>
      </c>
      <c r="AS163" s="1021" t="s">
        <v>3499</v>
      </c>
      <c r="AT163" s="1021" t="s">
        <v>3500</v>
      </c>
      <c r="AU163" s="1021" t="str">
        <f>VLOOKUP(AV163,справочник_HC!$A$3:$E$20,5,FALSE)</f>
        <v xml:space="preserve">HP.6 </v>
      </c>
      <c r="AV163" s="1037">
        <v>13040</v>
      </c>
      <c r="AW163" s="1036" t="str">
        <f>VLOOKUP(AV163,[3]справочник!$A$3:$C$20,3,FALSE)</f>
        <v>HC.6.2</v>
      </c>
      <c r="AX163" s="1021" t="s">
        <v>3428</v>
      </c>
      <c r="AY163" s="1021">
        <v>130</v>
      </c>
      <c r="AZ163" s="1021" t="s">
        <v>3169</v>
      </c>
      <c r="BA163" s="1021">
        <v>50000</v>
      </c>
      <c r="BB163" s="1021" t="s">
        <v>3081</v>
      </c>
      <c r="BC163" s="1021" t="s">
        <v>3180</v>
      </c>
      <c r="BD163" s="1021"/>
      <c r="BE163" s="1021"/>
      <c r="BF163" s="1021"/>
      <c r="BG163" s="1021" t="s">
        <v>3501</v>
      </c>
      <c r="BH163" s="1009"/>
      <c r="BI163" s="1009">
        <v>0</v>
      </c>
      <c r="BJ163" s="1009">
        <v>0</v>
      </c>
      <c r="BK163" s="1009">
        <v>0</v>
      </c>
      <c r="BL163" s="1009"/>
      <c r="BM163" s="1009"/>
      <c r="BN163" s="1009"/>
      <c r="BO163" s="1009"/>
      <c r="BP163" s="1009">
        <v>0</v>
      </c>
      <c r="BQ163" s="1009">
        <v>0</v>
      </c>
      <c r="BR163" s="1009">
        <v>0</v>
      </c>
      <c r="BS163" s="1009">
        <v>0</v>
      </c>
      <c r="BT163" s="1009"/>
      <c r="BU163" s="1009"/>
      <c r="BV163" s="1009"/>
      <c r="BW163" s="1009"/>
      <c r="BX163" s="1009"/>
      <c r="BY163" s="1009"/>
      <c r="BZ163" s="1009"/>
      <c r="CA163" s="1009">
        <v>100</v>
      </c>
      <c r="CB163" s="1009"/>
      <c r="CC163" s="1009"/>
      <c r="CD163" s="1009"/>
      <c r="CE163" s="1009"/>
      <c r="CF163" s="1009"/>
      <c r="CG163" s="1009"/>
    </row>
    <row r="164" spans="1:85" hidden="1">
      <c r="A164" s="1021">
        <v>2011</v>
      </c>
      <c r="B164" s="1021">
        <v>302</v>
      </c>
      <c r="C164" s="1021" t="s">
        <v>3063</v>
      </c>
      <c r="D164" s="1021" t="str">
        <f>VLOOKUP(G164,'справочник FS-HF'!$A$2:$C$26,3,FALSE)</f>
        <v>FS.7.1.1</v>
      </c>
      <c r="E164" s="1021" t="str">
        <f>VLOOKUP(G164,'справочник FS-HF'!$A$2:$D$26,4,FALSE)</f>
        <v xml:space="preserve">HF.4.2.2.1 </v>
      </c>
      <c r="F164" s="1021">
        <v>1</v>
      </c>
      <c r="G164" s="1021" t="s">
        <v>3064</v>
      </c>
      <c r="H164" s="1021">
        <v>2011003250</v>
      </c>
      <c r="I164" s="1021" t="s">
        <v>3515</v>
      </c>
      <c r="J164" s="1021">
        <v>1</v>
      </c>
      <c r="K164" s="1021">
        <v>613</v>
      </c>
      <c r="L164" s="1021" t="s">
        <v>3034</v>
      </c>
      <c r="M164" s="1021"/>
      <c r="N164" s="1021"/>
      <c r="O164" s="1021">
        <v>10019</v>
      </c>
      <c r="P164" s="1021" t="s">
        <v>3035</v>
      </c>
      <c r="Q164" s="1021">
        <v>11</v>
      </c>
      <c r="R164" s="1021" t="s">
        <v>3036</v>
      </c>
      <c r="S164" s="1021">
        <v>1</v>
      </c>
      <c r="T164" s="1021">
        <v>10</v>
      </c>
      <c r="U164" s="1021">
        <v>110</v>
      </c>
      <c r="V164" s="1021" t="s">
        <v>3047</v>
      </c>
      <c r="W164" s="1021">
        <v>9.9499999999999901E-3</v>
      </c>
      <c r="X164" s="1035">
        <v>9.9499999999999901E-3</v>
      </c>
      <c r="Y164" s="1036">
        <f>X164*'[3]Exchange rate'!$B$5*'[3]Exchange rate'!$B$7</f>
        <v>1458.8689999999986</v>
      </c>
      <c r="Z164" s="1021"/>
      <c r="AA164" s="1021">
        <v>9.9499999999999901E-3</v>
      </c>
      <c r="AB164" s="1021">
        <v>9.9499999999999901E-3</v>
      </c>
      <c r="AC164" s="1021"/>
      <c r="AD164" s="1021"/>
      <c r="AE164" s="1021"/>
      <c r="AF164" s="1021">
        <v>9.9499999999999901E-3</v>
      </c>
      <c r="AG164" s="1021"/>
      <c r="AH164" s="1021"/>
      <c r="AI164" s="1021">
        <v>9.9499999999999901E-3</v>
      </c>
      <c r="AJ164" s="1021"/>
      <c r="AK164" s="1021"/>
      <c r="AL164" s="1021"/>
      <c r="AM164" s="1021"/>
      <c r="AN164" s="1021"/>
      <c r="AO164" s="1021"/>
      <c r="AP164" s="1021">
        <v>302</v>
      </c>
      <c r="AQ164" s="1021">
        <v>9.9499999999999901E-3</v>
      </c>
      <c r="AR164" s="1021">
        <v>9.9499999999999901E-3</v>
      </c>
      <c r="AS164" s="1021" t="s">
        <v>3499</v>
      </c>
      <c r="AT164" s="1021" t="s">
        <v>3500</v>
      </c>
      <c r="AU164" s="1021" t="str">
        <f>VLOOKUP(AV164,справочник_HC!$A$3:$E$20,5,FALSE)</f>
        <v xml:space="preserve">HP.6 </v>
      </c>
      <c r="AV164" s="1037">
        <v>13040</v>
      </c>
      <c r="AW164" s="1036" t="str">
        <f>VLOOKUP(AV164,[3]справочник!$A$3:$C$20,3,FALSE)</f>
        <v>HC.6.2</v>
      </c>
      <c r="AX164" s="1021" t="s">
        <v>3428</v>
      </c>
      <c r="AY164" s="1021">
        <v>130</v>
      </c>
      <c r="AZ164" s="1021" t="s">
        <v>3169</v>
      </c>
      <c r="BA164" s="1021">
        <v>50000</v>
      </c>
      <c r="BB164" s="1021" t="s">
        <v>3081</v>
      </c>
      <c r="BC164" s="1021" t="s">
        <v>3180</v>
      </c>
      <c r="BD164" s="1021"/>
      <c r="BE164" s="1021"/>
      <c r="BF164" s="1021"/>
      <c r="BG164" s="1021" t="s">
        <v>3501</v>
      </c>
      <c r="BH164" s="1009"/>
      <c r="BI164" s="1009">
        <v>0</v>
      </c>
      <c r="BJ164" s="1009">
        <v>0</v>
      </c>
      <c r="BK164" s="1009">
        <v>0</v>
      </c>
      <c r="BL164" s="1009"/>
      <c r="BM164" s="1009"/>
      <c r="BN164" s="1009"/>
      <c r="BO164" s="1009"/>
      <c r="BP164" s="1009">
        <v>0</v>
      </c>
      <c r="BQ164" s="1009">
        <v>0</v>
      </c>
      <c r="BR164" s="1009">
        <v>0</v>
      </c>
      <c r="BS164" s="1009">
        <v>0</v>
      </c>
      <c r="BT164" s="1009"/>
      <c r="BU164" s="1009"/>
      <c r="BV164" s="1009"/>
      <c r="BW164" s="1009"/>
      <c r="BX164" s="1009"/>
      <c r="BY164" s="1009"/>
      <c r="BZ164" s="1009"/>
      <c r="CA164" s="1009">
        <v>100</v>
      </c>
      <c r="CB164" s="1009"/>
      <c r="CC164" s="1009"/>
      <c r="CD164" s="1009"/>
      <c r="CE164" s="1009"/>
      <c r="CF164" s="1009"/>
      <c r="CG164" s="1009"/>
    </row>
    <row r="165" spans="1:85" hidden="1">
      <c r="A165" s="1021">
        <v>2011</v>
      </c>
      <c r="B165" s="1021">
        <v>302</v>
      </c>
      <c r="C165" s="1021" t="s">
        <v>3063</v>
      </c>
      <c r="D165" s="1021" t="str">
        <f>VLOOKUP(G165,'справочник FS-HF'!$A$2:$C$26,3,FALSE)</f>
        <v>FS.7.1.1</v>
      </c>
      <c r="E165" s="1021" t="str">
        <f>VLOOKUP(G165,'справочник FS-HF'!$A$2:$D$26,4,FALSE)</f>
        <v xml:space="preserve">HF.4.2.2.1 </v>
      </c>
      <c r="F165" s="1021">
        <v>1</v>
      </c>
      <c r="G165" s="1021" t="s">
        <v>3064</v>
      </c>
      <c r="H165" s="1021">
        <v>2011003256</v>
      </c>
      <c r="I165" s="1021" t="s">
        <v>3516</v>
      </c>
      <c r="J165" s="1021">
        <v>1</v>
      </c>
      <c r="K165" s="1021">
        <v>613</v>
      </c>
      <c r="L165" s="1021" t="s">
        <v>3034</v>
      </c>
      <c r="M165" s="1021"/>
      <c r="N165" s="1021"/>
      <c r="O165" s="1021">
        <v>10019</v>
      </c>
      <c r="P165" s="1021" t="s">
        <v>3035</v>
      </c>
      <c r="Q165" s="1021">
        <v>11</v>
      </c>
      <c r="R165" s="1021" t="s">
        <v>3036</v>
      </c>
      <c r="S165" s="1021">
        <v>1</v>
      </c>
      <c r="T165" s="1021">
        <v>10</v>
      </c>
      <c r="U165" s="1021">
        <v>110</v>
      </c>
      <c r="V165" s="1021" t="s">
        <v>3047</v>
      </c>
      <c r="W165" s="1021">
        <v>7.7999999999999904E-5</v>
      </c>
      <c r="X165" s="1035">
        <v>7.6000000000000004E-5</v>
      </c>
      <c r="Y165" s="1036">
        <f>X165*'[3]Exchange rate'!$B$5*'[3]Exchange rate'!$B$7</f>
        <v>11.143120000000001</v>
      </c>
      <c r="Z165" s="1021"/>
      <c r="AA165" s="1021">
        <v>7.7999999999999904E-5</v>
      </c>
      <c r="AB165" s="1021">
        <v>7.6000000000000004E-5</v>
      </c>
      <c r="AC165" s="1021"/>
      <c r="AD165" s="1021"/>
      <c r="AE165" s="1021"/>
      <c r="AF165" s="1021">
        <v>7.7999999999999904E-5</v>
      </c>
      <c r="AG165" s="1021"/>
      <c r="AH165" s="1021"/>
      <c r="AI165" s="1021">
        <v>7.7999999999999904E-5</v>
      </c>
      <c r="AJ165" s="1021"/>
      <c r="AK165" s="1021"/>
      <c r="AL165" s="1021"/>
      <c r="AM165" s="1021"/>
      <c r="AN165" s="1021"/>
      <c r="AO165" s="1021"/>
      <c r="AP165" s="1021">
        <v>302</v>
      </c>
      <c r="AQ165" s="1021">
        <v>7.7999999999999904E-5</v>
      </c>
      <c r="AR165" s="1021">
        <v>7.6000000000000004E-5</v>
      </c>
      <c r="AS165" s="1021" t="s">
        <v>3499</v>
      </c>
      <c r="AT165" s="1021" t="s">
        <v>3500</v>
      </c>
      <c r="AU165" s="1021" t="str">
        <f>VLOOKUP(AV165,справочник_HC!$A$3:$E$20,5,FALSE)</f>
        <v xml:space="preserve">HP.6 </v>
      </c>
      <c r="AV165" s="1037">
        <v>13040</v>
      </c>
      <c r="AW165" s="1036" t="str">
        <f>VLOOKUP(AV165,[3]справочник!$A$3:$C$20,3,FALSE)</f>
        <v>HC.6.2</v>
      </c>
      <c r="AX165" s="1021" t="s">
        <v>3428</v>
      </c>
      <c r="AY165" s="1021">
        <v>130</v>
      </c>
      <c r="AZ165" s="1021" t="s">
        <v>3169</v>
      </c>
      <c r="BA165" s="1021">
        <v>50000</v>
      </c>
      <c r="BB165" s="1021" t="s">
        <v>3081</v>
      </c>
      <c r="BC165" s="1021" t="s">
        <v>3180</v>
      </c>
      <c r="BD165" s="1021"/>
      <c r="BE165" s="1021"/>
      <c r="BF165" s="1021"/>
      <c r="BG165" s="1021" t="s">
        <v>3501</v>
      </c>
      <c r="BH165" s="1009"/>
      <c r="BI165" s="1009">
        <v>0</v>
      </c>
      <c r="BJ165" s="1009">
        <v>0</v>
      </c>
      <c r="BK165" s="1009">
        <v>0</v>
      </c>
      <c r="BL165" s="1009"/>
      <c r="BM165" s="1009"/>
      <c r="BN165" s="1009"/>
      <c r="BO165" s="1009"/>
      <c r="BP165" s="1009">
        <v>0</v>
      </c>
      <c r="BQ165" s="1009">
        <v>0</v>
      </c>
      <c r="BR165" s="1009">
        <v>0</v>
      </c>
      <c r="BS165" s="1009">
        <v>0</v>
      </c>
      <c r="BT165" s="1009"/>
      <c r="BU165" s="1009"/>
      <c r="BV165" s="1009"/>
      <c r="BW165" s="1009"/>
      <c r="BX165" s="1009"/>
      <c r="BY165" s="1009"/>
      <c r="BZ165" s="1009"/>
      <c r="CA165" s="1009">
        <v>100</v>
      </c>
      <c r="CB165" s="1009"/>
      <c r="CC165" s="1009"/>
      <c r="CD165" s="1009"/>
      <c r="CE165" s="1009"/>
      <c r="CF165" s="1009"/>
      <c r="CG165" s="1009"/>
    </row>
    <row r="166" spans="1:85" hidden="1">
      <c r="A166" s="1021">
        <v>2011</v>
      </c>
      <c r="B166" s="1021">
        <v>302</v>
      </c>
      <c r="C166" s="1021" t="s">
        <v>3063</v>
      </c>
      <c r="D166" s="1021" t="str">
        <f>VLOOKUP(G166,'справочник FS-HF'!$A$2:$C$26,3,FALSE)</f>
        <v>FS.7.1.1</v>
      </c>
      <c r="E166" s="1021" t="str">
        <f>VLOOKUP(G166,'справочник FS-HF'!$A$2:$D$26,4,FALSE)</f>
        <v xml:space="preserve">HF.4.2.2.1 </v>
      </c>
      <c r="F166" s="1021">
        <v>1</v>
      </c>
      <c r="G166" s="1021" t="s">
        <v>3064</v>
      </c>
      <c r="H166" s="1021">
        <v>2011003255</v>
      </c>
      <c r="I166" s="1021" t="s">
        <v>3517</v>
      </c>
      <c r="J166" s="1021">
        <v>1</v>
      </c>
      <c r="K166" s="1021">
        <v>613</v>
      </c>
      <c r="L166" s="1021" t="s">
        <v>3034</v>
      </c>
      <c r="M166" s="1021"/>
      <c r="N166" s="1021"/>
      <c r="O166" s="1021">
        <v>10019</v>
      </c>
      <c r="P166" s="1021" t="s">
        <v>3035</v>
      </c>
      <c r="Q166" s="1021">
        <v>11</v>
      </c>
      <c r="R166" s="1021" t="s">
        <v>3036</v>
      </c>
      <c r="S166" s="1021">
        <v>1</v>
      </c>
      <c r="T166" s="1021">
        <v>10</v>
      </c>
      <c r="U166" s="1021">
        <v>110</v>
      </c>
      <c r="V166" s="1021" t="s">
        <v>3047</v>
      </c>
      <c r="W166" s="1021">
        <v>5.0000000000000002E-5</v>
      </c>
      <c r="X166" s="1035"/>
      <c r="Y166" s="1036">
        <f>X166*'[3]Exchange rate'!$B$5*'[3]Exchange rate'!$B$7</f>
        <v>0</v>
      </c>
      <c r="Z166" s="1021"/>
      <c r="AA166" s="1021">
        <v>5.0000000000000002E-5</v>
      </c>
      <c r="AB166" s="1021"/>
      <c r="AC166" s="1021"/>
      <c r="AD166" s="1021"/>
      <c r="AE166" s="1021"/>
      <c r="AF166" s="1021">
        <v>5.0000000000000002E-5</v>
      </c>
      <c r="AG166" s="1021"/>
      <c r="AH166" s="1021"/>
      <c r="AI166" s="1021">
        <v>5.0000000000000002E-5</v>
      </c>
      <c r="AJ166" s="1021"/>
      <c r="AK166" s="1021"/>
      <c r="AL166" s="1021"/>
      <c r="AM166" s="1021"/>
      <c r="AN166" s="1021"/>
      <c r="AO166" s="1021"/>
      <c r="AP166" s="1021">
        <v>302</v>
      </c>
      <c r="AQ166" s="1021">
        <v>5.0000000000000002E-5</v>
      </c>
      <c r="AR166" s="1021"/>
      <c r="AS166" s="1021" t="s">
        <v>3499</v>
      </c>
      <c r="AT166" s="1021" t="s">
        <v>3500</v>
      </c>
      <c r="AU166" s="1021" t="str">
        <f>VLOOKUP(AV166,справочник_HC!$A$3:$E$20,5,FALSE)</f>
        <v xml:space="preserve">HP.6 </v>
      </c>
      <c r="AV166" s="1037">
        <v>13040</v>
      </c>
      <c r="AW166" s="1036" t="str">
        <f>VLOOKUP(AV166,[3]справочник!$A$3:$C$20,3,FALSE)</f>
        <v>HC.6.2</v>
      </c>
      <c r="AX166" s="1021" t="s">
        <v>3428</v>
      </c>
      <c r="AY166" s="1021">
        <v>130</v>
      </c>
      <c r="AZ166" s="1021" t="s">
        <v>3169</v>
      </c>
      <c r="BA166" s="1021">
        <v>50000</v>
      </c>
      <c r="BB166" s="1021" t="s">
        <v>3081</v>
      </c>
      <c r="BC166" s="1021" t="s">
        <v>3180</v>
      </c>
      <c r="BD166" s="1021"/>
      <c r="BE166" s="1021"/>
      <c r="BF166" s="1021"/>
      <c r="BG166" s="1021" t="s">
        <v>3501</v>
      </c>
      <c r="BH166" s="1009"/>
      <c r="BI166" s="1009">
        <v>0</v>
      </c>
      <c r="BJ166" s="1009">
        <v>0</v>
      </c>
      <c r="BK166" s="1009">
        <v>0</v>
      </c>
      <c r="BL166" s="1009"/>
      <c r="BM166" s="1009"/>
      <c r="BN166" s="1009"/>
      <c r="BO166" s="1009"/>
      <c r="BP166" s="1009">
        <v>0</v>
      </c>
      <c r="BQ166" s="1009">
        <v>0</v>
      </c>
      <c r="BR166" s="1009">
        <v>0</v>
      </c>
      <c r="BS166" s="1009">
        <v>0</v>
      </c>
      <c r="BT166" s="1009"/>
      <c r="BU166" s="1009"/>
      <c r="BV166" s="1009"/>
      <c r="BW166" s="1009"/>
      <c r="BX166" s="1009"/>
      <c r="BY166" s="1009"/>
      <c r="BZ166" s="1009"/>
      <c r="CA166" s="1009">
        <v>100</v>
      </c>
      <c r="CB166" s="1009"/>
      <c r="CC166" s="1009"/>
      <c r="CD166" s="1009"/>
      <c r="CE166" s="1009"/>
      <c r="CF166" s="1009"/>
      <c r="CG166" s="1009"/>
    </row>
    <row r="167" spans="1:85" hidden="1">
      <c r="A167" s="1021">
        <v>2011</v>
      </c>
      <c r="B167" s="1021">
        <v>302</v>
      </c>
      <c r="C167" s="1021" t="s">
        <v>3063</v>
      </c>
      <c r="D167" s="1021" t="str">
        <f>VLOOKUP(G167,'справочник FS-HF'!$A$2:$C$26,3,FALSE)</f>
        <v>FS.7.1.1</v>
      </c>
      <c r="E167" s="1021" t="str">
        <f>VLOOKUP(G167,'справочник FS-HF'!$A$2:$D$26,4,FALSE)</f>
        <v xml:space="preserve">HF.4.2.2.1 </v>
      </c>
      <c r="F167" s="1021">
        <v>1</v>
      </c>
      <c r="G167" s="1021" t="s">
        <v>3064</v>
      </c>
      <c r="H167" s="1021">
        <v>2011002996</v>
      </c>
      <c r="I167" s="1021" t="s">
        <v>3518</v>
      </c>
      <c r="J167" s="1021">
        <v>1</v>
      </c>
      <c r="K167" s="1021">
        <v>613</v>
      </c>
      <c r="L167" s="1021" t="s">
        <v>3034</v>
      </c>
      <c r="M167" s="1021"/>
      <c r="N167" s="1021"/>
      <c r="O167" s="1021">
        <v>10019</v>
      </c>
      <c r="P167" s="1021" t="s">
        <v>3035</v>
      </c>
      <c r="Q167" s="1021">
        <v>11</v>
      </c>
      <c r="R167" s="1021" t="s">
        <v>3036</v>
      </c>
      <c r="S167" s="1021">
        <v>1</v>
      </c>
      <c r="T167" s="1021">
        <v>10</v>
      </c>
      <c r="U167" s="1021">
        <v>110</v>
      </c>
      <c r="V167" s="1021" t="s">
        <v>3047</v>
      </c>
      <c r="W167" s="1021">
        <v>3.1619999999999899E-3</v>
      </c>
      <c r="X167" s="1035">
        <v>2.1869999999999902E-3</v>
      </c>
      <c r="Y167" s="1036">
        <f>X167*'[3]Exchange rate'!$B$5*'[3]Exchange rate'!$B$7</f>
        <v>320.65793999999858</v>
      </c>
      <c r="Z167" s="1021"/>
      <c r="AA167" s="1021">
        <v>3.1619999999999899E-3</v>
      </c>
      <c r="AB167" s="1021">
        <v>2.1869999999999902E-3</v>
      </c>
      <c r="AC167" s="1021"/>
      <c r="AD167" s="1021"/>
      <c r="AE167" s="1021"/>
      <c r="AF167" s="1021">
        <v>3.1619999999999899E-3</v>
      </c>
      <c r="AG167" s="1021"/>
      <c r="AH167" s="1021"/>
      <c r="AI167" s="1021">
        <v>3.1619999999999899E-3</v>
      </c>
      <c r="AJ167" s="1021"/>
      <c r="AK167" s="1021"/>
      <c r="AL167" s="1021"/>
      <c r="AM167" s="1021"/>
      <c r="AN167" s="1021"/>
      <c r="AO167" s="1021"/>
      <c r="AP167" s="1021">
        <v>302</v>
      </c>
      <c r="AQ167" s="1021">
        <v>3.1619999999999899E-3</v>
      </c>
      <c r="AR167" s="1021">
        <v>2.1869999999999902E-3</v>
      </c>
      <c r="AS167" s="1021" t="s">
        <v>3499</v>
      </c>
      <c r="AT167" s="1021" t="s">
        <v>3500</v>
      </c>
      <c r="AU167" s="1021" t="str">
        <f>VLOOKUP(AV167,справочник_HC!$A$3:$E$20,5,FALSE)</f>
        <v xml:space="preserve">HP.6 </v>
      </c>
      <c r="AV167" s="1037">
        <v>13040</v>
      </c>
      <c r="AW167" s="1036" t="str">
        <f>VLOOKUP(AV167,[3]справочник!$A$3:$C$20,3,FALSE)</f>
        <v>HC.6.2</v>
      </c>
      <c r="AX167" s="1021" t="s">
        <v>3428</v>
      </c>
      <c r="AY167" s="1021">
        <v>130</v>
      </c>
      <c r="AZ167" s="1021" t="s">
        <v>3169</v>
      </c>
      <c r="BA167" s="1021">
        <v>50000</v>
      </c>
      <c r="BB167" s="1021" t="s">
        <v>3081</v>
      </c>
      <c r="BC167" s="1021" t="s">
        <v>3450</v>
      </c>
      <c r="BD167" s="1021"/>
      <c r="BE167" s="1021"/>
      <c r="BF167" s="1021"/>
      <c r="BG167" s="1021" t="s">
        <v>3501</v>
      </c>
      <c r="BH167" s="1009"/>
      <c r="BI167" s="1009">
        <v>0</v>
      </c>
      <c r="BJ167" s="1009">
        <v>0</v>
      </c>
      <c r="BK167" s="1009">
        <v>0</v>
      </c>
      <c r="BL167" s="1009"/>
      <c r="BM167" s="1009"/>
      <c r="BN167" s="1009"/>
      <c r="BO167" s="1009"/>
      <c r="BP167" s="1009">
        <v>0</v>
      </c>
      <c r="BQ167" s="1009">
        <v>0</v>
      </c>
      <c r="BR167" s="1009">
        <v>0</v>
      </c>
      <c r="BS167" s="1009">
        <v>0</v>
      </c>
      <c r="BT167" s="1009"/>
      <c r="BU167" s="1009"/>
      <c r="BV167" s="1009"/>
      <c r="BW167" s="1009"/>
      <c r="BX167" s="1009"/>
      <c r="BY167" s="1009"/>
      <c r="BZ167" s="1009"/>
      <c r="CA167" s="1009">
        <v>100</v>
      </c>
      <c r="CB167" s="1009"/>
      <c r="CC167" s="1009"/>
      <c r="CD167" s="1009"/>
      <c r="CE167" s="1009"/>
      <c r="CF167" s="1009"/>
      <c r="CG167" s="1009"/>
    </row>
    <row r="168" spans="1:85" hidden="1">
      <c r="A168" s="1021">
        <v>2011</v>
      </c>
      <c r="B168" s="1021">
        <v>302</v>
      </c>
      <c r="C168" s="1021" t="s">
        <v>3063</v>
      </c>
      <c r="D168" s="1021" t="str">
        <f>VLOOKUP(G168,'справочник FS-HF'!$A$2:$C$26,3,FALSE)</f>
        <v>FS.7.1.1</v>
      </c>
      <c r="E168" s="1021" t="str">
        <f>VLOOKUP(G168,'справочник FS-HF'!$A$2:$D$26,4,FALSE)</f>
        <v xml:space="preserve">HF.4.2.2.1 </v>
      </c>
      <c r="F168" s="1021">
        <v>1</v>
      </c>
      <c r="G168" s="1021" t="s">
        <v>3064</v>
      </c>
      <c r="H168" s="1021">
        <v>2011002656</v>
      </c>
      <c r="I168" s="1021" t="s">
        <v>3519</v>
      </c>
      <c r="J168" s="1021">
        <v>1</v>
      </c>
      <c r="K168" s="1021">
        <v>613</v>
      </c>
      <c r="L168" s="1021" t="s">
        <v>3034</v>
      </c>
      <c r="M168" s="1021"/>
      <c r="N168" s="1021"/>
      <c r="O168" s="1021">
        <v>10019</v>
      </c>
      <c r="P168" s="1021" t="s">
        <v>3035</v>
      </c>
      <c r="Q168" s="1021">
        <v>11</v>
      </c>
      <c r="R168" s="1021" t="s">
        <v>3036</v>
      </c>
      <c r="S168" s="1021">
        <v>1</v>
      </c>
      <c r="T168" s="1021">
        <v>10</v>
      </c>
      <c r="U168" s="1021">
        <v>110</v>
      </c>
      <c r="V168" s="1021" t="s">
        <v>3047</v>
      </c>
      <c r="W168" s="1021">
        <v>6.29E-4</v>
      </c>
      <c r="X168" s="1035"/>
      <c r="Y168" s="1036">
        <f>X168*'[3]Exchange rate'!$B$5*'[3]Exchange rate'!$B$7</f>
        <v>0</v>
      </c>
      <c r="Z168" s="1021"/>
      <c r="AA168" s="1021">
        <v>6.29E-4</v>
      </c>
      <c r="AB168" s="1021"/>
      <c r="AC168" s="1021"/>
      <c r="AD168" s="1021"/>
      <c r="AE168" s="1021"/>
      <c r="AF168" s="1021">
        <v>6.29E-4</v>
      </c>
      <c r="AG168" s="1021"/>
      <c r="AH168" s="1021"/>
      <c r="AI168" s="1021">
        <v>6.29E-4</v>
      </c>
      <c r="AJ168" s="1021"/>
      <c r="AK168" s="1021"/>
      <c r="AL168" s="1021"/>
      <c r="AM168" s="1021"/>
      <c r="AN168" s="1021"/>
      <c r="AO168" s="1021"/>
      <c r="AP168" s="1021">
        <v>302</v>
      </c>
      <c r="AQ168" s="1021">
        <v>6.29E-4</v>
      </c>
      <c r="AR168" s="1021"/>
      <c r="AS168" s="1021" t="s">
        <v>3499</v>
      </c>
      <c r="AT168" s="1021" t="s">
        <v>3500</v>
      </c>
      <c r="AU168" s="1021" t="str">
        <f>VLOOKUP(AV168,справочник_HC!$A$3:$E$20,5,FALSE)</f>
        <v xml:space="preserve">HP.6 </v>
      </c>
      <c r="AV168" s="1037">
        <v>13040</v>
      </c>
      <c r="AW168" s="1036" t="str">
        <f>VLOOKUP(AV168,[3]справочник!$A$3:$C$20,3,FALSE)</f>
        <v>HC.6.2</v>
      </c>
      <c r="AX168" s="1021" t="s">
        <v>3428</v>
      </c>
      <c r="AY168" s="1021">
        <v>130</v>
      </c>
      <c r="AZ168" s="1021" t="s">
        <v>3169</v>
      </c>
      <c r="BA168" s="1021">
        <v>50000</v>
      </c>
      <c r="BB168" s="1021" t="s">
        <v>3081</v>
      </c>
      <c r="BC168" s="1021" t="s">
        <v>3180</v>
      </c>
      <c r="BD168" s="1021"/>
      <c r="BE168" s="1021"/>
      <c r="BF168" s="1021"/>
      <c r="BG168" s="1021" t="s">
        <v>3501</v>
      </c>
      <c r="BH168" s="1009"/>
      <c r="BI168" s="1009">
        <v>0</v>
      </c>
      <c r="BJ168" s="1009">
        <v>0</v>
      </c>
      <c r="BK168" s="1009">
        <v>0</v>
      </c>
      <c r="BL168" s="1009"/>
      <c r="BM168" s="1009"/>
      <c r="BN168" s="1009"/>
      <c r="BO168" s="1009"/>
      <c r="BP168" s="1009">
        <v>0</v>
      </c>
      <c r="BQ168" s="1009">
        <v>0</v>
      </c>
      <c r="BR168" s="1009">
        <v>0</v>
      </c>
      <c r="BS168" s="1009">
        <v>0</v>
      </c>
      <c r="BT168" s="1009"/>
      <c r="BU168" s="1009"/>
      <c r="BV168" s="1009"/>
      <c r="BW168" s="1009"/>
      <c r="BX168" s="1009"/>
      <c r="BY168" s="1009"/>
      <c r="BZ168" s="1009"/>
      <c r="CA168" s="1009">
        <v>100</v>
      </c>
      <c r="CB168" s="1009"/>
      <c r="CC168" s="1009"/>
      <c r="CD168" s="1009"/>
      <c r="CE168" s="1009"/>
      <c r="CF168" s="1009"/>
      <c r="CG168" s="1009"/>
    </row>
    <row r="169" spans="1:85" hidden="1">
      <c r="A169" s="1021">
        <v>2010</v>
      </c>
      <c r="B169" s="1021">
        <v>302</v>
      </c>
      <c r="C169" s="1021" t="s">
        <v>3063</v>
      </c>
      <c r="D169" s="1021" t="str">
        <f>VLOOKUP(G169,'справочник FS-HF'!$A$2:$C$26,3,FALSE)</f>
        <v>FS.7.1.1</v>
      </c>
      <c r="E169" s="1021" t="str">
        <f>VLOOKUP(G169,'справочник FS-HF'!$A$2:$D$26,4,FALSE)</f>
        <v xml:space="preserve">HF.4.2.2.1 </v>
      </c>
      <c r="F169" s="1021">
        <v>1</v>
      </c>
      <c r="G169" s="1021" t="s">
        <v>3064</v>
      </c>
      <c r="H169" s="1021">
        <v>2010016225</v>
      </c>
      <c r="I169" s="1021" t="s">
        <v>3529</v>
      </c>
      <c r="J169" s="1021">
        <v>1</v>
      </c>
      <c r="K169" s="1021">
        <v>613</v>
      </c>
      <c r="L169" s="1021" t="s">
        <v>3034</v>
      </c>
      <c r="M169" s="1021"/>
      <c r="N169" s="1021"/>
      <c r="O169" s="1021">
        <v>10019</v>
      </c>
      <c r="P169" s="1021" t="s">
        <v>3035</v>
      </c>
      <c r="Q169" s="1021">
        <v>11</v>
      </c>
      <c r="R169" s="1021" t="s">
        <v>3036</v>
      </c>
      <c r="S169" s="1021">
        <v>1</v>
      </c>
      <c r="T169" s="1021">
        <v>10</v>
      </c>
      <c r="U169" s="1021">
        <v>110</v>
      </c>
      <c r="V169" s="1021" t="s">
        <v>3047</v>
      </c>
      <c r="W169" s="1021">
        <v>2.5000000000000001E-5</v>
      </c>
      <c r="X169" s="1035">
        <v>2.5000000000000001E-5</v>
      </c>
      <c r="Y169" s="1036">
        <f>X169*'[3]Exchange rate'!$B$4*'[3]Exchange rate'!$B$7</f>
        <v>3.6840000000000006</v>
      </c>
      <c r="Z169" s="1021"/>
      <c r="AA169" s="1021">
        <v>2.5532939601106198E-5</v>
      </c>
      <c r="AB169" s="1021">
        <v>2.5532939601106198E-5</v>
      </c>
      <c r="AC169" s="1021"/>
      <c r="AD169" s="1021"/>
      <c r="AE169" s="1021"/>
      <c r="AF169" s="1021">
        <v>2.5000000000000001E-5</v>
      </c>
      <c r="AG169" s="1021"/>
      <c r="AH169" s="1021"/>
      <c r="AI169" s="1021">
        <v>2.5532939601106198E-5</v>
      </c>
      <c r="AJ169" s="1021"/>
      <c r="AK169" s="1021"/>
      <c r="AL169" s="1021"/>
      <c r="AM169" s="1021"/>
      <c r="AN169" s="1021"/>
      <c r="AO169" s="1021"/>
      <c r="AP169" s="1021">
        <v>302</v>
      </c>
      <c r="AQ169" s="1021">
        <v>2.5000000000000001E-5</v>
      </c>
      <c r="AR169" s="1021">
        <v>2.5000000000000001E-5</v>
      </c>
      <c r="AS169" s="1021" t="s">
        <v>3499</v>
      </c>
      <c r="AT169" s="1021" t="s">
        <v>3500</v>
      </c>
      <c r="AU169" s="1021" t="str">
        <f>VLOOKUP(AV169,справочник_HC!$A$3:$E$20,5,FALSE)</f>
        <v xml:space="preserve">HP.6 </v>
      </c>
      <c r="AV169" s="1037">
        <v>13040</v>
      </c>
      <c r="AW169" s="1036" t="str">
        <f>VLOOKUP(AV169,[3]справочник!$A$3:$C$20,3,FALSE)</f>
        <v>HC.6.2</v>
      </c>
      <c r="AX169" s="1021" t="s">
        <v>3428</v>
      </c>
      <c r="AY169" s="1021">
        <v>130</v>
      </c>
      <c r="AZ169" s="1021" t="s">
        <v>3169</v>
      </c>
      <c r="BA169" s="1021">
        <v>50000</v>
      </c>
      <c r="BB169" s="1021" t="s">
        <v>3081</v>
      </c>
      <c r="BC169" s="1021" t="s">
        <v>3081</v>
      </c>
      <c r="BD169" s="1021"/>
      <c r="BE169" s="1038">
        <v>38717</v>
      </c>
      <c r="BF169" s="1038">
        <v>39081</v>
      </c>
      <c r="BG169" s="1021" t="s">
        <v>3530</v>
      </c>
      <c r="BH169" s="1009"/>
      <c r="BI169" s="1009">
        <v>0</v>
      </c>
      <c r="BJ169" s="1009">
        <v>0</v>
      </c>
      <c r="BK169" s="1009">
        <v>0</v>
      </c>
      <c r="BL169" s="1009"/>
      <c r="BM169" s="1009"/>
      <c r="BN169" s="1009"/>
      <c r="BO169" s="1009"/>
      <c r="BP169" s="1009">
        <v>0</v>
      </c>
      <c r="BQ169" s="1009">
        <v>0</v>
      </c>
      <c r="BR169" s="1009">
        <v>0</v>
      </c>
      <c r="BS169" s="1009">
        <v>0</v>
      </c>
      <c r="BT169" s="1009"/>
      <c r="BU169" s="1009"/>
      <c r="BV169" s="1009"/>
      <c r="BW169" s="1009"/>
      <c r="BX169" s="1009"/>
      <c r="BY169" s="1009"/>
      <c r="BZ169" s="1009"/>
      <c r="CA169" s="1009">
        <v>100</v>
      </c>
      <c r="CB169" s="1009"/>
      <c r="CC169" s="1009"/>
      <c r="CD169" s="1009"/>
      <c r="CE169" s="1009"/>
      <c r="CF169" s="1009"/>
      <c r="CG169" s="1009"/>
    </row>
    <row r="170" spans="1:85" hidden="1">
      <c r="A170" s="1021">
        <v>2010</v>
      </c>
      <c r="B170" s="1021">
        <v>302</v>
      </c>
      <c r="C170" s="1021" t="s">
        <v>3063</v>
      </c>
      <c r="D170" s="1021" t="str">
        <f>VLOOKUP(G170,'справочник FS-HF'!$A$2:$C$26,3,FALSE)</f>
        <v>FS.7.1.1</v>
      </c>
      <c r="E170" s="1021" t="str">
        <f>VLOOKUP(G170,'справочник FS-HF'!$A$2:$D$26,4,FALSE)</f>
        <v xml:space="preserve">HF.4.2.2.1 </v>
      </c>
      <c r="F170" s="1021">
        <v>1</v>
      </c>
      <c r="G170" s="1021" t="s">
        <v>3064</v>
      </c>
      <c r="H170" s="1021">
        <v>2010016166</v>
      </c>
      <c r="I170" s="1021" t="s">
        <v>3531</v>
      </c>
      <c r="J170" s="1021">
        <v>1</v>
      </c>
      <c r="K170" s="1021">
        <v>613</v>
      </c>
      <c r="L170" s="1021" t="s">
        <v>3034</v>
      </c>
      <c r="M170" s="1021"/>
      <c r="N170" s="1021"/>
      <c r="O170" s="1021">
        <v>10019</v>
      </c>
      <c r="P170" s="1021" t="s">
        <v>3035</v>
      </c>
      <c r="Q170" s="1021">
        <v>11</v>
      </c>
      <c r="R170" s="1021" t="s">
        <v>3036</v>
      </c>
      <c r="S170" s="1021">
        <v>1</v>
      </c>
      <c r="T170" s="1021">
        <v>10</v>
      </c>
      <c r="U170" s="1021">
        <v>110</v>
      </c>
      <c r="V170" s="1021" t="s">
        <v>3094</v>
      </c>
      <c r="W170" s="1021">
        <v>1.11259999999999E-2</v>
      </c>
      <c r="X170" s="1035">
        <v>1.11259999999999E-2</v>
      </c>
      <c r="Y170" s="1036">
        <f>X170*'[3]Exchange rate'!$B$4*'[3]Exchange rate'!$B$7</f>
        <v>1639.5273599999853</v>
      </c>
      <c r="Z170" s="1021"/>
      <c r="AA170" s="1021">
        <v>1.1363179440076299E-2</v>
      </c>
      <c r="AB170" s="1021">
        <v>1.1363179440076299E-2</v>
      </c>
      <c r="AC170" s="1021"/>
      <c r="AD170" s="1021"/>
      <c r="AE170" s="1021"/>
      <c r="AF170" s="1021">
        <v>1.11259999999999E-2</v>
      </c>
      <c r="AG170" s="1021"/>
      <c r="AH170" s="1021"/>
      <c r="AI170" s="1021">
        <v>1.1363179440076299E-2</v>
      </c>
      <c r="AJ170" s="1021"/>
      <c r="AK170" s="1021"/>
      <c r="AL170" s="1021"/>
      <c r="AM170" s="1021"/>
      <c r="AN170" s="1021"/>
      <c r="AO170" s="1021"/>
      <c r="AP170" s="1021">
        <v>302</v>
      </c>
      <c r="AQ170" s="1021">
        <v>1.11259999999999E-2</v>
      </c>
      <c r="AR170" s="1021">
        <v>1.11259999999999E-2</v>
      </c>
      <c r="AS170" s="1021" t="s">
        <v>3499</v>
      </c>
      <c r="AT170" s="1021" t="s">
        <v>3500</v>
      </c>
      <c r="AU170" s="1021" t="str">
        <f>VLOOKUP(AV170,справочник_HC!$A$3:$E$20,5,FALSE)</f>
        <v xml:space="preserve">HP.6 </v>
      </c>
      <c r="AV170" s="1037">
        <v>13040</v>
      </c>
      <c r="AW170" s="1036" t="str">
        <f>VLOOKUP(AV170,[3]справочник!$A$3:$C$20,3,FALSE)</f>
        <v>HC.6.2</v>
      </c>
      <c r="AX170" s="1021" t="s">
        <v>3428</v>
      </c>
      <c r="AY170" s="1021">
        <v>130</v>
      </c>
      <c r="AZ170" s="1021" t="s">
        <v>3169</v>
      </c>
      <c r="BA170" s="1021">
        <v>50000</v>
      </c>
      <c r="BB170" s="1021" t="s">
        <v>3081</v>
      </c>
      <c r="BC170" s="1021" t="s">
        <v>3081</v>
      </c>
      <c r="BD170" s="1021"/>
      <c r="BE170" s="1038">
        <v>38717</v>
      </c>
      <c r="BF170" s="1038">
        <v>39081</v>
      </c>
      <c r="BG170" s="1021" t="s">
        <v>3530</v>
      </c>
      <c r="BH170" s="1009"/>
      <c r="BI170" s="1009">
        <v>0</v>
      </c>
      <c r="BJ170" s="1009">
        <v>0</v>
      </c>
      <c r="BK170" s="1009">
        <v>0</v>
      </c>
      <c r="BL170" s="1009">
        <v>1</v>
      </c>
      <c r="BM170" s="1009"/>
      <c r="BN170" s="1009"/>
      <c r="BO170" s="1009"/>
      <c r="BP170" s="1009">
        <v>0</v>
      </c>
      <c r="BQ170" s="1009">
        <v>0</v>
      </c>
      <c r="BR170" s="1009">
        <v>0</v>
      </c>
      <c r="BS170" s="1009">
        <v>0</v>
      </c>
      <c r="BT170" s="1009"/>
      <c r="BU170" s="1009"/>
      <c r="BV170" s="1009"/>
      <c r="BW170" s="1009"/>
      <c r="BX170" s="1009"/>
      <c r="BY170" s="1009"/>
      <c r="BZ170" s="1009"/>
      <c r="CA170" s="1009">
        <v>100</v>
      </c>
      <c r="CB170" s="1009"/>
      <c r="CC170" s="1009"/>
      <c r="CD170" s="1009"/>
      <c r="CE170" s="1009"/>
      <c r="CF170" s="1009"/>
      <c r="CG170" s="1009"/>
    </row>
    <row r="171" spans="1:85" hidden="1">
      <c r="A171" s="1021">
        <v>2010</v>
      </c>
      <c r="B171" s="1021">
        <v>302</v>
      </c>
      <c r="C171" s="1021" t="s">
        <v>3063</v>
      </c>
      <c r="D171" s="1021" t="str">
        <f>VLOOKUP(G171,'справочник FS-HF'!$A$2:$C$26,3,FALSE)</f>
        <v>FS.7.1.1</v>
      </c>
      <c r="E171" s="1021" t="str">
        <f>VLOOKUP(G171,'справочник FS-HF'!$A$2:$D$26,4,FALSE)</f>
        <v xml:space="preserve">HF.4.2.2.1 </v>
      </c>
      <c r="F171" s="1021">
        <v>1</v>
      </c>
      <c r="G171" s="1021" t="s">
        <v>3064</v>
      </c>
      <c r="H171" s="1021">
        <v>2010016220</v>
      </c>
      <c r="I171" s="1021" t="s">
        <v>3532</v>
      </c>
      <c r="J171" s="1021">
        <v>1</v>
      </c>
      <c r="K171" s="1021">
        <v>613</v>
      </c>
      <c r="L171" s="1021" t="s">
        <v>3034</v>
      </c>
      <c r="M171" s="1021"/>
      <c r="N171" s="1021"/>
      <c r="O171" s="1021">
        <v>10019</v>
      </c>
      <c r="P171" s="1021" t="s">
        <v>3035</v>
      </c>
      <c r="Q171" s="1021">
        <v>11</v>
      </c>
      <c r="R171" s="1021" t="s">
        <v>3036</v>
      </c>
      <c r="S171" s="1021">
        <v>1</v>
      </c>
      <c r="T171" s="1021">
        <v>10</v>
      </c>
      <c r="U171" s="1021">
        <v>110</v>
      </c>
      <c r="V171" s="1021" t="s">
        <v>3047</v>
      </c>
      <c r="W171" s="1021">
        <v>7.6E-3</v>
      </c>
      <c r="X171" s="1035">
        <v>7.6E-3</v>
      </c>
      <c r="Y171" s="1036">
        <f>X171*'[3]Exchange rate'!$B$4*'[3]Exchange rate'!$B$7</f>
        <v>1119.9360000000001</v>
      </c>
      <c r="Z171" s="1021"/>
      <c r="AA171" s="1021">
        <v>7.7620136387362903E-3</v>
      </c>
      <c r="AB171" s="1021">
        <v>7.7620136387362903E-3</v>
      </c>
      <c r="AC171" s="1021"/>
      <c r="AD171" s="1021"/>
      <c r="AE171" s="1021"/>
      <c r="AF171" s="1021">
        <v>7.6E-3</v>
      </c>
      <c r="AG171" s="1021"/>
      <c r="AH171" s="1021"/>
      <c r="AI171" s="1021">
        <v>7.7620136387362903E-3</v>
      </c>
      <c r="AJ171" s="1021"/>
      <c r="AK171" s="1021"/>
      <c r="AL171" s="1021"/>
      <c r="AM171" s="1021"/>
      <c r="AN171" s="1021"/>
      <c r="AO171" s="1021"/>
      <c r="AP171" s="1021">
        <v>302</v>
      </c>
      <c r="AQ171" s="1021">
        <v>7.6E-3</v>
      </c>
      <c r="AR171" s="1021">
        <v>7.6E-3</v>
      </c>
      <c r="AS171" s="1021" t="s">
        <v>3499</v>
      </c>
      <c r="AT171" s="1021" t="s">
        <v>3500</v>
      </c>
      <c r="AU171" s="1021" t="str">
        <f>VLOOKUP(AV171,справочник_HC!$A$3:$E$20,5,FALSE)</f>
        <v xml:space="preserve">HP.6 </v>
      </c>
      <c r="AV171" s="1037">
        <v>13040</v>
      </c>
      <c r="AW171" s="1036" t="str">
        <f>VLOOKUP(AV171,[3]справочник!$A$3:$C$20,3,FALSE)</f>
        <v>HC.6.2</v>
      </c>
      <c r="AX171" s="1021" t="s">
        <v>3428</v>
      </c>
      <c r="AY171" s="1021">
        <v>130</v>
      </c>
      <c r="AZ171" s="1021" t="s">
        <v>3169</v>
      </c>
      <c r="BA171" s="1021">
        <v>50000</v>
      </c>
      <c r="BB171" s="1021" t="s">
        <v>3081</v>
      </c>
      <c r="BC171" s="1021" t="s">
        <v>3081</v>
      </c>
      <c r="BD171" s="1021"/>
      <c r="BE171" s="1038">
        <v>38717</v>
      </c>
      <c r="BF171" s="1038">
        <v>39081</v>
      </c>
      <c r="BG171" s="1021" t="s">
        <v>3530</v>
      </c>
      <c r="BH171" s="1009"/>
      <c r="BI171" s="1009">
        <v>0</v>
      </c>
      <c r="BJ171" s="1009">
        <v>0</v>
      </c>
      <c r="BK171" s="1009">
        <v>0</v>
      </c>
      <c r="BL171" s="1009"/>
      <c r="BM171" s="1009"/>
      <c r="BN171" s="1009"/>
      <c r="BO171" s="1009"/>
      <c r="BP171" s="1009">
        <v>0</v>
      </c>
      <c r="BQ171" s="1009">
        <v>0</v>
      </c>
      <c r="BR171" s="1009">
        <v>0</v>
      </c>
      <c r="BS171" s="1009">
        <v>0</v>
      </c>
      <c r="BT171" s="1009"/>
      <c r="BU171" s="1009"/>
      <c r="BV171" s="1009"/>
      <c r="BW171" s="1009"/>
      <c r="BX171" s="1009"/>
      <c r="BY171" s="1009"/>
      <c r="BZ171" s="1009"/>
      <c r="CA171" s="1009">
        <v>100</v>
      </c>
      <c r="CB171" s="1009"/>
      <c r="CC171" s="1009"/>
      <c r="CD171" s="1009"/>
      <c r="CE171" s="1009"/>
      <c r="CF171" s="1009"/>
      <c r="CG171" s="1009"/>
    </row>
    <row r="172" spans="1:85" hidden="1">
      <c r="A172" s="1021">
        <v>2010</v>
      </c>
      <c r="B172" s="1021">
        <v>302</v>
      </c>
      <c r="C172" s="1021" t="s">
        <v>3063</v>
      </c>
      <c r="D172" s="1021" t="str">
        <f>VLOOKUP(G172,'справочник FS-HF'!$A$2:$C$26,3,FALSE)</f>
        <v>FS.7.1.1</v>
      </c>
      <c r="E172" s="1021" t="str">
        <f>VLOOKUP(G172,'справочник FS-HF'!$A$2:$D$26,4,FALSE)</f>
        <v xml:space="preserve">HF.4.2.2.1 </v>
      </c>
      <c r="F172" s="1021">
        <v>1</v>
      </c>
      <c r="G172" s="1021" t="s">
        <v>3064</v>
      </c>
      <c r="H172" s="1021">
        <v>2010016224</v>
      </c>
      <c r="I172" s="1021" t="s">
        <v>3533</v>
      </c>
      <c r="J172" s="1021">
        <v>1</v>
      </c>
      <c r="K172" s="1021">
        <v>613</v>
      </c>
      <c r="L172" s="1021" t="s">
        <v>3034</v>
      </c>
      <c r="M172" s="1021"/>
      <c r="N172" s="1021"/>
      <c r="O172" s="1021">
        <v>10019</v>
      </c>
      <c r="P172" s="1021" t="s">
        <v>3035</v>
      </c>
      <c r="Q172" s="1021">
        <v>11</v>
      </c>
      <c r="R172" s="1021" t="s">
        <v>3036</v>
      </c>
      <c r="S172" s="1021">
        <v>1</v>
      </c>
      <c r="T172" s="1021">
        <v>10</v>
      </c>
      <c r="U172" s="1021">
        <v>110</v>
      </c>
      <c r="V172" s="1021" t="s">
        <v>3047</v>
      </c>
      <c r="W172" s="1021">
        <v>1.13499999999999E-3</v>
      </c>
      <c r="X172" s="1035">
        <v>1.13499999999999E-3</v>
      </c>
      <c r="Y172" s="1036">
        <f>X172*'[3]Exchange rate'!$B$4*'[3]Exchange rate'!$B$7</f>
        <v>167.25359999999853</v>
      </c>
      <c r="Z172" s="1021"/>
      <c r="AA172" s="1021">
        <v>1.1591954578902199E-3</v>
      </c>
      <c r="AB172" s="1021">
        <v>1.1591954578902199E-3</v>
      </c>
      <c r="AC172" s="1021"/>
      <c r="AD172" s="1021"/>
      <c r="AE172" s="1021"/>
      <c r="AF172" s="1021">
        <v>1.13499999999999E-3</v>
      </c>
      <c r="AG172" s="1021"/>
      <c r="AH172" s="1021"/>
      <c r="AI172" s="1021">
        <v>1.1591954578902199E-3</v>
      </c>
      <c r="AJ172" s="1021"/>
      <c r="AK172" s="1021"/>
      <c r="AL172" s="1021"/>
      <c r="AM172" s="1021"/>
      <c r="AN172" s="1021"/>
      <c r="AO172" s="1021"/>
      <c r="AP172" s="1021">
        <v>302</v>
      </c>
      <c r="AQ172" s="1021">
        <v>1.13499999999999E-3</v>
      </c>
      <c r="AR172" s="1021">
        <v>1.13499999999999E-3</v>
      </c>
      <c r="AS172" s="1021" t="s">
        <v>3499</v>
      </c>
      <c r="AT172" s="1021" t="s">
        <v>3500</v>
      </c>
      <c r="AU172" s="1021" t="str">
        <f>VLOOKUP(AV172,справочник_HC!$A$3:$E$20,5,FALSE)</f>
        <v xml:space="preserve">HP.6 </v>
      </c>
      <c r="AV172" s="1037">
        <v>13040</v>
      </c>
      <c r="AW172" s="1036" t="str">
        <f>VLOOKUP(AV172,[3]справочник!$A$3:$C$20,3,FALSE)</f>
        <v>HC.6.2</v>
      </c>
      <c r="AX172" s="1021" t="s">
        <v>3428</v>
      </c>
      <c r="AY172" s="1021">
        <v>130</v>
      </c>
      <c r="AZ172" s="1021" t="s">
        <v>3169</v>
      </c>
      <c r="BA172" s="1021">
        <v>50000</v>
      </c>
      <c r="BB172" s="1021" t="s">
        <v>3081</v>
      </c>
      <c r="BC172" s="1021" t="s">
        <v>3081</v>
      </c>
      <c r="BD172" s="1021"/>
      <c r="BE172" s="1038">
        <v>38717</v>
      </c>
      <c r="BF172" s="1038">
        <v>39081</v>
      </c>
      <c r="BG172" s="1021" t="s">
        <v>3530</v>
      </c>
      <c r="BH172" s="1009"/>
      <c r="BI172" s="1009">
        <v>0</v>
      </c>
      <c r="BJ172" s="1009">
        <v>0</v>
      </c>
      <c r="BK172" s="1009">
        <v>0</v>
      </c>
      <c r="BL172" s="1009"/>
      <c r="BM172" s="1009"/>
      <c r="BN172" s="1009"/>
      <c r="BO172" s="1009"/>
      <c r="BP172" s="1009">
        <v>0</v>
      </c>
      <c r="BQ172" s="1009">
        <v>0</v>
      </c>
      <c r="BR172" s="1009">
        <v>0</v>
      </c>
      <c r="BS172" s="1009">
        <v>0</v>
      </c>
      <c r="BT172" s="1009"/>
      <c r="BU172" s="1009"/>
      <c r="BV172" s="1009"/>
      <c r="BW172" s="1009"/>
      <c r="BX172" s="1009"/>
      <c r="BY172" s="1009"/>
      <c r="BZ172" s="1009"/>
      <c r="CA172" s="1009">
        <v>100</v>
      </c>
      <c r="CB172" s="1009"/>
      <c r="CC172" s="1009"/>
      <c r="CD172" s="1009"/>
      <c r="CE172" s="1009"/>
      <c r="CF172" s="1009"/>
      <c r="CG172" s="1009"/>
    </row>
    <row r="173" spans="1:85" hidden="1">
      <c r="A173" s="1021">
        <v>2010</v>
      </c>
      <c r="B173" s="1021">
        <v>302</v>
      </c>
      <c r="C173" s="1021" t="s">
        <v>3063</v>
      </c>
      <c r="D173" s="1021" t="str">
        <f>VLOOKUP(G173,'справочник FS-HF'!$A$2:$C$26,3,FALSE)</f>
        <v>FS.7.1.1</v>
      </c>
      <c r="E173" s="1021" t="str">
        <f>VLOOKUP(G173,'справочник FS-HF'!$A$2:$D$26,4,FALSE)</f>
        <v xml:space="preserve">HF.4.2.2.1 </v>
      </c>
      <c r="F173" s="1021">
        <v>1</v>
      </c>
      <c r="G173" s="1021" t="s">
        <v>3064</v>
      </c>
      <c r="H173" s="1021">
        <v>2010016251</v>
      </c>
      <c r="I173" s="1021" t="s">
        <v>3534</v>
      </c>
      <c r="J173" s="1021">
        <v>1</v>
      </c>
      <c r="K173" s="1021">
        <v>613</v>
      </c>
      <c r="L173" s="1021" t="s">
        <v>3034</v>
      </c>
      <c r="M173" s="1021"/>
      <c r="N173" s="1021"/>
      <c r="O173" s="1021">
        <v>10019</v>
      </c>
      <c r="P173" s="1021" t="s">
        <v>3035</v>
      </c>
      <c r="Q173" s="1021">
        <v>11</v>
      </c>
      <c r="R173" s="1021" t="s">
        <v>3036</v>
      </c>
      <c r="S173" s="1021">
        <v>1</v>
      </c>
      <c r="T173" s="1021">
        <v>10</v>
      </c>
      <c r="U173" s="1021">
        <v>110</v>
      </c>
      <c r="V173" s="1021" t="s">
        <v>3047</v>
      </c>
      <c r="W173" s="1021">
        <v>2.3180000000000002E-3</v>
      </c>
      <c r="X173" s="1035">
        <v>2.3180000000000002E-3</v>
      </c>
      <c r="Y173" s="1036">
        <f>X173*'[3]Exchange rate'!$B$4*'[3]Exchange rate'!$B$7</f>
        <v>341.58048000000008</v>
      </c>
      <c r="Z173" s="1021"/>
      <c r="AA173" s="1021">
        <v>2.36741415981457E-3</v>
      </c>
      <c r="AB173" s="1021">
        <v>2.36741415981457E-3</v>
      </c>
      <c r="AC173" s="1021"/>
      <c r="AD173" s="1021"/>
      <c r="AE173" s="1021"/>
      <c r="AF173" s="1021">
        <v>2.3180000000000002E-3</v>
      </c>
      <c r="AG173" s="1021"/>
      <c r="AH173" s="1021"/>
      <c r="AI173" s="1021">
        <v>2.36741415981457E-3</v>
      </c>
      <c r="AJ173" s="1021"/>
      <c r="AK173" s="1021"/>
      <c r="AL173" s="1021"/>
      <c r="AM173" s="1021"/>
      <c r="AN173" s="1021"/>
      <c r="AO173" s="1021"/>
      <c r="AP173" s="1021">
        <v>302</v>
      </c>
      <c r="AQ173" s="1021">
        <v>2.3180000000000002E-3</v>
      </c>
      <c r="AR173" s="1021">
        <v>2.3180000000000002E-3</v>
      </c>
      <c r="AS173" s="1021" t="s">
        <v>3499</v>
      </c>
      <c r="AT173" s="1021" t="s">
        <v>3500</v>
      </c>
      <c r="AU173" s="1021" t="str">
        <f>VLOOKUP(AV173,справочник_HC!$A$3:$E$20,5,FALSE)</f>
        <v xml:space="preserve">HP.6 </v>
      </c>
      <c r="AV173" s="1037">
        <v>13040</v>
      </c>
      <c r="AW173" s="1036" t="str">
        <f>VLOOKUP(AV173,[3]справочник!$A$3:$C$20,3,FALSE)</f>
        <v>HC.6.2</v>
      </c>
      <c r="AX173" s="1021" t="s">
        <v>3428</v>
      </c>
      <c r="AY173" s="1021">
        <v>130</v>
      </c>
      <c r="AZ173" s="1021" t="s">
        <v>3169</v>
      </c>
      <c r="BA173" s="1021">
        <v>50000</v>
      </c>
      <c r="BB173" s="1021" t="s">
        <v>3081</v>
      </c>
      <c r="BC173" s="1021" t="s">
        <v>3081</v>
      </c>
      <c r="BD173" s="1021"/>
      <c r="BE173" s="1038">
        <v>38717</v>
      </c>
      <c r="BF173" s="1038">
        <v>39081</v>
      </c>
      <c r="BG173" s="1021" t="s">
        <v>3530</v>
      </c>
      <c r="BH173" s="1009"/>
      <c r="BI173" s="1009">
        <v>0</v>
      </c>
      <c r="BJ173" s="1009">
        <v>0</v>
      </c>
      <c r="BK173" s="1009">
        <v>0</v>
      </c>
      <c r="BL173" s="1009"/>
      <c r="BM173" s="1009"/>
      <c r="BN173" s="1009"/>
      <c r="BO173" s="1009"/>
      <c r="BP173" s="1009">
        <v>0</v>
      </c>
      <c r="BQ173" s="1009">
        <v>0</v>
      </c>
      <c r="BR173" s="1009">
        <v>0</v>
      </c>
      <c r="BS173" s="1009">
        <v>0</v>
      </c>
      <c r="BT173" s="1009"/>
      <c r="BU173" s="1009"/>
      <c r="BV173" s="1009"/>
      <c r="BW173" s="1009"/>
      <c r="BX173" s="1009"/>
      <c r="BY173" s="1009"/>
      <c r="BZ173" s="1009"/>
      <c r="CA173" s="1009">
        <v>100</v>
      </c>
      <c r="CB173" s="1009"/>
      <c r="CC173" s="1009"/>
      <c r="CD173" s="1009"/>
      <c r="CE173" s="1009"/>
      <c r="CF173" s="1009"/>
      <c r="CG173" s="1009"/>
    </row>
    <row r="174" spans="1:85" hidden="1">
      <c r="A174" s="1021">
        <v>2010</v>
      </c>
      <c r="B174" s="1021">
        <v>302</v>
      </c>
      <c r="C174" s="1021" t="s">
        <v>3063</v>
      </c>
      <c r="D174" s="1021" t="str">
        <f>VLOOKUP(G174,'справочник FS-HF'!$A$2:$C$26,3,FALSE)</f>
        <v>FS.7.1.1</v>
      </c>
      <c r="E174" s="1021" t="str">
        <f>VLOOKUP(G174,'справочник FS-HF'!$A$2:$D$26,4,FALSE)</f>
        <v xml:space="preserve">HF.4.2.2.1 </v>
      </c>
      <c r="F174" s="1021">
        <v>1</v>
      </c>
      <c r="G174" s="1021" t="s">
        <v>3064</v>
      </c>
      <c r="H174" s="1021">
        <v>2010016196</v>
      </c>
      <c r="I174" s="1021" t="s">
        <v>3535</v>
      </c>
      <c r="J174" s="1021">
        <v>1</v>
      </c>
      <c r="K174" s="1021">
        <v>613</v>
      </c>
      <c r="L174" s="1021" t="s">
        <v>3034</v>
      </c>
      <c r="M174" s="1021"/>
      <c r="N174" s="1021"/>
      <c r="O174" s="1021">
        <v>10019</v>
      </c>
      <c r="P174" s="1021" t="s">
        <v>3035</v>
      </c>
      <c r="Q174" s="1021">
        <v>11</v>
      </c>
      <c r="R174" s="1021" t="s">
        <v>3036</v>
      </c>
      <c r="S174" s="1021">
        <v>1</v>
      </c>
      <c r="T174" s="1021">
        <v>10</v>
      </c>
      <c r="U174" s="1021">
        <v>110</v>
      </c>
      <c r="V174" s="1021" t="s">
        <v>3047</v>
      </c>
      <c r="W174" s="1021">
        <v>4.0000000000000001E-3</v>
      </c>
      <c r="X174" s="1035">
        <v>4.0000000000000001E-3</v>
      </c>
      <c r="Y174" s="1036">
        <f>X174*'[3]Exchange rate'!$B$4*'[3]Exchange rate'!$B$7</f>
        <v>589.44000000000005</v>
      </c>
      <c r="Z174" s="1021"/>
      <c r="AA174" s="1021">
        <v>4.0852703361769901E-3</v>
      </c>
      <c r="AB174" s="1021">
        <v>4.0852703361769901E-3</v>
      </c>
      <c r="AC174" s="1021"/>
      <c r="AD174" s="1021"/>
      <c r="AE174" s="1021"/>
      <c r="AF174" s="1021">
        <v>4.0000000000000001E-3</v>
      </c>
      <c r="AG174" s="1021"/>
      <c r="AH174" s="1021"/>
      <c r="AI174" s="1021">
        <v>4.0852703361769901E-3</v>
      </c>
      <c r="AJ174" s="1021"/>
      <c r="AK174" s="1021"/>
      <c r="AL174" s="1021"/>
      <c r="AM174" s="1021"/>
      <c r="AN174" s="1021"/>
      <c r="AO174" s="1021"/>
      <c r="AP174" s="1021">
        <v>302</v>
      </c>
      <c r="AQ174" s="1021">
        <v>4.0000000000000001E-3</v>
      </c>
      <c r="AR174" s="1021">
        <v>4.0000000000000001E-3</v>
      </c>
      <c r="AS174" s="1021" t="s">
        <v>3499</v>
      </c>
      <c r="AT174" s="1021" t="s">
        <v>3500</v>
      </c>
      <c r="AU174" s="1021" t="str">
        <f>VLOOKUP(AV174,справочник_HC!$A$3:$E$20,5,FALSE)</f>
        <v xml:space="preserve">HP.6 </v>
      </c>
      <c r="AV174" s="1037">
        <v>13040</v>
      </c>
      <c r="AW174" s="1036" t="str">
        <f>VLOOKUP(AV174,[3]справочник!$A$3:$C$20,3,FALSE)</f>
        <v>HC.6.2</v>
      </c>
      <c r="AX174" s="1021" t="s">
        <v>3428</v>
      </c>
      <c r="AY174" s="1021">
        <v>130</v>
      </c>
      <c r="AZ174" s="1021" t="s">
        <v>3169</v>
      </c>
      <c r="BA174" s="1021">
        <v>50000</v>
      </c>
      <c r="BB174" s="1021" t="s">
        <v>3081</v>
      </c>
      <c r="BC174" s="1021" t="s">
        <v>3081</v>
      </c>
      <c r="BD174" s="1021"/>
      <c r="BE174" s="1038">
        <v>38717</v>
      </c>
      <c r="BF174" s="1038">
        <v>39081</v>
      </c>
      <c r="BG174" s="1021" t="s">
        <v>3530</v>
      </c>
      <c r="BH174" s="1009"/>
      <c r="BI174" s="1009">
        <v>0</v>
      </c>
      <c r="BJ174" s="1009">
        <v>0</v>
      </c>
      <c r="BK174" s="1009">
        <v>0</v>
      </c>
      <c r="BL174" s="1009"/>
      <c r="BM174" s="1009"/>
      <c r="BN174" s="1009"/>
      <c r="BO174" s="1009"/>
      <c r="BP174" s="1009">
        <v>0</v>
      </c>
      <c r="BQ174" s="1009">
        <v>0</v>
      </c>
      <c r="BR174" s="1009">
        <v>0</v>
      </c>
      <c r="BS174" s="1009">
        <v>0</v>
      </c>
      <c r="BT174" s="1009"/>
      <c r="BU174" s="1009"/>
      <c r="BV174" s="1009"/>
      <c r="BW174" s="1009"/>
      <c r="BX174" s="1009"/>
      <c r="BY174" s="1009"/>
      <c r="BZ174" s="1009"/>
      <c r="CA174" s="1009">
        <v>100</v>
      </c>
      <c r="CB174" s="1009"/>
      <c r="CC174" s="1009"/>
      <c r="CD174" s="1009"/>
      <c r="CE174" s="1009"/>
      <c r="CF174" s="1009"/>
      <c r="CG174" s="1009"/>
    </row>
    <row r="175" spans="1:85" hidden="1">
      <c r="A175" s="1021">
        <v>2010</v>
      </c>
      <c r="B175" s="1021">
        <v>302</v>
      </c>
      <c r="C175" s="1021" t="s">
        <v>3063</v>
      </c>
      <c r="D175" s="1021" t="str">
        <f>VLOOKUP(G175,'справочник FS-HF'!$A$2:$C$26,3,FALSE)</f>
        <v>FS.7.1.1</v>
      </c>
      <c r="E175" s="1021" t="str">
        <f>VLOOKUP(G175,'справочник FS-HF'!$A$2:$D$26,4,FALSE)</f>
        <v xml:space="preserve">HF.4.2.2.1 </v>
      </c>
      <c r="F175" s="1021">
        <v>1</v>
      </c>
      <c r="G175" s="1021" t="s">
        <v>3064</v>
      </c>
      <c r="H175" s="1021">
        <v>2010016217</v>
      </c>
      <c r="I175" s="1021" t="s">
        <v>3616</v>
      </c>
      <c r="J175" s="1021">
        <v>3</v>
      </c>
      <c r="K175" s="1021">
        <v>613</v>
      </c>
      <c r="L175" s="1021" t="s">
        <v>3034</v>
      </c>
      <c r="M175" s="1021"/>
      <c r="N175" s="1021"/>
      <c r="O175" s="1021">
        <v>10019</v>
      </c>
      <c r="P175" s="1021" t="s">
        <v>3035</v>
      </c>
      <c r="Q175" s="1021">
        <v>11</v>
      </c>
      <c r="R175" s="1021" t="s">
        <v>3036</v>
      </c>
      <c r="S175" s="1021">
        <v>1</v>
      </c>
      <c r="T175" s="1021">
        <v>10</v>
      </c>
      <c r="U175" s="1021">
        <v>110</v>
      </c>
      <c r="V175" s="1021" t="s">
        <v>3047</v>
      </c>
      <c r="W175" s="1021"/>
      <c r="X175" s="1035">
        <v>1.7960000000000001E-3</v>
      </c>
      <c r="Y175" s="1036">
        <f>X175*'[3]Exchange rate'!$B$4*'[3]Exchange rate'!$B$7</f>
        <v>264.65856000000002</v>
      </c>
      <c r="Z175" s="1021"/>
      <c r="AA175" s="1021"/>
      <c r="AB175" s="1021">
        <v>1.83428638094347E-3</v>
      </c>
      <c r="AC175" s="1021"/>
      <c r="AD175" s="1021"/>
      <c r="AE175" s="1021"/>
      <c r="AF175" s="1021"/>
      <c r="AG175" s="1021"/>
      <c r="AH175" s="1021"/>
      <c r="AI175" s="1021"/>
      <c r="AJ175" s="1021"/>
      <c r="AK175" s="1021"/>
      <c r="AL175" s="1021"/>
      <c r="AM175" s="1021"/>
      <c r="AN175" s="1021"/>
      <c r="AO175" s="1021"/>
      <c r="AP175" s="1021">
        <v>302</v>
      </c>
      <c r="AQ175" s="1021"/>
      <c r="AR175" s="1021">
        <v>1.7960000000000001E-3</v>
      </c>
      <c r="AS175" s="1021" t="s">
        <v>3499</v>
      </c>
      <c r="AT175" s="1021" t="s">
        <v>3500</v>
      </c>
      <c r="AU175" s="1021" t="str">
        <f>VLOOKUP(AV175,справочник_HC!$A$3:$E$20,5,FALSE)</f>
        <v xml:space="preserve">HP.6 </v>
      </c>
      <c r="AV175" s="1037">
        <v>13040</v>
      </c>
      <c r="AW175" s="1036" t="str">
        <f>VLOOKUP(AV175,[3]справочник!$A$3:$C$20,3,FALSE)</f>
        <v>HC.6.2</v>
      </c>
      <c r="AX175" s="1021" t="s">
        <v>3428</v>
      </c>
      <c r="AY175" s="1021">
        <v>130</v>
      </c>
      <c r="AZ175" s="1021" t="s">
        <v>3169</v>
      </c>
      <c r="BA175" s="1021">
        <v>50000</v>
      </c>
      <c r="BB175" s="1021" t="s">
        <v>3081</v>
      </c>
      <c r="BC175" s="1021" t="s">
        <v>3081</v>
      </c>
      <c r="BD175" s="1021"/>
      <c r="BE175" s="1038">
        <v>38717</v>
      </c>
      <c r="BF175" s="1038">
        <v>39081</v>
      </c>
      <c r="BG175" s="1021" t="s">
        <v>3530</v>
      </c>
      <c r="BH175" s="1009"/>
      <c r="BI175" s="1009">
        <v>0</v>
      </c>
      <c r="BJ175" s="1009">
        <v>0</v>
      </c>
      <c r="BK175" s="1009">
        <v>0</v>
      </c>
      <c r="BL175" s="1009"/>
      <c r="BM175" s="1009"/>
      <c r="BN175" s="1009"/>
      <c r="BO175" s="1009"/>
      <c r="BP175" s="1009">
        <v>0</v>
      </c>
      <c r="BQ175" s="1009">
        <v>0</v>
      </c>
      <c r="BR175" s="1009">
        <v>0</v>
      </c>
      <c r="BS175" s="1009">
        <v>0</v>
      </c>
      <c r="BT175" s="1009"/>
      <c r="BU175" s="1009"/>
      <c r="BV175" s="1009"/>
      <c r="BW175" s="1009"/>
      <c r="BX175" s="1009"/>
      <c r="BY175" s="1009"/>
      <c r="BZ175" s="1009"/>
      <c r="CA175" s="1009"/>
      <c r="CB175" s="1009"/>
      <c r="CC175" s="1009"/>
      <c r="CD175" s="1009"/>
      <c r="CE175" s="1009"/>
      <c r="CF175" s="1009"/>
      <c r="CG175" s="1009"/>
    </row>
    <row r="176" spans="1:85" hidden="1">
      <c r="A176" s="1021">
        <v>2012</v>
      </c>
      <c r="B176" s="1021">
        <v>302</v>
      </c>
      <c r="C176" s="1021" t="s">
        <v>3063</v>
      </c>
      <c r="D176" s="1021" t="str">
        <f>VLOOKUP(G176,'справочник FS-HF'!$A$2:$C$26,3,FALSE)</f>
        <v>FS.7.1.1</v>
      </c>
      <c r="E176" s="1021" t="str">
        <f>VLOOKUP(G176,'справочник FS-HF'!$A$2:$D$26,4,FALSE)</f>
        <v xml:space="preserve">HF.4.2.2.1 </v>
      </c>
      <c r="F176" s="1021">
        <v>1</v>
      </c>
      <c r="G176" s="1021" t="s">
        <v>3064</v>
      </c>
      <c r="H176" s="1021">
        <v>2012025349</v>
      </c>
      <c r="I176" s="1021" t="s">
        <v>3440</v>
      </c>
      <c r="J176" s="1021">
        <v>1</v>
      </c>
      <c r="K176" s="1021">
        <v>613</v>
      </c>
      <c r="L176" s="1021" t="s">
        <v>3034</v>
      </c>
      <c r="M176" s="1021"/>
      <c r="N176" s="1021"/>
      <c r="O176" s="1021">
        <v>10019</v>
      </c>
      <c r="P176" s="1021" t="s">
        <v>3035</v>
      </c>
      <c r="Q176" s="1021">
        <v>11</v>
      </c>
      <c r="R176" s="1021" t="s">
        <v>3036</v>
      </c>
      <c r="S176" s="1021">
        <v>1</v>
      </c>
      <c r="T176" s="1021">
        <v>10</v>
      </c>
      <c r="U176" s="1021">
        <v>110</v>
      </c>
      <c r="V176" s="1021" t="s">
        <v>3047</v>
      </c>
      <c r="W176" s="1021"/>
      <c r="X176" s="1035">
        <v>-4.1301999999999901E-2</v>
      </c>
      <c r="Y176" s="1036">
        <f>X176*'[3]Exchange rate'!$B$6*'[3]Exchange rate'!$B$7</f>
        <v>-6158.5412199999855</v>
      </c>
      <c r="Z176" s="1021"/>
      <c r="AA176" s="1021"/>
      <c r="AB176" s="1021">
        <v>-4.0552109180471398E-2</v>
      </c>
      <c r="AC176" s="1021"/>
      <c r="AD176" s="1021"/>
      <c r="AE176" s="1021"/>
      <c r="AF176" s="1021"/>
      <c r="AG176" s="1021"/>
      <c r="AH176" s="1021"/>
      <c r="AI176" s="1021"/>
      <c r="AJ176" s="1021"/>
      <c r="AK176" s="1021"/>
      <c r="AL176" s="1021"/>
      <c r="AM176" s="1021"/>
      <c r="AN176" s="1021"/>
      <c r="AO176" s="1021"/>
      <c r="AP176" s="1021">
        <v>302</v>
      </c>
      <c r="AQ176" s="1021"/>
      <c r="AR176" s="1021">
        <v>-4.1301999999999901E-2</v>
      </c>
      <c r="AS176" s="1021" t="s">
        <v>3441</v>
      </c>
      <c r="AT176" s="1021" t="s">
        <v>3442</v>
      </c>
      <c r="AU176" s="1021" t="str">
        <f>VLOOKUP(AV176,справочник_HC!$A$3:$E$20,5,FALSE)</f>
        <v xml:space="preserve">HP.6 </v>
      </c>
      <c r="AV176" s="1037">
        <v>13040</v>
      </c>
      <c r="AW176" s="1036" t="str">
        <f>VLOOKUP(AV176,[3]справочник!$A$3:$C$20,3,FALSE)</f>
        <v>HC.6.2</v>
      </c>
      <c r="AX176" s="1021" t="s">
        <v>3428</v>
      </c>
      <c r="AY176" s="1021">
        <v>130</v>
      </c>
      <c r="AZ176" s="1021" t="s">
        <v>3169</v>
      </c>
      <c r="BA176" s="1021">
        <v>50000</v>
      </c>
      <c r="BB176" s="1021" t="s">
        <v>3081</v>
      </c>
      <c r="BC176" s="1021" t="s">
        <v>3085</v>
      </c>
      <c r="BD176" s="1021"/>
      <c r="BE176" s="1038">
        <v>38965</v>
      </c>
      <c r="BF176" s="1038">
        <v>38965</v>
      </c>
      <c r="BG176" s="1021" t="s">
        <v>3443</v>
      </c>
      <c r="BH176" s="1009"/>
      <c r="BI176" s="1009"/>
      <c r="BJ176" s="1009"/>
      <c r="BK176" s="1009"/>
      <c r="BL176" s="1009"/>
      <c r="BM176" s="1009"/>
      <c r="BN176" s="1009"/>
      <c r="BO176" s="1009"/>
      <c r="BP176" s="1009"/>
      <c r="BQ176" s="1009"/>
      <c r="BR176" s="1009"/>
      <c r="BS176" s="1009"/>
      <c r="BT176" s="1010">
        <v>39447</v>
      </c>
      <c r="BU176" s="1009"/>
      <c r="BV176" s="1009"/>
      <c r="BW176" s="1009"/>
      <c r="BX176" s="1009"/>
      <c r="BY176" s="1009"/>
      <c r="BZ176" s="1009"/>
      <c r="CA176" s="1009"/>
      <c r="CB176" s="1009"/>
      <c r="CC176" s="1009"/>
      <c r="CD176" s="1009"/>
      <c r="CE176" s="1009"/>
      <c r="CF176" s="1009"/>
      <c r="CG176" s="1009"/>
    </row>
    <row r="177" spans="1:85" hidden="1">
      <c r="A177" s="1021">
        <v>2012</v>
      </c>
      <c r="B177" s="1021">
        <v>302</v>
      </c>
      <c r="C177" s="1021" t="s">
        <v>3063</v>
      </c>
      <c r="D177" s="1021" t="str">
        <f>VLOOKUP(G177,'справочник FS-HF'!$A$2:$C$26,3,FALSE)</f>
        <v>FS.7.1.1</v>
      </c>
      <c r="E177" s="1021" t="str">
        <f>VLOOKUP(G177,'справочник FS-HF'!$A$2:$D$26,4,FALSE)</f>
        <v xml:space="preserve">HF.4.2.2.1 </v>
      </c>
      <c r="F177" s="1021">
        <v>1</v>
      </c>
      <c r="G177" s="1021" t="s">
        <v>3064</v>
      </c>
      <c r="H177" s="1021">
        <v>2012022075</v>
      </c>
      <c r="I177" s="1021" t="s">
        <v>3444</v>
      </c>
      <c r="J177" s="1021">
        <v>1</v>
      </c>
      <c r="K177" s="1021">
        <v>613</v>
      </c>
      <c r="L177" s="1021" t="s">
        <v>3034</v>
      </c>
      <c r="M177" s="1021"/>
      <c r="N177" s="1021"/>
      <c r="O177" s="1021">
        <v>10019</v>
      </c>
      <c r="P177" s="1021" t="s">
        <v>3035</v>
      </c>
      <c r="Q177" s="1021">
        <v>11</v>
      </c>
      <c r="R177" s="1021" t="s">
        <v>3036</v>
      </c>
      <c r="S177" s="1021">
        <v>1</v>
      </c>
      <c r="T177" s="1021">
        <v>10</v>
      </c>
      <c r="U177" s="1021">
        <v>110</v>
      </c>
      <c r="V177" s="1021" t="s">
        <v>3047</v>
      </c>
      <c r="W177" s="1021">
        <v>2.5000000000000001E-3</v>
      </c>
      <c r="X177" s="1035">
        <v>2.5000000000000001E-3</v>
      </c>
      <c r="Y177" s="1036">
        <f>X177*'[3]Exchange rate'!$B$6*'[3]Exchange rate'!$B$7</f>
        <v>372.77500000000003</v>
      </c>
      <c r="Z177" s="1021"/>
      <c r="AA177" s="1021">
        <v>2.4546092913461399E-3</v>
      </c>
      <c r="AB177" s="1021">
        <v>2.4546092913461399E-3</v>
      </c>
      <c r="AC177" s="1021"/>
      <c r="AD177" s="1021"/>
      <c r="AE177" s="1021"/>
      <c r="AF177" s="1021">
        <v>2.5000000000000001E-3</v>
      </c>
      <c r="AG177" s="1021"/>
      <c r="AH177" s="1021"/>
      <c r="AI177" s="1021">
        <v>2.4546092913461399E-3</v>
      </c>
      <c r="AJ177" s="1021"/>
      <c r="AK177" s="1021"/>
      <c r="AL177" s="1021"/>
      <c r="AM177" s="1021"/>
      <c r="AN177" s="1021"/>
      <c r="AO177" s="1021"/>
      <c r="AP177" s="1021">
        <v>302</v>
      </c>
      <c r="AQ177" s="1021">
        <v>2.5000000000000001E-3</v>
      </c>
      <c r="AR177" s="1021">
        <v>2.5000000000000001E-3</v>
      </c>
      <c r="AS177" s="1021" t="s">
        <v>3441</v>
      </c>
      <c r="AT177" s="1021" t="s">
        <v>3442</v>
      </c>
      <c r="AU177" s="1021" t="str">
        <f>VLOOKUP(AV177,справочник_HC!$A$3:$E$20,5,FALSE)</f>
        <v xml:space="preserve">HP.6 </v>
      </c>
      <c r="AV177" s="1037">
        <v>13040</v>
      </c>
      <c r="AW177" s="1036" t="str">
        <f>VLOOKUP(AV177,[3]справочник!$A$3:$C$20,3,FALSE)</f>
        <v>HC.6.2</v>
      </c>
      <c r="AX177" s="1021" t="s">
        <v>3428</v>
      </c>
      <c r="AY177" s="1021">
        <v>130</v>
      </c>
      <c r="AZ177" s="1021" t="s">
        <v>3169</v>
      </c>
      <c r="BA177" s="1021">
        <v>50000</v>
      </c>
      <c r="BB177" s="1021" t="s">
        <v>3081</v>
      </c>
      <c r="BC177" s="1021" t="s">
        <v>3180</v>
      </c>
      <c r="BD177" s="1021"/>
      <c r="BE177" s="1038">
        <v>39447</v>
      </c>
      <c r="BF177" s="1038">
        <v>39812</v>
      </c>
      <c r="BG177" s="1021" t="s">
        <v>3445</v>
      </c>
      <c r="BH177" s="1009"/>
      <c r="BI177" s="1009"/>
      <c r="BJ177" s="1009"/>
      <c r="BK177" s="1009"/>
      <c r="BL177" s="1009"/>
      <c r="BM177" s="1009"/>
      <c r="BN177" s="1009"/>
      <c r="BO177" s="1009"/>
      <c r="BP177" s="1009"/>
      <c r="BQ177" s="1009"/>
      <c r="BR177" s="1009"/>
      <c r="BS177" s="1009"/>
      <c r="BT177" s="1010">
        <v>39447</v>
      </c>
      <c r="BU177" s="1009"/>
      <c r="BV177" s="1009"/>
      <c r="BW177" s="1009"/>
      <c r="BX177" s="1009"/>
      <c r="BY177" s="1009"/>
      <c r="BZ177" s="1009"/>
      <c r="CA177" s="1009">
        <v>100</v>
      </c>
      <c r="CB177" s="1009"/>
      <c r="CC177" s="1009"/>
      <c r="CD177" s="1009"/>
      <c r="CE177" s="1009"/>
      <c r="CF177" s="1009"/>
      <c r="CG177" s="1009"/>
    </row>
    <row r="178" spans="1:85" hidden="1">
      <c r="A178" s="1021">
        <v>2012</v>
      </c>
      <c r="B178" s="1021">
        <v>302</v>
      </c>
      <c r="C178" s="1021" t="s">
        <v>3063</v>
      </c>
      <c r="D178" s="1021" t="str">
        <f>VLOOKUP(G178,'справочник FS-HF'!$A$2:$C$26,3,FALSE)</f>
        <v>FS.7.1.1</v>
      </c>
      <c r="E178" s="1021" t="str">
        <f>VLOOKUP(G178,'справочник FS-HF'!$A$2:$D$26,4,FALSE)</f>
        <v xml:space="preserve">HF.4.2.2.1 </v>
      </c>
      <c r="F178" s="1021">
        <v>1</v>
      </c>
      <c r="G178" s="1021" t="s">
        <v>3064</v>
      </c>
      <c r="H178" s="1021">
        <v>2012025429</v>
      </c>
      <c r="I178" s="1021" t="s">
        <v>3446</v>
      </c>
      <c r="J178" s="1021">
        <v>1</v>
      </c>
      <c r="K178" s="1021">
        <v>613</v>
      </c>
      <c r="L178" s="1021" t="s">
        <v>3034</v>
      </c>
      <c r="M178" s="1021"/>
      <c r="N178" s="1021"/>
      <c r="O178" s="1021">
        <v>10019</v>
      </c>
      <c r="P178" s="1021" t="s">
        <v>3035</v>
      </c>
      <c r="Q178" s="1021">
        <v>11</v>
      </c>
      <c r="R178" s="1021" t="s">
        <v>3036</v>
      </c>
      <c r="S178" s="1021">
        <v>1</v>
      </c>
      <c r="T178" s="1021">
        <v>10</v>
      </c>
      <c r="U178" s="1021">
        <v>110</v>
      </c>
      <c r="V178" s="1021" t="s">
        <v>3047</v>
      </c>
      <c r="W178" s="1021">
        <v>3.8771E-2</v>
      </c>
      <c r="X178" s="1035"/>
      <c r="Y178" s="1036">
        <f>X178*'[3]Exchange rate'!$B$6*'[3]Exchange rate'!$B$7</f>
        <v>0</v>
      </c>
      <c r="Z178" s="1021"/>
      <c r="AA178" s="1021">
        <v>3.8067062733912603E-2</v>
      </c>
      <c r="AB178" s="1021"/>
      <c r="AC178" s="1021"/>
      <c r="AD178" s="1021"/>
      <c r="AE178" s="1021"/>
      <c r="AF178" s="1021">
        <v>3.8771E-2</v>
      </c>
      <c r="AG178" s="1021"/>
      <c r="AH178" s="1021"/>
      <c r="AI178" s="1021">
        <v>3.8067062733912603E-2</v>
      </c>
      <c r="AJ178" s="1021"/>
      <c r="AK178" s="1021"/>
      <c r="AL178" s="1021"/>
      <c r="AM178" s="1021"/>
      <c r="AN178" s="1021"/>
      <c r="AO178" s="1021"/>
      <c r="AP178" s="1021">
        <v>302</v>
      </c>
      <c r="AQ178" s="1021">
        <v>3.8771E-2</v>
      </c>
      <c r="AR178" s="1021"/>
      <c r="AS178" s="1021" t="s">
        <v>3441</v>
      </c>
      <c r="AT178" s="1021" t="s">
        <v>3442</v>
      </c>
      <c r="AU178" s="1021" t="str">
        <f>VLOOKUP(AV178,справочник_HC!$A$3:$E$20,5,FALSE)</f>
        <v xml:space="preserve">HP.6 </v>
      </c>
      <c r="AV178" s="1037">
        <v>13040</v>
      </c>
      <c r="AW178" s="1036" t="str">
        <f>VLOOKUP(AV178,[3]справочник!$A$3:$C$20,3,FALSE)</f>
        <v>HC.6.2</v>
      </c>
      <c r="AX178" s="1021" t="s">
        <v>3428</v>
      </c>
      <c r="AY178" s="1021">
        <v>130</v>
      </c>
      <c r="AZ178" s="1021" t="s">
        <v>3169</v>
      </c>
      <c r="BA178" s="1021">
        <v>50000</v>
      </c>
      <c r="BB178" s="1021" t="s">
        <v>3081</v>
      </c>
      <c r="BC178" s="1021" t="s">
        <v>3447</v>
      </c>
      <c r="BD178" s="1021"/>
      <c r="BE178" s="1038">
        <v>39438</v>
      </c>
      <c r="BF178" s="1038">
        <v>39438</v>
      </c>
      <c r="BG178" s="1021" t="s">
        <v>3448</v>
      </c>
      <c r="BH178" s="1009"/>
      <c r="BI178" s="1009"/>
      <c r="BJ178" s="1009"/>
      <c r="BK178" s="1009"/>
      <c r="BL178" s="1009"/>
      <c r="BM178" s="1009"/>
      <c r="BN178" s="1009"/>
      <c r="BO178" s="1009"/>
      <c r="BP178" s="1009"/>
      <c r="BQ178" s="1009"/>
      <c r="BR178" s="1009"/>
      <c r="BS178" s="1009"/>
      <c r="BT178" s="1010">
        <v>39447</v>
      </c>
      <c r="BU178" s="1009"/>
      <c r="BV178" s="1009"/>
      <c r="BW178" s="1009"/>
      <c r="BX178" s="1009"/>
      <c r="BY178" s="1009"/>
      <c r="BZ178" s="1009"/>
      <c r="CA178" s="1009">
        <v>100</v>
      </c>
      <c r="CB178" s="1009"/>
      <c r="CC178" s="1009"/>
      <c r="CD178" s="1009"/>
      <c r="CE178" s="1009"/>
      <c r="CF178" s="1009"/>
      <c r="CG178" s="1009"/>
    </row>
    <row r="179" spans="1:85" hidden="1">
      <c r="A179" s="1021">
        <v>2012</v>
      </c>
      <c r="B179" s="1021">
        <v>302</v>
      </c>
      <c r="C179" s="1021" t="s">
        <v>3063</v>
      </c>
      <c r="D179" s="1021" t="str">
        <f>VLOOKUP(G179,'справочник FS-HF'!$A$2:$C$26,3,FALSE)</f>
        <v>FS.7.1.1</v>
      </c>
      <c r="E179" s="1021" t="str">
        <f>VLOOKUP(G179,'справочник FS-HF'!$A$2:$D$26,4,FALSE)</f>
        <v xml:space="preserve">HF.4.2.2.1 </v>
      </c>
      <c r="F179" s="1021">
        <v>1</v>
      </c>
      <c r="G179" s="1021" t="s">
        <v>3064</v>
      </c>
      <c r="H179" s="1021">
        <v>2012023836</v>
      </c>
      <c r="I179" s="1021" t="s">
        <v>3449</v>
      </c>
      <c r="J179" s="1021">
        <v>1</v>
      </c>
      <c r="K179" s="1021">
        <v>613</v>
      </c>
      <c r="L179" s="1021" t="s">
        <v>3034</v>
      </c>
      <c r="M179" s="1021"/>
      <c r="N179" s="1021"/>
      <c r="O179" s="1021">
        <v>10019</v>
      </c>
      <c r="P179" s="1021" t="s">
        <v>3035</v>
      </c>
      <c r="Q179" s="1021">
        <v>11</v>
      </c>
      <c r="R179" s="1021" t="s">
        <v>3036</v>
      </c>
      <c r="S179" s="1021">
        <v>1</v>
      </c>
      <c r="T179" s="1021">
        <v>10</v>
      </c>
      <c r="U179" s="1021">
        <v>110</v>
      </c>
      <c r="V179" s="1021" t="s">
        <v>3047</v>
      </c>
      <c r="W179" s="1021">
        <v>4.7699999999999902E-4</v>
      </c>
      <c r="X179" s="1035">
        <v>4.7699999999999902E-4</v>
      </c>
      <c r="Y179" s="1036">
        <f>X179*'[3]Exchange rate'!$B$6*'[3]Exchange rate'!$B$7</f>
        <v>71.125469999999851</v>
      </c>
      <c r="Z179" s="1021"/>
      <c r="AA179" s="1021">
        <v>4.6833945278884501E-4</v>
      </c>
      <c r="AB179" s="1021">
        <v>4.6833945278884501E-4</v>
      </c>
      <c r="AC179" s="1021"/>
      <c r="AD179" s="1021"/>
      <c r="AE179" s="1021"/>
      <c r="AF179" s="1021">
        <v>4.7699999999999902E-4</v>
      </c>
      <c r="AG179" s="1021"/>
      <c r="AH179" s="1021"/>
      <c r="AI179" s="1021">
        <v>4.6833945278884501E-4</v>
      </c>
      <c r="AJ179" s="1021"/>
      <c r="AK179" s="1021"/>
      <c r="AL179" s="1021"/>
      <c r="AM179" s="1021"/>
      <c r="AN179" s="1021"/>
      <c r="AO179" s="1021"/>
      <c r="AP179" s="1021">
        <v>302</v>
      </c>
      <c r="AQ179" s="1021">
        <v>4.7699999999999902E-4</v>
      </c>
      <c r="AR179" s="1021">
        <v>4.7699999999999902E-4</v>
      </c>
      <c r="AS179" s="1021" t="s">
        <v>3441</v>
      </c>
      <c r="AT179" s="1021" t="s">
        <v>3442</v>
      </c>
      <c r="AU179" s="1021" t="str">
        <f>VLOOKUP(AV179,справочник_HC!$A$3:$E$20,5,FALSE)</f>
        <v xml:space="preserve">HP.6 </v>
      </c>
      <c r="AV179" s="1037">
        <v>13040</v>
      </c>
      <c r="AW179" s="1036" t="str">
        <f>VLOOKUP(AV179,[3]справочник!$A$3:$C$20,3,FALSE)</f>
        <v>HC.6.2</v>
      </c>
      <c r="AX179" s="1021" t="s">
        <v>3428</v>
      </c>
      <c r="AY179" s="1021">
        <v>130</v>
      </c>
      <c r="AZ179" s="1021" t="s">
        <v>3169</v>
      </c>
      <c r="BA179" s="1021">
        <v>50000</v>
      </c>
      <c r="BB179" s="1021" t="s">
        <v>3081</v>
      </c>
      <c r="BC179" s="1021" t="s">
        <v>3450</v>
      </c>
      <c r="BD179" s="1021"/>
      <c r="BE179" s="1038">
        <v>39518</v>
      </c>
      <c r="BF179" s="1038">
        <v>39518</v>
      </c>
      <c r="BG179" s="1021" t="s">
        <v>3451</v>
      </c>
      <c r="BH179" s="1009"/>
      <c r="BI179" s="1009"/>
      <c r="BJ179" s="1009"/>
      <c r="BK179" s="1009"/>
      <c r="BL179" s="1009"/>
      <c r="BM179" s="1009"/>
      <c r="BN179" s="1009"/>
      <c r="BO179" s="1009"/>
      <c r="BP179" s="1009"/>
      <c r="BQ179" s="1009"/>
      <c r="BR179" s="1009"/>
      <c r="BS179" s="1009"/>
      <c r="BT179" s="1010">
        <v>39447</v>
      </c>
      <c r="BU179" s="1009"/>
      <c r="BV179" s="1009"/>
      <c r="BW179" s="1009"/>
      <c r="BX179" s="1009"/>
      <c r="BY179" s="1009"/>
      <c r="BZ179" s="1009"/>
      <c r="CA179" s="1009">
        <v>100</v>
      </c>
      <c r="CB179" s="1009"/>
      <c r="CC179" s="1009"/>
      <c r="CD179" s="1009"/>
      <c r="CE179" s="1009"/>
      <c r="CF179" s="1009"/>
      <c r="CG179" s="1009"/>
    </row>
    <row r="180" spans="1:85" hidden="1">
      <c r="A180" s="1021">
        <v>2012</v>
      </c>
      <c r="B180" s="1021">
        <v>302</v>
      </c>
      <c r="C180" s="1021" t="s">
        <v>3063</v>
      </c>
      <c r="D180" s="1021" t="str">
        <f>VLOOKUP(G180,'справочник FS-HF'!$A$2:$C$26,3,FALSE)</f>
        <v>FS.7.1.1</v>
      </c>
      <c r="E180" s="1021" t="str">
        <f>VLOOKUP(G180,'справочник FS-HF'!$A$2:$D$26,4,FALSE)</f>
        <v xml:space="preserve">HF.4.2.2.1 </v>
      </c>
      <c r="F180" s="1021">
        <v>1</v>
      </c>
      <c r="G180" s="1021" t="s">
        <v>3064</v>
      </c>
      <c r="H180" s="1021">
        <v>2012023828</v>
      </c>
      <c r="I180" s="1021" t="s">
        <v>3452</v>
      </c>
      <c r="J180" s="1021">
        <v>1</v>
      </c>
      <c r="K180" s="1021">
        <v>613</v>
      </c>
      <c r="L180" s="1021" t="s">
        <v>3034</v>
      </c>
      <c r="M180" s="1021"/>
      <c r="N180" s="1021"/>
      <c r="O180" s="1021">
        <v>10019</v>
      </c>
      <c r="P180" s="1021" t="s">
        <v>3035</v>
      </c>
      <c r="Q180" s="1021">
        <v>11</v>
      </c>
      <c r="R180" s="1021" t="s">
        <v>3036</v>
      </c>
      <c r="S180" s="1021">
        <v>1</v>
      </c>
      <c r="T180" s="1021">
        <v>10</v>
      </c>
      <c r="U180" s="1021">
        <v>110</v>
      </c>
      <c r="V180" s="1021" t="s">
        <v>3047</v>
      </c>
      <c r="W180" s="1021">
        <v>4.7699999999999902E-4</v>
      </c>
      <c r="X180" s="1035">
        <v>4.7699999999999902E-4</v>
      </c>
      <c r="Y180" s="1036">
        <f>X180*'[3]Exchange rate'!$B$6*'[3]Exchange rate'!$B$7</f>
        <v>71.125469999999851</v>
      </c>
      <c r="Z180" s="1021"/>
      <c r="AA180" s="1021">
        <v>4.6833945278884501E-4</v>
      </c>
      <c r="AB180" s="1021">
        <v>4.6833945278884501E-4</v>
      </c>
      <c r="AC180" s="1021"/>
      <c r="AD180" s="1021"/>
      <c r="AE180" s="1021"/>
      <c r="AF180" s="1021">
        <v>4.7699999999999902E-4</v>
      </c>
      <c r="AG180" s="1021"/>
      <c r="AH180" s="1021"/>
      <c r="AI180" s="1021">
        <v>4.6833945278884501E-4</v>
      </c>
      <c r="AJ180" s="1021"/>
      <c r="AK180" s="1021"/>
      <c r="AL180" s="1021"/>
      <c r="AM180" s="1021"/>
      <c r="AN180" s="1021"/>
      <c r="AO180" s="1021"/>
      <c r="AP180" s="1021">
        <v>302</v>
      </c>
      <c r="AQ180" s="1021">
        <v>4.7699999999999902E-4</v>
      </c>
      <c r="AR180" s="1021">
        <v>4.7699999999999902E-4</v>
      </c>
      <c r="AS180" s="1021" t="s">
        <v>3441</v>
      </c>
      <c r="AT180" s="1021" t="s">
        <v>3442</v>
      </c>
      <c r="AU180" s="1021" t="str">
        <f>VLOOKUP(AV180,справочник_HC!$A$3:$E$20,5,FALSE)</f>
        <v xml:space="preserve">HP.6 </v>
      </c>
      <c r="AV180" s="1037">
        <v>13040</v>
      </c>
      <c r="AW180" s="1036" t="str">
        <f>VLOOKUP(AV180,[3]справочник!$A$3:$C$20,3,FALSE)</f>
        <v>HC.6.2</v>
      </c>
      <c r="AX180" s="1021" t="s">
        <v>3428</v>
      </c>
      <c r="AY180" s="1021">
        <v>130</v>
      </c>
      <c r="AZ180" s="1021" t="s">
        <v>3169</v>
      </c>
      <c r="BA180" s="1021">
        <v>50000</v>
      </c>
      <c r="BB180" s="1021" t="s">
        <v>3081</v>
      </c>
      <c r="BC180" s="1021" t="s">
        <v>3450</v>
      </c>
      <c r="BD180" s="1021"/>
      <c r="BE180" s="1038">
        <v>39498</v>
      </c>
      <c r="BF180" s="1038">
        <v>39498</v>
      </c>
      <c r="BG180" s="1021" t="s">
        <v>3451</v>
      </c>
      <c r="BH180" s="1009"/>
      <c r="BI180" s="1009"/>
      <c r="BJ180" s="1009"/>
      <c r="BK180" s="1009"/>
      <c r="BL180" s="1009"/>
      <c r="BM180" s="1009"/>
      <c r="BN180" s="1009"/>
      <c r="BO180" s="1009"/>
      <c r="BP180" s="1009"/>
      <c r="BQ180" s="1009"/>
      <c r="BR180" s="1009"/>
      <c r="BS180" s="1009"/>
      <c r="BT180" s="1010">
        <v>39447</v>
      </c>
      <c r="BU180" s="1009"/>
      <c r="BV180" s="1009"/>
      <c r="BW180" s="1009"/>
      <c r="BX180" s="1009"/>
      <c r="BY180" s="1009"/>
      <c r="BZ180" s="1009"/>
      <c r="CA180" s="1009">
        <v>100</v>
      </c>
      <c r="CB180" s="1009"/>
      <c r="CC180" s="1009"/>
      <c r="CD180" s="1009"/>
      <c r="CE180" s="1009"/>
      <c r="CF180" s="1009"/>
      <c r="CG180" s="1009"/>
    </row>
    <row r="181" spans="1:85" hidden="1">
      <c r="A181" s="1021">
        <v>2012</v>
      </c>
      <c r="B181" s="1021">
        <v>302</v>
      </c>
      <c r="C181" s="1021" t="s">
        <v>3063</v>
      </c>
      <c r="D181" s="1021" t="str">
        <f>VLOOKUP(G181,'справочник FS-HF'!$A$2:$C$26,3,FALSE)</f>
        <v>FS.7.1.1</v>
      </c>
      <c r="E181" s="1021" t="str">
        <f>VLOOKUP(G181,'справочник FS-HF'!$A$2:$D$26,4,FALSE)</f>
        <v xml:space="preserve">HF.4.2.2.1 </v>
      </c>
      <c r="F181" s="1021">
        <v>1</v>
      </c>
      <c r="G181" s="1021" t="s">
        <v>3064</v>
      </c>
      <c r="H181" s="1021">
        <v>2012023852</v>
      </c>
      <c r="I181" s="1021" t="s">
        <v>3453</v>
      </c>
      <c r="J181" s="1021">
        <v>1</v>
      </c>
      <c r="K181" s="1021">
        <v>613</v>
      </c>
      <c r="L181" s="1021" t="s">
        <v>3034</v>
      </c>
      <c r="M181" s="1021"/>
      <c r="N181" s="1021"/>
      <c r="O181" s="1021">
        <v>10019</v>
      </c>
      <c r="P181" s="1021" t="s">
        <v>3035</v>
      </c>
      <c r="Q181" s="1021">
        <v>11</v>
      </c>
      <c r="R181" s="1021" t="s">
        <v>3036</v>
      </c>
      <c r="S181" s="1021">
        <v>1</v>
      </c>
      <c r="T181" s="1021">
        <v>10</v>
      </c>
      <c r="U181" s="1021">
        <v>110</v>
      </c>
      <c r="V181" s="1021" t="s">
        <v>3047</v>
      </c>
      <c r="W181" s="1021">
        <v>3.7100000000000002E-4</v>
      </c>
      <c r="X181" s="1035">
        <v>3.7100000000000002E-4</v>
      </c>
      <c r="Y181" s="1036">
        <f>X181*'[3]Exchange rate'!$B$6*'[3]Exchange rate'!$B$7</f>
        <v>55.319810000000011</v>
      </c>
      <c r="Z181" s="1021"/>
      <c r="AA181" s="1021">
        <v>3.6426401883576801E-4</v>
      </c>
      <c r="AB181" s="1021">
        <v>3.6426401883576801E-4</v>
      </c>
      <c r="AC181" s="1021"/>
      <c r="AD181" s="1021"/>
      <c r="AE181" s="1021"/>
      <c r="AF181" s="1021">
        <v>3.7100000000000002E-4</v>
      </c>
      <c r="AG181" s="1021"/>
      <c r="AH181" s="1021"/>
      <c r="AI181" s="1021">
        <v>3.6426401883576801E-4</v>
      </c>
      <c r="AJ181" s="1021"/>
      <c r="AK181" s="1021"/>
      <c r="AL181" s="1021"/>
      <c r="AM181" s="1021"/>
      <c r="AN181" s="1021"/>
      <c r="AO181" s="1021"/>
      <c r="AP181" s="1021">
        <v>302</v>
      </c>
      <c r="AQ181" s="1021">
        <v>3.7100000000000002E-4</v>
      </c>
      <c r="AR181" s="1021">
        <v>3.7100000000000002E-4</v>
      </c>
      <c r="AS181" s="1021" t="s">
        <v>3441</v>
      </c>
      <c r="AT181" s="1021" t="s">
        <v>3442</v>
      </c>
      <c r="AU181" s="1021" t="str">
        <f>VLOOKUP(AV181,справочник_HC!$A$3:$E$20,5,FALSE)</f>
        <v xml:space="preserve">HP.6 </v>
      </c>
      <c r="AV181" s="1037">
        <v>13040</v>
      </c>
      <c r="AW181" s="1036" t="str">
        <f>VLOOKUP(AV181,[3]справочник!$A$3:$C$20,3,FALSE)</f>
        <v>HC.6.2</v>
      </c>
      <c r="AX181" s="1021" t="s">
        <v>3428</v>
      </c>
      <c r="AY181" s="1021">
        <v>130</v>
      </c>
      <c r="AZ181" s="1021" t="s">
        <v>3169</v>
      </c>
      <c r="BA181" s="1021">
        <v>50000</v>
      </c>
      <c r="BB181" s="1021" t="s">
        <v>3081</v>
      </c>
      <c r="BC181" s="1021" t="s">
        <v>3450</v>
      </c>
      <c r="BD181" s="1021"/>
      <c r="BE181" s="1038">
        <v>39553</v>
      </c>
      <c r="BF181" s="1038">
        <v>39553</v>
      </c>
      <c r="BG181" s="1021" t="s">
        <v>3451</v>
      </c>
      <c r="BH181" s="1009"/>
      <c r="BI181" s="1009"/>
      <c r="BJ181" s="1009"/>
      <c r="BK181" s="1009"/>
      <c r="BL181" s="1009"/>
      <c r="BM181" s="1009"/>
      <c r="BN181" s="1009"/>
      <c r="BO181" s="1009"/>
      <c r="BP181" s="1009"/>
      <c r="BQ181" s="1009"/>
      <c r="BR181" s="1009"/>
      <c r="BS181" s="1009"/>
      <c r="BT181" s="1010">
        <v>39447</v>
      </c>
      <c r="BU181" s="1009"/>
      <c r="BV181" s="1009"/>
      <c r="BW181" s="1009"/>
      <c r="BX181" s="1009"/>
      <c r="BY181" s="1009"/>
      <c r="BZ181" s="1009"/>
      <c r="CA181" s="1009">
        <v>100</v>
      </c>
      <c r="CB181" s="1009"/>
      <c r="CC181" s="1009"/>
      <c r="CD181" s="1009"/>
      <c r="CE181" s="1009"/>
      <c r="CF181" s="1009"/>
      <c r="CG181" s="1009"/>
    </row>
    <row r="182" spans="1:85" hidden="1">
      <c r="A182" s="1021">
        <v>2012</v>
      </c>
      <c r="B182" s="1021">
        <v>302</v>
      </c>
      <c r="C182" s="1021" t="s">
        <v>3063</v>
      </c>
      <c r="D182" s="1021" t="str">
        <f>VLOOKUP(G182,'справочник FS-HF'!$A$2:$C$26,3,FALSE)</f>
        <v>FS.7.1.1</v>
      </c>
      <c r="E182" s="1021" t="str">
        <f>VLOOKUP(G182,'справочник FS-HF'!$A$2:$D$26,4,FALSE)</f>
        <v xml:space="preserve">HF.4.2.2.1 </v>
      </c>
      <c r="F182" s="1021">
        <v>1</v>
      </c>
      <c r="G182" s="1021" t="s">
        <v>3064</v>
      </c>
      <c r="H182" s="1021">
        <v>2012023848</v>
      </c>
      <c r="I182" s="1021" t="s">
        <v>3454</v>
      </c>
      <c r="J182" s="1021">
        <v>1</v>
      </c>
      <c r="K182" s="1021">
        <v>613</v>
      </c>
      <c r="L182" s="1021" t="s">
        <v>3034</v>
      </c>
      <c r="M182" s="1021"/>
      <c r="N182" s="1021"/>
      <c r="O182" s="1021">
        <v>10019</v>
      </c>
      <c r="P182" s="1021" t="s">
        <v>3035</v>
      </c>
      <c r="Q182" s="1021">
        <v>11</v>
      </c>
      <c r="R182" s="1021" t="s">
        <v>3036</v>
      </c>
      <c r="S182" s="1021">
        <v>1</v>
      </c>
      <c r="T182" s="1021">
        <v>10</v>
      </c>
      <c r="U182" s="1021">
        <v>110</v>
      </c>
      <c r="V182" s="1021" t="s">
        <v>3047</v>
      </c>
      <c r="W182" s="1021">
        <v>1.0789999999999899E-3</v>
      </c>
      <c r="X182" s="1035">
        <v>1.0789999999999899E-3</v>
      </c>
      <c r="Y182" s="1036">
        <f>X182*'[3]Exchange rate'!$B$6*'[3]Exchange rate'!$B$7</f>
        <v>160.8896899999985</v>
      </c>
      <c r="Z182" s="1021"/>
      <c r="AA182" s="1021">
        <v>1.0594093701449901E-3</v>
      </c>
      <c r="AB182" s="1021">
        <v>1.0594093701449901E-3</v>
      </c>
      <c r="AC182" s="1021"/>
      <c r="AD182" s="1021"/>
      <c r="AE182" s="1021"/>
      <c r="AF182" s="1021">
        <v>1.0789999999999899E-3</v>
      </c>
      <c r="AG182" s="1021"/>
      <c r="AH182" s="1021"/>
      <c r="AI182" s="1021">
        <v>1.0594093701449901E-3</v>
      </c>
      <c r="AJ182" s="1021"/>
      <c r="AK182" s="1021"/>
      <c r="AL182" s="1021"/>
      <c r="AM182" s="1021"/>
      <c r="AN182" s="1021"/>
      <c r="AO182" s="1021"/>
      <c r="AP182" s="1021">
        <v>302</v>
      </c>
      <c r="AQ182" s="1021">
        <v>1.0789999999999899E-3</v>
      </c>
      <c r="AR182" s="1021">
        <v>1.0789999999999899E-3</v>
      </c>
      <c r="AS182" s="1021" t="s">
        <v>3441</v>
      </c>
      <c r="AT182" s="1021" t="s">
        <v>3442</v>
      </c>
      <c r="AU182" s="1021" t="str">
        <f>VLOOKUP(AV182,справочник_HC!$A$3:$E$20,5,FALSE)</f>
        <v xml:space="preserve">HP.6 </v>
      </c>
      <c r="AV182" s="1037">
        <v>13040</v>
      </c>
      <c r="AW182" s="1036" t="str">
        <f>VLOOKUP(AV182,[3]справочник!$A$3:$C$20,3,FALSE)</f>
        <v>HC.6.2</v>
      </c>
      <c r="AX182" s="1021" t="s">
        <v>3428</v>
      </c>
      <c r="AY182" s="1021">
        <v>130</v>
      </c>
      <c r="AZ182" s="1021" t="s">
        <v>3169</v>
      </c>
      <c r="BA182" s="1021">
        <v>50000</v>
      </c>
      <c r="BB182" s="1021" t="s">
        <v>3081</v>
      </c>
      <c r="BC182" s="1021" t="s">
        <v>3450</v>
      </c>
      <c r="BD182" s="1021"/>
      <c r="BE182" s="1038">
        <v>39540</v>
      </c>
      <c r="BF182" s="1038">
        <v>39540</v>
      </c>
      <c r="BG182" s="1021" t="s">
        <v>3451</v>
      </c>
      <c r="BH182" s="1009"/>
      <c r="BI182" s="1009"/>
      <c r="BJ182" s="1009"/>
      <c r="BK182" s="1009"/>
      <c r="BL182" s="1009"/>
      <c r="BM182" s="1009"/>
      <c r="BN182" s="1009"/>
      <c r="BO182" s="1009"/>
      <c r="BP182" s="1009"/>
      <c r="BQ182" s="1009"/>
      <c r="BR182" s="1009"/>
      <c r="BS182" s="1009"/>
      <c r="BT182" s="1010">
        <v>39447</v>
      </c>
      <c r="BU182" s="1009"/>
      <c r="BV182" s="1009"/>
      <c r="BW182" s="1009"/>
      <c r="BX182" s="1009"/>
      <c r="BY182" s="1009"/>
      <c r="BZ182" s="1009"/>
      <c r="CA182" s="1009">
        <v>100</v>
      </c>
      <c r="CB182" s="1009"/>
      <c r="CC182" s="1009"/>
      <c r="CD182" s="1009"/>
      <c r="CE182" s="1009"/>
      <c r="CF182" s="1009"/>
      <c r="CG182" s="1009"/>
    </row>
    <row r="183" spans="1:85" hidden="1">
      <c r="A183" s="1021">
        <v>2012</v>
      </c>
      <c r="B183" s="1021">
        <v>302</v>
      </c>
      <c r="C183" s="1021" t="s">
        <v>3063</v>
      </c>
      <c r="D183" s="1021" t="str">
        <f>VLOOKUP(G183,'справочник FS-HF'!$A$2:$C$26,3,FALSE)</f>
        <v>FS.7.1.1</v>
      </c>
      <c r="E183" s="1021" t="str">
        <f>VLOOKUP(G183,'справочник FS-HF'!$A$2:$D$26,4,FALSE)</f>
        <v xml:space="preserve">HF.4.2.2.1 </v>
      </c>
      <c r="F183" s="1021">
        <v>1</v>
      </c>
      <c r="G183" s="1021" t="s">
        <v>3064</v>
      </c>
      <c r="H183" s="1021">
        <v>2012023803</v>
      </c>
      <c r="I183" s="1021" t="s">
        <v>3455</v>
      </c>
      <c r="J183" s="1021">
        <v>1</v>
      </c>
      <c r="K183" s="1021">
        <v>613</v>
      </c>
      <c r="L183" s="1021" t="s">
        <v>3034</v>
      </c>
      <c r="M183" s="1021"/>
      <c r="N183" s="1021"/>
      <c r="O183" s="1021">
        <v>10019</v>
      </c>
      <c r="P183" s="1021" t="s">
        <v>3035</v>
      </c>
      <c r="Q183" s="1021">
        <v>11</v>
      </c>
      <c r="R183" s="1021" t="s">
        <v>3036</v>
      </c>
      <c r="S183" s="1021">
        <v>1</v>
      </c>
      <c r="T183" s="1021">
        <v>10</v>
      </c>
      <c r="U183" s="1021">
        <v>110</v>
      </c>
      <c r="V183" s="1021" t="s">
        <v>3047</v>
      </c>
      <c r="W183" s="1021">
        <v>1.684E-3</v>
      </c>
      <c r="X183" s="1035">
        <v>1.684E-3</v>
      </c>
      <c r="Y183" s="1036">
        <f>X183*'[3]Exchange rate'!$B$6*'[3]Exchange rate'!$B$7</f>
        <v>251.10123999999999</v>
      </c>
      <c r="Z183" s="1021"/>
      <c r="AA183" s="1021">
        <v>1.6534248186507599E-3</v>
      </c>
      <c r="AB183" s="1021">
        <v>1.6534248186507599E-3</v>
      </c>
      <c r="AC183" s="1021"/>
      <c r="AD183" s="1021"/>
      <c r="AE183" s="1021"/>
      <c r="AF183" s="1021">
        <v>1.684E-3</v>
      </c>
      <c r="AG183" s="1021"/>
      <c r="AH183" s="1021"/>
      <c r="AI183" s="1021">
        <v>1.6534248186507599E-3</v>
      </c>
      <c r="AJ183" s="1021"/>
      <c r="AK183" s="1021"/>
      <c r="AL183" s="1021"/>
      <c r="AM183" s="1021"/>
      <c r="AN183" s="1021"/>
      <c r="AO183" s="1021"/>
      <c r="AP183" s="1021">
        <v>302</v>
      </c>
      <c r="AQ183" s="1021">
        <v>1.684E-3</v>
      </c>
      <c r="AR183" s="1021">
        <v>1.684E-3</v>
      </c>
      <c r="AS183" s="1021" t="s">
        <v>3441</v>
      </c>
      <c r="AT183" s="1021" t="s">
        <v>3442</v>
      </c>
      <c r="AU183" s="1021" t="str">
        <f>VLOOKUP(AV183,справочник_HC!$A$3:$E$20,5,FALSE)</f>
        <v xml:space="preserve">HP.6 </v>
      </c>
      <c r="AV183" s="1037">
        <v>13040</v>
      </c>
      <c r="AW183" s="1036" t="str">
        <f>VLOOKUP(AV183,[3]справочник!$A$3:$C$20,3,FALSE)</f>
        <v>HC.6.2</v>
      </c>
      <c r="AX183" s="1021" t="s">
        <v>3428</v>
      </c>
      <c r="AY183" s="1021">
        <v>130</v>
      </c>
      <c r="AZ183" s="1021" t="s">
        <v>3169</v>
      </c>
      <c r="BA183" s="1021">
        <v>50000</v>
      </c>
      <c r="BB183" s="1021" t="s">
        <v>3081</v>
      </c>
      <c r="BC183" s="1021" t="s">
        <v>3450</v>
      </c>
      <c r="BD183" s="1021"/>
      <c r="BE183" s="1038">
        <v>39467</v>
      </c>
      <c r="BF183" s="1038">
        <v>39467</v>
      </c>
      <c r="BG183" s="1021" t="s">
        <v>3451</v>
      </c>
      <c r="BH183" s="1009"/>
      <c r="BI183" s="1009"/>
      <c r="BJ183" s="1009"/>
      <c r="BK183" s="1009"/>
      <c r="BL183" s="1009"/>
      <c r="BM183" s="1009"/>
      <c r="BN183" s="1009"/>
      <c r="BO183" s="1009"/>
      <c r="BP183" s="1009"/>
      <c r="BQ183" s="1009"/>
      <c r="BR183" s="1009"/>
      <c r="BS183" s="1009"/>
      <c r="BT183" s="1010">
        <v>39447</v>
      </c>
      <c r="BU183" s="1009"/>
      <c r="BV183" s="1009"/>
      <c r="BW183" s="1009"/>
      <c r="BX183" s="1009"/>
      <c r="BY183" s="1009"/>
      <c r="BZ183" s="1009"/>
      <c r="CA183" s="1009">
        <v>100</v>
      </c>
      <c r="CB183" s="1009"/>
      <c r="CC183" s="1009"/>
      <c r="CD183" s="1009"/>
      <c r="CE183" s="1009"/>
      <c r="CF183" s="1009"/>
      <c r="CG183" s="1009"/>
    </row>
    <row r="184" spans="1:85" hidden="1">
      <c r="A184" s="1021">
        <v>2012</v>
      </c>
      <c r="B184" s="1021">
        <v>302</v>
      </c>
      <c r="C184" s="1021" t="s">
        <v>3063</v>
      </c>
      <c r="D184" s="1021" t="str">
        <f>VLOOKUP(G184,'справочник FS-HF'!$A$2:$C$26,3,FALSE)</f>
        <v>FS.7.1.1</v>
      </c>
      <c r="E184" s="1021" t="str">
        <f>VLOOKUP(G184,'справочник FS-HF'!$A$2:$D$26,4,FALSE)</f>
        <v xml:space="preserve">HF.4.2.2.1 </v>
      </c>
      <c r="F184" s="1021">
        <v>1</v>
      </c>
      <c r="G184" s="1021" t="s">
        <v>3064</v>
      </c>
      <c r="H184" s="1021">
        <v>2012023809</v>
      </c>
      <c r="I184" s="1021" t="s">
        <v>3456</v>
      </c>
      <c r="J184" s="1021">
        <v>1</v>
      </c>
      <c r="K184" s="1021">
        <v>613</v>
      </c>
      <c r="L184" s="1021" t="s">
        <v>3034</v>
      </c>
      <c r="M184" s="1021"/>
      <c r="N184" s="1021"/>
      <c r="O184" s="1021">
        <v>10019</v>
      </c>
      <c r="P184" s="1021" t="s">
        <v>3035</v>
      </c>
      <c r="Q184" s="1021">
        <v>11</v>
      </c>
      <c r="R184" s="1021" t="s">
        <v>3036</v>
      </c>
      <c r="S184" s="1021">
        <v>1</v>
      </c>
      <c r="T184" s="1021">
        <v>10</v>
      </c>
      <c r="U184" s="1021">
        <v>110</v>
      </c>
      <c r="V184" s="1021" t="s">
        <v>3047</v>
      </c>
      <c r="W184" s="1021">
        <v>3.7100000000000002E-4</v>
      </c>
      <c r="X184" s="1035">
        <v>3.7100000000000002E-4</v>
      </c>
      <c r="Y184" s="1036">
        <f>X184*'[3]Exchange rate'!$B$6*'[3]Exchange rate'!$B$7</f>
        <v>55.319810000000011</v>
      </c>
      <c r="Z184" s="1021"/>
      <c r="AA184" s="1021">
        <v>3.6426401883576801E-4</v>
      </c>
      <c r="AB184" s="1021">
        <v>3.6426401883576801E-4</v>
      </c>
      <c r="AC184" s="1021"/>
      <c r="AD184" s="1021"/>
      <c r="AE184" s="1021"/>
      <c r="AF184" s="1021">
        <v>3.7100000000000002E-4</v>
      </c>
      <c r="AG184" s="1021"/>
      <c r="AH184" s="1021"/>
      <c r="AI184" s="1021">
        <v>3.6426401883576801E-4</v>
      </c>
      <c r="AJ184" s="1021"/>
      <c r="AK184" s="1021"/>
      <c r="AL184" s="1021"/>
      <c r="AM184" s="1021"/>
      <c r="AN184" s="1021"/>
      <c r="AO184" s="1021"/>
      <c r="AP184" s="1021">
        <v>302</v>
      </c>
      <c r="AQ184" s="1021">
        <v>3.7100000000000002E-4</v>
      </c>
      <c r="AR184" s="1021">
        <v>3.7100000000000002E-4</v>
      </c>
      <c r="AS184" s="1021" t="s">
        <v>3441</v>
      </c>
      <c r="AT184" s="1021" t="s">
        <v>3442</v>
      </c>
      <c r="AU184" s="1021" t="str">
        <f>VLOOKUP(AV184,справочник_HC!$A$3:$E$20,5,FALSE)</f>
        <v xml:space="preserve">HP.6 </v>
      </c>
      <c r="AV184" s="1037">
        <v>13040</v>
      </c>
      <c r="AW184" s="1036" t="str">
        <f>VLOOKUP(AV184,[3]справочник!$A$3:$C$20,3,FALSE)</f>
        <v>HC.6.2</v>
      </c>
      <c r="AX184" s="1021" t="s">
        <v>3428</v>
      </c>
      <c r="AY184" s="1021">
        <v>130</v>
      </c>
      <c r="AZ184" s="1021" t="s">
        <v>3169</v>
      </c>
      <c r="BA184" s="1021">
        <v>50000</v>
      </c>
      <c r="BB184" s="1021" t="s">
        <v>3081</v>
      </c>
      <c r="BC184" s="1021" t="s">
        <v>3450</v>
      </c>
      <c r="BD184" s="1021"/>
      <c r="BE184" s="1038">
        <v>39476</v>
      </c>
      <c r="BF184" s="1038">
        <v>39476</v>
      </c>
      <c r="BG184" s="1021" t="s">
        <v>3451</v>
      </c>
      <c r="BH184" s="1009"/>
      <c r="BI184" s="1009"/>
      <c r="BJ184" s="1009"/>
      <c r="BK184" s="1009"/>
      <c r="BL184" s="1009"/>
      <c r="BM184" s="1009"/>
      <c r="BN184" s="1009"/>
      <c r="BO184" s="1009"/>
      <c r="BP184" s="1009"/>
      <c r="BQ184" s="1009"/>
      <c r="BR184" s="1009"/>
      <c r="BS184" s="1009"/>
      <c r="BT184" s="1010">
        <v>39447</v>
      </c>
      <c r="BU184" s="1009"/>
      <c r="BV184" s="1009"/>
      <c r="BW184" s="1009"/>
      <c r="BX184" s="1009"/>
      <c r="BY184" s="1009"/>
      <c r="BZ184" s="1009"/>
      <c r="CA184" s="1009">
        <v>100</v>
      </c>
      <c r="CB184" s="1009"/>
      <c r="CC184" s="1009"/>
      <c r="CD184" s="1009"/>
      <c r="CE184" s="1009"/>
      <c r="CF184" s="1009"/>
      <c r="CG184" s="1009"/>
    </row>
    <row r="185" spans="1:85" hidden="1">
      <c r="A185" s="1021">
        <v>2012</v>
      </c>
      <c r="B185" s="1021">
        <v>302</v>
      </c>
      <c r="C185" s="1021" t="s">
        <v>3063</v>
      </c>
      <c r="D185" s="1021" t="str">
        <f>VLOOKUP(G185,'справочник FS-HF'!$A$2:$C$26,3,FALSE)</f>
        <v>FS.7.1.1</v>
      </c>
      <c r="E185" s="1021" t="str">
        <f>VLOOKUP(G185,'справочник FS-HF'!$A$2:$D$26,4,FALSE)</f>
        <v xml:space="preserve">HF.4.2.2.1 </v>
      </c>
      <c r="F185" s="1021">
        <v>1</v>
      </c>
      <c r="G185" s="1021" t="s">
        <v>3064</v>
      </c>
      <c r="H185" s="1021">
        <v>2012023576</v>
      </c>
      <c r="I185" s="1021" t="s">
        <v>3457</v>
      </c>
      <c r="J185" s="1021">
        <v>1</v>
      </c>
      <c r="K185" s="1021">
        <v>613</v>
      </c>
      <c r="L185" s="1021" t="s">
        <v>3034</v>
      </c>
      <c r="M185" s="1021"/>
      <c r="N185" s="1021"/>
      <c r="O185" s="1021">
        <v>10019</v>
      </c>
      <c r="P185" s="1021" t="s">
        <v>3035</v>
      </c>
      <c r="Q185" s="1021">
        <v>11</v>
      </c>
      <c r="R185" s="1021" t="s">
        <v>3036</v>
      </c>
      <c r="S185" s="1021">
        <v>1</v>
      </c>
      <c r="T185" s="1021">
        <v>10</v>
      </c>
      <c r="U185" s="1021">
        <v>110</v>
      </c>
      <c r="V185" s="1021" t="s">
        <v>3047</v>
      </c>
      <c r="W185" s="1021"/>
      <c r="X185" s="1035"/>
      <c r="Y185" s="1036">
        <f>X185*'[3]Exchange rate'!$B$6*'[3]Exchange rate'!$B$7</f>
        <v>0</v>
      </c>
      <c r="Z185" s="1021"/>
      <c r="AA185" s="1021"/>
      <c r="AB185" s="1021"/>
      <c r="AC185" s="1021"/>
      <c r="AD185" s="1021">
        <v>-1.6230000000000001E-3</v>
      </c>
      <c r="AE185" s="1021">
        <v>-1.59353235194191E-3</v>
      </c>
      <c r="AF185" s="1021"/>
      <c r="AG185" s="1021"/>
      <c r="AH185" s="1021"/>
      <c r="AI185" s="1021"/>
      <c r="AJ185" s="1021"/>
      <c r="AK185" s="1021"/>
      <c r="AL185" s="1021"/>
      <c r="AM185" s="1021"/>
      <c r="AN185" s="1021"/>
      <c r="AO185" s="1021"/>
      <c r="AP185" s="1021">
        <v>302</v>
      </c>
      <c r="AQ185" s="1021"/>
      <c r="AR185" s="1021"/>
      <c r="AS185" s="1021" t="s">
        <v>3441</v>
      </c>
      <c r="AT185" s="1021" t="s">
        <v>3442</v>
      </c>
      <c r="AU185" s="1021" t="str">
        <f>VLOOKUP(AV185,справочник_HC!$A$3:$E$20,5,FALSE)</f>
        <v xml:space="preserve">HP.6 </v>
      </c>
      <c r="AV185" s="1037">
        <v>13040</v>
      </c>
      <c r="AW185" s="1036" t="str">
        <f>VLOOKUP(AV185,[3]справочник!$A$3:$C$20,3,FALSE)</f>
        <v>HC.6.2</v>
      </c>
      <c r="AX185" s="1021" t="s">
        <v>3428</v>
      </c>
      <c r="AY185" s="1021">
        <v>130</v>
      </c>
      <c r="AZ185" s="1021" t="s">
        <v>3169</v>
      </c>
      <c r="BA185" s="1021">
        <v>50000</v>
      </c>
      <c r="BB185" s="1021" t="s">
        <v>3081</v>
      </c>
      <c r="BC185" s="1021" t="s">
        <v>3450</v>
      </c>
      <c r="BD185" s="1021"/>
      <c r="BE185" s="1038">
        <v>39151</v>
      </c>
      <c r="BF185" s="1038">
        <v>39151</v>
      </c>
      <c r="BG185" s="1021" t="s">
        <v>3451</v>
      </c>
      <c r="BH185" s="1009"/>
      <c r="BI185" s="1009"/>
      <c r="BJ185" s="1009"/>
      <c r="BK185" s="1009"/>
      <c r="BL185" s="1009"/>
      <c r="BM185" s="1009"/>
      <c r="BN185" s="1009"/>
      <c r="BO185" s="1009"/>
      <c r="BP185" s="1009"/>
      <c r="BQ185" s="1009"/>
      <c r="BR185" s="1009"/>
      <c r="BS185" s="1009"/>
      <c r="BT185" s="1010">
        <v>39447</v>
      </c>
      <c r="BU185" s="1009"/>
      <c r="BV185" s="1009"/>
      <c r="BW185" s="1009"/>
      <c r="BX185" s="1009"/>
      <c r="BY185" s="1009"/>
      <c r="BZ185" s="1009"/>
      <c r="CA185" s="1009"/>
      <c r="CB185" s="1009"/>
      <c r="CC185" s="1009"/>
      <c r="CD185" s="1009"/>
      <c r="CE185" s="1009"/>
      <c r="CF185" s="1009"/>
      <c r="CG185" s="1009"/>
    </row>
    <row r="186" spans="1:85" hidden="1">
      <c r="A186" s="1021">
        <v>2012</v>
      </c>
      <c r="B186" s="1021">
        <v>302</v>
      </c>
      <c r="C186" s="1021" t="s">
        <v>3063</v>
      </c>
      <c r="D186" s="1021" t="str">
        <f>VLOOKUP(G186,'справочник FS-HF'!$A$2:$C$26,3,FALSE)</f>
        <v>FS.7.1.1</v>
      </c>
      <c r="E186" s="1021" t="str">
        <f>VLOOKUP(G186,'справочник FS-HF'!$A$2:$D$26,4,FALSE)</f>
        <v xml:space="preserve">HF.4.2.2.1 </v>
      </c>
      <c r="F186" s="1021">
        <v>1</v>
      </c>
      <c r="G186" s="1021" t="s">
        <v>3064</v>
      </c>
      <c r="H186" s="1021">
        <v>2012023610</v>
      </c>
      <c r="I186" s="1021" t="s">
        <v>3458</v>
      </c>
      <c r="J186" s="1021">
        <v>1</v>
      </c>
      <c r="K186" s="1021">
        <v>613</v>
      </c>
      <c r="L186" s="1021" t="s">
        <v>3034</v>
      </c>
      <c r="M186" s="1021"/>
      <c r="N186" s="1021"/>
      <c r="O186" s="1021">
        <v>10019</v>
      </c>
      <c r="P186" s="1021" t="s">
        <v>3035</v>
      </c>
      <c r="Q186" s="1021">
        <v>11</v>
      </c>
      <c r="R186" s="1021" t="s">
        <v>3036</v>
      </c>
      <c r="S186" s="1021">
        <v>1</v>
      </c>
      <c r="T186" s="1021">
        <v>10</v>
      </c>
      <c r="U186" s="1021">
        <v>110</v>
      </c>
      <c r="V186" s="1021" t="s">
        <v>3047</v>
      </c>
      <c r="W186" s="1021"/>
      <c r="X186" s="1035"/>
      <c r="Y186" s="1036">
        <f>X186*'[3]Exchange rate'!$B$6*'[3]Exchange rate'!$B$7</f>
        <v>0</v>
      </c>
      <c r="Z186" s="1021"/>
      <c r="AA186" s="1021"/>
      <c r="AB186" s="1021"/>
      <c r="AC186" s="1021"/>
      <c r="AD186" s="1021">
        <v>-4.84E-4</v>
      </c>
      <c r="AE186" s="1021">
        <v>-4.7521235880461398E-4</v>
      </c>
      <c r="AF186" s="1021"/>
      <c r="AG186" s="1021"/>
      <c r="AH186" s="1021"/>
      <c r="AI186" s="1021"/>
      <c r="AJ186" s="1021"/>
      <c r="AK186" s="1021"/>
      <c r="AL186" s="1021"/>
      <c r="AM186" s="1021"/>
      <c r="AN186" s="1021"/>
      <c r="AO186" s="1021"/>
      <c r="AP186" s="1021">
        <v>302</v>
      </c>
      <c r="AQ186" s="1021"/>
      <c r="AR186" s="1021"/>
      <c r="AS186" s="1021" t="s">
        <v>3441</v>
      </c>
      <c r="AT186" s="1021" t="s">
        <v>3442</v>
      </c>
      <c r="AU186" s="1021" t="str">
        <f>VLOOKUP(AV186,справочник_HC!$A$3:$E$20,5,FALSE)</f>
        <v xml:space="preserve">HP.6 </v>
      </c>
      <c r="AV186" s="1037">
        <v>13040</v>
      </c>
      <c r="AW186" s="1036" t="str">
        <f>VLOOKUP(AV186,[3]справочник!$A$3:$C$20,3,FALSE)</f>
        <v>HC.6.2</v>
      </c>
      <c r="AX186" s="1021" t="s">
        <v>3428</v>
      </c>
      <c r="AY186" s="1021">
        <v>130</v>
      </c>
      <c r="AZ186" s="1021" t="s">
        <v>3169</v>
      </c>
      <c r="BA186" s="1021">
        <v>50000</v>
      </c>
      <c r="BB186" s="1021" t="s">
        <v>3081</v>
      </c>
      <c r="BC186" s="1021" t="s">
        <v>3450</v>
      </c>
      <c r="BD186" s="1021"/>
      <c r="BE186" s="1038">
        <v>39226</v>
      </c>
      <c r="BF186" s="1038">
        <v>39226</v>
      </c>
      <c r="BG186" s="1021" t="s">
        <v>3451</v>
      </c>
      <c r="BH186" s="1009"/>
      <c r="BI186" s="1009"/>
      <c r="BJ186" s="1009"/>
      <c r="BK186" s="1009"/>
      <c r="BL186" s="1009"/>
      <c r="BM186" s="1009"/>
      <c r="BN186" s="1009"/>
      <c r="BO186" s="1009"/>
      <c r="BP186" s="1009"/>
      <c r="BQ186" s="1009"/>
      <c r="BR186" s="1009"/>
      <c r="BS186" s="1009"/>
      <c r="BT186" s="1010">
        <v>39447</v>
      </c>
      <c r="BU186" s="1009"/>
      <c r="BV186" s="1009"/>
      <c r="BW186" s="1009"/>
      <c r="BX186" s="1009"/>
      <c r="BY186" s="1009"/>
      <c r="BZ186" s="1009"/>
      <c r="CA186" s="1009"/>
      <c r="CB186" s="1009"/>
      <c r="CC186" s="1009"/>
      <c r="CD186" s="1009"/>
      <c r="CE186" s="1009"/>
      <c r="CF186" s="1009"/>
      <c r="CG186" s="1009"/>
    </row>
    <row r="187" spans="1:85" hidden="1">
      <c r="A187" s="1021">
        <v>2012</v>
      </c>
      <c r="B187" s="1021">
        <v>302</v>
      </c>
      <c r="C187" s="1021" t="s">
        <v>3063</v>
      </c>
      <c r="D187" s="1021" t="str">
        <f>VLOOKUP(G187,'справочник FS-HF'!$A$2:$C$26,3,FALSE)</f>
        <v>FS.7.1.1</v>
      </c>
      <c r="E187" s="1021" t="str">
        <f>VLOOKUP(G187,'справочник FS-HF'!$A$2:$D$26,4,FALSE)</f>
        <v xml:space="preserve">HF.4.2.2.1 </v>
      </c>
      <c r="F187" s="1021">
        <v>1</v>
      </c>
      <c r="G187" s="1021" t="s">
        <v>3064</v>
      </c>
      <c r="H187" s="1021">
        <v>2012023646</v>
      </c>
      <c r="I187" s="1021" t="s">
        <v>3459</v>
      </c>
      <c r="J187" s="1021">
        <v>1</v>
      </c>
      <c r="K187" s="1021">
        <v>613</v>
      </c>
      <c r="L187" s="1021" t="s">
        <v>3034</v>
      </c>
      <c r="M187" s="1021"/>
      <c r="N187" s="1021"/>
      <c r="O187" s="1021">
        <v>10019</v>
      </c>
      <c r="P187" s="1021" t="s">
        <v>3035</v>
      </c>
      <c r="Q187" s="1021">
        <v>11</v>
      </c>
      <c r="R187" s="1021" t="s">
        <v>3036</v>
      </c>
      <c r="S187" s="1021">
        <v>1</v>
      </c>
      <c r="T187" s="1021">
        <v>10</v>
      </c>
      <c r="U187" s="1021">
        <v>110</v>
      </c>
      <c r="V187" s="1021" t="s">
        <v>3047</v>
      </c>
      <c r="W187" s="1021"/>
      <c r="X187" s="1035"/>
      <c r="Y187" s="1036">
        <f>X187*'[3]Exchange rate'!$B$6*'[3]Exchange rate'!$B$7</f>
        <v>0</v>
      </c>
      <c r="Z187" s="1021"/>
      <c r="AA187" s="1021"/>
      <c r="AB187" s="1021"/>
      <c r="AC187" s="1021"/>
      <c r="AD187" s="1021">
        <v>-3.5309999999999999E-3</v>
      </c>
      <c r="AE187" s="1021">
        <v>-3.4668901630972898E-3</v>
      </c>
      <c r="AF187" s="1021"/>
      <c r="AG187" s="1021"/>
      <c r="AH187" s="1021"/>
      <c r="AI187" s="1021"/>
      <c r="AJ187" s="1021"/>
      <c r="AK187" s="1021"/>
      <c r="AL187" s="1021"/>
      <c r="AM187" s="1021"/>
      <c r="AN187" s="1021"/>
      <c r="AO187" s="1021"/>
      <c r="AP187" s="1021">
        <v>302</v>
      </c>
      <c r="AQ187" s="1021"/>
      <c r="AR187" s="1021"/>
      <c r="AS187" s="1021" t="s">
        <v>3441</v>
      </c>
      <c r="AT187" s="1021" t="s">
        <v>3442</v>
      </c>
      <c r="AU187" s="1021" t="str">
        <f>VLOOKUP(AV187,справочник_HC!$A$3:$E$20,5,FALSE)</f>
        <v xml:space="preserve">HP.6 </v>
      </c>
      <c r="AV187" s="1037">
        <v>13040</v>
      </c>
      <c r="AW187" s="1036" t="str">
        <f>VLOOKUP(AV187,[3]справочник!$A$3:$C$20,3,FALSE)</f>
        <v>HC.6.2</v>
      </c>
      <c r="AX187" s="1021" t="s">
        <v>3428</v>
      </c>
      <c r="AY187" s="1021">
        <v>130</v>
      </c>
      <c r="AZ187" s="1021" t="s">
        <v>3169</v>
      </c>
      <c r="BA187" s="1021">
        <v>50000</v>
      </c>
      <c r="BB187" s="1021" t="s">
        <v>3081</v>
      </c>
      <c r="BC187" s="1021" t="s">
        <v>3450</v>
      </c>
      <c r="BD187" s="1021"/>
      <c r="BE187" s="1038">
        <v>39278</v>
      </c>
      <c r="BF187" s="1038">
        <v>39278</v>
      </c>
      <c r="BG187" s="1021" t="s">
        <v>3451</v>
      </c>
      <c r="BH187" s="1009"/>
      <c r="BI187" s="1009"/>
      <c r="BJ187" s="1009"/>
      <c r="BK187" s="1009"/>
      <c r="BL187" s="1009"/>
      <c r="BM187" s="1009"/>
      <c r="BN187" s="1009"/>
      <c r="BO187" s="1009"/>
      <c r="BP187" s="1009"/>
      <c r="BQ187" s="1009"/>
      <c r="BR187" s="1009"/>
      <c r="BS187" s="1009"/>
      <c r="BT187" s="1010">
        <v>39447</v>
      </c>
      <c r="BU187" s="1009"/>
      <c r="BV187" s="1009"/>
      <c r="BW187" s="1009"/>
      <c r="BX187" s="1009"/>
      <c r="BY187" s="1009"/>
      <c r="BZ187" s="1009"/>
      <c r="CA187" s="1009"/>
      <c r="CB187" s="1009"/>
      <c r="CC187" s="1009"/>
      <c r="CD187" s="1009"/>
      <c r="CE187" s="1009"/>
      <c r="CF187" s="1009"/>
      <c r="CG187" s="1009"/>
    </row>
    <row r="188" spans="1:85" hidden="1">
      <c r="A188" s="1021">
        <v>2012</v>
      </c>
      <c r="B188" s="1021">
        <v>302</v>
      </c>
      <c r="C188" s="1021" t="s">
        <v>3063</v>
      </c>
      <c r="D188" s="1021" t="str">
        <f>VLOOKUP(G188,'справочник FS-HF'!$A$2:$C$26,3,FALSE)</f>
        <v>FS.7.1.1</v>
      </c>
      <c r="E188" s="1021" t="str">
        <f>VLOOKUP(G188,'справочник FS-HF'!$A$2:$D$26,4,FALSE)</f>
        <v xml:space="preserve">HF.4.2.2.1 </v>
      </c>
      <c r="F188" s="1021">
        <v>1</v>
      </c>
      <c r="G188" s="1021" t="s">
        <v>3064</v>
      </c>
      <c r="H188" s="1021">
        <v>2012023669</v>
      </c>
      <c r="I188" s="1021" t="s">
        <v>3460</v>
      </c>
      <c r="J188" s="1021">
        <v>1</v>
      </c>
      <c r="K188" s="1021">
        <v>613</v>
      </c>
      <c r="L188" s="1021" t="s">
        <v>3034</v>
      </c>
      <c r="M188" s="1021"/>
      <c r="N188" s="1021"/>
      <c r="O188" s="1021">
        <v>10019</v>
      </c>
      <c r="P188" s="1021" t="s">
        <v>3035</v>
      </c>
      <c r="Q188" s="1021">
        <v>11</v>
      </c>
      <c r="R188" s="1021" t="s">
        <v>3036</v>
      </c>
      <c r="S188" s="1021">
        <v>1</v>
      </c>
      <c r="T188" s="1021">
        <v>10</v>
      </c>
      <c r="U188" s="1021">
        <v>110</v>
      </c>
      <c r="V188" s="1021" t="s">
        <v>3047</v>
      </c>
      <c r="W188" s="1021"/>
      <c r="X188" s="1035">
        <v>-7.1999999999999893E-5</v>
      </c>
      <c r="Y188" s="1036">
        <f>X188*'[3]Exchange rate'!$B$6*'[3]Exchange rate'!$B$7</f>
        <v>-10.735919999999986</v>
      </c>
      <c r="Z188" s="1021"/>
      <c r="AA188" s="1021"/>
      <c r="AB188" s="1021">
        <v>-7.0692747590769001E-5</v>
      </c>
      <c r="AC188" s="1021"/>
      <c r="AD188" s="1021">
        <v>-1.21E-4</v>
      </c>
      <c r="AE188" s="1021">
        <v>-1.1880308970115299E-4</v>
      </c>
      <c r="AF188" s="1021"/>
      <c r="AG188" s="1021"/>
      <c r="AH188" s="1021"/>
      <c r="AI188" s="1021"/>
      <c r="AJ188" s="1021"/>
      <c r="AK188" s="1021"/>
      <c r="AL188" s="1021"/>
      <c r="AM188" s="1021"/>
      <c r="AN188" s="1021"/>
      <c r="AO188" s="1021"/>
      <c r="AP188" s="1021">
        <v>302</v>
      </c>
      <c r="AQ188" s="1021"/>
      <c r="AR188" s="1021">
        <v>-7.1999999999999893E-5</v>
      </c>
      <c r="AS188" s="1021" t="s">
        <v>3441</v>
      </c>
      <c r="AT188" s="1021" t="s">
        <v>3442</v>
      </c>
      <c r="AU188" s="1021" t="str">
        <f>VLOOKUP(AV188,справочник_HC!$A$3:$E$20,5,FALSE)</f>
        <v xml:space="preserve">HP.6 </v>
      </c>
      <c r="AV188" s="1037">
        <v>13040</v>
      </c>
      <c r="AW188" s="1036" t="str">
        <f>VLOOKUP(AV188,[3]справочник!$A$3:$C$20,3,FALSE)</f>
        <v>HC.6.2</v>
      </c>
      <c r="AX188" s="1021" t="s">
        <v>3428</v>
      </c>
      <c r="AY188" s="1021">
        <v>130</v>
      </c>
      <c r="AZ188" s="1021" t="s">
        <v>3169</v>
      </c>
      <c r="BA188" s="1021">
        <v>50000</v>
      </c>
      <c r="BB188" s="1021" t="s">
        <v>3081</v>
      </c>
      <c r="BC188" s="1021" t="s">
        <v>3450</v>
      </c>
      <c r="BD188" s="1021"/>
      <c r="BE188" s="1038">
        <v>39310</v>
      </c>
      <c r="BF188" s="1038">
        <v>39310</v>
      </c>
      <c r="BG188" s="1021" t="s">
        <v>3451</v>
      </c>
      <c r="BH188" s="1009"/>
      <c r="BI188" s="1009"/>
      <c r="BJ188" s="1009"/>
      <c r="BK188" s="1009"/>
      <c r="BL188" s="1009"/>
      <c r="BM188" s="1009"/>
      <c r="BN188" s="1009"/>
      <c r="BO188" s="1009"/>
      <c r="BP188" s="1009"/>
      <c r="BQ188" s="1009"/>
      <c r="BR188" s="1009"/>
      <c r="BS188" s="1009"/>
      <c r="BT188" s="1010">
        <v>39447</v>
      </c>
      <c r="BU188" s="1009"/>
      <c r="BV188" s="1009"/>
      <c r="BW188" s="1009"/>
      <c r="BX188" s="1009"/>
      <c r="BY188" s="1009"/>
      <c r="BZ188" s="1009"/>
      <c r="CA188" s="1009"/>
      <c r="CB188" s="1009"/>
      <c r="CC188" s="1009"/>
      <c r="CD188" s="1009"/>
      <c r="CE188" s="1009"/>
      <c r="CF188" s="1009"/>
      <c r="CG188" s="1009"/>
    </row>
    <row r="189" spans="1:85" hidden="1">
      <c r="A189" s="1021">
        <v>2012</v>
      </c>
      <c r="B189" s="1021">
        <v>302</v>
      </c>
      <c r="C189" s="1021" t="s">
        <v>3063</v>
      </c>
      <c r="D189" s="1021" t="str">
        <f>VLOOKUP(G189,'справочник FS-HF'!$A$2:$C$26,3,FALSE)</f>
        <v>FS.7.1.1</v>
      </c>
      <c r="E189" s="1021" t="str">
        <f>VLOOKUP(G189,'справочник FS-HF'!$A$2:$D$26,4,FALSE)</f>
        <v xml:space="preserve">HF.4.2.2.1 </v>
      </c>
      <c r="F189" s="1021">
        <v>1</v>
      </c>
      <c r="G189" s="1021" t="s">
        <v>3064</v>
      </c>
      <c r="H189" s="1021">
        <v>2012023694</v>
      </c>
      <c r="I189" s="1021" t="s">
        <v>3461</v>
      </c>
      <c r="J189" s="1021">
        <v>1</v>
      </c>
      <c r="K189" s="1021">
        <v>613</v>
      </c>
      <c r="L189" s="1021" t="s">
        <v>3034</v>
      </c>
      <c r="M189" s="1021"/>
      <c r="N189" s="1021"/>
      <c r="O189" s="1021">
        <v>10019</v>
      </c>
      <c r="P189" s="1021" t="s">
        <v>3035</v>
      </c>
      <c r="Q189" s="1021">
        <v>11</v>
      </c>
      <c r="R189" s="1021" t="s">
        <v>3036</v>
      </c>
      <c r="S189" s="1021">
        <v>1</v>
      </c>
      <c r="T189" s="1021">
        <v>10</v>
      </c>
      <c r="U189" s="1021">
        <v>110</v>
      </c>
      <c r="V189" s="1021" t="s">
        <v>3047</v>
      </c>
      <c r="W189" s="1021"/>
      <c r="X189" s="1035"/>
      <c r="Y189" s="1036">
        <f>X189*'[3]Exchange rate'!$B$6*'[3]Exchange rate'!$B$7</f>
        <v>0</v>
      </c>
      <c r="Z189" s="1021"/>
      <c r="AA189" s="1021"/>
      <c r="AB189" s="1021"/>
      <c r="AC189" s="1021"/>
      <c r="AD189" s="1021">
        <v>-8.3199999999999897E-4</v>
      </c>
      <c r="AE189" s="1021">
        <v>-8.1689397215999797E-4</v>
      </c>
      <c r="AF189" s="1021"/>
      <c r="AG189" s="1021"/>
      <c r="AH189" s="1021"/>
      <c r="AI189" s="1021"/>
      <c r="AJ189" s="1021"/>
      <c r="AK189" s="1021"/>
      <c r="AL189" s="1021"/>
      <c r="AM189" s="1021"/>
      <c r="AN189" s="1021"/>
      <c r="AO189" s="1021"/>
      <c r="AP189" s="1021">
        <v>302</v>
      </c>
      <c r="AQ189" s="1021"/>
      <c r="AR189" s="1021"/>
      <c r="AS189" s="1021" t="s">
        <v>3441</v>
      </c>
      <c r="AT189" s="1021" t="s">
        <v>3442</v>
      </c>
      <c r="AU189" s="1021" t="str">
        <f>VLOOKUP(AV189,справочник_HC!$A$3:$E$20,5,FALSE)</f>
        <v xml:space="preserve">HP.6 </v>
      </c>
      <c r="AV189" s="1037">
        <v>13040</v>
      </c>
      <c r="AW189" s="1036" t="str">
        <f>VLOOKUP(AV189,[3]справочник!$A$3:$C$20,3,FALSE)</f>
        <v>HC.6.2</v>
      </c>
      <c r="AX189" s="1021" t="s">
        <v>3428</v>
      </c>
      <c r="AY189" s="1021">
        <v>130</v>
      </c>
      <c r="AZ189" s="1021" t="s">
        <v>3169</v>
      </c>
      <c r="BA189" s="1021">
        <v>50000</v>
      </c>
      <c r="BB189" s="1021" t="s">
        <v>3081</v>
      </c>
      <c r="BC189" s="1021" t="s">
        <v>3450</v>
      </c>
      <c r="BD189" s="1021"/>
      <c r="BE189" s="1038">
        <v>39345</v>
      </c>
      <c r="BF189" s="1038">
        <v>39345</v>
      </c>
      <c r="BG189" s="1021" t="s">
        <v>3451</v>
      </c>
      <c r="BH189" s="1009"/>
      <c r="BI189" s="1009"/>
      <c r="BJ189" s="1009"/>
      <c r="BK189" s="1009"/>
      <c r="BL189" s="1009"/>
      <c r="BM189" s="1009"/>
      <c r="BN189" s="1009"/>
      <c r="BO189" s="1009"/>
      <c r="BP189" s="1009"/>
      <c r="BQ189" s="1009"/>
      <c r="BR189" s="1009"/>
      <c r="BS189" s="1009"/>
      <c r="BT189" s="1010">
        <v>39447</v>
      </c>
      <c r="BU189" s="1009"/>
      <c r="BV189" s="1009"/>
      <c r="BW189" s="1009"/>
      <c r="BX189" s="1009"/>
      <c r="BY189" s="1009"/>
      <c r="BZ189" s="1009"/>
      <c r="CA189" s="1009"/>
      <c r="CB189" s="1009"/>
      <c r="CC189" s="1009"/>
      <c r="CD189" s="1009"/>
      <c r="CE189" s="1009"/>
      <c r="CF189" s="1009"/>
      <c r="CG189" s="1009"/>
    </row>
    <row r="190" spans="1:85" hidden="1">
      <c r="A190" s="1021">
        <v>2012</v>
      </c>
      <c r="B190" s="1021">
        <v>302</v>
      </c>
      <c r="C190" s="1021" t="s">
        <v>3063</v>
      </c>
      <c r="D190" s="1021" t="str">
        <f>VLOOKUP(G190,'справочник FS-HF'!$A$2:$C$26,3,FALSE)</f>
        <v>FS.7.1.1</v>
      </c>
      <c r="E190" s="1021" t="str">
        <f>VLOOKUP(G190,'справочник FS-HF'!$A$2:$D$26,4,FALSE)</f>
        <v xml:space="preserve">HF.4.2.2.1 </v>
      </c>
      <c r="F190" s="1021">
        <v>1</v>
      </c>
      <c r="G190" s="1021" t="s">
        <v>3064</v>
      </c>
      <c r="H190" s="1021">
        <v>2012023689</v>
      </c>
      <c r="I190" s="1021" t="s">
        <v>3462</v>
      </c>
      <c r="J190" s="1021">
        <v>1</v>
      </c>
      <c r="K190" s="1021">
        <v>613</v>
      </c>
      <c r="L190" s="1021" t="s">
        <v>3034</v>
      </c>
      <c r="M190" s="1021"/>
      <c r="N190" s="1021"/>
      <c r="O190" s="1021">
        <v>10019</v>
      </c>
      <c r="P190" s="1021" t="s">
        <v>3035</v>
      </c>
      <c r="Q190" s="1021">
        <v>11</v>
      </c>
      <c r="R190" s="1021" t="s">
        <v>3036</v>
      </c>
      <c r="S190" s="1021">
        <v>1</v>
      </c>
      <c r="T190" s="1021">
        <v>10</v>
      </c>
      <c r="U190" s="1021">
        <v>110</v>
      </c>
      <c r="V190" s="1021" t="s">
        <v>3047</v>
      </c>
      <c r="W190" s="1021"/>
      <c r="X190" s="1035"/>
      <c r="Y190" s="1036">
        <f>X190*'[3]Exchange rate'!$B$6*'[3]Exchange rate'!$B$7</f>
        <v>0</v>
      </c>
      <c r="Z190" s="1021"/>
      <c r="AA190" s="1021"/>
      <c r="AB190" s="1021"/>
      <c r="AC190" s="1021"/>
      <c r="AD190" s="1021">
        <v>-4.84E-4</v>
      </c>
      <c r="AE190" s="1021">
        <v>-4.7521235880461398E-4</v>
      </c>
      <c r="AF190" s="1021"/>
      <c r="AG190" s="1021"/>
      <c r="AH190" s="1021"/>
      <c r="AI190" s="1021"/>
      <c r="AJ190" s="1021"/>
      <c r="AK190" s="1021"/>
      <c r="AL190" s="1021"/>
      <c r="AM190" s="1021"/>
      <c r="AN190" s="1021"/>
      <c r="AO190" s="1021"/>
      <c r="AP190" s="1021">
        <v>302</v>
      </c>
      <c r="AQ190" s="1021"/>
      <c r="AR190" s="1021"/>
      <c r="AS190" s="1021" t="s">
        <v>3441</v>
      </c>
      <c r="AT190" s="1021" t="s">
        <v>3442</v>
      </c>
      <c r="AU190" s="1021" t="str">
        <f>VLOOKUP(AV190,справочник_HC!$A$3:$E$20,5,FALSE)</f>
        <v xml:space="preserve">HP.6 </v>
      </c>
      <c r="AV190" s="1037">
        <v>13040</v>
      </c>
      <c r="AW190" s="1036" t="str">
        <f>VLOOKUP(AV190,[3]справочник!$A$3:$C$20,3,FALSE)</f>
        <v>HC.6.2</v>
      </c>
      <c r="AX190" s="1021" t="s">
        <v>3428</v>
      </c>
      <c r="AY190" s="1021">
        <v>130</v>
      </c>
      <c r="AZ190" s="1021" t="s">
        <v>3169</v>
      </c>
      <c r="BA190" s="1021">
        <v>50000</v>
      </c>
      <c r="BB190" s="1021" t="s">
        <v>3081</v>
      </c>
      <c r="BC190" s="1021" t="s">
        <v>3450</v>
      </c>
      <c r="BD190" s="1021"/>
      <c r="BE190" s="1038">
        <v>39338</v>
      </c>
      <c r="BF190" s="1038">
        <v>39338</v>
      </c>
      <c r="BG190" s="1021" t="s">
        <v>3451</v>
      </c>
      <c r="BH190" s="1009"/>
      <c r="BI190" s="1009"/>
      <c r="BJ190" s="1009"/>
      <c r="BK190" s="1009"/>
      <c r="BL190" s="1009"/>
      <c r="BM190" s="1009"/>
      <c r="BN190" s="1009"/>
      <c r="BO190" s="1009"/>
      <c r="BP190" s="1009"/>
      <c r="BQ190" s="1009"/>
      <c r="BR190" s="1009"/>
      <c r="BS190" s="1009"/>
      <c r="BT190" s="1010">
        <v>39447</v>
      </c>
      <c r="BU190" s="1009"/>
      <c r="BV190" s="1009"/>
      <c r="BW190" s="1009"/>
      <c r="BX190" s="1009"/>
      <c r="BY190" s="1009"/>
      <c r="BZ190" s="1009"/>
      <c r="CA190" s="1009"/>
      <c r="CB190" s="1009"/>
      <c r="CC190" s="1009"/>
      <c r="CD190" s="1009"/>
      <c r="CE190" s="1009"/>
      <c r="CF190" s="1009"/>
      <c r="CG190" s="1009"/>
    </row>
    <row r="191" spans="1:85" hidden="1">
      <c r="A191" s="1021">
        <v>2012</v>
      </c>
      <c r="B191" s="1021">
        <v>302</v>
      </c>
      <c r="C191" s="1021" t="s">
        <v>3063</v>
      </c>
      <c r="D191" s="1021" t="str">
        <f>VLOOKUP(G191,'справочник FS-HF'!$A$2:$C$26,3,FALSE)</f>
        <v>FS.7.1.1</v>
      </c>
      <c r="E191" s="1021" t="str">
        <f>VLOOKUP(G191,'справочник FS-HF'!$A$2:$D$26,4,FALSE)</f>
        <v xml:space="preserve">HF.4.2.2.1 </v>
      </c>
      <c r="F191" s="1021">
        <v>1</v>
      </c>
      <c r="G191" s="1021" t="s">
        <v>3064</v>
      </c>
      <c r="H191" s="1021">
        <v>2012023415</v>
      </c>
      <c r="I191" s="1021" t="s">
        <v>3463</v>
      </c>
      <c r="J191" s="1021">
        <v>1</v>
      </c>
      <c r="K191" s="1021">
        <v>613</v>
      </c>
      <c r="L191" s="1021" t="s">
        <v>3034</v>
      </c>
      <c r="M191" s="1021"/>
      <c r="N191" s="1021"/>
      <c r="O191" s="1021">
        <v>10019</v>
      </c>
      <c r="P191" s="1021" t="s">
        <v>3035</v>
      </c>
      <c r="Q191" s="1021">
        <v>11</v>
      </c>
      <c r="R191" s="1021" t="s">
        <v>3036</v>
      </c>
      <c r="S191" s="1021">
        <v>1</v>
      </c>
      <c r="T191" s="1021">
        <v>10</v>
      </c>
      <c r="U191" s="1021">
        <v>110</v>
      </c>
      <c r="V191" s="1021" t="s">
        <v>3047</v>
      </c>
      <c r="W191" s="1021">
        <v>8.1069999999999892E-3</v>
      </c>
      <c r="X191" s="1035">
        <v>7.2269999999999904E-3</v>
      </c>
      <c r="Y191" s="1036">
        <f>X191*'[3]Exchange rate'!$B$6*'[3]Exchange rate'!$B$7</f>
        <v>1077.6179699999986</v>
      </c>
      <c r="Z191" s="1021"/>
      <c r="AA191" s="1021">
        <v>7.9598070099772805E-3</v>
      </c>
      <c r="AB191" s="1021">
        <v>7.0957845394234399E-3</v>
      </c>
      <c r="AC191" s="1021"/>
      <c r="AD191" s="1021"/>
      <c r="AE191" s="1021"/>
      <c r="AF191" s="1021">
        <v>8.1069999999999892E-3</v>
      </c>
      <c r="AG191" s="1021"/>
      <c r="AH191" s="1021"/>
      <c r="AI191" s="1021">
        <v>7.9598070099772805E-3</v>
      </c>
      <c r="AJ191" s="1021"/>
      <c r="AK191" s="1021"/>
      <c r="AL191" s="1021"/>
      <c r="AM191" s="1021"/>
      <c r="AN191" s="1021"/>
      <c r="AO191" s="1021"/>
      <c r="AP191" s="1021">
        <v>302</v>
      </c>
      <c r="AQ191" s="1021">
        <v>8.1069999999999892E-3</v>
      </c>
      <c r="AR191" s="1021">
        <v>7.2269999999999904E-3</v>
      </c>
      <c r="AS191" s="1021" t="s">
        <v>3441</v>
      </c>
      <c r="AT191" s="1021" t="s">
        <v>3442</v>
      </c>
      <c r="AU191" s="1021" t="str">
        <f>VLOOKUP(AV191,справочник_HC!$A$3:$E$20,5,FALSE)</f>
        <v xml:space="preserve">HP.6 </v>
      </c>
      <c r="AV191" s="1037">
        <v>13040</v>
      </c>
      <c r="AW191" s="1036" t="str">
        <f>VLOOKUP(AV191,[3]справочник!$A$3:$C$20,3,FALSE)</f>
        <v>HC.6.2</v>
      </c>
      <c r="AX191" s="1021" t="s">
        <v>3428</v>
      </c>
      <c r="AY191" s="1021">
        <v>130</v>
      </c>
      <c r="AZ191" s="1021" t="s">
        <v>3169</v>
      </c>
      <c r="BA191" s="1021">
        <v>50000</v>
      </c>
      <c r="BB191" s="1021" t="s">
        <v>3081</v>
      </c>
      <c r="BC191" s="1021" t="s">
        <v>3450</v>
      </c>
      <c r="BD191" s="1021"/>
      <c r="BE191" s="1038">
        <v>39447</v>
      </c>
      <c r="BF191" s="1038">
        <v>39812</v>
      </c>
      <c r="BG191" s="1021" t="s">
        <v>3451</v>
      </c>
      <c r="BH191" s="1009"/>
      <c r="BI191" s="1009"/>
      <c r="BJ191" s="1009"/>
      <c r="BK191" s="1009"/>
      <c r="BL191" s="1009"/>
      <c r="BM191" s="1009"/>
      <c r="BN191" s="1009"/>
      <c r="BO191" s="1009"/>
      <c r="BP191" s="1009"/>
      <c r="BQ191" s="1009"/>
      <c r="BR191" s="1009"/>
      <c r="BS191" s="1009"/>
      <c r="BT191" s="1010">
        <v>39447</v>
      </c>
      <c r="BU191" s="1009"/>
      <c r="BV191" s="1009"/>
      <c r="BW191" s="1009"/>
      <c r="BX191" s="1009"/>
      <c r="BY191" s="1009"/>
      <c r="BZ191" s="1009"/>
      <c r="CA191" s="1009">
        <v>100</v>
      </c>
      <c r="CB191" s="1009"/>
      <c r="CC191" s="1009"/>
      <c r="CD191" s="1009"/>
      <c r="CE191" s="1009"/>
      <c r="CF191" s="1009"/>
      <c r="CG191" s="1009"/>
    </row>
    <row r="192" spans="1:85" hidden="1">
      <c r="A192" s="1021">
        <v>2012</v>
      </c>
      <c r="B192" s="1021">
        <v>302</v>
      </c>
      <c r="C192" s="1021" t="s">
        <v>3063</v>
      </c>
      <c r="D192" s="1021" t="str">
        <f>VLOOKUP(G192,'справочник FS-HF'!$A$2:$C$26,3,FALSE)</f>
        <v>FS.7.1.1</v>
      </c>
      <c r="E192" s="1021" t="str">
        <f>VLOOKUP(G192,'справочник FS-HF'!$A$2:$D$26,4,FALSE)</f>
        <v xml:space="preserve">HF.4.2.2.1 </v>
      </c>
      <c r="F192" s="1021">
        <v>1</v>
      </c>
      <c r="G192" s="1021" t="s">
        <v>3064</v>
      </c>
      <c r="H192" s="1021">
        <v>2012024987</v>
      </c>
      <c r="I192" s="1021" t="s">
        <v>3464</v>
      </c>
      <c r="J192" s="1021">
        <v>1</v>
      </c>
      <c r="K192" s="1021">
        <v>613</v>
      </c>
      <c r="L192" s="1021" t="s">
        <v>3034</v>
      </c>
      <c r="M192" s="1021"/>
      <c r="N192" s="1021"/>
      <c r="O192" s="1021">
        <v>10019</v>
      </c>
      <c r="P192" s="1021" t="s">
        <v>3035</v>
      </c>
      <c r="Q192" s="1021">
        <v>11</v>
      </c>
      <c r="R192" s="1021" t="s">
        <v>3036</v>
      </c>
      <c r="S192" s="1021">
        <v>1</v>
      </c>
      <c r="T192" s="1021">
        <v>10</v>
      </c>
      <c r="U192" s="1021">
        <v>110</v>
      </c>
      <c r="V192" s="1021" t="s">
        <v>3047</v>
      </c>
      <c r="W192" s="1021">
        <v>2.3000000000000001E-4</v>
      </c>
      <c r="X192" s="1035">
        <v>2.3000000000000001E-4</v>
      </c>
      <c r="Y192" s="1036">
        <f>X192*'[3]Exchange rate'!$B$6*'[3]Exchange rate'!$B$7</f>
        <v>34.295299999999997</v>
      </c>
      <c r="Z192" s="1021"/>
      <c r="AA192" s="1021">
        <v>2.2582405480384501E-4</v>
      </c>
      <c r="AB192" s="1021">
        <v>2.2582405480384501E-4</v>
      </c>
      <c r="AC192" s="1021"/>
      <c r="AD192" s="1021"/>
      <c r="AE192" s="1021"/>
      <c r="AF192" s="1021">
        <v>2.3000000000000001E-4</v>
      </c>
      <c r="AG192" s="1021"/>
      <c r="AH192" s="1021"/>
      <c r="AI192" s="1021">
        <v>2.2582405480384501E-4</v>
      </c>
      <c r="AJ192" s="1021"/>
      <c r="AK192" s="1021"/>
      <c r="AL192" s="1021"/>
      <c r="AM192" s="1021"/>
      <c r="AN192" s="1021"/>
      <c r="AO192" s="1021"/>
      <c r="AP192" s="1021">
        <v>302</v>
      </c>
      <c r="AQ192" s="1021">
        <v>2.3000000000000001E-4</v>
      </c>
      <c r="AR192" s="1021">
        <v>2.3000000000000001E-4</v>
      </c>
      <c r="AS192" s="1021" t="s">
        <v>3441</v>
      </c>
      <c r="AT192" s="1021" t="s">
        <v>3442</v>
      </c>
      <c r="AU192" s="1021" t="str">
        <f>VLOOKUP(AV192,справочник_HC!$A$3:$E$20,5,FALSE)</f>
        <v xml:space="preserve">HP.6 </v>
      </c>
      <c r="AV192" s="1037">
        <v>13040</v>
      </c>
      <c r="AW192" s="1036" t="str">
        <f>VLOOKUP(AV192,[3]справочник!$A$3:$C$20,3,FALSE)</f>
        <v>HC.6.2</v>
      </c>
      <c r="AX192" s="1021" t="s">
        <v>3428</v>
      </c>
      <c r="AY192" s="1021">
        <v>130</v>
      </c>
      <c r="AZ192" s="1021" t="s">
        <v>3169</v>
      </c>
      <c r="BA192" s="1021">
        <v>50000</v>
      </c>
      <c r="BB192" s="1021" t="s">
        <v>3081</v>
      </c>
      <c r="BC192" s="1021" t="s">
        <v>3180</v>
      </c>
      <c r="BD192" s="1021"/>
      <c r="BE192" s="1038">
        <v>39660</v>
      </c>
      <c r="BF192" s="1038">
        <v>39660</v>
      </c>
      <c r="BG192" s="1021" t="s">
        <v>3465</v>
      </c>
      <c r="BH192" s="1009"/>
      <c r="BI192" s="1009"/>
      <c r="BJ192" s="1009"/>
      <c r="BK192" s="1009"/>
      <c r="BL192" s="1009"/>
      <c r="BM192" s="1009"/>
      <c r="BN192" s="1009"/>
      <c r="BO192" s="1009"/>
      <c r="BP192" s="1009"/>
      <c r="BQ192" s="1009"/>
      <c r="BR192" s="1009"/>
      <c r="BS192" s="1009"/>
      <c r="BT192" s="1010">
        <v>39447</v>
      </c>
      <c r="BU192" s="1009"/>
      <c r="BV192" s="1009"/>
      <c r="BW192" s="1009"/>
      <c r="BX192" s="1009"/>
      <c r="BY192" s="1009"/>
      <c r="BZ192" s="1009"/>
      <c r="CA192" s="1009">
        <v>100</v>
      </c>
      <c r="CB192" s="1009"/>
      <c r="CC192" s="1009"/>
      <c r="CD192" s="1009"/>
      <c r="CE192" s="1009"/>
      <c r="CF192" s="1009"/>
      <c r="CG192" s="1009"/>
    </row>
    <row r="193" spans="1:85" hidden="1">
      <c r="A193" s="1021">
        <v>2012</v>
      </c>
      <c r="B193" s="1021">
        <v>302</v>
      </c>
      <c r="C193" s="1021" t="s">
        <v>3063</v>
      </c>
      <c r="D193" s="1021" t="str">
        <f>VLOOKUP(G193,'справочник FS-HF'!$A$2:$C$26,3,FALSE)</f>
        <v>FS.7.1.1</v>
      </c>
      <c r="E193" s="1021" t="str">
        <f>VLOOKUP(G193,'справочник FS-HF'!$A$2:$D$26,4,FALSE)</f>
        <v xml:space="preserve">HF.4.2.2.1 </v>
      </c>
      <c r="F193" s="1021">
        <v>1</v>
      </c>
      <c r="G193" s="1021" t="s">
        <v>3064</v>
      </c>
      <c r="H193" s="1021">
        <v>2012024982</v>
      </c>
      <c r="I193" s="1021" t="s">
        <v>3466</v>
      </c>
      <c r="J193" s="1021">
        <v>1</v>
      </c>
      <c r="K193" s="1021">
        <v>613</v>
      </c>
      <c r="L193" s="1021" t="s">
        <v>3034</v>
      </c>
      <c r="M193" s="1021"/>
      <c r="N193" s="1021"/>
      <c r="O193" s="1021">
        <v>10019</v>
      </c>
      <c r="P193" s="1021" t="s">
        <v>3035</v>
      </c>
      <c r="Q193" s="1021">
        <v>11</v>
      </c>
      <c r="R193" s="1021" t="s">
        <v>3036</v>
      </c>
      <c r="S193" s="1021">
        <v>1</v>
      </c>
      <c r="T193" s="1021">
        <v>10</v>
      </c>
      <c r="U193" s="1021">
        <v>110</v>
      </c>
      <c r="V193" s="1021" t="s">
        <v>3047</v>
      </c>
      <c r="W193" s="1021">
        <v>6.9999999999999994E-5</v>
      </c>
      <c r="X193" s="1035">
        <v>4.1999999999999998E-5</v>
      </c>
      <c r="Y193" s="1036">
        <f>X193*'[3]Exchange rate'!$B$6*'[3]Exchange rate'!$B$7</f>
        <v>6.2626200000000001</v>
      </c>
      <c r="Z193" s="1021"/>
      <c r="AA193" s="1021">
        <v>6.87290601576921E-5</v>
      </c>
      <c r="AB193" s="1021">
        <v>4.1237436094615197E-5</v>
      </c>
      <c r="AC193" s="1021"/>
      <c r="AD193" s="1021"/>
      <c r="AE193" s="1021"/>
      <c r="AF193" s="1021">
        <v>6.9999999999999994E-5</v>
      </c>
      <c r="AG193" s="1021"/>
      <c r="AH193" s="1021"/>
      <c r="AI193" s="1021">
        <v>6.87290601576921E-5</v>
      </c>
      <c r="AJ193" s="1021"/>
      <c r="AK193" s="1021"/>
      <c r="AL193" s="1021"/>
      <c r="AM193" s="1021"/>
      <c r="AN193" s="1021"/>
      <c r="AO193" s="1021"/>
      <c r="AP193" s="1021">
        <v>302</v>
      </c>
      <c r="AQ193" s="1021">
        <v>6.9999999999999994E-5</v>
      </c>
      <c r="AR193" s="1021">
        <v>4.1999999999999998E-5</v>
      </c>
      <c r="AS193" s="1021" t="s">
        <v>3441</v>
      </c>
      <c r="AT193" s="1021" t="s">
        <v>3442</v>
      </c>
      <c r="AU193" s="1021" t="str">
        <f>VLOOKUP(AV193,справочник_HC!$A$3:$E$20,5,FALSE)</f>
        <v xml:space="preserve">HP.6 </v>
      </c>
      <c r="AV193" s="1037">
        <v>13040</v>
      </c>
      <c r="AW193" s="1036" t="str">
        <f>VLOOKUP(AV193,[3]справочник!$A$3:$C$20,3,FALSE)</f>
        <v>HC.6.2</v>
      </c>
      <c r="AX193" s="1021" t="s">
        <v>3428</v>
      </c>
      <c r="AY193" s="1021">
        <v>130</v>
      </c>
      <c r="AZ193" s="1021" t="s">
        <v>3169</v>
      </c>
      <c r="BA193" s="1021">
        <v>50000</v>
      </c>
      <c r="BB193" s="1021" t="s">
        <v>3081</v>
      </c>
      <c r="BC193" s="1021" t="s">
        <v>3180</v>
      </c>
      <c r="BD193" s="1021"/>
      <c r="BE193" s="1038">
        <v>39507</v>
      </c>
      <c r="BF193" s="1038">
        <v>39507</v>
      </c>
      <c r="BG193" s="1021" t="s">
        <v>3465</v>
      </c>
      <c r="BH193" s="1009"/>
      <c r="BI193" s="1009"/>
      <c r="BJ193" s="1009"/>
      <c r="BK193" s="1009"/>
      <c r="BL193" s="1009"/>
      <c r="BM193" s="1009"/>
      <c r="BN193" s="1009"/>
      <c r="BO193" s="1009"/>
      <c r="BP193" s="1009"/>
      <c r="BQ193" s="1009"/>
      <c r="BR193" s="1009"/>
      <c r="BS193" s="1009"/>
      <c r="BT193" s="1010">
        <v>39447</v>
      </c>
      <c r="BU193" s="1009"/>
      <c r="BV193" s="1009"/>
      <c r="BW193" s="1009"/>
      <c r="BX193" s="1009"/>
      <c r="BY193" s="1009"/>
      <c r="BZ193" s="1009"/>
      <c r="CA193" s="1009">
        <v>100</v>
      </c>
      <c r="CB193" s="1009"/>
      <c r="CC193" s="1009"/>
      <c r="CD193" s="1009"/>
      <c r="CE193" s="1009"/>
      <c r="CF193" s="1009"/>
      <c r="CG193" s="1009"/>
    </row>
    <row r="194" spans="1:85" hidden="1">
      <c r="A194" s="1021">
        <v>2012</v>
      </c>
      <c r="B194" s="1021">
        <v>302</v>
      </c>
      <c r="C194" s="1021" t="s">
        <v>3063</v>
      </c>
      <c r="D194" s="1021" t="str">
        <f>VLOOKUP(G194,'справочник FS-HF'!$A$2:$C$26,3,FALSE)</f>
        <v>FS.7.1.1</v>
      </c>
      <c r="E194" s="1021" t="str">
        <f>VLOOKUP(G194,'справочник FS-HF'!$A$2:$D$26,4,FALSE)</f>
        <v xml:space="preserve">HF.4.2.2.1 </v>
      </c>
      <c r="F194" s="1021">
        <v>1</v>
      </c>
      <c r="G194" s="1021" t="s">
        <v>3064</v>
      </c>
      <c r="H194" s="1021">
        <v>2012024969</v>
      </c>
      <c r="I194" s="1021" t="s">
        <v>3467</v>
      </c>
      <c r="J194" s="1021">
        <v>1</v>
      </c>
      <c r="K194" s="1021">
        <v>613</v>
      </c>
      <c r="L194" s="1021" t="s">
        <v>3034</v>
      </c>
      <c r="M194" s="1021"/>
      <c r="N194" s="1021"/>
      <c r="O194" s="1021">
        <v>10019</v>
      </c>
      <c r="P194" s="1021" t="s">
        <v>3035</v>
      </c>
      <c r="Q194" s="1021">
        <v>11</v>
      </c>
      <c r="R194" s="1021" t="s">
        <v>3036</v>
      </c>
      <c r="S194" s="1021">
        <v>1</v>
      </c>
      <c r="T194" s="1021">
        <v>10</v>
      </c>
      <c r="U194" s="1021">
        <v>110</v>
      </c>
      <c r="V194" s="1021" t="s">
        <v>3047</v>
      </c>
      <c r="W194" s="1021"/>
      <c r="X194" s="1035"/>
      <c r="Y194" s="1036">
        <f>X194*'[3]Exchange rate'!$B$6*'[3]Exchange rate'!$B$7</f>
        <v>0</v>
      </c>
      <c r="Z194" s="1021"/>
      <c r="AA194" s="1021"/>
      <c r="AB194" s="1021"/>
      <c r="AC194" s="1021"/>
      <c r="AD194" s="1021">
        <v>-1.0000000000000001E-5</v>
      </c>
      <c r="AE194" s="1021">
        <v>-9.8184371653845893E-6</v>
      </c>
      <c r="AF194" s="1021"/>
      <c r="AG194" s="1021"/>
      <c r="AH194" s="1021"/>
      <c r="AI194" s="1021"/>
      <c r="AJ194" s="1021"/>
      <c r="AK194" s="1021"/>
      <c r="AL194" s="1021"/>
      <c r="AM194" s="1021"/>
      <c r="AN194" s="1021"/>
      <c r="AO194" s="1021"/>
      <c r="AP194" s="1021">
        <v>302</v>
      </c>
      <c r="AQ194" s="1021"/>
      <c r="AR194" s="1021"/>
      <c r="AS194" s="1021" t="s">
        <v>3441</v>
      </c>
      <c r="AT194" s="1021" t="s">
        <v>3442</v>
      </c>
      <c r="AU194" s="1021" t="str">
        <f>VLOOKUP(AV194,справочник_HC!$A$3:$E$20,5,FALSE)</f>
        <v xml:space="preserve">HP.6 </v>
      </c>
      <c r="AV194" s="1037">
        <v>13040</v>
      </c>
      <c r="AW194" s="1036" t="str">
        <f>VLOOKUP(AV194,[3]справочник!$A$3:$C$20,3,FALSE)</f>
        <v>HC.6.2</v>
      </c>
      <c r="AX194" s="1021" t="s">
        <v>3428</v>
      </c>
      <c r="AY194" s="1021">
        <v>130</v>
      </c>
      <c r="AZ194" s="1021" t="s">
        <v>3169</v>
      </c>
      <c r="BA194" s="1021">
        <v>50000</v>
      </c>
      <c r="BB194" s="1021" t="s">
        <v>3081</v>
      </c>
      <c r="BC194" s="1021" t="s">
        <v>3180</v>
      </c>
      <c r="BD194" s="1021"/>
      <c r="BE194" s="1038">
        <v>39447</v>
      </c>
      <c r="BF194" s="1038">
        <v>39812</v>
      </c>
      <c r="BG194" s="1021" t="s">
        <v>3465</v>
      </c>
      <c r="BH194" s="1009"/>
      <c r="BI194" s="1009"/>
      <c r="BJ194" s="1009"/>
      <c r="BK194" s="1009"/>
      <c r="BL194" s="1009"/>
      <c r="BM194" s="1009"/>
      <c r="BN194" s="1009"/>
      <c r="BO194" s="1009"/>
      <c r="BP194" s="1009"/>
      <c r="BQ194" s="1009"/>
      <c r="BR194" s="1009"/>
      <c r="BS194" s="1009"/>
      <c r="BT194" s="1010">
        <v>39447</v>
      </c>
      <c r="BU194" s="1009"/>
      <c r="BV194" s="1009"/>
      <c r="BW194" s="1009"/>
      <c r="BX194" s="1009"/>
      <c r="BY194" s="1009"/>
      <c r="BZ194" s="1009"/>
      <c r="CA194" s="1009"/>
      <c r="CB194" s="1009"/>
      <c r="CC194" s="1009"/>
      <c r="CD194" s="1009"/>
      <c r="CE194" s="1009"/>
      <c r="CF194" s="1009"/>
      <c r="CG194" s="1009"/>
    </row>
    <row r="195" spans="1:85" hidden="1">
      <c r="A195" s="1021">
        <v>2012</v>
      </c>
      <c r="B195" s="1021">
        <v>302</v>
      </c>
      <c r="C195" s="1021" t="s">
        <v>3063</v>
      </c>
      <c r="D195" s="1021" t="str">
        <f>VLOOKUP(G195,'справочник FS-HF'!$A$2:$C$26,3,FALSE)</f>
        <v>FS.7.1.1</v>
      </c>
      <c r="E195" s="1021" t="str">
        <f>VLOOKUP(G195,'справочник FS-HF'!$A$2:$D$26,4,FALSE)</f>
        <v xml:space="preserve">HF.4.2.2.1 </v>
      </c>
      <c r="F195" s="1021">
        <v>1</v>
      </c>
      <c r="G195" s="1021" t="s">
        <v>3064</v>
      </c>
      <c r="H195" s="1021">
        <v>2012024980</v>
      </c>
      <c r="I195" s="1021" t="s">
        <v>3468</v>
      </c>
      <c r="J195" s="1021">
        <v>1</v>
      </c>
      <c r="K195" s="1021">
        <v>613</v>
      </c>
      <c r="L195" s="1021" t="s">
        <v>3034</v>
      </c>
      <c r="M195" s="1021"/>
      <c r="N195" s="1021"/>
      <c r="O195" s="1021">
        <v>10019</v>
      </c>
      <c r="P195" s="1021" t="s">
        <v>3035</v>
      </c>
      <c r="Q195" s="1021">
        <v>11</v>
      </c>
      <c r="R195" s="1021" t="s">
        <v>3036</v>
      </c>
      <c r="S195" s="1021">
        <v>1</v>
      </c>
      <c r="T195" s="1021">
        <v>10</v>
      </c>
      <c r="U195" s="1021">
        <v>110</v>
      </c>
      <c r="V195" s="1021" t="s">
        <v>3047</v>
      </c>
      <c r="W195" s="1021">
        <v>5.9699999999999901E-4</v>
      </c>
      <c r="X195" s="1035">
        <v>5.9699999999999901E-4</v>
      </c>
      <c r="Y195" s="1036">
        <f>X195*'[3]Exchange rate'!$B$6*'[3]Exchange rate'!$B$7</f>
        <v>89.018669999999858</v>
      </c>
      <c r="Z195" s="1021"/>
      <c r="AA195" s="1021">
        <v>5.8616069877345995E-4</v>
      </c>
      <c r="AB195" s="1021">
        <v>5.8616069877345995E-4</v>
      </c>
      <c r="AC195" s="1021"/>
      <c r="AD195" s="1021"/>
      <c r="AE195" s="1021"/>
      <c r="AF195" s="1021">
        <v>5.9699999999999901E-4</v>
      </c>
      <c r="AG195" s="1021"/>
      <c r="AH195" s="1021"/>
      <c r="AI195" s="1021">
        <v>5.8616069877345995E-4</v>
      </c>
      <c r="AJ195" s="1021"/>
      <c r="AK195" s="1021"/>
      <c r="AL195" s="1021"/>
      <c r="AM195" s="1021"/>
      <c r="AN195" s="1021"/>
      <c r="AO195" s="1021"/>
      <c r="AP195" s="1021">
        <v>302</v>
      </c>
      <c r="AQ195" s="1021">
        <v>5.9699999999999901E-4</v>
      </c>
      <c r="AR195" s="1021">
        <v>5.9699999999999901E-4</v>
      </c>
      <c r="AS195" s="1021" t="s">
        <v>3441</v>
      </c>
      <c r="AT195" s="1021" t="s">
        <v>3442</v>
      </c>
      <c r="AU195" s="1021" t="str">
        <f>VLOOKUP(AV195,справочник_HC!$A$3:$E$20,5,FALSE)</f>
        <v xml:space="preserve">HP.6 </v>
      </c>
      <c r="AV195" s="1037">
        <v>13040</v>
      </c>
      <c r="AW195" s="1036" t="str">
        <f>VLOOKUP(AV195,[3]справочник!$A$3:$C$20,3,FALSE)</f>
        <v>HC.6.2</v>
      </c>
      <c r="AX195" s="1021" t="s">
        <v>3428</v>
      </c>
      <c r="AY195" s="1021">
        <v>130</v>
      </c>
      <c r="AZ195" s="1021" t="s">
        <v>3169</v>
      </c>
      <c r="BA195" s="1021">
        <v>50000</v>
      </c>
      <c r="BB195" s="1021" t="s">
        <v>3081</v>
      </c>
      <c r="BC195" s="1021" t="s">
        <v>3180</v>
      </c>
      <c r="BD195" s="1021"/>
      <c r="BE195" s="1038">
        <v>39492</v>
      </c>
      <c r="BF195" s="1038">
        <v>39492</v>
      </c>
      <c r="BG195" s="1021" t="s">
        <v>3465</v>
      </c>
      <c r="BH195" s="1009"/>
      <c r="BI195" s="1009"/>
      <c r="BJ195" s="1009"/>
      <c r="BK195" s="1009"/>
      <c r="BL195" s="1009"/>
      <c r="BM195" s="1009"/>
      <c r="BN195" s="1009"/>
      <c r="BO195" s="1009"/>
      <c r="BP195" s="1009"/>
      <c r="BQ195" s="1009"/>
      <c r="BR195" s="1009"/>
      <c r="BS195" s="1009"/>
      <c r="BT195" s="1010">
        <v>39447</v>
      </c>
      <c r="BU195" s="1009"/>
      <c r="BV195" s="1009"/>
      <c r="BW195" s="1009"/>
      <c r="BX195" s="1009"/>
      <c r="BY195" s="1009"/>
      <c r="BZ195" s="1009"/>
      <c r="CA195" s="1009">
        <v>100</v>
      </c>
      <c r="CB195" s="1009"/>
      <c r="CC195" s="1009"/>
      <c r="CD195" s="1009"/>
      <c r="CE195" s="1009"/>
      <c r="CF195" s="1009"/>
      <c r="CG195" s="1009"/>
    </row>
    <row r="196" spans="1:85" hidden="1">
      <c r="A196" s="1021">
        <v>2012</v>
      </c>
      <c r="B196" s="1021">
        <v>302</v>
      </c>
      <c r="C196" s="1021" t="s">
        <v>3063</v>
      </c>
      <c r="D196" s="1021" t="str">
        <f>VLOOKUP(G196,'справочник FS-HF'!$A$2:$C$26,3,FALSE)</f>
        <v>FS.7.1.1</v>
      </c>
      <c r="E196" s="1021" t="str">
        <f>VLOOKUP(G196,'справочник FS-HF'!$A$2:$D$26,4,FALSE)</f>
        <v xml:space="preserve">HF.4.2.2.1 </v>
      </c>
      <c r="F196" s="1021">
        <v>1</v>
      </c>
      <c r="G196" s="1021" t="s">
        <v>3064</v>
      </c>
      <c r="H196" s="1021">
        <v>2012024979</v>
      </c>
      <c r="I196" s="1021" t="s">
        <v>3469</v>
      </c>
      <c r="J196" s="1021">
        <v>1</v>
      </c>
      <c r="K196" s="1021">
        <v>613</v>
      </c>
      <c r="L196" s="1021" t="s">
        <v>3034</v>
      </c>
      <c r="M196" s="1021"/>
      <c r="N196" s="1021"/>
      <c r="O196" s="1021">
        <v>10019</v>
      </c>
      <c r="P196" s="1021" t="s">
        <v>3035</v>
      </c>
      <c r="Q196" s="1021">
        <v>11</v>
      </c>
      <c r="R196" s="1021" t="s">
        <v>3036</v>
      </c>
      <c r="S196" s="1021">
        <v>1</v>
      </c>
      <c r="T196" s="1021">
        <v>10</v>
      </c>
      <c r="U196" s="1021">
        <v>110</v>
      </c>
      <c r="V196" s="1021" t="s">
        <v>3047</v>
      </c>
      <c r="W196" s="1021">
        <v>1.25E-3</v>
      </c>
      <c r="X196" s="1035">
        <v>3.6199999999999899E-4</v>
      </c>
      <c r="Y196" s="1036">
        <f>X196*'[3]Exchange rate'!$B$6*'[3]Exchange rate'!$B$7</f>
        <v>53.977819999999859</v>
      </c>
      <c r="Z196" s="1021"/>
      <c r="AA196" s="1021">
        <v>1.2273046456730699E-3</v>
      </c>
      <c r="AB196" s="1021">
        <v>3.5542742538692199E-4</v>
      </c>
      <c r="AC196" s="1021"/>
      <c r="AD196" s="1021"/>
      <c r="AE196" s="1021"/>
      <c r="AF196" s="1021">
        <v>1.25E-3</v>
      </c>
      <c r="AG196" s="1021"/>
      <c r="AH196" s="1021"/>
      <c r="AI196" s="1021">
        <v>1.2273046456730699E-3</v>
      </c>
      <c r="AJ196" s="1021"/>
      <c r="AK196" s="1021"/>
      <c r="AL196" s="1021"/>
      <c r="AM196" s="1021"/>
      <c r="AN196" s="1021"/>
      <c r="AO196" s="1021"/>
      <c r="AP196" s="1021">
        <v>302</v>
      </c>
      <c r="AQ196" s="1021">
        <v>1.25E-3</v>
      </c>
      <c r="AR196" s="1021">
        <v>3.6199999999999899E-4</v>
      </c>
      <c r="AS196" s="1021" t="s">
        <v>3441</v>
      </c>
      <c r="AT196" s="1021" t="s">
        <v>3442</v>
      </c>
      <c r="AU196" s="1021" t="str">
        <f>VLOOKUP(AV196,справочник_HC!$A$3:$E$20,5,FALSE)</f>
        <v xml:space="preserve">HP.6 </v>
      </c>
      <c r="AV196" s="1037">
        <v>13040</v>
      </c>
      <c r="AW196" s="1036" t="str">
        <f>VLOOKUP(AV196,[3]справочник!$A$3:$C$20,3,FALSE)</f>
        <v>HC.6.2</v>
      </c>
      <c r="AX196" s="1021" t="s">
        <v>3428</v>
      </c>
      <c r="AY196" s="1021">
        <v>130</v>
      </c>
      <c r="AZ196" s="1021" t="s">
        <v>3169</v>
      </c>
      <c r="BA196" s="1021">
        <v>50000</v>
      </c>
      <c r="BB196" s="1021" t="s">
        <v>3081</v>
      </c>
      <c r="BC196" s="1021" t="s">
        <v>3180</v>
      </c>
      <c r="BD196" s="1021"/>
      <c r="BE196" s="1038">
        <v>39456</v>
      </c>
      <c r="BF196" s="1038">
        <v>39456</v>
      </c>
      <c r="BG196" s="1021" t="s">
        <v>3465</v>
      </c>
      <c r="BH196" s="1009"/>
      <c r="BI196" s="1009"/>
      <c r="BJ196" s="1009"/>
      <c r="BK196" s="1009"/>
      <c r="BL196" s="1009"/>
      <c r="BM196" s="1009"/>
      <c r="BN196" s="1009"/>
      <c r="BO196" s="1009"/>
      <c r="BP196" s="1009"/>
      <c r="BQ196" s="1009"/>
      <c r="BR196" s="1009"/>
      <c r="BS196" s="1009"/>
      <c r="BT196" s="1010">
        <v>39447</v>
      </c>
      <c r="BU196" s="1009"/>
      <c r="BV196" s="1009"/>
      <c r="BW196" s="1009"/>
      <c r="BX196" s="1009"/>
      <c r="BY196" s="1009"/>
      <c r="BZ196" s="1009"/>
      <c r="CA196" s="1009">
        <v>100</v>
      </c>
      <c r="CB196" s="1009"/>
      <c r="CC196" s="1009"/>
      <c r="CD196" s="1009"/>
      <c r="CE196" s="1009"/>
      <c r="CF196" s="1009"/>
      <c r="CG196" s="1009"/>
    </row>
    <row r="197" spans="1:85" hidden="1">
      <c r="A197" s="1021">
        <v>2012</v>
      </c>
      <c r="B197" s="1021">
        <v>302</v>
      </c>
      <c r="C197" s="1021" t="s">
        <v>3063</v>
      </c>
      <c r="D197" s="1021" t="str">
        <f>VLOOKUP(G197,'справочник FS-HF'!$A$2:$C$26,3,FALSE)</f>
        <v>FS.7.1.1</v>
      </c>
      <c r="E197" s="1021" t="str">
        <f>VLOOKUP(G197,'справочник FS-HF'!$A$2:$D$26,4,FALSE)</f>
        <v xml:space="preserve">HF.4.2.2.1 </v>
      </c>
      <c r="F197" s="1021">
        <v>1</v>
      </c>
      <c r="G197" s="1021" t="s">
        <v>3064</v>
      </c>
      <c r="H197" s="1021">
        <v>2012023781</v>
      </c>
      <c r="I197" s="1021" t="s">
        <v>3556</v>
      </c>
      <c r="J197" s="1021">
        <v>3</v>
      </c>
      <c r="K197" s="1021">
        <v>613</v>
      </c>
      <c r="L197" s="1021" t="s">
        <v>3034</v>
      </c>
      <c r="M197" s="1021"/>
      <c r="N197" s="1021"/>
      <c r="O197" s="1021">
        <v>10019</v>
      </c>
      <c r="P197" s="1021" t="s">
        <v>3035</v>
      </c>
      <c r="Q197" s="1021">
        <v>11</v>
      </c>
      <c r="R197" s="1021" t="s">
        <v>3036</v>
      </c>
      <c r="S197" s="1021">
        <v>1</v>
      </c>
      <c r="T197" s="1021">
        <v>10</v>
      </c>
      <c r="U197" s="1021">
        <v>110</v>
      </c>
      <c r="V197" s="1021" t="s">
        <v>3047</v>
      </c>
      <c r="W197" s="1021"/>
      <c r="X197" s="1035">
        <v>4.7699999999999902E-4</v>
      </c>
      <c r="Y197" s="1036">
        <f>X197*'[3]Exchange rate'!$B$6*'[3]Exchange rate'!$B$7</f>
        <v>71.125469999999851</v>
      </c>
      <c r="Z197" s="1021"/>
      <c r="AA197" s="1021"/>
      <c r="AB197" s="1021">
        <v>4.6833945278884501E-4</v>
      </c>
      <c r="AC197" s="1021"/>
      <c r="AD197" s="1021">
        <v>-5.1999999999999902E-5</v>
      </c>
      <c r="AE197" s="1021">
        <v>-5.1055873259999799E-5</v>
      </c>
      <c r="AF197" s="1021"/>
      <c r="AG197" s="1021"/>
      <c r="AH197" s="1021"/>
      <c r="AI197" s="1021"/>
      <c r="AJ197" s="1021"/>
      <c r="AK197" s="1021"/>
      <c r="AL197" s="1021"/>
      <c r="AM197" s="1021"/>
      <c r="AN197" s="1021"/>
      <c r="AO197" s="1021"/>
      <c r="AP197" s="1021">
        <v>302</v>
      </c>
      <c r="AQ197" s="1021"/>
      <c r="AR197" s="1021">
        <v>4.7699999999999902E-4</v>
      </c>
      <c r="AS197" s="1021" t="s">
        <v>3441</v>
      </c>
      <c r="AT197" s="1021" t="s">
        <v>3442</v>
      </c>
      <c r="AU197" s="1021" t="str">
        <f>VLOOKUP(AV197,справочник_HC!$A$3:$E$20,5,FALSE)</f>
        <v xml:space="preserve">HP.6 </v>
      </c>
      <c r="AV197" s="1037">
        <v>13040</v>
      </c>
      <c r="AW197" s="1036" t="str">
        <f>VLOOKUP(AV197,[3]справочник!$A$3:$C$20,3,FALSE)</f>
        <v>HC.6.2</v>
      </c>
      <c r="AX197" s="1021" t="s">
        <v>3428</v>
      </c>
      <c r="AY197" s="1021">
        <v>130</v>
      </c>
      <c r="AZ197" s="1021" t="s">
        <v>3169</v>
      </c>
      <c r="BA197" s="1021">
        <v>50000</v>
      </c>
      <c r="BB197" s="1021" t="s">
        <v>3081</v>
      </c>
      <c r="BC197" s="1021" t="s">
        <v>3450</v>
      </c>
      <c r="BD197" s="1021"/>
      <c r="BE197" s="1038">
        <v>39428</v>
      </c>
      <c r="BF197" s="1038">
        <v>39428</v>
      </c>
      <c r="BG197" s="1021" t="s">
        <v>3451</v>
      </c>
      <c r="BH197" s="1009"/>
      <c r="BI197" s="1009"/>
      <c r="BJ197" s="1009"/>
      <c r="BK197" s="1009"/>
      <c r="BL197" s="1009"/>
      <c r="BM197" s="1009"/>
      <c r="BN197" s="1009"/>
      <c r="BO197" s="1009"/>
      <c r="BP197" s="1009"/>
      <c r="BQ197" s="1009"/>
      <c r="BR197" s="1009"/>
      <c r="BS197" s="1009"/>
      <c r="BT197" s="1010">
        <v>39447</v>
      </c>
      <c r="BU197" s="1009"/>
      <c r="BV197" s="1009"/>
      <c r="BW197" s="1009"/>
      <c r="BX197" s="1009"/>
      <c r="BY197" s="1009"/>
      <c r="BZ197" s="1009"/>
      <c r="CA197" s="1009"/>
      <c r="CB197" s="1009"/>
      <c r="CC197" s="1009"/>
      <c r="CD197" s="1009"/>
      <c r="CE197" s="1009"/>
      <c r="CF197" s="1009"/>
      <c r="CG197" s="1009"/>
    </row>
    <row r="198" spans="1:85" hidden="1">
      <c r="A198" s="1021">
        <v>2012</v>
      </c>
      <c r="B198" s="1021">
        <v>302</v>
      </c>
      <c r="C198" s="1021" t="s">
        <v>3063</v>
      </c>
      <c r="D198" s="1021" t="str">
        <f>VLOOKUP(G198,'справочник FS-HF'!$A$2:$C$26,3,FALSE)</f>
        <v>FS.7.1.1</v>
      </c>
      <c r="E198" s="1021" t="str">
        <f>VLOOKUP(G198,'справочник FS-HF'!$A$2:$D$26,4,FALSE)</f>
        <v xml:space="preserve">HF.4.2.2.1 </v>
      </c>
      <c r="F198" s="1021">
        <v>1</v>
      </c>
      <c r="G198" s="1021" t="s">
        <v>3064</v>
      </c>
      <c r="H198" s="1021">
        <v>2012023787</v>
      </c>
      <c r="I198" s="1021" t="s">
        <v>3557</v>
      </c>
      <c r="J198" s="1021">
        <v>3</v>
      </c>
      <c r="K198" s="1021">
        <v>613</v>
      </c>
      <c r="L198" s="1021" t="s">
        <v>3034</v>
      </c>
      <c r="M198" s="1021"/>
      <c r="N198" s="1021"/>
      <c r="O198" s="1021">
        <v>10019</v>
      </c>
      <c r="P198" s="1021" t="s">
        <v>3035</v>
      </c>
      <c r="Q198" s="1021">
        <v>11</v>
      </c>
      <c r="R198" s="1021" t="s">
        <v>3036</v>
      </c>
      <c r="S198" s="1021">
        <v>1</v>
      </c>
      <c r="T198" s="1021">
        <v>10</v>
      </c>
      <c r="U198" s="1021">
        <v>110</v>
      </c>
      <c r="V198" s="1021" t="s">
        <v>3047</v>
      </c>
      <c r="W198" s="1021"/>
      <c r="X198" s="1035">
        <v>1.274E-3</v>
      </c>
      <c r="Y198" s="1036">
        <f>X198*'[3]Exchange rate'!$B$6*'[3]Exchange rate'!$B$7</f>
        <v>189.96614</v>
      </c>
      <c r="Z198" s="1021"/>
      <c r="AA198" s="1021"/>
      <c r="AB198" s="1021">
        <v>1.25086889486999E-3</v>
      </c>
      <c r="AC198" s="1021"/>
      <c r="AD198" s="1021">
        <v>-1.7100000000000001E-4</v>
      </c>
      <c r="AE198" s="1021">
        <v>-1.6789527552807601E-4</v>
      </c>
      <c r="AF198" s="1021"/>
      <c r="AG198" s="1021"/>
      <c r="AH198" s="1021"/>
      <c r="AI198" s="1021"/>
      <c r="AJ198" s="1021"/>
      <c r="AK198" s="1021"/>
      <c r="AL198" s="1021"/>
      <c r="AM198" s="1021"/>
      <c r="AN198" s="1021"/>
      <c r="AO198" s="1021"/>
      <c r="AP198" s="1021">
        <v>302</v>
      </c>
      <c r="AQ198" s="1021"/>
      <c r="AR198" s="1021">
        <v>1.274E-3</v>
      </c>
      <c r="AS198" s="1021" t="s">
        <v>3441</v>
      </c>
      <c r="AT198" s="1021" t="s">
        <v>3442</v>
      </c>
      <c r="AU198" s="1021" t="str">
        <f>VLOOKUP(AV198,справочник_HC!$A$3:$E$20,5,FALSE)</f>
        <v xml:space="preserve">HP.6 </v>
      </c>
      <c r="AV198" s="1037">
        <v>13040</v>
      </c>
      <c r="AW198" s="1036" t="str">
        <f>VLOOKUP(AV198,[3]справочник!$A$3:$C$20,3,FALSE)</f>
        <v>HC.6.2</v>
      </c>
      <c r="AX198" s="1021" t="s">
        <v>3428</v>
      </c>
      <c r="AY198" s="1021">
        <v>130</v>
      </c>
      <c r="AZ198" s="1021" t="s">
        <v>3169</v>
      </c>
      <c r="BA198" s="1021">
        <v>50000</v>
      </c>
      <c r="BB198" s="1021" t="s">
        <v>3081</v>
      </c>
      <c r="BC198" s="1021" t="s">
        <v>3450</v>
      </c>
      <c r="BD198" s="1021"/>
      <c r="BE198" s="1038">
        <v>39434</v>
      </c>
      <c r="BF198" s="1038">
        <v>39434</v>
      </c>
      <c r="BG198" s="1021" t="s">
        <v>3451</v>
      </c>
      <c r="BH198" s="1009"/>
      <c r="BI198" s="1009"/>
      <c r="BJ198" s="1009"/>
      <c r="BK198" s="1009"/>
      <c r="BL198" s="1009"/>
      <c r="BM198" s="1009"/>
      <c r="BN198" s="1009"/>
      <c r="BO198" s="1009"/>
      <c r="BP198" s="1009"/>
      <c r="BQ198" s="1009"/>
      <c r="BR198" s="1009"/>
      <c r="BS198" s="1009"/>
      <c r="BT198" s="1010">
        <v>39447</v>
      </c>
      <c r="BU198" s="1009"/>
      <c r="BV198" s="1009"/>
      <c r="BW198" s="1009"/>
      <c r="BX198" s="1009"/>
      <c r="BY198" s="1009"/>
      <c r="BZ198" s="1009"/>
      <c r="CA198" s="1009"/>
      <c r="CB198" s="1009"/>
      <c r="CC198" s="1009"/>
      <c r="CD198" s="1009"/>
      <c r="CE198" s="1009"/>
      <c r="CF198" s="1009"/>
      <c r="CG198" s="1009"/>
    </row>
    <row r="199" spans="1:85" hidden="1">
      <c r="A199" s="1021">
        <v>2012</v>
      </c>
      <c r="B199" s="1021">
        <v>302</v>
      </c>
      <c r="C199" s="1021" t="s">
        <v>3063</v>
      </c>
      <c r="D199" s="1021" t="str">
        <f>VLOOKUP(G199,'справочник FS-HF'!$A$2:$C$26,3,FALSE)</f>
        <v>FS.7.1.1</v>
      </c>
      <c r="E199" s="1021" t="str">
        <f>VLOOKUP(G199,'справочник FS-HF'!$A$2:$D$26,4,FALSE)</f>
        <v xml:space="preserve">HF.4.2.2.1 </v>
      </c>
      <c r="F199" s="1021">
        <v>1</v>
      </c>
      <c r="G199" s="1021" t="s">
        <v>3064</v>
      </c>
      <c r="H199" s="1021">
        <v>2012023773</v>
      </c>
      <c r="I199" s="1021" t="s">
        <v>3558</v>
      </c>
      <c r="J199" s="1021">
        <v>3</v>
      </c>
      <c r="K199" s="1021">
        <v>613</v>
      </c>
      <c r="L199" s="1021" t="s">
        <v>3034</v>
      </c>
      <c r="M199" s="1021"/>
      <c r="N199" s="1021"/>
      <c r="O199" s="1021">
        <v>10019</v>
      </c>
      <c r="P199" s="1021" t="s">
        <v>3035</v>
      </c>
      <c r="Q199" s="1021">
        <v>11</v>
      </c>
      <c r="R199" s="1021" t="s">
        <v>3036</v>
      </c>
      <c r="S199" s="1021">
        <v>1</v>
      </c>
      <c r="T199" s="1021">
        <v>10</v>
      </c>
      <c r="U199" s="1021">
        <v>110</v>
      </c>
      <c r="V199" s="1021" t="s">
        <v>3047</v>
      </c>
      <c r="W199" s="1021"/>
      <c r="X199" s="1035">
        <v>1.8009999999999899E-3</v>
      </c>
      <c r="Y199" s="1036">
        <f>X199*'[3]Exchange rate'!$B$6*'[3]Exchange rate'!$B$7</f>
        <v>268.54710999999855</v>
      </c>
      <c r="Z199" s="1021"/>
      <c r="AA199" s="1021"/>
      <c r="AB199" s="1021">
        <v>1.7683005334857599E-3</v>
      </c>
      <c r="AC199" s="1021"/>
      <c r="AD199" s="1021">
        <v>-4.66E-4</v>
      </c>
      <c r="AE199" s="1021">
        <v>-4.5753917190692199E-4</v>
      </c>
      <c r="AF199" s="1021"/>
      <c r="AG199" s="1021"/>
      <c r="AH199" s="1021"/>
      <c r="AI199" s="1021"/>
      <c r="AJ199" s="1021"/>
      <c r="AK199" s="1021"/>
      <c r="AL199" s="1021"/>
      <c r="AM199" s="1021"/>
      <c r="AN199" s="1021"/>
      <c r="AO199" s="1021"/>
      <c r="AP199" s="1021">
        <v>302</v>
      </c>
      <c r="AQ199" s="1021"/>
      <c r="AR199" s="1021">
        <v>1.8009999999999899E-3</v>
      </c>
      <c r="AS199" s="1021" t="s">
        <v>3441</v>
      </c>
      <c r="AT199" s="1021" t="s">
        <v>3442</v>
      </c>
      <c r="AU199" s="1021" t="str">
        <f>VLOOKUP(AV199,справочник_HC!$A$3:$E$20,5,FALSE)</f>
        <v xml:space="preserve">HP.6 </v>
      </c>
      <c r="AV199" s="1037">
        <v>13040</v>
      </c>
      <c r="AW199" s="1036" t="str">
        <f>VLOOKUP(AV199,[3]справочник!$A$3:$C$20,3,FALSE)</f>
        <v>HC.6.2</v>
      </c>
      <c r="AX199" s="1021" t="s">
        <v>3428</v>
      </c>
      <c r="AY199" s="1021">
        <v>130</v>
      </c>
      <c r="AZ199" s="1021" t="s">
        <v>3169</v>
      </c>
      <c r="BA199" s="1021">
        <v>50000</v>
      </c>
      <c r="BB199" s="1021" t="s">
        <v>3081</v>
      </c>
      <c r="BC199" s="1021" t="s">
        <v>3450</v>
      </c>
      <c r="BD199" s="1021"/>
      <c r="BE199" s="1038">
        <v>39422</v>
      </c>
      <c r="BF199" s="1038">
        <v>39422</v>
      </c>
      <c r="BG199" s="1021" t="s">
        <v>3451</v>
      </c>
      <c r="BH199" s="1009"/>
      <c r="BI199" s="1009"/>
      <c r="BJ199" s="1009"/>
      <c r="BK199" s="1009"/>
      <c r="BL199" s="1009"/>
      <c r="BM199" s="1009"/>
      <c r="BN199" s="1009"/>
      <c r="BO199" s="1009"/>
      <c r="BP199" s="1009"/>
      <c r="BQ199" s="1009"/>
      <c r="BR199" s="1009"/>
      <c r="BS199" s="1009"/>
      <c r="BT199" s="1010">
        <v>39447</v>
      </c>
      <c r="BU199" s="1009"/>
      <c r="BV199" s="1009"/>
      <c r="BW199" s="1009"/>
      <c r="BX199" s="1009"/>
      <c r="BY199" s="1009"/>
      <c r="BZ199" s="1009"/>
      <c r="CA199" s="1009"/>
      <c r="CB199" s="1009"/>
      <c r="CC199" s="1009"/>
      <c r="CD199" s="1009"/>
      <c r="CE199" s="1009"/>
      <c r="CF199" s="1009"/>
      <c r="CG199" s="1009"/>
    </row>
    <row r="200" spans="1:85" hidden="1">
      <c r="A200" s="1021">
        <v>2012</v>
      </c>
      <c r="B200" s="1021">
        <v>302</v>
      </c>
      <c r="C200" s="1021" t="s">
        <v>3063</v>
      </c>
      <c r="D200" s="1021" t="str">
        <f>VLOOKUP(G200,'справочник FS-HF'!$A$2:$C$26,3,FALSE)</f>
        <v>FS.7.1.1</v>
      </c>
      <c r="E200" s="1021" t="str">
        <f>VLOOKUP(G200,'справочник FS-HF'!$A$2:$D$26,4,FALSE)</f>
        <v xml:space="preserve">HF.4.2.2.1 </v>
      </c>
      <c r="F200" s="1021">
        <v>1</v>
      </c>
      <c r="G200" s="1021" t="s">
        <v>3064</v>
      </c>
      <c r="H200" s="1021">
        <v>2012023617</v>
      </c>
      <c r="I200" s="1021" t="s">
        <v>3559</v>
      </c>
      <c r="J200" s="1021">
        <v>3</v>
      </c>
      <c r="K200" s="1021">
        <v>613</v>
      </c>
      <c r="L200" s="1021" t="s">
        <v>3034</v>
      </c>
      <c r="M200" s="1021"/>
      <c r="N200" s="1021"/>
      <c r="O200" s="1021">
        <v>10019</v>
      </c>
      <c r="P200" s="1021" t="s">
        <v>3035</v>
      </c>
      <c r="Q200" s="1021">
        <v>11</v>
      </c>
      <c r="R200" s="1021" t="s">
        <v>3036</v>
      </c>
      <c r="S200" s="1021">
        <v>1</v>
      </c>
      <c r="T200" s="1021">
        <v>10</v>
      </c>
      <c r="U200" s="1021">
        <v>110</v>
      </c>
      <c r="V200" s="1021" t="s">
        <v>3094</v>
      </c>
      <c r="W200" s="1021"/>
      <c r="X200" s="1035">
        <v>3.55349999999999E-2</v>
      </c>
      <c r="Y200" s="1036">
        <f>X200*'[3]Exchange rate'!$B$6*'[3]Exchange rate'!$B$7</f>
        <v>5298.6238499999854</v>
      </c>
      <c r="Z200" s="1021"/>
      <c r="AA200" s="1021"/>
      <c r="AB200" s="1021">
        <v>3.48898164671941E-2</v>
      </c>
      <c r="AC200" s="1021"/>
      <c r="AD200" s="1021"/>
      <c r="AE200" s="1021"/>
      <c r="AF200" s="1021"/>
      <c r="AG200" s="1021"/>
      <c r="AH200" s="1021"/>
      <c r="AI200" s="1021"/>
      <c r="AJ200" s="1021"/>
      <c r="AK200" s="1021"/>
      <c r="AL200" s="1021"/>
      <c r="AM200" s="1021"/>
      <c r="AN200" s="1021"/>
      <c r="AO200" s="1021"/>
      <c r="AP200" s="1021">
        <v>302</v>
      </c>
      <c r="AQ200" s="1021"/>
      <c r="AR200" s="1021">
        <v>3.55349999999999E-2</v>
      </c>
      <c r="AS200" s="1021" t="s">
        <v>3441</v>
      </c>
      <c r="AT200" s="1021" t="s">
        <v>3442</v>
      </c>
      <c r="AU200" s="1021" t="str">
        <f>VLOOKUP(AV200,справочник_HC!$A$3:$E$20,5,FALSE)</f>
        <v xml:space="preserve">HP.6 </v>
      </c>
      <c r="AV200" s="1037">
        <v>13040</v>
      </c>
      <c r="AW200" s="1036" t="str">
        <f>VLOOKUP(AV200,[3]справочник!$A$3:$C$20,3,FALSE)</f>
        <v>HC.6.2</v>
      </c>
      <c r="AX200" s="1021" t="s">
        <v>3428</v>
      </c>
      <c r="AY200" s="1021">
        <v>130</v>
      </c>
      <c r="AZ200" s="1021" t="s">
        <v>3169</v>
      </c>
      <c r="BA200" s="1021">
        <v>50000</v>
      </c>
      <c r="BB200" s="1021" t="s">
        <v>3081</v>
      </c>
      <c r="BC200" s="1021" t="s">
        <v>3450</v>
      </c>
      <c r="BD200" s="1021"/>
      <c r="BE200" s="1038">
        <v>39235</v>
      </c>
      <c r="BF200" s="1038">
        <v>39235</v>
      </c>
      <c r="BG200" s="1021" t="s">
        <v>3451</v>
      </c>
      <c r="BH200" s="1009"/>
      <c r="BI200" s="1009"/>
      <c r="BJ200" s="1009"/>
      <c r="BK200" s="1009"/>
      <c r="BL200" s="1009">
        <v>1</v>
      </c>
      <c r="BM200" s="1009"/>
      <c r="BN200" s="1009"/>
      <c r="BO200" s="1009"/>
      <c r="BP200" s="1009"/>
      <c r="BQ200" s="1009"/>
      <c r="BR200" s="1009"/>
      <c r="BS200" s="1009"/>
      <c r="BT200" s="1010">
        <v>39447</v>
      </c>
      <c r="BU200" s="1009"/>
      <c r="BV200" s="1009"/>
      <c r="BW200" s="1009"/>
      <c r="BX200" s="1009"/>
      <c r="BY200" s="1009"/>
      <c r="BZ200" s="1009"/>
      <c r="CA200" s="1009"/>
      <c r="CB200" s="1009"/>
      <c r="CC200" s="1009"/>
      <c r="CD200" s="1009"/>
      <c r="CE200" s="1009"/>
      <c r="CF200" s="1009"/>
      <c r="CG200" s="1009"/>
    </row>
    <row r="201" spans="1:85" hidden="1">
      <c r="A201" s="1021">
        <v>2012</v>
      </c>
      <c r="B201" s="1021">
        <v>302</v>
      </c>
      <c r="C201" s="1021" t="s">
        <v>3063</v>
      </c>
      <c r="D201" s="1021" t="str">
        <f>VLOOKUP(G201,'справочник FS-HF'!$A$2:$C$26,3,FALSE)</f>
        <v>FS.7.1.1</v>
      </c>
      <c r="E201" s="1021" t="str">
        <f>VLOOKUP(G201,'справочник FS-HF'!$A$2:$D$26,4,FALSE)</f>
        <v xml:space="preserve">HF.4.2.2.1 </v>
      </c>
      <c r="F201" s="1021">
        <v>1</v>
      </c>
      <c r="G201" s="1021" t="s">
        <v>3064</v>
      </c>
      <c r="H201" s="1021">
        <v>2012023645</v>
      </c>
      <c r="I201" s="1021" t="s">
        <v>3560</v>
      </c>
      <c r="J201" s="1021">
        <v>3</v>
      </c>
      <c r="K201" s="1021">
        <v>613</v>
      </c>
      <c r="L201" s="1021" t="s">
        <v>3034</v>
      </c>
      <c r="M201" s="1021"/>
      <c r="N201" s="1021"/>
      <c r="O201" s="1021">
        <v>10019</v>
      </c>
      <c r="P201" s="1021" t="s">
        <v>3035</v>
      </c>
      <c r="Q201" s="1021">
        <v>11</v>
      </c>
      <c r="R201" s="1021" t="s">
        <v>3036</v>
      </c>
      <c r="S201" s="1021">
        <v>1</v>
      </c>
      <c r="T201" s="1021">
        <v>10</v>
      </c>
      <c r="U201" s="1021">
        <v>110</v>
      </c>
      <c r="V201" s="1021" t="s">
        <v>3094</v>
      </c>
      <c r="W201" s="1021"/>
      <c r="X201" s="1035">
        <v>2.1849999999999899E-3</v>
      </c>
      <c r="Y201" s="1036">
        <f>X201*'[3]Exchange rate'!$B$6*'[3]Exchange rate'!$B$7</f>
        <v>325.80534999999855</v>
      </c>
      <c r="Z201" s="1021"/>
      <c r="AA201" s="1021"/>
      <c r="AB201" s="1021">
        <v>2.1453285206365301E-3</v>
      </c>
      <c r="AC201" s="1021"/>
      <c r="AD201" s="1021"/>
      <c r="AE201" s="1021"/>
      <c r="AF201" s="1021"/>
      <c r="AG201" s="1021"/>
      <c r="AH201" s="1021"/>
      <c r="AI201" s="1021"/>
      <c r="AJ201" s="1021"/>
      <c r="AK201" s="1021"/>
      <c r="AL201" s="1021"/>
      <c r="AM201" s="1021"/>
      <c r="AN201" s="1021"/>
      <c r="AO201" s="1021"/>
      <c r="AP201" s="1021">
        <v>302</v>
      </c>
      <c r="AQ201" s="1021"/>
      <c r="AR201" s="1021">
        <v>2.1849999999999899E-3</v>
      </c>
      <c r="AS201" s="1021" t="s">
        <v>3441</v>
      </c>
      <c r="AT201" s="1021" t="s">
        <v>3442</v>
      </c>
      <c r="AU201" s="1021" t="str">
        <f>VLOOKUP(AV201,справочник_HC!$A$3:$E$20,5,FALSE)</f>
        <v xml:space="preserve">HP.6 </v>
      </c>
      <c r="AV201" s="1037">
        <v>13040</v>
      </c>
      <c r="AW201" s="1036" t="str">
        <f>VLOOKUP(AV201,[3]справочник!$A$3:$C$20,3,FALSE)</f>
        <v>HC.6.2</v>
      </c>
      <c r="AX201" s="1021" t="s">
        <v>3428</v>
      </c>
      <c r="AY201" s="1021">
        <v>130</v>
      </c>
      <c r="AZ201" s="1021" t="s">
        <v>3169</v>
      </c>
      <c r="BA201" s="1021">
        <v>50000</v>
      </c>
      <c r="BB201" s="1021" t="s">
        <v>3081</v>
      </c>
      <c r="BC201" s="1021" t="s">
        <v>3450</v>
      </c>
      <c r="BD201" s="1021"/>
      <c r="BE201" s="1038">
        <v>39271</v>
      </c>
      <c r="BF201" s="1038">
        <v>39271</v>
      </c>
      <c r="BG201" s="1021" t="s">
        <v>3451</v>
      </c>
      <c r="BH201" s="1009"/>
      <c r="BI201" s="1009"/>
      <c r="BJ201" s="1009"/>
      <c r="BK201" s="1009"/>
      <c r="BL201" s="1009">
        <v>1</v>
      </c>
      <c r="BM201" s="1009"/>
      <c r="BN201" s="1009"/>
      <c r="BO201" s="1009"/>
      <c r="BP201" s="1009"/>
      <c r="BQ201" s="1009"/>
      <c r="BR201" s="1009"/>
      <c r="BS201" s="1009"/>
      <c r="BT201" s="1010">
        <v>39447</v>
      </c>
      <c r="BU201" s="1009"/>
      <c r="BV201" s="1009"/>
      <c r="BW201" s="1009"/>
      <c r="BX201" s="1009"/>
      <c r="BY201" s="1009"/>
      <c r="BZ201" s="1009"/>
      <c r="CA201" s="1009"/>
      <c r="CB201" s="1009"/>
      <c r="CC201" s="1009"/>
      <c r="CD201" s="1009"/>
      <c r="CE201" s="1009"/>
      <c r="CF201" s="1009"/>
      <c r="CG201" s="1009"/>
    </row>
    <row r="202" spans="1:85" hidden="1">
      <c r="A202" s="1021">
        <v>2012</v>
      </c>
      <c r="B202" s="1021">
        <v>302</v>
      </c>
      <c r="C202" s="1021" t="s">
        <v>3063</v>
      </c>
      <c r="D202" s="1021" t="str">
        <f>VLOOKUP(G202,'справочник FS-HF'!$A$2:$C$26,3,FALSE)</f>
        <v>FS.7.1.1</v>
      </c>
      <c r="E202" s="1021" t="str">
        <f>VLOOKUP(G202,'справочник FS-HF'!$A$2:$D$26,4,FALSE)</f>
        <v xml:space="preserve">HF.4.2.2.1 </v>
      </c>
      <c r="F202" s="1021">
        <v>1</v>
      </c>
      <c r="G202" s="1021" t="s">
        <v>3064</v>
      </c>
      <c r="H202" s="1021">
        <v>2012023733</v>
      </c>
      <c r="I202" s="1021" t="s">
        <v>3561</v>
      </c>
      <c r="J202" s="1021">
        <v>3</v>
      </c>
      <c r="K202" s="1021">
        <v>613</v>
      </c>
      <c r="L202" s="1021" t="s">
        <v>3034</v>
      </c>
      <c r="M202" s="1021"/>
      <c r="N202" s="1021"/>
      <c r="O202" s="1021">
        <v>10019</v>
      </c>
      <c r="P202" s="1021" t="s">
        <v>3035</v>
      </c>
      <c r="Q202" s="1021">
        <v>11</v>
      </c>
      <c r="R202" s="1021" t="s">
        <v>3036</v>
      </c>
      <c r="S202" s="1021">
        <v>1</v>
      </c>
      <c r="T202" s="1021">
        <v>10</v>
      </c>
      <c r="U202" s="1021">
        <v>110</v>
      </c>
      <c r="V202" s="1021" t="s">
        <v>3047</v>
      </c>
      <c r="W202" s="1021"/>
      <c r="X202" s="1035">
        <v>1.544E-3</v>
      </c>
      <c r="Y202" s="1036">
        <f>X202*'[3]Exchange rate'!$B$6*'[3]Exchange rate'!$B$7</f>
        <v>230.22584000000001</v>
      </c>
      <c r="Z202" s="1021"/>
      <c r="AA202" s="1021"/>
      <c r="AB202" s="1021">
        <v>1.5159666983353801E-3</v>
      </c>
      <c r="AC202" s="1021"/>
      <c r="AD202" s="1021">
        <v>-2.3189999999999899E-3</v>
      </c>
      <c r="AE202" s="1021">
        <v>-2.2768955786526802E-3</v>
      </c>
      <c r="AF202" s="1021"/>
      <c r="AG202" s="1021"/>
      <c r="AH202" s="1021"/>
      <c r="AI202" s="1021"/>
      <c r="AJ202" s="1021"/>
      <c r="AK202" s="1021"/>
      <c r="AL202" s="1021"/>
      <c r="AM202" s="1021"/>
      <c r="AN202" s="1021"/>
      <c r="AO202" s="1021"/>
      <c r="AP202" s="1021">
        <v>302</v>
      </c>
      <c r="AQ202" s="1021"/>
      <c r="AR202" s="1021">
        <v>1.544E-3</v>
      </c>
      <c r="AS202" s="1021" t="s">
        <v>3441</v>
      </c>
      <c r="AT202" s="1021" t="s">
        <v>3442</v>
      </c>
      <c r="AU202" s="1021" t="str">
        <f>VLOOKUP(AV202,справочник_HC!$A$3:$E$20,5,FALSE)</f>
        <v xml:space="preserve">HP.6 </v>
      </c>
      <c r="AV202" s="1037">
        <v>13040</v>
      </c>
      <c r="AW202" s="1036" t="str">
        <f>VLOOKUP(AV202,[3]справочник!$A$3:$C$20,3,FALSE)</f>
        <v>HC.6.2</v>
      </c>
      <c r="AX202" s="1021" t="s">
        <v>3428</v>
      </c>
      <c r="AY202" s="1021">
        <v>130</v>
      </c>
      <c r="AZ202" s="1021" t="s">
        <v>3169</v>
      </c>
      <c r="BA202" s="1021">
        <v>50000</v>
      </c>
      <c r="BB202" s="1021" t="s">
        <v>3081</v>
      </c>
      <c r="BC202" s="1021" t="s">
        <v>3450</v>
      </c>
      <c r="BD202" s="1021"/>
      <c r="BE202" s="1038">
        <v>39382</v>
      </c>
      <c r="BF202" s="1038">
        <v>39382</v>
      </c>
      <c r="BG202" s="1021" t="s">
        <v>3451</v>
      </c>
      <c r="BH202" s="1009"/>
      <c r="BI202" s="1009"/>
      <c r="BJ202" s="1009"/>
      <c r="BK202" s="1009"/>
      <c r="BL202" s="1009"/>
      <c r="BM202" s="1009"/>
      <c r="BN202" s="1009"/>
      <c r="BO202" s="1009"/>
      <c r="BP202" s="1009"/>
      <c r="BQ202" s="1009"/>
      <c r="BR202" s="1009"/>
      <c r="BS202" s="1009"/>
      <c r="BT202" s="1010">
        <v>39447</v>
      </c>
      <c r="BU202" s="1009"/>
      <c r="BV202" s="1009"/>
      <c r="BW202" s="1009"/>
      <c r="BX202" s="1009"/>
      <c r="BY202" s="1009"/>
      <c r="BZ202" s="1009"/>
      <c r="CA202" s="1009"/>
      <c r="CB202" s="1009"/>
      <c r="CC202" s="1009"/>
      <c r="CD202" s="1009"/>
      <c r="CE202" s="1009"/>
      <c r="CF202" s="1009"/>
      <c r="CG202" s="1009"/>
    </row>
    <row r="203" spans="1:85" hidden="1">
      <c r="A203" s="1021">
        <v>2012</v>
      </c>
      <c r="B203" s="1021">
        <v>302</v>
      </c>
      <c r="C203" s="1021" t="s">
        <v>3063</v>
      </c>
      <c r="D203" s="1021" t="str">
        <f>VLOOKUP(G203,'справочник FS-HF'!$A$2:$C$26,3,FALSE)</f>
        <v>FS.7.1.1</v>
      </c>
      <c r="E203" s="1021" t="str">
        <f>VLOOKUP(G203,'справочник FS-HF'!$A$2:$D$26,4,FALSE)</f>
        <v xml:space="preserve">HF.4.2.2.1 </v>
      </c>
      <c r="F203" s="1021">
        <v>1</v>
      </c>
      <c r="G203" s="1021" t="s">
        <v>3064</v>
      </c>
      <c r="H203" s="1021">
        <v>2012022801</v>
      </c>
      <c r="I203" s="1021" t="s">
        <v>3565</v>
      </c>
      <c r="J203" s="1021">
        <v>3</v>
      </c>
      <c r="K203" s="1021">
        <v>613</v>
      </c>
      <c r="L203" s="1021" t="s">
        <v>3034</v>
      </c>
      <c r="M203" s="1021"/>
      <c r="N203" s="1021"/>
      <c r="O203" s="1021">
        <v>10019</v>
      </c>
      <c r="P203" s="1021" t="s">
        <v>3035</v>
      </c>
      <c r="Q203" s="1021">
        <v>11</v>
      </c>
      <c r="R203" s="1021" t="s">
        <v>3036</v>
      </c>
      <c r="S203" s="1021">
        <v>1</v>
      </c>
      <c r="T203" s="1021">
        <v>10</v>
      </c>
      <c r="U203" s="1021">
        <v>110</v>
      </c>
      <c r="V203" s="1021" t="s">
        <v>3047</v>
      </c>
      <c r="W203" s="1021"/>
      <c r="X203" s="1035">
        <v>1.7569999999999899E-3</v>
      </c>
      <c r="Y203" s="1036">
        <f>X203*'[3]Exchange rate'!$B$6*'[3]Exchange rate'!$B$7</f>
        <v>261.98626999999851</v>
      </c>
      <c r="Z203" s="1021"/>
      <c r="AA203" s="1021"/>
      <c r="AB203" s="1021">
        <v>1.72509940995807E-3</v>
      </c>
      <c r="AC203" s="1021"/>
      <c r="AD203" s="1021">
        <v>-7.34999999999999E-4</v>
      </c>
      <c r="AE203" s="1021">
        <v>-7.2165513165576699E-4</v>
      </c>
      <c r="AF203" s="1021"/>
      <c r="AG203" s="1021"/>
      <c r="AH203" s="1021"/>
      <c r="AI203" s="1021"/>
      <c r="AJ203" s="1021"/>
      <c r="AK203" s="1021"/>
      <c r="AL203" s="1021"/>
      <c r="AM203" s="1021"/>
      <c r="AN203" s="1021"/>
      <c r="AO203" s="1021"/>
      <c r="AP203" s="1021">
        <v>302</v>
      </c>
      <c r="AQ203" s="1021"/>
      <c r="AR203" s="1021">
        <v>1.7569999999999899E-3</v>
      </c>
      <c r="AS203" s="1021" t="s">
        <v>3441</v>
      </c>
      <c r="AT203" s="1021" t="s">
        <v>3442</v>
      </c>
      <c r="AU203" s="1021" t="str">
        <f>VLOOKUP(AV203,справочник_HC!$A$3:$E$20,5,FALSE)</f>
        <v xml:space="preserve">HP.6 </v>
      </c>
      <c r="AV203" s="1037">
        <v>13040</v>
      </c>
      <c r="AW203" s="1036" t="str">
        <f>VLOOKUP(AV203,[3]справочник!$A$3:$C$20,3,FALSE)</f>
        <v>HC.6.2</v>
      </c>
      <c r="AX203" s="1021" t="s">
        <v>3428</v>
      </c>
      <c r="AY203" s="1021">
        <v>130</v>
      </c>
      <c r="AZ203" s="1021" t="s">
        <v>3169</v>
      </c>
      <c r="BA203" s="1021">
        <v>50000</v>
      </c>
      <c r="BB203" s="1021" t="s">
        <v>3081</v>
      </c>
      <c r="BC203" s="1021" t="s">
        <v>3180</v>
      </c>
      <c r="BD203" s="1021"/>
      <c r="BE203" s="1038">
        <v>39312</v>
      </c>
      <c r="BF203" s="1038">
        <v>39312</v>
      </c>
      <c r="BG203" s="1021" t="s">
        <v>3566</v>
      </c>
      <c r="BH203" s="1009"/>
      <c r="BI203" s="1009"/>
      <c r="BJ203" s="1009"/>
      <c r="BK203" s="1009"/>
      <c r="BL203" s="1009"/>
      <c r="BM203" s="1009"/>
      <c r="BN203" s="1009"/>
      <c r="BO203" s="1009"/>
      <c r="BP203" s="1009"/>
      <c r="BQ203" s="1009"/>
      <c r="BR203" s="1009"/>
      <c r="BS203" s="1009"/>
      <c r="BT203" s="1010">
        <v>39447</v>
      </c>
      <c r="BU203" s="1009"/>
      <c r="BV203" s="1009"/>
      <c r="BW203" s="1009"/>
      <c r="BX203" s="1009"/>
      <c r="BY203" s="1009"/>
      <c r="BZ203" s="1009"/>
      <c r="CA203" s="1009"/>
      <c r="CB203" s="1009"/>
      <c r="CC203" s="1009"/>
      <c r="CD203" s="1009"/>
      <c r="CE203" s="1009"/>
      <c r="CF203" s="1009"/>
      <c r="CG203" s="1009"/>
    </row>
    <row r="204" spans="1:85" hidden="1">
      <c r="A204" s="1021">
        <v>2012</v>
      </c>
      <c r="B204" s="1021">
        <v>1</v>
      </c>
      <c r="C204" s="1021" t="s">
        <v>3222</v>
      </c>
      <c r="D204" s="1021" t="str">
        <f>VLOOKUP(G204,'справочник FS-HF'!$A$2:$C$26,3,FALSE)</f>
        <v>FS.7.1.1</v>
      </c>
      <c r="E204" s="1021" t="str">
        <f>VLOOKUP(G204,'справочник FS-HF'!$A$2:$D$26,4,FALSE)</f>
        <v xml:space="preserve">HF.4.2.2.1 </v>
      </c>
      <c r="F204" s="1021">
        <v>15</v>
      </c>
      <c r="G204" s="1021" t="s">
        <v>3289</v>
      </c>
      <c r="H204" s="1021" t="s">
        <v>3302</v>
      </c>
      <c r="I204" s="1021" t="s">
        <v>3303</v>
      </c>
      <c r="J204" s="1021">
        <v>8</v>
      </c>
      <c r="K204" s="1021">
        <v>613</v>
      </c>
      <c r="L204" s="1021" t="s">
        <v>3034</v>
      </c>
      <c r="M204" s="1021"/>
      <c r="N204" s="1021"/>
      <c r="O204" s="1021">
        <v>10019</v>
      </c>
      <c r="P204" s="1021" t="s">
        <v>3035</v>
      </c>
      <c r="Q204" s="1021">
        <v>11</v>
      </c>
      <c r="R204" s="1021" t="s">
        <v>3036</v>
      </c>
      <c r="S204" s="1021">
        <v>1</v>
      </c>
      <c r="T204" s="1021">
        <v>10</v>
      </c>
      <c r="U204" s="1021">
        <v>110</v>
      </c>
      <c r="V204" s="1021" t="s">
        <v>3292</v>
      </c>
      <c r="W204" s="1021">
        <v>4.5261705655526903E-2</v>
      </c>
      <c r="X204" s="1035">
        <v>4.5261705655526903E-2</v>
      </c>
      <c r="Y204" s="1036">
        <f>X204*'[3]Exchange rate'!$B$6*'[3]Exchange rate'!$B$7</f>
        <v>6748.9729302956166</v>
      </c>
      <c r="Z204" s="1021">
        <v>0</v>
      </c>
      <c r="AA204" s="1021">
        <v>4.7996084845743602E-2</v>
      </c>
      <c r="AB204" s="1021">
        <v>4.7996084845743602E-2</v>
      </c>
      <c r="AC204" s="1021">
        <v>0</v>
      </c>
      <c r="AD204" s="1021"/>
      <c r="AE204" s="1021"/>
      <c r="AF204" s="1021">
        <v>0</v>
      </c>
      <c r="AG204" s="1021">
        <v>0</v>
      </c>
      <c r="AH204" s="1021">
        <v>0</v>
      </c>
      <c r="AI204" s="1021">
        <v>0</v>
      </c>
      <c r="AJ204" s="1021">
        <v>0</v>
      </c>
      <c r="AK204" s="1021">
        <v>0</v>
      </c>
      <c r="AL204" s="1021"/>
      <c r="AM204" s="1021"/>
      <c r="AN204" s="1021"/>
      <c r="AO204" s="1021"/>
      <c r="AP204" s="1021">
        <v>918</v>
      </c>
      <c r="AQ204" s="1021">
        <v>3.5213607000000001E-2</v>
      </c>
      <c r="AR204" s="1021">
        <v>3.5213607000000001E-2</v>
      </c>
      <c r="AS204" s="1021" t="s">
        <v>3304</v>
      </c>
      <c r="AT204" s="1021" t="s">
        <v>3305</v>
      </c>
      <c r="AU204" s="1021" t="str">
        <f>VLOOKUP(AV204,справочник_HC!$A$3:$E$20,5,FALSE)</f>
        <v xml:space="preserve">HP.8.2.1 </v>
      </c>
      <c r="AV204" s="1037">
        <v>12181</v>
      </c>
      <c r="AW204" s="1036" t="str">
        <f>VLOOKUP(AV204,[3]справочник!$A$3:$C$20,3,FALSE)</f>
        <v>HC.RI.4</v>
      </c>
      <c r="AX204" s="1021" t="s">
        <v>3288</v>
      </c>
      <c r="AY204" s="1021">
        <v>121</v>
      </c>
      <c r="AZ204" s="1021" t="s">
        <v>3191</v>
      </c>
      <c r="BA204" s="1021">
        <v>50000</v>
      </c>
      <c r="BB204" s="1021" t="s">
        <v>3081</v>
      </c>
      <c r="BC204" s="1021" t="s">
        <v>3306</v>
      </c>
      <c r="BD204" s="1021"/>
      <c r="BE204" s="1038">
        <v>39082</v>
      </c>
      <c r="BF204" s="1038">
        <v>39446</v>
      </c>
      <c r="BG204" s="1021" t="s">
        <v>3307</v>
      </c>
      <c r="BH204" s="1009">
        <v>0</v>
      </c>
      <c r="BI204" s="1009">
        <v>0</v>
      </c>
      <c r="BJ204" s="1009"/>
      <c r="BK204" s="1009">
        <v>0</v>
      </c>
      <c r="BL204" s="1009">
        <v>1</v>
      </c>
      <c r="BM204" s="1009"/>
      <c r="BN204" s="1009"/>
      <c r="BO204" s="1009"/>
      <c r="BP204" s="1009"/>
      <c r="BQ204" s="1009"/>
      <c r="BR204" s="1009"/>
      <c r="BS204" s="1009"/>
      <c r="BT204" s="1010">
        <v>39447</v>
      </c>
      <c r="BU204" s="1009"/>
      <c r="BV204" s="1009"/>
      <c r="BW204" s="1009"/>
      <c r="BX204" s="1009"/>
      <c r="BY204" s="1009"/>
      <c r="BZ204" s="1009"/>
      <c r="CA204" s="1009">
        <v>100</v>
      </c>
      <c r="CB204" s="1009"/>
      <c r="CC204" s="1009"/>
      <c r="CD204" s="1009"/>
      <c r="CE204" s="1009"/>
      <c r="CF204" s="1009"/>
      <c r="CG204" s="1009"/>
    </row>
    <row r="205" spans="1:85" hidden="1">
      <c r="A205" s="1021">
        <v>2012</v>
      </c>
      <c r="B205" s="1021">
        <v>971</v>
      </c>
      <c r="C205" s="1021" t="s">
        <v>3629</v>
      </c>
      <c r="D205" s="1021" t="str">
        <f>VLOOKUP(G205,'справочник FS-HF'!$A$2:$C$26,3,FALSE)</f>
        <v>FS.7.1.2</v>
      </c>
      <c r="E205" s="1021" t="str">
        <f>VLOOKUP(G205,'справочник FS-HF'!$A$2:$D$26,4,FALSE)</f>
        <v>HF.4.2.2.3</v>
      </c>
      <c r="F205" s="1021">
        <v>1</v>
      </c>
      <c r="G205" s="1021" t="s">
        <v>3629</v>
      </c>
      <c r="H205" s="1021">
        <v>2012000597</v>
      </c>
      <c r="I205" s="1021"/>
      <c r="J205" s="1021">
        <v>8</v>
      </c>
      <c r="K205" s="1021">
        <v>613</v>
      </c>
      <c r="L205" s="1021" t="s">
        <v>3034</v>
      </c>
      <c r="M205" s="1021"/>
      <c r="N205" s="1021"/>
      <c r="O205" s="1021">
        <v>10019</v>
      </c>
      <c r="P205" s="1021" t="s">
        <v>3035</v>
      </c>
      <c r="Q205" s="1021">
        <v>11</v>
      </c>
      <c r="R205" s="1021" t="s">
        <v>3036</v>
      </c>
      <c r="S205" s="1021">
        <v>4</v>
      </c>
      <c r="T205" s="1021">
        <v>10</v>
      </c>
      <c r="U205" s="1021">
        <v>110</v>
      </c>
      <c r="V205" s="1021" t="s">
        <v>3047</v>
      </c>
      <c r="W205" s="1021">
        <v>0.18970909999999999</v>
      </c>
      <c r="X205" s="1035">
        <v>0.18970909999999999</v>
      </c>
      <c r="Y205" s="1036">
        <f>X205*'[3]Exchange rate'!$B$6*'[3]Exchange rate'!$B$7</f>
        <v>28287.523901</v>
      </c>
      <c r="Z205" s="1021"/>
      <c r="AA205" s="1021">
        <v>0.19389736252853501</v>
      </c>
      <c r="AB205" s="1021">
        <v>0.19389736252853501</v>
      </c>
      <c r="AC205" s="1021"/>
      <c r="AD205" s="1021"/>
      <c r="AE205" s="1021"/>
      <c r="AF205" s="1021"/>
      <c r="AG205" s="1021"/>
      <c r="AH205" s="1021"/>
      <c r="AI205" s="1021"/>
      <c r="AJ205" s="1021"/>
      <c r="AK205" s="1021"/>
      <c r="AL205" s="1021"/>
      <c r="AM205" s="1021"/>
      <c r="AN205" s="1021"/>
      <c r="AO205" s="1021"/>
      <c r="AP205" s="1021">
        <v>302</v>
      </c>
      <c r="AQ205" s="1021">
        <v>0.18970909999999999</v>
      </c>
      <c r="AR205" s="1021">
        <v>0.18970909999999999</v>
      </c>
      <c r="AS205" s="1021" t="s">
        <v>3642</v>
      </c>
      <c r="AT205" s="1021" t="s">
        <v>3643</v>
      </c>
      <c r="AU205" s="1021" t="str">
        <f>VLOOKUP(AV205,справочник_HC!$A$3:$E$20,5,FALSE)</f>
        <v xml:space="preserve">HP.6 </v>
      </c>
      <c r="AV205" s="1037">
        <v>13040</v>
      </c>
      <c r="AW205" s="1036" t="str">
        <f>VLOOKUP(AV205,[3]справочник!$A$3:$C$20,3,FALSE)</f>
        <v>HC.6.2</v>
      </c>
      <c r="AX205" s="1021" t="s">
        <v>3428</v>
      </c>
      <c r="AY205" s="1021">
        <v>130</v>
      </c>
      <c r="AZ205" s="1021" t="s">
        <v>3169</v>
      </c>
      <c r="BA205" s="1021">
        <v>50000</v>
      </c>
      <c r="BB205" s="1021" t="s">
        <v>3081</v>
      </c>
      <c r="BC205" s="1021"/>
      <c r="BD205" s="1021"/>
      <c r="BE205" s="1021"/>
      <c r="BF205" s="1021"/>
      <c r="BG205" s="1021"/>
      <c r="BH205" s="1009"/>
      <c r="BI205" s="1009"/>
      <c r="BJ205" s="1009"/>
      <c r="BK205" s="1009"/>
      <c r="BL205" s="1009"/>
      <c r="BM205" s="1009"/>
      <c r="BN205" s="1009"/>
      <c r="BO205" s="1009"/>
      <c r="BP205" s="1009"/>
      <c r="BQ205" s="1009"/>
      <c r="BR205" s="1009"/>
      <c r="BS205" s="1009"/>
      <c r="BT205" s="1010">
        <v>39477</v>
      </c>
      <c r="BU205" s="1009"/>
      <c r="BV205" s="1009"/>
      <c r="BW205" s="1009"/>
      <c r="BX205" s="1009"/>
      <c r="BY205" s="1009"/>
      <c r="BZ205" s="1009"/>
      <c r="CA205" s="1009"/>
      <c r="CB205" s="1009"/>
      <c r="CC205" s="1009"/>
      <c r="CD205" s="1009"/>
      <c r="CE205" s="1009"/>
      <c r="CF205" s="1009"/>
      <c r="CG205" s="1009"/>
    </row>
    <row r="206" spans="1:85" hidden="1">
      <c r="A206" s="1021">
        <v>2012</v>
      </c>
      <c r="B206" s="1021">
        <v>971</v>
      </c>
      <c r="C206" s="1021" t="s">
        <v>3629</v>
      </c>
      <c r="D206" s="1021" t="str">
        <f>VLOOKUP(G206,'справочник FS-HF'!$A$2:$C$26,3,FALSE)</f>
        <v>FS.7.1.2</v>
      </c>
      <c r="E206" s="1021" t="str">
        <f>VLOOKUP(G206,'справочник FS-HF'!$A$2:$D$26,4,FALSE)</f>
        <v>HF.4.2.2.3</v>
      </c>
      <c r="F206" s="1021">
        <v>1</v>
      </c>
      <c r="G206" s="1021" t="s">
        <v>3629</v>
      </c>
      <c r="H206" s="1021">
        <v>2012000598</v>
      </c>
      <c r="I206" s="1021"/>
      <c r="J206" s="1021">
        <v>8</v>
      </c>
      <c r="K206" s="1021">
        <v>613</v>
      </c>
      <c r="L206" s="1021" t="s">
        <v>3034</v>
      </c>
      <c r="M206" s="1021"/>
      <c r="N206" s="1021"/>
      <c r="O206" s="1021">
        <v>10019</v>
      </c>
      <c r="P206" s="1021" t="s">
        <v>3035</v>
      </c>
      <c r="Q206" s="1021">
        <v>11</v>
      </c>
      <c r="R206" s="1021" t="s">
        <v>3036</v>
      </c>
      <c r="S206" s="1021">
        <v>4</v>
      </c>
      <c r="T206" s="1021">
        <v>10</v>
      </c>
      <c r="U206" s="1021">
        <v>110</v>
      </c>
      <c r="V206" s="1021" t="s">
        <v>3047</v>
      </c>
      <c r="W206" s="1021">
        <v>0.1027093</v>
      </c>
      <c r="X206" s="1035">
        <v>0.1027093</v>
      </c>
      <c r="Y206" s="1036">
        <f>X206*'[3]Exchange rate'!$B$6*'[3]Exchange rate'!$B$7</f>
        <v>15314.983723000003</v>
      </c>
      <c r="Z206" s="1021"/>
      <c r="AA206" s="1021">
        <v>0.104976842845978</v>
      </c>
      <c r="AB206" s="1021">
        <v>0.104976842845978</v>
      </c>
      <c r="AC206" s="1021"/>
      <c r="AD206" s="1021"/>
      <c r="AE206" s="1021"/>
      <c r="AF206" s="1021"/>
      <c r="AG206" s="1021"/>
      <c r="AH206" s="1021"/>
      <c r="AI206" s="1021"/>
      <c r="AJ206" s="1021"/>
      <c r="AK206" s="1021"/>
      <c r="AL206" s="1021"/>
      <c r="AM206" s="1021"/>
      <c r="AN206" s="1021"/>
      <c r="AO206" s="1021"/>
      <c r="AP206" s="1021">
        <v>302</v>
      </c>
      <c r="AQ206" s="1021">
        <v>0.1027093</v>
      </c>
      <c r="AR206" s="1021">
        <v>0.1027093</v>
      </c>
      <c r="AS206" s="1021" t="s">
        <v>3640</v>
      </c>
      <c r="AT206" s="1021" t="s">
        <v>3641</v>
      </c>
      <c r="AU206" s="1021" t="str">
        <f>VLOOKUP(AV206,справочник_HC!$A$3:$E$20,5,FALSE)</f>
        <v xml:space="preserve">HP.6 </v>
      </c>
      <c r="AV206" s="1037">
        <v>13040</v>
      </c>
      <c r="AW206" s="1036" t="str">
        <f>VLOOKUP(AV206,[3]справочник!$A$3:$C$20,3,FALSE)</f>
        <v>HC.6.2</v>
      </c>
      <c r="AX206" s="1021" t="s">
        <v>3428</v>
      </c>
      <c r="AY206" s="1021">
        <v>130</v>
      </c>
      <c r="AZ206" s="1021" t="s">
        <v>3169</v>
      </c>
      <c r="BA206" s="1021">
        <v>50000</v>
      </c>
      <c r="BB206" s="1021" t="s">
        <v>3081</v>
      </c>
      <c r="BC206" s="1021"/>
      <c r="BD206" s="1021"/>
      <c r="BE206" s="1021"/>
      <c r="BF206" s="1021"/>
      <c r="BG206" s="1021"/>
      <c r="BH206" s="1009"/>
      <c r="BI206" s="1009"/>
      <c r="BJ206" s="1009"/>
      <c r="BK206" s="1009"/>
      <c r="BL206" s="1009"/>
      <c r="BM206" s="1009"/>
      <c r="BN206" s="1009"/>
      <c r="BO206" s="1009"/>
      <c r="BP206" s="1009"/>
      <c r="BQ206" s="1009"/>
      <c r="BR206" s="1009"/>
      <c r="BS206" s="1009"/>
      <c r="BT206" s="1010">
        <v>39477</v>
      </c>
      <c r="BU206" s="1009"/>
      <c r="BV206" s="1009"/>
      <c r="BW206" s="1009"/>
      <c r="BX206" s="1009"/>
      <c r="BY206" s="1009"/>
      <c r="BZ206" s="1009"/>
      <c r="CA206" s="1009"/>
      <c r="CB206" s="1009"/>
      <c r="CC206" s="1009"/>
      <c r="CD206" s="1009"/>
      <c r="CE206" s="1009"/>
      <c r="CF206" s="1009"/>
      <c r="CG206" s="1009"/>
    </row>
    <row r="207" spans="1:85" hidden="1">
      <c r="A207" s="1021">
        <v>2011</v>
      </c>
      <c r="B207" s="1021">
        <v>971</v>
      </c>
      <c r="C207" s="1021" t="s">
        <v>3629</v>
      </c>
      <c r="D207" s="1021" t="str">
        <f>VLOOKUP(G207,'справочник FS-HF'!$A$2:$C$26,3,FALSE)</f>
        <v>FS.7.1.2</v>
      </c>
      <c r="E207" s="1021" t="str">
        <f>VLOOKUP(G207,'справочник FS-HF'!$A$2:$D$26,4,FALSE)</f>
        <v>HF.4.2.2.3</v>
      </c>
      <c r="F207" s="1021">
        <v>1</v>
      </c>
      <c r="G207" s="1021" t="s">
        <v>3629</v>
      </c>
      <c r="H207" s="1021">
        <v>2011000231</v>
      </c>
      <c r="I207" s="1021"/>
      <c r="J207" s="1021">
        <v>8</v>
      </c>
      <c r="K207" s="1021">
        <v>613</v>
      </c>
      <c r="L207" s="1021" t="s">
        <v>3034</v>
      </c>
      <c r="M207" s="1021"/>
      <c r="N207" s="1021"/>
      <c r="O207" s="1021">
        <v>10019</v>
      </c>
      <c r="P207" s="1021" t="s">
        <v>3035</v>
      </c>
      <c r="Q207" s="1021">
        <v>11</v>
      </c>
      <c r="R207" s="1021" t="s">
        <v>3036</v>
      </c>
      <c r="S207" s="1021">
        <v>4</v>
      </c>
      <c r="T207" s="1021">
        <v>10</v>
      </c>
      <c r="U207" s="1021">
        <v>110</v>
      </c>
      <c r="V207" s="1021" t="s">
        <v>3047</v>
      </c>
      <c r="W207" s="1021">
        <v>0.12253711</v>
      </c>
      <c r="X207" s="1035">
        <v>0.12253711</v>
      </c>
      <c r="Y207" s="1036">
        <f>X207*'[3]Exchange rate'!$B$5*'[3]Exchange rate'!$B$7</f>
        <v>17966.391068199999</v>
      </c>
      <c r="Z207" s="1021"/>
      <c r="AA207" s="1021">
        <v>0.12253711</v>
      </c>
      <c r="AB207" s="1021">
        <v>0.12253711</v>
      </c>
      <c r="AC207" s="1021"/>
      <c r="AD207" s="1021"/>
      <c r="AE207" s="1021"/>
      <c r="AF207" s="1021"/>
      <c r="AG207" s="1021"/>
      <c r="AH207" s="1021"/>
      <c r="AI207" s="1021"/>
      <c r="AJ207" s="1021"/>
      <c r="AK207" s="1021"/>
      <c r="AL207" s="1021"/>
      <c r="AM207" s="1021"/>
      <c r="AN207" s="1021"/>
      <c r="AO207" s="1021"/>
      <c r="AP207" s="1021">
        <v>302</v>
      </c>
      <c r="AQ207" s="1021">
        <v>0.12253711</v>
      </c>
      <c r="AR207" s="1021">
        <v>0.12253711</v>
      </c>
      <c r="AS207" s="1021" t="s">
        <v>3640</v>
      </c>
      <c r="AT207" s="1021" t="s">
        <v>3641</v>
      </c>
      <c r="AU207" s="1021" t="str">
        <f>VLOOKUP(AV207,справочник_HC!$A$3:$E$20,5,FALSE)</f>
        <v xml:space="preserve">HP.6 </v>
      </c>
      <c r="AV207" s="1037">
        <v>13040</v>
      </c>
      <c r="AW207" s="1036" t="str">
        <f>VLOOKUP(AV207,[3]справочник!$A$3:$C$20,3,FALSE)</f>
        <v>HC.6.2</v>
      </c>
      <c r="AX207" s="1021" t="s">
        <v>3428</v>
      </c>
      <c r="AY207" s="1021">
        <v>130</v>
      </c>
      <c r="AZ207" s="1021" t="s">
        <v>3169</v>
      </c>
      <c r="BA207" s="1021">
        <v>50000</v>
      </c>
      <c r="BB207" s="1021" t="s">
        <v>3081</v>
      </c>
      <c r="BC207" s="1021"/>
      <c r="BD207" s="1021"/>
      <c r="BE207" s="1021"/>
      <c r="BF207" s="1021"/>
      <c r="BG207" s="1021" t="s">
        <v>3646</v>
      </c>
      <c r="BH207" s="1009"/>
      <c r="BI207" s="1009"/>
      <c r="BJ207" s="1009"/>
      <c r="BK207" s="1009"/>
      <c r="BL207" s="1009"/>
      <c r="BM207" s="1009"/>
      <c r="BN207" s="1009"/>
      <c r="BO207" s="1009"/>
      <c r="BP207" s="1009"/>
      <c r="BQ207" s="1009"/>
      <c r="BR207" s="1009"/>
      <c r="BS207" s="1009"/>
      <c r="BT207" s="1009"/>
      <c r="BU207" s="1009"/>
      <c r="BV207" s="1009"/>
      <c r="BW207" s="1009"/>
      <c r="BX207" s="1009"/>
      <c r="BY207" s="1009"/>
      <c r="BZ207" s="1009"/>
      <c r="CA207" s="1009"/>
      <c r="CB207" s="1009"/>
      <c r="CC207" s="1009"/>
      <c r="CD207" s="1009"/>
      <c r="CE207" s="1009"/>
      <c r="CF207" s="1009"/>
      <c r="CG207" s="1009"/>
    </row>
    <row r="208" spans="1:85" hidden="1">
      <c r="A208" s="1021">
        <v>2010</v>
      </c>
      <c r="B208" s="1021">
        <v>971</v>
      </c>
      <c r="C208" s="1021" t="s">
        <v>3629</v>
      </c>
      <c r="D208" s="1021" t="str">
        <f>VLOOKUP(G208,'справочник FS-HF'!$A$2:$C$26,3,FALSE)</f>
        <v>FS.7.1.2</v>
      </c>
      <c r="E208" s="1021" t="str">
        <f>VLOOKUP(G208,'справочник FS-HF'!$A$2:$D$26,4,FALSE)</f>
        <v>HF.4.2.2.3</v>
      </c>
      <c r="F208" s="1021">
        <v>1</v>
      </c>
      <c r="G208" s="1021" t="s">
        <v>3629</v>
      </c>
      <c r="H208" s="1021">
        <v>20100000153</v>
      </c>
      <c r="I208" s="1021"/>
      <c r="J208" s="1021">
        <v>8</v>
      </c>
      <c r="K208" s="1021">
        <v>613</v>
      </c>
      <c r="L208" s="1021" t="s">
        <v>3034</v>
      </c>
      <c r="M208" s="1021"/>
      <c r="N208" s="1021"/>
      <c r="O208" s="1021">
        <v>10019</v>
      </c>
      <c r="P208" s="1021" t="s">
        <v>3035</v>
      </c>
      <c r="Q208" s="1021">
        <v>11</v>
      </c>
      <c r="R208" s="1021" t="s">
        <v>3036</v>
      </c>
      <c r="S208" s="1021">
        <v>4</v>
      </c>
      <c r="T208" s="1021">
        <v>10</v>
      </c>
      <c r="U208" s="1021">
        <v>110</v>
      </c>
      <c r="V208" s="1021" t="s">
        <v>3047</v>
      </c>
      <c r="W208" s="1021">
        <v>0.4703097</v>
      </c>
      <c r="X208" s="1035">
        <v>0.4703097</v>
      </c>
      <c r="Y208" s="1036">
        <f>X208*'[3]Exchange rate'!$B$4*'[3]Exchange rate'!$B$7</f>
        <v>69304.837392000016</v>
      </c>
      <c r="Z208" s="1021"/>
      <c r="AA208" s="1021">
        <v>0.50102546174222096</v>
      </c>
      <c r="AB208" s="1021">
        <v>0.50102546174222096</v>
      </c>
      <c r="AC208" s="1021"/>
      <c r="AD208" s="1021"/>
      <c r="AE208" s="1021"/>
      <c r="AF208" s="1021"/>
      <c r="AG208" s="1021"/>
      <c r="AH208" s="1021"/>
      <c r="AI208" s="1021"/>
      <c r="AJ208" s="1021"/>
      <c r="AK208" s="1021"/>
      <c r="AL208" s="1021"/>
      <c r="AM208" s="1021"/>
      <c r="AN208" s="1021"/>
      <c r="AO208" s="1021"/>
      <c r="AP208" s="1021">
        <v>302</v>
      </c>
      <c r="AQ208" s="1021">
        <v>0.4703097</v>
      </c>
      <c r="AR208" s="1021">
        <v>0.4703097</v>
      </c>
      <c r="AS208" s="1021" t="s">
        <v>3640</v>
      </c>
      <c r="AT208" s="1021" t="s">
        <v>3641</v>
      </c>
      <c r="AU208" s="1021" t="str">
        <f>VLOOKUP(AV208,справочник_HC!$A$3:$E$20,5,FALSE)</f>
        <v xml:space="preserve">HP.6 </v>
      </c>
      <c r="AV208" s="1037">
        <v>13040</v>
      </c>
      <c r="AW208" s="1036" t="str">
        <f>VLOOKUP(AV208,[3]справочник!$A$3:$C$20,3,FALSE)</f>
        <v>HC.6.2</v>
      </c>
      <c r="AX208" s="1021" t="s">
        <v>3428</v>
      </c>
      <c r="AY208" s="1021">
        <v>130</v>
      </c>
      <c r="AZ208" s="1021" t="s">
        <v>3169</v>
      </c>
      <c r="BA208" s="1021">
        <v>50000</v>
      </c>
      <c r="BB208" s="1021" t="s">
        <v>3081</v>
      </c>
      <c r="BC208" s="1021"/>
      <c r="BD208" s="1021"/>
      <c r="BE208" s="1021"/>
      <c r="BF208" s="1021"/>
      <c r="BG208" s="1021" t="s">
        <v>3646</v>
      </c>
      <c r="BH208" s="1009"/>
      <c r="BI208" s="1009"/>
      <c r="BJ208" s="1009"/>
      <c r="BK208" s="1009"/>
      <c r="BL208" s="1009"/>
      <c r="BM208" s="1009"/>
      <c r="BN208" s="1009"/>
      <c r="BO208" s="1009"/>
      <c r="BP208" s="1009"/>
      <c r="BQ208" s="1009"/>
      <c r="BR208" s="1009"/>
      <c r="BS208" s="1009"/>
      <c r="BT208" s="1009"/>
      <c r="BU208" s="1009"/>
      <c r="BV208" s="1009"/>
      <c r="BW208" s="1009"/>
      <c r="BX208" s="1009"/>
      <c r="BY208" s="1009"/>
      <c r="BZ208" s="1009"/>
      <c r="CA208" s="1009"/>
      <c r="CB208" s="1009"/>
      <c r="CC208" s="1009"/>
      <c r="CD208" s="1009"/>
      <c r="CE208" s="1009"/>
      <c r="CF208" s="1009"/>
      <c r="CG208" s="1009"/>
    </row>
    <row r="209" spans="1:85" hidden="1">
      <c r="A209" s="1021">
        <v>2012</v>
      </c>
      <c r="B209" s="1021">
        <v>971</v>
      </c>
      <c r="C209" s="1021" t="s">
        <v>3629</v>
      </c>
      <c r="D209" s="1021" t="str">
        <f>VLOOKUP(G209,'справочник FS-HF'!$A$2:$C$26,3,FALSE)</f>
        <v>FS.7.1.2</v>
      </c>
      <c r="E209" s="1021" t="str">
        <f>VLOOKUP(G209,'справочник FS-HF'!$A$2:$D$26,4,FALSE)</f>
        <v>HF.4.2.2.3</v>
      </c>
      <c r="F209" s="1021">
        <v>1</v>
      </c>
      <c r="G209" s="1021" t="s">
        <v>3629</v>
      </c>
      <c r="H209" s="1021">
        <v>2012000599</v>
      </c>
      <c r="I209" s="1021"/>
      <c r="J209" s="1021">
        <v>8</v>
      </c>
      <c r="K209" s="1021">
        <v>613</v>
      </c>
      <c r="L209" s="1021" t="s">
        <v>3034</v>
      </c>
      <c r="M209" s="1021"/>
      <c r="N209" s="1021"/>
      <c r="O209" s="1021">
        <v>10019</v>
      </c>
      <c r="P209" s="1021" t="s">
        <v>3035</v>
      </c>
      <c r="Q209" s="1021">
        <v>11</v>
      </c>
      <c r="R209" s="1021" t="s">
        <v>3036</v>
      </c>
      <c r="S209" s="1021">
        <v>4</v>
      </c>
      <c r="T209" s="1021">
        <v>10</v>
      </c>
      <c r="U209" s="1021">
        <v>110</v>
      </c>
      <c r="V209" s="1021" t="s">
        <v>3047</v>
      </c>
      <c r="W209" s="1021">
        <v>2.2513700000000001E-2</v>
      </c>
      <c r="X209" s="1035">
        <v>2.2513700000000001E-2</v>
      </c>
      <c r="Y209" s="1036">
        <f>X209*'[3]Exchange rate'!$B$6*'[3]Exchange rate'!$B$7</f>
        <v>3357.0178070000006</v>
      </c>
      <c r="Z209" s="1021"/>
      <c r="AA209" s="1021">
        <v>2.30107414497179E-2</v>
      </c>
      <c r="AB209" s="1021">
        <v>2.30107414497179E-2</v>
      </c>
      <c r="AC209" s="1021"/>
      <c r="AD209" s="1021"/>
      <c r="AE209" s="1021"/>
      <c r="AF209" s="1021"/>
      <c r="AG209" s="1021"/>
      <c r="AH209" s="1021"/>
      <c r="AI209" s="1021"/>
      <c r="AJ209" s="1021"/>
      <c r="AK209" s="1021"/>
      <c r="AL209" s="1021"/>
      <c r="AM209" s="1021"/>
      <c r="AN209" s="1021"/>
      <c r="AO209" s="1021"/>
      <c r="AP209" s="1021">
        <v>302</v>
      </c>
      <c r="AQ209" s="1021">
        <v>2.2513700000000001E-2</v>
      </c>
      <c r="AR209" s="1021">
        <v>2.2513700000000001E-2</v>
      </c>
      <c r="AS209" s="1021" t="s">
        <v>3638</v>
      </c>
      <c r="AT209" s="1021" t="s">
        <v>3639</v>
      </c>
      <c r="AU209" s="1021" t="str">
        <f>VLOOKUP(AV209,справочник_HC!$A$3:$E$20,5,FALSE)</f>
        <v xml:space="preserve">HP.6 </v>
      </c>
      <c r="AV209" s="1037">
        <v>13040</v>
      </c>
      <c r="AW209" s="1036" t="str">
        <f>VLOOKUP(AV209,[3]справочник!$A$3:$C$20,3,FALSE)</f>
        <v>HC.6.2</v>
      </c>
      <c r="AX209" s="1021" t="s">
        <v>3428</v>
      </c>
      <c r="AY209" s="1021">
        <v>130</v>
      </c>
      <c r="AZ209" s="1021" t="s">
        <v>3169</v>
      </c>
      <c r="BA209" s="1021">
        <v>50000</v>
      </c>
      <c r="BB209" s="1021" t="s">
        <v>3081</v>
      </c>
      <c r="BC209" s="1021"/>
      <c r="BD209" s="1021"/>
      <c r="BE209" s="1021"/>
      <c r="BF209" s="1021"/>
      <c r="BG209" s="1021"/>
      <c r="BH209" s="1009"/>
      <c r="BI209" s="1009"/>
      <c r="BJ209" s="1009"/>
      <c r="BK209" s="1009"/>
      <c r="BL209" s="1009"/>
      <c r="BM209" s="1009"/>
      <c r="BN209" s="1009"/>
      <c r="BO209" s="1009"/>
      <c r="BP209" s="1009"/>
      <c r="BQ209" s="1009"/>
      <c r="BR209" s="1009"/>
      <c r="BS209" s="1009"/>
      <c r="BT209" s="1010">
        <v>39477</v>
      </c>
      <c r="BU209" s="1009"/>
      <c r="BV209" s="1009"/>
      <c r="BW209" s="1009"/>
      <c r="BX209" s="1009"/>
      <c r="BY209" s="1009"/>
      <c r="BZ209" s="1009"/>
      <c r="CA209" s="1009"/>
      <c r="CB209" s="1009"/>
      <c r="CC209" s="1009"/>
      <c r="CD209" s="1009"/>
      <c r="CE209" s="1009"/>
      <c r="CF209" s="1009"/>
      <c r="CG209" s="1009"/>
    </row>
    <row r="210" spans="1:85" hidden="1">
      <c r="A210" s="1021">
        <v>2011</v>
      </c>
      <c r="B210" s="1021">
        <v>302</v>
      </c>
      <c r="C210" s="1021" t="s">
        <v>3063</v>
      </c>
      <c r="D210" s="1021" t="str">
        <f>VLOOKUP(G210,'справочник FS-HF'!$A$2:$C$26,3,FALSE)</f>
        <v>FS.7.1.1</v>
      </c>
      <c r="E210" s="1021" t="str">
        <f>VLOOKUP(G210,'справочник FS-HF'!$A$2:$D$26,4,FALSE)</f>
        <v xml:space="preserve">HF.4.2.2.1 </v>
      </c>
      <c r="F210" s="1021">
        <v>12</v>
      </c>
      <c r="G210" s="1021" t="s">
        <v>3109</v>
      </c>
      <c r="H210" s="1021">
        <v>2011054795</v>
      </c>
      <c r="I210" s="1021" t="s">
        <v>3110</v>
      </c>
      <c r="J210" s="1021">
        <v>1</v>
      </c>
      <c r="K210" s="1021">
        <v>613</v>
      </c>
      <c r="L210" s="1021" t="s">
        <v>3034</v>
      </c>
      <c r="M210" s="1021"/>
      <c r="N210" s="1021"/>
      <c r="O210" s="1021">
        <v>10019</v>
      </c>
      <c r="P210" s="1021" t="s">
        <v>3035</v>
      </c>
      <c r="Q210" s="1021">
        <v>11</v>
      </c>
      <c r="R210" s="1021" t="s">
        <v>3036</v>
      </c>
      <c r="S210" s="1021">
        <v>1</v>
      </c>
      <c r="T210" s="1021">
        <v>10</v>
      </c>
      <c r="U210" s="1021">
        <v>110</v>
      </c>
      <c r="V210" s="1021" t="s">
        <v>3094</v>
      </c>
      <c r="W210" s="1021">
        <v>6.0000000000000001E-3</v>
      </c>
      <c r="X210" s="1035">
        <v>6.0000000000000001E-3</v>
      </c>
      <c r="Y210" s="1036">
        <f>X210*'[3]Exchange rate'!$B$5*'[3]Exchange rate'!$B$7</f>
        <v>879.72</v>
      </c>
      <c r="Z210" s="1021"/>
      <c r="AA210" s="1021">
        <v>6.0000000000000001E-3</v>
      </c>
      <c r="AB210" s="1021">
        <v>6.0000000000000001E-3</v>
      </c>
      <c r="AC210" s="1021"/>
      <c r="AD210" s="1021"/>
      <c r="AE210" s="1021"/>
      <c r="AF210" s="1021"/>
      <c r="AG210" s="1021"/>
      <c r="AH210" s="1021">
        <v>6.0000000000000001E-3</v>
      </c>
      <c r="AI210" s="1021"/>
      <c r="AJ210" s="1021"/>
      <c r="AK210" s="1021">
        <v>6.0000000000000001E-3</v>
      </c>
      <c r="AL210" s="1021"/>
      <c r="AM210" s="1021"/>
      <c r="AN210" s="1021"/>
      <c r="AO210" s="1021"/>
      <c r="AP210" s="1021">
        <v>302</v>
      </c>
      <c r="AQ210" s="1021">
        <v>6.0000000000000001E-3</v>
      </c>
      <c r="AR210" s="1021">
        <v>6.0000000000000001E-3</v>
      </c>
      <c r="AS210" s="1021" t="s">
        <v>3111</v>
      </c>
      <c r="AT210" s="1021" t="s">
        <v>3112</v>
      </c>
      <c r="AU210" s="1021" t="str">
        <f>VLOOKUP(AV210,справочник_HC!$A$3:$E$20,5,FALSE)</f>
        <v>HP.11</v>
      </c>
      <c r="AV210" s="1037">
        <v>12230</v>
      </c>
      <c r="AW210" s="1036" t="str">
        <f>VLOOKUP(AV210,[3]справочник!$A$3:$C$20,3,FALSE)</f>
        <v>HC.RI.5</v>
      </c>
      <c r="AX210" s="1021" t="s">
        <v>3113</v>
      </c>
      <c r="AY210" s="1021">
        <v>122</v>
      </c>
      <c r="AZ210" s="1021" t="s">
        <v>3058</v>
      </c>
      <c r="BA210" s="1021">
        <v>50000</v>
      </c>
      <c r="BB210" s="1021" t="s">
        <v>3081</v>
      </c>
      <c r="BC210" s="1021" t="s">
        <v>3114</v>
      </c>
      <c r="BD210" s="1021"/>
      <c r="BE210" s="1021"/>
      <c r="BF210" s="1021"/>
      <c r="BG210" s="1021" t="s">
        <v>3115</v>
      </c>
      <c r="BH210" s="1009"/>
      <c r="BI210" s="1009">
        <v>0</v>
      </c>
      <c r="BJ210" s="1009">
        <v>0</v>
      </c>
      <c r="BK210" s="1009">
        <v>0</v>
      </c>
      <c r="BL210" s="1009">
        <v>1</v>
      </c>
      <c r="BM210" s="1009"/>
      <c r="BN210" s="1009"/>
      <c r="BO210" s="1009"/>
      <c r="BP210" s="1009">
        <v>0</v>
      </c>
      <c r="BQ210" s="1009">
        <v>0</v>
      </c>
      <c r="BR210" s="1009">
        <v>0</v>
      </c>
      <c r="BS210" s="1009">
        <v>0</v>
      </c>
      <c r="BT210" s="1009"/>
      <c r="BU210" s="1009"/>
      <c r="BV210" s="1009"/>
      <c r="BW210" s="1009"/>
      <c r="BX210" s="1009"/>
      <c r="BY210" s="1009"/>
      <c r="BZ210" s="1009"/>
      <c r="CA210" s="1009">
        <v>100</v>
      </c>
      <c r="CB210" s="1009"/>
      <c r="CC210" s="1009"/>
      <c r="CD210" s="1009"/>
      <c r="CE210" s="1009"/>
      <c r="CF210" s="1009"/>
      <c r="CG210" s="1009"/>
    </row>
    <row r="211" spans="1:85" hidden="1">
      <c r="A211" s="1021">
        <v>2012</v>
      </c>
      <c r="B211" s="1021">
        <v>5</v>
      </c>
      <c r="C211" s="1021" t="s">
        <v>3136</v>
      </c>
      <c r="D211" s="1021" t="str">
        <f>VLOOKUP(G211,'справочник FS-HF'!$A$2:$C$26,3,FALSE)</f>
        <v>FS.7.1.1</v>
      </c>
      <c r="E211" s="1021" t="str">
        <f>VLOOKUP(G211,'справочник FS-HF'!$A$2:$D$26,4,FALSE)</f>
        <v xml:space="preserve">HF.4.2.2.1 </v>
      </c>
      <c r="F211" s="1021">
        <v>7</v>
      </c>
      <c r="G211" s="1021" t="s">
        <v>3159</v>
      </c>
      <c r="H211" s="1021">
        <v>2012009715</v>
      </c>
      <c r="I211" s="1021">
        <v>6605298</v>
      </c>
      <c r="J211" s="1021">
        <v>8</v>
      </c>
      <c r="K211" s="1021">
        <v>613</v>
      </c>
      <c r="L211" s="1021" t="s">
        <v>3034</v>
      </c>
      <c r="M211" s="1021"/>
      <c r="N211" s="1021"/>
      <c r="O211" s="1021">
        <v>10019</v>
      </c>
      <c r="P211" s="1021" t="s">
        <v>3035</v>
      </c>
      <c r="Q211" s="1021">
        <v>11</v>
      </c>
      <c r="R211" s="1021" t="s">
        <v>3036</v>
      </c>
      <c r="S211" s="1021">
        <v>1</v>
      </c>
      <c r="T211" s="1021">
        <v>10</v>
      </c>
      <c r="U211" s="1021">
        <v>110</v>
      </c>
      <c r="V211" s="1021" t="s">
        <v>3047</v>
      </c>
      <c r="W211" s="1021">
        <v>1.416452E-2</v>
      </c>
      <c r="X211" s="1035">
        <v>1.416452E-2</v>
      </c>
      <c r="Y211" s="1036">
        <f>X211*'[3]Exchange rate'!$B$6*'[3]Exchange rate'!$B$7</f>
        <v>2112.0715771999999</v>
      </c>
      <c r="Z211" s="1021">
        <v>0</v>
      </c>
      <c r="AA211" s="1021">
        <v>1.51183903471618E-2</v>
      </c>
      <c r="AB211" s="1021">
        <v>1.51183903471618E-2</v>
      </c>
      <c r="AC211" s="1021">
        <v>0</v>
      </c>
      <c r="AD211" s="1021"/>
      <c r="AE211" s="1021"/>
      <c r="AF211" s="1021">
        <v>0</v>
      </c>
      <c r="AG211" s="1021"/>
      <c r="AH211" s="1021">
        <v>1.416452E-2</v>
      </c>
      <c r="AI211" s="1021">
        <v>0</v>
      </c>
      <c r="AJ211" s="1021"/>
      <c r="AK211" s="1021">
        <v>1.51183903471618E-2</v>
      </c>
      <c r="AL211" s="1021"/>
      <c r="AM211" s="1021"/>
      <c r="AN211" s="1021"/>
      <c r="AO211" s="1021"/>
      <c r="AP211" s="1021">
        <v>302</v>
      </c>
      <c r="AQ211" s="1021">
        <v>1.416452E-2</v>
      </c>
      <c r="AR211" s="1021">
        <v>1.416452E-2</v>
      </c>
      <c r="AS211" s="1021" t="s">
        <v>3160</v>
      </c>
      <c r="AT211" s="1021" t="s">
        <v>3161</v>
      </c>
      <c r="AU211" s="1021" t="str">
        <f>VLOOKUP(AV211,справочник_HC!$A$3:$E$20,5,FALSE)</f>
        <v xml:space="preserve">HP.8.2.1 </v>
      </c>
      <c r="AV211" s="1037">
        <v>14081</v>
      </c>
      <c r="AW211" s="1036" t="str">
        <f>VLOOKUP(AV211,[3]справочник!$A$3:$C$20,3,FALSE)</f>
        <v>HC.RI.4</v>
      </c>
      <c r="AX211" s="1021" t="s">
        <v>3162</v>
      </c>
      <c r="AY211" s="1021">
        <v>140</v>
      </c>
      <c r="AZ211" s="1021" t="s">
        <v>3041</v>
      </c>
      <c r="BA211" s="1021">
        <v>50000</v>
      </c>
      <c r="BB211" s="1021" t="s">
        <v>3081</v>
      </c>
      <c r="BC211" s="1021" t="s">
        <v>3163</v>
      </c>
      <c r="BD211" s="1021"/>
      <c r="BE211" s="1038">
        <v>39660</v>
      </c>
      <c r="BF211" s="1038">
        <v>39781</v>
      </c>
      <c r="BG211" s="1021" t="s">
        <v>3164</v>
      </c>
      <c r="BH211" s="1009">
        <v>0</v>
      </c>
      <c r="BI211" s="1009">
        <v>2</v>
      </c>
      <c r="BJ211" s="1009"/>
      <c r="BK211" s="1009">
        <v>0</v>
      </c>
      <c r="BL211" s="1009">
        <v>1</v>
      </c>
      <c r="BM211" s="1009"/>
      <c r="BN211" s="1009"/>
      <c r="BO211" s="1009"/>
      <c r="BP211" s="1009"/>
      <c r="BQ211" s="1009"/>
      <c r="BR211" s="1009"/>
      <c r="BS211" s="1009"/>
      <c r="BT211" s="1010">
        <v>39660</v>
      </c>
      <c r="BU211" s="1009"/>
      <c r="BV211" s="1009"/>
      <c r="BW211" s="1009"/>
      <c r="BX211" s="1009"/>
      <c r="BY211" s="1009"/>
      <c r="BZ211" s="1009"/>
      <c r="CA211" s="1009">
        <v>100</v>
      </c>
      <c r="CB211" s="1009"/>
      <c r="CC211" s="1009"/>
      <c r="CD211" s="1009"/>
      <c r="CE211" s="1009"/>
      <c r="CF211" s="1009"/>
      <c r="CG211" s="1009"/>
    </row>
    <row r="212" spans="1:85" hidden="1">
      <c r="A212" s="1021">
        <v>2012</v>
      </c>
      <c r="B212" s="1021">
        <v>302</v>
      </c>
      <c r="C212" s="1021" t="s">
        <v>3063</v>
      </c>
      <c r="D212" s="1021" t="str">
        <f>VLOOKUP(G212,'справочник FS-HF'!$A$2:$C$26,3,FALSE)</f>
        <v>FS.7.1.1</v>
      </c>
      <c r="E212" s="1021" t="str">
        <f>VLOOKUP(G212,'справочник FS-HF'!$A$2:$D$26,4,FALSE)</f>
        <v xml:space="preserve">HF.4.2.2.1 </v>
      </c>
      <c r="F212" s="1021">
        <v>1</v>
      </c>
      <c r="G212" s="1021" t="s">
        <v>3064</v>
      </c>
      <c r="H212" s="1021">
        <v>2012033335</v>
      </c>
      <c r="I212" s="1021" t="s">
        <v>3177</v>
      </c>
      <c r="J212" s="1021">
        <v>1</v>
      </c>
      <c r="K212" s="1021">
        <v>613</v>
      </c>
      <c r="L212" s="1021" t="s">
        <v>3034</v>
      </c>
      <c r="M212" s="1021"/>
      <c r="N212" s="1021"/>
      <c r="O212" s="1021">
        <v>10019</v>
      </c>
      <c r="P212" s="1021" t="s">
        <v>3035</v>
      </c>
      <c r="Q212" s="1021">
        <v>11</v>
      </c>
      <c r="R212" s="1021" t="s">
        <v>3036</v>
      </c>
      <c r="S212" s="1021">
        <v>1</v>
      </c>
      <c r="T212" s="1021">
        <v>10</v>
      </c>
      <c r="U212" s="1021">
        <v>110</v>
      </c>
      <c r="V212" s="1021" t="s">
        <v>3047</v>
      </c>
      <c r="W212" s="1021">
        <v>0.05</v>
      </c>
      <c r="X212" s="1035"/>
      <c r="Y212" s="1036">
        <f>X212*'[3]Exchange rate'!$B$6*'[3]Exchange rate'!$B$7</f>
        <v>0</v>
      </c>
      <c r="Z212" s="1021"/>
      <c r="AA212" s="1021">
        <v>4.9092185826922902E-2</v>
      </c>
      <c r="AB212" s="1021"/>
      <c r="AC212" s="1021"/>
      <c r="AD212" s="1021"/>
      <c r="AE212" s="1021"/>
      <c r="AF212" s="1021">
        <v>0.05</v>
      </c>
      <c r="AG212" s="1021"/>
      <c r="AH212" s="1021"/>
      <c r="AI212" s="1021">
        <v>4.9092185826922902E-2</v>
      </c>
      <c r="AJ212" s="1021"/>
      <c r="AK212" s="1021"/>
      <c r="AL212" s="1021"/>
      <c r="AM212" s="1021"/>
      <c r="AN212" s="1021"/>
      <c r="AO212" s="1021"/>
      <c r="AP212" s="1021">
        <v>302</v>
      </c>
      <c r="AQ212" s="1021">
        <v>0.05</v>
      </c>
      <c r="AR212" s="1021"/>
      <c r="AS212" s="1021" t="s">
        <v>3178</v>
      </c>
      <c r="AT212" s="1021" t="s">
        <v>3179</v>
      </c>
      <c r="AU212" s="1021" t="str">
        <f>VLOOKUP(AV212,справочник_HC!$A$3:$E$20,5,FALSE)</f>
        <v xml:space="preserve">HP.2.9.1 </v>
      </c>
      <c r="AV212" s="1037">
        <v>13030</v>
      </c>
      <c r="AW212" s="1036" t="str">
        <f>VLOOKUP(AV212,[3]справочник!$A$3:$C$20,3,FALSE)</f>
        <v>HC.RI.3.1</v>
      </c>
      <c r="AX212" s="1021" t="s">
        <v>3168</v>
      </c>
      <c r="AY212" s="1021">
        <v>130</v>
      </c>
      <c r="AZ212" s="1021" t="s">
        <v>3169</v>
      </c>
      <c r="BA212" s="1021">
        <v>50000</v>
      </c>
      <c r="BB212" s="1021" t="s">
        <v>3081</v>
      </c>
      <c r="BC212" s="1021" t="s">
        <v>3180</v>
      </c>
      <c r="BD212" s="1021"/>
      <c r="BE212" s="1038">
        <v>39447</v>
      </c>
      <c r="BF212" s="1038">
        <v>39812</v>
      </c>
      <c r="BG212" s="1021" t="s">
        <v>3181</v>
      </c>
      <c r="BH212" s="1009"/>
      <c r="BI212" s="1009"/>
      <c r="BJ212" s="1009"/>
      <c r="BK212" s="1009"/>
      <c r="BL212" s="1009"/>
      <c r="BM212" s="1009"/>
      <c r="BN212" s="1009"/>
      <c r="BO212" s="1009"/>
      <c r="BP212" s="1009"/>
      <c r="BQ212" s="1009"/>
      <c r="BR212" s="1009"/>
      <c r="BS212" s="1009"/>
      <c r="BT212" s="1010">
        <v>39447</v>
      </c>
      <c r="BU212" s="1009"/>
      <c r="BV212" s="1009"/>
      <c r="BW212" s="1009"/>
      <c r="BX212" s="1009"/>
      <c r="BY212" s="1009"/>
      <c r="BZ212" s="1009"/>
      <c r="CA212" s="1009">
        <v>100</v>
      </c>
      <c r="CB212" s="1009"/>
      <c r="CC212" s="1009"/>
      <c r="CD212" s="1009"/>
      <c r="CE212" s="1009"/>
      <c r="CF212" s="1009"/>
      <c r="CG212" s="1009"/>
    </row>
    <row r="213" spans="1:85" hidden="1">
      <c r="A213" s="1021">
        <v>2011</v>
      </c>
      <c r="B213" s="1021">
        <v>302</v>
      </c>
      <c r="C213" s="1021" t="s">
        <v>3063</v>
      </c>
      <c r="D213" s="1021" t="str">
        <f>VLOOKUP(G213,'справочник FS-HF'!$A$2:$C$26,3,FALSE)</f>
        <v>FS.7.1.1</v>
      </c>
      <c r="E213" s="1021" t="str">
        <f>VLOOKUP(G213,'справочник FS-HF'!$A$2:$D$26,4,FALSE)</f>
        <v xml:space="preserve">HF.4.2.2.1 </v>
      </c>
      <c r="F213" s="1021">
        <v>1</v>
      </c>
      <c r="G213" s="1021" t="s">
        <v>3064</v>
      </c>
      <c r="H213" s="1021">
        <v>2011010083</v>
      </c>
      <c r="I213" s="1021" t="s">
        <v>3182</v>
      </c>
      <c r="J213" s="1021">
        <v>1</v>
      </c>
      <c r="K213" s="1021">
        <v>613</v>
      </c>
      <c r="L213" s="1021" t="s">
        <v>3034</v>
      </c>
      <c r="M213" s="1021"/>
      <c r="N213" s="1021"/>
      <c r="O213" s="1021">
        <v>10019</v>
      </c>
      <c r="P213" s="1021" t="s">
        <v>3035</v>
      </c>
      <c r="Q213" s="1021">
        <v>11</v>
      </c>
      <c r="R213" s="1021" t="s">
        <v>3036</v>
      </c>
      <c r="S213" s="1021">
        <v>1</v>
      </c>
      <c r="T213" s="1021">
        <v>10</v>
      </c>
      <c r="U213" s="1021">
        <v>110</v>
      </c>
      <c r="V213" s="1021" t="s">
        <v>3047</v>
      </c>
      <c r="W213" s="1021">
        <v>0.21521499999999899</v>
      </c>
      <c r="X213" s="1035">
        <v>6.8805999999999895E-2</v>
      </c>
      <c r="Y213" s="1036">
        <f>X213*'[3]Exchange rate'!$B$5*'[3]Exchange rate'!$B$7</f>
        <v>10088.335719999986</v>
      </c>
      <c r="Z213" s="1021"/>
      <c r="AA213" s="1021">
        <v>0.21521499999999899</v>
      </c>
      <c r="AB213" s="1021">
        <v>6.8805999999999895E-2</v>
      </c>
      <c r="AC213" s="1021"/>
      <c r="AD213" s="1021"/>
      <c r="AE213" s="1021"/>
      <c r="AF213" s="1021"/>
      <c r="AG213" s="1021"/>
      <c r="AH213" s="1021">
        <v>0.21521499999999899</v>
      </c>
      <c r="AI213" s="1021"/>
      <c r="AJ213" s="1021"/>
      <c r="AK213" s="1021">
        <v>0.21521499999999899</v>
      </c>
      <c r="AL213" s="1021"/>
      <c r="AM213" s="1021"/>
      <c r="AN213" s="1021"/>
      <c r="AO213" s="1021"/>
      <c r="AP213" s="1021">
        <v>302</v>
      </c>
      <c r="AQ213" s="1021">
        <v>0.21521499999999899</v>
      </c>
      <c r="AR213" s="1021">
        <v>6.8805999999999895E-2</v>
      </c>
      <c r="AS213" s="1021" t="s">
        <v>3178</v>
      </c>
      <c r="AT213" s="1021" t="s">
        <v>3179</v>
      </c>
      <c r="AU213" s="1021" t="str">
        <f>VLOOKUP(AV213,справочник_HC!$A$3:$E$20,5,FALSE)</f>
        <v xml:space="preserve">HP.2.9.1 </v>
      </c>
      <c r="AV213" s="1037">
        <v>13030</v>
      </c>
      <c r="AW213" s="1036" t="str">
        <f>VLOOKUP(AV213,[3]справочник!$A$3:$C$20,3,FALSE)</f>
        <v>HC.RI.3.1</v>
      </c>
      <c r="AX213" s="1021" t="s">
        <v>3168</v>
      </c>
      <c r="AY213" s="1021">
        <v>130</v>
      </c>
      <c r="AZ213" s="1021" t="s">
        <v>3169</v>
      </c>
      <c r="BA213" s="1021">
        <v>50000</v>
      </c>
      <c r="BB213" s="1021" t="s">
        <v>3081</v>
      </c>
      <c r="BC213" s="1021" t="s">
        <v>3091</v>
      </c>
      <c r="BD213" s="1021"/>
      <c r="BE213" s="1021"/>
      <c r="BF213" s="1021"/>
      <c r="BG213" s="1021" t="s">
        <v>3183</v>
      </c>
      <c r="BH213" s="1009"/>
      <c r="BI213" s="1009">
        <v>0</v>
      </c>
      <c r="BJ213" s="1009">
        <v>0</v>
      </c>
      <c r="BK213" s="1009">
        <v>0</v>
      </c>
      <c r="BL213" s="1009"/>
      <c r="BM213" s="1009"/>
      <c r="BN213" s="1009"/>
      <c r="BO213" s="1009"/>
      <c r="BP213" s="1009">
        <v>0</v>
      </c>
      <c r="BQ213" s="1009">
        <v>0</v>
      </c>
      <c r="BR213" s="1009">
        <v>0</v>
      </c>
      <c r="BS213" s="1009">
        <v>0</v>
      </c>
      <c r="BT213" s="1009"/>
      <c r="BU213" s="1009"/>
      <c r="BV213" s="1009"/>
      <c r="BW213" s="1009"/>
      <c r="BX213" s="1009"/>
      <c r="BY213" s="1009"/>
      <c r="BZ213" s="1009"/>
      <c r="CA213" s="1009">
        <v>100</v>
      </c>
      <c r="CB213" s="1009"/>
      <c r="CC213" s="1009"/>
      <c r="CD213" s="1009"/>
      <c r="CE213" s="1009"/>
      <c r="CF213" s="1009"/>
      <c r="CG213" s="1009"/>
    </row>
    <row r="214" spans="1:85" hidden="1">
      <c r="A214" s="1021">
        <v>2010</v>
      </c>
      <c r="B214" s="1021">
        <v>302</v>
      </c>
      <c r="C214" s="1021" t="s">
        <v>3063</v>
      </c>
      <c r="D214" s="1021" t="str">
        <f>VLOOKUP(G214,'справочник FS-HF'!$A$2:$C$26,3,FALSE)</f>
        <v>FS.7.1.1</v>
      </c>
      <c r="E214" s="1021" t="str">
        <f>VLOOKUP(G214,'справочник FS-HF'!$A$2:$D$26,4,FALSE)</f>
        <v xml:space="preserve">HF.4.2.2.1 </v>
      </c>
      <c r="F214" s="1021">
        <v>1</v>
      </c>
      <c r="G214" s="1021" t="s">
        <v>3064</v>
      </c>
      <c r="H214" s="1021">
        <v>2010024881</v>
      </c>
      <c r="I214" s="1021" t="s">
        <v>3184</v>
      </c>
      <c r="J214" s="1021">
        <v>1</v>
      </c>
      <c r="K214" s="1021">
        <v>613</v>
      </c>
      <c r="L214" s="1021" t="s">
        <v>3034</v>
      </c>
      <c r="M214" s="1021"/>
      <c r="N214" s="1021"/>
      <c r="O214" s="1021">
        <v>10019</v>
      </c>
      <c r="P214" s="1021" t="s">
        <v>3035</v>
      </c>
      <c r="Q214" s="1021">
        <v>11</v>
      </c>
      <c r="R214" s="1021" t="s">
        <v>3036</v>
      </c>
      <c r="S214" s="1021">
        <v>1</v>
      </c>
      <c r="T214" s="1021">
        <v>10</v>
      </c>
      <c r="U214" s="1021">
        <v>110</v>
      </c>
      <c r="V214" s="1021" t="s">
        <v>3047</v>
      </c>
      <c r="W214" s="1021">
        <v>0.20647499999999899</v>
      </c>
      <c r="X214" s="1035"/>
      <c r="Y214" s="1036">
        <f>X214*'[3]Exchange rate'!$B$4*'[3]Exchange rate'!$B$7</f>
        <v>0</v>
      </c>
      <c r="Z214" s="1021"/>
      <c r="AA214" s="1021">
        <v>0.210876548165536</v>
      </c>
      <c r="AB214" s="1021"/>
      <c r="AC214" s="1021"/>
      <c r="AD214" s="1021"/>
      <c r="AE214" s="1021"/>
      <c r="AF214" s="1021"/>
      <c r="AG214" s="1021"/>
      <c r="AH214" s="1021">
        <v>0.20647499999999899</v>
      </c>
      <c r="AI214" s="1021"/>
      <c r="AJ214" s="1021"/>
      <c r="AK214" s="1021">
        <v>0.210876548165536</v>
      </c>
      <c r="AL214" s="1021"/>
      <c r="AM214" s="1021"/>
      <c r="AN214" s="1021"/>
      <c r="AO214" s="1021"/>
      <c r="AP214" s="1021">
        <v>302</v>
      </c>
      <c r="AQ214" s="1021">
        <v>0.20647499999999899</v>
      </c>
      <c r="AR214" s="1021"/>
      <c r="AS214" s="1021" t="s">
        <v>3178</v>
      </c>
      <c r="AT214" s="1021" t="s">
        <v>3179</v>
      </c>
      <c r="AU214" s="1021" t="str">
        <f>VLOOKUP(AV214,справочник_HC!$A$3:$E$20,5,FALSE)</f>
        <v xml:space="preserve">HP.2.9.1 </v>
      </c>
      <c r="AV214" s="1037">
        <v>13030</v>
      </c>
      <c r="AW214" s="1036" t="str">
        <f>VLOOKUP(AV214,[3]справочник!$A$3:$C$20,3,FALSE)</f>
        <v>HC.RI.3.1</v>
      </c>
      <c r="AX214" s="1021" t="s">
        <v>3168</v>
      </c>
      <c r="AY214" s="1021">
        <v>130</v>
      </c>
      <c r="AZ214" s="1021" t="s">
        <v>3169</v>
      </c>
      <c r="BA214" s="1021">
        <v>50000</v>
      </c>
      <c r="BB214" s="1021" t="s">
        <v>3081</v>
      </c>
      <c r="BC214" s="1021" t="s">
        <v>3081</v>
      </c>
      <c r="BD214" s="1021"/>
      <c r="BE214" s="1038">
        <v>38717</v>
      </c>
      <c r="BF214" s="1038">
        <v>39081</v>
      </c>
      <c r="BG214" s="1021" t="s">
        <v>3181</v>
      </c>
      <c r="BH214" s="1009"/>
      <c r="BI214" s="1009">
        <v>0</v>
      </c>
      <c r="BJ214" s="1009">
        <v>0</v>
      </c>
      <c r="BK214" s="1009">
        <v>0</v>
      </c>
      <c r="BL214" s="1009"/>
      <c r="BM214" s="1009"/>
      <c r="BN214" s="1009"/>
      <c r="BO214" s="1009"/>
      <c r="BP214" s="1009">
        <v>0</v>
      </c>
      <c r="BQ214" s="1009">
        <v>0</v>
      </c>
      <c r="BR214" s="1009">
        <v>0</v>
      </c>
      <c r="BS214" s="1009">
        <v>0</v>
      </c>
      <c r="BT214" s="1009"/>
      <c r="BU214" s="1009"/>
      <c r="BV214" s="1009"/>
      <c r="BW214" s="1009"/>
      <c r="BX214" s="1009"/>
      <c r="BY214" s="1009"/>
      <c r="BZ214" s="1009"/>
      <c r="CA214" s="1009">
        <v>100</v>
      </c>
      <c r="CB214" s="1009"/>
      <c r="CC214" s="1009"/>
      <c r="CD214" s="1009"/>
      <c r="CE214" s="1009"/>
      <c r="CF214" s="1009"/>
      <c r="CG214" s="1009"/>
    </row>
    <row r="215" spans="1:85" hidden="1">
      <c r="A215" s="1021">
        <v>2012</v>
      </c>
      <c r="B215" s="1021">
        <v>302</v>
      </c>
      <c r="C215" s="1021" t="s">
        <v>3063</v>
      </c>
      <c r="D215" s="1021" t="str">
        <f>VLOOKUP(G215,'справочник FS-HF'!$A$2:$C$26,3,FALSE)</f>
        <v>FS.7.1.1</v>
      </c>
      <c r="E215" s="1021" t="str">
        <f>VLOOKUP(G215,'справочник FS-HF'!$A$2:$D$26,4,FALSE)</f>
        <v xml:space="preserve">HF.4.2.2.1 </v>
      </c>
      <c r="F215" s="1021">
        <v>1</v>
      </c>
      <c r="G215" s="1021" t="s">
        <v>3064</v>
      </c>
      <c r="H215" s="1021">
        <v>2012032523</v>
      </c>
      <c r="I215" s="1021" t="s">
        <v>3185</v>
      </c>
      <c r="J215" s="1021">
        <v>3</v>
      </c>
      <c r="K215" s="1021">
        <v>613</v>
      </c>
      <c r="L215" s="1021" t="s">
        <v>3034</v>
      </c>
      <c r="M215" s="1021"/>
      <c r="N215" s="1021"/>
      <c r="O215" s="1021">
        <v>10019</v>
      </c>
      <c r="P215" s="1021" t="s">
        <v>3035</v>
      </c>
      <c r="Q215" s="1021">
        <v>11</v>
      </c>
      <c r="R215" s="1021" t="s">
        <v>3036</v>
      </c>
      <c r="S215" s="1021">
        <v>1</v>
      </c>
      <c r="T215" s="1021">
        <v>10</v>
      </c>
      <c r="U215" s="1021">
        <v>110</v>
      </c>
      <c r="V215" s="1021" t="s">
        <v>3047</v>
      </c>
      <c r="W215" s="1021"/>
      <c r="X215" s="1035">
        <v>8.7548000000000001E-2</v>
      </c>
      <c r="Y215" s="1036">
        <f>X215*'[3]Exchange rate'!$B$6*'[3]Exchange rate'!$B$7</f>
        <v>13054.282280000001</v>
      </c>
      <c r="Z215" s="1021"/>
      <c r="AA215" s="1021"/>
      <c r="AB215" s="1021">
        <v>8.5958453695509002E-2</v>
      </c>
      <c r="AC215" s="1021"/>
      <c r="AD215" s="1021"/>
      <c r="AE215" s="1021"/>
      <c r="AF215" s="1021"/>
      <c r="AG215" s="1021"/>
      <c r="AH215" s="1021"/>
      <c r="AI215" s="1021"/>
      <c r="AJ215" s="1021"/>
      <c r="AK215" s="1021"/>
      <c r="AL215" s="1021"/>
      <c r="AM215" s="1021"/>
      <c r="AN215" s="1021"/>
      <c r="AO215" s="1021"/>
      <c r="AP215" s="1021">
        <v>302</v>
      </c>
      <c r="AQ215" s="1021"/>
      <c r="AR215" s="1021">
        <v>8.7548000000000001E-2</v>
      </c>
      <c r="AS215" s="1021" t="s">
        <v>3178</v>
      </c>
      <c r="AT215" s="1021" t="s">
        <v>3179</v>
      </c>
      <c r="AU215" s="1021" t="str">
        <f>VLOOKUP(AV215,справочник_HC!$A$3:$E$20,5,FALSE)</f>
        <v xml:space="preserve">HP.2.9.1 </v>
      </c>
      <c r="AV215" s="1037">
        <v>13030</v>
      </c>
      <c r="AW215" s="1036" t="str">
        <f>VLOOKUP(AV215,[3]справочник!$A$3:$C$20,3,FALSE)</f>
        <v>HC.RI.3.1</v>
      </c>
      <c r="AX215" s="1021" t="s">
        <v>3168</v>
      </c>
      <c r="AY215" s="1021">
        <v>130</v>
      </c>
      <c r="AZ215" s="1021" t="s">
        <v>3169</v>
      </c>
      <c r="BA215" s="1021">
        <v>50000</v>
      </c>
      <c r="BB215" s="1021" t="s">
        <v>3081</v>
      </c>
      <c r="BC215" s="1021" t="s">
        <v>3085</v>
      </c>
      <c r="BD215" s="1021"/>
      <c r="BE215" s="1038">
        <v>38965</v>
      </c>
      <c r="BF215" s="1038">
        <v>38965</v>
      </c>
      <c r="BG215" s="1021" t="s">
        <v>3181</v>
      </c>
      <c r="BH215" s="1009"/>
      <c r="BI215" s="1009"/>
      <c r="BJ215" s="1009"/>
      <c r="BK215" s="1009"/>
      <c r="BL215" s="1009"/>
      <c r="BM215" s="1009"/>
      <c r="BN215" s="1009"/>
      <c r="BO215" s="1009"/>
      <c r="BP215" s="1009"/>
      <c r="BQ215" s="1009"/>
      <c r="BR215" s="1009"/>
      <c r="BS215" s="1009"/>
      <c r="BT215" s="1010">
        <v>39447</v>
      </c>
      <c r="BU215" s="1009"/>
      <c r="BV215" s="1009"/>
      <c r="BW215" s="1009"/>
      <c r="BX215" s="1009"/>
      <c r="BY215" s="1009"/>
      <c r="BZ215" s="1009"/>
      <c r="CA215" s="1009"/>
      <c r="CB215" s="1009"/>
      <c r="CC215" s="1009"/>
      <c r="CD215" s="1009"/>
      <c r="CE215" s="1009"/>
      <c r="CF215" s="1009"/>
      <c r="CG215" s="1009"/>
    </row>
    <row r="216" spans="1:85" hidden="1">
      <c r="A216" s="1021">
        <v>2010</v>
      </c>
      <c r="B216" s="1021">
        <v>576</v>
      </c>
      <c r="C216" s="1021" t="s">
        <v>3124</v>
      </c>
      <c r="D216" s="1021" t="str">
        <f>VLOOKUP(G216,'справочник FS-HF'!$A$2:$C$26,3,FALSE)</f>
        <v>FS.7.1.1</v>
      </c>
      <c r="E216" s="1021" t="str">
        <f>VLOOKUP(G216,'справочник FS-HF'!$A$2:$D$26,4,FALSE)</f>
        <v xml:space="preserve">HF.4.2.2.1 </v>
      </c>
      <c r="F216" s="1021">
        <v>25</v>
      </c>
      <c r="G216" s="1021" t="s">
        <v>3081</v>
      </c>
      <c r="H216" s="1021">
        <v>20102005058</v>
      </c>
      <c r="I216" s="1021" t="s">
        <v>3125</v>
      </c>
      <c r="J216" s="1021">
        <v>1</v>
      </c>
      <c r="K216" s="1021">
        <v>613</v>
      </c>
      <c r="L216" s="1021" t="s">
        <v>3034</v>
      </c>
      <c r="M216" s="1021"/>
      <c r="N216" s="1021"/>
      <c r="O216" s="1021">
        <v>10019</v>
      </c>
      <c r="P216" s="1021" t="s">
        <v>3035</v>
      </c>
      <c r="Q216" s="1021">
        <v>11</v>
      </c>
      <c r="R216" s="1021" t="s">
        <v>3036</v>
      </c>
      <c r="S216" s="1021">
        <v>1</v>
      </c>
      <c r="T216" s="1021">
        <v>10</v>
      </c>
      <c r="U216" s="1021">
        <v>110</v>
      </c>
      <c r="V216" s="1021" t="s">
        <v>3047</v>
      </c>
      <c r="W216" s="1021">
        <v>9.6004573999999891</v>
      </c>
      <c r="X216" s="1035">
        <v>9.6004573999999891</v>
      </c>
      <c r="Y216" s="1036">
        <f>X216*'[3]Exchange rate'!$B$4*'[3]Exchange rate'!$B$7</f>
        <v>1414723.4024639986</v>
      </c>
      <c r="Z216" s="1021"/>
      <c r="AA216" s="1021">
        <v>10.227459909441601</v>
      </c>
      <c r="AB216" s="1021">
        <v>10.227459909441601</v>
      </c>
      <c r="AC216" s="1021"/>
      <c r="AD216" s="1021"/>
      <c r="AE216" s="1021"/>
      <c r="AF216" s="1021"/>
      <c r="AG216" s="1021"/>
      <c r="AH216" s="1021"/>
      <c r="AI216" s="1021"/>
      <c r="AJ216" s="1021"/>
      <c r="AK216" s="1021"/>
      <c r="AL216" s="1021"/>
      <c r="AM216" s="1021"/>
      <c r="AN216" s="1021"/>
      <c r="AO216" s="1021"/>
      <c r="AP216" s="1021">
        <v>302</v>
      </c>
      <c r="AQ216" s="1021">
        <v>9.6004573999999891</v>
      </c>
      <c r="AR216" s="1021">
        <v>9.6004573999999891</v>
      </c>
      <c r="AS216" s="1021" t="s">
        <v>3126</v>
      </c>
      <c r="AT216" s="1021" t="s">
        <v>3127</v>
      </c>
      <c r="AU216" s="1021" t="str">
        <f>VLOOKUP(AV216,справочник_HC!$A$3:$E$20,5,FALSE)</f>
        <v>HP.11</v>
      </c>
      <c r="AV216" s="1037">
        <v>12230</v>
      </c>
      <c r="AW216" s="1036" t="str">
        <f>VLOOKUP(AV216,[3]справочник!$A$3:$C$20,3,FALSE)</f>
        <v>HC.RI.5</v>
      </c>
      <c r="AX216" s="1021" t="s">
        <v>3113</v>
      </c>
      <c r="AY216" s="1021">
        <v>122</v>
      </c>
      <c r="AZ216" s="1021" t="s">
        <v>3058</v>
      </c>
      <c r="BA216" s="1021">
        <v>50000</v>
      </c>
      <c r="BB216" s="1021" t="s">
        <v>3081</v>
      </c>
      <c r="BC216" s="1021" t="s">
        <v>3128</v>
      </c>
      <c r="BD216" s="1021"/>
      <c r="BE216" s="1021"/>
      <c r="BF216" s="1021"/>
      <c r="BG216" s="1021"/>
      <c r="BH216" s="1009"/>
      <c r="BI216" s="1009"/>
      <c r="BJ216" s="1009"/>
      <c r="BK216" s="1009"/>
      <c r="BL216" s="1009"/>
      <c r="BM216" s="1009"/>
      <c r="BN216" s="1009"/>
      <c r="BO216" s="1009"/>
      <c r="BP216" s="1009"/>
      <c r="BQ216" s="1009"/>
      <c r="BR216" s="1009"/>
      <c r="BS216" s="1009"/>
      <c r="BT216" s="1009"/>
      <c r="BU216" s="1009"/>
      <c r="BV216" s="1009"/>
      <c r="BW216" s="1009"/>
      <c r="BX216" s="1009"/>
      <c r="BY216" s="1009"/>
      <c r="BZ216" s="1009"/>
      <c r="CA216" s="1009">
        <v>100</v>
      </c>
      <c r="CB216" s="1009"/>
      <c r="CC216" s="1009"/>
      <c r="CD216" s="1009"/>
      <c r="CE216" s="1009"/>
      <c r="CF216" s="1009"/>
      <c r="CG216" s="1009"/>
    </row>
    <row r="217" spans="1:85" hidden="1">
      <c r="A217" s="1021">
        <v>2010</v>
      </c>
      <c r="B217" s="1021">
        <v>576</v>
      </c>
      <c r="C217" s="1021" t="s">
        <v>3124</v>
      </c>
      <c r="D217" s="1021" t="str">
        <f>VLOOKUP(G217,'справочник FS-HF'!$A$2:$C$26,3,FALSE)</f>
        <v>FS.7.1.1</v>
      </c>
      <c r="E217" s="1021" t="str">
        <f>VLOOKUP(G217,'справочник FS-HF'!$A$2:$D$26,4,FALSE)</f>
        <v xml:space="preserve">HF.4.2.2.1 </v>
      </c>
      <c r="F217" s="1021">
        <v>25</v>
      </c>
      <c r="G217" s="1021" t="s">
        <v>3081</v>
      </c>
      <c r="H217" s="1021">
        <v>20102005001</v>
      </c>
      <c r="I217" s="1021" t="s">
        <v>3129</v>
      </c>
      <c r="J217" s="1021">
        <v>1</v>
      </c>
      <c r="K217" s="1021">
        <v>613</v>
      </c>
      <c r="L217" s="1021" t="s">
        <v>3034</v>
      </c>
      <c r="M217" s="1021"/>
      <c r="N217" s="1021"/>
      <c r="O217" s="1021">
        <v>10019</v>
      </c>
      <c r="P217" s="1021" t="s">
        <v>3035</v>
      </c>
      <c r="Q217" s="1021">
        <v>11</v>
      </c>
      <c r="R217" s="1021" t="s">
        <v>3036</v>
      </c>
      <c r="S217" s="1021">
        <v>1</v>
      </c>
      <c r="T217" s="1021">
        <v>10</v>
      </c>
      <c r="U217" s="1021">
        <v>110</v>
      </c>
      <c r="V217" s="1021" t="s">
        <v>3047</v>
      </c>
      <c r="W217" s="1021">
        <v>1.4504603999999901</v>
      </c>
      <c r="X217" s="1035">
        <v>1.4504603999999901</v>
      </c>
      <c r="Y217" s="1036">
        <f>X217*'[3]Exchange rate'!$B$4*'[3]Exchange rate'!$B$7</f>
        <v>213739.84454399857</v>
      </c>
      <c r="Z217" s="1021"/>
      <c r="AA217" s="1021">
        <v>1.5451894605805601</v>
      </c>
      <c r="AB217" s="1021">
        <v>1.5451894605805601</v>
      </c>
      <c r="AC217" s="1021"/>
      <c r="AD217" s="1021"/>
      <c r="AE217" s="1021"/>
      <c r="AF217" s="1021"/>
      <c r="AG217" s="1021"/>
      <c r="AH217" s="1021"/>
      <c r="AI217" s="1021"/>
      <c r="AJ217" s="1021"/>
      <c r="AK217" s="1021"/>
      <c r="AL217" s="1021"/>
      <c r="AM217" s="1021"/>
      <c r="AN217" s="1021"/>
      <c r="AO217" s="1021"/>
      <c r="AP217" s="1021">
        <v>302</v>
      </c>
      <c r="AQ217" s="1021">
        <v>1.4504603999999901</v>
      </c>
      <c r="AR217" s="1021">
        <v>1.4504603999999901</v>
      </c>
      <c r="AS217" s="1021" t="s">
        <v>3126</v>
      </c>
      <c r="AT217" s="1021" t="s">
        <v>3130</v>
      </c>
      <c r="AU217" s="1021" t="str">
        <f>VLOOKUP(AV217,справочник_HC!$A$3:$E$20,5,FALSE)</f>
        <v>HP.11</v>
      </c>
      <c r="AV217" s="1037">
        <v>12230</v>
      </c>
      <c r="AW217" s="1036" t="str">
        <f>VLOOKUP(AV217,[3]справочник!$A$3:$C$20,3,FALSE)</f>
        <v>HC.RI.5</v>
      </c>
      <c r="AX217" s="1021" t="s">
        <v>3113</v>
      </c>
      <c r="AY217" s="1021">
        <v>122</v>
      </c>
      <c r="AZ217" s="1021" t="s">
        <v>3058</v>
      </c>
      <c r="BA217" s="1021">
        <v>50000</v>
      </c>
      <c r="BB217" s="1021" t="s">
        <v>3081</v>
      </c>
      <c r="BC217" s="1021" t="s">
        <v>3128</v>
      </c>
      <c r="BD217" s="1021"/>
      <c r="BE217" s="1021"/>
      <c r="BF217" s="1021"/>
      <c r="BG217" s="1021"/>
      <c r="BH217" s="1009"/>
      <c r="BI217" s="1009"/>
      <c r="BJ217" s="1009"/>
      <c r="BK217" s="1009"/>
      <c r="BL217" s="1009"/>
      <c r="BM217" s="1009"/>
      <c r="BN217" s="1009"/>
      <c r="BO217" s="1009"/>
      <c r="BP217" s="1009"/>
      <c r="BQ217" s="1009"/>
      <c r="BR217" s="1009"/>
      <c r="BS217" s="1009"/>
      <c r="BT217" s="1009"/>
      <c r="BU217" s="1009"/>
      <c r="BV217" s="1009"/>
      <c r="BW217" s="1009"/>
      <c r="BX217" s="1009"/>
      <c r="BY217" s="1009"/>
      <c r="BZ217" s="1009"/>
      <c r="CA217" s="1009">
        <v>100</v>
      </c>
      <c r="CB217" s="1009"/>
      <c r="CC217" s="1009"/>
      <c r="CD217" s="1009"/>
      <c r="CE217" s="1009"/>
      <c r="CF217" s="1009"/>
      <c r="CG217" s="1009"/>
    </row>
    <row r="218" spans="1:85" hidden="1">
      <c r="A218" s="1021">
        <v>2011</v>
      </c>
      <c r="B218" s="1021">
        <v>302</v>
      </c>
      <c r="C218" s="1021" t="s">
        <v>3063</v>
      </c>
      <c r="D218" s="1021" t="str">
        <f>VLOOKUP(G218,'справочник FS-HF'!$A$2:$C$26,3,FALSE)</f>
        <v>FS.7.1.1</v>
      </c>
      <c r="E218" s="1021" t="str">
        <f>VLOOKUP(G218,'справочник FS-HF'!$A$2:$D$26,4,FALSE)</f>
        <v xml:space="preserve">HF.4.2.2.1 </v>
      </c>
      <c r="F218" s="1021">
        <v>1</v>
      </c>
      <c r="G218" s="1021" t="s">
        <v>3064</v>
      </c>
      <c r="H218" s="1021">
        <v>2011014087</v>
      </c>
      <c r="I218" s="1021" t="s">
        <v>3493</v>
      </c>
      <c r="J218" s="1021">
        <v>1</v>
      </c>
      <c r="K218" s="1021">
        <v>613</v>
      </c>
      <c r="L218" s="1021" t="s">
        <v>3034</v>
      </c>
      <c r="M218" s="1021"/>
      <c r="N218" s="1021"/>
      <c r="O218" s="1021">
        <v>10019</v>
      </c>
      <c r="P218" s="1021" t="s">
        <v>3035</v>
      </c>
      <c r="Q218" s="1021">
        <v>11</v>
      </c>
      <c r="R218" s="1021" t="s">
        <v>3036</v>
      </c>
      <c r="S218" s="1021">
        <v>1</v>
      </c>
      <c r="T218" s="1021">
        <v>10</v>
      </c>
      <c r="U218" s="1021">
        <v>110</v>
      </c>
      <c r="V218" s="1021" t="s">
        <v>3047</v>
      </c>
      <c r="W218" s="1021">
        <v>1.0969999999999899E-3</v>
      </c>
      <c r="X218" s="1035">
        <v>1.0480000000000001E-3</v>
      </c>
      <c r="Y218" s="1036">
        <f>X218*'[3]Exchange rate'!$B$5*'[3]Exchange rate'!$B$7</f>
        <v>153.65776000000002</v>
      </c>
      <c r="Z218" s="1021"/>
      <c r="AA218" s="1021">
        <v>1.0969999999999899E-3</v>
      </c>
      <c r="AB218" s="1021">
        <v>1.0480000000000001E-3</v>
      </c>
      <c r="AC218" s="1021"/>
      <c r="AD218" s="1021"/>
      <c r="AE218" s="1021"/>
      <c r="AF218" s="1021">
        <v>1.0969999999999899E-3</v>
      </c>
      <c r="AG218" s="1021"/>
      <c r="AH218" s="1021"/>
      <c r="AI218" s="1021">
        <v>1.0969999999999899E-3</v>
      </c>
      <c r="AJ218" s="1021"/>
      <c r="AK218" s="1021"/>
      <c r="AL218" s="1021"/>
      <c r="AM218" s="1021"/>
      <c r="AN218" s="1021"/>
      <c r="AO218" s="1021"/>
      <c r="AP218" s="1021">
        <v>302</v>
      </c>
      <c r="AQ218" s="1021">
        <v>1.0969999999999899E-3</v>
      </c>
      <c r="AR218" s="1021">
        <v>1.0480000000000001E-3</v>
      </c>
      <c r="AS218" s="1021" t="s">
        <v>3494</v>
      </c>
      <c r="AT218" s="1021" t="s">
        <v>3494</v>
      </c>
      <c r="AU218" s="1021" t="str">
        <f>VLOOKUP(AV218,справочник_HC!$A$3:$E$20,5,FALSE)</f>
        <v xml:space="preserve">HP.6 </v>
      </c>
      <c r="AV218" s="1037">
        <v>13040</v>
      </c>
      <c r="AW218" s="1036" t="str">
        <f>VLOOKUP(AV218,[3]справочник!$A$3:$C$20,3,FALSE)</f>
        <v>HC.6.2</v>
      </c>
      <c r="AX218" s="1021" t="s">
        <v>3428</v>
      </c>
      <c r="AY218" s="1021">
        <v>130</v>
      </c>
      <c r="AZ218" s="1021" t="s">
        <v>3169</v>
      </c>
      <c r="BA218" s="1021">
        <v>50000</v>
      </c>
      <c r="BB218" s="1021" t="s">
        <v>3081</v>
      </c>
      <c r="BC218" s="1021" t="s">
        <v>3450</v>
      </c>
      <c r="BD218" s="1021"/>
      <c r="BE218" s="1021"/>
      <c r="BF218" s="1021"/>
      <c r="BG218" s="1021" t="s">
        <v>3495</v>
      </c>
      <c r="BH218" s="1009"/>
      <c r="BI218" s="1009">
        <v>0</v>
      </c>
      <c r="BJ218" s="1009">
        <v>0</v>
      </c>
      <c r="BK218" s="1009">
        <v>0</v>
      </c>
      <c r="BL218" s="1009"/>
      <c r="BM218" s="1009"/>
      <c r="BN218" s="1009"/>
      <c r="BO218" s="1009"/>
      <c r="BP218" s="1009">
        <v>0</v>
      </c>
      <c r="BQ218" s="1009">
        <v>0</v>
      </c>
      <c r="BR218" s="1009">
        <v>0</v>
      </c>
      <c r="BS218" s="1009">
        <v>0</v>
      </c>
      <c r="BT218" s="1009"/>
      <c r="BU218" s="1009"/>
      <c r="BV218" s="1009"/>
      <c r="BW218" s="1009"/>
      <c r="BX218" s="1009"/>
      <c r="BY218" s="1009"/>
      <c r="BZ218" s="1009"/>
      <c r="CA218" s="1009">
        <v>100</v>
      </c>
      <c r="CB218" s="1009"/>
      <c r="CC218" s="1009"/>
      <c r="CD218" s="1009"/>
      <c r="CE218" s="1009"/>
      <c r="CF218" s="1009"/>
      <c r="CG218" s="1009"/>
    </row>
    <row r="219" spans="1:85" hidden="1">
      <c r="A219" s="1021">
        <v>2011</v>
      </c>
      <c r="B219" s="1021">
        <v>302</v>
      </c>
      <c r="C219" s="1021" t="s">
        <v>3063</v>
      </c>
      <c r="D219" s="1021" t="str">
        <f>VLOOKUP(G219,'справочник FS-HF'!$A$2:$C$26,3,FALSE)</f>
        <v>FS.7.1.1</v>
      </c>
      <c r="E219" s="1021" t="str">
        <f>VLOOKUP(G219,'справочник FS-HF'!$A$2:$D$26,4,FALSE)</f>
        <v xml:space="preserve">HF.4.2.2.1 </v>
      </c>
      <c r="F219" s="1021">
        <v>1</v>
      </c>
      <c r="G219" s="1021" t="s">
        <v>3064</v>
      </c>
      <c r="H219" s="1021">
        <v>2011014084</v>
      </c>
      <c r="I219" s="1021" t="s">
        <v>3496</v>
      </c>
      <c r="J219" s="1021">
        <v>1</v>
      </c>
      <c r="K219" s="1021">
        <v>613</v>
      </c>
      <c r="L219" s="1021" t="s">
        <v>3034</v>
      </c>
      <c r="M219" s="1021"/>
      <c r="N219" s="1021"/>
      <c r="O219" s="1021">
        <v>10019</v>
      </c>
      <c r="P219" s="1021" t="s">
        <v>3035</v>
      </c>
      <c r="Q219" s="1021">
        <v>11</v>
      </c>
      <c r="R219" s="1021" t="s">
        <v>3036</v>
      </c>
      <c r="S219" s="1021">
        <v>1</v>
      </c>
      <c r="T219" s="1021">
        <v>10</v>
      </c>
      <c r="U219" s="1021">
        <v>110</v>
      </c>
      <c r="V219" s="1021" t="s">
        <v>3047</v>
      </c>
      <c r="W219" s="1021">
        <v>4.4929999999999996E-3</v>
      </c>
      <c r="X219" s="1035">
        <v>9.6199999999999899E-4</v>
      </c>
      <c r="Y219" s="1036">
        <f>X219*'[3]Exchange rate'!$B$5*'[3]Exchange rate'!$B$7</f>
        <v>141.04843999999986</v>
      </c>
      <c r="Z219" s="1021"/>
      <c r="AA219" s="1021">
        <v>4.4929999999999996E-3</v>
      </c>
      <c r="AB219" s="1021">
        <v>9.6199999999999899E-4</v>
      </c>
      <c r="AC219" s="1021"/>
      <c r="AD219" s="1021"/>
      <c r="AE219" s="1021"/>
      <c r="AF219" s="1021">
        <v>4.4929999999999996E-3</v>
      </c>
      <c r="AG219" s="1021"/>
      <c r="AH219" s="1021"/>
      <c r="AI219" s="1021">
        <v>4.4929999999999996E-3</v>
      </c>
      <c r="AJ219" s="1021"/>
      <c r="AK219" s="1021"/>
      <c r="AL219" s="1021"/>
      <c r="AM219" s="1021"/>
      <c r="AN219" s="1021"/>
      <c r="AO219" s="1021"/>
      <c r="AP219" s="1021">
        <v>302</v>
      </c>
      <c r="AQ219" s="1021">
        <v>4.4929999999999996E-3</v>
      </c>
      <c r="AR219" s="1021">
        <v>9.6199999999999899E-4</v>
      </c>
      <c r="AS219" s="1021" t="s">
        <v>3494</v>
      </c>
      <c r="AT219" s="1021" t="s">
        <v>3494</v>
      </c>
      <c r="AU219" s="1021" t="str">
        <f>VLOOKUP(AV219,справочник_HC!$A$3:$E$20,5,FALSE)</f>
        <v xml:space="preserve">HP.6 </v>
      </c>
      <c r="AV219" s="1037">
        <v>13040</v>
      </c>
      <c r="AW219" s="1036" t="str">
        <f>VLOOKUP(AV219,[3]справочник!$A$3:$C$20,3,FALSE)</f>
        <v>HC.6.2</v>
      </c>
      <c r="AX219" s="1021" t="s">
        <v>3428</v>
      </c>
      <c r="AY219" s="1021">
        <v>130</v>
      </c>
      <c r="AZ219" s="1021" t="s">
        <v>3169</v>
      </c>
      <c r="BA219" s="1021">
        <v>50000</v>
      </c>
      <c r="BB219" s="1021" t="s">
        <v>3081</v>
      </c>
      <c r="BC219" s="1021" t="s">
        <v>3450</v>
      </c>
      <c r="BD219" s="1021"/>
      <c r="BE219" s="1021"/>
      <c r="BF219" s="1021"/>
      <c r="BG219" s="1021" t="s">
        <v>3495</v>
      </c>
      <c r="BH219" s="1009"/>
      <c r="BI219" s="1009">
        <v>0</v>
      </c>
      <c r="BJ219" s="1009">
        <v>0</v>
      </c>
      <c r="BK219" s="1009">
        <v>0</v>
      </c>
      <c r="BL219" s="1009"/>
      <c r="BM219" s="1009"/>
      <c r="BN219" s="1009"/>
      <c r="BO219" s="1009"/>
      <c r="BP219" s="1009">
        <v>0</v>
      </c>
      <c r="BQ219" s="1009">
        <v>0</v>
      </c>
      <c r="BR219" s="1009">
        <v>0</v>
      </c>
      <c r="BS219" s="1009">
        <v>0</v>
      </c>
      <c r="BT219" s="1009"/>
      <c r="BU219" s="1009"/>
      <c r="BV219" s="1009"/>
      <c r="BW219" s="1009"/>
      <c r="BX219" s="1009"/>
      <c r="BY219" s="1009"/>
      <c r="BZ219" s="1009"/>
      <c r="CA219" s="1009">
        <v>100</v>
      </c>
      <c r="CB219" s="1009"/>
      <c r="CC219" s="1009"/>
      <c r="CD219" s="1009"/>
      <c r="CE219" s="1009"/>
      <c r="CF219" s="1009"/>
      <c r="CG219" s="1009"/>
    </row>
    <row r="220" spans="1:85" hidden="1">
      <c r="A220" s="1021">
        <v>2011</v>
      </c>
      <c r="B220" s="1021">
        <v>302</v>
      </c>
      <c r="C220" s="1021" t="s">
        <v>3063</v>
      </c>
      <c r="D220" s="1021" t="str">
        <f>VLOOKUP(G220,'справочник FS-HF'!$A$2:$C$26,3,FALSE)</f>
        <v>FS.7.1.1</v>
      </c>
      <c r="E220" s="1021" t="str">
        <f>VLOOKUP(G220,'справочник FS-HF'!$A$2:$D$26,4,FALSE)</f>
        <v xml:space="preserve">HF.4.2.2.1 </v>
      </c>
      <c r="F220" s="1021">
        <v>1</v>
      </c>
      <c r="G220" s="1021" t="s">
        <v>3064</v>
      </c>
      <c r="H220" s="1021">
        <v>2011014083</v>
      </c>
      <c r="I220" s="1021" t="s">
        <v>3497</v>
      </c>
      <c r="J220" s="1021">
        <v>1</v>
      </c>
      <c r="K220" s="1021">
        <v>613</v>
      </c>
      <c r="L220" s="1021" t="s">
        <v>3034</v>
      </c>
      <c r="M220" s="1021"/>
      <c r="N220" s="1021"/>
      <c r="O220" s="1021">
        <v>10019</v>
      </c>
      <c r="P220" s="1021" t="s">
        <v>3035</v>
      </c>
      <c r="Q220" s="1021">
        <v>11</v>
      </c>
      <c r="R220" s="1021" t="s">
        <v>3036</v>
      </c>
      <c r="S220" s="1021">
        <v>1</v>
      </c>
      <c r="T220" s="1021">
        <v>10</v>
      </c>
      <c r="U220" s="1021">
        <v>110</v>
      </c>
      <c r="V220" s="1021" t="s">
        <v>3094</v>
      </c>
      <c r="W220" s="1021">
        <v>1.7399999999999902E-2</v>
      </c>
      <c r="X220" s="1035">
        <v>1.2810999999999901E-2</v>
      </c>
      <c r="Y220" s="1036">
        <f>X220*'[3]Exchange rate'!$B$5*'[3]Exchange rate'!$B$7</f>
        <v>1878.3488199999854</v>
      </c>
      <c r="Z220" s="1021"/>
      <c r="AA220" s="1021">
        <v>1.7399999999999902E-2</v>
      </c>
      <c r="AB220" s="1021">
        <v>1.2810999999999901E-2</v>
      </c>
      <c r="AC220" s="1021"/>
      <c r="AD220" s="1021"/>
      <c r="AE220" s="1021"/>
      <c r="AF220" s="1021">
        <v>1.7399999999999902E-2</v>
      </c>
      <c r="AG220" s="1021"/>
      <c r="AH220" s="1021"/>
      <c r="AI220" s="1021">
        <v>1.7399999999999902E-2</v>
      </c>
      <c r="AJ220" s="1021"/>
      <c r="AK220" s="1021"/>
      <c r="AL220" s="1021"/>
      <c r="AM220" s="1021"/>
      <c r="AN220" s="1021"/>
      <c r="AO220" s="1021"/>
      <c r="AP220" s="1021">
        <v>302</v>
      </c>
      <c r="AQ220" s="1021">
        <v>1.7399999999999902E-2</v>
      </c>
      <c r="AR220" s="1021">
        <v>1.2810999999999901E-2</v>
      </c>
      <c r="AS220" s="1021" t="s">
        <v>3494</v>
      </c>
      <c r="AT220" s="1021" t="s">
        <v>3494</v>
      </c>
      <c r="AU220" s="1021" t="str">
        <f>VLOOKUP(AV220,справочник_HC!$A$3:$E$20,5,FALSE)</f>
        <v xml:space="preserve">HP.6 </v>
      </c>
      <c r="AV220" s="1037">
        <v>13040</v>
      </c>
      <c r="AW220" s="1036" t="str">
        <f>VLOOKUP(AV220,[3]справочник!$A$3:$C$20,3,FALSE)</f>
        <v>HC.6.2</v>
      </c>
      <c r="AX220" s="1021" t="s">
        <v>3428</v>
      </c>
      <c r="AY220" s="1021">
        <v>130</v>
      </c>
      <c r="AZ220" s="1021" t="s">
        <v>3169</v>
      </c>
      <c r="BA220" s="1021">
        <v>50000</v>
      </c>
      <c r="BB220" s="1021" t="s">
        <v>3081</v>
      </c>
      <c r="BC220" s="1021" t="s">
        <v>3450</v>
      </c>
      <c r="BD220" s="1021"/>
      <c r="BE220" s="1021"/>
      <c r="BF220" s="1021"/>
      <c r="BG220" s="1021" t="s">
        <v>3495</v>
      </c>
      <c r="BH220" s="1009"/>
      <c r="BI220" s="1009">
        <v>0</v>
      </c>
      <c r="BJ220" s="1009">
        <v>0</v>
      </c>
      <c r="BK220" s="1009">
        <v>0</v>
      </c>
      <c r="BL220" s="1009">
        <v>1</v>
      </c>
      <c r="BM220" s="1009"/>
      <c r="BN220" s="1009"/>
      <c r="BO220" s="1009"/>
      <c r="BP220" s="1009">
        <v>0</v>
      </c>
      <c r="BQ220" s="1009">
        <v>0</v>
      </c>
      <c r="BR220" s="1009">
        <v>0</v>
      </c>
      <c r="BS220" s="1009">
        <v>0</v>
      </c>
      <c r="BT220" s="1009"/>
      <c r="BU220" s="1009"/>
      <c r="BV220" s="1009"/>
      <c r="BW220" s="1009"/>
      <c r="BX220" s="1009"/>
      <c r="BY220" s="1009"/>
      <c r="BZ220" s="1009"/>
      <c r="CA220" s="1009">
        <v>100</v>
      </c>
      <c r="CB220" s="1009"/>
      <c r="CC220" s="1009"/>
      <c r="CD220" s="1009"/>
      <c r="CE220" s="1009"/>
      <c r="CF220" s="1009"/>
      <c r="CG220" s="1009"/>
    </row>
    <row r="221" spans="1:85" hidden="1">
      <c r="A221" s="1021">
        <v>2011</v>
      </c>
      <c r="B221" s="1021">
        <v>302</v>
      </c>
      <c r="C221" s="1021" t="s">
        <v>3063</v>
      </c>
      <c r="D221" s="1021" t="str">
        <f>VLOOKUP(G221,'справочник FS-HF'!$A$2:$C$26,3,FALSE)</f>
        <v>FS.7.1.1</v>
      </c>
      <c r="E221" s="1021" t="str">
        <f>VLOOKUP(G221,'справочник FS-HF'!$A$2:$D$26,4,FALSE)</f>
        <v xml:space="preserve">HF.4.2.2.1 </v>
      </c>
      <c r="F221" s="1021">
        <v>1</v>
      </c>
      <c r="G221" s="1021" t="s">
        <v>3064</v>
      </c>
      <c r="H221" s="1021">
        <v>2011015329</v>
      </c>
      <c r="I221" s="1021" t="s">
        <v>3502</v>
      </c>
      <c r="J221" s="1021">
        <v>1</v>
      </c>
      <c r="K221" s="1021">
        <v>613</v>
      </c>
      <c r="L221" s="1021" t="s">
        <v>3034</v>
      </c>
      <c r="M221" s="1021"/>
      <c r="N221" s="1021"/>
      <c r="O221" s="1021">
        <v>10019</v>
      </c>
      <c r="P221" s="1021" t="s">
        <v>3035</v>
      </c>
      <c r="Q221" s="1021">
        <v>11</v>
      </c>
      <c r="R221" s="1021" t="s">
        <v>3036</v>
      </c>
      <c r="S221" s="1021">
        <v>1</v>
      </c>
      <c r="T221" s="1021">
        <v>10</v>
      </c>
      <c r="U221" s="1021">
        <v>110</v>
      </c>
      <c r="V221" s="1021" t="s">
        <v>3047</v>
      </c>
      <c r="W221" s="1021">
        <v>5.0000000000000001E-4</v>
      </c>
      <c r="X221" s="1035"/>
      <c r="Y221" s="1036">
        <f>X221*'[3]Exchange rate'!$B$5*'[3]Exchange rate'!$B$7</f>
        <v>0</v>
      </c>
      <c r="Z221" s="1021"/>
      <c r="AA221" s="1021">
        <v>5.0000000000000001E-4</v>
      </c>
      <c r="AB221" s="1021"/>
      <c r="AC221" s="1021"/>
      <c r="AD221" s="1021"/>
      <c r="AE221" s="1021"/>
      <c r="AF221" s="1021">
        <v>5.0000000000000001E-4</v>
      </c>
      <c r="AG221" s="1021"/>
      <c r="AH221" s="1021"/>
      <c r="AI221" s="1021">
        <v>5.0000000000000001E-4</v>
      </c>
      <c r="AJ221" s="1021"/>
      <c r="AK221" s="1021"/>
      <c r="AL221" s="1021"/>
      <c r="AM221" s="1021"/>
      <c r="AN221" s="1021"/>
      <c r="AO221" s="1021"/>
      <c r="AP221" s="1021">
        <v>302</v>
      </c>
      <c r="AQ221" s="1021">
        <v>5.0000000000000001E-4</v>
      </c>
      <c r="AR221" s="1021"/>
      <c r="AS221" s="1021" t="s">
        <v>3494</v>
      </c>
      <c r="AT221" s="1021" t="s">
        <v>3494</v>
      </c>
      <c r="AU221" s="1021" t="str">
        <f>VLOOKUP(AV221,справочник_HC!$A$3:$E$20,5,FALSE)</f>
        <v xml:space="preserve">HP.6 </v>
      </c>
      <c r="AV221" s="1037">
        <v>13040</v>
      </c>
      <c r="AW221" s="1036" t="str">
        <f>VLOOKUP(AV221,[3]справочник!$A$3:$C$20,3,FALSE)</f>
        <v>HC.6.2</v>
      </c>
      <c r="AX221" s="1021" t="s">
        <v>3428</v>
      </c>
      <c r="AY221" s="1021">
        <v>130</v>
      </c>
      <c r="AZ221" s="1021" t="s">
        <v>3169</v>
      </c>
      <c r="BA221" s="1021">
        <v>50000</v>
      </c>
      <c r="BB221" s="1021" t="s">
        <v>3081</v>
      </c>
      <c r="BC221" s="1021" t="s">
        <v>3180</v>
      </c>
      <c r="BD221" s="1021"/>
      <c r="BE221" s="1021"/>
      <c r="BF221" s="1021"/>
      <c r="BG221" s="1021" t="s">
        <v>3503</v>
      </c>
      <c r="BH221" s="1009"/>
      <c r="BI221" s="1009">
        <v>0</v>
      </c>
      <c r="BJ221" s="1009">
        <v>0</v>
      </c>
      <c r="BK221" s="1009">
        <v>0</v>
      </c>
      <c r="BL221" s="1009"/>
      <c r="BM221" s="1009"/>
      <c r="BN221" s="1009"/>
      <c r="BO221" s="1009"/>
      <c r="BP221" s="1009">
        <v>0</v>
      </c>
      <c r="BQ221" s="1009">
        <v>0</v>
      </c>
      <c r="BR221" s="1009">
        <v>0</v>
      </c>
      <c r="BS221" s="1009">
        <v>0</v>
      </c>
      <c r="BT221" s="1009"/>
      <c r="BU221" s="1009"/>
      <c r="BV221" s="1009"/>
      <c r="BW221" s="1009"/>
      <c r="BX221" s="1009"/>
      <c r="BY221" s="1009"/>
      <c r="BZ221" s="1009"/>
      <c r="CA221" s="1009">
        <v>100</v>
      </c>
      <c r="CB221" s="1009"/>
      <c r="CC221" s="1009"/>
      <c r="CD221" s="1009"/>
      <c r="CE221" s="1009"/>
      <c r="CF221" s="1009"/>
      <c r="CG221" s="1009"/>
    </row>
    <row r="222" spans="1:85" hidden="1">
      <c r="A222" s="1021">
        <v>2011</v>
      </c>
      <c r="B222" s="1021">
        <v>302</v>
      </c>
      <c r="C222" s="1021" t="s">
        <v>3063</v>
      </c>
      <c r="D222" s="1021" t="str">
        <f>VLOOKUP(G222,'справочник FS-HF'!$A$2:$C$26,3,FALSE)</f>
        <v>FS.7.1.1</v>
      </c>
      <c r="E222" s="1021" t="str">
        <f>VLOOKUP(G222,'справочник FS-HF'!$A$2:$D$26,4,FALSE)</f>
        <v xml:space="preserve">HF.4.2.2.1 </v>
      </c>
      <c r="F222" s="1021">
        <v>1</v>
      </c>
      <c r="G222" s="1021" t="s">
        <v>3064</v>
      </c>
      <c r="H222" s="1021">
        <v>2011012920</v>
      </c>
      <c r="I222" s="1021" t="s">
        <v>3504</v>
      </c>
      <c r="J222" s="1021">
        <v>1</v>
      </c>
      <c r="K222" s="1021">
        <v>613</v>
      </c>
      <c r="L222" s="1021" t="s">
        <v>3034</v>
      </c>
      <c r="M222" s="1021"/>
      <c r="N222" s="1021"/>
      <c r="O222" s="1021">
        <v>10019</v>
      </c>
      <c r="P222" s="1021" t="s">
        <v>3035</v>
      </c>
      <c r="Q222" s="1021">
        <v>11</v>
      </c>
      <c r="R222" s="1021" t="s">
        <v>3036</v>
      </c>
      <c r="S222" s="1021">
        <v>1</v>
      </c>
      <c r="T222" s="1021">
        <v>10</v>
      </c>
      <c r="U222" s="1021">
        <v>110</v>
      </c>
      <c r="V222" s="1021" t="s">
        <v>3047</v>
      </c>
      <c r="W222" s="1021">
        <v>3.8839999999999899E-3</v>
      </c>
      <c r="X222" s="1035">
        <v>1.392E-3</v>
      </c>
      <c r="Y222" s="1036">
        <f>X222*'[3]Exchange rate'!$B$5*'[3]Exchange rate'!$B$7</f>
        <v>204.09504000000001</v>
      </c>
      <c r="Z222" s="1021"/>
      <c r="AA222" s="1021">
        <v>3.8839999999999899E-3</v>
      </c>
      <c r="AB222" s="1021">
        <v>1.392E-3</v>
      </c>
      <c r="AC222" s="1021"/>
      <c r="AD222" s="1021"/>
      <c r="AE222" s="1021"/>
      <c r="AF222" s="1021">
        <v>3.8839999999999899E-3</v>
      </c>
      <c r="AG222" s="1021"/>
      <c r="AH222" s="1021"/>
      <c r="AI222" s="1021">
        <v>3.8839999999999899E-3</v>
      </c>
      <c r="AJ222" s="1021"/>
      <c r="AK222" s="1021"/>
      <c r="AL222" s="1021"/>
      <c r="AM222" s="1021"/>
      <c r="AN222" s="1021"/>
      <c r="AO222" s="1021"/>
      <c r="AP222" s="1021">
        <v>302</v>
      </c>
      <c r="AQ222" s="1021">
        <v>3.8839999999999899E-3</v>
      </c>
      <c r="AR222" s="1021">
        <v>1.392E-3</v>
      </c>
      <c r="AS222" s="1021" t="s">
        <v>3494</v>
      </c>
      <c r="AT222" s="1021" t="s">
        <v>3494</v>
      </c>
      <c r="AU222" s="1021" t="str">
        <f>VLOOKUP(AV222,справочник_HC!$A$3:$E$20,5,FALSE)</f>
        <v xml:space="preserve">HP.6 </v>
      </c>
      <c r="AV222" s="1037">
        <v>13040</v>
      </c>
      <c r="AW222" s="1036" t="str">
        <f>VLOOKUP(AV222,[3]справочник!$A$3:$C$20,3,FALSE)</f>
        <v>HC.6.2</v>
      </c>
      <c r="AX222" s="1021" t="s">
        <v>3428</v>
      </c>
      <c r="AY222" s="1021">
        <v>130</v>
      </c>
      <c r="AZ222" s="1021" t="s">
        <v>3169</v>
      </c>
      <c r="BA222" s="1021">
        <v>50000</v>
      </c>
      <c r="BB222" s="1021" t="s">
        <v>3081</v>
      </c>
      <c r="BC222" s="1021" t="s">
        <v>3180</v>
      </c>
      <c r="BD222" s="1021"/>
      <c r="BE222" s="1021"/>
      <c r="BF222" s="1021"/>
      <c r="BG222" s="1021" t="s">
        <v>3505</v>
      </c>
      <c r="BH222" s="1009"/>
      <c r="BI222" s="1009">
        <v>0</v>
      </c>
      <c r="BJ222" s="1009">
        <v>0</v>
      </c>
      <c r="BK222" s="1009">
        <v>0</v>
      </c>
      <c r="BL222" s="1009"/>
      <c r="BM222" s="1009"/>
      <c r="BN222" s="1009"/>
      <c r="BO222" s="1009"/>
      <c r="BP222" s="1009">
        <v>0</v>
      </c>
      <c r="BQ222" s="1009">
        <v>0</v>
      </c>
      <c r="BR222" s="1009">
        <v>0</v>
      </c>
      <c r="BS222" s="1009">
        <v>0</v>
      </c>
      <c r="BT222" s="1009"/>
      <c r="BU222" s="1009"/>
      <c r="BV222" s="1009"/>
      <c r="BW222" s="1009"/>
      <c r="BX222" s="1009"/>
      <c r="BY222" s="1009"/>
      <c r="BZ222" s="1009"/>
      <c r="CA222" s="1009">
        <v>100</v>
      </c>
      <c r="CB222" s="1009"/>
      <c r="CC222" s="1009"/>
      <c r="CD222" s="1009"/>
      <c r="CE222" s="1009"/>
      <c r="CF222" s="1009"/>
      <c r="CG222" s="1009"/>
    </row>
    <row r="223" spans="1:85" hidden="1">
      <c r="A223" s="1021">
        <v>2011</v>
      </c>
      <c r="B223" s="1021">
        <v>302</v>
      </c>
      <c r="C223" s="1021" t="s">
        <v>3063</v>
      </c>
      <c r="D223" s="1021" t="str">
        <f>VLOOKUP(G223,'справочник FS-HF'!$A$2:$C$26,3,FALSE)</f>
        <v>FS.7.1.1</v>
      </c>
      <c r="E223" s="1021" t="str">
        <f>VLOOKUP(G223,'справочник FS-HF'!$A$2:$D$26,4,FALSE)</f>
        <v xml:space="preserve">HF.4.2.2.1 </v>
      </c>
      <c r="F223" s="1021">
        <v>1</v>
      </c>
      <c r="G223" s="1021" t="s">
        <v>3064</v>
      </c>
      <c r="H223" s="1021">
        <v>2011014094</v>
      </c>
      <c r="I223" s="1021" t="s">
        <v>3506</v>
      </c>
      <c r="J223" s="1021">
        <v>1</v>
      </c>
      <c r="K223" s="1021">
        <v>613</v>
      </c>
      <c r="L223" s="1021" t="s">
        <v>3034</v>
      </c>
      <c r="M223" s="1021"/>
      <c r="N223" s="1021"/>
      <c r="O223" s="1021">
        <v>10019</v>
      </c>
      <c r="P223" s="1021" t="s">
        <v>3035</v>
      </c>
      <c r="Q223" s="1021">
        <v>11</v>
      </c>
      <c r="R223" s="1021" t="s">
        <v>3036</v>
      </c>
      <c r="S223" s="1021">
        <v>1</v>
      </c>
      <c r="T223" s="1021">
        <v>10</v>
      </c>
      <c r="U223" s="1021">
        <v>110</v>
      </c>
      <c r="V223" s="1021" t="s">
        <v>3047</v>
      </c>
      <c r="W223" s="1021">
        <v>7.4899999999999902E-4</v>
      </c>
      <c r="X223" s="1035">
        <v>2.6499999999999901E-4</v>
      </c>
      <c r="Y223" s="1036">
        <f>X223*'[3]Exchange rate'!$B$5*'[3]Exchange rate'!$B$7</f>
        <v>38.854299999999853</v>
      </c>
      <c r="Z223" s="1021"/>
      <c r="AA223" s="1021">
        <v>7.4899999999999902E-4</v>
      </c>
      <c r="AB223" s="1021">
        <v>2.6499999999999901E-4</v>
      </c>
      <c r="AC223" s="1021"/>
      <c r="AD223" s="1021"/>
      <c r="AE223" s="1021"/>
      <c r="AF223" s="1021">
        <v>7.4899999999999902E-4</v>
      </c>
      <c r="AG223" s="1021"/>
      <c r="AH223" s="1021"/>
      <c r="AI223" s="1021">
        <v>7.4899999999999902E-4</v>
      </c>
      <c r="AJ223" s="1021"/>
      <c r="AK223" s="1021"/>
      <c r="AL223" s="1021"/>
      <c r="AM223" s="1021"/>
      <c r="AN223" s="1021"/>
      <c r="AO223" s="1021"/>
      <c r="AP223" s="1021">
        <v>302</v>
      </c>
      <c r="AQ223" s="1021">
        <v>7.4899999999999902E-4</v>
      </c>
      <c r="AR223" s="1021">
        <v>2.6499999999999901E-4</v>
      </c>
      <c r="AS223" s="1021" t="s">
        <v>3494</v>
      </c>
      <c r="AT223" s="1021" t="s">
        <v>3494</v>
      </c>
      <c r="AU223" s="1021" t="str">
        <f>VLOOKUP(AV223,справочник_HC!$A$3:$E$20,5,FALSE)</f>
        <v xml:space="preserve">HP.6 </v>
      </c>
      <c r="AV223" s="1037">
        <v>13040</v>
      </c>
      <c r="AW223" s="1036" t="str">
        <f>VLOOKUP(AV223,[3]справочник!$A$3:$C$20,3,FALSE)</f>
        <v>HC.6.2</v>
      </c>
      <c r="AX223" s="1021" t="s">
        <v>3428</v>
      </c>
      <c r="AY223" s="1021">
        <v>130</v>
      </c>
      <c r="AZ223" s="1021" t="s">
        <v>3169</v>
      </c>
      <c r="BA223" s="1021">
        <v>50000</v>
      </c>
      <c r="BB223" s="1021" t="s">
        <v>3081</v>
      </c>
      <c r="BC223" s="1021" t="s">
        <v>3450</v>
      </c>
      <c r="BD223" s="1021"/>
      <c r="BE223" s="1021"/>
      <c r="BF223" s="1021"/>
      <c r="BG223" s="1021" t="s">
        <v>3495</v>
      </c>
      <c r="BH223" s="1009"/>
      <c r="BI223" s="1009">
        <v>0</v>
      </c>
      <c r="BJ223" s="1009">
        <v>0</v>
      </c>
      <c r="BK223" s="1009">
        <v>0</v>
      </c>
      <c r="BL223" s="1009"/>
      <c r="BM223" s="1009"/>
      <c r="BN223" s="1009"/>
      <c r="BO223" s="1009"/>
      <c r="BP223" s="1009">
        <v>0</v>
      </c>
      <c r="BQ223" s="1009">
        <v>0</v>
      </c>
      <c r="BR223" s="1009">
        <v>0</v>
      </c>
      <c r="BS223" s="1009">
        <v>0</v>
      </c>
      <c r="BT223" s="1009"/>
      <c r="BU223" s="1009"/>
      <c r="BV223" s="1009"/>
      <c r="BW223" s="1009"/>
      <c r="BX223" s="1009"/>
      <c r="BY223" s="1009"/>
      <c r="BZ223" s="1009"/>
      <c r="CA223" s="1009">
        <v>100</v>
      </c>
      <c r="CB223" s="1009"/>
      <c r="CC223" s="1009"/>
      <c r="CD223" s="1009"/>
      <c r="CE223" s="1009"/>
      <c r="CF223" s="1009"/>
      <c r="CG223" s="1009"/>
    </row>
    <row r="224" spans="1:85" hidden="1">
      <c r="A224" s="1021">
        <v>2011</v>
      </c>
      <c r="B224" s="1021">
        <v>302</v>
      </c>
      <c r="C224" s="1021" t="s">
        <v>3063</v>
      </c>
      <c r="D224" s="1021" t="str">
        <f>VLOOKUP(G224,'справочник FS-HF'!$A$2:$C$26,3,FALSE)</f>
        <v>FS.7.1.1</v>
      </c>
      <c r="E224" s="1021" t="str">
        <f>VLOOKUP(G224,'справочник FS-HF'!$A$2:$D$26,4,FALSE)</f>
        <v xml:space="preserve">HF.4.2.2.1 </v>
      </c>
      <c r="F224" s="1021">
        <v>1</v>
      </c>
      <c r="G224" s="1021" t="s">
        <v>3064</v>
      </c>
      <c r="H224" s="1021">
        <v>2011014096</v>
      </c>
      <c r="I224" s="1021" t="s">
        <v>3507</v>
      </c>
      <c r="J224" s="1021">
        <v>1</v>
      </c>
      <c r="K224" s="1021">
        <v>613</v>
      </c>
      <c r="L224" s="1021" t="s">
        <v>3034</v>
      </c>
      <c r="M224" s="1021"/>
      <c r="N224" s="1021"/>
      <c r="O224" s="1021">
        <v>10019</v>
      </c>
      <c r="P224" s="1021" t="s">
        <v>3035</v>
      </c>
      <c r="Q224" s="1021">
        <v>11</v>
      </c>
      <c r="R224" s="1021" t="s">
        <v>3036</v>
      </c>
      <c r="S224" s="1021">
        <v>1</v>
      </c>
      <c r="T224" s="1021">
        <v>10</v>
      </c>
      <c r="U224" s="1021">
        <v>110</v>
      </c>
      <c r="V224" s="1021" t="s">
        <v>3047</v>
      </c>
      <c r="W224" s="1021">
        <v>1.0969999999999899E-3</v>
      </c>
      <c r="X224" s="1035">
        <v>2.6499999999999901E-4</v>
      </c>
      <c r="Y224" s="1036">
        <f>X224*'[3]Exchange rate'!$B$5*'[3]Exchange rate'!$B$7</f>
        <v>38.854299999999853</v>
      </c>
      <c r="Z224" s="1021"/>
      <c r="AA224" s="1021">
        <v>1.0969999999999899E-3</v>
      </c>
      <c r="AB224" s="1021">
        <v>2.6499999999999901E-4</v>
      </c>
      <c r="AC224" s="1021"/>
      <c r="AD224" s="1021"/>
      <c r="AE224" s="1021"/>
      <c r="AF224" s="1021">
        <v>1.0969999999999899E-3</v>
      </c>
      <c r="AG224" s="1021"/>
      <c r="AH224" s="1021"/>
      <c r="AI224" s="1021">
        <v>1.0969999999999899E-3</v>
      </c>
      <c r="AJ224" s="1021"/>
      <c r="AK224" s="1021"/>
      <c r="AL224" s="1021"/>
      <c r="AM224" s="1021"/>
      <c r="AN224" s="1021"/>
      <c r="AO224" s="1021"/>
      <c r="AP224" s="1021">
        <v>302</v>
      </c>
      <c r="AQ224" s="1021">
        <v>1.0969999999999899E-3</v>
      </c>
      <c r="AR224" s="1021">
        <v>2.6499999999999901E-4</v>
      </c>
      <c r="AS224" s="1021" t="s">
        <v>3494</v>
      </c>
      <c r="AT224" s="1021" t="s">
        <v>3494</v>
      </c>
      <c r="AU224" s="1021" t="str">
        <f>VLOOKUP(AV224,справочник_HC!$A$3:$E$20,5,FALSE)</f>
        <v xml:space="preserve">HP.6 </v>
      </c>
      <c r="AV224" s="1037">
        <v>13040</v>
      </c>
      <c r="AW224" s="1036" t="str">
        <f>VLOOKUP(AV224,[3]справочник!$A$3:$C$20,3,FALSE)</f>
        <v>HC.6.2</v>
      </c>
      <c r="AX224" s="1021" t="s">
        <v>3428</v>
      </c>
      <c r="AY224" s="1021">
        <v>130</v>
      </c>
      <c r="AZ224" s="1021" t="s">
        <v>3169</v>
      </c>
      <c r="BA224" s="1021">
        <v>50000</v>
      </c>
      <c r="BB224" s="1021" t="s">
        <v>3081</v>
      </c>
      <c r="BC224" s="1021" t="s">
        <v>3450</v>
      </c>
      <c r="BD224" s="1021"/>
      <c r="BE224" s="1021"/>
      <c r="BF224" s="1021"/>
      <c r="BG224" s="1021" t="s">
        <v>3495</v>
      </c>
      <c r="BH224" s="1009"/>
      <c r="BI224" s="1009">
        <v>0</v>
      </c>
      <c r="BJ224" s="1009">
        <v>0</v>
      </c>
      <c r="BK224" s="1009">
        <v>0</v>
      </c>
      <c r="BL224" s="1009"/>
      <c r="BM224" s="1009"/>
      <c r="BN224" s="1009"/>
      <c r="BO224" s="1009"/>
      <c r="BP224" s="1009">
        <v>0</v>
      </c>
      <c r="BQ224" s="1009">
        <v>0</v>
      </c>
      <c r="BR224" s="1009">
        <v>0</v>
      </c>
      <c r="BS224" s="1009">
        <v>0</v>
      </c>
      <c r="BT224" s="1009"/>
      <c r="BU224" s="1009"/>
      <c r="BV224" s="1009"/>
      <c r="BW224" s="1009"/>
      <c r="BX224" s="1009"/>
      <c r="BY224" s="1009"/>
      <c r="BZ224" s="1009"/>
      <c r="CA224" s="1009">
        <v>100</v>
      </c>
      <c r="CB224" s="1009"/>
      <c r="CC224" s="1009"/>
      <c r="CD224" s="1009"/>
      <c r="CE224" s="1009"/>
      <c r="CF224" s="1009"/>
      <c r="CG224" s="1009"/>
    </row>
    <row r="225" spans="1:85" hidden="1">
      <c r="A225" s="1021">
        <v>2011</v>
      </c>
      <c r="B225" s="1021">
        <v>302</v>
      </c>
      <c r="C225" s="1021" t="s">
        <v>3063</v>
      </c>
      <c r="D225" s="1021" t="str">
        <f>VLOOKUP(G225,'справочник FS-HF'!$A$2:$C$26,3,FALSE)</f>
        <v>FS.7.1.1</v>
      </c>
      <c r="E225" s="1021" t="str">
        <f>VLOOKUP(G225,'справочник FS-HF'!$A$2:$D$26,4,FALSE)</f>
        <v xml:space="preserve">HF.4.2.2.1 </v>
      </c>
      <c r="F225" s="1021">
        <v>1</v>
      </c>
      <c r="G225" s="1021" t="s">
        <v>3064</v>
      </c>
      <c r="H225" s="1021">
        <v>2011014110</v>
      </c>
      <c r="I225" s="1021" t="s">
        <v>3508</v>
      </c>
      <c r="J225" s="1021">
        <v>1</v>
      </c>
      <c r="K225" s="1021">
        <v>613</v>
      </c>
      <c r="L225" s="1021" t="s">
        <v>3034</v>
      </c>
      <c r="M225" s="1021"/>
      <c r="N225" s="1021"/>
      <c r="O225" s="1021">
        <v>10019</v>
      </c>
      <c r="P225" s="1021" t="s">
        <v>3035</v>
      </c>
      <c r="Q225" s="1021">
        <v>11</v>
      </c>
      <c r="R225" s="1021" t="s">
        <v>3036</v>
      </c>
      <c r="S225" s="1021">
        <v>1</v>
      </c>
      <c r="T225" s="1021">
        <v>10</v>
      </c>
      <c r="U225" s="1021">
        <v>110</v>
      </c>
      <c r="V225" s="1021" t="s">
        <v>3047</v>
      </c>
      <c r="W225" s="1021">
        <v>6.8960000000000002E-3</v>
      </c>
      <c r="X225" s="1035">
        <v>3.0330000000000001E-3</v>
      </c>
      <c r="Y225" s="1036">
        <f>X225*'[3]Exchange rate'!$B$5*'[3]Exchange rate'!$B$7</f>
        <v>444.69846000000001</v>
      </c>
      <c r="Z225" s="1021"/>
      <c r="AA225" s="1021">
        <v>6.8960000000000002E-3</v>
      </c>
      <c r="AB225" s="1021">
        <v>3.0330000000000001E-3</v>
      </c>
      <c r="AC225" s="1021"/>
      <c r="AD225" s="1021"/>
      <c r="AE225" s="1021"/>
      <c r="AF225" s="1021">
        <v>6.8960000000000002E-3</v>
      </c>
      <c r="AG225" s="1021"/>
      <c r="AH225" s="1021"/>
      <c r="AI225" s="1021">
        <v>6.8960000000000002E-3</v>
      </c>
      <c r="AJ225" s="1021"/>
      <c r="AK225" s="1021"/>
      <c r="AL225" s="1021"/>
      <c r="AM225" s="1021"/>
      <c r="AN225" s="1021"/>
      <c r="AO225" s="1021"/>
      <c r="AP225" s="1021">
        <v>302</v>
      </c>
      <c r="AQ225" s="1021">
        <v>6.8960000000000002E-3</v>
      </c>
      <c r="AR225" s="1021">
        <v>3.0330000000000001E-3</v>
      </c>
      <c r="AS225" s="1021" t="s">
        <v>3494</v>
      </c>
      <c r="AT225" s="1021" t="s">
        <v>3494</v>
      </c>
      <c r="AU225" s="1021" t="str">
        <f>VLOOKUP(AV225,справочник_HC!$A$3:$E$20,5,FALSE)</f>
        <v xml:space="preserve">HP.6 </v>
      </c>
      <c r="AV225" s="1037">
        <v>13040</v>
      </c>
      <c r="AW225" s="1036" t="str">
        <f>VLOOKUP(AV225,[3]справочник!$A$3:$C$20,3,FALSE)</f>
        <v>HC.6.2</v>
      </c>
      <c r="AX225" s="1021" t="s">
        <v>3428</v>
      </c>
      <c r="AY225" s="1021">
        <v>130</v>
      </c>
      <c r="AZ225" s="1021" t="s">
        <v>3169</v>
      </c>
      <c r="BA225" s="1021">
        <v>50000</v>
      </c>
      <c r="BB225" s="1021" t="s">
        <v>3081</v>
      </c>
      <c r="BC225" s="1021" t="s">
        <v>3450</v>
      </c>
      <c r="BD225" s="1021"/>
      <c r="BE225" s="1021"/>
      <c r="BF225" s="1021"/>
      <c r="BG225" s="1021" t="s">
        <v>3495</v>
      </c>
      <c r="BH225" s="1009"/>
      <c r="BI225" s="1009">
        <v>0</v>
      </c>
      <c r="BJ225" s="1009">
        <v>0</v>
      </c>
      <c r="BK225" s="1009">
        <v>0</v>
      </c>
      <c r="BL225" s="1009"/>
      <c r="BM225" s="1009"/>
      <c r="BN225" s="1009"/>
      <c r="BO225" s="1009"/>
      <c r="BP225" s="1009">
        <v>0</v>
      </c>
      <c r="BQ225" s="1009">
        <v>0</v>
      </c>
      <c r="BR225" s="1009">
        <v>0</v>
      </c>
      <c r="BS225" s="1009">
        <v>0</v>
      </c>
      <c r="BT225" s="1009"/>
      <c r="BU225" s="1009"/>
      <c r="BV225" s="1009"/>
      <c r="BW225" s="1009"/>
      <c r="BX225" s="1009"/>
      <c r="BY225" s="1009"/>
      <c r="BZ225" s="1009"/>
      <c r="CA225" s="1009">
        <v>100</v>
      </c>
      <c r="CB225" s="1009"/>
      <c r="CC225" s="1009"/>
      <c r="CD225" s="1009"/>
      <c r="CE225" s="1009"/>
      <c r="CF225" s="1009"/>
      <c r="CG225" s="1009"/>
    </row>
    <row r="226" spans="1:85" hidden="1">
      <c r="A226" s="1021">
        <v>2011</v>
      </c>
      <c r="B226" s="1021">
        <v>302</v>
      </c>
      <c r="C226" s="1021" t="s">
        <v>3063</v>
      </c>
      <c r="D226" s="1021" t="str">
        <f>VLOOKUP(G226,'справочник FS-HF'!$A$2:$C$26,3,FALSE)</f>
        <v>FS.7.1.1</v>
      </c>
      <c r="E226" s="1021" t="str">
        <f>VLOOKUP(G226,'справочник FS-HF'!$A$2:$D$26,4,FALSE)</f>
        <v xml:space="preserve">HF.4.2.2.1 </v>
      </c>
      <c r="F226" s="1021">
        <v>1</v>
      </c>
      <c r="G226" s="1021" t="s">
        <v>3064</v>
      </c>
      <c r="H226" s="1021">
        <v>2011014114</v>
      </c>
      <c r="I226" s="1021" t="s">
        <v>3509</v>
      </c>
      <c r="J226" s="1021">
        <v>1</v>
      </c>
      <c r="K226" s="1021">
        <v>613</v>
      </c>
      <c r="L226" s="1021" t="s">
        <v>3034</v>
      </c>
      <c r="M226" s="1021"/>
      <c r="N226" s="1021"/>
      <c r="O226" s="1021">
        <v>10019</v>
      </c>
      <c r="P226" s="1021" t="s">
        <v>3035</v>
      </c>
      <c r="Q226" s="1021">
        <v>11</v>
      </c>
      <c r="R226" s="1021" t="s">
        <v>3036</v>
      </c>
      <c r="S226" s="1021">
        <v>1</v>
      </c>
      <c r="T226" s="1021">
        <v>10</v>
      </c>
      <c r="U226" s="1021">
        <v>110</v>
      </c>
      <c r="V226" s="1021" t="s">
        <v>3047</v>
      </c>
      <c r="W226" s="1021">
        <v>2.532E-3</v>
      </c>
      <c r="X226" s="1035">
        <v>2.6499999999999901E-4</v>
      </c>
      <c r="Y226" s="1036">
        <f>X226*'[3]Exchange rate'!$B$5*'[3]Exchange rate'!$B$7</f>
        <v>38.854299999999853</v>
      </c>
      <c r="Z226" s="1021"/>
      <c r="AA226" s="1021">
        <v>2.532E-3</v>
      </c>
      <c r="AB226" s="1021">
        <v>2.6499999999999901E-4</v>
      </c>
      <c r="AC226" s="1021"/>
      <c r="AD226" s="1021"/>
      <c r="AE226" s="1021"/>
      <c r="AF226" s="1021">
        <v>2.532E-3</v>
      </c>
      <c r="AG226" s="1021"/>
      <c r="AH226" s="1021"/>
      <c r="AI226" s="1021">
        <v>2.532E-3</v>
      </c>
      <c r="AJ226" s="1021"/>
      <c r="AK226" s="1021"/>
      <c r="AL226" s="1021"/>
      <c r="AM226" s="1021"/>
      <c r="AN226" s="1021"/>
      <c r="AO226" s="1021"/>
      <c r="AP226" s="1021">
        <v>302</v>
      </c>
      <c r="AQ226" s="1021">
        <v>2.532E-3</v>
      </c>
      <c r="AR226" s="1021">
        <v>2.6499999999999901E-4</v>
      </c>
      <c r="AS226" s="1021" t="s">
        <v>3494</v>
      </c>
      <c r="AT226" s="1021" t="s">
        <v>3494</v>
      </c>
      <c r="AU226" s="1021" t="str">
        <f>VLOOKUP(AV226,справочник_HC!$A$3:$E$20,5,FALSE)</f>
        <v xml:space="preserve">HP.6 </v>
      </c>
      <c r="AV226" s="1037">
        <v>13040</v>
      </c>
      <c r="AW226" s="1036" t="str">
        <f>VLOOKUP(AV226,[3]справочник!$A$3:$C$20,3,FALSE)</f>
        <v>HC.6.2</v>
      </c>
      <c r="AX226" s="1021" t="s">
        <v>3428</v>
      </c>
      <c r="AY226" s="1021">
        <v>130</v>
      </c>
      <c r="AZ226" s="1021" t="s">
        <v>3169</v>
      </c>
      <c r="BA226" s="1021">
        <v>50000</v>
      </c>
      <c r="BB226" s="1021" t="s">
        <v>3081</v>
      </c>
      <c r="BC226" s="1021" t="s">
        <v>3450</v>
      </c>
      <c r="BD226" s="1021"/>
      <c r="BE226" s="1021"/>
      <c r="BF226" s="1021"/>
      <c r="BG226" s="1021" t="s">
        <v>3495</v>
      </c>
      <c r="BH226" s="1009"/>
      <c r="BI226" s="1009">
        <v>0</v>
      </c>
      <c r="BJ226" s="1009">
        <v>0</v>
      </c>
      <c r="BK226" s="1009">
        <v>0</v>
      </c>
      <c r="BL226" s="1009"/>
      <c r="BM226" s="1009"/>
      <c r="BN226" s="1009"/>
      <c r="BO226" s="1009"/>
      <c r="BP226" s="1009">
        <v>0</v>
      </c>
      <c r="BQ226" s="1009">
        <v>0</v>
      </c>
      <c r="BR226" s="1009">
        <v>0</v>
      </c>
      <c r="BS226" s="1009">
        <v>0</v>
      </c>
      <c r="BT226" s="1009"/>
      <c r="BU226" s="1009"/>
      <c r="BV226" s="1009"/>
      <c r="BW226" s="1009"/>
      <c r="BX226" s="1009"/>
      <c r="BY226" s="1009"/>
      <c r="BZ226" s="1009"/>
      <c r="CA226" s="1009">
        <v>100</v>
      </c>
      <c r="CB226" s="1009"/>
      <c r="CC226" s="1009"/>
      <c r="CD226" s="1009"/>
      <c r="CE226" s="1009"/>
      <c r="CF226" s="1009"/>
      <c r="CG226" s="1009"/>
    </row>
    <row r="227" spans="1:85" hidden="1">
      <c r="A227" s="1021">
        <v>2011</v>
      </c>
      <c r="B227" s="1021">
        <v>302</v>
      </c>
      <c r="C227" s="1021" t="s">
        <v>3063</v>
      </c>
      <c r="D227" s="1021" t="str">
        <f>VLOOKUP(G227,'справочник FS-HF'!$A$2:$C$26,3,FALSE)</f>
        <v>FS.7.1.1</v>
      </c>
      <c r="E227" s="1021" t="str">
        <f>VLOOKUP(G227,'справочник FS-HF'!$A$2:$D$26,4,FALSE)</f>
        <v xml:space="preserve">HF.4.2.2.1 </v>
      </c>
      <c r="F227" s="1021">
        <v>1</v>
      </c>
      <c r="G227" s="1021" t="s">
        <v>3064</v>
      </c>
      <c r="H227" s="1021">
        <v>2011014061</v>
      </c>
      <c r="I227" s="1021" t="s">
        <v>3510</v>
      </c>
      <c r="J227" s="1021">
        <v>1</v>
      </c>
      <c r="K227" s="1021">
        <v>613</v>
      </c>
      <c r="L227" s="1021" t="s">
        <v>3034</v>
      </c>
      <c r="M227" s="1021"/>
      <c r="N227" s="1021"/>
      <c r="O227" s="1021">
        <v>10019</v>
      </c>
      <c r="P227" s="1021" t="s">
        <v>3035</v>
      </c>
      <c r="Q227" s="1021">
        <v>11</v>
      </c>
      <c r="R227" s="1021" t="s">
        <v>3036</v>
      </c>
      <c r="S227" s="1021">
        <v>1</v>
      </c>
      <c r="T227" s="1021">
        <v>10</v>
      </c>
      <c r="U227" s="1021">
        <v>110</v>
      </c>
      <c r="V227" s="1021" t="s">
        <v>3047</v>
      </c>
      <c r="W227" s="1021">
        <v>1.6230000000000001E-3</v>
      </c>
      <c r="X227" s="1035"/>
      <c r="Y227" s="1036">
        <f>X227*'[3]Exchange rate'!$B$5*'[3]Exchange rate'!$B$7</f>
        <v>0</v>
      </c>
      <c r="Z227" s="1021"/>
      <c r="AA227" s="1021">
        <v>1.6230000000000001E-3</v>
      </c>
      <c r="AB227" s="1021"/>
      <c r="AC227" s="1021"/>
      <c r="AD227" s="1021"/>
      <c r="AE227" s="1021"/>
      <c r="AF227" s="1021">
        <v>1.6230000000000001E-3</v>
      </c>
      <c r="AG227" s="1021"/>
      <c r="AH227" s="1021"/>
      <c r="AI227" s="1021">
        <v>1.6230000000000001E-3</v>
      </c>
      <c r="AJ227" s="1021"/>
      <c r="AK227" s="1021"/>
      <c r="AL227" s="1021"/>
      <c r="AM227" s="1021"/>
      <c r="AN227" s="1021"/>
      <c r="AO227" s="1021"/>
      <c r="AP227" s="1021">
        <v>302</v>
      </c>
      <c r="AQ227" s="1021">
        <v>1.6230000000000001E-3</v>
      </c>
      <c r="AR227" s="1021"/>
      <c r="AS227" s="1021" t="s">
        <v>3494</v>
      </c>
      <c r="AT227" s="1021" t="s">
        <v>3494</v>
      </c>
      <c r="AU227" s="1021" t="str">
        <f>VLOOKUP(AV227,справочник_HC!$A$3:$E$20,5,FALSE)</f>
        <v xml:space="preserve">HP.6 </v>
      </c>
      <c r="AV227" s="1037">
        <v>13040</v>
      </c>
      <c r="AW227" s="1036" t="str">
        <f>VLOOKUP(AV227,[3]справочник!$A$3:$C$20,3,FALSE)</f>
        <v>HC.6.2</v>
      </c>
      <c r="AX227" s="1021" t="s">
        <v>3428</v>
      </c>
      <c r="AY227" s="1021">
        <v>130</v>
      </c>
      <c r="AZ227" s="1021" t="s">
        <v>3169</v>
      </c>
      <c r="BA227" s="1021">
        <v>50000</v>
      </c>
      <c r="BB227" s="1021" t="s">
        <v>3081</v>
      </c>
      <c r="BC227" s="1021" t="s">
        <v>3450</v>
      </c>
      <c r="BD227" s="1021"/>
      <c r="BE227" s="1021"/>
      <c r="BF227" s="1021"/>
      <c r="BG227" s="1021" t="s">
        <v>3495</v>
      </c>
      <c r="BH227" s="1009"/>
      <c r="BI227" s="1009">
        <v>0</v>
      </c>
      <c r="BJ227" s="1009">
        <v>0</v>
      </c>
      <c r="BK227" s="1009">
        <v>0</v>
      </c>
      <c r="BL227" s="1009"/>
      <c r="BM227" s="1009"/>
      <c r="BN227" s="1009"/>
      <c r="BO227" s="1009"/>
      <c r="BP227" s="1009">
        <v>0</v>
      </c>
      <c r="BQ227" s="1009">
        <v>0</v>
      </c>
      <c r="BR227" s="1009">
        <v>0</v>
      </c>
      <c r="BS227" s="1009">
        <v>0</v>
      </c>
      <c r="BT227" s="1009"/>
      <c r="BU227" s="1009"/>
      <c r="BV227" s="1009"/>
      <c r="BW227" s="1009"/>
      <c r="BX227" s="1009"/>
      <c r="BY227" s="1009"/>
      <c r="BZ227" s="1009"/>
      <c r="CA227" s="1009">
        <v>100</v>
      </c>
      <c r="CB227" s="1009"/>
      <c r="CC227" s="1009"/>
      <c r="CD227" s="1009"/>
      <c r="CE227" s="1009"/>
      <c r="CF227" s="1009"/>
      <c r="CG227" s="1009"/>
    </row>
    <row r="228" spans="1:85" hidden="1">
      <c r="A228" s="1021">
        <v>2011</v>
      </c>
      <c r="B228" s="1021">
        <v>302</v>
      </c>
      <c r="C228" s="1021" t="s">
        <v>3063</v>
      </c>
      <c r="D228" s="1021" t="str">
        <f>VLOOKUP(G228,'справочник FS-HF'!$A$2:$C$26,3,FALSE)</f>
        <v>FS.7.1.1</v>
      </c>
      <c r="E228" s="1021" t="str">
        <f>VLOOKUP(G228,'справочник FS-HF'!$A$2:$D$26,4,FALSE)</f>
        <v xml:space="preserve">HF.4.2.2.1 </v>
      </c>
      <c r="F228" s="1021">
        <v>1</v>
      </c>
      <c r="G228" s="1021" t="s">
        <v>3064</v>
      </c>
      <c r="H228" s="1021">
        <v>2011014074</v>
      </c>
      <c r="I228" s="1021" t="s">
        <v>3511</v>
      </c>
      <c r="J228" s="1021">
        <v>1</v>
      </c>
      <c r="K228" s="1021">
        <v>613</v>
      </c>
      <c r="L228" s="1021" t="s">
        <v>3034</v>
      </c>
      <c r="M228" s="1021"/>
      <c r="N228" s="1021"/>
      <c r="O228" s="1021">
        <v>10019</v>
      </c>
      <c r="P228" s="1021" t="s">
        <v>3035</v>
      </c>
      <c r="Q228" s="1021">
        <v>11</v>
      </c>
      <c r="R228" s="1021" t="s">
        <v>3036</v>
      </c>
      <c r="S228" s="1021">
        <v>1</v>
      </c>
      <c r="T228" s="1021">
        <v>10</v>
      </c>
      <c r="U228" s="1021">
        <v>110</v>
      </c>
      <c r="V228" s="1021" t="s">
        <v>3094</v>
      </c>
      <c r="W228" s="1021">
        <v>6.0742999999999998E-2</v>
      </c>
      <c r="X228" s="1035">
        <v>2.4590999999999998E-2</v>
      </c>
      <c r="Y228" s="1036">
        <f>X228*'[3]Exchange rate'!$B$5*'[3]Exchange rate'!$B$7</f>
        <v>3605.53242</v>
      </c>
      <c r="Z228" s="1021"/>
      <c r="AA228" s="1021">
        <v>6.0742999999999998E-2</v>
      </c>
      <c r="AB228" s="1021">
        <v>2.4590999999999998E-2</v>
      </c>
      <c r="AC228" s="1021"/>
      <c r="AD228" s="1021"/>
      <c r="AE228" s="1021"/>
      <c r="AF228" s="1021">
        <v>6.0742999999999998E-2</v>
      </c>
      <c r="AG228" s="1021"/>
      <c r="AH228" s="1021"/>
      <c r="AI228" s="1021">
        <v>6.0742999999999998E-2</v>
      </c>
      <c r="AJ228" s="1021"/>
      <c r="AK228" s="1021"/>
      <c r="AL228" s="1021"/>
      <c r="AM228" s="1021"/>
      <c r="AN228" s="1021"/>
      <c r="AO228" s="1021"/>
      <c r="AP228" s="1021">
        <v>302</v>
      </c>
      <c r="AQ228" s="1021">
        <v>6.0742999999999998E-2</v>
      </c>
      <c r="AR228" s="1021">
        <v>2.4590999999999998E-2</v>
      </c>
      <c r="AS228" s="1021" t="s">
        <v>3494</v>
      </c>
      <c r="AT228" s="1021" t="s">
        <v>3494</v>
      </c>
      <c r="AU228" s="1021" t="str">
        <f>VLOOKUP(AV228,справочник_HC!$A$3:$E$20,5,FALSE)</f>
        <v xml:space="preserve">HP.6 </v>
      </c>
      <c r="AV228" s="1037">
        <v>13040</v>
      </c>
      <c r="AW228" s="1036" t="str">
        <f>VLOOKUP(AV228,[3]справочник!$A$3:$C$20,3,FALSE)</f>
        <v>HC.6.2</v>
      </c>
      <c r="AX228" s="1021" t="s">
        <v>3428</v>
      </c>
      <c r="AY228" s="1021">
        <v>130</v>
      </c>
      <c r="AZ228" s="1021" t="s">
        <v>3169</v>
      </c>
      <c r="BA228" s="1021">
        <v>50000</v>
      </c>
      <c r="BB228" s="1021" t="s">
        <v>3081</v>
      </c>
      <c r="BC228" s="1021" t="s">
        <v>3450</v>
      </c>
      <c r="BD228" s="1021"/>
      <c r="BE228" s="1021"/>
      <c r="BF228" s="1021"/>
      <c r="BG228" s="1021" t="s">
        <v>3495</v>
      </c>
      <c r="BH228" s="1009"/>
      <c r="BI228" s="1009">
        <v>0</v>
      </c>
      <c r="BJ228" s="1009">
        <v>0</v>
      </c>
      <c r="BK228" s="1009">
        <v>0</v>
      </c>
      <c r="BL228" s="1009">
        <v>1</v>
      </c>
      <c r="BM228" s="1009"/>
      <c r="BN228" s="1009"/>
      <c r="BO228" s="1009"/>
      <c r="BP228" s="1009">
        <v>0</v>
      </c>
      <c r="BQ228" s="1009">
        <v>0</v>
      </c>
      <c r="BR228" s="1009">
        <v>0</v>
      </c>
      <c r="BS228" s="1009">
        <v>0</v>
      </c>
      <c r="BT228" s="1009"/>
      <c r="BU228" s="1009"/>
      <c r="BV228" s="1009"/>
      <c r="BW228" s="1009"/>
      <c r="BX228" s="1009"/>
      <c r="BY228" s="1009"/>
      <c r="BZ228" s="1009"/>
      <c r="CA228" s="1009">
        <v>100</v>
      </c>
      <c r="CB228" s="1009"/>
      <c r="CC228" s="1009"/>
      <c r="CD228" s="1009"/>
      <c r="CE228" s="1009"/>
      <c r="CF228" s="1009"/>
      <c r="CG228" s="1009"/>
    </row>
    <row r="229" spans="1:85" hidden="1">
      <c r="A229" s="1021">
        <v>2011</v>
      </c>
      <c r="B229" s="1021">
        <v>302</v>
      </c>
      <c r="C229" s="1021" t="s">
        <v>3063</v>
      </c>
      <c r="D229" s="1021" t="str">
        <f>VLOOKUP(G229,'справочник FS-HF'!$A$2:$C$26,3,FALSE)</f>
        <v>FS.7.1.1</v>
      </c>
      <c r="E229" s="1021" t="str">
        <f>VLOOKUP(G229,'справочник FS-HF'!$A$2:$D$26,4,FALSE)</f>
        <v xml:space="preserve">HF.4.2.2.1 </v>
      </c>
      <c r="F229" s="1021">
        <v>1</v>
      </c>
      <c r="G229" s="1021" t="s">
        <v>3064</v>
      </c>
      <c r="H229" s="1021">
        <v>2011014070</v>
      </c>
      <c r="I229" s="1021" t="s">
        <v>3512</v>
      </c>
      <c r="J229" s="1021">
        <v>1</v>
      </c>
      <c r="K229" s="1021">
        <v>613</v>
      </c>
      <c r="L229" s="1021" t="s">
        <v>3034</v>
      </c>
      <c r="M229" s="1021"/>
      <c r="N229" s="1021"/>
      <c r="O229" s="1021">
        <v>10019</v>
      </c>
      <c r="P229" s="1021" t="s">
        <v>3035</v>
      </c>
      <c r="Q229" s="1021">
        <v>11</v>
      </c>
      <c r="R229" s="1021" t="s">
        <v>3036</v>
      </c>
      <c r="S229" s="1021">
        <v>1</v>
      </c>
      <c r="T229" s="1021">
        <v>10</v>
      </c>
      <c r="U229" s="1021">
        <v>110</v>
      </c>
      <c r="V229" s="1021" t="s">
        <v>3047</v>
      </c>
      <c r="W229" s="1021">
        <v>7.4899999999999902E-4</v>
      </c>
      <c r="X229" s="1035">
        <v>2.6499999999999901E-4</v>
      </c>
      <c r="Y229" s="1036">
        <f>X229*'[3]Exchange rate'!$B$5*'[3]Exchange rate'!$B$7</f>
        <v>38.854299999999853</v>
      </c>
      <c r="Z229" s="1021"/>
      <c r="AA229" s="1021">
        <v>7.4899999999999902E-4</v>
      </c>
      <c r="AB229" s="1021">
        <v>2.6499999999999901E-4</v>
      </c>
      <c r="AC229" s="1021"/>
      <c r="AD229" s="1021"/>
      <c r="AE229" s="1021"/>
      <c r="AF229" s="1021">
        <v>7.4899999999999902E-4</v>
      </c>
      <c r="AG229" s="1021"/>
      <c r="AH229" s="1021"/>
      <c r="AI229" s="1021">
        <v>7.4899999999999902E-4</v>
      </c>
      <c r="AJ229" s="1021"/>
      <c r="AK229" s="1021"/>
      <c r="AL229" s="1021"/>
      <c r="AM229" s="1021"/>
      <c r="AN229" s="1021"/>
      <c r="AO229" s="1021"/>
      <c r="AP229" s="1021">
        <v>302</v>
      </c>
      <c r="AQ229" s="1021">
        <v>7.4899999999999902E-4</v>
      </c>
      <c r="AR229" s="1021">
        <v>2.6499999999999901E-4</v>
      </c>
      <c r="AS229" s="1021" t="s">
        <v>3494</v>
      </c>
      <c r="AT229" s="1021" t="s">
        <v>3494</v>
      </c>
      <c r="AU229" s="1021" t="str">
        <f>VLOOKUP(AV229,справочник_HC!$A$3:$E$20,5,FALSE)</f>
        <v xml:space="preserve">HP.6 </v>
      </c>
      <c r="AV229" s="1037">
        <v>13040</v>
      </c>
      <c r="AW229" s="1036" t="str">
        <f>VLOOKUP(AV229,[3]справочник!$A$3:$C$20,3,FALSE)</f>
        <v>HC.6.2</v>
      </c>
      <c r="AX229" s="1021" t="s">
        <v>3428</v>
      </c>
      <c r="AY229" s="1021">
        <v>130</v>
      </c>
      <c r="AZ229" s="1021" t="s">
        <v>3169</v>
      </c>
      <c r="BA229" s="1021">
        <v>50000</v>
      </c>
      <c r="BB229" s="1021" t="s">
        <v>3081</v>
      </c>
      <c r="BC229" s="1021" t="s">
        <v>3450</v>
      </c>
      <c r="BD229" s="1021"/>
      <c r="BE229" s="1021"/>
      <c r="BF229" s="1021"/>
      <c r="BG229" s="1021" t="s">
        <v>3495</v>
      </c>
      <c r="BH229" s="1009"/>
      <c r="BI229" s="1009">
        <v>0</v>
      </c>
      <c r="BJ229" s="1009">
        <v>0</v>
      </c>
      <c r="BK229" s="1009">
        <v>0</v>
      </c>
      <c r="BL229" s="1009"/>
      <c r="BM229" s="1009"/>
      <c r="BN229" s="1009"/>
      <c r="BO229" s="1009"/>
      <c r="BP229" s="1009">
        <v>0</v>
      </c>
      <c r="BQ229" s="1009">
        <v>0</v>
      </c>
      <c r="BR229" s="1009">
        <v>0</v>
      </c>
      <c r="BS229" s="1009">
        <v>0</v>
      </c>
      <c r="BT229" s="1009"/>
      <c r="BU229" s="1009"/>
      <c r="BV229" s="1009"/>
      <c r="BW229" s="1009"/>
      <c r="BX229" s="1009"/>
      <c r="BY229" s="1009"/>
      <c r="BZ229" s="1009"/>
      <c r="CA229" s="1009">
        <v>100</v>
      </c>
      <c r="CB229" s="1009"/>
      <c r="CC229" s="1009"/>
      <c r="CD229" s="1009"/>
      <c r="CE229" s="1009"/>
      <c r="CF229" s="1009"/>
      <c r="CG229" s="1009"/>
    </row>
    <row r="230" spans="1:85" hidden="1">
      <c r="A230" s="1021">
        <v>2011</v>
      </c>
      <c r="B230" s="1021">
        <v>302</v>
      </c>
      <c r="C230" s="1021" t="s">
        <v>3063</v>
      </c>
      <c r="D230" s="1021" t="str">
        <f>VLOOKUP(G230,'справочник FS-HF'!$A$2:$C$26,3,FALSE)</f>
        <v>FS.7.1.1</v>
      </c>
      <c r="E230" s="1021" t="str">
        <f>VLOOKUP(G230,'справочник FS-HF'!$A$2:$D$26,4,FALSE)</f>
        <v xml:space="preserve">HF.4.2.2.1 </v>
      </c>
      <c r="F230" s="1021">
        <v>1</v>
      </c>
      <c r="G230" s="1021" t="s">
        <v>3064</v>
      </c>
      <c r="H230" s="1021">
        <v>2011014117</v>
      </c>
      <c r="I230" s="1021" t="s">
        <v>3513</v>
      </c>
      <c r="J230" s="1021">
        <v>1</v>
      </c>
      <c r="K230" s="1021">
        <v>613</v>
      </c>
      <c r="L230" s="1021" t="s">
        <v>3034</v>
      </c>
      <c r="M230" s="1021"/>
      <c r="N230" s="1021"/>
      <c r="O230" s="1021">
        <v>10019</v>
      </c>
      <c r="P230" s="1021" t="s">
        <v>3035</v>
      </c>
      <c r="Q230" s="1021">
        <v>11</v>
      </c>
      <c r="R230" s="1021" t="s">
        <v>3036</v>
      </c>
      <c r="S230" s="1021">
        <v>1</v>
      </c>
      <c r="T230" s="1021">
        <v>10</v>
      </c>
      <c r="U230" s="1021">
        <v>110</v>
      </c>
      <c r="V230" s="1021" t="s">
        <v>3047</v>
      </c>
      <c r="W230" s="1021">
        <v>1.4450000000000001E-3</v>
      </c>
      <c r="X230" s="1035"/>
      <c r="Y230" s="1036">
        <f>X230*'[3]Exchange rate'!$B$5*'[3]Exchange rate'!$B$7</f>
        <v>0</v>
      </c>
      <c r="Z230" s="1021"/>
      <c r="AA230" s="1021">
        <v>1.4450000000000001E-3</v>
      </c>
      <c r="AB230" s="1021"/>
      <c r="AC230" s="1021"/>
      <c r="AD230" s="1021"/>
      <c r="AE230" s="1021"/>
      <c r="AF230" s="1021">
        <v>1.4450000000000001E-3</v>
      </c>
      <c r="AG230" s="1021"/>
      <c r="AH230" s="1021"/>
      <c r="AI230" s="1021">
        <v>1.4450000000000001E-3</v>
      </c>
      <c r="AJ230" s="1021"/>
      <c r="AK230" s="1021"/>
      <c r="AL230" s="1021"/>
      <c r="AM230" s="1021"/>
      <c r="AN230" s="1021"/>
      <c r="AO230" s="1021"/>
      <c r="AP230" s="1021">
        <v>302</v>
      </c>
      <c r="AQ230" s="1021">
        <v>1.4450000000000001E-3</v>
      </c>
      <c r="AR230" s="1021"/>
      <c r="AS230" s="1021" t="s">
        <v>3494</v>
      </c>
      <c r="AT230" s="1021" t="s">
        <v>3494</v>
      </c>
      <c r="AU230" s="1021" t="str">
        <f>VLOOKUP(AV230,справочник_HC!$A$3:$E$20,5,FALSE)</f>
        <v xml:space="preserve">HP.6 </v>
      </c>
      <c r="AV230" s="1037">
        <v>13040</v>
      </c>
      <c r="AW230" s="1036" t="str">
        <f>VLOOKUP(AV230,[3]справочник!$A$3:$C$20,3,FALSE)</f>
        <v>HC.6.2</v>
      </c>
      <c r="AX230" s="1021" t="s">
        <v>3428</v>
      </c>
      <c r="AY230" s="1021">
        <v>130</v>
      </c>
      <c r="AZ230" s="1021" t="s">
        <v>3169</v>
      </c>
      <c r="BA230" s="1021">
        <v>50000</v>
      </c>
      <c r="BB230" s="1021" t="s">
        <v>3081</v>
      </c>
      <c r="BC230" s="1021" t="s">
        <v>3450</v>
      </c>
      <c r="BD230" s="1021"/>
      <c r="BE230" s="1021"/>
      <c r="BF230" s="1021"/>
      <c r="BG230" s="1021" t="s">
        <v>3495</v>
      </c>
      <c r="BH230" s="1009"/>
      <c r="BI230" s="1009">
        <v>0</v>
      </c>
      <c r="BJ230" s="1009">
        <v>0</v>
      </c>
      <c r="BK230" s="1009">
        <v>0</v>
      </c>
      <c r="BL230" s="1009"/>
      <c r="BM230" s="1009"/>
      <c r="BN230" s="1009"/>
      <c r="BO230" s="1009"/>
      <c r="BP230" s="1009">
        <v>0</v>
      </c>
      <c r="BQ230" s="1009">
        <v>0</v>
      </c>
      <c r="BR230" s="1009">
        <v>0</v>
      </c>
      <c r="BS230" s="1009">
        <v>0</v>
      </c>
      <c r="BT230" s="1009"/>
      <c r="BU230" s="1009"/>
      <c r="BV230" s="1009"/>
      <c r="BW230" s="1009"/>
      <c r="BX230" s="1009"/>
      <c r="BY230" s="1009"/>
      <c r="BZ230" s="1009"/>
      <c r="CA230" s="1009">
        <v>100</v>
      </c>
      <c r="CB230" s="1009"/>
      <c r="CC230" s="1009"/>
      <c r="CD230" s="1009"/>
      <c r="CE230" s="1009"/>
      <c r="CF230" s="1009"/>
      <c r="CG230" s="1009"/>
    </row>
    <row r="231" spans="1:85" hidden="1">
      <c r="A231" s="1021">
        <v>2011</v>
      </c>
      <c r="B231" s="1021">
        <v>302</v>
      </c>
      <c r="C231" s="1021" t="s">
        <v>3063</v>
      </c>
      <c r="D231" s="1021" t="str">
        <f>VLOOKUP(G231,'справочник FS-HF'!$A$2:$C$26,3,FALSE)</f>
        <v>FS.7.1.1</v>
      </c>
      <c r="E231" s="1021" t="str">
        <f>VLOOKUP(G231,'справочник FS-HF'!$A$2:$D$26,4,FALSE)</f>
        <v xml:space="preserve">HF.4.2.2.1 </v>
      </c>
      <c r="F231" s="1021">
        <v>1</v>
      </c>
      <c r="G231" s="1021" t="s">
        <v>3064</v>
      </c>
      <c r="H231" s="1021">
        <v>2011014116</v>
      </c>
      <c r="I231" s="1021" t="s">
        <v>3514</v>
      </c>
      <c r="J231" s="1021">
        <v>1</v>
      </c>
      <c r="K231" s="1021">
        <v>613</v>
      </c>
      <c r="L231" s="1021" t="s">
        <v>3034</v>
      </c>
      <c r="M231" s="1021"/>
      <c r="N231" s="1021"/>
      <c r="O231" s="1021">
        <v>10019</v>
      </c>
      <c r="P231" s="1021" t="s">
        <v>3035</v>
      </c>
      <c r="Q231" s="1021">
        <v>11</v>
      </c>
      <c r="R231" s="1021" t="s">
        <v>3036</v>
      </c>
      <c r="S231" s="1021">
        <v>1</v>
      </c>
      <c r="T231" s="1021">
        <v>10</v>
      </c>
      <c r="U231" s="1021">
        <v>110</v>
      </c>
      <c r="V231" s="1021" t="s">
        <v>3047</v>
      </c>
      <c r="W231" s="1021">
        <v>1.212E-3</v>
      </c>
      <c r="X231" s="1035">
        <v>6.8400000000000004E-4</v>
      </c>
      <c r="Y231" s="1036">
        <f>X231*'[3]Exchange rate'!$B$5*'[3]Exchange rate'!$B$7</f>
        <v>100.28808000000002</v>
      </c>
      <c r="Z231" s="1021"/>
      <c r="AA231" s="1021">
        <v>1.212E-3</v>
      </c>
      <c r="AB231" s="1021">
        <v>6.8400000000000004E-4</v>
      </c>
      <c r="AC231" s="1021"/>
      <c r="AD231" s="1021"/>
      <c r="AE231" s="1021"/>
      <c r="AF231" s="1021">
        <v>1.212E-3</v>
      </c>
      <c r="AG231" s="1021"/>
      <c r="AH231" s="1021"/>
      <c r="AI231" s="1021">
        <v>1.212E-3</v>
      </c>
      <c r="AJ231" s="1021"/>
      <c r="AK231" s="1021"/>
      <c r="AL231" s="1021"/>
      <c r="AM231" s="1021"/>
      <c r="AN231" s="1021"/>
      <c r="AO231" s="1021"/>
      <c r="AP231" s="1021">
        <v>302</v>
      </c>
      <c r="AQ231" s="1021">
        <v>1.212E-3</v>
      </c>
      <c r="AR231" s="1021">
        <v>6.8400000000000004E-4</v>
      </c>
      <c r="AS231" s="1021" t="s">
        <v>3494</v>
      </c>
      <c r="AT231" s="1021" t="s">
        <v>3494</v>
      </c>
      <c r="AU231" s="1021" t="str">
        <f>VLOOKUP(AV231,справочник_HC!$A$3:$E$20,5,FALSE)</f>
        <v xml:space="preserve">HP.6 </v>
      </c>
      <c r="AV231" s="1037">
        <v>13040</v>
      </c>
      <c r="AW231" s="1036" t="str">
        <f>VLOOKUP(AV231,[3]справочник!$A$3:$C$20,3,FALSE)</f>
        <v>HC.6.2</v>
      </c>
      <c r="AX231" s="1021" t="s">
        <v>3428</v>
      </c>
      <c r="AY231" s="1021">
        <v>130</v>
      </c>
      <c r="AZ231" s="1021" t="s">
        <v>3169</v>
      </c>
      <c r="BA231" s="1021">
        <v>50000</v>
      </c>
      <c r="BB231" s="1021" t="s">
        <v>3081</v>
      </c>
      <c r="BC231" s="1021" t="s">
        <v>3450</v>
      </c>
      <c r="BD231" s="1021"/>
      <c r="BE231" s="1021"/>
      <c r="BF231" s="1021"/>
      <c r="BG231" s="1021" t="s">
        <v>3495</v>
      </c>
      <c r="BH231" s="1009"/>
      <c r="BI231" s="1009">
        <v>0</v>
      </c>
      <c r="BJ231" s="1009">
        <v>0</v>
      </c>
      <c r="BK231" s="1009">
        <v>0</v>
      </c>
      <c r="BL231" s="1009"/>
      <c r="BM231" s="1009"/>
      <c r="BN231" s="1009"/>
      <c r="BO231" s="1009"/>
      <c r="BP231" s="1009">
        <v>0</v>
      </c>
      <c r="BQ231" s="1009">
        <v>0</v>
      </c>
      <c r="BR231" s="1009">
        <v>0</v>
      </c>
      <c r="BS231" s="1009">
        <v>0</v>
      </c>
      <c r="BT231" s="1009"/>
      <c r="BU231" s="1009"/>
      <c r="BV231" s="1009"/>
      <c r="BW231" s="1009"/>
      <c r="BX231" s="1009"/>
      <c r="BY231" s="1009"/>
      <c r="BZ231" s="1009"/>
      <c r="CA231" s="1009">
        <v>100</v>
      </c>
      <c r="CB231" s="1009"/>
      <c r="CC231" s="1009"/>
      <c r="CD231" s="1009"/>
      <c r="CE231" s="1009"/>
      <c r="CF231" s="1009"/>
      <c r="CG231" s="1009"/>
    </row>
    <row r="232" spans="1:85" hidden="1">
      <c r="A232" s="1021">
        <v>2010</v>
      </c>
      <c r="B232" s="1021">
        <v>302</v>
      </c>
      <c r="C232" s="1021" t="s">
        <v>3063</v>
      </c>
      <c r="D232" s="1021" t="str">
        <f>VLOOKUP(G232,'справочник FS-HF'!$A$2:$C$26,3,FALSE)</f>
        <v>FS.7.1.1</v>
      </c>
      <c r="E232" s="1021" t="str">
        <f>VLOOKUP(G232,'справочник FS-HF'!$A$2:$D$26,4,FALSE)</f>
        <v xml:space="preserve">HF.4.2.2.1 </v>
      </c>
      <c r="F232" s="1021">
        <v>1</v>
      </c>
      <c r="G232" s="1021" t="s">
        <v>3064</v>
      </c>
      <c r="H232" s="1021">
        <v>2010028391</v>
      </c>
      <c r="I232" s="1021" t="s">
        <v>3525</v>
      </c>
      <c r="J232" s="1021">
        <v>1</v>
      </c>
      <c r="K232" s="1021">
        <v>613</v>
      </c>
      <c r="L232" s="1021" t="s">
        <v>3034</v>
      </c>
      <c r="M232" s="1021"/>
      <c r="N232" s="1021"/>
      <c r="O232" s="1021">
        <v>10019</v>
      </c>
      <c r="P232" s="1021" t="s">
        <v>3035</v>
      </c>
      <c r="Q232" s="1021">
        <v>11</v>
      </c>
      <c r="R232" s="1021" t="s">
        <v>3036</v>
      </c>
      <c r="S232" s="1021">
        <v>1</v>
      </c>
      <c r="T232" s="1021">
        <v>10</v>
      </c>
      <c r="U232" s="1021">
        <v>110</v>
      </c>
      <c r="V232" s="1021" t="s">
        <v>3047</v>
      </c>
      <c r="W232" s="1021">
        <v>0.246</v>
      </c>
      <c r="X232" s="1035"/>
      <c r="Y232" s="1036">
        <f>X232*'[3]Exchange rate'!$B$4*'[3]Exchange rate'!$B$7</f>
        <v>0</v>
      </c>
      <c r="Z232" s="1021"/>
      <c r="AA232" s="1021">
        <v>0.25124412567488502</v>
      </c>
      <c r="AB232" s="1021"/>
      <c r="AC232" s="1021"/>
      <c r="AD232" s="1021"/>
      <c r="AE232" s="1021"/>
      <c r="AF232" s="1021">
        <v>0.246</v>
      </c>
      <c r="AG232" s="1021"/>
      <c r="AH232" s="1021"/>
      <c r="AI232" s="1021">
        <v>0.25124412567488502</v>
      </c>
      <c r="AJ232" s="1021"/>
      <c r="AK232" s="1021"/>
      <c r="AL232" s="1021"/>
      <c r="AM232" s="1021"/>
      <c r="AN232" s="1021"/>
      <c r="AO232" s="1021"/>
      <c r="AP232" s="1021">
        <v>302</v>
      </c>
      <c r="AQ232" s="1021">
        <v>0.246</v>
      </c>
      <c r="AR232" s="1021"/>
      <c r="AS232" s="1021" t="s">
        <v>3494</v>
      </c>
      <c r="AT232" s="1021" t="s">
        <v>3494</v>
      </c>
      <c r="AU232" s="1021" t="str">
        <f>VLOOKUP(AV232,справочник_HC!$A$3:$E$20,5,FALSE)</f>
        <v xml:space="preserve">HP.6 </v>
      </c>
      <c r="AV232" s="1037">
        <v>13040</v>
      </c>
      <c r="AW232" s="1036" t="str">
        <f>VLOOKUP(AV232,[3]справочник!$A$3:$C$20,3,FALSE)</f>
        <v>HC.6.2</v>
      </c>
      <c r="AX232" s="1021" t="s">
        <v>3428</v>
      </c>
      <c r="AY232" s="1021">
        <v>130</v>
      </c>
      <c r="AZ232" s="1021" t="s">
        <v>3169</v>
      </c>
      <c r="BA232" s="1021">
        <v>50000</v>
      </c>
      <c r="BB232" s="1021" t="s">
        <v>3081</v>
      </c>
      <c r="BC232" s="1021" t="s">
        <v>3081</v>
      </c>
      <c r="BD232" s="1021"/>
      <c r="BE232" s="1038">
        <v>38717</v>
      </c>
      <c r="BF232" s="1038">
        <v>39081</v>
      </c>
      <c r="BG232" s="1021" t="s">
        <v>3526</v>
      </c>
      <c r="BH232" s="1009"/>
      <c r="BI232" s="1009">
        <v>0</v>
      </c>
      <c r="BJ232" s="1009">
        <v>0</v>
      </c>
      <c r="BK232" s="1009">
        <v>0</v>
      </c>
      <c r="BL232" s="1009"/>
      <c r="BM232" s="1009"/>
      <c r="BN232" s="1009"/>
      <c r="BO232" s="1009"/>
      <c r="BP232" s="1009">
        <v>0</v>
      </c>
      <c r="BQ232" s="1009">
        <v>0</v>
      </c>
      <c r="BR232" s="1009">
        <v>0</v>
      </c>
      <c r="BS232" s="1009">
        <v>0</v>
      </c>
      <c r="BT232" s="1009"/>
      <c r="BU232" s="1009"/>
      <c r="BV232" s="1009"/>
      <c r="BW232" s="1009"/>
      <c r="BX232" s="1009"/>
      <c r="BY232" s="1009"/>
      <c r="BZ232" s="1009"/>
      <c r="CA232" s="1009">
        <v>100</v>
      </c>
      <c r="CB232" s="1009"/>
      <c r="CC232" s="1009"/>
      <c r="CD232" s="1009"/>
      <c r="CE232" s="1009"/>
      <c r="CF232" s="1009"/>
      <c r="CG232" s="1009"/>
    </row>
    <row r="233" spans="1:85" hidden="1">
      <c r="A233" s="1021">
        <v>2011</v>
      </c>
      <c r="B233" s="1021">
        <v>302</v>
      </c>
      <c r="C233" s="1021" t="s">
        <v>3063</v>
      </c>
      <c r="D233" s="1021" t="str">
        <f>VLOOKUP(G233,'справочник FS-HF'!$A$2:$C$26,3,FALSE)</f>
        <v>FS.7.1.1</v>
      </c>
      <c r="E233" s="1021" t="str">
        <f>VLOOKUP(G233,'справочник FS-HF'!$A$2:$D$26,4,FALSE)</f>
        <v xml:space="preserve">HF.4.2.2.1 </v>
      </c>
      <c r="F233" s="1021">
        <v>1</v>
      </c>
      <c r="G233" s="1021" t="s">
        <v>3064</v>
      </c>
      <c r="H233" s="1021">
        <v>2011011883</v>
      </c>
      <c r="I233" s="1021" t="s">
        <v>3581</v>
      </c>
      <c r="J233" s="1021">
        <v>3</v>
      </c>
      <c r="K233" s="1021">
        <v>613</v>
      </c>
      <c r="L233" s="1021" t="s">
        <v>3034</v>
      </c>
      <c r="M233" s="1021"/>
      <c r="N233" s="1021"/>
      <c r="O233" s="1021">
        <v>10019</v>
      </c>
      <c r="P233" s="1021" t="s">
        <v>3035</v>
      </c>
      <c r="Q233" s="1021">
        <v>11</v>
      </c>
      <c r="R233" s="1021" t="s">
        <v>3036</v>
      </c>
      <c r="S233" s="1021">
        <v>1</v>
      </c>
      <c r="T233" s="1021">
        <v>10</v>
      </c>
      <c r="U233" s="1021">
        <v>110</v>
      </c>
      <c r="V233" s="1021" t="s">
        <v>3047</v>
      </c>
      <c r="W233" s="1021"/>
      <c r="X233" s="1035">
        <v>0.246</v>
      </c>
      <c r="Y233" s="1036">
        <f>X233*'[3]Exchange rate'!$B$5*'[3]Exchange rate'!$B$7</f>
        <v>36068.519999999997</v>
      </c>
      <c r="Z233" s="1021"/>
      <c r="AA233" s="1021"/>
      <c r="AB233" s="1021">
        <v>0.246</v>
      </c>
      <c r="AC233" s="1021"/>
      <c r="AD233" s="1021"/>
      <c r="AE233" s="1021"/>
      <c r="AF233" s="1021"/>
      <c r="AG233" s="1021"/>
      <c r="AH233" s="1021"/>
      <c r="AI233" s="1021"/>
      <c r="AJ233" s="1021"/>
      <c r="AK233" s="1021"/>
      <c r="AL233" s="1021"/>
      <c r="AM233" s="1021"/>
      <c r="AN233" s="1021"/>
      <c r="AO233" s="1021"/>
      <c r="AP233" s="1021">
        <v>302</v>
      </c>
      <c r="AQ233" s="1021"/>
      <c r="AR233" s="1021">
        <v>0.246</v>
      </c>
      <c r="AS233" s="1021" t="s">
        <v>3494</v>
      </c>
      <c r="AT233" s="1021" t="s">
        <v>3494</v>
      </c>
      <c r="AU233" s="1021" t="str">
        <f>VLOOKUP(AV233,справочник_HC!$A$3:$E$20,5,FALSE)</f>
        <v xml:space="preserve">HP.6 </v>
      </c>
      <c r="AV233" s="1037">
        <v>13040</v>
      </c>
      <c r="AW233" s="1036" t="str">
        <f>VLOOKUP(AV233,[3]справочник!$A$3:$C$20,3,FALSE)</f>
        <v>HC.6.2</v>
      </c>
      <c r="AX233" s="1021" t="s">
        <v>3428</v>
      </c>
      <c r="AY233" s="1021">
        <v>130</v>
      </c>
      <c r="AZ233" s="1021" t="s">
        <v>3169</v>
      </c>
      <c r="BA233" s="1021">
        <v>50000</v>
      </c>
      <c r="BB233" s="1021" t="s">
        <v>3081</v>
      </c>
      <c r="BC233" s="1021" t="s">
        <v>3091</v>
      </c>
      <c r="BD233" s="1021"/>
      <c r="BE233" s="1021"/>
      <c r="BF233" s="1021"/>
      <c r="BG233" s="1021" t="s">
        <v>3582</v>
      </c>
      <c r="BH233" s="1009"/>
      <c r="BI233" s="1009">
        <v>0</v>
      </c>
      <c r="BJ233" s="1009">
        <v>0</v>
      </c>
      <c r="BK233" s="1009">
        <v>0</v>
      </c>
      <c r="BL233" s="1009"/>
      <c r="BM233" s="1009"/>
      <c r="BN233" s="1009"/>
      <c r="BO233" s="1009"/>
      <c r="BP233" s="1009">
        <v>0</v>
      </c>
      <c r="BQ233" s="1009">
        <v>0</v>
      </c>
      <c r="BR233" s="1009">
        <v>0</v>
      </c>
      <c r="BS233" s="1009">
        <v>0</v>
      </c>
      <c r="BT233" s="1009"/>
      <c r="BU233" s="1009"/>
      <c r="BV233" s="1009"/>
      <c r="BW233" s="1009"/>
      <c r="BX233" s="1009"/>
      <c r="BY233" s="1009"/>
      <c r="BZ233" s="1009"/>
      <c r="CA233" s="1009"/>
      <c r="CB233" s="1009"/>
      <c r="CC233" s="1009"/>
      <c r="CD233" s="1009"/>
      <c r="CE233" s="1009"/>
      <c r="CF233" s="1009"/>
      <c r="CG233" s="1009"/>
    </row>
    <row r="234" spans="1:85" hidden="1">
      <c r="A234" s="1021">
        <v>2010</v>
      </c>
      <c r="B234" s="1021">
        <v>302</v>
      </c>
      <c r="C234" s="1021" t="s">
        <v>3063</v>
      </c>
      <c r="D234" s="1021" t="str">
        <f>VLOOKUP(G234,'справочник FS-HF'!$A$2:$C$26,3,FALSE)</f>
        <v>FS.7.1.1</v>
      </c>
      <c r="E234" s="1021" t="str">
        <f>VLOOKUP(G234,'справочник FS-HF'!$A$2:$D$26,4,FALSE)</f>
        <v xml:space="preserve">HF.4.2.2.1 </v>
      </c>
      <c r="F234" s="1021">
        <v>1</v>
      </c>
      <c r="G234" s="1021" t="s">
        <v>3064</v>
      </c>
      <c r="H234" s="1021">
        <v>2010030912</v>
      </c>
      <c r="I234" s="1021" t="s">
        <v>3536</v>
      </c>
      <c r="J234" s="1021">
        <v>1</v>
      </c>
      <c r="K234" s="1021">
        <v>613</v>
      </c>
      <c r="L234" s="1021" t="s">
        <v>3034</v>
      </c>
      <c r="M234" s="1021"/>
      <c r="N234" s="1021"/>
      <c r="O234" s="1021">
        <v>10019</v>
      </c>
      <c r="P234" s="1021" t="s">
        <v>3035</v>
      </c>
      <c r="Q234" s="1021">
        <v>11</v>
      </c>
      <c r="R234" s="1021" t="s">
        <v>3036</v>
      </c>
      <c r="S234" s="1021">
        <v>1</v>
      </c>
      <c r="T234" s="1021">
        <v>10</v>
      </c>
      <c r="U234" s="1021">
        <v>110</v>
      </c>
      <c r="V234" s="1021" t="s">
        <v>3047</v>
      </c>
      <c r="W234" s="1021">
        <v>0.17999999999999899</v>
      </c>
      <c r="X234" s="1035"/>
      <c r="Y234" s="1036">
        <f>X234*'[3]Exchange rate'!$B$4*'[3]Exchange rate'!$B$7</f>
        <v>0</v>
      </c>
      <c r="Z234" s="1021"/>
      <c r="AA234" s="1021">
        <v>0.183837165127964</v>
      </c>
      <c r="AB234" s="1021"/>
      <c r="AC234" s="1021"/>
      <c r="AD234" s="1021"/>
      <c r="AE234" s="1021"/>
      <c r="AF234" s="1021">
        <v>0.17999999999999899</v>
      </c>
      <c r="AG234" s="1021"/>
      <c r="AH234" s="1021"/>
      <c r="AI234" s="1021">
        <v>0.183837165127964</v>
      </c>
      <c r="AJ234" s="1021"/>
      <c r="AK234" s="1021"/>
      <c r="AL234" s="1021"/>
      <c r="AM234" s="1021"/>
      <c r="AN234" s="1021"/>
      <c r="AO234" s="1021"/>
      <c r="AP234" s="1021">
        <v>302</v>
      </c>
      <c r="AQ234" s="1021">
        <v>0.17999999999999899</v>
      </c>
      <c r="AR234" s="1021"/>
      <c r="AS234" s="1021" t="s">
        <v>3537</v>
      </c>
      <c r="AT234" s="1021" t="s">
        <v>3538</v>
      </c>
      <c r="AU234" s="1021" t="str">
        <f>VLOOKUP(AV234,справочник_HC!$A$3:$E$20,5,FALSE)</f>
        <v xml:space="preserve">HP.6 </v>
      </c>
      <c r="AV234" s="1037">
        <v>13040</v>
      </c>
      <c r="AW234" s="1036" t="str">
        <f>VLOOKUP(AV234,[3]справочник!$A$3:$C$20,3,FALSE)</f>
        <v>HC.6.2</v>
      </c>
      <c r="AX234" s="1021" t="s">
        <v>3428</v>
      </c>
      <c r="AY234" s="1021">
        <v>130</v>
      </c>
      <c r="AZ234" s="1021" t="s">
        <v>3169</v>
      </c>
      <c r="BA234" s="1021">
        <v>50000</v>
      </c>
      <c r="BB234" s="1021" t="s">
        <v>3081</v>
      </c>
      <c r="BC234" s="1021" t="s">
        <v>3081</v>
      </c>
      <c r="BD234" s="1021"/>
      <c r="BE234" s="1038">
        <v>38717</v>
      </c>
      <c r="BF234" s="1038">
        <v>39081</v>
      </c>
      <c r="BG234" s="1021" t="s">
        <v>3539</v>
      </c>
      <c r="BH234" s="1009"/>
      <c r="BI234" s="1009">
        <v>0</v>
      </c>
      <c r="BJ234" s="1009">
        <v>0</v>
      </c>
      <c r="BK234" s="1009">
        <v>0</v>
      </c>
      <c r="BL234" s="1009"/>
      <c r="BM234" s="1009"/>
      <c r="BN234" s="1009"/>
      <c r="BO234" s="1009"/>
      <c r="BP234" s="1009">
        <v>0</v>
      </c>
      <c r="BQ234" s="1009">
        <v>0</v>
      </c>
      <c r="BR234" s="1009">
        <v>0</v>
      </c>
      <c r="BS234" s="1009">
        <v>0</v>
      </c>
      <c r="BT234" s="1009"/>
      <c r="BU234" s="1009"/>
      <c r="BV234" s="1009"/>
      <c r="BW234" s="1009"/>
      <c r="BX234" s="1009"/>
      <c r="BY234" s="1009"/>
      <c r="BZ234" s="1009"/>
      <c r="CA234" s="1009">
        <v>100</v>
      </c>
      <c r="CB234" s="1009"/>
      <c r="CC234" s="1009"/>
      <c r="CD234" s="1009"/>
      <c r="CE234" s="1009"/>
      <c r="CF234" s="1009"/>
      <c r="CG234" s="1009"/>
    </row>
    <row r="235" spans="1:85" hidden="1">
      <c r="A235" s="1021">
        <v>2011</v>
      </c>
      <c r="B235" s="1021">
        <v>302</v>
      </c>
      <c r="C235" s="1021" t="s">
        <v>3063</v>
      </c>
      <c r="D235" s="1021" t="str">
        <f>VLOOKUP(G235,'справочник FS-HF'!$A$2:$C$26,3,FALSE)</f>
        <v>FS.7.1.1</v>
      </c>
      <c r="E235" s="1021" t="str">
        <f>VLOOKUP(G235,'справочник FS-HF'!$A$2:$D$26,4,FALSE)</f>
        <v xml:space="preserve">HF.4.2.2.1 </v>
      </c>
      <c r="F235" s="1021">
        <v>1</v>
      </c>
      <c r="G235" s="1021" t="s">
        <v>3064</v>
      </c>
      <c r="H235" s="1021">
        <v>2011016419</v>
      </c>
      <c r="I235" s="1021" t="s">
        <v>3583</v>
      </c>
      <c r="J235" s="1021">
        <v>3</v>
      </c>
      <c r="K235" s="1021">
        <v>613</v>
      </c>
      <c r="L235" s="1021" t="s">
        <v>3034</v>
      </c>
      <c r="M235" s="1021"/>
      <c r="N235" s="1021"/>
      <c r="O235" s="1021">
        <v>10019</v>
      </c>
      <c r="P235" s="1021" t="s">
        <v>3035</v>
      </c>
      <c r="Q235" s="1021">
        <v>11</v>
      </c>
      <c r="R235" s="1021" t="s">
        <v>3036</v>
      </c>
      <c r="S235" s="1021">
        <v>1</v>
      </c>
      <c r="T235" s="1021">
        <v>10</v>
      </c>
      <c r="U235" s="1021">
        <v>110</v>
      </c>
      <c r="V235" s="1021" t="s">
        <v>3047</v>
      </c>
      <c r="W235" s="1021"/>
      <c r="X235" s="1035">
        <v>9.9289000000000002E-2</v>
      </c>
      <c r="Y235" s="1036">
        <f>X235*'[3]Exchange rate'!$B$5*'[3]Exchange rate'!$B$7</f>
        <v>14557.753180000002</v>
      </c>
      <c r="Z235" s="1021"/>
      <c r="AA235" s="1021"/>
      <c r="AB235" s="1021">
        <v>9.9289000000000002E-2</v>
      </c>
      <c r="AC235" s="1021"/>
      <c r="AD235" s="1021"/>
      <c r="AE235" s="1021"/>
      <c r="AF235" s="1021"/>
      <c r="AG235" s="1021"/>
      <c r="AH235" s="1021"/>
      <c r="AI235" s="1021"/>
      <c r="AJ235" s="1021"/>
      <c r="AK235" s="1021"/>
      <c r="AL235" s="1021"/>
      <c r="AM235" s="1021"/>
      <c r="AN235" s="1021"/>
      <c r="AO235" s="1021"/>
      <c r="AP235" s="1021">
        <v>302</v>
      </c>
      <c r="AQ235" s="1021"/>
      <c r="AR235" s="1021">
        <v>9.9289000000000002E-2</v>
      </c>
      <c r="AS235" s="1021" t="s">
        <v>3537</v>
      </c>
      <c r="AT235" s="1021" t="s">
        <v>3538</v>
      </c>
      <c r="AU235" s="1021" t="str">
        <f>VLOOKUP(AV235,справочник_HC!$A$3:$E$20,5,FALSE)</f>
        <v xml:space="preserve">HP.6 </v>
      </c>
      <c r="AV235" s="1037">
        <v>13040</v>
      </c>
      <c r="AW235" s="1036" t="str">
        <f>VLOOKUP(AV235,[3]справочник!$A$3:$C$20,3,FALSE)</f>
        <v>HC.6.2</v>
      </c>
      <c r="AX235" s="1021" t="s">
        <v>3428</v>
      </c>
      <c r="AY235" s="1021">
        <v>130</v>
      </c>
      <c r="AZ235" s="1021" t="s">
        <v>3169</v>
      </c>
      <c r="BA235" s="1021">
        <v>50000</v>
      </c>
      <c r="BB235" s="1021" t="s">
        <v>3081</v>
      </c>
      <c r="BC235" s="1021" t="s">
        <v>3091</v>
      </c>
      <c r="BD235" s="1021"/>
      <c r="BE235" s="1021"/>
      <c r="BF235" s="1021"/>
      <c r="BG235" s="1021" t="s">
        <v>3584</v>
      </c>
      <c r="BH235" s="1009"/>
      <c r="BI235" s="1009">
        <v>0</v>
      </c>
      <c r="BJ235" s="1009">
        <v>0</v>
      </c>
      <c r="BK235" s="1009">
        <v>0</v>
      </c>
      <c r="BL235" s="1009"/>
      <c r="BM235" s="1009"/>
      <c r="BN235" s="1009"/>
      <c r="BO235" s="1009"/>
      <c r="BP235" s="1009">
        <v>0</v>
      </c>
      <c r="BQ235" s="1009">
        <v>0</v>
      </c>
      <c r="BR235" s="1009">
        <v>0</v>
      </c>
      <c r="BS235" s="1009">
        <v>0</v>
      </c>
      <c r="BT235" s="1009"/>
      <c r="BU235" s="1009"/>
      <c r="BV235" s="1009"/>
      <c r="BW235" s="1009"/>
      <c r="BX235" s="1009"/>
      <c r="BY235" s="1009"/>
      <c r="BZ235" s="1009"/>
      <c r="CA235" s="1009"/>
      <c r="CB235" s="1009"/>
      <c r="CC235" s="1009"/>
      <c r="CD235" s="1009"/>
      <c r="CE235" s="1009"/>
      <c r="CF235" s="1009"/>
      <c r="CG235" s="1009"/>
    </row>
    <row r="236" spans="1:85" hidden="1">
      <c r="A236" s="1021">
        <v>2010</v>
      </c>
      <c r="B236" s="1021">
        <v>302</v>
      </c>
      <c r="C236" s="1021" t="s">
        <v>3063</v>
      </c>
      <c r="D236" s="1021" t="str">
        <f>VLOOKUP(G236,'справочник FS-HF'!$A$2:$C$26,3,FALSE)</f>
        <v>FS.7.1.1</v>
      </c>
      <c r="E236" s="1021" t="str">
        <f>VLOOKUP(G236,'справочник FS-HF'!$A$2:$D$26,4,FALSE)</f>
        <v xml:space="preserve">HF.4.2.2.1 </v>
      </c>
      <c r="F236" s="1021">
        <v>1</v>
      </c>
      <c r="G236" s="1021" t="s">
        <v>3064</v>
      </c>
      <c r="H236" s="1021">
        <v>2010031309</v>
      </c>
      <c r="I236" s="1021" t="s">
        <v>3614</v>
      </c>
      <c r="J236" s="1021">
        <v>3</v>
      </c>
      <c r="K236" s="1021">
        <v>613</v>
      </c>
      <c r="L236" s="1021" t="s">
        <v>3034</v>
      </c>
      <c r="M236" s="1021"/>
      <c r="N236" s="1021"/>
      <c r="O236" s="1021">
        <v>10019</v>
      </c>
      <c r="P236" s="1021" t="s">
        <v>3035</v>
      </c>
      <c r="Q236" s="1021">
        <v>11</v>
      </c>
      <c r="R236" s="1021" t="s">
        <v>3036</v>
      </c>
      <c r="S236" s="1021">
        <v>1</v>
      </c>
      <c r="T236" s="1021">
        <v>10</v>
      </c>
      <c r="U236" s="1021">
        <v>110</v>
      </c>
      <c r="V236" s="1021" t="s">
        <v>3094</v>
      </c>
      <c r="W236" s="1021"/>
      <c r="X236" s="1035">
        <v>4.8760000000000001E-3</v>
      </c>
      <c r="Y236" s="1036">
        <f>X236*'[3]Exchange rate'!$B$4*'[3]Exchange rate'!$B$7</f>
        <v>718.52736000000004</v>
      </c>
      <c r="Z236" s="1021"/>
      <c r="AA236" s="1021"/>
      <c r="AB236" s="1021">
        <v>4.9799445397997596E-3</v>
      </c>
      <c r="AC236" s="1021"/>
      <c r="AD236" s="1021"/>
      <c r="AE236" s="1021"/>
      <c r="AF236" s="1021"/>
      <c r="AG236" s="1021"/>
      <c r="AH236" s="1021"/>
      <c r="AI236" s="1021"/>
      <c r="AJ236" s="1021"/>
      <c r="AK236" s="1021"/>
      <c r="AL236" s="1021"/>
      <c r="AM236" s="1021"/>
      <c r="AN236" s="1021"/>
      <c r="AO236" s="1021"/>
      <c r="AP236" s="1021">
        <v>302</v>
      </c>
      <c r="AQ236" s="1021"/>
      <c r="AR236" s="1021">
        <v>4.8760000000000001E-3</v>
      </c>
      <c r="AS236" s="1021" t="s">
        <v>3537</v>
      </c>
      <c r="AT236" s="1021" t="s">
        <v>3538</v>
      </c>
      <c r="AU236" s="1021" t="str">
        <f>VLOOKUP(AV236,справочник_HC!$A$3:$E$20,5,FALSE)</f>
        <v xml:space="preserve">HP.6 </v>
      </c>
      <c r="AV236" s="1037">
        <v>13040</v>
      </c>
      <c r="AW236" s="1036" t="str">
        <f>VLOOKUP(AV236,[3]справочник!$A$3:$C$20,3,FALSE)</f>
        <v>HC.6.2</v>
      </c>
      <c r="AX236" s="1021" t="s">
        <v>3428</v>
      </c>
      <c r="AY236" s="1021">
        <v>130</v>
      </c>
      <c r="AZ236" s="1021" t="s">
        <v>3169</v>
      </c>
      <c r="BA236" s="1021">
        <v>50000</v>
      </c>
      <c r="BB236" s="1021" t="s">
        <v>3081</v>
      </c>
      <c r="BC236" s="1021" t="s">
        <v>3081</v>
      </c>
      <c r="BD236" s="1021"/>
      <c r="BE236" s="1038">
        <v>38717</v>
      </c>
      <c r="BF236" s="1038">
        <v>39081</v>
      </c>
      <c r="BG236" s="1021" t="s">
        <v>3615</v>
      </c>
      <c r="BH236" s="1009"/>
      <c r="BI236" s="1009">
        <v>0</v>
      </c>
      <c r="BJ236" s="1009">
        <v>0</v>
      </c>
      <c r="BK236" s="1009">
        <v>0</v>
      </c>
      <c r="BL236" s="1009">
        <v>1</v>
      </c>
      <c r="BM236" s="1009"/>
      <c r="BN236" s="1009"/>
      <c r="BO236" s="1009"/>
      <c r="BP236" s="1009">
        <v>0</v>
      </c>
      <c r="BQ236" s="1009">
        <v>0</v>
      </c>
      <c r="BR236" s="1009">
        <v>0</v>
      </c>
      <c r="BS236" s="1009">
        <v>0</v>
      </c>
      <c r="BT236" s="1009"/>
      <c r="BU236" s="1009"/>
      <c r="BV236" s="1009"/>
      <c r="BW236" s="1009"/>
      <c r="BX236" s="1009"/>
      <c r="BY236" s="1009"/>
      <c r="BZ236" s="1009"/>
      <c r="CA236" s="1009"/>
      <c r="CB236" s="1009"/>
      <c r="CC236" s="1009"/>
      <c r="CD236" s="1009"/>
      <c r="CE236" s="1009"/>
      <c r="CF236" s="1009"/>
      <c r="CG236" s="1009"/>
    </row>
    <row r="237" spans="1:85" hidden="1">
      <c r="A237" s="1021">
        <v>2010</v>
      </c>
      <c r="B237" s="1021">
        <v>302</v>
      </c>
      <c r="C237" s="1021" t="s">
        <v>3063</v>
      </c>
      <c r="D237" s="1021" t="str">
        <f>VLOOKUP(G237,'справочник FS-HF'!$A$2:$C$26,3,FALSE)</f>
        <v>FS.7.1.1</v>
      </c>
      <c r="E237" s="1021" t="str">
        <f>VLOOKUP(G237,'справочник FS-HF'!$A$2:$D$26,4,FALSE)</f>
        <v xml:space="preserve">HF.4.2.2.1 </v>
      </c>
      <c r="F237" s="1021">
        <v>1</v>
      </c>
      <c r="G237" s="1021" t="s">
        <v>3064</v>
      </c>
      <c r="H237" s="1021">
        <v>2010031311</v>
      </c>
      <c r="I237" s="1021" t="s">
        <v>3625</v>
      </c>
      <c r="J237" s="1021">
        <v>3</v>
      </c>
      <c r="K237" s="1021">
        <v>613</v>
      </c>
      <c r="L237" s="1021" t="s">
        <v>3034</v>
      </c>
      <c r="M237" s="1021"/>
      <c r="N237" s="1021"/>
      <c r="O237" s="1021">
        <v>10019</v>
      </c>
      <c r="P237" s="1021" t="s">
        <v>3035</v>
      </c>
      <c r="Q237" s="1021">
        <v>11</v>
      </c>
      <c r="R237" s="1021" t="s">
        <v>3036</v>
      </c>
      <c r="S237" s="1021">
        <v>1</v>
      </c>
      <c r="T237" s="1021">
        <v>10</v>
      </c>
      <c r="U237" s="1021">
        <v>110</v>
      </c>
      <c r="V237" s="1021" t="s">
        <v>3047</v>
      </c>
      <c r="W237" s="1021"/>
      <c r="X237" s="1035">
        <v>3.0600000000000001E-4</v>
      </c>
      <c r="Y237" s="1036">
        <f>X237*'[3]Exchange rate'!$B$4*'[3]Exchange rate'!$B$7</f>
        <v>45.092160000000007</v>
      </c>
      <c r="Z237" s="1021"/>
      <c r="AA237" s="1021"/>
      <c r="AB237" s="1021">
        <v>3.1252318071753999E-4</v>
      </c>
      <c r="AC237" s="1021"/>
      <c r="AD237" s="1021"/>
      <c r="AE237" s="1021"/>
      <c r="AF237" s="1021"/>
      <c r="AG237" s="1021"/>
      <c r="AH237" s="1021"/>
      <c r="AI237" s="1021"/>
      <c r="AJ237" s="1021"/>
      <c r="AK237" s="1021"/>
      <c r="AL237" s="1021"/>
      <c r="AM237" s="1021"/>
      <c r="AN237" s="1021"/>
      <c r="AO237" s="1021"/>
      <c r="AP237" s="1021">
        <v>302</v>
      </c>
      <c r="AQ237" s="1021"/>
      <c r="AR237" s="1021">
        <v>3.0600000000000001E-4</v>
      </c>
      <c r="AS237" s="1021" t="s">
        <v>3537</v>
      </c>
      <c r="AT237" s="1021" t="s">
        <v>3538</v>
      </c>
      <c r="AU237" s="1021" t="str">
        <f>VLOOKUP(AV237,справочник_HC!$A$3:$E$20,5,FALSE)</f>
        <v xml:space="preserve">HP.6 </v>
      </c>
      <c r="AV237" s="1037">
        <v>13040</v>
      </c>
      <c r="AW237" s="1036" t="str">
        <f>VLOOKUP(AV237,[3]справочник!$A$3:$C$20,3,FALSE)</f>
        <v>HC.6.2</v>
      </c>
      <c r="AX237" s="1021" t="s">
        <v>3428</v>
      </c>
      <c r="AY237" s="1021">
        <v>130</v>
      </c>
      <c r="AZ237" s="1021" t="s">
        <v>3169</v>
      </c>
      <c r="BA237" s="1021">
        <v>50000</v>
      </c>
      <c r="BB237" s="1021" t="s">
        <v>3081</v>
      </c>
      <c r="BC237" s="1021" t="s">
        <v>3081</v>
      </c>
      <c r="BD237" s="1021"/>
      <c r="BE237" s="1038">
        <v>38717</v>
      </c>
      <c r="BF237" s="1038">
        <v>39081</v>
      </c>
      <c r="BG237" s="1021" t="s">
        <v>3626</v>
      </c>
      <c r="BH237" s="1009"/>
      <c r="BI237" s="1009">
        <v>0</v>
      </c>
      <c r="BJ237" s="1009">
        <v>0</v>
      </c>
      <c r="BK237" s="1009">
        <v>0</v>
      </c>
      <c r="BL237" s="1009"/>
      <c r="BM237" s="1009"/>
      <c r="BN237" s="1009"/>
      <c r="BO237" s="1009"/>
      <c r="BP237" s="1009">
        <v>0</v>
      </c>
      <c r="BQ237" s="1009">
        <v>0</v>
      </c>
      <c r="BR237" s="1009">
        <v>0</v>
      </c>
      <c r="BS237" s="1009">
        <v>0</v>
      </c>
      <c r="BT237" s="1009"/>
      <c r="BU237" s="1009"/>
      <c r="BV237" s="1009"/>
      <c r="BW237" s="1009"/>
      <c r="BX237" s="1009"/>
      <c r="BY237" s="1009"/>
      <c r="BZ237" s="1009"/>
      <c r="CA237" s="1009"/>
      <c r="CB237" s="1009"/>
      <c r="CC237" s="1009"/>
      <c r="CD237" s="1009"/>
      <c r="CE237" s="1009"/>
      <c r="CF237" s="1009"/>
      <c r="CG237" s="1009"/>
    </row>
    <row r="238" spans="1:85" hidden="1">
      <c r="A238" s="1021">
        <v>2010</v>
      </c>
      <c r="B238" s="1021">
        <v>302</v>
      </c>
      <c r="C238" s="1021" t="s">
        <v>3063</v>
      </c>
      <c r="D238" s="1021" t="str">
        <f>VLOOKUP(G238,'справочник FS-HF'!$A$2:$C$26,3,FALSE)</f>
        <v>FS.7.1.1</v>
      </c>
      <c r="E238" s="1021" t="str">
        <f>VLOOKUP(G238,'справочник FS-HF'!$A$2:$D$26,4,FALSE)</f>
        <v xml:space="preserve">HF.4.2.2.1 </v>
      </c>
      <c r="F238" s="1021">
        <v>1</v>
      </c>
      <c r="G238" s="1021" t="s">
        <v>3064</v>
      </c>
      <c r="H238" s="1021">
        <v>2010031315</v>
      </c>
      <c r="I238" s="1021" t="s">
        <v>3627</v>
      </c>
      <c r="J238" s="1021">
        <v>3</v>
      </c>
      <c r="K238" s="1021">
        <v>613</v>
      </c>
      <c r="L238" s="1021" t="s">
        <v>3034</v>
      </c>
      <c r="M238" s="1021"/>
      <c r="N238" s="1021"/>
      <c r="O238" s="1021">
        <v>10019</v>
      </c>
      <c r="P238" s="1021" t="s">
        <v>3035</v>
      </c>
      <c r="Q238" s="1021">
        <v>11</v>
      </c>
      <c r="R238" s="1021" t="s">
        <v>3036</v>
      </c>
      <c r="S238" s="1021">
        <v>1</v>
      </c>
      <c r="T238" s="1021">
        <v>10</v>
      </c>
      <c r="U238" s="1021">
        <v>110</v>
      </c>
      <c r="V238" s="1021" t="s">
        <v>3047</v>
      </c>
      <c r="W238" s="1021"/>
      <c r="X238" s="1035">
        <v>2.5300000000000002E-4</v>
      </c>
      <c r="Y238" s="1036">
        <f>X238*'[3]Exchange rate'!$B$4*'[3]Exchange rate'!$B$7</f>
        <v>37.282080000000008</v>
      </c>
      <c r="Z238" s="1021"/>
      <c r="AA238" s="1021"/>
      <c r="AB238" s="1021">
        <v>2.5839334876319502E-4</v>
      </c>
      <c r="AC238" s="1021"/>
      <c r="AD238" s="1021"/>
      <c r="AE238" s="1021"/>
      <c r="AF238" s="1021"/>
      <c r="AG238" s="1021"/>
      <c r="AH238" s="1021"/>
      <c r="AI238" s="1021"/>
      <c r="AJ238" s="1021"/>
      <c r="AK238" s="1021"/>
      <c r="AL238" s="1021"/>
      <c r="AM238" s="1021"/>
      <c r="AN238" s="1021"/>
      <c r="AO238" s="1021"/>
      <c r="AP238" s="1021">
        <v>302</v>
      </c>
      <c r="AQ238" s="1021"/>
      <c r="AR238" s="1021">
        <v>2.5300000000000002E-4</v>
      </c>
      <c r="AS238" s="1021" t="s">
        <v>3537</v>
      </c>
      <c r="AT238" s="1021" t="s">
        <v>3538</v>
      </c>
      <c r="AU238" s="1021" t="str">
        <f>VLOOKUP(AV238,справочник_HC!$A$3:$E$20,5,FALSE)</f>
        <v xml:space="preserve">HP.6 </v>
      </c>
      <c r="AV238" s="1037">
        <v>13040</v>
      </c>
      <c r="AW238" s="1036" t="str">
        <f>VLOOKUP(AV238,[3]справочник!$A$3:$C$20,3,FALSE)</f>
        <v>HC.6.2</v>
      </c>
      <c r="AX238" s="1021" t="s">
        <v>3428</v>
      </c>
      <c r="AY238" s="1021">
        <v>130</v>
      </c>
      <c r="AZ238" s="1021" t="s">
        <v>3169</v>
      </c>
      <c r="BA238" s="1021">
        <v>50000</v>
      </c>
      <c r="BB238" s="1021" t="s">
        <v>3081</v>
      </c>
      <c r="BC238" s="1021" t="s">
        <v>3081</v>
      </c>
      <c r="BD238" s="1021"/>
      <c r="BE238" s="1038">
        <v>38717</v>
      </c>
      <c r="BF238" s="1038">
        <v>39081</v>
      </c>
      <c r="BG238" s="1021" t="s">
        <v>3628</v>
      </c>
      <c r="BH238" s="1009"/>
      <c r="BI238" s="1009">
        <v>0</v>
      </c>
      <c r="BJ238" s="1009">
        <v>0</v>
      </c>
      <c r="BK238" s="1009">
        <v>0</v>
      </c>
      <c r="BL238" s="1009"/>
      <c r="BM238" s="1009"/>
      <c r="BN238" s="1009"/>
      <c r="BO238" s="1009"/>
      <c r="BP238" s="1009">
        <v>0</v>
      </c>
      <c r="BQ238" s="1009">
        <v>0</v>
      </c>
      <c r="BR238" s="1009">
        <v>0</v>
      </c>
      <c r="BS238" s="1009">
        <v>0</v>
      </c>
      <c r="BT238" s="1009"/>
      <c r="BU238" s="1009"/>
      <c r="BV238" s="1009"/>
      <c r="BW238" s="1009"/>
      <c r="BX238" s="1009"/>
      <c r="BY238" s="1009"/>
      <c r="BZ238" s="1009"/>
      <c r="CA238" s="1009"/>
      <c r="CB238" s="1009"/>
      <c r="CC238" s="1009"/>
      <c r="CD238" s="1009"/>
      <c r="CE238" s="1009"/>
      <c r="CF238" s="1009"/>
      <c r="CG238" s="1009"/>
    </row>
    <row r="239" spans="1:85" hidden="1">
      <c r="A239" s="1021">
        <v>2011</v>
      </c>
      <c r="B239" s="1021">
        <v>971</v>
      </c>
      <c r="C239" s="1021" t="s">
        <v>3629</v>
      </c>
      <c r="D239" s="1021" t="str">
        <f>VLOOKUP(G239,'справочник FS-HF'!$A$2:$C$26,3,FALSE)</f>
        <v>FS.7.1.2</v>
      </c>
      <c r="E239" s="1021" t="str">
        <f>VLOOKUP(G239,'справочник FS-HF'!$A$2:$D$26,4,FALSE)</f>
        <v>HF.4.2.2.3</v>
      </c>
      <c r="F239" s="1021">
        <v>1</v>
      </c>
      <c r="G239" s="1021" t="s">
        <v>3629</v>
      </c>
      <c r="H239" s="1021">
        <v>2011000230</v>
      </c>
      <c r="I239" s="1021"/>
      <c r="J239" s="1021">
        <v>8</v>
      </c>
      <c r="K239" s="1021">
        <v>613</v>
      </c>
      <c r="L239" s="1021" t="s">
        <v>3034</v>
      </c>
      <c r="M239" s="1021"/>
      <c r="N239" s="1021"/>
      <c r="O239" s="1021">
        <v>10019</v>
      </c>
      <c r="P239" s="1021" t="s">
        <v>3035</v>
      </c>
      <c r="Q239" s="1021">
        <v>11</v>
      </c>
      <c r="R239" s="1021" t="s">
        <v>3036</v>
      </c>
      <c r="S239" s="1021">
        <v>4</v>
      </c>
      <c r="T239" s="1021">
        <v>10</v>
      </c>
      <c r="U239" s="1021">
        <v>110</v>
      </c>
      <c r="V239" s="1021" t="s">
        <v>3047</v>
      </c>
      <c r="W239" s="1021">
        <v>0.55554906000000004</v>
      </c>
      <c r="X239" s="1035">
        <v>0.55554906000000004</v>
      </c>
      <c r="Y239" s="1036">
        <f>X239*'[3]Exchange rate'!$B$5*'[3]Exchange rate'!$B$7</f>
        <v>81454.603177200013</v>
      </c>
      <c r="Z239" s="1021"/>
      <c r="AA239" s="1021">
        <v>0.55554906000000004</v>
      </c>
      <c r="AB239" s="1021">
        <v>0.55554906000000004</v>
      </c>
      <c r="AC239" s="1021"/>
      <c r="AD239" s="1021"/>
      <c r="AE239" s="1021"/>
      <c r="AF239" s="1021"/>
      <c r="AG239" s="1021"/>
      <c r="AH239" s="1021"/>
      <c r="AI239" s="1021"/>
      <c r="AJ239" s="1021"/>
      <c r="AK239" s="1021"/>
      <c r="AL239" s="1021"/>
      <c r="AM239" s="1021"/>
      <c r="AN239" s="1021"/>
      <c r="AO239" s="1021"/>
      <c r="AP239" s="1021">
        <v>302</v>
      </c>
      <c r="AQ239" s="1021">
        <v>0.55554906000000004</v>
      </c>
      <c r="AR239" s="1021">
        <v>0.55554906000000004</v>
      </c>
      <c r="AS239" s="1021" t="s">
        <v>3649</v>
      </c>
      <c r="AT239" s="1021" t="s">
        <v>3650</v>
      </c>
      <c r="AU239" s="1021" t="str">
        <f>VLOOKUP(AV239,справочник_HC!$A$3:$E$20,5,FALSE)</f>
        <v xml:space="preserve">HP.6 </v>
      </c>
      <c r="AV239" s="1037">
        <v>13040</v>
      </c>
      <c r="AW239" s="1036" t="str">
        <f>VLOOKUP(AV239,[3]справочник!$A$3:$C$20,3,FALSE)</f>
        <v>HC.6.2</v>
      </c>
      <c r="AX239" s="1021" t="s">
        <v>3428</v>
      </c>
      <c r="AY239" s="1021">
        <v>130</v>
      </c>
      <c r="AZ239" s="1021" t="s">
        <v>3169</v>
      </c>
      <c r="BA239" s="1021">
        <v>50000</v>
      </c>
      <c r="BB239" s="1021" t="s">
        <v>3081</v>
      </c>
      <c r="BC239" s="1021"/>
      <c r="BD239" s="1021"/>
      <c r="BE239" s="1021"/>
      <c r="BF239" s="1021"/>
      <c r="BG239" s="1021" t="s">
        <v>3646</v>
      </c>
      <c r="BH239" s="1009"/>
      <c r="BI239" s="1009"/>
      <c r="BJ239" s="1009"/>
      <c r="BK239" s="1009"/>
      <c r="BL239" s="1009"/>
      <c r="BM239" s="1009"/>
      <c r="BN239" s="1009"/>
      <c r="BO239" s="1009"/>
      <c r="BP239" s="1009"/>
      <c r="BQ239" s="1009"/>
      <c r="BR239" s="1009"/>
      <c r="BS239" s="1009"/>
      <c r="BT239" s="1009"/>
      <c r="BU239" s="1009"/>
      <c r="BV239" s="1009"/>
      <c r="BW239" s="1009"/>
      <c r="BX239" s="1009"/>
      <c r="BY239" s="1009"/>
      <c r="BZ239" s="1009"/>
      <c r="CA239" s="1009"/>
      <c r="CB239" s="1009"/>
      <c r="CC239" s="1009"/>
      <c r="CD239" s="1009"/>
      <c r="CE239" s="1009"/>
      <c r="CF239" s="1009"/>
      <c r="CG239" s="1009"/>
    </row>
    <row r="240" spans="1:85" hidden="1">
      <c r="A240" s="1021">
        <v>2010</v>
      </c>
      <c r="B240" s="1021">
        <v>971</v>
      </c>
      <c r="C240" s="1021" t="s">
        <v>3629</v>
      </c>
      <c r="D240" s="1021" t="str">
        <f>VLOOKUP(G240,'справочник FS-HF'!$A$2:$C$26,3,FALSE)</f>
        <v>FS.7.1.2</v>
      </c>
      <c r="E240" s="1021" t="str">
        <f>VLOOKUP(G240,'справочник FS-HF'!$A$2:$D$26,4,FALSE)</f>
        <v>HF.4.2.2.3</v>
      </c>
      <c r="F240" s="1021">
        <v>1</v>
      </c>
      <c r="G240" s="1021" t="s">
        <v>3629</v>
      </c>
      <c r="H240" s="1021">
        <v>20100000154</v>
      </c>
      <c r="I240" s="1021"/>
      <c r="J240" s="1021">
        <v>8</v>
      </c>
      <c r="K240" s="1021">
        <v>613</v>
      </c>
      <c r="L240" s="1021" t="s">
        <v>3034</v>
      </c>
      <c r="M240" s="1021"/>
      <c r="N240" s="1021"/>
      <c r="O240" s="1021">
        <v>10019</v>
      </c>
      <c r="P240" s="1021" t="s">
        <v>3035</v>
      </c>
      <c r="Q240" s="1021">
        <v>11</v>
      </c>
      <c r="R240" s="1021" t="s">
        <v>3036</v>
      </c>
      <c r="S240" s="1021">
        <v>4</v>
      </c>
      <c r="T240" s="1021">
        <v>10</v>
      </c>
      <c r="U240" s="1021">
        <v>110</v>
      </c>
      <c r="V240" s="1021" t="s">
        <v>3047</v>
      </c>
      <c r="W240" s="1021">
        <v>1.0319999999999999E-2</v>
      </c>
      <c r="X240" s="1035">
        <v>1.0319999999999999E-2</v>
      </c>
      <c r="Y240" s="1036">
        <f>X240*'[3]Exchange rate'!$B$4*'[3]Exchange rate'!$B$7</f>
        <v>1520.7552000000001</v>
      </c>
      <c r="Z240" s="1021"/>
      <c r="AA240" s="1021">
        <v>1.09939955845684E-2</v>
      </c>
      <c r="AB240" s="1021">
        <v>1.09939955845684E-2</v>
      </c>
      <c r="AC240" s="1021"/>
      <c r="AD240" s="1021"/>
      <c r="AE240" s="1021"/>
      <c r="AF240" s="1021"/>
      <c r="AG240" s="1021"/>
      <c r="AH240" s="1021"/>
      <c r="AI240" s="1021"/>
      <c r="AJ240" s="1021"/>
      <c r="AK240" s="1021"/>
      <c r="AL240" s="1021"/>
      <c r="AM240" s="1021"/>
      <c r="AN240" s="1021"/>
      <c r="AO240" s="1021"/>
      <c r="AP240" s="1021">
        <v>302</v>
      </c>
      <c r="AQ240" s="1021">
        <v>1.0319999999999999E-2</v>
      </c>
      <c r="AR240" s="1021">
        <v>1.0319999999999999E-2</v>
      </c>
      <c r="AS240" s="1021" t="s">
        <v>3658</v>
      </c>
      <c r="AT240" s="1021" t="s">
        <v>3659</v>
      </c>
      <c r="AU240" s="1021" t="str">
        <f>VLOOKUP(AV240,справочник_HC!$A$3:$E$20,5,FALSE)</f>
        <v xml:space="preserve">HP.6 </v>
      </c>
      <c r="AV240" s="1037">
        <v>13040</v>
      </c>
      <c r="AW240" s="1036" t="str">
        <f>VLOOKUP(AV240,[3]справочник!$A$3:$C$20,3,FALSE)</f>
        <v>HC.6.2</v>
      </c>
      <c r="AX240" s="1021" t="s">
        <v>3428</v>
      </c>
      <c r="AY240" s="1021">
        <v>130</v>
      </c>
      <c r="AZ240" s="1021" t="s">
        <v>3169</v>
      </c>
      <c r="BA240" s="1021">
        <v>50000</v>
      </c>
      <c r="BB240" s="1021" t="s">
        <v>3081</v>
      </c>
      <c r="BC240" s="1021"/>
      <c r="BD240" s="1021"/>
      <c r="BE240" s="1021"/>
      <c r="BF240" s="1021"/>
      <c r="BG240" s="1021" t="s">
        <v>3646</v>
      </c>
      <c r="BH240" s="1009"/>
      <c r="BI240" s="1009"/>
      <c r="BJ240" s="1009"/>
      <c r="BK240" s="1009"/>
      <c r="BL240" s="1009"/>
      <c r="BM240" s="1009"/>
      <c r="BN240" s="1009"/>
      <c r="BO240" s="1009"/>
      <c r="BP240" s="1009"/>
      <c r="BQ240" s="1009"/>
      <c r="BR240" s="1009"/>
      <c r="BS240" s="1009"/>
      <c r="BT240" s="1009"/>
      <c r="BU240" s="1009"/>
      <c r="BV240" s="1009"/>
      <c r="BW240" s="1009"/>
      <c r="BX240" s="1009"/>
      <c r="BY240" s="1009"/>
      <c r="BZ240" s="1009"/>
      <c r="CA240" s="1009"/>
      <c r="CB240" s="1009"/>
      <c r="CC240" s="1009"/>
      <c r="CD240" s="1009"/>
      <c r="CE240" s="1009"/>
      <c r="CF240" s="1009"/>
      <c r="CG240" s="1009"/>
    </row>
    <row r="241" spans="1:85" hidden="1">
      <c r="A241" s="1021">
        <v>2012</v>
      </c>
      <c r="B241" s="1021">
        <v>302</v>
      </c>
      <c r="C241" s="1021" t="s">
        <v>3063</v>
      </c>
      <c r="D241" s="1021" t="str">
        <f>VLOOKUP(G241,'справочник FS-HF'!$A$2:$C$26,3,FALSE)</f>
        <v>FS.7.1.1</v>
      </c>
      <c r="E241" s="1021" t="str">
        <f>VLOOKUP(G241,'справочник FS-HF'!$A$2:$D$26,4,FALSE)</f>
        <v xml:space="preserve">HF.4.2.2.1 </v>
      </c>
      <c r="F241" s="1021">
        <v>1</v>
      </c>
      <c r="G241" s="1021" t="s">
        <v>3064</v>
      </c>
      <c r="H241" s="1021">
        <v>2012035986</v>
      </c>
      <c r="I241" s="1021" t="s">
        <v>3087</v>
      </c>
      <c r="J241" s="1021">
        <v>3</v>
      </c>
      <c r="K241" s="1021">
        <v>613</v>
      </c>
      <c r="L241" s="1021" t="s">
        <v>3034</v>
      </c>
      <c r="M241" s="1021"/>
      <c r="N241" s="1021"/>
      <c r="O241" s="1021">
        <v>10019</v>
      </c>
      <c r="P241" s="1021" t="s">
        <v>3035</v>
      </c>
      <c r="Q241" s="1021">
        <v>11</v>
      </c>
      <c r="R241" s="1021" t="s">
        <v>3036</v>
      </c>
      <c r="S241" s="1021">
        <v>1</v>
      </c>
      <c r="T241" s="1021">
        <v>10</v>
      </c>
      <c r="U241" s="1021">
        <v>110</v>
      </c>
      <c r="V241" s="1021" t="s">
        <v>3047</v>
      </c>
      <c r="W241" s="1021"/>
      <c r="X241" s="1035">
        <v>6.0018000000000002E-2</v>
      </c>
      <c r="Y241" s="1036">
        <f>X241*'[3]Exchange rate'!$B$6*'[3]Exchange rate'!$B$7</f>
        <v>8949.2839800000002</v>
      </c>
      <c r="Z241" s="1021"/>
      <c r="AA241" s="1021"/>
      <c r="AB241" s="1021">
        <v>5.8928296179205197E-2</v>
      </c>
      <c r="AC241" s="1021"/>
      <c r="AD241" s="1021"/>
      <c r="AE241" s="1021"/>
      <c r="AF241" s="1021"/>
      <c r="AG241" s="1021"/>
      <c r="AH241" s="1021"/>
      <c r="AI241" s="1021"/>
      <c r="AJ241" s="1021"/>
      <c r="AK241" s="1021"/>
      <c r="AL241" s="1021"/>
      <c r="AM241" s="1021"/>
      <c r="AN241" s="1021"/>
      <c r="AO241" s="1021"/>
      <c r="AP241" s="1021">
        <v>302</v>
      </c>
      <c r="AQ241" s="1021"/>
      <c r="AR241" s="1021">
        <v>6.0018000000000002E-2</v>
      </c>
      <c r="AS241" s="1021" t="s">
        <v>3088</v>
      </c>
      <c r="AT241" s="1021" t="s">
        <v>3088</v>
      </c>
      <c r="AU241" s="1021" t="str">
        <f>VLOOKUP(AV241,справочник_HC!$A$3:$E$20,5,FALSE)</f>
        <v>HP.11</v>
      </c>
      <c r="AV241" s="1037">
        <v>12220</v>
      </c>
      <c r="AW241" s="1036" t="str">
        <f>VLOOKUP(AV241,[3]справочник!$A$3:$C$20,3,FALSE)</f>
        <v>HC.9</v>
      </c>
      <c r="AX241" s="1021" t="s">
        <v>3057</v>
      </c>
      <c r="AY241" s="1021">
        <v>122</v>
      </c>
      <c r="AZ241" s="1021" t="s">
        <v>3058</v>
      </c>
      <c r="BA241" s="1021">
        <v>50000</v>
      </c>
      <c r="BB241" s="1021" t="s">
        <v>3081</v>
      </c>
      <c r="BC241" s="1021" t="s">
        <v>3085</v>
      </c>
      <c r="BD241" s="1021"/>
      <c r="BE241" s="1038">
        <v>36706</v>
      </c>
      <c r="BF241" s="1038">
        <v>36706</v>
      </c>
      <c r="BG241" s="1021" t="s">
        <v>3089</v>
      </c>
      <c r="BH241" s="1009"/>
      <c r="BI241" s="1009"/>
      <c r="BJ241" s="1009"/>
      <c r="BK241" s="1009"/>
      <c r="BL241" s="1009"/>
      <c r="BM241" s="1009"/>
      <c r="BN241" s="1009"/>
      <c r="BO241" s="1009"/>
      <c r="BP241" s="1009"/>
      <c r="BQ241" s="1009"/>
      <c r="BR241" s="1009"/>
      <c r="BS241" s="1009"/>
      <c r="BT241" s="1010">
        <v>39447</v>
      </c>
      <c r="BU241" s="1009"/>
      <c r="BV241" s="1009"/>
      <c r="BW241" s="1009"/>
      <c r="BX241" s="1009"/>
      <c r="BY241" s="1009"/>
      <c r="BZ241" s="1009"/>
      <c r="CA241" s="1009"/>
      <c r="CB241" s="1009"/>
      <c r="CC241" s="1009"/>
      <c r="CD241" s="1009"/>
      <c r="CE241" s="1009"/>
      <c r="CF241" s="1009"/>
      <c r="CG241" s="1009"/>
    </row>
    <row r="242" spans="1:85" hidden="1">
      <c r="A242" s="1021">
        <v>2011</v>
      </c>
      <c r="B242" s="1021">
        <v>971</v>
      </c>
      <c r="C242" s="1021" t="s">
        <v>3629</v>
      </c>
      <c r="D242" s="1021" t="str">
        <f>VLOOKUP(G242,'справочник FS-HF'!$A$2:$C$26,3,FALSE)</f>
        <v>FS.7.1.2</v>
      </c>
      <c r="E242" s="1021" t="str">
        <f>VLOOKUP(G242,'справочник FS-HF'!$A$2:$D$26,4,FALSE)</f>
        <v>HF.4.2.2.3</v>
      </c>
      <c r="F242" s="1021">
        <v>1</v>
      </c>
      <c r="G242" s="1021" t="s">
        <v>3629</v>
      </c>
      <c r="H242" s="1021">
        <v>2011000232</v>
      </c>
      <c r="I242" s="1021"/>
      <c r="J242" s="1021">
        <v>8</v>
      </c>
      <c r="K242" s="1021">
        <v>613</v>
      </c>
      <c r="L242" s="1021" t="s">
        <v>3034</v>
      </c>
      <c r="M242" s="1021"/>
      <c r="N242" s="1021"/>
      <c r="O242" s="1021">
        <v>10019</v>
      </c>
      <c r="P242" s="1021" t="s">
        <v>3035</v>
      </c>
      <c r="Q242" s="1021">
        <v>11</v>
      </c>
      <c r="R242" s="1021" t="s">
        <v>3036</v>
      </c>
      <c r="S242" s="1021">
        <v>4</v>
      </c>
      <c r="T242" s="1021">
        <v>10</v>
      </c>
      <c r="U242" s="1021">
        <v>110</v>
      </c>
      <c r="V242" s="1021" t="s">
        <v>3047</v>
      </c>
      <c r="W242" s="1021">
        <v>2.1601999999999901E-4</v>
      </c>
      <c r="X242" s="1035">
        <v>2.1601999999999901E-4</v>
      </c>
      <c r="Y242" s="1036">
        <f>X242*'[3]Exchange rate'!$B$5*'[3]Exchange rate'!$B$7</f>
        <v>31.672852399999854</v>
      </c>
      <c r="Z242" s="1021"/>
      <c r="AA242" s="1021">
        <v>2.1601999999999901E-4</v>
      </c>
      <c r="AB242" s="1021">
        <v>2.1601999999999901E-4</v>
      </c>
      <c r="AC242" s="1021"/>
      <c r="AD242" s="1021"/>
      <c r="AE242" s="1021"/>
      <c r="AF242" s="1021"/>
      <c r="AG242" s="1021"/>
      <c r="AH242" s="1021"/>
      <c r="AI242" s="1021"/>
      <c r="AJ242" s="1021"/>
      <c r="AK242" s="1021"/>
      <c r="AL242" s="1021"/>
      <c r="AM242" s="1021"/>
      <c r="AN242" s="1021"/>
      <c r="AO242" s="1021"/>
      <c r="AP242" s="1021">
        <v>302</v>
      </c>
      <c r="AQ242" s="1021">
        <v>2.1601999999999901E-4</v>
      </c>
      <c r="AR242" s="1021">
        <v>2.1601999999999901E-4</v>
      </c>
      <c r="AS242" s="1021" t="s">
        <v>3647</v>
      </c>
      <c r="AT242" s="1021" t="s">
        <v>3648</v>
      </c>
      <c r="AU242" s="1021" t="str">
        <f>VLOOKUP(AV242,справочник_HC!$A$3:$E$20,5,FALSE)</f>
        <v xml:space="preserve">HP.6 </v>
      </c>
      <c r="AV242" s="1037">
        <v>13040</v>
      </c>
      <c r="AW242" s="1036" t="str">
        <f>VLOOKUP(AV242,[3]справочник!$A$3:$C$20,3,FALSE)</f>
        <v>HC.6.2</v>
      </c>
      <c r="AX242" s="1021" t="s">
        <v>3428</v>
      </c>
      <c r="AY242" s="1021">
        <v>130</v>
      </c>
      <c r="AZ242" s="1021" t="s">
        <v>3169</v>
      </c>
      <c r="BA242" s="1021">
        <v>50000</v>
      </c>
      <c r="BB242" s="1021" t="s">
        <v>3081</v>
      </c>
      <c r="BC242" s="1021"/>
      <c r="BD242" s="1021"/>
      <c r="BE242" s="1021"/>
      <c r="BF242" s="1021"/>
      <c r="BG242" s="1021" t="s">
        <v>3646</v>
      </c>
      <c r="BH242" s="1009"/>
      <c r="BI242" s="1009"/>
      <c r="BJ242" s="1009"/>
      <c r="BK242" s="1009"/>
      <c r="BL242" s="1009"/>
      <c r="BM242" s="1009"/>
      <c r="BN242" s="1009"/>
      <c r="BO242" s="1009"/>
      <c r="BP242" s="1009"/>
      <c r="BQ242" s="1009"/>
      <c r="BR242" s="1009"/>
      <c r="BS242" s="1009"/>
      <c r="BT242" s="1009"/>
      <c r="BU242" s="1009"/>
      <c r="BV242" s="1009"/>
      <c r="BW242" s="1009"/>
      <c r="BX242" s="1009"/>
      <c r="BY242" s="1009"/>
      <c r="BZ242" s="1009"/>
      <c r="CA242" s="1009"/>
      <c r="CB242" s="1009"/>
      <c r="CC242" s="1009"/>
      <c r="CD242" s="1009"/>
      <c r="CE242" s="1009"/>
      <c r="CF242" s="1009"/>
      <c r="CG242" s="1009"/>
    </row>
    <row r="243" spans="1:85" hidden="1">
      <c r="A243" s="1021">
        <v>2010</v>
      </c>
      <c r="B243" s="1021">
        <v>971</v>
      </c>
      <c r="C243" s="1021" t="s">
        <v>3629</v>
      </c>
      <c r="D243" s="1021" t="str">
        <f>VLOOKUP(G243,'справочник FS-HF'!$A$2:$C$26,3,FALSE)</f>
        <v>FS.7.1.2</v>
      </c>
      <c r="E243" s="1021" t="str">
        <f>VLOOKUP(G243,'справочник FS-HF'!$A$2:$D$26,4,FALSE)</f>
        <v>HF.4.2.2.3</v>
      </c>
      <c r="F243" s="1021">
        <v>1</v>
      </c>
      <c r="G243" s="1021" t="s">
        <v>3629</v>
      </c>
      <c r="H243" s="1021">
        <v>20100000155</v>
      </c>
      <c r="I243" s="1021"/>
      <c r="J243" s="1021">
        <v>8</v>
      </c>
      <c r="K243" s="1021">
        <v>613</v>
      </c>
      <c r="L243" s="1021" t="s">
        <v>3034</v>
      </c>
      <c r="M243" s="1021"/>
      <c r="N243" s="1021"/>
      <c r="O243" s="1021">
        <v>10019</v>
      </c>
      <c r="P243" s="1021" t="s">
        <v>3035</v>
      </c>
      <c r="Q243" s="1021">
        <v>11</v>
      </c>
      <c r="R243" s="1021" t="s">
        <v>3036</v>
      </c>
      <c r="S243" s="1021">
        <v>4</v>
      </c>
      <c r="T243" s="1021">
        <v>10</v>
      </c>
      <c r="U243" s="1021">
        <v>110</v>
      </c>
      <c r="V243" s="1021" t="s">
        <v>3047</v>
      </c>
      <c r="W243" s="1021">
        <v>5.8589999999999901E-4</v>
      </c>
      <c r="X243" s="1035">
        <v>5.8589999999999901E-4</v>
      </c>
      <c r="Y243" s="1036">
        <f>X243*'[3]Exchange rate'!$B$4*'[3]Exchange rate'!$B$7</f>
        <v>86.338223999999869</v>
      </c>
      <c r="Z243" s="1021"/>
      <c r="AA243" s="1021">
        <v>6.24164923740181E-4</v>
      </c>
      <c r="AB243" s="1021">
        <v>6.24164923740181E-4</v>
      </c>
      <c r="AC243" s="1021"/>
      <c r="AD243" s="1021"/>
      <c r="AE243" s="1021"/>
      <c r="AF243" s="1021"/>
      <c r="AG243" s="1021"/>
      <c r="AH243" s="1021"/>
      <c r="AI243" s="1021"/>
      <c r="AJ243" s="1021"/>
      <c r="AK243" s="1021"/>
      <c r="AL243" s="1021"/>
      <c r="AM243" s="1021"/>
      <c r="AN243" s="1021"/>
      <c r="AO243" s="1021"/>
      <c r="AP243" s="1021">
        <v>302</v>
      </c>
      <c r="AQ243" s="1021">
        <v>5.8589999999999901E-4</v>
      </c>
      <c r="AR243" s="1021">
        <v>5.8589999999999901E-4</v>
      </c>
      <c r="AS243" s="1021" t="s">
        <v>3656</v>
      </c>
      <c r="AT243" s="1021" t="s">
        <v>3657</v>
      </c>
      <c r="AU243" s="1021" t="str">
        <f>VLOOKUP(AV243,справочник_HC!$A$3:$E$20,5,FALSE)</f>
        <v xml:space="preserve">HP.6 </v>
      </c>
      <c r="AV243" s="1037">
        <v>13040</v>
      </c>
      <c r="AW243" s="1036" t="str">
        <f>VLOOKUP(AV243,[3]справочник!$A$3:$C$20,3,FALSE)</f>
        <v>HC.6.2</v>
      </c>
      <c r="AX243" s="1021" t="s">
        <v>3428</v>
      </c>
      <c r="AY243" s="1021">
        <v>130</v>
      </c>
      <c r="AZ243" s="1021" t="s">
        <v>3169</v>
      </c>
      <c r="BA243" s="1021">
        <v>50000</v>
      </c>
      <c r="BB243" s="1021" t="s">
        <v>3081</v>
      </c>
      <c r="BC243" s="1021"/>
      <c r="BD243" s="1021"/>
      <c r="BE243" s="1021"/>
      <c r="BF243" s="1021"/>
      <c r="BG243" s="1021" t="s">
        <v>3646</v>
      </c>
      <c r="BH243" s="1009"/>
      <c r="BI243" s="1009"/>
      <c r="BJ243" s="1009"/>
      <c r="BK243" s="1009"/>
      <c r="BL243" s="1009"/>
      <c r="BM243" s="1009"/>
      <c r="BN243" s="1009"/>
      <c r="BO243" s="1009"/>
      <c r="BP243" s="1009"/>
      <c r="BQ243" s="1009"/>
      <c r="BR243" s="1009"/>
      <c r="BS243" s="1009"/>
      <c r="BT243" s="1009"/>
      <c r="BU243" s="1009"/>
      <c r="BV243" s="1009"/>
      <c r="BW243" s="1009"/>
      <c r="BX243" s="1009"/>
      <c r="BY243" s="1009"/>
      <c r="BZ243" s="1009"/>
      <c r="CA243" s="1009"/>
      <c r="CB243" s="1009"/>
      <c r="CC243" s="1009"/>
      <c r="CD243" s="1009"/>
      <c r="CE243" s="1009"/>
      <c r="CF243" s="1009"/>
      <c r="CG243" s="1009"/>
    </row>
    <row r="244" spans="1:85" hidden="1">
      <c r="A244" s="1021">
        <v>2012</v>
      </c>
      <c r="B244" s="1021">
        <v>302</v>
      </c>
      <c r="C244" s="1021" t="s">
        <v>3063</v>
      </c>
      <c r="D244" s="1021" t="str">
        <f>VLOOKUP(G244,'справочник FS-HF'!$A$2:$C$26,3,FALSE)</f>
        <v>FS.7.1.1</v>
      </c>
      <c r="E244" s="1021" t="str">
        <f>VLOOKUP(G244,'справочник FS-HF'!$A$2:$D$26,4,FALSE)</f>
        <v xml:space="preserve">HF.4.2.2.1 </v>
      </c>
      <c r="F244" s="1021">
        <v>1</v>
      </c>
      <c r="G244" s="1021" t="s">
        <v>3064</v>
      </c>
      <c r="H244" s="1021">
        <v>2012038155</v>
      </c>
      <c r="I244" s="1021" t="s">
        <v>3392</v>
      </c>
      <c r="J244" s="1021">
        <v>1</v>
      </c>
      <c r="K244" s="1021">
        <v>613</v>
      </c>
      <c r="L244" s="1021" t="s">
        <v>3034</v>
      </c>
      <c r="M244" s="1021"/>
      <c r="N244" s="1021"/>
      <c r="O244" s="1021">
        <v>10019</v>
      </c>
      <c r="P244" s="1021" t="s">
        <v>3035</v>
      </c>
      <c r="Q244" s="1021">
        <v>11</v>
      </c>
      <c r="R244" s="1021" t="s">
        <v>3036</v>
      </c>
      <c r="S244" s="1021">
        <v>1</v>
      </c>
      <c r="T244" s="1021">
        <v>10</v>
      </c>
      <c r="U244" s="1021">
        <v>110</v>
      </c>
      <c r="V244" s="1021" t="s">
        <v>3047</v>
      </c>
      <c r="W244" s="1021">
        <v>0.05</v>
      </c>
      <c r="X244" s="1035"/>
      <c r="Y244" s="1036">
        <f>X244*'[3]Exchange rate'!$B$6*'[3]Exchange rate'!$B$7</f>
        <v>0</v>
      </c>
      <c r="Z244" s="1021"/>
      <c r="AA244" s="1021">
        <v>4.9092185826922902E-2</v>
      </c>
      <c r="AB244" s="1021"/>
      <c r="AC244" s="1021"/>
      <c r="AD244" s="1021"/>
      <c r="AE244" s="1021"/>
      <c r="AF244" s="1021">
        <v>0.05</v>
      </c>
      <c r="AG244" s="1021"/>
      <c r="AH244" s="1021"/>
      <c r="AI244" s="1021">
        <v>4.9092185826922902E-2</v>
      </c>
      <c r="AJ244" s="1021"/>
      <c r="AK244" s="1021"/>
      <c r="AL244" s="1021"/>
      <c r="AM244" s="1021"/>
      <c r="AN244" s="1021"/>
      <c r="AO244" s="1021"/>
      <c r="AP244" s="1021">
        <v>302</v>
      </c>
      <c r="AQ244" s="1021">
        <v>0.05</v>
      </c>
      <c r="AR244" s="1021"/>
      <c r="AS244" s="1021" t="s">
        <v>3393</v>
      </c>
      <c r="AT244" s="1021" t="s">
        <v>3394</v>
      </c>
      <c r="AU244" s="1021" t="str">
        <f>VLOOKUP(AV244,справочник_HC!$A$3:$E$20,5,FALSE)</f>
        <v xml:space="preserve">HP.2.9.1 </v>
      </c>
      <c r="AV244" s="1037">
        <v>13020</v>
      </c>
      <c r="AW244" s="1036" t="str">
        <f>VLOOKUP(AV244,[3]справочник!$A$3:$C$20,3,FALSE)</f>
        <v>HC.RI.3.1</v>
      </c>
      <c r="AX244" s="1021" t="s">
        <v>3389</v>
      </c>
      <c r="AY244" s="1021">
        <v>130</v>
      </c>
      <c r="AZ244" s="1021" t="s">
        <v>3169</v>
      </c>
      <c r="BA244" s="1021">
        <v>50000</v>
      </c>
      <c r="BB244" s="1021" t="s">
        <v>3081</v>
      </c>
      <c r="BC244" s="1021" t="s">
        <v>3180</v>
      </c>
      <c r="BD244" s="1021"/>
      <c r="BE244" s="1038">
        <v>39447</v>
      </c>
      <c r="BF244" s="1038">
        <v>39812</v>
      </c>
      <c r="BG244" s="1021" t="s">
        <v>3395</v>
      </c>
      <c r="BH244" s="1009"/>
      <c r="BI244" s="1009"/>
      <c r="BJ244" s="1009"/>
      <c r="BK244" s="1009"/>
      <c r="BL244" s="1009"/>
      <c r="BM244" s="1009"/>
      <c r="BN244" s="1009"/>
      <c r="BO244" s="1009"/>
      <c r="BP244" s="1009"/>
      <c r="BQ244" s="1009"/>
      <c r="BR244" s="1009"/>
      <c r="BS244" s="1009"/>
      <c r="BT244" s="1010">
        <v>39447</v>
      </c>
      <c r="BU244" s="1009"/>
      <c r="BV244" s="1009"/>
      <c r="BW244" s="1009"/>
      <c r="BX244" s="1009"/>
      <c r="BY244" s="1009"/>
      <c r="BZ244" s="1009"/>
      <c r="CA244" s="1009">
        <v>100</v>
      </c>
      <c r="CB244" s="1009"/>
      <c r="CC244" s="1009"/>
      <c r="CD244" s="1009"/>
      <c r="CE244" s="1009"/>
      <c r="CF244" s="1009"/>
      <c r="CG244" s="1009"/>
    </row>
    <row r="245" spans="1:85" hidden="1">
      <c r="A245" s="1021">
        <v>2011</v>
      </c>
      <c r="B245" s="1021">
        <v>302</v>
      </c>
      <c r="C245" s="1021" t="s">
        <v>3063</v>
      </c>
      <c r="D245" s="1021" t="str">
        <f>VLOOKUP(G245,'справочник FS-HF'!$A$2:$C$26,3,FALSE)</f>
        <v>FS.7.1.1</v>
      </c>
      <c r="E245" s="1021" t="str">
        <f>VLOOKUP(G245,'справочник FS-HF'!$A$2:$D$26,4,FALSE)</f>
        <v xml:space="preserve">HF.4.2.2.1 </v>
      </c>
      <c r="F245" s="1021">
        <v>1</v>
      </c>
      <c r="G245" s="1021" t="s">
        <v>3064</v>
      </c>
      <c r="H245" s="1021">
        <v>2011020605</v>
      </c>
      <c r="I245" s="1021" t="s">
        <v>3403</v>
      </c>
      <c r="J245" s="1021">
        <v>1</v>
      </c>
      <c r="K245" s="1021">
        <v>613</v>
      </c>
      <c r="L245" s="1021" t="s">
        <v>3034</v>
      </c>
      <c r="M245" s="1021"/>
      <c r="N245" s="1021"/>
      <c r="O245" s="1021">
        <v>10019</v>
      </c>
      <c r="P245" s="1021" t="s">
        <v>3035</v>
      </c>
      <c r="Q245" s="1021">
        <v>11</v>
      </c>
      <c r="R245" s="1021" t="s">
        <v>3036</v>
      </c>
      <c r="S245" s="1021">
        <v>1</v>
      </c>
      <c r="T245" s="1021">
        <v>10</v>
      </c>
      <c r="U245" s="1021">
        <v>110</v>
      </c>
      <c r="V245" s="1021" t="s">
        <v>3047</v>
      </c>
      <c r="W245" s="1021">
        <v>0.27455000000000002</v>
      </c>
      <c r="X245" s="1035">
        <v>0.13021099999999999</v>
      </c>
      <c r="Y245" s="1036">
        <f>X245*'[3]Exchange rate'!$B$5*'[3]Exchange rate'!$B$7</f>
        <v>19091.536819999998</v>
      </c>
      <c r="Z245" s="1021"/>
      <c r="AA245" s="1021">
        <v>0.27455000000000002</v>
      </c>
      <c r="AB245" s="1021">
        <v>0.13021099999999999</v>
      </c>
      <c r="AC245" s="1021"/>
      <c r="AD245" s="1021"/>
      <c r="AE245" s="1021"/>
      <c r="AF245" s="1021"/>
      <c r="AG245" s="1021"/>
      <c r="AH245" s="1021">
        <v>0.27455000000000002</v>
      </c>
      <c r="AI245" s="1021"/>
      <c r="AJ245" s="1021"/>
      <c r="AK245" s="1021">
        <v>0.27455000000000002</v>
      </c>
      <c r="AL245" s="1021"/>
      <c r="AM245" s="1021"/>
      <c r="AN245" s="1021"/>
      <c r="AO245" s="1021"/>
      <c r="AP245" s="1021">
        <v>302</v>
      </c>
      <c r="AQ245" s="1021">
        <v>0.27455000000000002</v>
      </c>
      <c r="AR245" s="1021">
        <v>0.13021099999999999</v>
      </c>
      <c r="AS245" s="1021" t="s">
        <v>3393</v>
      </c>
      <c r="AT245" s="1021" t="s">
        <v>3394</v>
      </c>
      <c r="AU245" s="1021" t="str">
        <f>VLOOKUP(AV245,справочник_HC!$A$3:$E$20,5,FALSE)</f>
        <v xml:space="preserve">HP.2.9.1 </v>
      </c>
      <c r="AV245" s="1037">
        <v>13020</v>
      </c>
      <c r="AW245" s="1036" t="str">
        <f>VLOOKUP(AV245,[3]справочник!$A$3:$C$20,3,FALSE)</f>
        <v>HC.RI.3.1</v>
      </c>
      <c r="AX245" s="1021" t="s">
        <v>3389</v>
      </c>
      <c r="AY245" s="1021">
        <v>130</v>
      </c>
      <c r="AZ245" s="1021" t="s">
        <v>3169</v>
      </c>
      <c r="BA245" s="1021">
        <v>50000</v>
      </c>
      <c r="BB245" s="1021" t="s">
        <v>3081</v>
      </c>
      <c r="BC245" s="1021" t="s">
        <v>3091</v>
      </c>
      <c r="BD245" s="1021"/>
      <c r="BE245" s="1021"/>
      <c r="BF245" s="1021"/>
      <c r="BG245" s="1021" t="s">
        <v>3404</v>
      </c>
      <c r="BH245" s="1009"/>
      <c r="BI245" s="1009">
        <v>0</v>
      </c>
      <c r="BJ245" s="1009">
        <v>0</v>
      </c>
      <c r="BK245" s="1009">
        <v>0</v>
      </c>
      <c r="BL245" s="1009"/>
      <c r="BM245" s="1009"/>
      <c r="BN245" s="1009"/>
      <c r="BO245" s="1009"/>
      <c r="BP245" s="1009">
        <v>0</v>
      </c>
      <c r="BQ245" s="1009">
        <v>0</v>
      </c>
      <c r="BR245" s="1009">
        <v>0</v>
      </c>
      <c r="BS245" s="1009">
        <v>0</v>
      </c>
      <c r="BT245" s="1009"/>
      <c r="BU245" s="1009"/>
      <c r="BV245" s="1009"/>
      <c r="BW245" s="1009"/>
      <c r="BX245" s="1009"/>
      <c r="BY245" s="1009"/>
      <c r="BZ245" s="1009"/>
      <c r="CA245" s="1009">
        <v>100</v>
      </c>
      <c r="CB245" s="1009"/>
      <c r="CC245" s="1009"/>
      <c r="CD245" s="1009"/>
      <c r="CE245" s="1009"/>
      <c r="CF245" s="1009"/>
      <c r="CG245" s="1009"/>
    </row>
    <row r="246" spans="1:85" hidden="1">
      <c r="A246" s="1021">
        <v>2010</v>
      </c>
      <c r="B246" s="1021">
        <v>302</v>
      </c>
      <c r="C246" s="1021" t="s">
        <v>3063</v>
      </c>
      <c r="D246" s="1021" t="str">
        <f>VLOOKUP(G246,'справочник FS-HF'!$A$2:$C$26,3,FALSE)</f>
        <v>FS.7.1.1</v>
      </c>
      <c r="E246" s="1021" t="str">
        <f>VLOOKUP(G246,'справочник FS-HF'!$A$2:$D$26,4,FALSE)</f>
        <v xml:space="preserve">HF.4.2.2.1 </v>
      </c>
      <c r="F246" s="1021">
        <v>1</v>
      </c>
      <c r="G246" s="1021" t="s">
        <v>3064</v>
      </c>
      <c r="H246" s="1021">
        <v>2010036218</v>
      </c>
      <c r="I246" s="1021" t="s">
        <v>3412</v>
      </c>
      <c r="J246" s="1021">
        <v>1</v>
      </c>
      <c r="K246" s="1021">
        <v>613</v>
      </c>
      <c r="L246" s="1021" t="s">
        <v>3034</v>
      </c>
      <c r="M246" s="1021"/>
      <c r="N246" s="1021"/>
      <c r="O246" s="1021">
        <v>10019</v>
      </c>
      <c r="P246" s="1021" t="s">
        <v>3035</v>
      </c>
      <c r="Q246" s="1021">
        <v>11</v>
      </c>
      <c r="R246" s="1021" t="s">
        <v>3036</v>
      </c>
      <c r="S246" s="1021">
        <v>1</v>
      </c>
      <c r="T246" s="1021">
        <v>10</v>
      </c>
      <c r="U246" s="1021">
        <v>110</v>
      </c>
      <c r="V246" s="1021" t="s">
        <v>3047</v>
      </c>
      <c r="W246" s="1021">
        <v>0.39710000000000001</v>
      </c>
      <c r="X246" s="1035"/>
      <c r="Y246" s="1036">
        <f>X246*'[3]Exchange rate'!$B$4*'[3]Exchange rate'!$B$7</f>
        <v>0</v>
      </c>
      <c r="Z246" s="1021"/>
      <c r="AA246" s="1021">
        <v>0.40556521262397099</v>
      </c>
      <c r="AB246" s="1021"/>
      <c r="AC246" s="1021"/>
      <c r="AD246" s="1021"/>
      <c r="AE246" s="1021"/>
      <c r="AF246" s="1021"/>
      <c r="AG246" s="1021"/>
      <c r="AH246" s="1021">
        <v>0.39710000000000001</v>
      </c>
      <c r="AI246" s="1021"/>
      <c r="AJ246" s="1021"/>
      <c r="AK246" s="1021">
        <v>0.40556521262397099</v>
      </c>
      <c r="AL246" s="1021"/>
      <c r="AM246" s="1021"/>
      <c r="AN246" s="1021"/>
      <c r="AO246" s="1021"/>
      <c r="AP246" s="1021">
        <v>302</v>
      </c>
      <c r="AQ246" s="1021">
        <v>0.39710000000000001</v>
      </c>
      <c r="AR246" s="1021"/>
      <c r="AS246" s="1021" t="s">
        <v>3393</v>
      </c>
      <c r="AT246" s="1021" t="s">
        <v>3394</v>
      </c>
      <c r="AU246" s="1021" t="str">
        <f>VLOOKUP(AV246,справочник_HC!$A$3:$E$20,5,FALSE)</f>
        <v xml:space="preserve">HP.2.9.1 </v>
      </c>
      <c r="AV246" s="1037">
        <v>13020</v>
      </c>
      <c r="AW246" s="1036" t="str">
        <f>VLOOKUP(AV246,[3]справочник!$A$3:$C$20,3,FALSE)</f>
        <v>HC.RI.3.1</v>
      </c>
      <c r="AX246" s="1021" t="s">
        <v>3389</v>
      </c>
      <c r="AY246" s="1021">
        <v>130</v>
      </c>
      <c r="AZ246" s="1021" t="s">
        <v>3169</v>
      </c>
      <c r="BA246" s="1021">
        <v>50000</v>
      </c>
      <c r="BB246" s="1021" t="s">
        <v>3081</v>
      </c>
      <c r="BC246" s="1021" t="s">
        <v>3081</v>
      </c>
      <c r="BD246" s="1021"/>
      <c r="BE246" s="1038">
        <v>38717</v>
      </c>
      <c r="BF246" s="1038">
        <v>39081</v>
      </c>
      <c r="BG246" s="1021" t="s">
        <v>3395</v>
      </c>
      <c r="BH246" s="1009"/>
      <c r="BI246" s="1009">
        <v>0</v>
      </c>
      <c r="BJ246" s="1009">
        <v>0</v>
      </c>
      <c r="BK246" s="1009">
        <v>0</v>
      </c>
      <c r="BL246" s="1009"/>
      <c r="BM246" s="1009"/>
      <c r="BN246" s="1009"/>
      <c r="BO246" s="1009"/>
      <c r="BP246" s="1009">
        <v>0</v>
      </c>
      <c r="BQ246" s="1009">
        <v>0</v>
      </c>
      <c r="BR246" s="1009">
        <v>0</v>
      </c>
      <c r="BS246" s="1009">
        <v>0</v>
      </c>
      <c r="BT246" s="1009"/>
      <c r="BU246" s="1009"/>
      <c r="BV246" s="1009"/>
      <c r="BW246" s="1009"/>
      <c r="BX246" s="1009"/>
      <c r="BY246" s="1009"/>
      <c r="BZ246" s="1009"/>
      <c r="CA246" s="1009">
        <v>100</v>
      </c>
      <c r="CB246" s="1009"/>
      <c r="CC246" s="1009"/>
      <c r="CD246" s="1009"/>
      <c r="CE246" s="1009"/>
      <c r="CF246" s="1009"/>
      <c r="CG246" s="1009"/>
    </row>
    <row r="247" spans="1:85" hidden="1">
      <c r="A247" s="1021">
        <v>2012</v>
      </c>
      <c r="B247" s="1021">
        <v>302</v>
      </c>
      <c r="C247" s="1021" t="s">
        <v>3063</v>
      </c>
      <c r="D247" s="1021" t="str">
        <f>VLOOKUP(G247,'справочник FS-HF'!$A$2:$C$26,3,FALSE)</f>
        <v>FS.7.1.1</v>
      </c>
      <c r="E247" s="1021" t="str">
        <f>VLOOKUP(G247,'справочник FS-HF'!$A$2:$D$26,4,FALSE)</f>
        <v xml:space="preserve">HF.4.2.2.1 </v>
      </c>
      <c r="F247" s="1021">
        <v>1</v>
      </c>
      <c r="G247" s="1021" t="s">
        <v>3064</v>
      </c>
      <c r="H247" s="1021">
        <v>2012037300</v>
      </c>
      <c r="I247" s="1021" t="s">
        <v>3420</v>
      </c>
      <c r="J247" s="1021">
        <v>3</v>
      </c>
      <c r="K247" s="1021">
        <v>613</v>
      </c>
      <c r="L247" s="1021" t="s">
        <v>3034</v>
      </c>
      <c r="M247" s="1021"/>
      <c r="N247" s="1021"/>
      <c r="O247" s="1021">
        <v>10019</v>
      </c>
      <c r="P247" s="1021" t="s">
        <v>3035</v>
      </c>
      <c r="Q247" s="1021">
        <v>11</v>
      </c>
      <c r="R247" s="1021" t="s">
        <v>3036</v>
      </c>
      <c r="S247" s="1021">
        <v>1</v>
      </c>
      <c r="T247" s="1021">
        <v>10</v>
      </c>
      <c r="U247" s="1021">
        <v>110</v>
      </c>
      <c r="V247" s="1021" t="s">
        <v>3047</v>
      </c>
      <c r="W247" s="1021"/>
      <c r="X247" s="1035">
        <v>0.13944200000000001</v>
      </c>
      <c r="Y247" s="1036">
        <f>X247*'[3]Exchange rate'!$B$6*'[3]Exchange rate'!$B$7</f>
        <v>20792.196620000002</v>
      </c>
      <c r="Z247" s="1021"/>
      <c r="AA247" s="1021"/>
      <c r="AB247" s="1021">
        <v>0.136910251521555</v>
      </c>
      <c r="AC247" s="1021"/>
      <c r="AD247" s="1021"/>
      <c r="AE247" s="1021"/>
      <c r="AF247" s="1021"/>
      <c r="AG247" s="1021"/>
      <c r="AH247" s="1021"/>
      <c r="AI247" s="1021"/>
      <c r="AJ247" s="1021"/>
      <c r="AK247" s="1021"/>
      <c r="AL247" s="1021"/>
      <c r="AM247" s="1021"/>
      <c r="AN247" s="1021"/>
      <c r="AO247" s="1021"/>
      <c r="AP247" s="1021">
        <v>302</v>
      </c>
      <c r="AQ247" s="1021"/>
      <c r="AR247" s="1021">
        <v>0.13944200000000001</v>
      </c>
      <c r="AS247" s="1021" t="s">
        <v>3393</v>
      </c>
      <c r="AT247" s="1021" t="s">
        <v>3394</v>
      </c>
      <c r="AU247" s="1021" t="str">
        <f>VLOOKUP(AV247,справочник_HC!$A$3:$E$20,5,FALSE)</f>
        <v xml:space="preserve">HP.2.9.1 </v>
      </c>
      <c r="AV247" s="1037">
        <v>13020</v>
      </c>
      <c r="AW247" s="1036" t="str">
        <f>VLOOKUP(AV247,[3]справочник!$A$3:$C$20,3,FALSE)</f>
        <v>HC.RI.3.1</v>
      </c>
      <c r="AX247" s="1021" t="s">
        <v>3389</v>
      </c>
      <c r="AY247" s="1021">
        <v>130</v>
      </c>
      <c r="AZ247" s="1021" t="s">
        <v>3169</v>
      </c>
      <c r="BA247" s="1021">
        <v>50000</v>
      </c>
      <c r="BB247" s="1021" t="s">
        <v>3081</v>
      </c>
      <c r="BC247" s="1021" t="s">
        <v>3085</v>
      </c>
      <c r="BD247" s="1021"/>
      <c r="BE247" s="1038">
        <v>38965</v>
      </c>
      <c r="BF247" s="1038">
        <v>38965</v>
      </c>
      <c r="BG247" s="1021" t="s">
        <v>3395</v>
      </c>
      <c r="BH247" s="1009"/>
      <c r="BI247" s="1009"/>
      <c r="BJ247" s="1009"/>
      <c r="BK247" s="1009"/>
      <c r="BL247" s="1009"/>
      <c r="BM247" s="1009"/>
      <c r="BN247" s="1009"/>
      <c r="BO247" s="1009"/>
      <c r="BP247" s="1009"/>
      <c r="BQ247" s="1009"/>
      <c r="BR247" s="1009"/>
      <c r="BS247" s="1009"/>
      <c r="BT247" s="1010">
        <v>39447</v>
      </c>
      <c r="BU247" s="1009"/>
      <c r="BV247" s="1009"/>
      <c r="BW247" s="1009"/>
      <c r="BX247" s="1009"/>
      <c r="BY247" s="1009"/>
      <c r="BZ247" s="1009"/>
      <c r="CA247" s="1009"/>
      <c r="CB247" s="1009"/>
      <c r="CC247" s="1009"/>
      <c r="CD247" s="1009"/>
      <c r="CE247" s="1009"/>
      <c r="CF247" s="1009"/>
      <c r="CG247" s="1009"/>
    </row>
    <row r="248" spans="1:85" hidden="1">
      <c r="A248" s="1021">
        <v>2012</v>
      </c>
      <c r="B248" s="1021">
        <v>971</v>
      </c>
      <c r="C248" s="1021" t="s">
        <v>3629</v>
      </c>
      <c r="D248" s="1021" t="str">
        <f>VLOOKUP(G248,'справочник FS-HF'!$A$2:$C$26,3,FALSE)</f>
        <v>FS.7.1.2</v>
      </c>
      <c r="E248" s="1021" t="str">
        <f>VLOOKUP(G248,'справочник FS-HF'!$A$2:$D$26,4,FALSE)</f>
        <v>HF.4.2.2.3</v>
      </c>
      <c r="F248" s="1021">
        <v>1</v>
      </c>
      <c r="G248" s="1021" t="s">
        <v>3629</v>
      </c>
      <c r="H248" s="1021">
        <v>2012000601</v>
      </c>
      <c r="I248" s="1021"/>
      <c r="J248" s="1021">
        <v>8</v>
      </c>
      <c r="K248" s="1021">
        <v>613</v>
      </c>
      <c r="L248" s="1021" t="s">
        <v>3034</v>
      </c>
      <c r="M248" s="1021"/>
      <c r="N248" s="1021"/>
      <c r="O248" s="1021">
        <v>10019</v>
      </c>
      <c r="P248" s="1021" t="s">
        <v>3035</v>
      </c>
      <c r="Q248" s="1021">
        <v>11</v>
      </c>
      <c r="R248" s="1021" t="s">
        <v>3036</v>
      </c>
      <c r="S248" s="1021">
        <v>4</v>
      </c>
      <c r="T248" s="1021">
        <v>10</v>
      </c>
      <c r="U248" s="1021">
        <v>110</v>
      </c>
      <c r="V248" s="1021" t="s">
        <v>3047</v>
      </c>
      <c r="W248" s="1021">
        <v>4.5535199999999998E-2</v>
      </c>
      <c r="X248" s="1035">
        <v>4.5535199999999998E-2</v>
      </c>
      <c r="Y248" s="1036">
        <f>X248*'[3]Exchange rate'!$B$6*'[3]Exchange rate'!$B$7</f>
        <v>6789.7536720000007</v>
      </c>
      <c r="Z248" s="1021"/>
      <c r="AA248" s="1021">
        <v>4.6540493746527398E-2</v>
      </c>
      <c r="AB248" s="1021">
        <v>4.6540493746527398E-2</v>
      </c>
      <c r="AC248" s="1021"/>
      <c r="AD248" s="1021"/>
      <c r="AE248" s="1021"/>
      <c r="AF248" s="1021"/>
      <c r="AG248" s="1021"/>
      <c r="AH248" s="1021"/>
      <c r="AI248" s="1021"/>
      <c r="AJ248" s="1021"/>
      <c r="AK248" s="1021"/>
      <c r="AL248" s="1021"/>
      <c r="AM248" s="1021"/>
      <c r="AN248" s="1021"/>
      <c r="AO248" s="1021"/>
      <c r="AP248" s="1021">
        <v>302</v>
      </c>
      <c r="AQ248" s="1021">
        <v>4.5535199999999998E-2</v>
      </c>
      <c r="AR248" s="1021">
        <v>4.5535199999999998E-2</v>
      </c>
      <c r="AS248" s="1021" t="s">
        <v>3634</v>
      </c>
      <c r="AT248" s="1021" t="s">
        <v>3635</v>
      </c>
      <c r="AU248" s="1021" t="str">
        <f>VLOOKUP(AV248,справочник_HC!$A$3:$E$20,5,FALSE)</f>
        <v xml:space="preserve">HP.6 </v>
      </c>
      <c r="AV248" s="1037">
        <v>13040</v>
      </c>
      <c r="AW248" s="1036" t="str">
        <f>VLOOKUP(AV248,[3]справочник!$A$3:$C$20,3,FALSE)</f>
        <v>HC.6.2</v>
      </c>
      <c r="AX248" s="1021" t="s">
        <v>3428</v>
      </c>
      <c r="AY248" s="1021">
        <v>130</v>
      </c>
      <c r="AZ248" s="1021" t="s">
        <v>3169</v>
      </c>
      <c r="BA248" s="1021">
        <v>50000</v>
      </c>
      <c r="BB248" s="1021" t="s">
        <v>3081</v>
      </c>
      <c r="BC248" s="1021"/>
      <c r="BD248" s="1021"/>
      <c r="BE248" s="1021"/>
      <c r="BF248" s="1021"/>
      <c r="BG248" s="1021"/>
      <c r="BH248" s="1009"/>
      <c r="BI248" s="1009"/>
      <c r="BJ248" s="1009"/>
      <c r="BK248" s="1009"/>
      <c r="BL248" s="1009"/>
      <c r="BM248" s="1009"/>
      <c r="BN248" s="1009"/>
      <c r="BO248" s="1009"/>
      <c r="BP248" s="1009"/>
      <c r="BQ248" s="1009"/>
      <c r="BR248" s="1009"/>
      <c r="BS248" s="1009"/>
      <c r="BT248" s="1010">
        <v>39477</v>
      </c>
      <c r="BU248" s="1009"/>
      <c r="BV248" s="1009"/>
      <c r="BW248" s="1009"/>
      <c r="BX248" s="1009"/>
      <c r="BY248" s="1009"/>
      <c r="BZ248" s="1009"/>
      <c r="CA248" s="1009"/>
      <c r="CB248" s="1009"/>
      <c r="CC248" s="1009"/>
      <c r="CD248" s="1009"/>
      <c r="CE248" s="1009"/>
      <c r="CF248" s="1009"/>
      <c r="CG248" s="1009"/>
    </row>
    <row r="249" spans="1:85" hidden="1">
      <c r="A249" s="1021">
        <v>2010</v>
      </c>
      <c r="B249" s="1021">
        <v>302</v>
      </c>
      <c r="C249" s="1021" t="s">
        <v>3063</v>
      </c>
      <c r="D249" s="1021" t="str">
        <f>VLOOKUP(G249,'справочник FS-HF'!$A$2:$C$26,3,FALSE)</f>
        <v>FS.7.1.1</v>
      </c>
      <c r="E249" s="1021" t="str">
        <f>VLOOKUP(G249,'справочник FS-HF'!$A$2:$D$26,4,FALSE)</f>
        <v xml:space="preserve">HF.4.2.2.1 </v>
      </c>
      <c r="F249" s="1021">
        <v>1</v>
      </c>
      <c r="G249" s="1021" t="s">
        <v>3064</v>
      </c>
      <c r="H249" s="1021">
        <v>2010038463</v>
      </c>
      <c r="I249" s="1021" t="s">
        <v>3080</v>
      </c>
      <c r="J249" s="1021">
        <v>1</v>
      </c>
      <c r="K249" s="1021">
        <v>613</v>
      </c>
      <c r="L249" s="1021" t="s">
        <v>3034</v>
      </c>
      <c r="M249" s="1021"/>
      <c r="N249" s="1021"/>
      <c r="O249" s="1021">
        <v>10019</v>
      </c>
      <c r="P249" s="1021" t="s">
        <v>3035</v>
      </c>
      <c r="Q249" s="1021">
        <v>11</v>
      </c>
      <c r="R249" s="1021" t="s">
        <v>3036</v>
      </c>
      <c r="S249" s="1021">
        <v>1</v>
      </c>
      <c r="T249" s="1021">
        <v>10</v>
      </c>
      <c r="U249" s="1021">
        <v>110</v>
      </c>
      <c r="V249" s="1021" t="s">
        <v>3047</v>
      </c>
      <c r="W249" s="1021">
        <v>0.35699999999999898</v>
      </c>
      <c r="X249" s="1035"/>
      <c r="Y249" s="1036">
        <f>X249*'[3]Exchange rate'!$B$4*'[3]Exchange rate'!$B$7</f>
        <v>0</v>
      </c>
      <c r="Z249" s="1021"/>
      <c r="AA249" s="1021">
        <v>0.36461037750379699</v>
      </c>
      <c r="AB249" s="1021"/>
      <c r="AC249" s="1021"/>
      <c r="AD249" s="1021"/>
      <c r="AE249" s="1021"/>
      <c r="AF249" s="1021"/>
      <c r="AG249" s="1021"/>
      <c r="AH249" s="1021">
        <v>0.35699999999999898</v>
      </c>
      <c r="AI249" s="1021"/>
      <c r="AJ249" s="1021"/>
      <c r="AK249" s="1021">
        <v>0.36461037750379699</v>
      </c>
      <c r="AL249" s="1021"/>
      <c r="AM249" s="1021"/>
      <c r="AN249" s="1021"/>
      <c r="AO249" s="1021"/>
      <c r="AP249" s="1021">
        <v>302</v>
      </c>
      <c r="AQ249" s="1021">
        <v>0.35699999999999898</v>
      </c>
      <c r="AR249" s="1021"/>
      <c r="AS249" s="1021" t="s">
        <v>3066</v>
      </c>
      <c r="AT249" s="1021" t="s">
        <v>3067</v>
      </c>
      <c r="AU249" s="1021" t="str">
        <f>VLOOKUP(AV249,справочник_HC!$A$3:$E$20,5,FALSE)</f>
        <v>HP.11</v>
      </c>
      <c r="AV249" s="1037">
        <v>12220</v>
      </c>
      <c r="AW249" s="1036" t="str">
        <f>VLOOKUP(AV249,[3]справочник!$A$3:$C$20,3,FALSE)</f>
        <v>HC.9</v>
      </c>
      <c r="AX249" s="1021" t="s">
        <v>3057</v>
      </c>
      <c r="AY249" s="1021">
        <v>122</v>
      </c>
      <c r="AZ249" s="1021" t="s">
        <v>3058</v>
      </c>
      <c r="BA249" s="1021">
        <v>50000</v>
      </c>
      <c r="BB249" s="1021" t="s">
        <v>3081</v>
      </c>
      <c r="BC249" s="1021" t="s">
        <v>3081</v>
      </c>
      <c r="BD249" s="1021"/>
      <c r="BE249" s="1038">
        <v>38717</v>
      </c>
      <c r="BF249" s="1038">
        <v>39081</v>
      </c>
      <c r="BG249" s="1021" t="s">
        <v>3082</v>
      </c>
      <c r="BH249" s="1009"/>
      <c r="BI249" s="1009">
        <v>0</v>
      </c>
      <c r="BJ249" s="1009">
        <v>0</v>
      </c>
      <c r="BK249" s="1009">
        <v>0</v>
      </c>
      <c r="BL249" s="1009"/>
      <c r="BM249" s="1009"/>
      <c r="BN249" s="1009"/>
      <c r="BO249" s="1009"/>
      <c r="BP249" s="1009">
        <v>0</v>
      </c>
      <c r="BQ249" s="1009">
        <v>0</v>
      </c>
      <c r="BR249" s="1009">
        <v>0</v>
      </c>
      <c r="BS249" s="1009">
        <v>0</v>
      </c>
      <c r="BT249" s="1009"/>
      <c r="BU249" s="1009"/>
      <c r="BV249" s="1009"/>
      <c r="BW249" s="1009"/>
      <c r="BX249" s="1009"/>
      <c r="BY249" s="1009"/>
      <c r="BZ249" s="1009"/>
      <c r="CA249" s="1009">
        <v>100</v>
      </c>
      <c r="CB249" s="1009"/>
      <c r="CC249" s="1009"/>
      <c r="CD249" s="1009"/>
      <c r="CE249" s="1009"/>
      <c r="CF249" s="1009"/>
      <c r="CG249" s="1009"/>
    </row>
    <row r="250" spans="1:85" hidden="1">
      <c r="A250" s="1021">
        <v>2012</v>
      </c>
      <c r="B250" s="1021">
        <v>302</v>
      </c>
      <c r="C250" s="1021" t="s">
        <v>3063</v>
      </c>
      <c r="D250" s="1021" t="str">
        <f>VLOOKUP(G250,'справочник FS-HF'!$A$2:$C$26,3,FALSE)</f>
        <v>FS.7.1.1</v>
      </c>
      <c r="E250" s="1021" t="str">
        <f>VLOOKUP(G250,'справочник FS-HF'!$A$2:$D$26,4,FALSE)</f>
        <v xml:space="preserve">HF.4.2.2.1 </v>
      </c>
      <c r="F250" s="1021">
        <v>1</v>
      </c>
      <c r="G250" s="1021" t="s">
        <v>3064</v>
      </c>
      <c r="H250" s="1021">
        <v>2012040312</v>
      </c>
      <c r="I250" s="1021" t="s">
        <v>3084</v>
      </c>
      <c r="J250" s="1021">
        <v>3</v>
      </c>
      <c r="K250" s="1021">
        <v>613</v>
      </c>
      <c r="L250" s="1021" t="s">
        <v>3034</v>
      </c>
      <c r="M250" s="1021"/>
      <c r="N250" s="1021"/>
      <c r="O250" s="1021">
        <v>10019</v>
      </c>
      <c r="P250" s="1021" t="s">
        <v>3035</v>
      </c>
      <c r="Q250" s="1021">
        <v>11</v>
      </c>
      <c r="R250" s="1021" t="s">
        <v>3036</v>
      </c>
      <c r="S250" s="1021">
        <v>1</v>
      </c>
      <c r="T250" s="1021">
        <v>10</v>
      </c>
      <c r="U250" s="1021">
        <v>110</v>
      </c>
      <c r="V250" s="1021" t="s">
        <v>3047</v>
      </c>
      <c r="W250" s="1021"/>
      <c r="X250" s="1035">
        <v>7.4117000000000002E-2</v>
      </c>
      <c r="Y250" s="1036">
        <f>X250*'[3]Exchange rate'!$B$6*'[3]Exchange rate'!$B$7</f>
        <v>11051.585870000003</v>
      </c>
      <c r="Z250" s="1021"/>
      <c r="AA250" s="1021"/>
      <c r="AB250" s="1021">
        <v>7.27713107386809E-2</v>
      </c>
      <c r="AC250" s="1021"/>
      <c r="AD250" s="1021"/>
      <c r="AE250" s="1021"/>
      <c r="AF250" s="1021"/>
      <c r="AG250" s="1021"/>
      <c r="AH250" s="1021"/>
      <c r="AI250" s="1021"/>
      <c r="AJ250" s="1021"/>
      <c r="AK250" s="1021"/>
      <c r="AL250" s="1021"/>
      <c r="AM250" s="1021"/>
      <c r="AN250" s="1021"/>
      <c r="AO250" s="1021"/>
      <c r="AP250" s="1021">
        <v>302</v>
      </c>
      <c r="AQ250" s="1021"/>
      <c r="AR250" s="1021">
        <v>7.4117000000000002E-2</v>
      </c>
      <c r="AS250" s="1021" t="s">
        <v>3066</v>
      </c>
      <c r="AT250" s="1021" t="s">
        <v>3067</v>
      </c>
      <c r="AU250" s="1021" t="str">
        <f>VLOOKUP(AV250,справочник_HC!$A$3:$E$20,5,FALSE)</f>
        <v>HP.11</v>
      </c>
      <c r="AV250" s="1037">
        <v>12220</v>
      </c>
      <c r="AW250" s="1036" t="str">
        <f>VLOOKUP(AV250,[3]справочник!$A$3:$C$20,3,FALSE)</f>
        <v>HC.9</v>
      </c>
      <c r="AX250" s="1021" t="s">
        <v>3057</v>
      </c>
      <c r="AY250" s="1021">
        <v>122</v>
      </c>
      <c r="AZ250" s="1021" t="s">
        <v>3058</v>
      </c>
      <c r="BA250" s="1021">
        <v>50000</v>
      </c>
      <c r="BB250" s="1021" t="s">
        <v>3081</v>
      </c>
      <c r="BC250" s="1021" t="s">
        <v>3085</v>
      </c>
      <c r="BD250" s="1021"/>
      <c r="BE250" s="1038">
        <v>38965</v>
      </c>
      <c r="BF250" s="1038">
        <v>38965</v>
      </c>
      <c r="BG250" s="1021" t="s">
        <v>3086</v>
      </c>
      <c r="BH250" s="1009"/>
      <c r="BI250" s="1009"/>
      <c r="BJ250" s="1009"/>
      <c r="BK250" s="1009"/>
      <c r="BL250" s="1009"/>
      <c r="BM250" s="1009"/>
      <c r="BN250" s="1009"/>
      <c r="BO250" s="1009"/>
      <c r="BP250" s="1009"/>
      <c r="BQ250" s="1009"/>
      <c r="BR250" s="1009"/>
      <c r="BS250" s="1009"/>
      <c r="BT250" s="1010">
        <v>39447</v>
      </c>
      <c r="BU250" s="1009"/>
      <c r="BV250" s="1009"/>
      <c r="BW250" s="1009"/>
      <c r="BX250" s="1009"/>
      <c r="BY250" s="1009"/>
      <c r="BZ250" s="1009"/>
      <c r="CA250" s="1009"/>
      <c r="CB250" s="1009"/>
      <c r="CC250" s="1009"/>
      <c r="CD250" s="1009"/>
      <c r="CE250" s="1009"/>
      <c r="CF250" s="1009"/>
      <c r="CG250" s="1009"/>
    </row>
    <row r="251" spans="1:85" hidden="1">
      <c r="A251" s="1021">
        <v>2011</v>
      </c>
      <c r="B251" s="1021">
        <v>302</v>
      </c>
      <c r="C251" s="1021" t="s">
        <v>3063</v>
      </c>
      <c r="D251" s="1021" t="str">
        <f>VLOOKUP(G251,'справочник FS-HF'!$A$2:$C$26,3,FALSE)</f>
        <v>FS.7.1.1</v>
      </c>
      <c r="E251" s="1021" t="str">
        <f>VLOOKUP(G251,'справочник FS-HF'!$A$2:$D$26,4,FALSE)</f>
        <v xml:space="preserve">HF.4.2.2.1 </v>
      </c>
      <c r="F251" s="1021">
        <v>1</v>
      </c>
      <c r="G251" s="1021" t="s">
        <v>3064</v>
      </c>
      <c r="H251" s="1021">
        <v>2011023236</v>
      </c>
      <c r="I251" s="1021" t="s">
        <v>3090</v>
      </c>
      <c r="J251" s="1021">
        <v>3</v>
      </c>
      <c r="K251" s="1021">
        <v>613</v>
      </c>
      <c r="L251" s="1021" t="s">
        <v>3034</v>
      </c>
      <c r="M251" s="1021"/>
      <c r="N251" s="1021"/>
      <c r="O251" s="1021">
        <v>10019</v>
      </c>
      <c r="P251" s="1021" t="s">
        <v>3035</v>
      </c>
      <c r="Q251" s="1021">
        <v>11</v>
      </c>
      <c r="R251" s="1021" t="s">
        <v>3036</v>
      </c>
      <c r="S251" s="1021">
        <v>1</v>
      </c>
      <c r="T251" s="1021">
        <v>10</v>
      </c>
      <c r="U251" s="1021">
        <v>110</v>
      </c>
      <c r="V251" s="1021" t="s">
        <v>3047</v>
      </c>
      <c r="W251" s="1021"/>
      <c r="X251" s="1035">
        <v>0.11330800000000001</v>
      </c>
      <c r="Y251" s="1036">
        <f>X251*'[3]Exchange rate'!$B$5*'[3]Exchange rate'!$B$7</f>
        <v>16613.218960000002</v>
      </c>
      <c r="Z251" s="1021"/>
      <c r="AA251" s="1021"/>
      <c r="AB251" s="1021">
        <v>0.11330800000000001</v>
      </c>
      <c r="AC251" s="1021"/>
      <c r="AD251" s="1021"/>
      <c r="AE251" s="1021"/>
      <c r="AF251" s="1021"/>
      <c r="AG251" s="1021"/>
      <c r="AH251" s="1021"/>
      <c r="AI251" s="1021"/>
      <c r="AJ251" s="1021"/>
      <c r="AK251" s="1021"/>
      <c r="AL251" s="1021"/>
      <c r="AM251" s="1021"/>
      <c r="AN251" s="1021"/>
      <c r="AO251" s="1021"/>
      <c r="AP251" s="1021">
        <v>302</v>
      </c>
      <c r="AQ251" s="1021"/>
      <c r="AR251" s="1021">
        <v>0.11330800000000001</v>
      </c>
      <c r="AS251" s="1021" t="s">
        <v>3066</v>
      </c>
      <c r="AT251" s="1021" t="s">
        <v>3067</v>
      </c>
      <c r="AU251" s="1021" t="str">
        <f>VLOOKUP(AV251,справочник_HC!$A$3:$E$20,5,FALSE)</f>
        <v>HP.11</v>
      </c>
      <c r="AV251" s="1037">
        <v>12220</v>
      </c>
      <c r="AW251" s="1036" t="str">
        <f>VLOOKUP(AV251,[3]справочник!$A$3:$C$20,3,FALSE)</f>
        <v>HC.9</v>
      </c>
      <c r="AX251" s="1021" t="s">
        <v>3057</v>
      </c>
      <c r="AY251" s="1021">
        <v>122</v>
      </c>
      <c r="AZ251" s="1021" t="s">
        <v>3058</v>
      </c>
      <c r="BA251" s="1021">
        <v>50000</v>
      </c>
      <c r="BB251" s="1021" t="s">
        <v>3081</v>
      </c>
      <c r="BC251" s="1021" t="s">
        <v>3091</v>
      </c>
      <c r="BD251" s="1021"/>
      <c r="BE251" s="1021"/>
      <c r="BF251" s="1021"/>
      <c r="BG251" s="1021" t="s">
        <v>3092</v>
      </c>
      <c r="BH251" s="1009"/>
      <c r="BI251" s="1009">
        <v>0</v>
      </c>
      <c r="BJ251" s="1009">
        <v>0</v>
      </c>
      <c r="BK251" s="1009">
        <v>0</v>
      </c>
      <c r="BL251" s="1009"/>
      <c r="BM251" s="1009"/>
      <c r="BN251" s="1009"/>
      <c r="BO251" s="1009"/>
      <c r="BP251" s="1009">
        <v>0</v>
      </c>
      <c r="BQ251" s="1009">
        <v>0</v>
      </c>
      <c r="BR251" s="1009">
        <v>0</v>
      </c>
      <c r="BS251" s="1009">
        <v>0</v>
      </c>
      <c r="BT251" s="1009"/>
      <c r="BU251" s="1009"/>
      <c r="BV251" s="1009"/>
      <c r="BW251" s="1009"/>
      <c r="BX251" s="1009"/>
      <c r="BY251" s="1009"/>
      <c r="BZ251" s="1009"/>
      <c r="CA251" s="1009"/>
      <c r="CB251" s="1009"/>
      <c r="CC251" s="1009"/>
      <c r="CD251" s="1009"/>
      <c r="CE251" s="1009"/>
      <c r="CF251" s="1009"/>
      <c r="CG251" s="1009"/>
    </row>
    <row r="252" spans="1:85" hidden="1">
      <c r="A252" s="1021">
        <v>2010</v>
      </c>
      <c r="B252" s="1021">
        <v>302</v>
      </c>
      <c r="C252" s="1021" t="s">
        <v>3063</v>
      </c>
      <c r="D252" s="1021" t="str">
        <f>VLOOKUP(G252,'справочник FS-HF'!$A$2:$C$26,3,FALSE)</f>
        <v>FS.7.1.1</v>
      </c>
      <c r="E252" s="1021" t="str">
        <f>VLOOKUP(G252,'справочник FS-HF'!$A$2:$D$26,4,FALSE)</f>
        <v xml:space="preserve">HF.4.2.2.1 </v>
      </c>
      <c r="F252" s="1021">
        <v>1</v>
      </c>
      <c r="G252" s="1021" t="s">
        <v>3064</v>
      </c>
      <c r="H252" s="1021">
        <v>2010038532</v>
      </c>
      <c r="I252" s="1021" t="s">
        <v>3093</v>
      </c>
      <c r="J252" s="1021">
        <v>3</v>
      </c>
      <c r="K252" s="1021">
        <v>613</v>
      </c>
      <c r="L252" s="1021" t="s">
        <v>3034</v>
      </c>
      <c r="M252" s="1021"/>
      <c r="N252" s="1021"/>
      <c r="O252" s="1021">
        <v>10019</v>
      </c>
      <c r="P252" s="1021" t="s">
        <v>3035</v>
      </c>
      <c r="Q252" s="1021">
        <v>11</v>
      </c>
      <c r="R252" s="1021" t="s">
        <v>3036</v>
      </c>
      <c r="S252" s="1021">
        <v>1</v>
      </c>
      <c r="T252" s="1021">
        <v>10</v>
      </c>
      <c r="U252" s="1021">
        <v>110</v>
      </c>
      <c r="V252" s="1021" t="s">
        <v>3094</v>
      </c>
      <c r="W252" s="1021"/>
      <c r="X252" s="1035">
        <v>1.9295E-2</v>
      </c>
      <c r="Y252" s="1036">
        <f>X252*'[3]Exchange rate'!$B$4*'[3]Exchange rate'!$B$7</f>
        <v>2843.3112000000001</v>
      </c>
      <c r="Z252" s="1021"/>
      <c r="AA252" s="1021"/>
      <c r="AB252" s="1021">
        <v>1.9706322784133701E-2</v>
      </c>
      <c r="AC252" s="1021"/>
      <c r="AD252" s="1021"/>
      <c r="AE252" s="1021"/>
      <c r="AF252" s="1021"/>
      <c r="AG252" s="1021"/>
      <c r="AH252" s="1021"/>
      <c r="AI252" s="1021"/>
      <c r="AJ252" s="1021"/>
      <c r="AK252" s="1021"/>
      <c r="AL252" s="1021"/>
      <c r="AM252" s="1021"/>
      <c r="AN252" s="1021"/>
      <c r="AO252" s="1021"/>
      <c r="AP252" s="1021">
        <v>302</v>
      </c>
      <c r="AQ252" s="1021"/>
      <c r="AR252" s="1021">
        <v>1.9295E-2</v>
      </c>
      <c r="AS252" s="1021" t="s">
        <v>3066</v>
      </c>
      <c r="AT252" s="1021" t="s">
        <v>3067</v>
      </c>
      <c r="AU252" s="1021" t="str">
        <f>VLOOKUP(AV252,справочник_HC!$A$3:$E$20,5,FALSE)</f>
        <v>HP.11</v>
      </c>
      <c r="AV252" s="1037">
        <v>12220</v>
      </c>
      <c r="AW252" s="1036" t="str">
        <f>VLOOKUP(AV252,[3]справочник!$A$3:$C$20,3,FALSE)</f>
        <v>HC.9</v>
      </c>
      <c r="AX252" s="1021" t="s">
        <v>3057</v>
      </c>
      <c r="AY252" s="1021">
        <v>122</v>
      </c>
      <c r="AZ252" s="1021" t="s">
        <v>3058</v>
      </c>
      <c r="BA252" s="1021">
        <v>50000</v>
      </c>
      <c r="BB252" s="1021" t="s">
        <v>3081</v>
      </c>
      <c r="BC252" s="1021" t="s">
        <v>3081</v>
      </c>
      <c r="BD252" s="1021"/>
      <c r="BE252" s="1038">
        <v>38717</v>
      </c>
      <c r="BF252" s="1038">
        <v>39081</v>
      </c>
      <c r="BG252" s="1021" t="s">
        <v>3095</v>
      </c>
      <c r="BH252" s="1009"/>
      <c r="BI252" s="1009">
        <v>0</v>
      </c>
      <c r="BJ252" s="1009">
        <v>0</v>
      </c>
      <c r="BK252" s="1009">
        <v>0</v>
      </c>
      <c r="BL252" s="1009">
        <v>1</v>
      </c>
      <c r="BM252" s="1009"/>
      <c r="BN252" s="1009"/>
      <c r="BO252" s="1009"/>
      <c r="BP252" s="1009">
        <v>0</v>
      </c>
      <c r="BQ252" s="1009">
        <v>0</v>
      </c>
      <c r="BR252" s="1009">
        <v>0</v>
      </c>
      <c r="BS252" s="1009">
        <v>0</v>
      </c>
      <c r="BT252" s="1009"/>
      <c r="BU252" s="1009"/>
      <c r="BV252" s="1009"/>
      <c r="BW252" s="1009"/>
      <c r="BX252" s="1009"/>
      <c r="BY252" s="1009"/>
      <c r="BZ252" s="1009"/>
      <c r="CA252" s="1009"/>
      <c r="CB252" s="1009"/>
      <c r="CC252" s="1009"/>
      <c r="CD252" s="1009"/>
      <c r="CE252" s="1009"/>
      <c r="CF252" s="1009"/>
      <c r="CG252" s="1009"/>
    </row>
    <row r="253" spans="1:85" hidden="1">
      <c r="A253" s="1021">
        <v>2010</v>
      </c>
      <c r="B253" s="1021">
        <v>302</v>
      </c>
      <c r="C253" s="1021" t="s">
        <v>3063</v>
      </c>
      <c r="D253" s="1021" t="str">
        <f>VLOOKUP(G253,'справочник FS-HF'!$A$2:$C$26,3,FALSE)</f>
        <v>FS.7.1.1</v>
      </c>
      <c r="E253" s="1021" t="str">
        <f>VLOOKUP(G253,'справочник FS-HF'!$A$2:$D$26,4,FALSE)</f>
        <v xml:space="preserve">HF.4.2.2.1 </v>
      </c>
      <c r="F253" s="1021">
        <v>1</v>
      </c>
      <c r="G253" s="1021" t="s">
        <v>3064</v>
      </c>
      <c r="H253" s="1021">
        <v>2010038539</v>
      </c>
      <c r="I253" s="1021" t="s">
        <v>3096</v>
      </c>
      <c r="J253" s="1021">
        <v>3</v>
      </c>
      <c r="K253" s="1021">
        <v>613</v>
      </c>
      <c r="L253" s="1021" t="s">
        <v>3034</v>
      </c>
      <c r="M253" s="1021"/>
      <c r="N253" s="1021"/>
      <c r="O253" s="1021">
        <v>10019</v>
      </c>
      <c r="P253" s="1021" t="s">
        <v>3035</v>
      </c>
      <c r="Q253" s="1021">
        <v>11</v>
      </c>
      <c r="R253" s="1021" t="s">
        <v>3036</v>
      </c>
      <c r="S253" s="1021">
        <v>1</v>
      </c>
      <c r="T253" s="1021">
        <v>10</v>
      </c>
      <c r="U253" s="1021">
        <v>110</v>
      </c>
      <c r="V253" s="1021" t="s">
        <v>3047</v>
      </c>
      <c r="W253" s="1021"/>
      <c r="X253" s="1035">
        <v>6.9999999999999994E-5</v>
      </c>
      <c r="Y253" s="1036">
        <f>X253*'[3]Exchange rate'!$B$4*'[3]Exchange rate'!$B$7</f>
        <v>10.315200000000001</v>
      </c>
      <c r="Z253" s="1021"/>
      <c r="AA253" s="1021"/>
      <c r="AB253" s="1021">
        <v>7.1492230883097403E-5</v>
      </c>
      <c r="AC253" s="1021"/>
      <c r="AD253" s="1021"/>
      <c r="AE253" s="1021"/>
      <c r="AF253" s="1021"/>
      <c r="AG253" s="1021"/>
      <c r="AH253" s="1021"/>
      <c r="AI253" s="1021"/>
      <c r="AJ253" s="1021"/>
      <c r="AK253" s="1021"/>
      <c r="AL253" s="1021"/>
      <c r="AM253" s="1021"/>
      <c r="AN253" s="1021"/>
      <c r="AO253" s="1021"/>
      <c r="AP253" s="1021">
        <v>302</v>
      </c>
      <c r="AQ253" s="1021"/>
      <c r="AR253" s="1021">
        <v>6.9999999999999994E-5</v>
      </c>
      <c r="AS253" s="1021" t="s">
        <v>3066</v>
      </c>
      <c r="AT253" s="1021" t="s">
        <v>3067</v>
      </c>
      <c r="AU253" s="1021" t="str">
        <f>VLOOKUP(AV253,справочник_HC!$A$3:$E$20,5,FALSE)</f>
        <v>HP.11</v>
      </c>
      <c r="AV253" s="1037">
        <v>12220</v>
      </c>
      <c r="AW253" s="1036" t="str">
        <f>VLOOKUP(AV253,[3]справочник!$A$3:$C$20,3,FALSE)</f>
        <v>HC.9</v>
      </c>
      <c r="AX253" s="1021" t="s">
        <v>3057</v>
      </c>
      <c r="AY253" s="1021">
        <v>122</v>
      </c>
      <c r="AZ253" s="1021" t="s">
        <v>3058</v>
      </c>
      <c r="BA253" s="1021">
        <v>50000</v>
      </c>
      <c r="BB253" s="1021" t="s">
        <v>3081</v>
      </c>
      <c r="BC253" s="1021" t="s">
        <v>3081</v>
      </c>
      <c r="BD253" s="1021"/>
      <c r="BE253" s="1038">
        <v>38717</v>
      </c>
      <c r="BF253" s="1038">
        <v>39081</v>
      </c>
      <c r="BG253" s="1021" t="s">
        <v>3097</v>
      </c>
      <c r="BH253" s="1009"/>
      <c r="BI253" s="1009">
        <v>0</v>
      </c>
      <c r="BJ253" s="1009">
        <v>0</v>
      </c>
      <c r="BK253" s="1009">
        <v>0</v>
      </c>
      <c r="BL253" s="1009"/>
      <c r="BM253" s="1009"/>
      <c r="BN253" s="1009"/>
      <c r="BO253" s="1009"/>
      <c r="BP253" s="1009">
        <v>0</v>
      </c>
      <c r="BQ253" s="1009">
        <v>0</v>
      </c>
      <c r="BR253" s="1009">
        <v>0</v>
      </c>
      <c r="BS253" s="1009">
        <v>0</v>
      </c>
      <c r="BT253" s="1009"/>
      <c r="BU253" s="1009"/>
      <c r="BV253" s="1009"/>
      <c r="BW253" s="1009"/>
      <c r="BX253" s="1009"/>
      <c r="BY253" s="1009"/>
      <c r="BZ253" s="1009"/>
      <c r="CA253" s="1009"/>
      <c r="CB253" s="1009"/>
      <c r="CC253" s="1009"/>
      <c r="CD253" s="1009"/>
      <c r="CE253" s="1009"/>
      <c r="CF253" s="1009"/>
      <c r="CG253" s="1009"/>
    </row>
    <row r="254" spans="1:85" hidden="1">
      <c r="A254" s="1021">
        <v>2010</v>
      </c>
      <c r="B254" s="1021">
        <v>302</v>
      </c>
      <c r="C254" s="1021" t="s">
        <v>3063</v>
      </c>
      <c r="D254" s="1021" t="str">
        <f>VLOOKUP(G254,'справочник FS-HF'!$A$2:$C$26,3,FALSE)</f>
        <v>FS.7.1.1</v>
      </c>
      <c r="E254" s="1021" t="str">
        <f>VLOOKUP(G254,'справочник FS-HF'!$A$2:$D$26,4,FALSE)</f>
        <v xml:space="preserve">HF.4.2.2.1 </v>
      </c>
      <c r="F254" s="1021">
        <v>1</v>
      </c>
      <c r="G254" s="1021" t="s">
        <v>3064</v>
      </c>
      <c r="H254" s="1021">
        <v>2010038541</v>
      </c>
      <c r="I254" s="1021" t="s">
        <v>3098</v>
      </c>
      <c r="J254" s="1021">
        <v>3</v>
      </c>
      <c r="K254" s="1021">
        <v>613</v>
      </c>
      <c r="L254" s="1021" t="s">
        <v>3034</v>
      </c>
      <c r="M254" s="1021"/>
      <c r="N254" s="1021"/>
      <c r="O254" s="1021">
        <v>10019</v>
      </c>
      <c r="P254" s="1021" t="s">
        <v>3035</v>
      </c>
      <c r="Q254" s="1021">
        <v>11</v>
      </c>
      <c r="R254" s="1021" t="s">
        <v>3036</v>
      </c>
      <c r="S254" s="1021">
        <v>1</v>
      </c>
      <c r="T254" s="1021">
        <v>10</v>
      </c>
      <c r="U254" s="1021">
        <v>110</v>
      </c>
      <c r="V254" s="1021" t="s">
        <v>3047</v>
      </c>
      <c r="W254" s="1021"/>
      <c r="X254" s="1035">
        <v>5.5820000000000002E-3</v>
      </c>
      <c r="Y254" s="1036">
        <f>X254*'[3]Exchange rate'!$B$4*'[3]Exchange rate'!$B$7</f>
        <v>822.56352000000015</v>
      </c>
      <c r="Z254" s="1021"/>
      <c r="AA254" s="1021"/>
      <c r="AB254" s="1021">
        <v>5.7009947541350001E-3</v>
      </c>
      <c r="AC254" s="1021"/>
      <c r="AD254" s="1021"/>
      <c r="AE254" s="1021"/>
      <c r="AF254" s="1021"/>
      <c r="AG254" s="1021"/>
      <c r="AH254" s="1021"/>
      <c r="AI254" s="1021"/>
      <c r="AJ254" s="1021"/>
      <c r="AK254" s="1021"/>
      <c r="AL254" s="1021"/>
      <c r="AM254" s="1021"/>
      <c r="AN254" s="1021"/>
      <c r="AO254" s="1021"/>
      <c r="AP254" s="1021">
        <v>302</v>
      </c>
      <c r="AQ254" s="1021"/>
      <c r="AR254" s="1021">
        <v>5.5820000000000002E-3</v>
      </c>
      <c r="AS254" s="1021" t="s">
        <v>3066</v>
      </c>
      <c r="AT254" s="1021" t="s">
        <v>3067</v>
      </c>
      <c r="AU254" s="1021" t="str">
        <f>VLOOKUP(AV254,справочник_HC!$A$3:$E$20,5,FALSE)</f>
        <v>HP.11</v>
      </c>
      <c r="AV254" s="1037">
        <v>12220</v>
      </c>
      <c r="AW254" s="1036" t="str">
        <f>VLOOKUP(AV254,[3]справочник!$A$3:$C$20,3,FALSE)</f>
        <v>HC.9</v>
      </c>
      <c r="AX254" s="1021" t="s">
        <v>3057</v>
      </c>
      <c r="AY254" s="1021">
        <v>122</v>
      </c>
      <c r="AZ254" s="1021" t="s">
        <v>3058</v>
      </c>
      <c r="BA254" s="1021">
        <v>50000</v>
      </c>
      <c r="BB254" s="1021" t="s">
        <v>3081</v>
      </c>
      <c r="BC254" s="1021" t="s">
        <v>3081</v>
      </c>
      <c r="BD254" s="1021"/>
      <c r="BE254" s="1038">
        <v>38717</v>
      </c>
      <c r="BF254" s="1038">
        <v>39081</v>
      </c>
      <c r="BG254" s="1021" t="s">
        <v>3099</v>
      </c>
      <c r="BH254" s="1009"/>
      <c r="BI254" s="1009">
        <v>0</v>
      </c>
      <c r="BJ254" s="1009">
        <v>0</v>
      </c>
      <c r="BK254" s="1009">
        <v>0</v>
      </c>
      <c r="BL254" s="1009"/>
      <c r="BM254" s="1009"/>
      <c r="BN254" s="1009"/>
      <c r="BO254" s="1009"/>
      <c r="BP254" s="1009">
        <v>0</v>
      </c>
      <c r="BQ254" s="1009">
        <v>0</v>
      </c>
      <c r="BR254" s="1009">
        <v>0</v>
      </c>
      <c r="BS254" s="1009">
        <v>0</v>
      </c>
      <c r="BT254" s="1009"/>
      <c r="BU254" s="1009"/>
      <c r="BV254" s="1009"/>
      <c r="BW254" s="1009"/>
      <c r="BX254" s="1009"/>
      <c r="BY254" s="1009"/>
      <c r="BZ254" s="1009"/>
      <c r="CA254" s="1009"/>
      <c r="CB254" s="1009"/>
      <c r="CC254" s="1009"/>
      <c r="CD254" s="1009"/>
      <c r="CE254" s="1009"/>
      <c r="CF254" s="1009"/>
      <c r="CG254" s="1009"/>
    </row>
    <row r="255" spans="1:85" hidden="1">
      <c r="A255" s="1021">
        <v>2011</v>
      </c>
      <c r="B255" s="1021">
        <v>302</v>
      </c>
      <c r="C255" s="1021" t="s">
        <v>3063</v>
      </c>
      <c r="D255" s="1021" t="str">
        <f>VLOOKUP(G255,'справочник FS-HF'!$A$2:$C$26,3,FALSE)</f>
        <v>FS.7.1.1</v>
      </c>
      <c r="E255" s="1021" t="str">
        <f>VLOOKUP(G255,'справочник FS-HF'!$A$2:$D$26,4,FALSE)</f>
        <v xml:space="preserve">HF.4.2.2.1 </v>
      </c>
      <c r="F255" s="1021">
        <v>12</v>
      </c>
      <c r="G255" s="1021" t="s">
        <v>3109</v>
      </c>
      <c r="H255" s="1021">
        <v>2011054965</v>
      </c>
      <c r="I255" s="1021" t="s">
        <v>3116</v>
      </c>
      <c r="J255" s="1021">
        <v>1</v>
      </c>
      <c r="K255" s="1021">
        <v>613</v>
      </c>
      <c r="L255" s="1021" t="s">
        <v>3034</v>
      </c>
      <c r="M255" s="1021"/>
      <c r="N255" s="1021"/>
      <c r="O255" s="1021">
        <v>10019</v>
      </c>
      <c r="P255" s="1021" t="s">
        <v>3035</v>
      </c>
      <c r="Q255" s="1021">
        <v>11</v>
      </c>
      <c r="R255" s="1021" t="s">
        <v>3036</v>
      </c>
      <c r="S255" s="1021">
        <v>1</v>
      </c>
      <c r="T255" s="1021">
        <v>10</v>
      </c>
      <c r="U255" s="1021">
        <v>110</v>
      </c>
      <c r="V255" s="1021" t="s">
        <v>3094</v>
      </c>
      <c r="W255" s="1021">
        <v>0.27106200000000003</v>
      </c>
      <c r="X255" s="1035"/>
      <c r="Y255" s="1036">
        <f>X255*'[3]Exchange rate'!$B$5*'[3]Exchange rate'!$B$7</f>
        <v>0</v>
      </c>
      <c r="Z255" s="1021"/>
      <c r="AA255" s="1021">
        <v>0.27106200000000003</v>
      </c>
      <c r="AB255" s="1021"/>
      <c r="AC255" s="1021"/>
      <c r="AD255" s="1021"/>
      <c r="AE255" s="1021"/>
      <c r="AF255" s="1021"/>
      <c r="AG255" s="1021"/>
      <c r="AH255" s="1021">
        <v>0.27106200000000003</v>
      </c>
      <c r="AI255" s="1021"/>
      <c r="AJ255" s="1021"/>
      <c r="AK255" s="1021">
        <v>0.27106200000000003</v>
      </c>
      <c r="AL255" s="1021"/>
      <c r="AM255" s="1021"/>
      <c r="AN255" s="1021"/>
      <c r="AO255" s="1021"/>
      <c r="AP255" s="1021">
        <v>302</v>
      </c>
      <c r="AQ255" s="1021">
        <v>0.27106200000000003</v>
      </c>
      <c r="AR255" s="1021"/>
      <c r="AS255" s="1021" t="s">
        <v>3117</v>
      </c>
      <c r="AT255" s="1021" t="s">
        <v>3118</v>
      </c>
      <c r="AU255" s="1021" t="str">
        <f>VLOOKUP(AV255,справочник_HC!$A$3:$E$20,5,FALSE)</f>
        <v>HP.11</v>
      </c>
      <c r="AV255" s="1037">
        <v>12230</v>
      </c>
      <c r="AW255" s="1036" t="str">
        <f>VLOOKUP(AV255,[3]справочник!$A$3:$C$20,3,FALSE)</f>
        <v>HC.RI.5</v>
      </c>
      <c r="AX255" s="1021" t="s">
        <v>3113</v>
      </c>
      <c r="AY255" s="1021">
        <v>122</v>
      </c>
      <c r="AZ255" s="1021" t="s">
        <v>3058</v>
      </c>
      <c r="BA255" s="1021">
        <v>50000</v>
      </c>
      <c r="BB255" s="1021" t="s">
        <v>3081</v>
      </c>
      <c r="BC255" s="1021" t="s">
        <v>3119</v>
      </c>
      <c r="BD255" s="1021"/>
      <c r="BE255" s="1021"/>
      <c r="BF255" s="1021"/>
      <c r="BG255" s="1021" t="s">
        <v>3120</v>
      </c>
      <c r="BH255" s="1009"/>
      <c r="BI255" s="1009">
        <v>0</v>
      </c>
      <c r="BJ255" s="1009"/>
      <c r="BK255" s="1009">
        <v>0</v>
      </c>
      <c r="BL255" s="1009">
        <v>1</v>
      </c>
      <c r="BM255" s="1009"/>
      <c r="BN255" s="1009"/>
      <c r="BO255" s="1009"/>
      <c r="BP255" s="1009">
        <v>0</v>
      </c>
      <c r="BQ255" s="1009">
        <v>0</v>
      </c>
      <c r="BR255" s="1009">
        <v>0</v>
      </c>
      <c r="BS255" s="1009">
        <v>0</v>
      </c>
      <c r="BT255" s="1009"/>
      <c r="BU255" s="1009"/>
      <c r="BV255" s="1009"/>
      <c r="BW255" s="1009"/>
      <c r="BX255" s="1009"/>
      <c r="BY255" s="1009"/>
      <c r="BZ255" s="1009"/>
      <c r="CA255" s="1009">
        <v>100</v>
      </c>
      <c r="CB255" s="1009"/>
      <c r="CC255" s="1009"/>
      <c r="CD255" s="1009"/>
      <c r="CE255" s="1009"/>
      <c r="CF255" s="1009"/>
      <c r="CG255" s="1009"/>
    </row>
    <row r="256" spans="1:85" hidden="1">
      <c r="A256" s="1021">
        <v>2011</v>
      </c>
      <c r="B256" s="1021">
        <v>302</v>
      </c>
      <c r="C256" s="1021" t="s">
        <v>3063</v>
      </c>
      <c r="D256" s="1021" t="str">
        <f>VLOOKUP(G256,'справочник FS-HF'!$A$2:$C$26,3,FALSE)</f>
        <v>FS.7.1.1</v>
      </c>
      <c r="E256" s="1021" t="str">
        <f>VLOOKUP(G256,'справочник FS-HF'!$A$2:$D$26,4,FALSE)</f>
        <v xml:space="preserve">HF.4.2.2.1 </v>
      </c>
      <c r="F256" s="1021">
        <v>12</v>
      </c>
      <c r="G256" s="1021" t="s">
        <v>3109</v>
      </c>
      <c r="H256" s="1021">
        <v>2011054964</v>
      </c>
      <c r="I256" s="1021" t="s">
        <v>3121</v>
      </c>
      <c r="J256" s="1021">
        <v>1</v>
      </c>
      <c r="K256" s="1021">
        <v>613</v>
      </c>
      <c r="L256" s="1021" t="s">
        <v>3034</v>
      </c>
      <c r="M256" s="1021"/>
      <c r="N256" s="1021"/>
      <c r="O256" s="1021">
        <v>10019</v>
      </c>
      <c r="P256" s="1021" t="s">
        <v>3035</v>
      </c>
      <c r="Q256" s="1021">
        <v>11</v>
      </c>
      <c r="R256" s="1021" t="s">
        <v>3036</v>
      </c>
      <c r="S256" s="1021">
        <v>1</v>
      </c>
      <c r="T256" s="1021">
        <v>10</v>
      </c>
      <c r="U256" s="1021">
        <v>110</v>
      </c>
      <c r="V256" s="1021" t="s">
        <v>3094</v>
      </c>
      <c r="W256" s="1021">
        <v>1.3818E-2</v>
      </c>
      <c r="X256" s="1035"/>
      <c r="Y256" s="1036">
        <f>X256*'[3]Exchange rate'!$B$5*'[3]Exchange rate'!$B$7</f>
        <v>0</v>
      </c>
      <c r="Z256" s="1021"/>
      <c r="AA256" s="1021">
        <v>1.3818E-2</v>
      </c>
      <c r="AB256" s="1021"/>
      <c r="AC256" s="1021"/>
      <c r="AD256" s="1021"/>
      <c r="AE256" s="1021"/>
      <c r="AF256" s="1021"/>
      <c r="AG256" s="1021"/>
      <c r="AH256" s="1021">
        <v>1.3818E-2</v>
      </c>
      <c r="AI256" s="1021"/>
      <c r="AJ256" s="1021"/>
      <c r="AK256" s="1021">
        <v>1.3818E-2</v>
      </c>
      <c r="AL256" s="1021"/>
      <c r="AM256" s="1021"/>
      <c r="AN256" s="1021"/>
      <c r="AO256" s="1021"/>
      <c r="AP256" s="1021">
        <v>302</v>
      </c>
      <c r="AQ256" s="1021">
        <v>1.3818E-2</v>
      </c>
      <c r="AR256" s="1021"/>
      <c r="AS256" s="1021" t="s">
        <v>3117</v>
      </c>
      <c r="AT256" s="1021" t="s">
        <v>3118</v>
      </c>
      <c r="AU256" s="1021" t="str">
        <f>VLOOKUP(AV256,справочник_HC!$A$3:$E$20,5,FALSE)</f>
        <v>HP.11</v>
      </c>
      <c r="AV256" s="1037">
        <v>12230</v>
      </c>
      <c r="AW256" s="1036" t="str">
        <f>VLOOKUP(AV256,[3]справочник!$A$3:$C$20,3,FALSE)</f>
        <v>HC.RI.5</v>
      </c>
      <c r="AX256" s="1021" t="s">
        <v>3113</v>
      </c>
      <c r="AY256" s="1021">
        <v>122</v>
      </c>
      <c r="AZ256" s="1021" t="s">
        <v>3058</v>
      </c>
      <c r="BA256" s="1021">
        <v>50000</v>
      </c>
      <c r="BB256" s="1021" t="s">
        <v>3081</v>
      </c>
      <c r="BC256" s="1021" t="s">
        <v>3122</v>
      </c>
      <c r="BD256" s="1021"/>
      <c r="BE256" s="1021"/>
      <c r="BF256" s="1021"/>
      <c r="BG256" s="1021" t="s">
        <v>3123</v>
      </c>
      <c r="BH256" s="1009"/>
      <c r="BI256" s="1009">
        <v>0</v>
      </c>
      <c r="BJ256" s="1009"/>
      <c r="BK256" s="1009">
        <v>0</v>
      </c>
      <c r="BL256" s="1009">
        <v>1</v>
      </c>
      <c r="BM256" s="1009"/>
      <c r="BN256" s="1009"/>
      <c r="BO256" s="1009"/>
      <c r="BP256" s="1009">
        <v>0</v>
      </c>
      <c r="BQ256" s="1009">
        <v>0</v>
      </c>
      <c r="BR256" s="1009">
        <v>0</v>
      </c>
      <c r="BS256" s="1009">
        <v>0</v>
      </c>
      <c r="BT256" s="1009"/>
      <c r="BU256" s="1009"/>
      <c r="BV256" s="1009"/>
      <c r="BW256" s="1009"/>
      <c r="BX256" s="1009"/>
      <c r="BY256" s="1009"/>
      <c r="BZ256" s="1009"/>
      <c r="CA256" s="1009">
        <v>100</v>
      </c>
      <c r="CB256" s="1009"/>
      <c r="CC256" s="1009"/>
      <c r="CD256" s="1009"/>
      <c r="CE256" s="1009"/>
      <c r="CF256" s="1009"/>
      <c r="CG256" s="1009"/>
    </row>
    <row r="257" spans="1:85" hidden="1">
      <c r="A257" s="1021">
        <v>2012</v>
      </c>
      <c r="B257" s="1021">
        <v>971</v>
      </c>
      <c r="C257" s="1021" t="s">
        <v>3629</v>
      </c>
      <c r="D257" s="1021" t="str">
        <f>VLOOKUP(G257,'справочник FS-HF'!$A$2:$C$26,3,FALSE)</f>
        <v>FS.7.1.2</v>
      </c>
      <c r="E257" s="1021" t="str">
        <f>VLOOKUP(G257,'справочник FS-HF'!$A$2:$D$26,4,FALSE)</f>
        <v>HF.4.2.2.3</v>
      </c>
      <c r="F257" s="1021">
        <v>1</v>
      </c>
      <c r="G257" s="1021" t="s">
        <v>3629</v>
      </c>
      <c r="H257" s="1021">
        <v>2012000603</v>
      </c>
      <c r="I257" s="1021"/>
      <c r="J257" s="1021">
        <v>8</v>
      </c>
      <c r="K257" s="1021">
        <v>613</v>
      </c>
      <c r="L257" s="1021" t="s">
        <v>3034</v>
      </c>
      <c r="M257" s="1021"/>
      <c r="N257" s="1021"/>
      <c r="O257" s="1021">
        <v>10019</v>
      </c>
      <c r="P257" s="1021" t="s">
        <v>3035</v>
      </c>
      <c r="Q257" s="1021">
        <v>11</v>
      </c>
      <c r="R257" s="1021" t="s">
        <v>3036</v>
      </c>
      <c r="S257" s="1021">
        <v>4</v>
      </c>
      <c r="T257" s="1021">
        <v>10</v>
      </c>
      <c r="U257" s="1021">
        <v>110</v>
      </c>
      <c r="V257" s="1021" t="s">
        <v>3047</v>
      </c>
      <c r="W257" s="1021">
        <v>0.106834199999999</v>
      </c>
      <c r="X257" s="1035">
        <v>0.106834199999999</v>
      </c>
      <c r="Y257" s="1036">
        <f>X257*'[3]Exchange rate'!$B$6*'[3]Exchange rate'!$B$7</f>
        <v>15930.047561999852</v>
      </c>
      <c r="Z257" s="1021"/>
      <c r="AA257" s="1021">
        <v>0.109192809453241</v>
      </c>
      <c r="AB257" s="1021">
        <v>0.109192809453241</v>
      </c>
      <c r="AC257" s="1021"/>
      <c r="AD257" s="1021"/>
      <c r="AE257" s="1021"/>
      <c r="AF257" s="1021"/>
      <c r="AG257" s="1021"/>
      <c r="AH257" s="1021"/>
      <c r="AI257" s="1021"/>
      <c r="AJ257" s="1021"/>
      <c r="AK257" s="1021"/>
      <c r="AL257" s="1021"/>
      <c r="AM257" s="1021"/>
      <c r="AN257" s="1021"/>
      <c r="AO257" s="1021"/>
      <c r="AP257" s="1021">
        <v>302</v>
      </c>
      <c r="AQ257" s="1021">
        <v>0.106834199999999</v>
      </c>
      <c r="AR257" s="1021">
        <v>0.106834199999999</v>
      </c>
      <c r="AS257" s="1021" t="s">
        <v>3630</v>
      </c>
      <c r="AT257" s="1021" t="s">
        <v>3631</v>
      </c>
      <c r="AU257" s="1021" t="str">
        <f>VLOOKUP(AV257,справочник_HC!$A$3:$E$20,5,FALSE)</f>
        <v xml:space="preserve">HP.6 </v>
      </c>
      <c r="AV257" s="1037">
        <v>13040</v>
      </c>
      <c r="AW257" s="1036" t="str">
        <f>VLOOKUP(AV257,[3]справочник!$A$3:$C$20,3,FALSE)</f>
        <v>HC.6.2</v>
      </c>
      <c r="AX257" s="1021" t="s">
        <v>3428</v>
      </c>
      <c r="AY257" s="1021">
        <v>130</v>
      </c>
      <c r="AZ257" s="1021" t="s">
        <v>3169</v>
      </c>
      <c r="BA257" s="1021">
        <v>50000</v>
      </c>
      <c r="BB257" s="1021" t="s">
        <v>3081</v>
      </c>
      <c r="BC257" s="1021"/>
      <c r="BD257" s="1021"/>
      <c r="BE257" s="1021"/>
      <c r="BF257" s="1021"/>
      <c r="BG257" s="1021"/>
      <c r="BH257" s="1009"/>
      <c r="BI257" s="1009"/>
      <c r="BJ257" s="1009"/>
      <c r="BK257" s="1009"/>
      <c r="BL257" s="1009"/>
      <c r="BM257" s="1009"/>
      <c r="BN257" s="1009"/>
      <c r="BO257" s="1009"/>
      <c r="BP257" s="1009"/>
      <c r="BQ257" s="1009"/>
      <c r="BR257" s="1009"/>
      <c r="BS257" s="1009"/>
      <c r="BT257" s="1010">
        <v>39477</v>
      </c>
      <c r="BU257" s="1009"/>
      <c r="BV257" s="1009"/>
      <c r="BW257" s="1009"/>
      <c r="BX257" s="1009"/>
      <c r="BY257" s="1009"/>
      <c r="BZ257" s="1009"/>
      <c r="CA257" s="1009"/>
      <c r="CB257" s="1009"/>
      <c r="CC257" s="1009"/>
      <c r="CD257" s="1009"/>
      <c r="CE257" s="1009"/>
      <c r="CF257" s="1009"/>
      <c r="CG257" s="1009"/>
    </row>
    <row r="258" spans="1:85" hidden="1">
      <c r="A258" s="1021">
        <v>2012</v>
      </c>
      <c r="B258" s="1021">
        <v>971</v>
      </c>
      <c r="C258" s="1021" t="s">
        <v>3629</v>
      </c>
      <c r="D258" s="1021" t="str">
        <f>VLOOKUP(G258,'справочник FS-HF'!$A$2:$C$26,3,FALSE)</f>
        <v>FS.7.1.2</v>
      </c>
      <c r="E258" s="1021" t="str">
        <f>VLOOKUP(G258,'справочник FS-HF'!$A$2:$D$26,4,FALSE)</f>
        <v>HF.4.2.2.3</v>
      </c>
      <c r="F258" s="1021">
        <v>1</v>
      </c>
      <c r="G258" s="1021" t="s">
        <v>3629</v>
      </c>
      <c r="H258" s="1021">
        <v>2012000600</v>
      </c>
      <c r="I258" s="1021"/>
      <c r="J258" s="1021">
        <v>8</v>
      </c>
      <c r="K258" s="1021">
        <v>613</v>
      </c>
      <c r="L258" s="1021" t="s">
        <v>3034</v>
      </c>
      <c r="M258" s="1021"/>
      <c r="N258" s="1021"/>
      <c r="O258" s="1021">
        <v>10019</v>
      </c>
      <c r="P258" s="1021" t="s">
        <v>3035</v>
      </c>
      <c r="Q258" s="1021">
        <v>11</v>
      </c>
      <c r="R258" s="1021" t="s">
        <v>3036</v>
      </c>
      <c r="S258" s="1021">
        <v>4</v>
      </c>
      <c r="T258" s="1021">
        <v>10</v>
      </c>
      <c r="U258" s="1021">
        <v>110</v>
      </c>
      <c r="V258" s="1021" t="s">
        <v>3047</v>
      </c>
      <c r="W258" s="1021">
        <v>7.4064999999999903E-3</v>
      </c>
      <c r="X258" s="1035">
        <v>7.4064999999999903E-3</v>
      </c>
      <c r="Y258" s="1036">
        <f>X258*'[3]Exchange rate'!$B$6*'[3]Exchange rate'!$B$7</f>
        <v>1104.3832149999985</v>
      </c>
      <c r="Z258" s="1021"/>
      <c r="AA258" s="1021">
        <v>7.5700154371487402E-3</v>
      </c>
      <c r="AB258" s="1021">
        <v>7.5700154371487402E-3</v>
      </c>
      <c r="AC258" s="1021"/>
      <c r="AD258" s="1021"/>
      <c r="AE258" s="1021"/>
      <c r="AF258" s="1021"/>
      <c r="AG258" s="1021"/>
      <c r="AH258" s="1021"/>
      <c r="AI258" s="1021"/>
      <c r="AJ258" s="1021"/>
      <c r="AK258" s="1021"/>
      <c r="AL258" s="1021"/>
      <c r="AM258" s="1021"/>
      <c r="AN258" s="1021"/>
      <c r="AO258" s="1021"/>
      <c r="AP258" s="1021">
        <v>302</v>
      </c>
      <c r="AQ258" s="1021">
        <v>7.4064999999999903E-3</v>
      </c>
      <c r="AR258" s="1021">
        <v>7.4064999999999903E-3</v>
      </c>
      <c r="AS258" s="1021" t="s">
        <v>3636</v>
      </c>
      <c r="AT258" s="1021" t="s">
        <v>3637</v>
      </c>
      <c r="AU258" s="1021" t="str">
        <f>VLOOKUP(AV258,справочник_HC!$A$3:$E$20,5,FALSE)</f>
        <v xml:space="preserve">HP.6 </v>
      </c>
      <c r="AV258" s="1037">
        <v>13040</v>
      </c>
      <c r="AW258" s="1036" t="str">
        <f>VLOOKUP(AV258,[3]справочник!$A$3:$C$20,3,FALSE)</f>
        <v>HC.6.2</v>
      </c>
      <c r="AX258" s="1021" t="s">
        <v>3428</v>
      </c>
      <c r="AY258" s="1021">
        <v>130</v>
      </c>
      <c r="AZ258" s="1021" t="s">
        <v>3169</v>
      </c>
      <c r="BA258" s="1021">
        <v>50000</v>
      </c>
      <c r="BB258" s="1021" t="s">
        <v>3081</v>
      </c>
      <c r="BC258" s="1021"/>
      <c r="BD258" s="1021"/>
      <c r="BE258" s="1021"/>
      <c r="BF258" s="1021"/>
      <c r="BG258" s="1021"/>
      <c r="BH258" s="1009"/>
      <c r="BI258" s="1009"/>
      <c r="BJ258" s="1009"/>
      <c r="BK258" s="1009"/>
      <c r="BL258" s="1009"/>
      <c r="BM258" s="1009"/>
      <c r="BN258" s="1009"/>
      <c r="BO258" s="1009"/>
      <c r="BP258" s="1009"/>
      <c r="BQ258" s="1009"/>
      <c r="BR258" s="1009"/>
      <c r="BS258" s="1009"/>
      <c r="BT258" s="1010">
        <v>39477</v>
      </c>
      <c r="BU258" s="1009"/>
      <c r="BV258" s="1009"/>
      <c r="BW258" s="1009"/>
      <c r="BX258" s="1009"/>
      <c r="BY258" s="1009"/>
      <c r="BZ258" s="1009"/>
      <c r="CA258" s="1009"/>
      <c r="CB258" s="1009"/>
      <c r="CC258" s="1009"/>
      <c r="CD258" s="1009"/>
      <c r="CE258" s="1009"/>
      <c r="CF258" s="1009"/>
      <c r="CG258" s="1009"/>
    </row>
    <row r="259" spans="1:85" hidden="1">
      <c r="A259" s="1021">
        <v>2011</v>
      </c>
      <c r="B259" s="1021">
        <v>971</v>
      </c>
      <c r="C259" s="1021" t="s">
        <v>3629</v>
      </c>
      <c r="D259" s="1021" t="str">
        <f>VLOOKUP(G259,'справочник FS-HF'!$A$2:$C$26,3,FALSE)</f>
        <v>FS.7.1.2</v>
      </c>
      <c r="E259" s="1021" t="str">
        <f>VLOOKUP(G259,'справочник FS-HF'!$A$2:$D$26,4,FALSE)</f>
        <v>HF.4.2.2.3</v>
      </c>
      <c r="F259" s="1021">
        <v>1</v>
      </c>
      <c r="G259" s="1021" t="s">
        <v>3629</v>
      </c>
      <c r="H259" s="1021">
        <v>2011000233</v>
      </c>
      <c r="I259" s="1021"/>
      <c r="J259" s="1021">
        <v>8</v>
      </c>
      <c r="K259" s="1021">
        <v>613</v>
      </c>
      <c r="L259" s="1021" t="s">
        <v>3034</v>
      </c>
      <c r="M259" s="1021"/>
      <c r="N259" s="1021"/>
      <c r="O259" s="1021">
        <v>10019</v>
      </c>
      <c r="P259" s="1021" t="s">
        <v>3035</v>
      </c>
      <c r="Q259" s="1021">
        <v>11</v>
      </c>
      <c r="R259" s="1021" t="s">
        <v>3036</v>
      </c>
      <c r="S259" s="1021">
        <v>4</v>
      </c>
      <c r="T259" s="1021">
        <v>10</v>
      </c>
      <c r="U259" s="1021">
        <v>110</v>
      </c>
      <c r="V259" s="1021" t="s">
        <v>3047</v>
      </c>
      <c r="W259" s="1021">
        <v>4.0322179999999999E-2</v>
      </c>
      <c r="X259" s="1035">
        <v>4.0322179999999999E-2</v>
      </c>
      <c r="Y259" s="1036">
        <f>X259*'[3]Exchange rate'!$B$5*'[3]Exchange rate'!$B$7</f>
        <v>5912.0380316000001</v>
      </c>
      <c r="Z259" s="1021"/>
      <c r="AA259" s="1021">
        <v>4.0322179999999999E-2</v>
      </c>
      <c r="AB259" s="1021">
        <v>4.0322179999999999E-2</v>
      </c>
      <c r="AC259" s="1021"/>
      <c r="AD259" s="1021"/>
      <c r="AE259" s="1021"/>
      <c r="AF259" s="1021"/>
      <c r="AG259" s="1021"/>
      <c r="AH259" s="1021"/>
      <c r="AI259" s="1021"/>
      <c r="AJ259" s="1021"/>
      <c r="AK259" s="1021"/>
      <c r="AL259" s="1021"/>
      <c r="AM259" s="1021"/>
      <c r="AN259" s="1021"/>
      <c r="AO259" s="1021"/>
      <c r="AP259" s="1021">
        <v>302</v>
      </c>
      <c r="AQ259" s="1021">
        <v>4.0322179999999999E-2</v>
      </c>
      <c r="AR259" s="1021">
        <v>4.0322179999999999E-2</v>
      </c>
      <c r="AS259" s="1021" t="s">
        <v>3636</v>
      </c>
      <c r="AT259" s="1021" t="s">
        <v>3637</v>
      </c>
      <c r="AU259" s="1021" t="str">
        <f>VLOOKUP(AV259,справочник_HC!$A$3:$E$20,5,FALSE)</f>
        <v xml:space="preserve">HP.6 </v>
      </c>
      <c r="AV259" s="1037">
        <v>13040</v>
      </c>
      <c r="AW259" s="1036" t="str">
        <f>VLOOKUP(AV259,[3]справочник!$A$3:$C$20,3,FALSE)</f>
        <v>HC.6.2</v>
      </c>
      <c r="AX259" s="1021" t="s">
        <v>3428</v>
      </c>
      <c r="AY259" s="1021">
        <v>130</v>
      </c>
      <c r="AZ259" s="1021" t="s">
        <v>3169</v>
      </c>
      <c r="BA259" s="1021">
        <v>50000</v>
      </c>
      <c r="BB259" s="1021" t="s">
        <v>3081</v>
      </c>
      <c r="BC259" s="1021"/>
      <c r="BD259" s="1021"/>
      <c r="BE259" s="1021"/>
      <c r="BF259" s="1021"/>
      <c r="BG259" s="1021" t="s">
        <v>3646</v>
      </c>
      <c r="BH259" s="1009"/>
      <c r="BI259" s="1009"/>
      <c r="BJ259" s="1009"/>
      <c r="BK259" s="1009"/>
      <c r="BL259" s="1009"/>
      <c r="BM259" s="1009"/>
      <c r="BN259" s="1009"/>
      <c r="BO259" s="1009"/>
      <c r="BP259" s="1009"/>
      <c r="BQ259" s="1009"/>
      <c r="BR259" s="1009"/>
      <c r="BS259" s="1009"/>
      <c r="BT259" s="1009"/>
      <c r="BU259" s="1009"/>
      <c r="BV259" s="1009"/>
      <c r="BW259" s="1009"/>
      <c r="BX259" s="1009"/>
      <c r="BY259" s="1009"/>
      <c r="BZ259" s="1009"/>
      <c r="CA259" s="1009"/>
      <c r="CB259" s="1009"/>
      <c r="CC259" s="1009"/>
      <c r="CD259" s="1009"/>
      <c r="CE259" s="1009"/>
      <c r="CF259" s="1009"/>
      <c r="CG259" s="1009"/>
    </row>
    <row r="260" spans="1:85" hidden="1">
      <c r="A260" s="1021">
        <v>2010</v>
      </c>
      <c r="B260" s="1021">
        <v>971</v>
      </c>
      <c r="C260" s="1021" t="s">
        <v>3629</v>
      </c>
      <c r="D260" s="1021" t="str">
        <f>VLOOKUP(G260,'справочник FS-HF'!$A$2:$C$26,3,FALSE)</f>
        <v>FS.7.1.2</v>
      </c>
      <c r="E260" s="1021" t="str">
        <f>VLOOKUP(G260,'справочник FS-HF'!$A$2:$D$26,4,FALSE)</f>
        <v>HF.4.2.2.3</v>
      </c>
      <c r="F260" s="1021">
        <v>1</v>
      </c>
      <c r="G260" s="1021" t="s">
        <v>3629</v>
      </c>
      <c r="H260" s="1021">
        <v>20100000156</v>
      </c>
      <c r="I260" s="1021"/>
      <c r="J260" s="1021">
        <v>8</v>
      </c>
      <c r="K260" s="1021">
        <v>613</v>
      </c>
      <c r="L260" s="1021" t="s">
        <v>3034</v>
      </c>
      <c r="M260" s="1021"/>
      <c r="N260" s="1021"/>
      <c r="O260" s="1021">
        <v>10019</v>
      </c>
      <c r="P260" s="1021" t="s">
        <v>3035</v>
      </c>
      <c r="Q260" s="1021">
        <v>11</v>
      </c>
      <c r="R260" s="1021" t="s">
        <v>3036</v>
      </c>
      <c r="S260" s="1021">
        <v>4</v>
      </c>
      <c r="T260" s="1021">
        <v>10</v>
      </c>
      <c r="U260" s="1021">
        <v>110</v>
      </c>
      <c r="V260" s="1021" t="s">
        <v>3047</v>
      </c>
      <c r="W260" s="1021">
        <v>2.4397700000000001E-2</v>
      </c>
      <c r="X260" s="1035">
        <v>2.4397700000000001E-2</v>
      </c>
      <c r="Y260" s="1036">
        <f>X260*'[3]Exchange rate'!$B$4*'[3]Exchange rate'!$B$7</f>
        <v>3595.2450720000006</v>
      </c>
      <c r="Z260" s="1021"/>
      <c r="AA260" s="1021">
        <v>2.5991105239692398E-2</v>
      </c>
      <c r="AB260" s="1021">
        <v>2.5991105239692398E-2</v>
      </c>
      <c r="AC260" s="1021"/>
      <c r="AD260" s="1021"/>
      <c r="AE260" s="1021"/>
      <c r="AF260" s="1021"/>
      <c r="AG260" s="1021"/>
      <c r="AH260" s="1021"/>
      <c r="AI260" s="1021"/>
      <c r="AJ260" s="1021"/>
      <c r="AK260" s="1021"/>
      <c r="AL260" s="1021"/>
      <c r="AM260" s="1021"/>
      <c r="AN260" s="1021"/>
      <c r="AO260" s="1021"/>
      <c r="AP260" s="1021">
        <v>302</v>
      </c>
      <c r="AQ260" s="1021">
        <v>2.4397700000000001E-2</v>
      </c>
      <c r="AR260" s="1021">
        <v>2.4397700000000001E-2</v>
      </c>
      <c r="AS260" s="1021" t="s">
        <v>3654</v>
      </c>
      <c r="AT260" s="1021" t="s">
        <v>3655</v>
      </c>
      <c r="AU260" s="1021" t="str">
        <f>VLOOKUP(AV260,справочник_HC!$A$3:$E$20,5,FALSE)</f>
        <v xml:space="preserve">HP.6 </v>
      </c>
      <c r="AV260" s="1037">
        <v>13040</v>
      </c>
      <c r="AW260" s="1036" t="str">
        <f>VLOOKUP(AV260,[3]справочник!$A$3:$C$20,3,FALSE)</f>
        <v>HC.6.2</v>
      </c>
      <c r="AX260" s="1021" t="s">
        <v>3428</v>
      </c>
      <c r="AY260" s="1021">
        <v>130</v>
      </c>
      <c r="AZ260" s="1021" t="s">
        <v>3169</v>
      </c>
      <c r="BA260" s="1021">
        <v>50000</v>
      </c>
      <c r="BB260" s="1021" t="s">
        <v>3081</v>
      </c>
      <c r="BC260" s="1021"/>
      <c r="BD260" s="1021"/>
      <c r="BE260" s="1021"/>
      <c r="BF260" s="1021"/>
      <c r="BG260" s="1021" t="s">
        <v>3646</v>
      </c>
      <c r="BH260" s="1009"/>
      <c r="BI260" s="1009"/>
      <c r="BJ260" s="1009"/>
      <c r="BK260" s="1009"/>
      <c r="BL260" s="1009"/>
      <c r="BM260" s="1009"/>
      <c r="BN260" s="1009"/>
      <c r="BO260" s="1009"/>
      <c r="BP260" s="1009"/>
      <c r="BQ260" s="1009"/>
      <c r="BR260" s="1009"/>
      <c r="BS260" s="1009"/>
      <c r="BT260" s="1009"/>
      <c r="BU260" s="1009"/>
      <c r="BV260" s="1009"/>
      <c r="BW260" s="1009"/>
      <c r="BX260" s="1009"/>
      <c r="BY260" s="1009"/>
      <c r="BZ260" s="1009"/>
      <c r="CA260" s="1009"/>
      <c r="CB260" s="1009"/>
      <c r="CC260" s="1009"/>
      <c r="CD260" s="1009"/>
      <c r="CE260" s="1009"/>
      <c r="CF260" s="1009"/>
      <c r="CG260" s="1009"/>
    </row>
    <row r="261" spans="1:85" hidden="1">
      <c r="A261" s="1021">
        <v>2012</v>
      </c>
      <c r="B261" s="1021">
        <v>971</v>
      </c>
      <c r="C261" s="1021" t="s">
        <v>3629</v>
      </c>
      <c r="D261" s="1021" t="str">
        <f>VLOOKUP(G261,'справочник FS-HF'!$A$2:$C$26,3,FALSE)</f>
        <v>FS.7.1.2</v>
      </c>
      <c r="E261" s="1021" t="str">
        <f>VLOOKUP(G261,'справочник FS-HF'!$A$2:$D$26,4,FALSE)</f>
        <v>HF.4.2.2.3</v>
      </c>
      <c r="F261" s="1021">
        <v>1</v>
      </c>
      <c r="G261" s="1021" t="s">
        <v>3629</v>
      </c>
      <c r="H261" s="1021">
        <v>2012000602</v>
      </c>
      <c r="I261" s="1021"/>
      <c r="J261" s="1021">
        <v>8</v>
      </c>
      <c r="K261" s="1021">
        <v>613</v>
      </c>
      <c r="L261" s="1021" t="s">
        <v>3034</v>
      </c>
      <c r="M261" s="1021"/>
      <c r="N261" s="1021"/>
      <c r="O261" s="1021">
        <v>10019</v>
      </c>
      <c r="P261" s="1021" t="s">
        <v>3035</v>
      </c>
      <c r="Q261" s="1021">
        <v>11</v>
      </c>
      <c r="R261" s="1021" t="s">
        <v>3036</v>
      </c>
      <c r="S261" s="1021">
        <v>4</v>
      </c>
      <c r="T261" s="1021">
        <v>10</v>
      </c>
      <c r="U261" s="1021">
        <v>110</v>
      </c>
      <c r="V261" s="1021" t="s">
        <v>3047</v>
      </c>
      <c r="W261" s="1021">
        <v>0.2111615</v>
      </c>
      <c r="X261" s="1035">
        <v>0.2111615</v>
      </c>
      <c r="Y261" s="1036">
        <f>X261*'[3]Exchange rate'!$B$6*'[3]Exchange rate'!$B$7</f>
        <v>31486.291265000003</v>
      </c>
      <c r="Z261" s="1021"/>
      <c r="AA261" s="1021">
        <v>0.21582337335198501</v>
      </c>
      <c r="AB261" s="1021">
        <v>0.21582337335198501</v>
      </c>
      <c r="AC261" s="1021"/>
      <c r="AD261" s="1021"/>
      <c r="AE261" s="1021"/>
      <c r="AF261" s="1021"/>
      <c r="AG261" s="1021"/>
      <c r="AH261" s="1021"/>
      <c r="AI261" s="1021"/>
      <c r="AJ261" s="1021"/>
      <c r="AK261" s="1021"/>
      <c r="AL261" s="1021"/>
      <c r="AM261" s="1021"/>
      <c r="AN261" s="1021"/>
      <c r="AO261" s="1021"/>
      <c r="AP261" s="1021">
        <v>302</v>
      </c>
      <c r="AQ261" s="1021">
        <v>0.2111615</v>
      </c>
      <c r="AR261" s="1021">
        <v>0.2111615</v>
      </c>
      <c r="AS261" s="1021" t="s">
        <v>3632</v>
      </c>
      <c r="AT261" s="1021" t="s">
        <v>3633</v>
      </c>
      <c r="AU261" s="1021" t="str">
        <f>VLOOKUP(AV261,справочник_HC!$A$3:$E$20,5,FALSE)</f>
        <v xml:space="preserve">HP.6 </v>
      </c>
      <c r="AV261" s="1037">
        <v>13040</v>
      </c>
      <c r="AW261" s="1036" t="str">
        <f>VLOOKUP(AV261,[3]справочник!$A$3:$C$20,3,FALSE)</f>
        <v>HC.6.2</v>
      </c>
      <c r="AX261" s="1021" t="s">
        <v>3428</v>
      </c>
      <c r="AY261" s="1021">
        <v>130</v>
      </c>
      <c r="AZ261" s="1021" t="s">
        <v>3169</v>
      </c>
      <c r="BA261" s="1021">
        <v>50000</v>
      </c>
      <c r="BB261" s="1021" t="s">
        <v>3081</v>
      </c>
      <c r="BC261" s="1021"/>
      <c r="BD261" s="1021"/>
      <c r="BE261" s="1021"/>
      <c r="BF261" s="1021"/>
      <c r="BG261" s="1021"/>
      <c r="BH261" s="1009"/>
      <c r="BI261" s="1009"/>
      <c r="BJ261" s="1009"/>
      <c r="BK261" s="1009"/>
      <c r="BL261" s="1009"/>
      <c r="BM261" s="1009"/>
      <c r="BN261" s="1009"/>
      <c r="BO261" s="1009"/>
      <c r="BP261" s="1009"/>
      <c r="BQ261" s="1009"/>
      <c r="BR261" s="1009"/>
      <c r="BS261" s="1009"/>
      <c r="BT261" s="1010">
        <v>39477</v>
      </c>
      <c r="BU261" s="1009"/>
      <c r="BV261" s="1009"/>
      <c r="BW261" s="1009"/>
      <c r="BX261" s="1009"/>
      <c r="BY261" s="1009"/>
      <c r="BZ261" s="1009"/>
      <c r="CA261" s="1009"/>
      <c r="CB261" s="1009"/>
      <c r="CC261" s="1009"/>
      <c r="CD261" s="1009"/>
      <c r="CE261" s="1009"/>
      <c r="CF261" s="1009"/>
      <c r="CG261" s="1009"/>
    </row>
    <row r="262" spans="1:85" hidden="1">
      <c r="A262" s="1021">
        <v>2011</v>
      </c>
      <c r="B262" s="1021">
        <v>302</v>
      </c>
      <c r="C262" s="1021" t="s">
        <v>3063</v>
      </c>
      <c r="D262" s="1021" t="str">
        <f>VLOOKUP(G262,'справочник FS-HF'!$A$2:$C$26,3,FALSE)</f>
        <v>FS.7.1.1</v>
      </c>
      <c r="E262" s="1021" t="str">
        <f>VLOOKUP(G262,'справочник FS-HF'!$A$2:$D$26,4,FALSE)</f>
        <v xml:space="preserve">HF.4.2.2.1 </v>
      </c>
      <c r="F262" s="1021">
        <v>1</v>
      </c>
      <c r="G262" s="1021" t="s">
        <v>3064</v>
      </c>
      <c r="H262" s="1021">
        <v>2011029227</v>
      </c>
      <c r="I262" s="1021" t="s">
        <v>3673</v>
      </c>
      <c r="J262" s="1021">
        <v>1</v>
      </c>
      <c r="K262" s="1021">
        <v>613</v>
      </c>
      <c r="L262" s="1021" t="s">
        <v>3034</v>
      </c>
      <c r="M262" s="1021"/>
      <c r="N262" s="1021"/>
      <c r="O262" s="1021">
        <v>10019</v>
      </c>
      <c r="P262" s="1021" t="s">
        <v>3035</v>
      </c>
      <c r="Q262" s="1021">
        <v>11</v>
      </c>
      <c r="R262" s="1021" t="s">
        <v>3036</v>
      </c>
      <c r="S262" s="1021">
        <v>1</v>
      </c>
      <c r="T262" s="1021">
        <v>10</v>
      </c>
      <c r="U262" s="1021">
        <v>110</v>
      </c>
      <c r="V262" s="1021" t="s">
        <v>3047</v>
      </c>
      <c r="W262" s="1021">
        <v>0.73784799999999895</v>
      </c>
      <c r="X262" s="1035">
        <v>0.55700000000000005</v>
      </c>
      <c r="Y262" s="1036">
        <f>X262*'[3]Exchange rate'!$B$5*'[3]Exchange rate'!$B$7</f>
        <v>81667.340000000011</v>
      </c>
      <c r="Z262" s="1021"/>
      <c r="AA262" s="1021">
        <v>0.73784799999999895</v>
      </c>
      <c r="AB262" s="1021">
        <v>0.55700000000000005</v>
      </c>
      <c r="AC262" s="1021"/>
      <c r="AD262" s="1021"/>
      <c r="AE262" s="1021"/>
      <c r="AF262" s="1021"/>
      <c r="AG262" s="1021"/>
      <c r="AH262" s="1021">
        <v>0.73784799999999895</v>
      </c>
      <c r="AI262" s="1021"/>
      <c r="AJ262" s="1021"/>
      <c r="AK262" s="1021">
        <v>0.73784799999999895</v>
      </c>
      <c r="AL262" s="1021"/>
      <c r="AM262" s="1021"/>
      <c r="AN262" s="1021"/>
      <c r="AO262" s="1021"/>
      <c r="AP262" s="1021">
        <v>302</v>
      </c>
      <c r="AQ262" s="1021">
        <v>0.73784799999999895</v>
      </c>
      <c r="AR262" s="1021">
        <v>0.55700000000000005</v>
      </c>
      <c r="AS262" s="1021" t="s">
        <v>3669</v>
      </c>
      <c r="AT262" s="1021" t="s">
        <v>3670</v>
      </c>
      <c r="AU262" s="1021" t="str">
        <f>VLOOKUP(AV262,справочник_HC!$A$3:$E$20,5,FALSE)</f>
        <v xml:space="preserve">HP.6 </v>
      </c>
      <c r="AV262" s="1037">
        <v>12263</v>
      </c>
      <c r="AW262" s="1036" t="str">
        <f>VLOOKUP(AV262,[3]справочник!$A$3:$C$20,3,FALSE)</f>
        <v>HC.RI.3.4</v>
      </c>
      <c r="AX262" s="1021" t="s">
        <v>3665</v>
      </c>
      <c r="AY262" s="1021">
        <v>122</v>
      </c>
      <c r="AZ262" s="1021" t="s">
        <v>3058</v>
      </c>
      <c r="BA262" s="1021">
        <v>50000</v>
      </c>
      <c r="BB262" s="1021" t="s">
        <v>3081</v>
      </c>
      <c r="BC262" s="1021" t="s">
        <v>3091</v>
      </c>
      <c r="BD262" s="1021"/>
      <c r="BE262" s="1021"/>
      <c r="BF262" s="1021"/>
      <c r="BG262" s="1021" t="s">
        <v>3674</v>
      </c>
      <c r="BH262" s="1009"/>
      <c r="BI262" s="1009">
        <v>0</v>
      </c>
      <c r="BJ262" s="1009">
        <v>0</v>
      </c>
      <c r="BK262" s="1009">
        <v>0</v>
      </c>
      <c r="BL262" s="1009"/>
      <c r="BM262" s="1009"/>
      <c r="BN262" s="1009"/>
      <c r="BO262" s="1009"/>
      <c r="BP262" s="1009">
        <v>0</v>
      </c>
      <c r="BQ262" s="1009">
        <v>0</v>
      </c>
      <c r="BR262" s="1009">
        <v>0</v>
      </c>
      <c r="BS262" s="1009">
        <v>0</v>
      </c>
      <c r="BT262" s="1009"/>
      <c r="BU262" s="1009"/>
      <c r="BV262" s="1009"/>
      <c r="BW262" s="1009"/>
      <c r="BX262" s="1009"/>
      <c r="BY262" s="1009"/>
      <c r="BZ262" s="1009"/>
      <c r="CA262" s="1009">
        <v>100</v>
      </c>
      <c r="CB262" s="1009"/>
      <c r="CC262" s="1009"/>
      <c r="CD262" s="1009"/>
      <c r="CE262" s="1009"/>
      <c r="CF262" s="1009"/>
      <c r="CG262" s="1009"/>
    </row>
    <row r="263" spans="1:85" hidden="1">
      <c r="A263" s="1021">
        <v>2011</v>
      </c>
      <c r="B263" s="1021">
        <v>302</v>
      </c>
      <c r="C263" s="1021" t="s">
        <v>3063</v>
      </c>
      <c r="D263" s="1021" t="str">
        <f>VLOOKUP(G263,'справочник FS-HF'!$A$2:$C$26,3,FALSE)</f>
        <v>FS.7.1.1</v>
      </c>
      <c r="E263" s="1021" t="str">
        <f>VLOOKUP(G263,'справочник FS-HF'!$A$2:$D$26,4,FALSE)</f>
        <v xml:space="preserve">HF.4.2.2.1 </v>
      </c>
      <c r="F263" s="1021">
        <v>1</v>
      </c>
      <c r="G263" s="1021" t="s">
        <v>3064</v>
      </c>
      <c r="H263" s="1021">
        <v>2011029223</v>
      </c>
      <c r="I263" s="1021" t="s">
        <v>3673</v>
      </c>
      <c r="J263" s="1021">
        <v>1</v>
      </c>
      <c r="K263" s="1021">
        <v>613</v>
      </c>
      <c r="L263" s="1021" t="s">
        <v>3034</v>
      </c>
      <c r="M263" s="1021"/>
      <c r="N263" s="1021"/>
      <c r="O263" s="1021">
        <v>10019</v>
      </c>
      <c r="P263" s="1021" t="s">
        <v>3035</v>
      </c>
      <c r="Q263" s="1021">
        <v>11</v>
      </c>
      <c r="R263" s="1021" t="s">
        <v>3036</v>
      </c>
      <c r="S263" s="1021">
        <v>1</v>
      </c>
      <c r="T263" s="1021">
        <v>10</v>
      </c>
      <c r="U263" s="1021">
        <v>110</v>
      </c>
      <c r="V263" s="1021" t="s">
        <v>3047</v>
      </c>
      <c r="W263" s="1021">
        <v>0.2954</v>
      </c>
      <c r="X263" s="1035">
        <v>0.117311</v>
      </c>
      <c r="Y263" s="1036">
        <f>X263*'[3]Exchange rate'!$B$5*'[3]Exchange rate'!$B$7</f>
        <v>17200.13882</v>
      </c>
      <c r="Z263" s="1021"/>
      <c r="AA263" s="1021">
        <v>0.2954</v>
      </c>
      <c r="AB263" s="1021">
        <v>0.117311</v>
      </c>
      <c r="AC263" s="1021"/>
      <c r="AD263" s="1021"/>
      <c r="AE263" s="1021"/>
      <c r="AF263" s="1021"/>
      <c r="AG263" s="1021"/>
      <c r="AH263" s="1021">
        <v>0.2954</v>
      </c>
      <c r="AI263" s="1021"/>
      <c r="AJ263" s="1021"/>
      <c r="AK263" s="1021">
        <v>0.2954</v>
      </c>
      <c r="AL263" s="1021"/>
      <c r="AM263" s="1021"/>
      <c r="AN263" s="1021"/>
      <c r="AO263" s="1021"/>
      <c r="AP263" s="1021">
        <v>302</v>
      </c>
      <c r="AQ263" s="1021">
        <v>0.2954</v>
      </c>
      <c r="AR263" s="1021">
        <v>0.117311</v>
      </c>
      <c r="AS263" s="1021" t="s">
        <v>3669</v>
      </c>
      <c r="AT263" s="1021" t="s">
        <v>3670</v>
      </c>
      <c r="AU263" s="1021" t="str">
        <f>VLOOKUP(AV263,справочник_HC!$A$3:$E$20,5,FALSE)</f>
        <v xml:space="preserve">HP.6 </v>
      </c>
      <c r="AV263" s="1037">
        <v>12263</v>
      </c>
      <c r="AW263" s="1036" t="str">
        <f>VLOOKUP(AV263,[3]справочник!$A$3:$C$20,3,FALSE)</f>
        <v>HC.RI.3.4</v>
      </c>
      <c r="AX263" s="1021" t="s">
        <v>3665</v>
      </c>
      <c r="AY263" s="1021">
        <v>122</v>
      </c>
      <c r="AZ263" s="1021" t="s">
        <v>3058</v>
      </c>
      <c r="BA263" s="1021">
        <v>50000</v>
      </c>
      <c r="BB263" s="1021" t="s">
        <v>3081</v>
      </c>
      <c r="BC263" s="1021" t="s">
        <v>3091</v>
      </c>
      <c r="BD263" s="1021"/>
      <c r="BE263" s="1021"/>
      <c r="BF263" s="1021"/>
      <c r="BG263" s="1021" t="s">
        <v>3674</v>
      </c>
      <c r="BH263" s="1009"/>
      <c r="BI263" s="1009">
        <v>0</v>
      </c>
      <c r="BJ263" s="1009">
        <v>0</v>
      </c>
      <c r="BK263" s="1009">
        <v>0</v>
      </c>
      <c r="BL263" s="1009"/>
      <c r="BM263" s="1009"/>
      <c r="BN263" s="1009"/>
      <c r="BO263" s="1009"/>
      <c r="BP263" s="1009">
        <v>0</v>
      </c>
      <c r="BQ263" s="1009">
        <v>0</v>
      </c>
      <c r="BR263" s="1009">
        <v>0</v>
      </c>
      <c r="BS263" s="1009">
        <v>0</v>
      </c>
      <c r="BT263" s="1009"/>
      <c r="BU263" s="1009"/>
      <c r="BV263" s="1009"/>
      <c r="BW263" s="1009"/>
      <c r="BX263" s="1009"/>
      <c r="BY263" s="1009"/>
      <c r="BZ263" s="1009"/>
      <c r="CA263" s="1009">
        <v>100</v>
      </c>
      <c r="CB263" s="1009"/>
      <c r="CC263" s="1009"/>
      <c r="CD263" s="1009"/>
      <c r="CE263" s="1009"/>
      <c r="CF263" s="1009"/>
      <c r="CG263" s="1009"/>
    </row>
    <row r="264" spans="1:85" hidden="1">
      <c r="A264" s="1021">
        <v>2010</v>
      </c>
      <c r="B264" s="1021">
        <v>302</v>
      </c>
      <c r="C264" s="1021" t="s">
        <v>3063</v>
      </c>
      <c r="D264" s="1021" t="str">
        <f>VLOOKUP(G264,'справочник FS-HF'!$A$2:$C$26,3,FALSE)</f>
        <v>FS.7.1.1</v>
      </c>
      <c r="E264" s="1021" t="str">
        <f>VLOOKUP(G264,'справочник FS-HF'!$A$2:$D$26,4,FALSE)</f>
        <v xml:space="preserve">HF.4.2.2.1 </v>
      </c>
      <c r="F264" s="1021">
        <v>1</v>
      </c>
      <c r="G264" s="1021" t="s">
        <v>3064</v>
      </c>
      <c r="H264" s="1021">
        <v>2010045823</v>
      </c>
      <c r="I264" s="1021" t="s">
        <v>3681</v>
      </c>
      <c r="J264" s="1021">
        <v>1</v>
      </c>
      <c r="K264" s="1021">
        <v>613</v>
      </c>
      <c r="L264" s="1021" t="s">
        <v>3034</v>
      </c>
      <c r="M264" s="1021"/>
      <c r="N264" s="1021"/>
      <c r="O264" s="1021">
        <v>10019</v>
      </c>
      <c r="P264" s="1021" t="s">
        <v>3035</v>
      </c>
      <c r="Q264" s="1021">
        <v>11</v>
      </c>
      <c r="R264" s="1021" t="s">
        <v>3036</v>
      </c>
      <c r="S264" s="1021">
        <v>1</v>
      </c>
      <c r="T264" s="1021">
        <v>10</v>
      </c>
      <c r="U264" s="1021">
        <v>110</v>
      </c>
      <c r="V264" s="1021" t="s">
        <v>3047</v>
      </c>
      <c r="W264" s="1021">
        <v>1.4446749999999899</v>
      </c>
      <c r="X264" s="1035"/>
      <c r="Y264" s="1036">
        <f>X264*'[3]Exchange rate'!$B$4*'[3]Exchange rate'!$B$7</f>
        <v>0</v>
      </c>
      <c r="Z264" s="1021"/>
      <c r="AA264" s="1021">
        <v>1.4754719807291199</v>
      </c>
      <c r="AB264" s="1021"/>
      <c r="AC264" s="1021"/>
      <c r="AD264" s="1021"/>
      <c r="AE264" s="1021"/>
      <c r="AF264" s="1021"/>
      <c r="AG264" s="1021"/>
      <c r="AH264" s="1021">
        <v>1.4446749999999899</v>
      </c>
      <c r="AI264" s="1021"/>
      <c r="AJ264" s="1021"/>
      <c r="AK264" s="1021">
        <v>1.4754719807291199</v>
      </c>
      <c r="AL264" s="1021"/>
      <c r="AM264" s="1021"/>
      <c r="AN264" s="1021"/>
      <c r="AO264" s="1021"/>
      <c r="AP264" s="1021">
        <v>302</v>
      </c>
      <c r="AQ264" s="1021">
        <v>1.4446749999999899</v>
      </c>
      <c r="AR264" s="1021"/>
      <c r="AS264" s="1021" t="s">
        <v>3669</v>
      </c>
      <c r="AT264" s="1021" t="s">
        <v>3670</v>
      </c>
      <c r="AU264" s="1021" t="str">
        <f>VLOOKUP(AV264,справочник_HC!$A$3:$E$20,5,FALSE)</f>
        <v xml:space="preserve">HP.6 </v>
      </c>
      <c r="AV264" s="1037">
        <v>12263</v>
      </c>
      <c r="AW264" s="1036" t="str">
        <f>VLOOKUP(AV264,[3]справочник!$A$3:$C$20,3,FALSE)</f>
        <v>HC.RI.3.4</v>
      </c>
      <c r="AX264" s="1021" t="s">
        <v>3665</v>
      </c>
      <c r="AY264" s="1021">
        <v>122</v>
      </c>
      <c r="AZ264" s="1021" t="s">
        <v>3058</v>
      </c>
      <c r="BA264" s="1021">
        <v>50000</v>
      </c>
      <c r="BB264" s="1021" t="s">
        <v>3081</v>
      </c>
      <c r="BC264" s="1021" t="s">
        <v>3081</v>
      </c>
      <c r="BD264" s="1021"/>
      <c r="BE264" s="1038">
        <v>38717</v>
      </c>
      <c r="BF264" s="1038">
        <v>39081</v>
      </c>
      <c r="BG264" s="1021" t="s">
        <v>3682</v>
      </c>
      <c r="BH264" s="1009"/>
      <c r="BI264" s="1009">
        <v>0</v>
      </c>
      <c r="BJ264" s="1009">
        <v>0</v>
      </c>
      <c r="BK264" s="1009">
        <v>0</v>
      </c>
      <c r="BL264" s="1009"/>
      <c r="BM264" s="1009"/>
      <c r="BN264" s="1009"/>
      <c r="BO264" s="1009"/>
      <c r="BP264" s="1009">
        <v>0</v>
      </c>
      <c r="BQ264" s="1009">
        <v>0</v>
      </c>
      <c r="BR264" s="1009">
        <v>0</v>
      </c>
      <c r="BS264" s="1009">
        <v>0</v>
      </c>
      <c r="BT264" s="1009"/>
      <c r="BU264" s="1009"/>
      <c r="BV264" s="1009"/>
      <c r="BW264" s="1009"/>
      <c r="BX264" s="1009"/>
      <c r="BY264" s="1009"/>
      <c r="BZ264" s="1009"/>
      <c r="CA264" s="1009">
        <v>100</v>
      </c>
      <c r="CB264" s="1009"/>
      <c r="CC264" s="1009"/>
      <c r="CD264" s="1009"/>
      <c r="CE264" s="1009"/>
      <c r="CF264" s="1009"/>
      <c r="CG264" s="1009"/>
    </row>
    <row r="265" spans="1:85" hidden="1">
      <c r="A265" s="1021">
        <v>2010</v>
      </c>
      <c r="B265" s="1021">
        <v>302</v>
      </c>
      <c r="C265" s="1021" t="s">
        <v>3063</v>
      </c>
      <c r="D265" s="1021" t="str">
        <f>VLOOKUP(G265,'справочник FS-HF'!$A$2:$C$26,3,FALSE)</f>
        <v>FS.7.1.1</v>
      </c>
      <c r="E265" s="1021" t="str">
        <f>VLOOKUP(G265,'справочник FS-HF'!$A$2:$D$26,4,FALSE)</f>
        <v xml:space="preserve">HF.4.2.2.1 </v>
      </c>
      <c r="F265" s="1021">
        <v>1</v>
      </c>
      <c r="G265" s="1021" t="s">
        <v>3064</v>
      </c>
      <c r="H265" s="1021">
        <v>2010046049</v>
      </c>
      <c r="I265" s="1021" t="s">
        <v>3683</v>
      </c>
      <c r="J265" s="1021">
        <v>1</v>
      </c>
      <c r="K265" s="1021">
        <v>613</v>
      </c>
      <c r="L265" s="1021" t="s">
        <v>3034</v>
      </c>
      <c r="M265" s="1021"/>
      <c r="N265" s="1021"/>
      <c r="O265" s="1021">
        <v>10019</v>
      </c>
      <c r="P265" s="1021" t="s">
        <v>3035</v>
      </c>
      <c r="Q265" s="1021">
        <v>11</v>
      </c>
      <c r="R265" s="1021" t="s">
        <v>3036</v>
      </c>
      <c r="S265" s="1021">
        <v>1</v>
      </c>
      <c r="T265" s="1021">
        <v>10</v>
      </c>
      <c r="U265" s="1021">
        <v>110</v>
      </c>
      <c r="V265" s="1021" t="s">
        <v>3047</v>
      </c>
      <c r="W265" s="1021">
        <v>0.55700000000000005</v>
      </c>
      <c r="X265" s="1035"/>
      <c r="Y265" s="1036">
        <f>X265*'[3]Exchange rate'!$B$4*'[3]Exchange rate'!$B$7</f>
        <v>0</v>
      </c>
      <c r="Z265" s="1021"/>
      <c r="AA265" s="1021">
        <v>0.56887389431264601</v>
      </c>
      <c r="AB265" s="1021"/>
      <c r="AC265" s="1021"/>
      <c r="AD265" s="1021"/>
      <c r="AE265" s="1021"/>
      <c r="AF265" s="1021"/>
      <c r="AG265" s="1021"/>
      <c r="AH265" s="1021">
        <v>0.55700000000000005</v>
      </c>
      <c r="AI265" s="1021"/>
      <c r="AJ265" s="1021"/>
      <c r="AK265" s="1021">
        <v>0.56887389431264601</v>
      </c>
      <c r="AL265" s="1021"/>
      <c r="AM265" s="1021"/>
      <c r="AN265" s="1021"/>
      <c r="AO265" s="1021"/>
      <c r="AP265" s="1021">
        <v>302</v>
      </c>
      <c r="AQ265" s="1021">
        <v>0.55700000000000005</v>
      </c>
      <c r="AR265" s="1021"/>
      <c r="AS265" s="1021" t="s">
        <v>3669</v>
      </c>
      <c r="AT265" s="1021" t="s">
        <v>3670</v>
      </c>
      <c r="AU265" s="1021" t="str">
        <f>VLOOKUP(AV265,справочник_HC!$A$3:$E$20,5,FALSE)</f>
        <v xml:space="preserve">HP.6 </v>
      </c>
      <c r="AV265" s="1037">
        <v>12263</v>
      </c>
      <c r="AW265" s="1036" t="str">
        <f>VLOOKUP(AV265,[3]справочник!$A$3:$C$20,3,FALSE)</f>
        <v>HC.RI.3.4</v>
      </c>
      <c r="AX265" s="1021" t="s">
        <v>3665</v>
      </c>
      <c r="AY265" s="1021">
        <v>122</v>
      </c>
      <c r="AZ265" s="1021" t="s">
        <v>3058</v>
      </c>
      <c r="BA265" s="1021">
        <v>50000</v>
      </c>
      <c r="BB265" s="1021" t="s">
        <v>3081</v>
      </c>
      <c r="BC265" s="1021" t="s">
        <v>3081</v>
      </c>
      <c r="BD265" s="1021"/>
      <c r="BE265" s="1038">
        <v>38717</v>
      </c>
      <c r="BF265" s="1038">
        <v>39081</v>
      </c>
      <c r="BG265" s="1021" t="s">
        <v>3682</v>
      </c>
      <c r="BH265" s="1009"/>
      <c r="BI265" s="1009">
        <v>0</v>
      </c>
      <c r="BJ265" s="1009">
        <v>0</v>
      </c>
      <c r="BK265" s="1009">
        <v>0</v>
      </c>
      <c r="BL265" s="1009"/>
      <c r="BM265" s="1009"/>
      <c r="BN265" s="1009"/>
      <c r="BO265" s="1009"/>
      <c r="BP265" s="1009">
        <v>0</v>
      </c>
      <c r="BQ265" s="1009">
        <v>0</v>
      </c>
      <c r="BR265" s="1009">
        <v>0</v>
      </c>
      <c r="BS265" s="1009">
        <v>0</v>
      </c>
      <c r="BT265" s="1009"/>
      <c r="BU265" s="1009"/>
      <c r="BV265" s="1009"/>
      <c r="BW265" s="1009"/>
      <c r="BX265" s="1009"/>
      <c r="BY265" s="1009"/>
      <c r="BZ265" s="1009"/>
      <c r="CA265" s="1009">
        <v>100</v>
      </c>
      <c r="CB265" s="1009"/>
      <c r="CC265" s="1009"/>
      <c r="CD265" s="1009"/>
      <c r="CE265" s="1009"/>
      <c r="CF265" s="1009"/>
      <c r="CG265" s="1009"/>
    </row>
    <row r="266" spans="1:85" hidden="1">
      <c r="A266" s="1021">
        <v>2012</v>
      </c>
      <c r="B266" s="1021">
        <v>302</v>
      </c>
      <c r="C266" s="1021" t="s">
        <v>3063</v>
      </c>
      <c r="D266" s="1021" t="str">
        <f>VLOOKUP(G266,'справочник FS-HF'!$A$2:$C$26,3,FALSE)</f>
        <v>FS.7.1.1</v>
      </c>
      <c r="E266" s="1021" t="str">
        <f>VLOOKUP(G266,'справочник FS-HF'!$A$2:$D$26,4,FALSE)</f>
        <v xml:space="preserve">HF.4.2.2.1 </v>
      </c>
      <c r="F266" s="1021">
        <v>1</v>
      </c>
      <c r="G266" s="1021" t="s">
        <v>3064</v>
      </c>
      <c r="H266" s="1021">
        <v>2012048122</v>
      </c>
      <c r="I266" s="1021" t="s">
        <v>3691</v>
      </c>
      <c r="J266" s="1021">
        <v>3</v>
      </c>
      <c r="K266" s="1021">
        <v>613</v>
      </c>
      <c r="L266" s="1021" t="s">
        <v>3034</v>
      </c>
      <c r="M266" s="1021"/>
      <c r="N266" s="1021"/>
      <c r="O266" s="1021">
        <v>10019</v>
      </c>
      <c r="P266" s="1021" t="s">
        <v>3035</v>
      </c>
      <c r="Q266" s="1021">
        <v>11</v>
      </c>
      <c r="R266" s="1021" t="s">
        <v>3036</v>
      </c>
      <c r="S266" s="1021">
        <v>1</v>
      </c>
      <c r="T266" s="1021">
        <v>10</v>
      </c>
      <c r="U266" s="1021">
        <v>110</v>
      </c>
      <c r="V266" s="1021" t="s">
        <v>3047</v>
      </c>
      <c r="W266" s="1021"/>
      <c r="X266" s="1035">
        <v>0.60679799999999895</v>
      </c>
      <c r="Y266" s="1036">
        <f>X266*'[3]Exchange rate'!$B$6*'[3]Exchange rate'!$B$7</f>
        <v>90479.649779999847</v>
      </c>
      <c r="Z266" s="1021"/>
      <c r="AA266" s="1021"/>
      <c r="AB266" s="1021">
        <v>0.59578080350810403</v>
      </c>
      <c r="AC266" s="1021"/>
      <c r="AD266" s="1021"/>
      <c r="AE266" s="1021"/>
      <c r="AF266" s="1021"/>
      <c r="AG266" s="1021"/>
      <c r="AH266" s="1021"/>
      <c r="AI266" s="1021"/>
      <c r="AJ266" s="1021"/>
      <c r="AK266" s="1021"/>
      <c r="AL266" s="1021"/>
      <c r="AM266" s="1021"/>
      <c r="AN266" s="1021"/>
      <c r="AO266" s="1021"/>
      <c r="AP266" s="1021">
        <v>302</v>
      </c>
      <c r="AQ266" s="1021"/>
      <c r="AR266" s="1021">
        <v>0.60679799999999895</v>
      </c>
      <c r="AS266" s="1021" t="s">
        <v>3669</v>
      </c>
      <c r="AT266" s="1021" t="s">
        <v>3670</v>
      </c>
      <c r="AU266" s="1021" t="str">
        <f>VLOOKUP(AV266,справочник_HC!$A$3:$E$20,5,FALSE)</f>
        <v xml:space="preserve">HP.6 </v>
      </c>
      <c r="AV266" s="1037">
        <v>12263</v>
      </c>
      <c r="AW266" s="1036" t="str">
        <f>VLOOKUP(AV266,[3]справочник!$A$3:$C$20,3,FALSE)</f>
        <v>HC.RI.3.4</v>
      </c>
      <c r="AX266" s="1021" t="s">
        <v>3665</v>
      </c>
      <c r="AY266" s="1021">
        <v>122</v>
      </c>
      <c r="AZ266" s="1021" t="s">
        <v>3058</v>
      </c>
      <c r="BA266" s="1021">
        <v>50000</v>
      </c>
      <c r="BB266" s="1021" t="s">
        <v>3081</v>
      </c>
      <c r="BC266" s="1021" t="s">
        <v>3085</v>
      </c>
      <c r="BD266" s="1021"/>
      <c r="BE266" s="1038">
        <v>38965</v>
      </c>
      <c r="BF266" s="1038">
        <v>38965</v>
      </c>
      <c r="BG266" s="1021" t="s">
        <v>3692</v>
      </c>
      <c r="BH266" s="1009"/>
      <c r="BI266" s="1009"/>
      <c r="BJ266" s="1009"/>
      <c r="BK266" s="1009"/>
      <c r="BL266" s="1009"/>
      <c r="BM266" s="1009"/>
      <c r="BN266" s="1009"/>
      <c r="BO266" s="1009"/>
      <c r="BP266" s="1009"/>
      <c r="BQ266" s="1009"/>
      <c r="BR266" s="1009"/>
      <c r="BS266" s="1009"/>
      <c r="BT266" s="1010">
        <v>39447</v>
      </c>
      <c r="BU266" s="1009"/>
      <c r="BV266" s="1009"/>
      <c r="BW266" s="1009"/>
      <c r="BX266" s="1009"/>
      <c r="BY266" s="1009"/>
      <c r="BZ266" s="1009"/>
      <c r="CA266" s="1009"/>
      <c r="CB266" s="1009"/>
      <c r="CC266" s="1009"/>
      <c r="CD266" s="1009"/>
      <c r="CE266" s="1009"/>
      <c r="CF266" s="1009"/>
      <c r="CG266" s="1009"/>
    </row>
    <row r="267" spans="1:85" hidden="1">
      <c r="A267" s="1021">
        <v>2011</v>
      </c>
      <c r="B267" s="1021">
        <v>302</v>
      </c>
      <c r="C267" s="1021" t="s">
        <v>3063</v>
      </c>
      <c r="D267" s="1021" t="str">
        <f>VLOOKUP(G267,'справочник FS-HF'!$A$2:$C$26,3,FALSE)</f>
        <v>FS.7.1.1</v>
      </c>
      <c r="E267" s="1021" t="str">
        <f>VLOOKUP(G267,'справочник FS-HF'!$A$2:$D$26,4,FALSE)</f>
        <v xml:space="preserve">HF.4.2.2.1 </v>
      </c>
      <c r="F267" s="1021">
        <v>1</v>
      </c>
      <c r="G267" s="1021" t="s">
        <v>3064</v>
      </c>
      <c r="H267" s="1021">
        <v>2011029555</v>
      </c>
      <c r="I267" s="1021" t="s">
        <v>3698</v>
      </c>
      <c r="J267" s="1021">
        <v>3</v>
      </c>
      <c r="K267" s="1021">
        <v>613</v>
      </c>
      <c r="L267" s="1021" t="s">
        <v>3034</v>
      </c>
      <c r="M267" s="1021"/>
      <c r="N267" s="1021"/>
      <c r="O267" s="1021">
        <v>10019</v>
      </c>
      <c r="P267" s="1021" t="s">
        <v>3035</v>
      </c>
      <c r="Q267" s="1021">
        <v>11</v>
      </c>
      <c r="R267" s="1021" t="s">
        <v>3036</v>
      </c>
      <c r="S267" s="1021">
        <v>1</v>
      </c>
      <c r="T267" s="1021">
        <v>10</v>
      </c>
      <c r="U267" s="1021">
        <v>110</v>
      </c>
      <c r="V267" s="1021" t="s">
        <v>3047</v>
      </c>
      <c r="W267" s="1021"/>
      <c r="X267" s="1035">
        <v>7.4999999999999899E-5</v>
      </c>
      <c r="Y267" s="1036">
        <f>X267*'[3]Exchange rate'!$B$5*'[3]Exchange rate'!$B$7</f>
        <v>10.996499999999985</v>
      </c>
      <c r="Z267" s="1021"/>
      <c r="AA267" s="1021"/>
      <c r="AB267" s="1021">
        <v>7.4999999999999899E-5</v>
      </c>
      <c r="AC267" s="1021"/>
      <c r="AD267" s="1021"/>
      <c r="AE267" s="1021"/>
      <c r="AF267" s="1021"/>
      <c r="AG267" s="1021"/>
      <c r="AH267" s="1021"/>
      <c r="AI267" s="1021"/>
      <c r="AJ267" s="1021"/>
      <c r="AK267" s="1021"/>
      <c r="AL267" s="1021"/>
      <c r="AM267" s="1021"/>
      <c r="AN267" s="1021"/>
      <c r="AO267" s="1021"/>
      <c r="AP267" s="1021">
        <v>302</v>
      </c>
      <c r="AQ267" s="1021"/>
      <c r="AR267" s="1021">
        <v>7.4999999999999899E-5</v>
      </c>
      <c r="AS267" s="1021" t="s">
        <v>3669</v>
      </c>
      <c r="AT267" s="1021" t="s">
        <v>3670</v>
      </c>
      <c r="AU267" s="1021" t="str">
        <f>VLOOKUP(AV267,справочник_HC!$A$3:$E$20,5,FALSE)</f>
        <v xml:space="preserve">HP.6 </v>
      </c>
      <c r="AV267" s="1037">
        <v>12263</v>
      </c>
      <c r="AW267" s="1036" t="str">
        <f>VLOOKUP(AV267,[3]справочник!$A$3:$C$20,3,FALSE)</f>
        <v>HC.RI.3.4</v>
      </c>
      <c r="AX267" s="1021" t="s">
        <v>3665</v>
      </c>
      <c r="AY267" s="1021">
        <v>122</v>
      </c>
      <c r="AZ267" s="1021" t="s">
        <v>3058</v>
      </c>
      <c r="BA267" s="1021">
        <v>50000</v>
      </c>
      <c r="BB267" s="1021" t="s">
        <v>3081</v>
      </c>
      <c r="BC267" s="1021" t="s">
        <v>3180</v>
      </c>
      <c r="BD267" s="1021"/>
      <c r="BE267" s="1021"/>
      <c r="BF267" s="1021"/>
      <c r="BG267" s="1021" t="s">
        <v>3699</v>
      </c>
      <c r="BH267" s="1009"/>
      <c r="BI267" s="1009">
        <v>0</v>
      </c>
      <c r="BJ267" s="1009">
        <v>0</v>
      </c>
      <c r="BK267" s="1009">
        <v>0</v>
      </c>
      <c r="BL267" s="1009"/>
      <c r="BM267" s="1009"/>
      <c r="BN267" s="1009"/>
      <c r="BO267" s="1009"/>
      <c r="BP267" s="1009">
        <v>0</v>
      </c>
      <c r="BQ267" s="1009">
        <v>0</v>
      </c>
      <c r="BR267" s="1009">
        <v>0</v>
      </c>
      <c r="BS267" s="1009">
        <v>0</v>
      </c>
      <c r="BT267" s="1009"/>
      <c r="BU267" s="1009"/>
      <c r="BV267" s="1009"/>
      <c r="BW267" s="1009"/>
      <c r="BX267" s="1009"/>
      <c r="BY267" s="1009"/>
      <c r="BZ267" s="1009"/>
      <c r="CA267" s="1009"/>
      <c r="CB267" s="1009"/>
      <c r="CC267" s="1009"/>
      <c r="CD267" s="1009"/>
      <c r="CE267" s="1009"/>
      <c r="CF267" s="1009"/>
      <c r="CG267" s="1009"/>
    </row>
    <row r="268" spans="1:85" hidden="1">
      <c r="A268" s="1021">
        <v>2010</v>
      </c>
      <c r="B268" s="1021">
        <v>302</v>
      </c>
      <c r="C268" s="1021" t="s">
        <v>3063</v>
      </c>
      <c r="D268" s="1021" t="str">
        <f>VLOOKUP(G268,'справочник FS-HF'!$A$2:$C$26,3,FALSE)</f>
        <v>FS.7.1.1</v>
      </c>
      <c r="E268" s="1021" t="str">
        <f>VLOOKUP(G268,'справочник FS-HF'!$A$2:$D$26,4,FALSE)</f>
        <v xml:space="preserve">HF.4.2.2.1 </v>
      </c>
      <c r="F268" s="1021">
        <v>1</v>
      </c>
      <c r="G268" s="1021" t="s">
        <v>3064</v>
      </c>
      <c r="H268" s="1021">
        <v>2010046079</v>
      </c>
      <c r="I268" s="1021" t="s">
        <v>3707</v>
      </c>
      <c r="J268" s="1021">
        <v>3</v>
      </c>
      <c r="K268" s="1021">
        <v>613</v>
      </c>
      <c r="L268" s="1021" t="s">
        <v>3034</v>
      </c>
      <c r="M268" s="1021"/>
      <c r="N268" s="1021"/>
      <c r="O268" s="1021">
        <v>10019</v>
      </c>
      <c r="P268" s="1021" t="s">
        <v>3035</v>
      </c>
      <c r="Q268" s="1021">
        <v>11</v>
      </c>
      <c r="R268" s="1021" t="s">
        <v>3036</v>
      </c>
      <c r="S268" s="1021">
        <v>1</v>
      </c>
      <c r="T268" s="1021">
        <v>10</v>
      </c>
      <c r="U268" s="1021">
        <v>110</v>
      </c>
      <c r="V268" s="1021" t="s">
        <v>3047</v>
      </c>
      <c r="W268" s="1021"/>
      <c r="X268" s="1035">
        <v>2.2699999999999999E-4</v>
      </c>
      <c r="Y268" s="1036">
        <f>X268*'[3]Exchange rate'!$B$4*'[3]Exchange rate'!$B$7</f>
        <v>33.450720000000004</v>
      </c>
      <c r="Z268" s="1021"/>
      <c r="AA268" s="1021"/>
      <c r="AB268" s="1021">
        <v>2.3183909157804399E-4</v>
      </c>
      <c r="AC268" s="1021"/>
      <c r="AD268" s="1021"/>
      <c r="AE268" s="1021"/>
      <c r="AF268" s="1021"/>
      <c r="AG268" s="1021"/>
      <c r="AH268" s="1021"/>
      <c r="AI268" s="1021"/>
      <c r="AJ268" s="1021"/>
      <c r="AK268" s="1021"/>
      <c r="AL268" s="1021"/>
      <c r="AM268" s="1021"/>
      <c r="AN268" s="1021"/>
      <c r="AO268" s="1021"/>
      <c r="AP268" s="1021">
        <v>302</v>
      </c>
      <c r="AQ268" s="1021"/>
      <c r="AR268" s="1021">
        <v>2.2699999999999999E-4</v>
      </c>
      <c r="AS268" s="1021" t="s">
        <v>3669</v>
      </c>
      <c r="AT268" s="1021" t="s">
        <v>3670</v>
      </c>
      <c r="AU268" s="1021" t="str">
        <f>VLOOKUP(AV268,справочник_HC!$A$3:$E$20,5,FALSE)</f>
        <v xml:space="preserve">HP.6 </v>
      </c>
      <c r="AV268" s="1037">
        <v>12263</v>
      </c>
      <c r="AW268" s="1036" t="str">
        <f>VLOOKUP(AV268,[3]справочник!$A$3:$C$20,3,FALSE)</f>
        <v>HC.RI.3.4</v>
      </c>
      <c r="AX268" s="1021" t="s">
        <v>3665</v>
      </c>
      <c r="AY268" s="1021">
        <v>122</v>
      </c>
      <c r="AZ268" s="1021" t="s">
        <v>3058</v>
      </c>
      <c r="BA268" s="1021">
        <v>50000</v>
      </c>
      <c r="BB268" s="1021" t="s">
        <v>3081</v>
      </c>
      <c r="BC268" s="1021" t="s">
        <v>3081</v>
      </c>
      <c r="BD268" s="1021"/>
      <c r="BE268" s="1038">
        <v>38717</v>
      </c>
      <c r="BF268" s="1038">
        <v>39081</v>
      </c>
      <c r="BG268" s="1021" t="s">
        <v>3708</v>
      </c>
      <c r="BH268" s="1009"/>
      <c r="BI268" s="1009">
        <v>0</v>
      </c>
      <c r="BJ268" s="1009">
        <v>0</v>
      </c>
      <c r="BK268" s="1009">
        <v>0</v>
      </c>
      <c r="BL268" s="1009"/>
      <c r="BM268" s="1009"/>
      <c r="BN268" s="1009"/>
      <c r="BO268" s="1009"/>
      <c r="BP268" s="1009">
        <v>0</v>
      </c>
      <c r="BQ268" s="1009">
        <v>0</v>
      </c>
      <c r="BR268" s="1009">
        <v>0</v>
      </c>
      <c r="BS268" s="1009">
        <v>0</v>
      </c>
      <c r="BT268" s="1009"/>
      <c r="BU268" s="1009"/>
      <c r="BV268" s="1009"/>
      <c r="BW268" s="1009"/>
      <c r="BX268" s="1009"/>
      <c r="BY268" s="1009"/>
      <c r="BZ268" s="1009"/>
      <c r="CA268" s="1009"/>
      <c r="CB268" s="1009"/>
      <c r="CC268" s="1009"/>
      <c r="CD268" s="1009"/>
      <c r="CE268" s="1009"/>
      <c r="CF268" s="1009"/>
      <c r="CG268" s="1009"/>
    </row>
    <row r="269" spans="1:85" hidden="1">
      <c r="A269" s="1021">
        <v>2010</v>
      </c>
      <c r="B269" s="1021">
        <v>302</v>
      </c>
      <c r="C269" s="1021" t="s">
        <v>3063</v>
      </c>
      <c r="D269" s="1021" t="str">
        <f>VLOOKUP(G269,'справочник FS-HF'!$A$2:$C$26,3,FALSE)</f>
        <v>FS.7.1.1</v>
      </c>
      <c r="E269" s="1021" t="str">
        <f>VLOOKUP(G269,'справочник FS-HF'!$A$2:$D$26,4,FALSE)</f>
        <v xml:space="preserve">HF.4.2.2.1 </v>
      </c>
      <c r="F269" s="1021">
        <v>1</v>
      </c>
      <c r="G269" s="1021" t="s">
        <v>3064</v>
      </c>
      <c r="H269" s="1021">
        <v>2010046080</v>
      </c>
      <c r="I269" s="1021" t="s">
        <v>3709</v>
      </c>
      <c r="J269" s="1021">
        <v>3</v>
      </c>
      <c r="K269" s="1021">
        <v>613</v>
      </c>
      <c r="L269" s="1021" t="s">
        <v>3034</v>
      </c>
      <c r="M269" s="1021"/>
      <c r="N269" s="1021"/>
      <c r="O269" s="1021">
        <v>10019</v>
      </c>
      <c r="P269" s="1021" t="s">
        <v>3035</v>
      </c>
      <c r="Q269" s="1021">
        <v>11</v>
      </c>
      <c r="R269" s="1021" t="s">
        <v>3036</v>
      </c>
      <c r="S269" s="1021">
        <v>1</v>
      </c>
      <c r="T269" s="1021">
        <v>10</v>
      </c>
      <c r="U269" s="1021">
        <v>110</v>
      </c>
      <c r="V269" s="1021" t="s">
        <v>3047</v>
      </c>
      <c r="W269" s="1021"/>
      <c r="X269" s="1035">
        <v>8.9999999999999897E-5</v>
      </c>
      <c r="Y269" s="1036">
        <f>X269*'[3]Exchange rate'!$B$4*'[3]Exchange rate'!$B$7</f>
        <v>13.262399999999987</v>
      </c>
      <c r="Z269" s="1021"/>
      <c r="AA269" s="1021"/>
      <c r="AB269" s="1021">
        <v>9.1918582563982402E-5</v>
      </c>
      <c r="AC269" s="1021"/>
      <c r="AD269" s="1021"/>
      <c r="AE269" s="1021"/>
      <c r="AF269" s="1021"/>
      <c r="AG269" s="1021"/>
      <c r="AH269" s="1021"/>
      <c r="AI269" s="1021"/>
      <c r="AJ269" s="1021"/>
      <c r="AK269" s="1021"/>
      <c r="AL269" s="1021"/>
      <c r="AM269" s="1021"/>
      <c r="AN269" s="1021"/>
      <c r="AO269" s="1021"/>
      <c r="AP269" s="1021">
        <v>302</v>
      </c>
      <c r="AQ269" s="1021"/>
      <c r="AR269" s="1021">
        <v>8.9999999999999897E-5</v>
      </c>
      <c r="AS269" s="1021" t="s">
        <v>3669</v>
      </c>
      <c r="AT269" s="1021" t="s">
        <v>3670</v>
      </c>
      <c r="AU269" s="1021" t="str">
        <f>VLOOKUP(AV269,справочник_HC!$A$3:$E$20,5,FALSE)</f>
        <v xml:space="preserve">HP.6 </v>
      </c>
      <c r="AV269" s="1037">
        <v>12263</v>
      </c>
      <c r="AW269" s="1036" t="str">
        <f>VLOOKUP(AV269,[3]справочник!$A$3:$C$20,3,FALSE)</f>
        <v>HC.RI.3.4</v>
      </c>
      <c r="AX269" s="1021" t="s">
        <v>3665</v>
      </c>
      <c r="AY269" s="1021">
        <v>122</v>
      </c>
      <c r="AZ269" s="1021" t="s">
        <v>3058</v>
      </c>
      <c r="BA269" s="1021">
        <v>50000</v>
      </c>
      <c r="BB269" s="1021" t="s">
        <v>3081</v>
      </c>
      <c r="BC269" s="1021" t="s">
        <v>3081</v>
      </c>
      <c r="BD269" s="1021"/>
      <c r="BE269" s="1038">
        <v>38717</v>
      </c>
      <c r="BF269" s="1038">
        <v>39081</v>
      </c>
      <c r="BG269" s="1021" t="s">
        <v>3710</v>
      </c>
      <c r="BH269" s="1009"/>
      <c r="BI269" s="1009">
        <v>0</v>
      </c>
      <c r="BJ269" s="1009">
        <v>0</v>
      </c>
      <c r="BK269" s="1009">
        <v>0</v>
      </c>
      <c r="BL269" s="1009"/>
      <c r="BM269" s="1009"/>
      <c r="BN269" s="1009"/>
      <c r="BO269" s="1009"/>
      <c r="BP269" s="1009">
        <v>0</v>
      </c>
      <c r="BQ269" s="1009">
        <v>0</v>
      </c>
      <c r="BR269" s="1009">
        <v>0</v>
      </c>
      <c r="BS269" s="1009">
        <v>0</v>
      </c>
      <c r="BT269" s="1009"/>
      <c r="BU269" s="1009"/>
      <c r="BV269" s="1009"/>
      <c r="BW269" s="1009"/>
      <c r="BX269" s="1009"/>
      <c r="BY269" s="1009"/>
      <c r="BZ269" s="1009"/>
      <c r="CA269" s="1009"/>
      <c r="CB269" s="1009"/>
      <c r="CC269" s="1009"/>
      <c r="CD269" s="1009"/>
      <c r="CE269" s="1009"/>
      <c r="CF269" s="1009"/>
      <c r="CG269" s="1009"/>
    </row>
    <row r="270" spans="1:85" hidden="1">
      <c r="A270" s="1021">
        <v>2010</v>
      </c>
      <c r="B270" s="1021">
        <v>302</v>
      </c>
      <c r="C270" s="1021" t="s">
        <v>3063</v>
      </c>
      <c r="D270" s="1021" t="str">
        <f>VLOOKUP(G270,'справочник FS-HF'!$A$2:$C$26,3,FALSE)</f>
        <v>FS.7.1.1</v>
      </c>
      <c r="E270" s="1021" t="str">
        <f>VLOOKUP(G270,'справочник FS-HF'!$A$2:$D$26,4,FALSE)</f>
        <v xml:space="preserve">HF.4.2.2.1 </v>
      </c>
      <c r="F270" s="1021">
        <v>1</v>
      </c>
      <c r="G270" s="1021" t="s">
        <v>3064</v>
      </c>
      <c r="H270" s="1021">
        <v>2010045881</v>
      </c>
      <c r="I270" s="1021" t="s">
        <v>3711</v>
      </c>
      <c r="J270" s="1021">
        <v>3</v>
      </c>
      <c r="K270" s="1021">
        <v>613</v>
      </c>
      <c r="L270" s="1021" t="s">
        <v>3034</v>
      </c>
      <c r="M270" s="1021"/>
      <c r="N270" s="1021"/>
      <c r="O270" s="1021">
        <v>10019</v>
      </c>
      <c r="P270" s="1021" t="s">
        <v>3035</v>
      </c>
      <c r="Q270" s="1021">
        <v>11</v>
      </c>
      <c r="R270" s="1021" t="s">
        <v>3036</v>
      </c>
      <c r="S270" s="1021">
        <v>1</v>
      </c>
      <c r="T270" s="1021">
        <v>10</v>
      </c>
      <c r="U270" s="1021">
        <v>110</v>
      </c>
      <c r="V270" s="1021" t="s">
        <v>3047</v>
      </c>
      <c r="W270" s="1021"/>
      <c r="X270" s="1035">
        <v>2.81E-4</v>
      </c>
      <c r="Y270" s="1036">
        <f>X270*'[3]Exchange rate'!$B$4*'[3]Exchange rate'!$B$7</f>
        <v>41.408160000000009</v>
      </c>
      <c r="Z270" s="1021"/>
      <c r="AA270" s="1021"/>
      <c r="AB270" s="1021">
        <v>2.8699024111643399E-4</v>
      </c>
      <c r="AC270" s="1021"/>
      <c r="AD270" s="1021"/>
      <c r="AE270" s="1021"/>
      <c r="AF270" s="1021"/>
      <c r="AG270" s="1021"/>
      <c r="AH270" s="1021"/>
      <c r="AI270" s="1021"/>
      <c r="AJ270" s="1021"/>
      <c r="AK270" s="1021"/>
      <c r="AL270" s="1021"/>
      <c r="AM270" s="1021"/>
      <c r="AN270" s="1021"/>
      <c r="AO270" s="1021"/>
      <c r="AP270" s="1021">
        <v>302</v>
      </c>
      <c r="AQ270" s="1021"/>
      <c r="AR270" s="1021">
        <v>2.81E-4</v>
      </c>
      <c r="AS270" s="1021" t="s">
        <v>3669</v>
      </c>
      <c r="AT270" s="1021" t="s">
        <v>3670</v>
      </c>
      <c r="AU270" s="1021" t="str">
        <f>VLOOKUP(AV270,справочник_HC!$A$3:$E$20,5,FALSE)</f>
        <v xml:space="preserve">HP.6 </v>
      </c>
      <c r="AV270" s="1037">
        <v>12263</v>
      </c>
      <c r="AW270" s="1036" t="str">
        <f>VLOOKUP(AV270,[3]справочник!$A$3:$C$20,3,FALSE)</f>
        <v>HC.RI.3.4</v>
      </c>
      <c r="AX270" s="1021" t="s">
        <v>3665</v>
      </c>
      <c r="AY270" s="1021">
        <v>122</v>
      </c>
      <c r="AZ270" s="1021" t="s">
        <v>3058</v>
      </c>
      <c r="BA270" s="1021">
        <v>50000</v>
      </c>
      <c r="BB270" s="1021" t="s">
        <v>3081</v>
      </c>
      <c r="BC270" s="1021" t="s">
        <v>3081</v>
      </c>
      <c r="BD270" s="1021"/>
      <c r="BE270" s="1038">
        <v>38717</v>
      </c>
      <c r="BF270" s="1038">
        <v>39081</v>
      </c>
      <c r="BG270" s="1021" t="s">
        <v>3712</v>
      </c>
      <c r="BH270" s="1009"/>
      <c r="BI270" s="1009">
        <v>0</v>
      </c>
      <c r="BJ270" s="1009">
        <v>0</v>
      </c>
      <c r="BK270" s="1009">
        <v>0</v>
      </c>
      <c r="BL270" s="1009"/>
      <c r="BM270" s="1009"/>
      <c r="BN270" s="1009"/>
      <c r="BO270" s="1009"/>
      <c r="BP270" s="1009">
        <v>0</v>
      </c>
      <c r="BQ270" s="1009">
        <v>0</v>
      </c>
      <c r="BR270" s="1009">
        <v>0</v>
      </c>
      <c r="BS270" s="1009">
        <v>0</v>
      </c>
      <c r="BT270" s="1009"/>
      <c r="BU270" s="1009"/>
      <c r="BV270" s="1009"/>
      <c r="BW270" s="1009"/>
      <c r="BX270" s="1009"/>
      <c r="BY270" s="1009"/>
      <c r="BZ270" s="1009"/>
      <c r="CA270" s="1009"/>
      <c r="CB270" s="1009"/>
      <c r="CC270" s="1009"/>
      <c r="CD270" s="1009"/>
      <c r="CE270" s="1009"/>
      <c r="CF270" s="1009"/>
      <c r="CG270" s="1009"/>
    </row>
    <row r="271" spans="1:85" hidden="1">
      <c r="A271" s="1021">
        <v>2011</v>
      </c>
      <c r="B271" s="1021">
        <v>742</v>
      </c>
      <c r="C271" s="1021" t="s">
        <v>3102</v>
      </c>
      <c r="D271" s="1021" t="str">
        <f>VLOOKUP(G271,'справочник FS-HF'!$A$2:$C$26,3,FALSE)</f>
        <v>FS.7.1.1</v>
      </c>
      <c r="E271" s="1021" t="str">
        <f>VLOOKUP(G271,'справочник FS-HF'!$A$2:$D$26,4,FALSE)</f>
        <v xml:space="preserve">HF.4.2.2.1 </v>
      </c>
      <c r="F271" s="1021">
        <v>99</v>
      </c>
      <c r="G271" s="1021" t="s">
        <v>3223</v>
      </c>
      <c r="H271" s="1021">
        <v>2011000534</v>
      </c>
      <c r="I271" s="1021">
        <v>20111590002</v>
      </c>
      <c r="J271" s="1021">
        <v>8</v>
      </c>
      <c r="K271" s="1021">
        <v>613</v>
      </c>
      <c r="L271" s="1021" t="s">
        <v>3034</v>
      </c>
      <c r="M271" s="1021"/>
      <c r="N271" s="1021"/>
      <c r="O271" s="1021">
        <v>10019</v>
      </c>
      <c r="P271" s="1021" t="s">
        <v>3035</v>
      </c>
      <c r="Q271" s="1021">
        <v>11</v>
      </c>
      <c r="R271" s="1021" t="s">
        <v>3036</v>
      </c>
      <c r="S271" s="1021">
        <v>1</v>
      </c>
      <c r="T271" s="1021">
        <v>10</v>
      </c>
      <c r="U271" s="1021">
        <v>110</v>
      </c>
      <c r="V271" s="1021" t="s">
        <v>3104</v>
      </c>
      <c r="W271" s="1021">
        <v>1.3727E-2</v>
      </c>
      <c r="X271" s="1035">
        <v>1.3727E-2</v>
      </c>
      <c r="Y271" s="1036">
        <f>X271*'[3]Exchange rate'!$B$5*'[3]Exchange rate'!$B$7</f>
        <v>2012.65274</v>
      </c>
      <c r="Z271" s="1021"/>
      <c r="AA271" s="1021">
        <v>1.3727E-2</v>
      </c>
      <c r="AB271" s="1021">
        <v>1.3727E-2</v>
      </c>
      <c r="AC271" s="1021"/>
      <c r="AD271" s="1021"/>
      <c r="AE271" s="1021"/>
      <c r="AF271" s="1021">
        <v>1.3727E-2</v>
      </c>
      <c r="AG271" s="1021">
        <v>0</v>
      </c>
      <c r="AH271" s="1021">
        <v>0</v>
      </c>
      <c r="AI271" s="1021">
        <v>1.3727E-2</v>
      </c>
      <c r="AJ271" s="1021">
        <v>0</v>
      </c>
      <c r="AK271" s="1021">
        <v>0</v>
      </c>
      <c r="AL271" s="1021"/>
      <c r="AM271" s="1021"/>
      <c r="AN271" s="1021"/>
      <c r="AO271" s="1021"/>
      <c r="AP271" s="1021">
        <v>302</v>
      </c>
      <c r="AQ271" s="1021">
        <v>1.3727E-2</v>
      </c>
      <c r="AR271" s="1021">
        <v>1.3727E-2</v>
      </c>
      <c r="AS271" s="1021" t="s">
        <v>3348</v>
      </c>
      <c r="AT271" s="1021" t="s">
        <v>3349</v>
      </c>
      <c r="AU271" s="1021" t="str">
        <f>VLOOKUP(AV271,справочник_HC!$A$3:$E$20,5,FALSE)</f>
        <v xml:space="preserve">HP.1 </v>
      </c>
      <c r="AV271" s="1037">
        <v>12191</v>
      </c>
      <c r="AW271" s="1036" t="str">
        <f>VLOOKUP(AV271,[3]справочник!$A$3:$C$20,3,FALSE)</f>
        <v>HC.1</v>
      </c>
      <c r="AX271" s="1021" t="s">
        <v>3334</v>
      </c>
      <c r="AY271" s="1021">
        <v>121</v>
      </c>
      <c r="AZ271" s="1021" t="s">
        <v>3191</v>
      </c>
      <c r="BA271" s="1021">
        <v>52000</v>
      </c>
      <c r="BB271" s="1021" t="s">
        <v>3081</v>
      </c>
      <c r="BC271" s="1021" t="s">
        <v>3343</v>
      </c>
      <c r="BD271" s="1021" t="s">
        <v>3344</v>
      </c>
      <c r="BE271" s="1038">
        <v>39372</v>
      </c>
      <c r="BF271" s="1038">
        <v>39376</v>
      </c>
      <c r="BG271" s="1021" t="s">
        <v>3350</v>
      </c>
      <c r="BH271" s="1009">
        <v>0</v>
      </c>
      <c r="BI271" s="1009">
        <v>0</v>
      </c>
      <c r="BJ271" s="1009">
        <v>0</v>
      </c>
      <c r="BK271" s="1009">
        <v>0</v>
      </c>
      <c r="BL271" s="1009">
        <v>1</v>
      </c>
      <c r="BM271" s="1009"/>
      <c r="BN271" s="1009"/>
      <c r="BO271" s="1009"/>
      <c r="BP271" s="1009">
        <v>0</v>
      </c>
      <c r="BQ271" s="1009">
        <v>0</v>
      </c>
      <c r="BR271" s="1009">
        <v>0</v>
      </c>
      <c r="BS271" s="1009">
        <v>0</v>
      </c>
      <c r="BT271" s="1009"/>
      <c r="BU271" s="1009"/>
      <c r="BV271" s="1009"/>
      <c r="BW271" s="1009"/>
      <c r="BX271" s="1009"/>
      <c r="BY271" s="1009"/>
      <c r="BZ271" s="1009"/>
      <c r="CA271" s="1009">
        <v>100</v>
      </c>
      <c r="CB271" s="1009"/>
      <c r="CC271" s="1009"/>
      <c r="CD271" s="1009"/>
      <c r="CE271" s="1009"/>
      <c r="CF271" s="1009"/>
      <c r="CG271" s="1009"/>
    </row>
    <row r="272" spans="1:85" hidden="1">
      <c r="A272" s="1021">
        <v>2011</v>
      </c>
      <c r="B272" s="1021">
        <v>1</v>
      </c>
      <c r="C272" s="1021" t="s">
        <v>3222</v>
      </c>
      <c r="D272" s="1021" t="str">
        <f>VLOOKUP(G272,'справочник FS-HF'!$A$2:$C$26,3,FALSE)</f>
        <v>FS.7.1.1</v>
      </c>
      <c r="E272" s="1021" t="str">
        <f>VLOOKUP(G272,'справочник FS-HF'!$A$2:$D$26,4,FALSE)</f>
        <v xml:space="preserve">HF.4.2.2.1 </v>
      </c>
      <c r="F272" s="1021">
        <v>15</v>
      </c>
      <c r="G272" s="1021" t="s">
        <v>3289</v>
      </c>
      <c r="H272" s="1021" t="s">
        <v>3290</v>
      </c>
      <c r="I272" s="1021" t="s">
        <v>3291</v>
      </c>
      <c r="J272" s="1021">
        <v>3</v>
      </c>
      <c r="K272" s="1021">
        <v>613</v>
      </c>
      <c r="L272" s="1021" t="s">
        <v>3034</v>
      </c>
      <c r="M272" s="1021"/>
      <c r="N272" s="1021"/>
      <c r="O272" s="1021">
        <v>10019</v>
      </c>
      <c r="P272" s="1021" t="s">
        <v>3035</v>
      </c>
      <c r="Q272" s="1021">
        <v>11</v>
      </c>
      <c r="R272" s="1021" t="s">
        <v>3036</v>
      </c>
      <c r="S272" s="1021">
        <v>1</v>
      </c>
      <c r="T272" s="1021">
        <v>10</v>
      </c>
      <c r="U272" s="1021">
        <v>110</v>
      </c>
      <c r="V272" s="1021" t="s">
        <v>3292</v>
      </c>
      <c r="W272" s="1021">
        <v>0</v>
      </c>
      <c r="X272" s="1035">
        <v>3.7121783370411499E-2</v>
      </c>
      <c r="Y272" s="1036">
        <f>X272*'[3]Exchange rate'!$B$5*'[3]Exchange rate'!$B$7</f>
        <v>5442.7958777697349</v>
      </c>
      <c r="Z272" s="1021">
        <v>0</v>
      </c>
      <c r="AA272" s="1021">
        <v>0</v>
      </c>
      <c r="AB272" s="1021">
        <v>3.7121783370411499E-2</v>
      </c>
      <c r="AC272" s="1021">
        <v>0</v>
      </c>
      <c r="AD272" s="1021"/>
      <c r="AE272" s="1021"/>
      <c r="AF272" s="1021">
        <v>0</v>
      </c>
      <c r="AG272" s="1021"/>
      <c r="AH272" s="1021">
        <v>0</v>
      </c>
      <c r="AI272" s="1021">
        <v>0</v>
      </c>
      <c r="AJ272" s="1021"/>
      <c r="AK272" s="1021">
        <v>0</v>
      </c>
      <c r="AL272" s="1021"/>
      <c r="AM272" s="1021"/>
      <c r="AN272" s="1021"/>
      <c r="AO272" s="1021"/>
      <c r="AP272" s="1021">
        <v>918</v>
      </c>
      <c r="AQ272" s="1021">
        <v>0</v>
      </c>
      <c r="AR272" s="1021">
        <v>2.6697986600000001E-2</v>
      </c>
      <c r="AS272" s="1021" t="s">
        <v>3293</v>
      </c>
      <c r="AT272" s="1021" t="s">
        <v>3294</v>
      </c>
      <c r="AU272" s="1021" t="str">
        <f>VLOOKUP(AV272,справочник_HC!$A$3:$E$20,5,FALSE)</f>
        <v xml:space="preserve">HP.8.2.1 </v>
      </c>
      <c r="AV272" s="1037">
        <v>12181</v>
      </c>
      <c r="AW272" s="1036" t="str">
        <f>VLOOKUP(AV272,[3]справочник!$A$3:$C$20,3,FALSE)</f>
        <v>HC.RI.4</v>
      </c>
      <c r="AX272" s="1021" t="s">
        <v>3288</v>
      </c>
      <c r="AY272" s="1021">
        <v>121</v>
      </c>
      <c r="AZ272" s="1021" t="s">
        <v>3191</v>
      </c>
      <c r="BA272" s="1021">
        <v>52000</v>
      </c>
      <c r="BB272" s="1021" t="s">
        <v>3081</v>
      </c>
      <c r="BC272" s="1021" t="s">
        <v>3295</v>
      </c>
      <c r="BD272" s="1021"/>
      <c r="BE272" s="1038">
        <v>39082</v>
      </c>
      <c r="BF272" s="1038">
        <v>39446</v>
      </c>
      <c r="BG272" s="1021" t="s">
        <v>3296</v>
      </c>
      <c r="BH272" s="1009">
        <v>0</v>
      </c>
      <c r="BI272" s="1009">
        <v>0</v>
      </c>
      <c r="BJ272" s="1009"/>
      <c r="BK272" s="1009">
        <v>0</v>
      </c>
      <c r="BL272" s="1009">
        <v>1</v>
      </c>
      <c r="BM272" s="1009"/>
      <c r="BN272" s="1009"/>
      <c r="BO272" s="1009"/>
      <c r="BP272" s="1009">
        <v>0</v>
      </c>
      <c r="BQ272" s="1009">
        <v>0</v>
      </c>
      <c r="BR272" s="1009">
        <v>0</v>
      </c>
      <c r="BS272" s="1009">
        <v>0</v>
      </c>
      <c r="BT272" s="1009"/>
      <c r="BU272" s="1009"/>
      <c r="BV272" s="1009"/>
      <c r="BW272" s="1009"/>
      <c r="BX272" s="1009"/>
      <c r="BY272" s="1009"/>
      <c r="BZ272" s="1009"/>
      <c r="CA272" s="1009"/>
      <c r="CB272" s="1009"/>
      <c r="CC272" s="1009"/>
      <c r="CD272" s="1009"/>
      <c r="CE272" s="1009"/>
      <c r="CF272" s="1009"/>
      <c r="CG272" s="1009"/>
    </row>
    <row r="273" spans="1:88" hidden="1">
      <c r="A273" s="1021">
        <v>2010</v>
      </c>
      <c r="B273" s="1021">
        <v>1</v>
      </c>
      <c r="C273" s="1021" t="s">
        <v>3222</v>
      </c>
      <c r="D273" s="1021" t="str">
        <f>VLOOKUP(G273,'справочник FS-HF'!$A$2:$C$26,3,FALSE)</f>
        <v>FS.7.1.1</v>
      </c>
      <c r="E273" s="1021" t="str">
        <f>VLOOKUP(G273,'справочник FS-HF'!$A$2:$D$26,4,FALSE)</f>
        <v xml:space="preserve">HF.4.2.2.1 </v>
      </c>
      <c r="F273" s="1021">
        <v>15</v>
      </c>
      <c r="G273" s="1021" t="s">
        <v>3289</v>
      </c>
      <c r="H273" s="1021" t="s">
        <v>3297</v>
      </c>
      <c r="I273" s="1021" t="s">
        <v>3298</v>
      </c>
      <c r="J273" s="1021">
        <v>3</v>
      </c>
      <c r="K273" s="1021">
        <v>613</v>
      </c>
      <c r="L273" s="1021" t="s">
        <v>3034</v>
      </c>
      <c r="M273" s="1021"/>
      <c r="N273" s="1021"/>
      <c r="O273" s="1021">
        <v>10019</v>
      </c>
      <c r="P273" s="1021" t="s">
        <v>3035</v>
      </c>
      <c r="Q273" s="1021">
        <v>11</v>
      </c>
      <c r="R273" s="1021" t="s">
        <v>3036</v>
      </c>
      <c r="S273" s="1021">
        <v>1</v>
      </c>
      <c r="T273" s="1021">
        <v>10</v>
      </c>
      <c r="U273" s="1021">
        <v>110</v>
      </c>
      <c r="V273" s="1021" t="s">
        <v>3292</v>
      </c>
      <c r="W273" s="1021">
        <v>0</v>
      </c>
      <c r="X273" s="1035">
        <v>4.7912110463576102E-2</v>
      </c>
      <c r="Y273" s="1036">
        <f>X273*'[3]Exchange rate'!$B$4*'[3]Exchange rate'!$B$7</f>
        <v>7060.3285979125749</v>
      </c>
      <c r="Z273" s="1021">
        <v>0</v>
      </c>
      <c r="AA273" s="1021">
        <v>0</v>
      </c>
      <c r="AB273" s="1021">
        <v>5.1361425130444699E-2</v>
      </c>
      <c r="AC273" s="1021">
        <v>0</v>
      </c>
      <c r="AD273" s="1021"/>
      <c r="AE273" s="1021"/>
      <c r="AF273" s="1021">
        <v>0</v>
      </c>
      <c r="AG273" s="1021"/>
      <c r="AH273" s="1021">
        <v>0</v>
      </c>
      <c r="AI273" s="1021">
        <v>0</v>
      </c>
      <c r="AJ273" s="1021"/>
      <c r="AK273" s="1021">
        <v>0</v>
      </c>
      <c r="AL273" s="1021"/>
      <c r="AM273" s="1021"/>
      <c r="AN273" s="1021"/>
      <c r="AO273" s="1021"/>
      <c r="AP273" s="1021">
        <v>918</v>
      </c>
      <c r="AQ273" s="1021">
        <v>0</v>
      </c>
      <c r="AR273" s="1021">
        <v>3.6173643399999997E-2</v>
      </c>
      <c r="AS273" s="1021" t="s">
        <v>3299</v>
      </c>
      <c r="AT273" s="1021" t="s">
        <v>3300</v>
      </c>
      <c r="AU273" s="1021" t="str">
        <f>VLOOKUP(AV273,справочник_HC!$A$3:$E$20,5,FALSE)</f>
        <v xml:space="preserve">HP.8.2.1 </v>
      </c>
      <c r="AV273" s="1037">
        <v>12181</v>
      </c>
      <c r="AW273" s="1036" t="str">
        <f>VLOOKUP(AV273,[3]справочник!$A$3:$C$20,3,FALSE)</f>
        <v>HC.RI.4</v>
      </c>
      <c r="AX273" s="1021" t="s">
        <v>3288</v>
      </c>
      <c r="AY273" s="1021">
        <v>121</v>
      </c>
      <c r="AZ273" s="1021" t="s">
        <v>3191</v>
      </c>
      <c r="BA273" s="1021">
        <v>52000</v>
      </c>
      <c r="BB273" s="1021" t="s">
        <v>3081</v>
      </c>
      <c r="BC273" s="1021" t="s">
        <v>3295</v>
      </c>
      <c r="BD273" s="1021"/>
      <c r="BE273" s="1038">
        <v>38717</v>
      </c>
      <c r="BF273" s="1038">
        <v>39081</v>
      </c>
      <c r="BG273" s="1021" t="s">
        <v>3301</v>
      </c>
      <c r="BH273" s="1009">
        <v>0</v>
      </c>
      <c r="BI273" s="1009">
        <v>0</v>
      </c>
      <c r="BJ273" s="1009"/>
      <c r="BK273" s="1009">
        <v>0</v>
      </c>
      <c r="BL273" s="1009">
        <v>1</v>
      </c>
      <c r="BM273" s="1009"/>
      <c r="BN273" s="1009"/>
      <c r="BO273" s="1009"/>
      <c r="BP273" s="1009">
        <v>0</v>
      </c>
      <c r="BQ273" s="1009">
        <v>0</v>
      </c>
      <c r="BR273" s="1009">
        <v>0</v>
      </c>
      <c r="BS273" s="1009">
        <v>0</v>
      </c>
      <c r="BT273" s="1009"/>
      <c r="BU273" s="1009"/>
      <c r="BV273" s="1009"/>
      <c r="BW273" s="1009"/>
      <c r="BX273" s="1009"/>
      <c r="BY273" s="1009"/>
      <c r="BZ273" s="1009"/>
      <c r="CA273" s="1009"/>
      <c r="CB273" s="1009"/>
      <c r="CC273" s="1009"/>
      <c r="CD273" s="1009"/>
      <c r="CE273" s="1009"/>
      <c r="CF273" s="1009"/>
      <c r="CG273" s="1009"/>
    </row>
    <row r="274" spans="1:88" hidden="1">
      <c r="A274" s="1021">
        <v>2012</v>
      </c>
      <c r="B274" s="1021">
        <v>742</v>
      </c>
      <c r="C274" s="1021" t="s">
        <v>3102</v>
      </c>
      <c r="D274" s="1021" t="str">
        <f>VLOOKUP(G274,'справочник FS-HF'!$A$2:$C$26,3,FALSE)</f>
        <v>FS.7.1.1</v>
      </c>
      <c r="E274" s="1021" t="str">
        <f>VLOOKUP(G274,'справочник FS-HF'!$A$2:$D$26,4,FALSE)</f>
        <v xml:space="preserve">HF.4.2.2.1 </v>
      </c>
      <c r="F274" s="1021">
        <v>99</v>
      </c>
      <c r="G274" s="1021" t="s">
        <v>3223</v>
      </c>
      <c r="H274" s="1021">
        <v>2012002299</v>
      </c>
      <c r="I274" s="1021">
        <v>20121590002</v>
      </c>
      <c r="J274" s="1021">
        <v>8</v>
      </c>
      <c r="K274" s="1021">
        <v>613</v>
      </c>
      <c r="L274" s="1021" t="s">
        <v>3034</v>
      </c>
      <c r="M274" s="1021"/>
      <c r="N274" s="1021"/>
      <c r="O274" s="1021">
        <v>10019</v>
      </c>
      <c r="P274" s="1021" t="s">
        <v>3035</v>
      </c>
      <c r="Q274" s="1021">
        <v>11</v>
      </c>
      <c r="R274" s="1021" t="s">
        <v>3036</v>
      </c>
      <c r="S274" s="1021">
        <v>1</v>
      </c>
      <c r="T274" s="1021">
        <v>10</v>
      </c>
      <c r="U274" s="1021">
        <v>110</v>
      </c>
      <c r="V274" s="1021" t="s">
        <v>3104</v>
      </c>
      <c r="W274" s="1021">
        <v>1.7763000000000001E-2</v>
      </c>
      <c r="X274" s="1035">
        <v>1.7763000000000001E-2</v>
      </c>
      <c r="Y274" s="1036">
        <f>X274*'[3]Exchange rate'!$B$6*'[3]Exchange rate'!$B$7</f>
        <v>2648.6409300000005</v>
      </c>
      <c r="Z274" s="1021">
        <v>0</v>
      </c>
      <c r="AA274" s="1021">
        <v>1.7835015653004899E-2</v>
      </c>
      <c r="AB274" s="1021">
        <v>1.7835015653004899E-2</v>
      </c>
      <c r="AC274" s="1021">
        <v>0</v>
      </c>
      <c r="AD274" s="1021"/>
      <c r="AE274" s="1021"/>
      <c r="AF274" s="1021">
        <v>1.7763000000000001E-2</v>
      </c>
      <c r="AG274" s="1021">
        <v>0</v>
      </c>
      <c r="AH274" s="1021">
        <v>0</v>
      </c>
      <c r="AI274" s="1021">
        <v>1.7835015653004899E-2</v>
      </c>
      <c r="AJ274" s="1021">
        <v>0</v>
      </c>
      <c r="AK274" s="1021">
        <v>0</v>
      </c>
      <c r="AL274" s="1021"/>
      <c r="AM274" s="1021"/>
      <c r="AN274" s="1021"/>
      <c r="AO274" s="1021"/>
      <c r="AP274" s="1021">
        <v>302</v>
      </c>
      <c r="AQ274" s="1021">
        <v>1.7763000000000001E-2</v>
      </c>
      <c r="AR274" s="1021">
        <v>1.7763000000000001E-2</v>
      </c>
      <c r="AS274" s="1021" t="s">
        <v>3341</v>
      </c>
      <c r="AT274" s="1021" t="s">
        <v>3342</v>
      </c>
      <c r="AU274" s="1021" t="str">
        <f>VLOOKUP(AV274,справочник_HC!$A$3:$E$20,5,FALSE)</f>
        <v xml:space="preserve">HP.1 </v>
      </c>
      <c r="AV274" s="1037">
        <v>12191</v>
      </c>
      <c r="AW274" s="1036" t="str">
        <f>VLOOKUP(AV274,[3]справочник!$A$3:$C$20,3,FALSE)</f>
        <v>HC.1</v>
      </c>
      <c r="AX274" s="1021" t="s">
        <v>3334</v>
      </c>
      <c r="AY274" s="1021">
        <v>121</v>
      </c>
      <c r="AZ274" s="1021" t="s">
        <v>3191</v>
      </c>
      <c r="BA274" s="1021">
        <v>52000</v>
      </c>
      <c r="BB274" s="1021" t="s">
        <v>3081</v>
      </c>
      <c r="BC274" s="1021" t="s">
        <v>3343</v>
      </c>
      <c r="BD274" s="1021" t="s">
        <v>3344</v>
      </c>
      <c r="BE274" s="1038">
        <v>39722</v>
      </c>
      <c r="BF274" s="1038">
        <v>39730</v>
      </c>
      <c r="BG274" s="1021" t="s">
        <v>3342</v>
      </c>
      <c r="BH274" s="1009">
        <v>0</v>
      </c>
      <c r="BI274" s="1009">
        <v>0</v>
      </c>
      <c r="BJ274" s="1009">
        <v>0</v>
      </c>
      <c r="BK274" s="1009">
        <v>0</v>
      </c>
      <c r="BL274" s="1009">
        <v>1</v>
      </c>
      <c r="BM274" s="1009"/>
      <c r="BN274" s="1009"/>
      <c r="BO274" s="1009"/>
      <c r="BP274" s="1009">
        <v>0</v>
      </c>
      <c r="BQ274" s="1009">
        <v>0</v>
      </c>
      <c r="BR274" s="1009">
        <v>0</v>
      </c>
      <c r="BS274" s="1009">
        <v>0</v>
      </c>
      <c r="BT274" s="1010">
        <v>39812</v>
      </c>
      <c r="BU274" s="1009"/>
      <c r="BV274" s="1009"/>
      <c r="BW274" s="1009"/>
      <c r="BX274" s="1009"/>
      <c r="BY274" s="1009"/>
      <c r="BZ274" s="1009"/>
      <c r="CA274" s="1009">
        <v>100</v>
      </c>
      <c r="CB274" s="1009"/>
      <c r="CC274" s="1009"/>
      <c r="CD274" s="1009"/>
      <c r="CE274" s="1009"/>
      <c r="CF274" s="1009"/>
      <c r="CG274" s="1009"/>
    </row>
    <row r="275" spans="1:88" hidden="1">
      <c r="A275" s="1021">
        <v>2011</v>
      </c>
      <c r="B275" s="1021">
        <v>918</v>
      </c>
      <c r="C275" s="1021" t="s">
        <v>3212</v>
      </c>
      <c r="D275" s="1021" t="str">
        <f>VLOOKUP(G275,'справочник FS-HF'!$A$2:$C$26,3,FALSE)</f>
        <v>FS.7.1.1</v>
      </c>
      <c r="E275" s="1021" t="str">
        <f>VLOOKUP(G275,'справочник FS-HF'!$A$2:$D$26,4,FALSE)</f>
        <v xml:space="preserve">HF.4.2.2.1 </v>
      </c>
      <c r="F275" s="1021">
        <v>2</v>
      </c>
      <c r="G275" s="1021" t="s">
        <v>3213</v>
      </c>
      <c r="H275" s="1021">
        <v>2010000337011</v>
      </c>
      <c r="I275" s="1021" t="s">
        <v>3354</v>
      </c>
      <c r="J275" s="1021">
        <v>3</v>
      </c>
      <c r="K275" s="1021">
        <v>613</v>
      </c>
      <c r="L275" s="1021" t="s">
        <v>3034</v>
      </c>
      <c r="M275" s="1021"/>
      <c r="N275" s="1021"/>
      <c r="O275" s="1021">
        <v>10019</v>
      </c>
      <c r="P275" s="1021" t="s">
        <v>3035</v>
      </c>
      <c r="Q275" s="1021">
        <v>11</v>
      </c>
      <c r="R275" s="1021" t="s">
        <v>3036</v>
      </c>
      <c r="S275" s="1021">
        <v>1</v>
      </c>
      <c r="T275" s="1021">
        <v>10</v>
      </c>
      <c r="U275" s="1021">
        <v>110</v>
      </c>
      <c r="V275" s="1021" t="s">
        <v>3047</v>
      </c>
      <c r="W275" s="1021">
        <v>0</v>
      </c>
      <c r="X275" s="1035">
        <v>2.2616879866518301E-2</v>
      </c>
      <c r="Y275" s="1036">
        <f>X275*'[3]Exchange rate'!$B$5*'[3]Exchange rate'!$B$7</f>
        <v>3316.0869260289132</v>
      </c>
      <c r="Z275" s="1021">
        <v>0</v>
      </c>
      <c r="AA275" s="1021">
        <v>0</v>
      </c>
      <c r="AB275" s="1021">
        <v>2.2616879866518301E-2</v>
      </c>
      <c r="AC275" s="1021">
        <v>0</v>
      </c>
      <c r="AD275" s="1021"/>
      <c r="AE275" s="1021"/>
      <c r="AF275" s="1021">
        <v>0</v>
      </c>
      <c r="AG275" s="1021">
        <v>0</v>
      </c>
      <c r="AH275" s="1021">
        <v>0</v>
      </c>
      <c r="AI275" s="1021">
        <v>0</v>
      </c>
      <c r="AJ275" s="1021">
        <v>0</v>
      </c>
      <c r="AK275" s="1021">
        <v>0</v>
      </c>
      <c r="AL275" s="1021"/>
      <c r="AM275" s="1021"/>
      <c r="AN275" s="1021"/>
      <c r="AO275" s="1021"/>
      <c r="AP275" s="1021">
        <v>918</v>
      </c>
      <c r="AQ275" s="1021">
        <v>0</v>
      </c>
      <c r="AR275" s="1021">
        <v>1.6266059999999902E-2</v>
      </c>
      <c r="AS275" s="1021" t="s">
        <v>3355</v>
      </c>
      <c r="AT275" s="1021" t="s">
        <v>3356</v>
      </c>
      <c r="AU275" s="1021" t="str">
        <f>VLOOKUP(AV275,справочник_HC!$A$3:$E$20,5,FALSE)</f>
        <v xml:space="preserve">HP.8.2.1 </v>
      </c>
      <c r="AV275" s="1037">
        <v>13081</v>
      </c>
      <c r="AW275" s="1036" t="str">
        <f>VLOOKUP(AV275,[3]справочник!$A$3:$C$20,3,FALSE)</f>
        <v>HC.RI.4</v>
      </c>
      <c r="AX275" s="1021" t="s">
        <v>3357</v>
      </c>
      <c r="AY275" s="1021">
        <v>130</v>
      </c>
      <c r="AZ275" s="1021" t="s">
        <v>3169</v>
      </c>
      <c r="BA275" s="1021">
        <v>52000</v>
      </c>
      <c r="BB275" s="1021" t="s">
        <v>3081</v>
      </c>
      <c r="BC275" s="1021"/>
      <c r="BD275" s="1021"/>
      <c r="BE275" s="1021"/>
      <c r="BF275" s="1021"/>
      <c r="BG275" s="1021" t="s">
        <v>3358</v>
      </c>
      <c r="BH275" s="1009">
        <v>0</v>
      </c>
      <c r="BI275" s="1009">
        <v>0</v>
      </c>
      <c r="BJ275" s="1009">
        <v>0</v>
      </c>
      <c r="BK275" s="1009">
        <v>0</v>
      </c>
      <c r="BL275" s="1009">
        <v>1</v>
      </c>
      <c r="BM275" s="1009">
        <v>1</v>
      </c>
      <c r="BN275" s="1009"/>
      <c r="BO275" s="1009"/>
      <c r="BP275" s="1009">
        <v>0</v>
      </c>
      <c r="BQ275" s="1009">
        <v>0</v>
      </c>
      <c r="BR275" s="1009">
        <v>0</v>
      </c>
      <c r="BS275" s="1009">
        <v>0</v>
      </c>
      <c r="BT275" s="1009"/>
      <c r="BU275" s="1009"/>
      <c r="BV275" s="1009"/>
      <c r="BW275" s="1009"/>
      <c r="BX275" s="1009"/>
      <c r="BY275" s="1009"/>
      <c r="BZ275" s="1009"/>
      <c r="CA275" s="1009"/>
      <c r="CB275" s="1009"/>
      <c r="CC275" s="1009"/>
      <c r="CD275" s="1009"/>
      <c r="CE275" s="1009"/>
      <c r="CF275" s="1009"/>
      <c r="CG275" s="1009"/>
    </row>
    <row r="276" spans="1:88">
      <c r="A276" s="1021">
        <v>2011</v>
      </c>
      <c r="B276" s="1021">
        <v>918</v>
      </c>
      <c r="C276" s="1021" t="s">
        <v>3212</v>
      </c>
      <c r="D276" s="1021" t="str">
        <f>VLOOKUP(G276,'справочник FS-HF'!$A$2:$C$26,3,FALSE)</f>
        <v>FS.7.1.1</v>
      </c>
      <c r="E276" s="1021" t="str">
        <f>VLOOKUP(G276,'справочник FS-HF'!$A$2:$D$26,4,FALSE)</f>
        <v xml:space="preserve">HF.4.2.2.1 </v>
      </c>
      <c r="F276" s="1021">
        <v>2</v>
      </c>
      <c r="G276" s="1021" t="s">
        <v>3213</v>
      </c>
      <c r="H276" s="1021">
        <v>2007200071006</v>
      </c>
      <c r="I276" s="1021" t="s">
        <v>3218</v>
      </c>
      <c r="J276" s="1021">
        <v>3</v>
      </c>
      <c r="K276" s="1021">
        <v>613</v>
      </c>
      <c r="L276" s="1021" t="s">
        <v>3034</v>
      </c>
      <c r="M276" s="1021"/>
      <c r="N276" s="1021"/>
      <c r="O276" s="1021">
        <v>10019</v>
      </c>
      <c r="P276" s="1021" t="s">
        <v>3035</v>
      </c>
      <c r="Q276" s="1021">
        <v>11</v>
      </c>
      <c r="R276" s="1021" t="s">
        <v>3036</v>
      </c>
      <c r="S276" s="1021">
        <v>1</v>
      </c>
      <c r="T276" s="1021">
        <v>10</v>
      </c>
      <c r="U276" s="1021">
        <v>110</v>
      </c>
      <c r="V276" s="1021" t="s">
        <v>3094</v>
      </c>
      <c r="W276" s="1021">
        <v>0</v>
      </c>
      <c r="X276" s="1035">
        <v>0.26765850945494901</v>
      </c>
      <c r="Y276" s="1036">
        <f>X276*'[3]Exchange rate'!$B$5*'[3]Exchange rate'!$B$7</f>
        <v>39244.090656284628</v>
      </c>
      <c r="Z276" s="1021">
        <v>0</v>
      </c>
      <c r="AA276" s="1021">
        <v>0</v>
      </c>
      <c r="AB276" s="1021">
        <v>0.26765850945494901</v>
      </c>
      <c r="AC276" s="1021">
        <v>0</v>
      </c>
      <c r="AD276" s="1021"/>
      <c r="AE276" s="1021"/>
      <c r="AF276" s="1021">
        <v>0</v>
      </c>
      <c r="AG276" s="1021">
        <v>0</v>
      </c>
      <c r="AH276" s="1021">
        <v>0</v>
      </c>
      <c r="AI276" s="1021">
        <v>0</v>
      </c>
      <c r="AJ276" s="1021">
        <v>0</v>
      </c>
      <c r="AK276" s="1021">
        <v>0</v>
      </c>
      <c r="AL276" s="1021"/>
      <c r="AM276" s="1021"/>
      <c r="AN276" s="1021"/>
      <c r="AO276" s="1021"/>
      <c r="AP276" s="1021">
        <v>918</v>
      </c>
      <c r="AQ276" s="1021">
        <v>0</v>
      </c>
      <c r="AR276" s="1021">
        <v>0.1925</v>
      </c>
      <c r="AS276" s="1021" t="s">
        <v>3219</v>
      </c>
      <c r="AT276" s="1021" t="s">
        <v>3220</v>
      </c>
      <c r="AU276" s="1021" t="str">
        <f>VLOOKUP(AV276,справочник_HC!$A$3:$E$20,5,FALSE)</f>
        <v xml:space="preserve">HP.7 </v>
      </c>
      <c r="AV276" s="1037">
        <v>12110</v>
      </c>
      <c r="AW276" s="1036" t="str">
        <f>VLOOKUP(AV276,[3]справочник!$A$3:$C$20,3,FALSE)</f>
        <v>HC.7</v>
      </c>
      <c r="AX276" s="1021" t="s">
        <v>3190</v>
      </c>
      <c r="AY276" s="1021">
        <v>121</v>
      </c>
      <c r="AZ276" s="1021" t="s">
        <v>3191</v>
      </c>
      <c r="BA276" s="1021">
        <v>52000</v>
      </c>
      <c r="BB276" s="1021" t="s">
        <v>3081</v>
      </c>
      <c r="BC276" s="1021"/>
      <c r="BD276" s="1021"/>
      <c r="BE276" s="1021"/>
      <c r="BF276" s="1021"/>
      <c r="BG276" s="1021" t="s">
        <v>3221</v>
      </c>
      <c r="BH276" s="1009">
        <v>0</v>
      </c>
      <c r="BI276" s="1009">
        <v>0</v>
      </c>
      <c r="BJ276" s="1009">
        <v>0</v>
      </c>
      <c r="BK276" s="1009">
        <v>1</v>
      </c>
      <c r="BL276" s="1009">
        <v>1</v>
      </c>
      <c r="BM276" s="1009"/>
      <c r="BN276" s="1009"/>
      <c r="BO276" s="1009"/>
      <c r="BP276" s="1009">
        <v>0</v>
      </c>
      <c r="BQ276" s="1009">
        <v>0</v>
      </c>
      <c r="BR276" s="1009">
        <v>0</v>
      </c>
      <c r="BS276" s="1009">
        <v>0</v>
      </c>
      <c r="BT276" s="1009"/>
      <c r="BU276" s="1009"/>
      <c r="BV276" s="1009"/>
      <c r="BW276" s="1009"/>
      <c r="BX276" s="1009"/>
      <c r="BY276" s="1009"/>
      <c r="BZ276" s="1009"/>
      <c r="CA276" s="1009"/>
      <c r="CB276" s="1009"/>
      <c r="CC276" s="1009"/>
      <c r="CD276" s="1009"/>
      <c r="CE276" s="1009"/>
      <c r="CF276" s="1009"/>
      <c r="CG276" s="1009"/>
    </row>
    <row r="277" spans="1:88" hidden="1">
      <c r="A277" s="1021">
        <v>2010</v>
      </c>
      <c r="B277" s="1021">
        <v>963</v>
      </c>
      <c r="C277" s="1021" t="s">
        <v>3046</v>
      </c>
      <c r="D277" s="1021" t="str">
        <f>VLOOKUP(G277,'справочник FS-HF'!$A$2:$C$26,3,FALSE)</f>
        <v>FS.7.1.2</v>
      </c>
      <c r="E277" s="1021" t="str">
        <f>VLOOKUP(G277,'справочник FS-HF'!$A$2:$D$26,4,FALSE)</f>
        <v>HF.4.2.2.3</v>
      </c>
      <c r="F277" s="1021">
        <v>1</v>
      </c>
      <c r="G277" s="1021" t="s">
        <v>3046</v>
      </c>
      <c r="H277" s="1021">
        <v>2010000297</v>
      </c>
      <c r="I277" s="1021"/>
      <c r="J277" s="1021">
        <v>1</v>
      </c>
      <c r="K277" s="1021">
        <v>613</v>
      </c>
      <c r="L277" s="1021" t="s">
        <v>3034</v>
      </c>
      <c r="M277" s="1021"/>
      <c r="N277" s="1021"/>
      <c r="O277" s="1021">
        <v>10019</v>
      </c>
      <c r="P277" s="1021" t="s">
        <v>3035</v>
      </c>
      <c r="Q277" s="1021">
        <v>11</v>
      </c>
      <c r="R277" s="1021" t="s">
        <v>3036</v>
      </c>
      <c r="S277" s="1021">
        <v>4</v>
      </c>
      <c r="T277" s="1021">
        <v>10</v>
      </c>
      <c r="U277" s="1021">
        <v>110</v>
      </c>
      <c r="V277" s="1021" t="s">
        <v>3047</v>
      </c>
      <c r="W277" s="1021">
        <v>3.2699999999999899E-3</v>
      </c>
      <c r="X277" s="1035">
        <v>3.2699999999999899E-3</v>
      </c>
      <c r="Y277" s="1036">
        <f>X277*'[3]Exchange rate'!$B$4*'[3]Exchange rate'!$B$7</f>
        <v>481.86719999999855</v>
      </c>
      <c r="Z277" s="1021"/>
      <c r="AA277" s="1021">
        <v>3.4835625544126802E-3</v>
      </c>
      <c r="AB277" s="1021">
        <v>3.4835625544126802E-3</v>
      </c>
      <c r="AC277" s="1021"/>
      <c r="AD277" s="1021"/>
      <c r="AE277" s="1021"/>
      <c r="AF277" s="1021"/>
      <c r="AG277" s="1021"/>
      <c r="AH277" s="1021"/>
      <c r="AI277" s="1021"/>
      <c r="AJ277" s="1021"/>
      <c r="AK277" s="1021"/>
      <c r="AL277" s="1021"/>
      <c r="AM277" s="1021"/>
      <c r="AN277" s="1021"/>
      <c r="AO277" s="1021"/>
      <c r="AP277" s="1021">
        <v>302</v>
      </c>
      <c r="AQ277" s="1021">
        <v>3.2699999999999899E-3</v>
      </c>
      <c r="AR277" s="1021">
        <v>3.2699999999999899E-3</v>
      </c>
      <c r="AS277" s="1021" t="s">
        <v>3522</v>
      </c>
      <c r="AT277" s="1021" t="s">
        <v>3523</v>
      </c>
      <c r="AU277" s="1021" t="str">
        <f>VLOOKUP(AV277,справочник_HC!$A$3:$E$20,5,FALSE)</f>
        <v xml:space="preserve">HP.6 </v>
      </c>
      <c r="AV277" s="1037">
        <v>13040</v>
      </c>
      <c r="AW277" s="1036" t="str">
        <f>VLOOKUP(AV277,[3]справочник!$A$3:$C$20,3,FALSE)</f>
        <v>HC.6.2</v>
      </c>
      <c r="AX277" s="1021" t="s">
        <v>3428</v>
      </c>
      <c r="AY277" s="1021">
        <v>130</v>
      </c>
      <c r="AZ277" s="1021" t="s">
        <v>3169</v>
      </c>
      <c r="BA277" s="1021"/>
      <c r="BB277" s="1021"/>
      <c r="BC277" s="1021"/>
      <c r="BD277" s="1021"/>
      <c r="BE277" s="1021"/>
      <c r="BF277" s="1021"/>
      <c r="BG277" s="1021" t="s">
        <v>3524</v>
      </c>
      <c r="BH277" s="1009"/>
      <c r="BI277" s="1009"/>
      <c r="BJ277" s="1009"/>
      <c r="BK277" s="1009"/>
      <c r="BL277" s="1009"/>
      <c r="BM277" s="1009"/>
      <c r="BN277" s="1009"/>
      <c r="BO277" s="1009"/>
      <c r="BP277" s="1009"/>
      <c r="BQ277" s="1009"/>
      <c r="BR277" s="1009"/>
      <c r="BS277" s="1009"/>
      <c r="BT277" s="1009"/>
      <c r="BU277" s="1009"/>
      <c r="BV277" s="1009"/>
      <c r="BW277" s="1009"/>
      <c r="BX277" s="1009"/>
      <c r="BY277" s="1009"/>
      <c r="BZ277" s="1009"/>
      <c r="CA277" s="1009"/>
      <c r="CB277" s="1009"/>
      <c r="CC277" s="1009"/>
      <c r="CD277" s="1009"/>
      <c r="CE277" s="1009"/>
      <c r="CF277" s="1009"/>
      <c r="CG277" s="1009"/>
    </row>
    <row r="278" spans="1:88" hidden="1">
      <c r="A278" s="1021">
        <v>2011</v>
      </c>
      <c r="B278" s="1021">
        <v>963</v>
      </c>
      <c r="C278" s="1021" t="s">
        <v>3046</v>
      </c>
      <c r="D278" s="1021" t="str">
        <f>VLOOKUP(G278,'справочник FS-HF'!$A$2:$C$26,3,FALSE)</f>
        <v>FS.7.1.2</v>
      </c>
      <c r="E278" s="1021" t="str">
        <f>VLOOKUP(G278,'справочник FS-HF'!$A$2:$D$26,4,FALSE)</f>
        <v>HF.4.2.2.3</v>
      </c>
      <c r="F278" s="1021">
        <v>1</v>
      </c>
      <c r="G278" s="1021" t="s">
        <v>3046</v>
      </c>
      <c r="H278" s="1021">
        <v>2011006670</v>
      </c>
      <c r="I278" s="1021">
        <v>3042</v>
      </c>
      <c r="J278" s="1021">
        <v>1</v>
      </c>
      <c r="K278" s="1021">
        <v>613</v>
      </c>
      <c r="L278" s="1021" t="s">
        <v>3034</v>
      </c>
      <c r="M278" s="1021"/>
      <c r="N278" s="1021"/>
      <c r="O278" s="1021">
        <v>10019</v>
      </c>
      <c r="P278" s="1021" t="s">
        <v>3035</v>
      </c>
      <c r="Q278" s="1021">
        <v>11</v>
      </c>
      <c r="R278" s="1021" t="s">
        <v>3036</v>
      </c>
      <c r="S278" s="1021">
        <v>4</v>
      </c>
      <c r="T278" s="1021">
        <v>10</v>
      </c>
      <c r="U278" s="1021">
        <v>110</v>
      </c>
      <c r="V278" s="1021" t="s">
        <v>3047</v>
      </c>
      <c r="W278" s="1021">
        <v>4.9383599999999897E-3</v>
      </c>
      <c r="X278" s="1035">
        <v>4.9383599999999897E-3</v>
      </c>
      <c r="Y278" s="1036">
        <f>X278*'[3]Exchange rate'!$B$5*'[3]Exchange rate'!$B$7</f>
        <v>724.06234319999851</v>
      </c>
      <c r="Z278" s="1021"/>
      <c r="AA278" s="1021">
        <v>4.9383599999999897E-3</v>
      </c>
      <c r="AB278" s="1021">
        <v>4.9383599999999897E-3</v>
      </c>
      <c r="AC278" s="1021"/>
      <c r="AD278" s="1021"/>
      <c r="AE278" s="1021"/>
      <c r="AF278" s="1021"/>
      <c r="AG278" s="1021"/>
      <c r="AH278" s="1021"/>
      <c r="AI278" s="1021"/>
      <c r="AJ278" s="1021"/>
      <c r="AK278" s="1021"/>
      <c r="AL278" s="1021"/>
      <c r="AM278" s="1021"/>
      <c r="AN278" s="1021"/>
      <c r="AO278" s="1021"/>
      <c r="AP278" s="1021">
        <v>302</v>
      </c>
      <c r="AQ278" s="1021">
        <v>4.9383599999999897E-3</v>
      </c>
      <c r="AR278" s="1021">
        <v>4.9383599999999897E-3</v>
      </c>
      <c r="AS278" s="1021" t="s">
        <v>3486</v>
      </c>
      <c r="AT278" s="1021" t="s">
        <v>3487</v>
      </c>
      <c r="AU278" s="1021" t="str">
        <f>VLOOKUP(AV278,справочник_HC!$A$3:$E$20,5,FALSE)</f>
        <v xml:space="preserve">HP.6 </v>
      </c>
      <c r="AV278" s="1037">
        <v>13040</v>
      </c>
      <c r="AW278" s="1036" t="str">
        <f>VLOOKUP(AV278,[3]справочник!$A$3:$C$20,3,FALSE)</f>
        <v>HC.6.2</v>
      </c>
      <c r="AX278" s="1021" t="s">
        <v>3428</v>
      </c>
      <c r="AY278" s="1021">
        <v>130</v>
      </c>
      <c r="AZ278" s="1021" t="s">
        <v>3169</v>
      </c>
      <c r="BA278" s="1021"/>
      <c r="BB278" s="1021"/>
      <c r="BC278" s="1021"/>
      <c r="BD278" s="1021"/>
      <c r="BE278" s="1021"/>
      <c r="BF278" s="1021"/>
      <c r="BG278" s="1021" t="s">
        <v>3487</v>
      </c>
      <c r="BH278" s="1009"/>
      <c r="BI278" s="1009"/>
      <c r="BJ278" s="1009"/>
      <c r="BK278" s="1009"/>
      <c r="BL278" s="1009"/>
      <c r="BM278" s="1009"/>
      <c r="BN278" s="1009"/>
      <c r="BO278" s="1009"/>
      <c r="BP278" s="1009"/>
      <c r="BQ278" s="1009"/>
      <c r="BR278" s="1009"/>
      <c r="BS278" s="1009"/>
      <c r="BT278" s="1009"/>
      <c r="BU278" s="1009"/>
      <c r="BV278" s="1009"/>
      <c r="BW278" s="1009"/>
      <c r="BX278" s="1009"/>
      <c r="BY278" s="1009"/>
      <c r="BZ278" s="1009"/>
      <c r="CA278" s="1009"/>
      <c r="CB278" s="1009"/>
      <c r="CC278" s="1009"/>
      <c r="CD278" s="1009"/>
      <c r="CE278" s="1009"/>
      <c r="CF278" s="1009"/>
      <c r="CG278" s="1009"/>
    </row>
    <row r="279" spans="1:88" hidden="1">
      <c r="A279" s="1021">
        <v>2010</v>
      </c>
      <c r="B279" s="1021">
        <v>963</v>
      </c>
      <c r="C279" s="1021" t="s">
        <v>3046</v>
      </c>
      <c r="D279" s="1021" t="str">
        <f>VLOOKUP(G279,'справочник FS-HF'!$A$2:$C$26,3,FALSE)</f>
        <v>FS.7.1.2</v>
      </c>
      <c r="E279" s="1021" t="str">
        <f>VLOOKUP(G279,'справочник FS-HF'!$A$2:$D$26,4,FALSE)</f>
        <v>HF.4.2.2.3</v>
      </c>
      <c r="F279" s="1021">
        <v>1</v>
      </c>
      <c r="G279" s="1021" t="s">
        <v>3046</v>
      </c>
      <c r="H279" s="1021">
        <v>2010000293</v>
      </c>
      <c r="I279" s="1021"/>
      <c r="J279" s="1021">
        <v>1</v>
      </c>
      <c r="K279" s="1021">
        <v>613</v>
      </c>
      <c r="L279" s="1021" t="s">
        <v>3034</v>
      </c>
      <c r="M279" s="1021"/>
      <c r="N279" s="1021"/>
      <c r="O279" s="1021">
        <v>10019</v>
      </c>
      <c r="P279" s="1021" t="s">
        <v>3035</v>
      </c>
      <c r="Q279" s="1021">
        <v>11</v>
      </c>
      <c r="R279" s="1021" t="s">
        <v>3036</v>
      </c>
      <c r="S279" s="1021">
        <v>4</v>
      </c>
      <c r="T279" s="1021">
        <v>10</v>
      </c>
      <c r="U279" s="1021">
        <v>110</v>
      </c>
      <c r="V279" s="1021" t="s">
        <v>3047</v>
      </c>
      <c r="W279" s="1021">
        <v>1.9199999999999901E-3</v>
      </c>
      <c r="X279" s="1035">
        <v>1.9199999999999901E-3</v>
      </c>
      <c r="Y279" s="1036">
        <f>X279*'[3]Exchange rate'!$B$4*'[3]Exchange rate'!$B$7</f>
        <v>282.93119999999857</v>
      </c>
      <c r="Z279" s="1021"/>
      <c r="AA279" s="1021">
        <v>2.0453945273615701E-3</v>
      </c>
      <c r="AB279" s="1021">
        <v>2.0453945273615701E-3</v>
      </c>
      <c r="AC279" s="1021"/>
      <c r="AD279" s="1021"/>
      <c r="AE279" s="1021"/>
      <c r="AF279" s="1021"/>
      <c r="AG279" s="1021"/>
      <c r="AH279" s="1021"/>
      <c r="AI279" s="1021"/>
      <c r="AJ279" s="1021"/>
      <c r="AK279" s="1021"/>
      <c r="AL279" s="1021"/>
      <c r="AM279" s="1021"/>
      <c r="AN279" s="1021"/>
      <c r="AO279" s="1021"/>
      <c r="AP279" s="1021">
        <v>302</v>
      </c>
      <c r="AQ279" s="1021">
        <v>1.9199999999999901E-3</v>
      </c>
      <c r="AR279" s="1021">
        <v>1.9199999999999901E-3</v>
      </c>
      <c r="AS279" s="1021" t="s">
        <v>3052</v>
      </c>
      <c r="AT279" s="1021" t="s">
        <v>3053</v>
      </c>
      <c r="AU279" s="1021" t="str">
        <f>VLOOKUP(AV279,справочник_HC!$A$3:$E$20,5,FALSE)</f>
        <v xml:space="preserve">HP.6 </v>
      </c>
      <c r="AV279" s="1037">
        <v>14030</v>
      </c>
      <c r="AW279" s="1036" t="str">
        <f>VLOOKUP(AV279,[3]справочник!$A$3:$C$20,3,FALSE)</f>
        <v>HC.RI.7</v>
      </c>
      <c r="AX279" s="1021" t="s">
        <v>3050</v>
      </c>
      <c r="AY279" s="1021">
        <v>140</v>
      </c>
      <c r="AZ279" s="1021" t="s">
        <v>3041</v>
      </c>
      <c r="BA279" s="1021"/>
      <c r="BB279" s="1021"/>
      <c r="BC279" s="1021"/>
      <c r="BD279" s="1021"/>
      <c r="BE279" s="1021"/>
      <c r="BF279" s="1021"/>
      <c r="BG279" s="1021" t="s">
        <v>3054</v>
      </c>
      <c r="BH279" s="1009"/>
      <c r="BI279" s="1009"/>
      <c r="BJ279" s="1009"/>
      <c r="BK279" s="1009"/>
      <c r="BL279" s="1009"/>
      <c r="BM279" s="1009"/>
      <c r="BN279" s="1009"/>
      <c r="BO279" s="1009"/>
      <c r="BP279" s="1009"/>
      <c r="BQ279" s="1009"/>
      <c r="BR279" s="1009"/>
      <c r="BS279" s="1009"/>
      <c r="BT279" s="1009"/>
      <c r="BU279" s="1009"/>
      <c r="BV279" s="1009"/>
      <c r="BW279" s="1009"/>
      <c r="BX279" s="1009"/>
      <c r="BY279" s="1009"/>
      <c r="BZ279" s="1009"/>
      <c r="CA279" s="1009"/>
      <c r="CB279" s="1009"/>
      <c r="CC279" s="1009"/>
      <c r="CD279" s="1009"/>
      <c r="CE279" s="1009"/>
      <c r="CF279" s="1009"/>
      <c r="CG279" s="1009"/>
    </row>
    <row r="280" spans="1:88" hidden="1">
      <c r="A280" s="1021">
        <v>2010</v>
      </c>
      <c r="B280" s="1021">
        <v>963</v>
      </c>
      <c r="C280" s="1021" t="s">
        <v>3046</v>
      </c>
      <c r="D280" s="1021" t="str">
        <f>VLOOKUP(G280,'справочник FS-HF'!$A$2:$C$26,3,FALSE)</f>
        <v>FS.7.1.2</v>
      </c>
      <c r="E280" s="1021" t="str">
        <f>VLOOKUP(G280,'справочник FS-HF'!$A$2:$D$26,4,FALSE)</f>
        <v>HF.4.2.2.3</v>
      </c>
      <c r="F280" s="1021">
        <v>1</v>
      </c>
      <c r="G280" s="1021" t="s">
        <v>3046</v>
      </c>
      <c r="H280" s="1021">
        <v>2010000288</v>
      </c>
      <c r="I280" s="1021"/>
      <c r="J280" s="1021">
        <v>1</v>
      </c>
      <c r="K280" s="1021">
        <v>613</v>
      </c>
      <c r="L280" s="1021" t="s">
        <v>3034</v>
      </c>
      <c r="M280" s="1021"/>
      <c r="N280" s="1021"/>
      <c r="O280" s="1021">
        <v>10019</v>
      </c>
      <c r="P280" s="1021" t="s">
        <v>3035</v>
      </c>
      <c r="Q280" s="1021">
        <v>11</v>
      </c>
      <c r="R280" s="1021" t="s">
        <v>3036</v>
      </c>
      <c r="S280" s="1021">
        <v>4</v>
      </c>
      <c r="T280" s="1021">
        <v>10</v>
      </c>
      <c r="U280" s="1021">
        <v>110</v>
      </c>
      <c r="V280" s="1021" t="s">
        <v>3047</v>
      </c>
      <c r="W280" s="1021">
        <v>5.4439999999999898E-2</v>
      </c>
      <c r="X280" s="1035">
        <v>5.4439999999999898E-2</v>
      </c>
      <c r="Y280" s="1036">
        <f>X280*'[3]Exchange rate'!$B$4*'[3]Exchange rate'!$B$7</f>
        <v>8022.2783999999856</v>
      </c>
      <c r="Z280" s="1021"/>
      <c r="AA280" s="1021">
        <v>5.7995457327898001E-2</v>
      </c>
      <c r="AB280" s="1021">
        <v>5.7995457327898001E-2</v>
      </c>
      <c r="AC280" s="1021"/>
      <c r="AD280" s="1021"/>
      <c r="AE280" s="1021"/>
      <c r="AF280" s="1021"/>
      <c r="AG280" s="1021"/>
      <c r="AH280" s="1021"/>
      <c r="AI280" s="1021"/>
      <c r="AJ280" s="1021"/>
      <c r="AK280" s="1021"/>
      <c r="AL280" s="1021"/>
      <c r="AM280" s="1021"/>
      <c r="AN280" s="1021"/>
      <c r="AO280" s="1021"/>
      <c r="AP280" s="1021">
        <v>302</v>
      </c>
      <c r="AQ280" s="1021">
        <v>5.4439999999999898E-2</v>
      </c>
      <c r="AR280" s="1021">
        <v>5.4439999999999898E-2</v>
      </c>
      <c r="AS280" s="1021" t="s">
        <v>3077</v>
      </c>
      <c r="AT280" s="1021" t="s">
        <v>3078</v>
      </c>
      <c r="AU280" s="1021" t="str">
        <f>VLOOKUP(AV280,справочник_HC!$A$3:$E$20,5,FALSE)</f>
        <v>HP.11</v>
      </c>
      <c r="AV280" s="1037">
        <v>12220</v>
      </c>
      <c r="AW280" s="1036" t="str">
        <f>VLOOKUP(AV280,[3]справочник!$A$3:$C$20,3,FALSE)</f>
        <v>HC.9</v>
      </c>
      <c r="AX280" s="1021" t="s">
        <v>3057</v>
      </c>
      <c r="AY280" s="1021">
        <v>122</v>
      </c>
      <c r="AZ280" s="1021" t="s">
        <v>3058</v>
      </c>
      <c r="BA280" s="1021"/>
      <c r="BB280" s="1021"/>
      <c r="BC280" s="1021"/>
      <c r="BD280" s="1021"/>
      <c r="BE280" s="1021"/>
      <c r="BF280" s="1021"/>
      <c r="BG280" s="1021" t="s">
        <v>3079</v>
      </c>
      <c r="BH280" s="1009"/>
      <c r="BI280" s="1009"/>
      <c r="BJ280" s="1009"/>
      <c r="BK280" s="1009"/>
      <c r="BL280" s="1009"/>
      <c r="BM280" s="1009"/>
      <c r="BN280" s="1009"/>
      <c r="BO280" s="1009"/>
      <c r="BP280" s="1009"/>
      <c r="BQ280" s="1009"/>
      <c r="BR280" s="1009"/>
      <c r="BS280" s="1009"/>
      <c r="BT280" s="1009"/>
      <c r="BU280" s="1009"/>
      <c r="BV280" s="1009"/>
      <c r="BW280" s="1009"/>
      <c r="BX280" s="1009"/>
      <c r="BY280" s="1009"/>
      <c r="BZ280" s="1009"/>
      <c r="CA280" s="1009"/>
      <c r="CB280" s="1009"/>
      <c r="CC280" s="1009"/>
      <c r="CD280" s="1009"/>
      <c r="CE280" s="1009"/>
      <c r="CF280" s="1009"/>
      <c r="CG280" s="1009"/>
    </row>
    <row r="281" spans="1:88">
      <c r="A281" s="1021">
        <v>2010</v>
      </c>
      <c r="B281" s="1021">
        <v>963</v>
      </c>
      <c r="C281" s="1021" t="s">
        <v>3046</v>
      </c>
      <c r="D281" s="1021" t="str">
        <f>VLOOKUP(G281,'справочник FS-HF'!$A$2:$C$26,3,FALSE)</f>
        <v>FS.7.1.2</v>
      </c>
      <c r="E281" s="1021" t="str">
        <f>VLOOKUP(G281,'справочник FS-HF'!$A$2:$D$26,4,FALSE)</f>
        <v>HF.4.2.2.3</v>
      </c>
      <c r="F281" s="1021">
        <v>1</v>
      </c>
      <c r="G281" s="1021" t="s">
        <v>3046</v>
      </c>
      <c r="H281" s="1021">
        <v>2010000292</v>
      </c>
      <c r="I281" s="1021"/>
      <c r="J281" s="1021">
        <v>1</v>
      </c>
      <c r="K281" s="1021">
        <v>613</v>
      </c>
      <c r="L281" s="1021" t="s">
        <v>3034</v>
      </c>
      <c r="M281" s="1021"/>
      <c r="N281" s="1021"/>
      <c r="O281" s="1021">
        <v>10019</v>
      </c>
      <c r="P281" s="1021" t="s">
        <v>3035</v>
      </c>
      <c r="Q281" s="1021">
        <v>11</v>
      </c>
      <c r="R281" s="1021" t="s">
        <v>3036</v>
      </c>
      <c r="S281" s="1021">
        <v>4</v>
      </c>
      <c r="T281" s="1021">
        <v>10</v>
      </c>
      <c r="U281" s="1021">
        <v>110</v>
      </c>
      <c r="V281" s="1021" t="s">
        <v>3047</v>
      </c>
      <c r="W281" s="1021">
        <v>4.1270000000000001E-2</v>
      </c>
      <c r="X281" s="1035">
        <v>4.1270000000000001E-2</v>
      </c>
      <c r="Y281" s="1036">
        <f>X281*'[3]Exchange rate'!$B$4*'[3]Exchange rate'!$B$7</f>
        <v>6081.5472000000009</v>
      </c>
      <c r="Z281" s="1021"/>
      <c r="AA281" s="1021">
        <v>4.39653292417772E-2</v>
      </c>
      <c r="AB281" s="1021">
        <v>4.39653292417772E-2</v>
      </c>
      <c r="AC281" s="1021"/>
      <c r="AD281" s="1021"/>
      <c r="AE281" s="1021"/>
      <c r="AF281" s="1021"/>
      <c r="AG281" s="1021"/>
      <c r="AH281" s="1021"/>
      <c r="AI281" s="1021"/>
      <c r="AJ281" s="1021"/>
      <c r="AK281" s="1021"/>
      <c r="AL281" s="1021"/>
      <c r="AM281" s="1021"/>
      <c r="AN281" s="1021"/>
      <c r="AO281" s="1021"/>
      <c r="AP281" s="1021">
        <v>302</v>
      </c>
      <c r="AQ281" s="1021">
        <v>4.1270000000000001E-2</v>
      </c>
      <c r="AR281" s="1021">
        <v>4.1270000000000001E-2</v>
      </c>
      <c r="AS281" s="1021" t="s">
        <v>3209</v>
      </c>
      <c r="AT281" s="1021" t="s">
        <v>3210</v>
      </c>
      <c r="AU281" s="1021" t="str">
        <f>VLOOKUP(AV281,справочник_HC!$A$3:$E$20,5,FALSE)</f>
        <v xml:space="preserve">HP.7 </v>
      </c>
      <c r="AV281" s="1037">
        <v>12110</v>
      </c>
      <c r="AW281" s="1036" t="str">
        <f>VLOOKUP(AV281,[3]справочник!$A$3:$C$20,3,FALSE)</f>
        <v>HC.7</v>
      </c>
      <c r="AX281" s="1021" t="s">
        <v>3190</v>
      </c>
      <c r="AY281" s="1021">
        <v>121</v>
      </c>
      <c r="AZ281" s="1021" t="s">
        <v>3191</v>
      </c>
      <c r="BA281" s="1021"/>
      <c r="BB281" s="1021"/>
      <c r="BC281" s="1021"/>
      <c r="BD281" s="1021"/>
      <c r="BE281" s="1021"/>
      <c r="BF281" s="1021"/>
      <c r="BG281" s="1021" t="s">
        <v>3211</v>
      </c>
      <c r="BH281" s="1009"/>
      <c r="BI281" s="1009"/>
      <c r="BJ281" s="1009"/>
      <c r="BK281" s="1009"/>
      <c r="BL281" s="1009"/>
      <c r="BM281" s="1009"/>
      <c r="BN281" s="1009"/>
      <c r="BO281" s="1009"/>
      <c r="BP281" s="1009"/>
      <c r="BQ281" s="1009"/>
      <c r="BR281" s="1009"/>
      <c r="BS281" s="1009"/>
      <c r="BT281" s="1009"/>
      <c r="BU281" s="1009"/>
      <c r="BV281" s="1009"/>
      <c r="BW281" s="1009"/>
      <c r="BX281" s="1009"/>
      <c r="BY281" s="1009"/>
      <c r="BZ281" s="1009"/>
      <c r="CA281" s="1009"/>
      <c r="CB281" s="1009"/>
      <c r="CC281" s="1009"/>
      <c r="CD281" s="1009"/>
      <c r="CE281" s="1009"/>
      <c r="CF281" s="1009"/>
      <c r="CG281" s="1009"/>
    </row>
    <row r="282" spans="1:88" hidden="1">
      <c r="A282" s="1021">
        <v>2011</v>
      </c>
      <c r="B282" s="1021">
        <v>963</v>
      </c>
      <c r="C282" s="1021" t="s">
        <v>3046</v>
      </c>
      <c r="D282" s="1021" t="str">
        <f>VLOOKUP(G282,'справочник FS-HF'!$A$2:$C$26,3,FALSE)</f>
        <v>FS.7.1.2</v>
      </c>
      <c r="E282" s="1021" t="str">
        <f>VLOOKUP(G282,'справочник FS-HF'!$A$2:$D$26,4,FALSE)</f>
        <v>HF.4.2.2.3</v>
      </c>
      <c r="F282" s="1021">
        <v>1</v>
      </c>
      <c r="G282" s="1021" t="s">
        <v>3046</v>
      </c>
      <c r="H282" s="1021">
        <v>2011006665</v>
      </c>
      <c r="I282" s="1021">
        <v>1046</v>
      </c>
      <c r="J282" s="1021">
        <v>1</v>
      </c>
      <c r="K282" s="1021">
        <v>613</v>
      </c>
      <c r="L282" s="1021" t="s">
        <v>3034</v>
      </c>
      <c r="M282" s="1021"/>
      <c r="N282" s="1021"/>
      <c r="O282" s="1021">
        <v>10019</v>
      </c>
      <c r="P282" s="1021" t="s">
        <v>3035</v>
      </c>
      <c r="Q282" s="1021">
        <v>11</v>
      </c>
      <c r="R282" s="1021" t="s">
        <v>3036</v>
      </c>
      <c r="S282" s="1021">
        <v>4</v>
      </c>
      <c r="T282" s="1021">
        <v>10</v>
      </c>
      <c r="U282" s="1021">
        <v>110</v>
      </c>
      <c r="V282" s="1021" t="s">
        <v>3047</v>
      </c>
      <c r="W282" s="1021">
        <v>1.07412299999999E-2</v>
      </c>
      <c r="X282" s="1035">
        <v>1.07412299999999E-2</v>
      </c>
      <c r="Y282" s="1036">
        <f>X282*'[3]Exchange rate'!$B$5*'[3]Exchange rate'!$B$7</f>
        <v>1574.8791425999855</v>
      </c>
      <c r="Z282" s="1021"/>
      <c r="AA282" s="1021">
        <v>1.07412299999999E-2</v>
      </c>
      <c r="AB282" s="1021">
        <v>1.07412299999999E-2</v>
      </c>
      <c r="AC282" s="1021"/>
      <c r="AD282" s="1021"/>
      <c r="AE282" s="1021"/>
      <c r="AF282" s="1021"/>
      <c r="AG282" s="1021"/>
      <c r="AH282" s="1021"/>
      <c r="AI282" s="1021"/>
      <c r="AJ282" s="1021"/>
      <c r="AK282" s="1021"/>
      <c r="AL282" s="1021"/>
      <c r="AM282" s="1021"/>
      <c r="AN282" s="1021"/>
      <c r="AO282" s="1021"/>
      <c r="AP282" s="1021">
        <v>302</v>
      </c>
      <c r="AQ282" s="1021">
        <v>1.07412299999999E-2</v>
      </c>
      <c r="AR282" s="1021">
        <v>1.07412299999999E-2</v>
      </c>
      <c r="AS282" s="1021" t="s">
        <v>3061</v>
      </c>
      <c r="AT282" s="1021" t="s">
        <v>3062</v>
      </c>
      <c r="AU282" s="1021" t="str">
        <f>VLOOKUP(AV282,справочник_HC!$A$3:$E$20,5,FALSE)</f>
        <v>HP.11</v>
      </c>
      <c r="AV282" s="1037">
        <v>12220</v>
      </c>
      <c r="AW282" s="1036" t="str">
        <f>VLOOKUP(AV282,[3]справочник!$A$3:$C$20,3,FALSE)</f>
        <v>HC.9</v>
      </c>
      <c r="AX282" s="1021" t="s">
        <v>3057</v>
      </c>
      <c r="AY282" s="1021">
        <v>122</v>
      </c>
      <c r="AZ282" s="1021" t="s">
        <v>3058</v>
      </c>
      <c r="BA282" s="1021"/>
      <c r="BB282" s="1021"/>
      <c r="BC282" s="1021"/>
      <c r="BD282" s="1021"/>
      <c r="BE282" s="1021"/>
      <c r="BF282" s="1021"/>
      <c r="BG282" s="1021" t="s">
        <v>3062</v>
      </c>
      <c r="BH282" s="1009"/>
      <c r="BI282" s="1009"/>
      <c r="BJ282" s="1009"/>
      <c r="BK282" s="1009"/>
      <c r="BL282" s="1009"/>
      <c r="BM282" s="1009"/>
      <c r="BN282" s="1009"/>
      <c r="BO282" s="1009"/>
      <c r="BP282" s="1009"/>
      <c r="BQ282" s="1009"/>
      <c r="BR282" s="1009"/>
      <c r="BS282" s="1009"/>
      <c r="BT282" s="1009"/>
      <c r="BU282" s="1009"/>
      <c r="BV282" s="1009"/>
      <c r="BW282" s="1009"/>
      <c r="BX282" s="1009"/>
      <c r="BY282" s="1009"/>
      <c r="BZ282" s="1009"/>
      <c r="CA282" s="1009"/>
      <c r="CB282" s="1009"/>
      <c r="CC282" s="1009"/>
      <c r="CD282" s="1009"/>
      <c r="CE282" s="1009"/>
      <c r="CF282" s="1009"/>
      <c r="CG282" s="1009"/>
    </row>
    <row r="283" spans="1:88" s="1011" customFormat="1" hidden="1">
      <c r="A283" s="1021">
        <v>2012</v>
      </c>
      <c r="B283" s="1021">
        <v>963</v>
      </c>
      <c r="C283" s="1021" t="s">
        <v>3046</v>
      </c>
      <c r="D283" s="1021" t="str">
        <f>VLOOKUP(G283,'справочник FS-HF'!$A$2:$C$26,3,FALSE)</f>
        <v>FS.7.1.2</v>
      </c>
      <c r="E283" s="1021" t="str">
        <f>VLOOKUP(G283,'справочник FS-HF'!$A$2:$D$26,4,FALSE)</f>
        <v>HF.4.2.2.3</v>
      </c>
      <c r="F283" s="1021">
        <v>1</v>
      </c>
      <c r="G283" s="1021" t="s">
        <v>3046</v>
      </c>
      <c r="H283" s="1021">
        <v>2012000259</v>
      </c>
      <c r="I283" s="1021">
        <v>1046</v>
      </c>
      <c r="J283" s="1021">
        <v>8</v>
      </c>
      <c r="K283" s="1021">
        <v>613</v>
      </c>
      <c r="L283" s="1021" t="s">
        <v>3034</v>
      </c>
      <c r="M283" s="1021"/>
      <c r="N283" s="1021"/>
      <c r="O283" s="1021">
        <v>10019</v>
      </c>
      <c r="P283" s="1021" t="s">
        <v>3035</v>
      </c>
      <c r="Q283" s="1021">
        <v>11</v>
      </c>
      <c r="R283" s="1021" t="s">
        <v>3036</v>
      </c>
      <c r="S283" s="1021">
        <v>4</v>
      </c>
      <c r="T283" s="1021">
        <v>10</v>
      </c>
      <c r="U283" s="1021">
        <v>110</v>
      </c>
      <c r="V283" s="1021" t="s">
        <v>3047</v>
      </c>
      <c r="W283" s="1021">
        <v>0.19763344999999999</v>
      </c>
      <c r="X283" s="1035">
        <v>0.19763344999999999</v>
      </c>
      <c r="Y283" s="1036">
        <f>X283*'[3]Exchange rate'!$B$6*'[3]Exchange rate'!$B$7</f>
        <v>29469.123729500003</v>
      </c>
      <c r="Z283" s="1021"/>
      <c r="AA283" s="1021">
        <v>0.20199666068952399</v>
      </c>
      <c r="AB283" s="1021">
        <v>0.20199666068952399</v>
      </c>
      <c r="AC283" s="1021"/>
      <c r="AD283" s="1021"/>
      <c r="AE283" s="1021"/>
      <c r="AF283" s="1021"/>
      <c r="AG283" s="1021"/>
      <c r="AH283" s="1021"/>
      <c r="AI283" s="1021"/>
      <c r="AJ283" s="1021"/>
      <c r="AK283" s="1021"/>
      <c r="AL283" s="1021"/>
      <c r="AM283" s="1021"/>
      <c r="AN283" s="1021"/>
      <c r="AO283" s="1021"/>
      <c r="AP283" s="1021">
        <v>302</v>
      </c>
      <c r="AQ283" s="1021">
        <v>0.19763344999999999</v>
      </c>
      <c r="AR283" s="1021">
        <v>0.19763344999999999</v>
      </c>
      <c r="AS283" s="1021" t="s">
        <v>3100</v>
      </c>
      <c r="AT283" s="1021" t="s">
        <v>3101</v>
      </c>
      <c r="AU283" s="1021" t="str">
        <f>VLOOKUP(AV283,справочник_HC!$A$3:$E$20,5,FALSE)</f>
        <v>HP.11</v>
      </c>
      <c r="AV283" s="1037">
        <v>12220</v>
      </c>
      <c r="AW283" s="1036" t="str">
        <f>VLOOKUP(AV283,[3]справочник!$A$3:$C$20,3,FALSE)</f>
        <v>HC.9</v>
      </c>
      <c r="AX283" s="1021" t="s">
        <v>3057</v>
      </c>
      <c r="AY283" s="1021">
        <v>122</v>
      </c>
      <c r="AZ283" s="1021" t="s">
        <v>3058</v>
      </c>
      <c r="BA283" s="1021"/>
      <c r="BB283" s="1021"/>
      <c r="BC283" s="1021"/>
      <c r="BD283" s="1021"/>
      <c r="BE283" s="1021"/>
      <c r="BF283" s="1021"/>
      <c r="BG283" s="1021" t="s">
        <v>3101</v>
      </c>
      <c r="BH283" s="1009"/>
      <c r="BI283" s="1009"/>
      <c r="BJ283" s="1009"/>
      <c r="BK283" s="1009"/>
      <c r="BL283" s="1009"/>
      <c r="BM283" s="1009"/>
      <c r="BN283" s="1009"/>
      <c r="BO283" s="1009"/>
      <c r="BP283" s="1009"/>
      <c r="BQ283" s="1009"/>
      <c r="BR283" s="1009"/>
      <c r="BS283" s="1009"/>
      <c r="BT283" s="1010">
        <v>39812</v>
      </c>
      <c r="BU283" s="1009"/>
      <c r="BV283" s="1009"/>
      <c r="BW283" s="1009"/>
      <c r="BX283" s="1009"/>
      <c r="BY283" s="1009"/>
      <c r="BZ283" s="1009"/>
      <c r="CA283" s="1009"/>
      <c r="CB283" s="1009"/>
      <c r="CC283" s="1009"/>
      <c r="CD283" s="1009"/>
      <c r="CE283" s="1009"/>
      <c r="CF283" s="1009"/>
      <c r="CG283" s="1009"/>
      <c r="CH283" s="1007"/>
      <c r="CI283" s="1007"/>
      <c r="CJ283" s="1007"/>
    </row>
    <row r="284" spans="1:88" s="1011" customFormat="1" hidden="1">
      <c r="A284" s="1021">
        <v>2011</v>
      </c>
      <c r="B284" s="1021">
        <v>963</v>
      </c>
      <c r="C284" s="1021" t="s">
        <v>3046</v>
      </c>
      <c r="D284" s="1021" t="str">
        <f>VLOOKUP(G284,'справочник FS-HF'!$A$2:$C$26,3,FALSE)</f>
        <v>FS.7.1.2</v>
      </c>
      <c r="E284" s="1021" t="str">
        <f>VLOOKUP(G284,'справочник FS-HF'!$A$2:$D$26,4,FALSE)</f>
        <v>HF.4.2.2.3</v>
      </c>
      <c r="F284" s="1021">
        <v>1</v>
      </c>
      <c r="G284" s="1021" t="s">
        <v>3046</v>
      </c>
      <c r="H284" s="1021">
        <v>2011006668</v>
      </c>
      <c r="I284" s="1021">
        <v>1101</v>
      </c>
      <c r="J284" s="1021">
        <v>1</v>
      </c>
      <c r="K284" s="1021">
        <v>613</v>
      </c>
      <c r="L284" s="1021" t="s">
        <v>3034</v>
      </c>
      <c r="M284" s="1021"/>
      <c r="N284" s="1021"/>
      <c r="O284" s="1021">
        <v>10019</v>
      </c>
      <c r="P284" s="1021" t="s">
        <v>3035</v>
      </c>
      <c r="Q284" s="1021">
        <v>11</v>
      </c>
      <c r="R284" s="1021" t="s">
        <v>3036</v>
      </c>
      <c r="S284" s="1021">
        <v>4</v>
      </c>
      <c r="T284" s="1021">
        <v>10</v>
      </c>
      <c r="U284" s="1021">
        <v>110</v>
      </c>
      <c r="V284" s="1021" t="s">
        <v>3047</v>
      </c>
      <c r="W284" s="1021">
        <v>8.17499999999999E-4</v>
      </c>
      <c r="X284" s="1035">
        <v>8.17499999999999E-4</v>
      </c>
      <c r="Y284" s="1036">
        <f>X284*'[3]Exchange rate'!$B$5*'[3]Exchange rate'!$B$7</f>
        <v>119.86184999999985</v>
      </c>
      <c r="Z284" s="1021"/>
      <c r="AA284" s="1021">
        <v>8.17499999999999E-4</v>
      </c>
      <c r="AB284" s="1021">
        <v>8.17499999999999E-4</v>
      </c>
      <c r="AC284" s="1021"/>
      <c r="AD284" s="1021"/>
      <c r="AE284" s="1021"/>
      <c r="AF284" s="1021"/>
      <c r="AG284" s="1021"/>
      <c r="AH284" s="1021"/>
      <c r="AI284" s="1021"/>
      <c r="AJ284" s="1021"/>
      <c r="AK284" s="1021"/>
      <c r="AL284" s="1021"/>
      <c r="AM284" s="1021"/>
      <c r="AN284" s="1021"/>
      <c r="AO284" s="1021"/>
      <c r="AP284" s="1021">
        <v>302</v>
      </c>
      <c r="AQ284" s="1021">
        <v>8.17499999999999E-4</v>
      </c>
      <c r="AR284" s="1021">
        <v>8.17499999999999E-4</v>
      </c>
      <c r="AS284" s="1021" t="s">
        <v>3200</v>
      </c>
      <c r="AT284" s="1021" t="s">
        <v>3201</v>
      </c>
      <c r="AU284" s="1021" t="str">
        <f>VLOOKUP(AV284,справочник_HC!$A$3:$E$20,5,FALSE)</f>
        <v xml:space="preserve">HP.2.9.1 </v>
      </c>
      <c r="AV284" s="1037">
        <v>13030</v>
      </c>
      <c r="AW284" s="1036" t="str">
        <f>VLOOKUP(AV284,[3]справочник!$A$3:$C$20,3,FALSE)</f>
        <v>HC.RI.3.1</v>
      </c>
      <c r="AX284" s="1021" t="s">
        <v>3168</v>
      </c>
      <c r="AY284" s="1021">
        <v>121</v>
      </c>
      <c r="AZ284" s="1021" t="s">
        <v>3191</v>
      </c>
      <c r="BA284" s="1021"/>
      <c r="BB284" s="1021"/>
      <c r="BC284" s="1021"/>
      <c r="BD284" s="1021"/>
      <c r="BE284" s="1021"/>
      <c r="BF284" s="1021"/>
      <c r="BG284" s="1021" t="s">
        <v>3201</v>
      </c>
      <c r="BH284" s="1009"/>
      <c r="BI284" s="1009"/>
      <c r="BJ284" s="1009"/>
      <c r="BK284" s="1009"/>
      <c r="BL284" s="1009"/>
      <c r="BM284" s="1009"/>
      <c r="BN284" s="1009"/>
      <c r="BO284" s="1009"/>
      <c r="BP284" s="1009"/>
      <c r="BQ284" s="1009"/>
      <c r="BR284" s="1009"/>
      <c r="BS284" s="1009"/>
      <c r="BT284" s="1009"/>
      <c r="BU284" s="1009"/>
      <c r="BV284" s="1009"/>
      <c r="BW284" s="1009"/>
      <c r="BX284" s="1009"/>
      <c r="BY284" s="1009"/>
      <c r="BZ284" s="1009"/>
      <c r="CA284" s="1009"/>
      <c r="CB284" s="1009"/>
      <c r="CC284" s="1009"/>
      <c r="CD284" s="1009"/>
      <c r="CE284" s="1009"/>
      <c r="CF284" s="1009"/>
      <c r="CG284" s="1009"/>
      <c r="CH284" s="1007"/>
      <c r="CI284" s="1007"/>
      <c r="CJ284" s="1007"/>
    </row>
    <row r="285" spans="1:88" s="1011" customFormat="1" hidden="1">
      <c r="A285" s="1021">
        <v>2010</v>
      </c>
      <c r="B285" s="1021">
        <v>963</v>
      </c>
      <c r="C285" s="1021" t="s">
        <v>3046</v>
      </c>
      <c r="D285" s="1021" t="str">
        <f>VLOOKUP(G285,'справочник FS-HF'!$A$2:$C$26,3,FALSE)</f>
        <v>FS.7.1.2</v>
      </c>
      <c r="E285" s="1021" t="str">
        <f>VLOOKUP(G285,'справочник FS-HF'!$A$2:$D$26,4,FALSE)</f>
        <v>HF.4.2.2.3</v>
      </c>
      <c r="F285" s="1021">
        <v>1</v>
      </c>
      <c r="G285" s="1021" t="s">
        <v>3046</v>
      </c>
      <c r="H285" s="1021">
        <v>2010000294</v>
      </c>
      <c r="I285" s="1021"/>
      <c r="J285" s="1021">
        <v>1</v>
      </c>
      <c r="K285" s="1021">
        <v>613</v>
      </c>
      <c r="L285" s="1021" t="s">
        <v>3034</v>
      </c>
      <c r="M285" s="1021"/>
      <c r="N285" s="1021"/>
      <c r="O285" s="1021">
        <v>10019</v>
      </c>
      <c r="P285" s="1021" t="s">
        <v>3035</v>
      </c>
      <c r="Q285" s="1021">
        <v>11</v>
      </c>
      <c r="R285" s="1021" t="s">
        <v>3036</v>
      </c>
      <c r="S285" s="1021">
        <v>4</v>
      </c>
      <c r="T285" s="1021">
        <v>10</v>
      </c>
      <c r="U285" s="1021">
        <v>110</v>
      </c>
      <c r="V285" s="1021" t="s">
        <v>3047</v>
      </c>
      <c r="W285" s="1021">
        <v>1.174E-2</v>
      </c>
      <c r="X285" s="1035">
        <v>1.174E-2</v>
      </c>
      <c r="Y285" s="1036">
        <f>X285*'[3]Exchange rate'!$B$4*'[3]Exchange rate'!$B$7</f>
        <v>1730.0064000000002</v>
      </c>
      <c r="Z285" s="1021"/>
      <c r="AA285" s="1021">
        <v>1.25067352870963E-2</v>
      </c>
      <c r="AB285" s="1021">
        <v>1.25067352870963E-2</v>
      </c>
      <c r="AC285" s="1021"/>
      <c r="AD285" s="1021"/>
      <c r="AE285" s="1021"/>
      <c r="AF285" s="1021"/>
      <c r="AG285" s="1021"/>
      <c r="AH285" s="1021"/>
      <c r="AI285" s="1021"/>
      <c r="AJ285" s="1021"/>
      <c r="AK285" s="1021"/>
      <c r="AL285" s="1021"/>
      <c r="AM285" s="1021"/>
      <c r="AN285" s="1021"/>
      <c r="AO285" s="1021"/>
      <c r="AP285" s="1021">
        <v>302</v>
      </c>
      <c r="AQ285" s="1021">
        <v>1.174E-2</v>
      </c>
      <c r="AR285" s="1021">
        <v>1.174E-2</v>
      </c>
      <c r="AS285" s="1021" t="s">
        <v>3048</v>
      </c>
      <c r="AT285" s="1021" t="s">
        <v>3049</v>
      </c>
      <c r="AU285" s="1021" t="str">
        <f>VLOOKUP(AV285,справочник_HC!$A$3:$E$20,5,FALSE)</f>
        <v xml:space="preserve">HP.6 </v>
      </c>
      <c r="AV285" s="1037">
        <v>14030</v>
      </c>
      <c r="AW285" s="1036" t="str">
        <f>VLOOKUP(AV285,[3]справочник!$A$3:$C$20,3,FALSE)</f>
        <v>HC.RI.7</v>
      </c>
      <c r="AX285" s="1021" t="s">
        <v>3050</v>
      </c>
      <c r="AY285" s="1021">
        <v>140</v>
      </c>
      <c r="AZ285" s="1021" t="s">
        <v>3041</v>
      </c>
      <c r="BA285" s="1021"/>
      <c r="BB285" s="1021"/>
      <c r="BC285" s="1021"/>
      <c r="BD285" s="1021"/>
      <c r="BE285" s="1021"/>
      <c r="BF285" s="1021"/>
      <c r="BG285" s="1021" t="s">
        <v>3051</v>
      </c>
      <c r="BH285" s="1009"/>
      <c r="BI285" s="1009"/>
      <c r="BJ285" s="1009"/>
      <c r="BK285" s="1009"/>
      <c r="BL285" s="1009"/>
      <c r="BM285" s="1009"/>
      <c r="BN285" s="1009"/>
      <c r="BO285" s="1009"/>
      <c r="BP285" s="1009"/>
      <c r="BQ285" s="1009"/>
      <c r="BR285" s="1009"/>
      <c r="BS285" s="1009"/>
      <c r="BT285" s="1009"/>
      <c r="BU285" s="1009"/>
      <c r="BV285" s="1009"/>
      <c r="BW285" s="1009"/>
      <c r="BX285" s="1009"/>
      <c r="BY285" s="1009"/>
      <c r="BZ285" s="1009"/>
      <c r="CA285" s="1009"/>
      <c r="CB285" s="1009"/>
      <c r="CC285" s="1009"/>
      <c r="CD285" s="1009"/>
      <c r="CE285" s="1009"/>
      <c r="CF285" s="1009"/>
      <c r="CG285" s="1009"/>
      <c r="CH285" s="1007"/>
      <c r="CI285" s="1007"/>
      <c r="CJ285" s="1007"/>
    </row>
    <row r="286" spans="1:88" s="1011" customFormat="1" hidden="1">
      <c r="A286" s="1021">
        <v>2011</v>
      </c>
      <c r="B286" s="1021">
        <v>963</v>
      </c>
      <c r="C286" s="1021" t="s">
        <v>3046</v>
      </c>
      <c r="D286" s="1021" t="str">
        <f>VLOOKUP(G286,'справочник FS-HF'!$A$2:$C$26,3,FALSE)</f>
        <v>FS.7.1.2</v>
      </c>
      <c r="E286" s="1021" t="str">
        <f>VLOOKUP(G286,'справочник FS-HF'!$A$2:$D$26,4,FALSE)</f>
        <v>HF.4.2.2.3</v>
      </c>
      <c r="F286" s="1021">
        <v>1</v>
      </c>
      <c r="G286" s="1021" t="s">
        <v>3046</v>
      </c>
      <c r="H286" s="1021">
        <v>2011006664</v>
      </c>
      <c r="I286" s="1021">
        <v>1032</v>
      </c>
      <c r="J286" s="1021">
        <v>1</v>
      </c>
      <c r="K286" s="1021">
        <v>613</v>
      </c>
      <c r="L286" s="1021" t="s">
        <v>3034</v>
      </c>
      <c r="M286" s="1021"/>
      <c r="N286" s="1021"/>
      <c r="O286" s="1021">
        <v>10019</v>
      </c>
      <c r="P286" s="1021" t="s">
        <v>3035</v>
      </c>
      <c r="Q286" s="1021">
        <v>11</v>
      </c>
      <c r="R286" s="1021" t="s">
        <v>3036</v>
      </c>
      <c r="S286" s="1021">
        <v>4</v>
      </c>
      <c r="T286" s="1021">
        <v>10</v>
      </c>
      <c r="U286" s="1021">
        <v>110</v>
      </c>
      <c r="V286" s="1021" t="s">
        <v>3047</v>
      </c>
      <c r="W286" s="1021">
        <v>1.17895E-3</v>
      </c>
      <c r="X286" s="1035">
        <v>1.17895E-3</v>
      </c>
      <c r="Y286" s="1036">
        <f>X286*'[3]Exchange rate'!$B$5*'[3]Exchange rate'!$B$7</f>
        <v>172.85764900000001</v>
      </c>
      <c r="Z286" s="1021"/>
      <c r="AA286" s="1021">
        <v>1.17895E-3</v>
      </c>
      <c r="AB286" s="1021">
        <v>1.17895E-3</v>
      </c>
      <c r="AC286" s="1021"/>
      <c r="AD286" s="1021"/>
      <c r="AE286" s="1021"/>
      <c r="AF286" s="1021"/>
      <c r="AG286" s="1021"/>
      <c r="AH286" s="1021"/>
      <c r="AI286" s="1021"/>
      <c r="AJ286" s="1021"/>
      <c r="AK286" s="1021"/>
      <c r="AL286" s="1021"/>
      <c r="AM286" s="1021"/>
      <c r="AN286" s="1021"/>
      <c r="AO286" s="1021"/>
      <c r="AP286" s="1021">
        <v>302</v>
      </c>
      <c r="AQ286" s="1021">
        <v>1.17895E-3</v>
      </c>
      <c r="AR286" s="1021">
        <v>1.17895E-3</v>
      </c>
      <c r="AS286" s="1021" t="s">
        <v>3151</v>
      </c>
      <c r="AT286" s="1021" t="s">
        <v>3152</v>
      </c>
      <c r="AU286" s="1021" t="str">
        <f>VLOOKUP(AV286,справочник_HC!$A$3:$E$20,5,FALSE)</f>
        <v xml:space="preserve">HP.6 </v>
      </c>
      <c r="AV286" s="1037">
        <v>12240</v>
      </c>
      <c r="AW286" s="1036" t="str">
        <f>VLOOKUP(AV286,[3]справочник!$A$3:$C$20,3,FALSE)</f>
        <v xml:space="preserve">HC.6 </v>
      </c>
      <c r="AX286" s="1021" t="s">
        <v>3153</v>
      </c>
      <c r="AY286" s="1021">
        <v>122</v>
      </c>
      <c r="AZ286" s="1021" t="s">
        <v>3058</v>
      </c>
      <c r="BA286" s="1021"/>
      <c r="BB286" s="1021"/>
      <c r="BC286" s="1021"/>
      <c r="BD286" s="1021"/>
      <c r="BE286" s="1021"/>
      <c r="BF286" s="1021"/>
      <c r="BG286" s="1021" t="s">
        <v>3152</v>
      </c>
      <c r="BH286" s="1009"/>
      <c r="BI286" s="1009"/>
      <c r="BJ286" s="1009"/>
      <c r="BK286" s="1009"/>
      <c r="BL286" s="1009"/>
      <c r="BM286" s="1009"/>
      <c r="BN286" s="1009"/>
      <c r="BO286" s="1009"/>
      <c r="BP286" s="1009"/>
      <c r="BQ286" s="1009"/>
      <c r="BR286" s="1009"/>
      <c r="BS286" s="1009"/>
      <c r="BT286" s="1009"/>
      <c r="BU286" s="1009"/>
      <c r="BV286" s="1009"/>
      <c r="BW286" s="1009"/>
      <c r="BX286" s="1009"/>
      <c r="BY286" s="1009"/>
      <c r="BZ286" s="1009"/>
      <c r="CA286" s="1009"/>
      <c r="CB286" s="1009"/>
      <c r="CC286" s="1009"/>
      <c r="CD286" s="1009"/>
      <c r="CE286" s="1009"/>
      <c r="CF286" s="1009"/>
      <c r="CG286" s="1009"/>
      <c r="CH286" s="1007"/>
      <c r="CI286" s="1007"/>
      <c r="CJ286" s="1007"/>
    </row>
    <row r="287" spans="1:88" s="1011" customFormat="1" hidden="1">
      <c r="A287" s="1021">
        <v>2011</v>
      </c>
      <c r="B287" s="1021">
        <v>963</v>
      </c>
      <c r="C287" s="1021" t="s">
        <v>3046</v>
      </c>
      <c r="D287" s="1021" t="str">
        <f>VLOOKUP(G287,'справочник FS-HF'!$A$2:$C$26,3,FALSE)</f>
        <v>FS.7.1.2</v>
      </c>
      <c r="E287" s="1021" t="str">
        <f>VLOOKUP(G287,'справочник FS-HF'!$A$2:$D$26,4,FALSE)</f>
        <v>HF.4.2.2.3</v>
      </c>
      <c r="F287" s="1021">
        <v>1</v>
      </c>
      <c r="G287" s="1021" t="s">
        <v>3046</v>
      </c>
      <c r="H287" s="1021">
        <v>2011006667</v>
      </c>
      <c r="I287" s="1021">
        <v>1049</v>
      </c>
      <c r="J287" s="1021">
        <v>1</v>
      </c>
      <c r="K287" s="1021">
        <v>613</v>
      </c>
      <c r="L287" s="1021" t="s">
        <v>3034</v>
      </c>
      <c r="M287" s="1021"/>
      <c r="N287" s="1021"/>
      <c r="O287" s="1021">
        <v>10019</v>
      </c>
      <c r="P287" s="1021" t="s">
        <v>3035</v>
      </c>
      <c r="Q287" s="1021">
        <v>11</v>
      </c>
      <c r="R287" s="1021" t="s">
        <v>3036</v>
      </c>
      <c r="S287" s="1021">
        <v>4</v>
      </c>
      <c r="T287" s="1021">
        <v>10</v>
      </c>
      <c r="U287" s="1021">
        <v>110</v>
      </c>
      <c r="V287" s="1021" t="s">
        <v>3047</v>
      </c>
      <c r="W287" s="1021">
        <v>3.75048999999999E-3</v>
      </c>
      <c r="X287" s="1035">
        <v>3.75048999999999E-3</v>
      </c>
      <c r="Y287" s="1036">
        <f>X287*'[3]Exchange rate'!$B$5*'[3]Exchange rate'!$B$7</f>
        <v>549.89684379999858</v>
      </c>
      <c r="Z287" s="1021"/>
      <c r="AA287" s="1021">
        <v>3.75048999999999E-3</v>
      </c>
      <c r="AB287" s="1021">
        <v>3.75048999999999E-3</v>
      </c>
      <c r="AC287" s="1021"/>
      <c r="AD287" s="1021"/>
      <c r="AE287" s="1021"/>
      <c r="AF287" s="1021"/>
      <c r="AG287" s="1021"/>
      <c r="AH287" s="1021"/>
      <c r="AI287" s="1021"/>
      <c r="AJ287" s="1021"/>
      <c r="AK287" s="1021"/>
      <c r="AL287" s="1021"/>
      <c r="AM287" s="1021"/>
      <c r="AN287" s="1021"/>
      <c r="AO287" s="1021"/>
      <c r="AP287" s="1021">
        <v>302</v>
      </c>
      <c r="AQ287" s="1021">
        <v>3.75048999999999E-3</v>
      </c>
      <c r="AR287" s="1021">
        <v>3.75048999999999E-3</v>
      </c>
      <c r="AS287" s="1021" t="s">
        <v>3055</v>
      </c>
      <c r="AT287" s="1021" t="s">
        <v>3056</v>
      </c>
      <c r="AU287" s="1021" t="str">
        <f>VLOOKUP(AV287,справочник_HC!$A$3:$E$20,5,FALSE)</f>
        <v>HP.11</v>
      </c>
      <c r="AV287" s="1037">
        <v>12220</v>
      </c>
      <c r="AW287" s="1036" t="str">
        <f>VLOOKUP(AV287,[3]справочник!$A$3:$C$20,3,FALSE)</f>
        <v>HC.9</v>
      </c>
      <c r="AX287" s="1021" t="s">
        <v>3057</v>
      </c>
      <c r="AY287" s="1021">
        <v>122</v>
      </c>
      <c r="AZ287" s="1021" t="s">
        <v>3058</v>
      </c>
      <c r="BA287" s="1021"/>
      <c r="BB287" s="1021"/>
      <c r="BC287" s="1021"/>
      <c r="BD287" s="1021"/>
      <c r="BE287" s="1021"/>
      <c r="BF287" s="1021"/>
      <c r="BG287" s="1021" t="s">
        <v>3056</v>
      </c>
      <c r="BH287" s="1009"/>
      <c r="BI287" s="1009"/>
      <c r="BJ287" s="1009"/>
      <c r="BK287" s="1009"/>
      <c r="BL287" s="1009"/>
      <c r="BM287" s="1009"/>
      <c r="BN287" s="1009"/>
      <c r="BO287" s="1009"/>
      <c r="BP287" s="1009"/>
      <c r="BQ287" s="1009"/>
      <c r="BR287" s="1009"/>
      <c r="BS287" s="1009"/>
      <c r="BT287" s="1009"/>
      <c r="BU287" s="1009"/>
      <c r="BV287" s="1009"/>
      <c r="BW287" s="1009"/>
      <c r="BX287" s="1009"/>
      <c r="BY287" s="1009"/>
      <c r="BZ287" s="1009"/>
      <c r="CA287" s="1009"/>
      <c r="CB287" s="1009"/>
      <c r="CC287" s="1009"/>
      <c r="CD287" s="1009"/>
      <c r="CE287" s="1009"/>
      <c r="CF287" s="1009"/>
      <c r="CG287" s="1009"/>
      <c r="CH287" s="1007"/>
      <c r="CI287" s="1007"/>
      <c r="CJ287" s="1007"/>
    </row>
    <row r="288" spans="1:88" s="1011" customFormat="1" hidden="1">
      <c r="A288" s="1021">
        <v>2010</v>
      </c>
      <c r="B288" s="1021">
        <v>963</v>
      </c>
      <c r="C288" s="1021" t="s">
        <v>3046</v>
      </c>
      <c r="D288" s="1021" t="str">
        <f>VLOOKUP(G288,'справочник FS-HF'!$A$2:$C$26,3,FALSE)</f>
        <v>FS.7.1.2</v>
      </c>
      <c r="E288" s="1021" t="str">
        <f>VLOOKUP(G288,'справочник FS-HF'!$A$2:$D$26,4,FALSE)</f>
        <v>HF.4.2.2.3</v>
      </c>
      <c r="F288" s="1021">
        <v>1</v>
      </c>
      <c r="G288" s="1021" t="s">
        <v>3046</v>
      </c>
      <c r="H288" s="1021">
        <v>2010000290</v>
      </c>
      <c r="I288" s="1021"/>
      <c r="J288" s="1021">
        <v>1</v>
      </c>
      <c r="K288" s="1021">
        <v>613</v>
      </c>
      <c r="L288" s="1021" t="s">
        <v>3034</v>
      </c>
      <c r="M288" s="1021"/>
      <c r="N288" s="1021"/>
      <c r="O288" s="1021">
        <v>10019</v>
      </c>
      <c r="P288" s="1021" t="s">
        <v>3035</v>
      </c>
      <c r="Q288" s="1021">
        <v>11</v>
      </c>
      <c r="R288" s="1021" t="s">
        <v>3036</v>
      </c>
      <c r="S288" s="1021">
        <v>4</v>
      </c>
      <c r="T288" s="1021">
        <v>10</v>
      </c>
      <c r="U288" s="1021">
        <v>110</v>
      </c>
      <c r="V288" s="1021" t="s">
        <v>3047</v>
      </c>
      <c r="W288" s="1021">
        <v>5.5100000000000003E-2</v>
      </c>
      <c r="X288" s="1035">
        <v>5.5100000000000003E-2</v>
      </c>
      <c r="Y288" s="1036">
        <f>X288*'[3]Exchange rate'!$B$4*'[3]Exchange rate'!$B$7</f>
        <v>8119.5360000000019</v>
      </c>
      <c r="Z288" s="1021"/>
      <c r="AA288" s="1021">
        <v>5.86985616966786E-2</v>
      </c>
      <c r="AB288" s="1021">
        <v>5.86985616966786E-2</v>
      </c>
      <c r="AC288" s="1021"/>
      <c r="AD288" s="1021"/>
      <c r="AE288" s="1021"/>
      <c r="AF288" s="1021"/>
      <c r="AG288" s="1021"/>
      <c r="AH288" s="1021"/>
      <c r="AI288" s="1021"/>
      <c r="AJ288" s="1021"/>
      <c r="AK288" s="1021"/>
      <c r="AL288" s="1021"/>
      <c r="AM288" s="1021"/>
      <c r="AN288" s="1021"/>
      <c r="AO288" s="1021"/>
      <c r="AP288" s="1021">
        <v>302</v>
      </c>
      <c r="AQ288" s="1021">
        <v>5.5100000000000003E-2</v>
      </c>
      <c r="AR288" s="1021">
        <v>5.5100000000000003E-2</v>
      </c>
      <c r="AS288" s="1021" t="s">
        <v>3409</v>
      </c>
      <c r="AT288" s="1021" t="s">
        <v>3410</v>
      </c>
      <c r="AU288" s="1021" t="str">
        <f>VLOOKUP(AV288,справочник_HC!$A$3:$E$20,5,FALSE)</f>
        <v xml:space="preserve">HP.2.9.1 </v>
      </c>
      <c r="AV288" s="1037">
        <v>13020</v>
      </c>
      <c r="AW288" s="1036" t="str">
        <f>VLOOKUP(AV288,[3]справочник!$A$3:$C$20,3,FALSE)</f>
        <v>HC.RI.3.1</v>
      </c>
      <c r="AX288" s="1021" t="s">
        <v>3389</v>
      </c>
      <c r="AY288" s="1021">
        <v>130</v>
      </c>
      <c r="AZ288" s="1021" t="s">
        <v>3169</v>
      </c>
      <c r="BA288" s="1021"/>
      <c r="BB288" s="1021"/>
      <c r="BC288" s="1021"/>
      <c r="BD288" s="1021"/>
      <c r="BE288" s="1021"/>
      <c r="BF288" s="1021"/>
      <c r="BG288" s="1021" t="s">
        <v>3411</v>
      </c>
      <c r="BH288" s="1009"/>
      <c r="BI288" s="1009"/>
      <c r="BJ288" s="1009"/>
      <c r="BK288" s="1009"/>
      <c r="BL288" s="1009"/>
      <c r="BM288" s="1009"/>
      <c r="BN288" s="1009"/>
      <c r="BO288" s="1009"/>
      <c r="BP288" s="1009"/>
      <c r="BQ288" s="1009"/>
      <c r="BR288" s="1009"/>
      <c r="BS288" s="1009"/>
      <c r="BT288" s="1009"/>
      <c r="BU288" s="1009"/>
      <c r="BV288" s="1009"/>
      <c r="BW288" s="1009"/>
      <c r="BX288" s="1009"/>
      <c r="BY288" s="1009"/>
      <c r="BZ288" s="1009"/>
      <c r="CA288" s="1009"/>
      <c r="CB288" s="1009"/>
      <c r="CC288" s="1009"/>
      <c r="CD288" s="1009"/>
      <c r="CE288" s="1009"/>
      <c r="CF288" s="1009"/>
      <c r="CG288" s="1009"/>
      <c r="CH288" s="1007"/>
      <c r="CI288" s="1007"/>
      <c r="CJ288" s="1007"/>
    </row>
    <row r="289" spans="1:88" s="1011" customFormat="1" hidden="1">
      <c r="A289" s="1021">
        <v>2012</v>
      </c>
      <c r="B289" s="1021">
        <v>963</v>
      </c>
      <c r="C289" s="1021" t="s">
        <v>3046</v>
      </c>
      <c r="D289" s="1021" t="str">
        <f>VLOOKUP(G289,'справочник FS-HF'!$A$2:$C$26,3,FALSE)</f>
        <v>FS.7.1.2</v>
      </c>
      <c r="E289" s="1021" t="str">
        <f>VLOOKUP(G289,'справочник FS-HF'!$A$2:$D$26,4,FALSE)</f>
        <v>HF.4.2.2.3</v>
      </c>
      <c r="F289" s="1021">
        <v>1</v>
      </c>
      <c r="G289" s="1021" t="s">
        <v>3046</v>
      </c>
      <c r="H289" s="1021">
        <v>2012000318</v>
      </c>
      <c r="I289" s="1021">
        <v>1047</v>
      </c>
      <c r="J289" s="1021">
        <v>8</v>
      </c>
      <c r="K289" s="1021">
        <v>613</v>
      </c>
      <c r="L289" s="1021" t="s">
        <v>3034</v>
      </c>
      <c r="M289" s="1021"/>
      <c r="N289" s="1021"/>
      <c r="O289" s="1021">
        <v>10019</v>
      </c>
      <c r="P289" s="1021" t="s">
        <v>3035</v>
      </c>
      <c r="Q289" s="1021">
        <v>11</v>
      </c>
      <c r="R289" s="1021" t="s">
        <v>3036</v>
      </c>
      <c r="S289" s="1021">
        <v>4</v>
      </c>
      <c r="T289" s="1021">
        <v>10</v>
      </c>
      <c r="U289" s="1021">
        <v>110</v>
      </c>
      <c r="V289" s="1021" t="s">
        <v>3047</v>
      </c>
      <c r="W289" s="1021">
        <v>2.3073600000000001E-3</v>
      </c>
      <c r="X289" s="1035">
        <v>2.3073600000000001E-3</v>
      </c>
      <c r="Y289" s="1036">
        <f>X289*'[3]Exchange rate'!$B$6*'[3]Exchange rate'!$B$7</f>
        <v>344.05044960000004</v>
      </c>
      <c r="Z289" s="1021"/>
      <c r="AA289" s="1021">
        <v>2.3583002523539401E-3</v>
      </c>
      <c r="AB289" s="1021">
        <v>2.3583002523539401E-3</v>
      </c>
      <c r="AC289" s="1021"/>
      <c r="AD289" s="1021"/>
      <c r="AE289" s="1021"/>
      <c r="AF289" s="1021"/>
      <c r="AG289" s="1021"/>
      <c r="AH289" s="1021"/>
      <c r="AI289" s="1021"/>
      <c r="AJ289" s="1021"/>
      <c r="AK289" s="1021"/>
      <c r="AL289" s="1021"/>
      <c r="AM289" s="1021"/>
      <c r="AN289" s="1021"/>
      <c r="AO289" s="1021"/>
      <c r="AP289" s="1021">
        <v>302</v>
      </c>
      <c r="AQ289" s="1021">
        <v>2.3073600000000001E-3</v>
      </c>
      <c r="AR289" s="1021">
        <v>2.3073600000000001E-3</v>
      </c>
      <c r="AS289" s="1021" t="s">
        <v>3157</v>
      </c>
      <c r="AT289" s="1021" t="s">
        <v>3158</v>
      </c>
      <c r="AU289" s="1021" t="str">
        <f>VLOOKUP(AV289,справочник_HC!$A$3:$E$20,5,FALSE)</f>
        <v xml:space="preserve">HP.6 </v>
      </c>
      <c r="AV289" s="1037">
        <v>12240</v>
      </c>
      <c r="AW289" s="1036" t="str">
        <f>VLOOKUP(AV289,[3]справочник!$A$3:$C$20,3,FALSE)</f>
        <v xml:space="preserve">HC.6 </v>
      </c>
      <c r="AX289" s="1021" t="s">
        <v>3153</v>
      </c>
      <c r="AY289" s="1021">
        <v>122</v>
      </c>
      <c r="AZ289" s="1021" t="s">
        <v>3058</v>
      </c>
      <c r="BA289" s="1021"/>
      <c r="BB289" s="1021"/>
      <c r="BC289" s="1021"/>
      <c r="BD289" s="1021"/>
      <c r="BE289" s="1021"/>
      <c r="BF289" s="1021"/>
      <c r="BG289" s="1021" t="s">
        <v>3158</v>
      </c>
      <c r="BH289" s="1009"/>
      <c r="BI289" s="1009"/>
      <c r="BJ289" s="1009"/>
      <c r="BK289" s="1009"/>
      <c r="BL289" s="1009"/>
      <c r="BM289" s="1009"/>
      <c r="BN289" s="1009"/>
      <c r="BO289" s="1009"/>
      <c r="BP289" s="1009"/>
      <c r="BQ289" s="1009"/>
      <c r="BR289" s="1009"/>
      <c r="BS289" s="1009"/>
      <c r="BT289" s="1010">
        <v>39812</v>
      </c>
      <c r="BU289" s="1009"/>
      <c r="BV289" s="1009"/>
      <c r="BW289" s="1009"/>
      <c r="BX289" s="1009"/>
      <c r="BY289" s="1009"/>
      <c r="BZ289" s="1009"/>
      <c r="CA289" s="1009"/>
      <c r="CB289" s="1009"/>
      <c r="CC289" s="1009"/>
      <c r="CD289" s="1009"/>
      <c r="CE289" s="1009"/>
      <c r="CF289" s="1009"/>
      <c r="CG289" s="1009"/>
      <c r="CH289" s="1007"/>
      <c r="CI289" s="1007"/>
      <c r="CJ289" s="1007"/>
    </row>
    <row r="290" spans="1:88" s="1011" customFormat="1" hidden="1">
      <c r="A290" s="1021">
        <v>2011</v>
      </c>
      <c r="B290" s="1021">
        <v>959</v>
      </c>
      <c r="C290" s="1021" t="s">
        <v>3576</v>
      </c>
      <c r="D290" s="1021" t="str">
        <f>VLOOKUP(G290,'справочник FS-HF'!$A$2:$C$26,3,FALSE)</f>
        <v>FS.7.1.2</v>
      </c>
      <c r="E290" s="1021" t="str">
        <f>VLOOKUP(G290,'справочник FS-HF'!$A$2:$D$26,4,FALSE)</f>
        <v>HF.4.2.2.3</v>
      </c>
      <c r="F290" s="1021">
        <v>1</v>
      </c>
      <c r="G290" s="1021" t="s">
        <v>3576</v>
      </c>
      <c r="H290" s="1021">
        <v>2011002733</v>
      </c>
      <c r="I290" s="1021">
        <v>76746</v>
      </c>
      <c r="J290" s="1021">
        <v>3</v>
      </c>
      <c r="K290" s="1021">
        <v>613</v>
      </c>
      <c r="L290" s="1021" t="s">
        <v>3034</v>
      </c>
      <c r="M290" s="1021"/>
      <c r="N290" s="1021"/>
      <c r="O290" s="1021">
        <v>10019</v>
      </c>
      <c r="P290" s="1021" t="s">
        <v>3035</v>
      </c>
      <c r="Q290" s="1021">
        <v>11</v>
      </c>
      <c r="R290" s="1021" t="s">
        <v>3036</v>
      </c>
      <c r="S290" s="1021">
        <v>4</v>
      </c>
      <c r="T290" s="1021">
        <v>10</v>
      </c>
      <c r="U290" s="1021">
        <v>110</v>
      </c>
      <c r="V290" s="1021" t="s">
        <v>3047</v>
      </c>
      <c r="W290" s="1021">
        <v>1.9961679999999999E-2</v>
      </c>
      <c r="X290" s="1035">
        <v>1.9961679999999999E-2</v>
      </c>
      <c r="Y290" s="1036">
        <f>X290*'[3]Exchange rate'!$B$5*'[3]Exchange rate'!$B$7</f>
        <v>2926.7815216000004</v>
      </c>
      <c r="Z290" s="1021">
        <v>0</v>
      </c>
      <c r="AA290" s="1021">
        <v>1.9961679999999999E-2</v>
      </c>
      <c r="AB290" s="1021">
        <v>1.9961679999999999E-2</v>
      </c>
      <c r="AC290" s="1021">
        <v>0</v>
      </c>
      <c r="AD290" s="1021"/>
      <c r="AE290" s="1021"/>
      <c r="AF290" s="1021"/>
      <c r="AG290" s="1021"/>
      <c r="AH290" s="1021"/>
      <c r="AI290" s="1021"/>
      <c r="AJ290" s="1021"/>
      <c r="AK290" s="1021"/>
      <c r="AL290" s="1021"/>
      <c r="AM290" s="1021"/>
      <c r="AN290" s="1021"/>
      <c r="AO290" s="1021"/>
      <c r="AP290" s="1021">
        <v>302</v>
      </c>
      <c r="AQ290" s="1021">
        <v>1.9961679999999999E-2</v>
      </c>
      <c r="AR290" s="1021">
        <v>1.9961679999999999E-2</v>
      </c>
      <c r="AS290" s="1021" t="s">
        <v>3577</v>
      </c>
      <c r="AT290" s="1021" t="s">
        <v>3577</v>
      </c>
      <c r="AU290" s="1021" t="str">
        <f>VLOOKUP(AV290,справочник_HC!$A$3:$E$20,5,FALSE)</f>
        <v xml:space="preserve">HP.6 </v>
      </c>
      <c r="AV290" s="1037">
        <v>13040</v>
      </c>
      <c r="AW290" s="1036" t="str">
        <f>VLOOKUP(AV290,[3]справочник!$A$3:$C$20,3,FALSE)</f>
        <v>HC.6.2</v>
      </c>
      <c r="AX290" s="1021" t="s">
        <v>3428</v>
      </c>
      <c r="AY290" s="1021">
        <v>130</v>
      </c>
      <c r="AZ290" s="1021" t="s">
        <v>3169</v>
      </c>
      <c r="BA290" s="1021"/>
      <c r="BB290" s="1021"/>
      <c r="BC290" s="1021" t="s">
        <v>3576</v>
      </c>
      <c r="BD290" s="1021"/>
      <c r="BE290" s="1021"/>
      <c r="BF290" s="1021"/>
      <c r="BG290" s="1021" t="s">
        <v>3578</v>
      </c>
      <c r="BH290" s="1009"/>
      <c r="BI290" s="1009"/>
      <c r="BJ290" s="1009"/>
      <c r="BK290" s="1009"/>
      <c r="BL290" s="1009"/>
      <c r="BM290" s="1009"/>
      <c r="BN290" s="1009"/>
      <c r="BO290" s="1009"/>
      <c r="BP290" s="1009"/>
      <c r="BQ290" s="1009"/>
      <c r="BR290" s="1009"/>
      <c r="BS290" s="1009"/>
      <c r="BT290" s="1009"/>
      <c r="BU290" s="1009"/>
      <c r="BV290" s="1009"/>
      <c r="BW290" s="1009"/>
      <c r="BX290" s="1009"/>
      <c r="BY290" s="1009"/>
      <c r="BZ290" s="1009"/>
      <c r="CA290" s="1009"/>
      <c r="CB290" s="1009"/>
      <c r="CC290" s="1009"/>
      <c r="CD290" s="1009"/>
      <c r="CE290" s="1009"/>
      <c r="CF290" s="1009"/>
      <c r="CG290" s="1009"/>
      <c r="CH290" s="1007"/>
      <c r="CI290" s="1007"/>
      <c r="CJ290" s="1007"/>
    </row>
    <row r="291" spans="1:88" s="1011" customFormat="1" hidden="1">
      <c r="A291" s="1021">
        <v>2010</v>
      </c>
      <c r="B291" s="1021">
        <v>963</v>
      </c>
      <c r="C291" s="1021" t="s">
        <v>3046</v>
      </c>
      <c r="D291" s="1021" t="str">
        <f>VLOOKUP(G291,'справочник FS-HF'!$A$2:$C$26,3,FALSE)</f>
        <v>FS.7.1.2</v>
      </c>
      <c r="E291" s="1021" t="str">
        <f>VLOOKUP(G291,'справочник FS-HF'!$A$2:$D$26,4,FALSE)</f>
        <v>HF.4.2.2.3</v>
      </c>
      <c r="F291" s="1021">
        <v>1</v>
      </c>
      <c r="G291" s="1021" t="s">
        <v>3046</v>
      </c>
      <c r="H291" s="1021">
        <v>2010000289</v>
      </c>
      <c r="I291" s="1021"/>
      <c r="J291" s="1021">
        <v>1</v>
      </c>
      <c r="K291" s="1021">
        <v>613</v>
      </c>
      <c r="L291" s="1021" t="s">
        <v>3034</v>
      </c>
      <c r="M291" s="1021"/>
      <c r="N291" s="1021"/>
      <c r="O291" s="1021">
        <v>10019</v>
      </c>
      <c r="P291" s="1021" t="s">
        <v>3035</v>
      </c>
      <c r="Q291" s="1021">
        <v>11</v>
      </c>
      <c r="R291" s="1021" t="s">
        <v>3036</v>
      </c>
      <c r="S291" s="1021">
        <v>4</v>
      </c>
      <c r="T291" s="1021">
        <v>10</v>
      </c>
      <c r="U291" s="1021">
        <v>110</v>
      </c>
      <c r="V291" s="1021" t="s">
        <v>3047</v>
      </c>
      <c r="W291" s="1021">
        <v>6.5700000000000003E-3</v>
      </c>
      <c r="X291" s="1035">
        <v>6.5700000000000003E-3</v>
      </c>
      <c r="Y291" s="1036">
        <f>X291*'[3]Exchange rate'!$B$4*'[3]Exchange rate'!$B$7</f>
        <v>968.15520000000015</v>
      </c>
      <c r="Z291" s="1021"/>
      <c r="AA291" s="1021">
        <v>6.9990843983153998E-3</v>
      </c>
      <c r="AB291" s="1021">
        <v>6.9990843983153998E-3</v>
      </c>
      <c r="AC291" s="1021"/>
      <c r="AD291" s="1021"/>
      <c r="AE291" s="1021"/>
      <c r="AF291" s="1021"/>
      <c r="AG291" s="1021"/>
      <c r="AH291" s="1021"/>
      <c r="AI291" s="1021"/>
      <c r="AJ291" s="1021"/>
      <c r="AK291" s="1021"/>
      <c r="AL291" s="1021"/>
      <c r="AM291" s="1021"/>
      <c r="AN291" s="1021"/>
      <c r="AO291" s="1021"/>
      <c r="AP291" s="1021">
        <v>302</v>
      </c>
      <c r="AQ291" s="1021">
        <v>6.5700000000000003E-3</v>
      </c>
      <c r="AR291" s="1021">
        <v>6.5700000000000003E-3</v>
      </c>
      <c r="AS291" s="1021" t="s">
        <v>3074</v>
      </c>
      <c r="AT291" s="1021" t="s">
        <v>3075</v>
      </c>
      <c r="AU291" s="1021" t="str">
        <f>VLOOKUP(AV291,справочник_HC!$A$3:$E$20,5,FALSE)</f>
        <v>HP.11</v>
      </c>
      <c r="AV291" s="1037">
        <v>12220</v>
      </c>
      <c r="AW291" s="1036" t="str">
        <f>VLOOKUP(AV291,[3]справочник!$A$3:$C$20,3,FALSE)</f>
        <v>HC.9</v>
      </c>
      <c r="AX291" s="1021" t="s">
        <v>3057</v>
      </c>
      <c r="AY291" s="1021">
        <v>122</v>
      </c>
      <c r="AZ291" s="1021" t="s">
        <v>3058</v>
      </c>
      <c r="BA291" s="1021"/>
      <c r="BB291" s="1021"/>
      <c r="BC291" s="1021"/>
      <c r="BD291" s="1021"/>
      <c r="BE291" s="1021"/>
      <c r="BF291" s="1021"/>
      <c r="BG291" s="1021" t="s">
        <v>3076</v>
      </c>
      <c r="BH291" s="1009"/>
      <c r="BI291" s="1009"/>
      <c r="BJ291" s="1009"/>
      <c r="BK291" s="1009"/>
      <c r="BL291" s="1009"/>
      <c r="BM291" s="1009"/>
      <c r="BN291" s="1009"/>
      <c r="BO291" s="1009"/>
      <c r="BP291" s="1009"/>
      <c r="BQ291" s="1009"/>
      <c r="BR291" s="1009"/>
      <c r="BS291" s="1009"/>
      <c r="BT291" s="1009"/>
      <c r="BU291" s="1009"/>
      <c r="BV291" s="1009"/>
      <c r="BW291" s="1009"/>
      <c r="BX291" s="1009"/>
      <c r="BY291" s="1009"/>
      <c r="BZ291" s="1009"/>
      <c r="CA291" s="1009"/>
      <c r="CB291" s="1009"/>
      <c r="CC291" s="1009"/>
      <c r="CD291" s="1009"/>
      <c r="CE291" s="1009"/>
      <c r="CF291" s="1009"/>
      <c r="CG291" s="1009"/>
      <c r="CH291" s="1007"/>
      <c r="CI291" s="1007"/>
      <c r="CJ291" s="1007"/>
    </row>
    <row r="292" spans="1:88" s="1011" customFormat="1" hidden="1">
      <c r="A292" s="1021">
        <v>2011</v>
      </c>
      <c r="B292" s="1021">
        <v>963</v>
      </c>
      <c r="C292" s="1021" t="s">
        <v>3046</v>
      </c>
      <c r="D292" s="1021" t="str">
        <f>VLOOKUP(G292,'справочник FS-HF'!$A$2:$C$26,3,FALSE)</f>
        <v>FS.7.1.2</v>
      </c>
      <c r="E292" s="1021" t="str">
        <f>VLOOKUP(G292,'справочник FS-HF'!$A$2:$D$26,4,FALSE)</f>
        <v>HF.4.2.2.3</v>
      </c>
      <c r="F292" s="1021">
        <v>1</v>
      </c>
      <c r="G292" s="1021" t="s">
        <v>3046</v>
      </c>
      <c r="H292" s="1021">
        <v>2011006666</v>
      </c>
      <c r="I292" s="1021">
        <v>1048</v>
      </c>
      <c r="J292" s="1021">
        <v>1</v>
      </c>
      <c r="K292" s="1021">
        <v>613</v>
      </c>
      <c r="L292" s="1021" t="s">
        <v>3034</v>
      </c>
      <c r="M292" s="1021"/>
      <c r="N292" s="1021"/>
      <c r="O292" s="1021">
        <v>10019</v>
      </c>
      <c r="P292" s="1021" t="s">
        <v>3035</v>
      </c>
      <c r="Q292" s="1021">
        <v>11</v>
      </c>
      <c r="R292" s="1021" t="s">
        <v>3036</v>
      </c>
      <c r="S292" s="1021">
        <v>4</v>
      </c>
      <c r="T292" s="1021">
        <v>10</v>
      </c>
      <c r="U292" s="1021">
        <v>110</v>
      </c>
      <c r="V292" s="1021" t="s">
        <v>3047</v>
      </c>
      <c r="W292" s="1021">
        <v>6.6600000000000001E-3</v>
      </c>
      <c r="X292" s="1035">
        <v>6.6600000000000001E-3</v>
      </c>
      <c r="Y292" s="1036">
        <f>X292*'[3]Exchange rate'!$B$5*'[3]Exchange rate'!$B$7</f>
        <v>976.4892000000001</v>
      </c>
      <c r="Z292" s="1021"/>
      <c r="AA292" s="1021">
        <v>6.6600000000000001E-3</v>
      </c>
      <c r="AB292" s="1021">
        <v>6.6600000000000001E-3</v>
      </c>
      <c r="AC292" s="1021"/>
      <c r="AD292" s="1021"/>
      <c r="AE292" s="1021"/>
      <c r="AF292" s="1021"/>
      <c r="AG292" s="1021"/>
      <c r="AH292" s="1021"/>
      <c r="AI292" s="1021"/>
      <c r="AJ292" s="1021"/>
      <c r="AK292" s="1021"/>
      <c r="AL292" s="1021"/>
      <c r="AM292" s="1021"/>
      <c r="AN292" s="1021"/>
      <c r="AO292" s="1021"/>
      <c r="AP292" s="1021">
        <v>302</v>
      </c>
      <c r="AQ292" s="1021">
        <v>6.6600000000000001E-3</v>
      </c>
      <c r="AR292" s="1021">
        <v>6.6600000000000001E-3</v>
      </c>
      <c r="AS292" s="1021" t="s">
        <v>3059</v>
      </c>
      <c r="AT292" s="1021" t="s">
        <v>3060</v>
      </c>
      <c r="AU292" s="1021" t="str">
        <f>VLOOKUP(AV292,справочник_HC!$A$3:$E$20,5,FALSE)</f>
        <v>HP.11</v>
      </c>
      <c r="AV292" s="1037">
        <v>12220</v>
      </c>
      <c r="AW292" s="1036" t="str">
        <f>VLOOKUP(AV292,[3]справочник!$A$3:$C$20,3,FALSE)</f>
        <v>HC.9</v>
      </c>
      <c r="AX292" s="1021" t="s">
        <v>3057</v>
      </c>
      <c r="AY292" s="1021">
        <v>122</v>
      </c>
      <c r="AZ292" s="1021" t="s">
        <v>3058</v>
      </c>
      <c r="BA292" s="1021"/>
      <c r="BB292" s="1021"/>
      <c r="BC292" s="1021"/>
      <c r="BD292" s="1021"/>
      <c r="BE292" s="1021"/>
      <c r="BF292" s="1021"/>
      <c r="BG292" s="1021" t="s">
        <v>3060</v>
      </c>
      <c r="BH292" s="1009"/>
      <c r="BI292" s="1009"/>
      <c r="BJ292" s="1009"/>
      <c r="BK292" s="1009"/>
      <c r="BL292" s="1009"/>
      <c r="BM292" s="1009"/>
      <c r="BN292" s="1009"/>
      <c r="BO292" s="1009"/>
      <c r="BP292" s="1009"/>
      <c r="BQ292" s="1009"/>
      <c r="BR292" s="1009"/>
      <c r="BS292" s="1009"/>
      <c r="BT292" s="1009"/>
      <c r="BU292" s="1009"/>
      <c r="BV292" s="1009"/>
      <c r="BW292" s="1009"/>
      <c r="BX292" s="1009"/>
      <c r="BY292" s="1009"/>
      <c r="BZ292" s="1009"/>
      <c r="CA292" s="1009"/>
      <c r="CB292" s="1009"/>
      <c r="CC292" s="1009"/>
      <c r="CD292" s="1009"/>
      <c r="CE292" s="1009"/>
      <c r="CF292" s="1009"/>
      <c r="CG292" s="1009"/>
      <c r="CH292" s="1007"/>
      <c r="CI292" s="1007"/>
      <c r="CJ292" s="1007"/>
    </row>
    <row r="293" spans="1:88" s="1011" customFormat="1" hidden="1">
      <c r="A293" s="1021">
        <v>2010</v>
      </c>
      <c r="B293" s="1021">
        <v>963</v>
      </c>
      <c r="C293" s="1021" t="s">
        <v>3046</v>
      </c>
      <c r="D293" s="1021" t="str">
        <f>VLOOKUP(G293,'справочник FS-HF'!$A$2:$C$26,3,FALSE)</f>
        <v>FS.7.1.2</v>
      </c>
      <c r="E293" s="1021" t="str">
        <f>VLOOKUP(G293,'справочник FS-HF'!$A$2:$D$26,4,FALSE)</f>
        <v>HF.4.2.2.3</v>
      </c>
      <c r="F293" s="1021">
        <v>1</v>
      </c>
      <c r="G293" s="1021" t="s">
        <v>3046</v>
      </c>
      <c r="H293" s="1021">
        <v>2010000287</v>
      </c>
      <c r="I293" s="1021"/>
      <c r="J293" s="1021">
        <v>1</v>
      </c>
      <c r="K293" s="1021">
        <v>613</v>
      </c>
      <c r="L293" s="1021" t="s">
        <v>3034</v>
      </c>
      <c r="M293" s="1021"/>
      <c r="N293" s="1021"/>
      <c r="O293" s="1021">
        <v>10019</v>
      </c>
      <c r="P293" s="1021" t="s">
        <v>3035</v>
      </c>
      <c r="Q293" s="1021">
        <v>11</v>
      </c>
      <c r="R293" s="1021" t="s">
        <v>3036</v>
      </c>
      <c r="S293" s="1021">
        <v>4</v>
      </c>
      <c r="T293" s="1021">
        <v>10</v>
      </c>
      <c r="U293" s="1021">
        <v>110</v>
      </c>
      <c r="V293" s="1021" t="s">
        <v>3047</v>
      </c>
      <c r="W293" s="1021">
        <v>2.785E-2</v>
      </c>
      <c r="X293" s="1035">
        <v>2.785E-2</v>
      </c>
      <c r="Y293" s="1036">
        <f>X293*'[3]Exchange rate'!$B$4*'[3]Exchange rate'!$B$7</f>
        <v>4103.9760000000006</v>
      </c>
      <c r="Z293" s="1021"/>
      <c r="AA293" s="1021">
        <v>2.96688737432395E-2</v>
      </c>
      <c r="AB293" s="1021">
        <v>2.96688737432395E-2</v>
      </c>
      <c r="AC293" s="1021"/>
      <c r="AD293" s="1021"/>
      <c r="AE293" s="1021"/>
      <c r="AF293" s="1021"/>
      <c r="AG293" s="1021"/>
      <c r="AH293" s="1021"/>
      <c r="AI293" s="1021"/>
      <c r="AJ293" s="1021"/>
      <c r="AK293" s="1021"/>
      <c r="AL293" s="1021"/>
      <c r="AM293" s="1021"/>
      <c r="AN293" s="1021"/>
      <c r="AO293" s="1021"/>
      <c r="AP293" s="1021">
        <v>302</v>
      </c>
      <c r="AQ293" s="1021">
        <v>2.785E-2</v>
      </c>
      <c r="AR293" s="1021">
        <v>2.785E-2</v>
      </c>
      <c r="AS293" s="1021" t="s">
        <v>3071</v>
      </c>
      <c r="AT293" s="1021" t="s">
        <v>3072</v>
      </c>
      <c r="AU293" s="1021" t="str">
        <f>VLOOKUP(AV293,справочник_HC!$A$3:$E$20,5,FALSE)</f>
        <v>HP.11</v>
      </c>
      <c r="AV293" s="1037">
        <v>12220</v>
      </c>
      <c r="AW293" s="1036" t="str">
        <f>VLOOKUP(AV293,[3]справочник!$A$3:$C$20,3,FALSE)</f>
        <v>HC.9</v>
      </c>
      <c r="AX293" s="1021" t="s">
        <v>3057</v>
      </c>
      <c r="AY293" s="1021">
        <v>122</v>
      </c>
      <c r="AZ293" s="1021" t="s">
        <v>3058</v>
      </c>
      <c r="BA293" s="1021"/>
      <c r="BB293" s="1021"/>
      <c r="BC293" s="1021"/>
      <c r="BD293" s="1021"/>
      <c r="BE293" s="1021"/>
      <c r="BF293" s="1021"/>
      <c r="BG293" s="1021" t="s">
        <v>3073</v>
      </c>
      <c r="BH293" s="1009"/>
      <c r="BI293" s="1009"/>
      <c r="BJ293" s="1009"/>
      <c r="BK293" s="1009"/>
      <c r="BL293" s="1009"/>
      <c r="BM293" s="1009"/>
      <c r="BN293" s="1009"/>
      <c r="BO293" s="1009"/>
      <c r="BP293" s="1009"/>
      <c r="BQ293" s="1009"/>
      <c r="BR293" s="1009"/>
      <c r="BS293" s="1009"/>
      <c r="BT293" s="1009"/>
      <c r="BU293" s="1009"/>
      <c r="BV293" s="1009"/>
      <c r="BW293" s="1009"/>
      <c r="BX293" s="1009"/>
      <c r="BY293" s="1009"/>
      <c r="BZ293" s="1009"/>
      <c r="CA293" s="1009"/>
      <c r="CB293" s="1009"/>
      <c r="CC293" s="1009"/>
      <c r="CD293" s="1009"/>
      <c r="CE293" s="1009"/>
      <c r="CF293" s="1009"/>
      <c r="CG293" s="1009"/>
      <c r="CH293" s="1007"/>
      <c r="CI293" s="1007"/>
      <c r="CJ293" s="1007"/>
    </row>
    <row r="294" spans="1:88" s="1011" customFormat="1" hidden="1">
      <c r="A294" s="1021">
        <v>2010</v>
      </c>
      <c r="B294" s="1021">
        <v>963</v>
      </c>
      <c r="C294" s="1021" t="s">
        <v>3046</v>
      </c>
      <c r="D294" s="1021" t="str">
        <f>VLOOKUP(G294,'справочник FS-HF'!$A$2:$C$26,3,FALSE)</f>
        <v>FS.7.1.2</v>
      </c>
      <c r="E294" s="1021" t="str">
        <f>VLOOKUP(G294,'справочник FS-HF'!$A$2:$D$26,4,FALSE)</f>
        <v>HF.4.2.2.3</v>
      </c>
      <c r="F294" s="1021">
        <v>1</v>
      </c>
      <c r="G294" s="1021" t="s">
        <v>3046</v>
      </c>
      <c r="H294" s="1021">
        <v>2010000286</v>
      </c>
      <c r="I294" s="1021"/>
      <c r="J294" s="1021">
        <v>1</v>
      </c>
      <c r="K294" s="1021">
        <v>613</v>
      </c>
      <c r="L294" s="1021" t="s">
        <v>3034</v>
      </c>
      <c r="M294" s="1021"/>
      <c r="N294" s="1021"/>
      <c r="O294" s="1021">
        <v>10019</v>
      </c>
      <c r="P294" s="1021" t="s">
        <v>3035</v>
      </c>
      <c r="Q294" s="1021">
        <v>11</v>
      </c>
      <c r="R294" s="1021" t="s">
        <v>3036</v>
      </c>
      <c r="S294" s="1021">
        <v>4</v>
      </c>
      <c r="T294" s="1021">
        <v>10</v>
      </c>
      <c r="U294" s="1021">
        <v>110</v>
      </c>
      <c r="V294" s="1021" t="s">
        <v>3047</v>
      </c>
      <c r="W294" s="1021">
        <v>3.7499999999999899E-3</v>
      </c>
      <c r="X294" s="1035">
        <v>3.7499999999999899E-3</v>
      </c>
      <c r="Y294" s="1036">
        <f>X294*'[3]Exchange rate'!$B$4*'[3]Exchange rate'!$B$7</f>
        <v>552.59999999999854</v>
      </c>
      <c r="Z294" s="1021"/>
      <c r="AA294" s="1021">
        <v>3.9949111862530801E-3</v>
      </c>
      <c r="AB294" s="1021">
        <v>3.9949111862530801E-3</v>
      </c>
      <c r="AC294" s="1021"/>
      <c r="AD294" s="1021"/>
      <c r="AE294" s="1021"/>
      <c r="AF294" s="1021"/>
      <c r="AG294" s="1021"/>
      <c r="AH294" s="1021"/>
      <c r="AI294" s="1021"/>
      <c r="AJ294" s="1021"/>
      <c r="AK294" s="1021"/>
      <c r="AL294" s="1021"/>
      <c r="AM294" s="1021"/>
      <c r="AN294" s="1021"/>
      <c r="AO294" s="1021"/>
      <c r="AP294" s="1021">
        <v>302</v>
      </c>
      <c r="AQ294" s="1021">
        <v>3.7499999999999899E-3</v>
      </c>
      <c r="AR294" s="1021">
        <v>3.7499999999999899E-3</v>
      </c>
      <c r="AS294" s="1021" t="s">
        <v>3154</v>
      </c>
      <c r="AT294" s="1021" t="s">
        <v>3155</v>
      </c>
      <c r="AU294" s="1021" t="str">
        <f>VLOOKUP(AV294,справочник_HC!$A$3:$E$20,5,FALSE)</f>
        <v xml:space="preserve">HP.6 </v>
      </c>
      <c r="AV294" s="1037">
        <v>12240</v>
      </c>
      <c r="AW294" s="1036" t="str">
        <f>VLOOKUP(AV294,[3]справочник!$A$3:$C$20,3,FALSE)</f>
        <v xml:space="preserve">HC.6 </v>
      </c>
      <c r="AX294" s="1021" t="s">
        <v>3153</v>
      </c>
      <c r="AY294" s="1021">
        <v>122</v>
      </c>
      <c r="AZ294" s="1021" t="s">
        <v>3058</v>
      </c>
      <c r="BA294" s="1021"/>
      <c r="BB294" s="1021"/>
      <c r="BC294" s="1021"/>
      <c r="BD294" s="1021"/>
      <c r="BE294" s="1021"/>
      <c r="BF294" s="1021"/>
      <c r="BG294" s="1021" t="s">
        <v>3156</v>
      </c>
      <c r="BH294" s="1009"/>
      <c r="BI294" s="1009"/>
      <c r="BJ294" s="1009"/>
      <c r="BK294" s="1009"/>
      <c r="BL294" s="1009"/>
      <c r="BM294" s="1009"/>
      <c r="BN294" s="1009"/>
      <c r="BO294" s="1009"/>
      <c r="BP294" s="1009"/>
      <c r="BQ294" s="1009"/>
      <c r="BR294" s="1009"/>
      <c r="BS294" s="1009"/>
      <c r="BT294" s="1009"/>
      <c r="BU294" s="1009"/>
      <c r="BV294" s="1009"/>
      <c r="BW294" s="1009"/>
      <c r="BX294" s="1009"/>
      <c r="BY294" s="1009"/>
      <c r="BZ294" s="1009"/>
      <c r="CA294" s="1009"/>
      <c r="CB294" s="1009"/>
      <c r="CC294" s="1009"/>
      <c r="CD294" s="1009"/>
      <c r="CE294" s="1009"/>
      <c r="CF294" s="1009"/>
      <c r="CG294" s="1009"/>
      <c r="CH294" s="1007"/>
      <c r="CI294" s="1007"/>
      <c r="CJ294" s="1007"/>
    </row>
    <row r="295" spans="1:88" s="1011" customFormat="1" hidden="1">
      <c r="A295" s="1021">
        <v>2012</v>
      </c>
      <c r="B295" s="1021">
        <v>963</v>
      </c>
      <c r="C295" s="1021" t="s">
        <v>3046</v>
      </c>
      <c r="D295" s="1021" t="str">
        <f>VLOOKUP(G295,'справочник FS-HF'!$A$2:$C$26,3,FALSE)</f>
        <v>FS.7.1.2</v>
      </c>
      <c r="E295" s="1021" t="str">
        <f>VLOOKUP(G295,'справочник FS-HF'!$A$2:$D$26,4,FALSE)</f>
        <v>HF.4.2.2.3</v>
      </c>
      <c r="F295" s="1021">
        <v>1</v>
      </c>
      <c r="G295" s="1021" t="s">
        <v>3046</v>
      </c>
      <c r="H295" s="1021">
        <v>2012002205</v>
      </c>
      <c r="I295" s="1021">
        <v>3052</v>
      </c>
      <c r="J295" s="1021">
        <v>8</v>
      </c>
      <c r="K295" s="1021">
        <v>613</v>
      </c>
      <c r="L295" s="1021" t="s">
        <v>3034</v>
      </c>
      <c r="M295" s="1021"/>
      <c r="N295" s="1021"/>
      <c r="O295" s="1021">
        <v>10019</v>
      </c>
      <c r="P295" s="1021" t="s">
        <v>3035</v>
      </c>
      <c r="Q295" s="1021">
        <v>11</v>
      </c>
      <c r="R295" s="1021" t="s">
        <v>3036</v>
      </c>
      <c r="S295" s="1021">
        <v>4</v>
      </c>
      <c r="T295" s="1021">
        <v>10</v>
      </c>
      <c r="U295" s="1021">
        <v>110</v>
      </c>
      <c r="V295" s="1021" t="s">
        <v>3047</v>
      </c>
      <c r="W295" s="1021">
        <v>3.28153E-3</v>
      </c>
      <c r="X295" s="1035">
        <v>3.28153E-3</v>
      </c>
      <c r="Y295" s="1036">
        <f>X295*'[3]Exchange rate'!$B$6*'[3]Exchange rate'!$B$7</f>
        <v>489.30893830000008</v>
      </c>
      <c r="Z295" s="1021"/>
      <c r="AA295" s="1021">
        <v>3.3539772844753501E-3</v>
      </c>
      <c r="AB295" s="1021">
        <v>3.3539772844753501E-3</v>
      </c>
      <c r="AC295" s="1021"/>
      <c r="AD295" s="1021"/>
      <c r="AE295" s="1021"/>
      <c r="AF295" s="1021"/>
      <c r="AG295" s="1021"/>
      <c r="AH295" s="1021"/>
      <c r="AI295" s="1021"/>
      <c r="AJ295" s="1021"/>
      <c r="AK295" s="1021"/>
      <c r="AL295" s="1021"/>
      <c r="AM295" s="1021"/>
      <c r="AN295" s="1021"/>
      <c r="AO295" s="1021"/>
      <c r="AP295" s="1021">
        <v>302</v>
      </c>
      <c r="AQ295" s="1021">
        <v>3.28153E-3</v>
      </c>
      <c r="AR295" s="1021">
        <v>3.28153E-3</v>
      </c>
      <c r="AS295" s="1021" t="s">
        <v>3644</v>
      </c>
      <c r="AT295" s="1021" t="s">
        <v>3645</v>
      </c>
      <c r="AU295" s="1021" t="str">
        <f>VLOOKUP(AV295,справочник_HC!$A$3:$E$20,5,FALSE)</f>
        <v xml:space="preserve">HP.6 </v>
      </c>
      <c r="AV295" s="1037">
        <v>13040</v>
      </c>
      <c r="AW295" s="1036" t="str">
        <f>VLOOKUP(AV295,[3]справочник!$A$3:$C$20,3,FALSE)</f>
        <v>HC.6.2</v>
      </c>
      <c r="AX295" s="1021" t="s">
        <v>3428</v>
      </c>
      <c r="AY295" s="1021">
        <v>130</v>
      </c>
      <c r="AZ295" s="1021" t="s">
        <v>3169</v>
      </c>
      <c r="BA295" s="1021"/>
      <c r="BB295" s="1021"/>
      <c r="BC295" s="1021"/>
      <c r="BD295" s="1021"/>
      <c r="BE295" s="1021"/>
      <c r="BF295" s="1021"/>
      <c r="BG295" s="1021" t="s">
        <v>3645</v>
      </c>
      <c r="BH295" s="1009"/>
      <c r="BI295" s="1009"/>
      <c r="BJ295" s="1009"/>
      <c r="BK295" s="1009"/>
      <c r="BL295" s="1009"/>
      <c r="BM295" s="1009"/>
      <c r="BN295" s="1009"/>
      <c r="BO295" s="1009"/>
      <c r="BP295" s="1009"/>
      <c r="BQ295" s="1009"/>
      <c r="BR295" s="1009"/>
      <c r="BS295" s="1009"/>
      <c r="BT295" s="1010">
        <v>39812</v>
      </c>
      <c r="BU295" s="1009"/>
      <c r="BV295" s="1009"/>
      <c r="BW295" s="1009"/>
      <c r="BX295" s="1009"/>
      <c r="BY295" s="1009"/>
      <c r="BZ295" s="1009"/>
      <c r="CA295" s="1009"/>
      <c r="CB295" s="1009"/>
      <c r="CC295" s="1009"/>
      <c r="CD295" s="1009"/>
      <c r="CE295" s="1009"/>
      <c r="CF295" s="1009"/>
      <c r="CG295" s="1009"/>
      <c r="CH295" s="1007"/>
      <c r="CI295" s="1007"/>
      <c r="CJ295" s="1007"/>
    </row>
    <row r="296" spans="1:88" s="1011" customFormat="1" hidden="1">
      <c r="A296" s="1021">
        <v>2011</v>
      </c>
      <c r="B296" s="1021">
        <v>963</v>
      </c>
      <c r="C296" s="1021" t="s">
        <v>3046</v>
      </c>
      <c r="D296" s="1021" t="str">
        <f>VLOOKUP(G296,'справочник FS-HF'!$A$2:$C$26,3,FALSE)</f>
        <v>FS.7.1.2</v>
      </c>
      <c r="E296" s="1021" t="str">
        <f>VLOOKUP(G296,'справочник FS-HF'!$A$2:$D$26,4,FALSE)</f>
        <v>HF.4.2.2.3</v>
      </c>
      <c r="F296" s="1021">
        <v>1</v>
      </c>
      <c r="G296" s="1021" t="s">
        <v>3046</v>
      </c>
      <c r="H296" s="1021">
        <v>2011006671</v>
      </c>
      <c r="I296" s="1021">
        <v>3052</v>
      </c>
      <c r="J296" s="1021">
        <v>1</v>
      </c>
      <c r="K296" s="1021">
        <v>613</v>
      </c>
      <c r="L296" s="1021" t="s">
        <v>3034</v>
      </c>
      <c r="M296" s="1021"/>
      <c r="N296" s="1021"/>
      <c r="O296" s="1021">
        <v>10019</v>
      </c>
      <c r="P296" s="1021" t="s">
        <v>3035</v>
      </c>
      <c r="Q296" s="1021">
        <v>11</v>
      </c>
      <c r="R296" s="1021" t="s">
        <v>3036</v>
      </c>
      <c r="S296" s="1021">
        <v>4</v>
      </c>
      <c r="T296" s="1021">
        <v>10</v>
      </c>
      <c r="U296" s="1021">
        <v>110</v>
      </c>
      <c r="V296" s="1021" t="s">
        <v>3047</v>
      </c>
      <c r="W296" s="1021">
        <v>2.1125200000000001E-3</v>
      </c>
      <c r="X296" s="1035">
        <v>2.1125200000000001E-3</v>
      </c>
      <c r="Y296" s="1036">
        <f>X296*'[3]Exchange rate'!$B$5*'[3]Exchange rate'!$B$7</f>
        <v>309.73768240000004</v>
      </c>
      <c r="Z296" s="1021"/>
      <c r="AA296" s="1021">
        <v>2.1125200000000001E-3</v>
      </c>
      <c r="AB296" s="1021">
        <v>2.1125200000000001E-3</v>
      </c>
      <c r="AC296" s="1021"/>
      <c r="AD296" s="1021"/>
      <c r="AE296" s="1021"/>
      <c r="AF296" s="1021"/>
      <c r="AG296" s="1021"/>
      <c r="AH296" s="1021"/>
      <c r="AI296" s="1021"/>
      <c r="AJ296" s="1021"/>
      <c r="AK296" s="1021"/>
      <c r="AL296" s="1021"/>
      <c r="AM296" s="1021"/>
      <c r="AN296" s="1021"/>
      <c r="AO296" s="1021"/>
      <c r="AP296" s="1021">
        <v>302</v>
      </c>
      <c r="AQ296" s="1021">
        <v>2.1125200000000001E-3</v>
      </c>
      <c r="AR296" s="1021">
        <v>2.1125200000000001E-3</v>
      </c>
      <c r="AS296" s="1021" t="s">
        <v>3484</v>
      </c>
      <c r="AT296" s="1021" t="s">
        <v>3485</v>
      </c>
      <c r="AU296" s="1021" t="str">
        <f>VLOOKUP(AV296,справочник_HC!$A$3:$E$20,5,FALSE)</f>
        <v xml:space="preserve">HP.6 </v>
      </c>
      <c r="AV296" s="1037">
        <v>13040</v>
      </c>
      <c r="AW296" s="1036" t="str">
        <f>VLOOKUP(AV296,[3]справочник!$A$3:$C$20,3,FALSE)</f>
        <v>HC.6.2</v>
      </c>
      <c r="AX296" s="1021" t="s">
        <v>3428</v>
      </c>
      <c r="AY296" s="1021">
        <v>130</v>
      </c>
      <c r="AZ296" s="1021" t="s">
        <v>3169</v>
      </c>
      <c r="BA296" s="1021"/>
      <c r="BB296" s="1021"/>
      <c r="BC296" s="1021"/>
      <c r="BD296" s="1021"/>
      <c r="BE296" s="1021"/>
      <c r="BF296" s="1021"/>
      <c r="BG296" s="1021" t="s">
        <v>3485</v>
      </c>
      <c r="BH296" s="1009"/>
      <c r="BI296" s="1009"/>
      <c r="BJ296" s="1009"/>
      <c r="BK296" s="1009"/>
      <c r="BL296" s="1009"/>
      <c r="BM296" s="1009"/>
      <c r="BN296" s="1009"/>
      <c r="BO296" s="1009"/>
      <c r="BP296" s="1009"/>
      <c r="BQ296" s="1009"/>
      <c r="BR296" s="1009"/>
      <c r="BS296" s="1009"/>
      <c r="BT296" s="1009"/>
      <c r="BU296" s="1009"/>
      <c r="BV296" s="1009"/>
      <c r="BW296" s="1009"/>
      <c r="BX296" s="1009"/>
      <c r="BY296" s="1009"/>
      <c r="BZ296" s="1009"/>
      <c r="CA296" s="1009"/>
      <c r="CB296" s="1009"/>
      <c r="CC296" s="1009"/>
      <c r="CD296" s="1009"/>
      <c r="CE296" s="1009"/>
      <c r="CF296" s="1009"/>
      <c r="CG296" s="1009"/>
      <c r="CH296" s="1007"/>
      <c r="CI296" s="1007"/>
      <c r="CJ296" s="1007"/>
    </row>
    <row r="297" spans="1:88" s="1011" customFormat="1" hidden="1">
      <c r="A297" s="1021">
        <v>2011</v>
      </c>
      <c r="B297" s="1021">
        <v>963</v>
      </c>
      <c r="C297" s="1021" t="s">
        <v>3046</v>
      </c>
      <c r="D297" s="1021" t="str">
        <f>VLOOKUP(G297,'справочник FS-HF'!$A$2:$C$26,3,FALSE)</f>
        <v>FS.7.1.2</v>
      </c>
      <c r="E297" s="1021" t="str">
        <f>VLOOKUP(G297,'справочник FS-HF'!$A$2:$D$26,4,FALSE)</f>
        <v>HF.4.2.2.3</v>
      </c>
      <c r="F297" s="1021">
        <v>1</v>
      </c>
      <c r="G297" s="1021" t="s">
        <v>3046</v>
      </c>
      <c r="H297" s="1021">
        <v>2011006672</v>
      </c>
      <c r="I297" s="1021">
        <v>3062</v>
      </c>
      <c r="J297" s="1021">
        <v>1</v>
      </c>
      <c r="K297" s="1021">
        <v>613</v>
      </c>
      <c r="L297" s="1021" t="s">
        <v>3034</v>
      </c>
      <c r="M297" s="1021"/>
      <c r="N297" s="1021"/>
      <c r="O297" s="1021">
        <v>10019</v>
      </c>
      <c r="P297" s="1021" t="s">
        <v>3035</v>
      </c>
      <c r="Q297" s="1021">
        <v>11</v>
      </c>
      <c r="R297" s="1021" t="s">
        <v>3036</v>
      </c>
      <c r="S297" s="1021">
        <v>4</v>
      </c>
      <c r="T297" s="1021">
        <v>10</v>
      </c>
      <c r="U297" s="1021">
        <v>110</v>
      </c>
      <c r="V297" s="1021" t="s">
        <v>3047</v>
      </c>
      <c r="W297" s="1021">
        <v>6.4002699999999996E-3</v>
      </c>
      <c r="X297" s="1035">
        <v>6.4002699999999996E-3</v>
      </c>
      <c r="Y297" s="1036">
        <f>X297*'[3]Exchange rate'!$B$5*'[3]Exchange rate'!$B$7</f>
        <v>938.40758740000001</v>
      </c>
      <c r="Z297" s="1021"/>
      <c r="AA297" s="1021">
        <v>6.4002699999999996E-3</v>
      </c>
      <c r="AB297" s="1021">
        <v>6.4002699999999996E-3</v>
      </c>
      <c r="AC297" s="1021"/>
      <c r="AD297" s="1021"/>
      <c r="AE297" s="1021"/>
      <c r="AF297" s="1021"/>
      <c r="AG297" s="1021"/>
      <c r="AH297" s="1021"/>
      <c r="AI297" s="1021"/>
      <c r="AJ297" s="1021"/>
      <c r="AK297" s="1021"/>
      <c r="AL297" s="1021"/>
      <c r="AM297" s="1021"/>
      <c r="AN297" s="1021"/>
      <c r="AO297" s="1021"/>
      <c r="AP297" s="1021">
        <v>302</v>
      </c>
      <c r="AQ297" s="1021">
        <v>6.4002699999999996E-3</v>
      </c>
      <c r="AR297" s="1021">
        <v>6.4002699999999996E-3</v>
      </c>
      <c r="AS297" s="1021" t="s">
        <v>3482</v>
      </c>
      <c r="AT297" s="1021" t="s">
        <v>3483</v>
      </c>
      <c r="AU297" s="1021" t="str">
        <f>VLOOKUP(AV297,справочник_HC!$A$3:$E$20,5,FALSE)</f>
        <v xml:space="preserve">HP.6 </v>
      </c>
      <c r="AV297" s="1037">
        <v>13040</v>
      </c>
      <c r="AW297" s="1036" t="str">
        <f>VLOOKUP(AV297,[3]справочник!$A$3:$C$20,3,FALSE)</f>
        <v>HC.6.2</v>
      </c>
      <c r="AX297" s="1021" t="s">
        <v>3428</v>
      </c>
      <c r="AY297" s="1021">
        <v>130</v>
      </c>
      <c r="AZ297" s="1021" t="s">
        <v>3169</v>
      </c>
      <c r="BA297" s="1021"/>
      <c r="BB297" s="1021"/>
      <c r="BC297" s="1021"/>
      <c r="BD297" s="1021"/>
      <c r="BE297" s="1021"/>
      <c r="BF297" s="1021"/>
      <c r="BG297" s="1021" t="s">
        <v>3483</v>
      </c>
      <c r="BH297" s="1009"/>
      <c r="BI297" s="1009"/>
      <c r="BJ297" s="1009"/>
      <c r="BK297" s="1009"/>
      <c r="BL297" s="1009"/>
      <c r="BM297" s="1009"/>
      <c r="BN297" s="1009"/>
      <c r="BO297" s="1009"/>
      <c r="BP297" s="1009"/>
      <c r="BQ297" s="1009"/>
      <c r="BR297" s="1009"/>
      <c r="BS297" s="1009"/>
      <c r="BT297" s="1009"/>
      <c r="BU297" s="1009"/>
      <c r="BV297" s="1009"/>
      <c r="BW297" s="1009"/>
      <c r="BX297" s="1009"/>
      <c r="BY297" s="1009"/>
      <c r="BZ297" s="1009"/>
      <c r="CA297" s="1009"/>
      <c r="CB297" s="1009"/>
      <c r="CC297" s="1009"/>
      <c r="CD297" s="1009"/>
      <c r="CE297" s="1009"/>
      <c r="CF297" s="1009"/>
      <c r="CG297" s="1009"/>
      <c r="CH297" s="1007"/>
      <c r="CI297" s="1007"/>
      <c r="CJ297" s="1007"/>
    </row>
    <row r="298" spans="1:88" s="1011" customFormat="1" hidden="1">
      <c r="A298" s="1039"/>
      <c r="B298" s="1019"/>
      <c r="C298" s="1019"/>
      <c r="D298" s="1019"/>
      <c r="E298" s="1019"/>
      <c r="F298" s="1019"/>
      <c r="G298" s="1019"/>
      <c r="H298" s="1019"/>
      <c r="I298" s="1019"/>
      <c r="J298" s="1019"/>
      <c r="K298" s="1019"/>
      <c r="L298" s="1019"/>
      <c r="M298" s="1019"/>
      <c r="N298" s="1019"/>
      <c r="O298" s="1019"/>
      <c r="P298" s="1019"/>
      <c r="Q298" s="1019"/>
      <c r="R298" s="1019"/>
      <c r="S298" s="1019"/>
      <c r="T298" s="1019"/>
      <c r="U298" s="1019"/>
      <c r="V298" s="1019"/>
      <c r="W298" s="1019"/>
      <c r="X298" s="1040"/>
      <c r="Y298" s="1041"/>
      <c r="Z298" s="1019"/>
      <c r="AA298" s="1019"/>
      <c r="AB298" s="1019"/>
      <c r="AC298" s="1019"/>
      <c r="AD298" s="1019"/>
      <c r="AE298" s="1019"/>
      <c r="AF298" s="1019"/>
      <c r="AG298" s="1019"/>
      <c r="AH298" s="1019"/>
      <c r="AI298" s="1019"/>
      <c r="AJ298" s="1019"/>
      <c r="AK298" s="1019"/>
      <c r="AL298" s="1019"/>
      <c r="AM298" s="1019"/>
      <c r="AN298" s="1019"/>
      <c r="AO298" s="1019"/>
      <c r="AP298" s="1019"/>
      <c r="AQ298" s="1019"/>
      <c r="AR298" s="1019"/>
      <c r="AS298" s="1019"/>
      <c r="AT298" s="1039"/>
      <c r="AU298" s="1039"/>
      <c r="AV298" s="1042"/>
      <c r="AW298" s="1036"/>
      <c r="AX298" s="1039"/>
      <c r="AY298" s="1039"/>
      <c r="AZ298" s="1019"/>
      <c r="BA298" s="1019"/>
      <c r="BB298" s="1039"/>
      <c r="BC298" s="1039"/>
      <c r="BD298" s="1039"/>
      <c r="BE298" s="1019"/>
      <c r="BF298" s="1019"/>
      <c r="BG298" s="1039"/>
      <c r="BH298" s="1007"/>
      <c r="BI298" s="1007"/>
      <c r="BJ298" s="1007"/>
      <c r="BK298" s="1007"/>
      <c r="BL298" s="1007"/>
      <c r="BM298" s="1007"/>
      <c r="BN298" s="1007"/>
      <c r="BO298" s="1007"/>
      <c r="BP298" s="1007"/>
      <c r="BQ298" s="1007"/>
      <c r="BR298" s="1007"/>
      <c r="BS298" s="1007"/>
      <c r="BT298" s="1007"/>
      <c r="BU298" s="1007"/>
      <c r="BV298" s="1007"/>
      <c r="BW298" s="1007"/>
      <c r="BX298" s="1007"/>
      <c r="BY298" s="1007"/>
      <c r="BZ298" s="1007"/>
      <c r="CA298" s="1007"/>
      <c r="CB298" s="1007"/>
      <c r="CC298" s="1007"/>
      <c r="CD298" s="1007"/>
      <c r="CE298" s="1007"/>
      <c r="CF298" s="1007"/>
      <c r="CG298" s="1007"/>
      <c r="CH298" s="1007"/>
      <c r="CI298" s="1007"/>
      <c r="CJ298" s="1007"/>
    </row>
    <row r="299" spans="1:88" s="1011" customFormat="1" hidden="1">
      <c r="A299" s="1039"/>
      <c r="B299" s="1019"/>
      <c r="C299" s="1019"/>
      <c r="D299" s="1019"/>
      <c r="E299" s="1019"/>
      <c r="F299" s="1019"/>
      <c r="G299" s="1019"/>
      <c r="H299" s="1019"/>
      <c r="I299" s="1019"/>
      <c r="J299" s="1019"/>
      <c r="K299" s="1019"/>
      <c r="L299" s="1019"/>
      <c r="M299" s="1019"/>
      <c r="N299" s="1019"/>
      <c r="O299" s="1019"/>
      <c r="P299" s="1019"/>
      <c r="Q299" s="1019"/>
      <c r="R299" s="1019"/>
      <c r="S299" s="1019"/>
      <c r="T299" s="1019"/>
      <c r="U299" s="1019"/>
      <c r="V299" s="1019"/>
      <c r="W299" s="1019"/>
      <c r="X299" s="1040"/>
      <c r="Y299" s="1041"/>
      <c r="Z299" s="1019"/>
      <c r="AA299" s="1019"/>
      <c r="AB299" s="1019"/>
      <c r="AC299" s="1019"/>
      <c r="AD299" s="1019"/>
      <c r="AE299" s="1019"/>
      <c r="AF299" s="1019"/>
      <c r="AG299" s="1019"/>
      <c r="AH299" s="1019"/>
      <c r="AI299" s="1019"/>
      <c r="AJ299" s="1019"/>
      <c r="AK299" s="1019"/>
      <c r="AL299" s="1019"/>
      <c r="AM299" s="1019"/>
      <c r="AN299" s="1019"/>
      <c r="AO299" s="1019"/>
      <c r="AP299" s="1019"/>
      <c r="AQ299" s="1019"/>
      <c r="AR299" s="1019"/>
      <c r="AS299" s="1019"/>
      <c r="AT299" s="1039"/>
      <c r="AU299" s="1039"/>
      <c r="AV299" s="1042"/>
      <c r="AW299" s="1041"/>
      <c r="AX299" s="1039"/>
      <c r="AY299" s="1039"/>
      <c r="AZ299" s="1019"/>
      <c r="BA299" s="1019"/>
      <c r="BB299" s="1039"/>
      <c r="BC299" s="1039"/>
      <c r="BD299" s="1039"/>
      <c r="BE299" s="1019"/>
      <c r="BF299" s="1019"/>
      <c r="BG299" s="1039"/>
      <c r="BH299" s="1007"/>
      <c r="BI299" s="1007"/>
      <c r="BJ299" s="1007"/>
      <c r="BK299" s="1007"/>
      <c r="BL299" s="1007"/>
      <c r="BM299" s="1007"/>
      <c r="BN299" s="1007"/>
      <c r="BO299" s="1007"/>
      <c r="BP299" s="1007"/>
      <c r="BQ299" s="1007"/>
      <c r="BR299" s="1007"/>
      <c r="BS299" s="1007"/>
      <c r="BT299" s="1007"/>
      <c r="BU299" s="1007"/>
      <c r="BV299" s="1007"/>
      <c r="BW299" s="1007"/>
      <c r="BX299" s="1007"/>
      <c r="BY299" s="1007"/>
      <c r="BZ299" s="1007"/>
      <c r="CA299" s="1007"/>
      <c r="CB299" s="1007"/>
      <c r="CC299" s="1007"/>
      <c r="CD299" s="1007"/>
      <c r="CE299" s="1007"/>
      <c r="CF299" s="1007"/>
      <c r="CG299" s="1007"/>
      <c r="CH299" s="1007"/>
      <c r="CI299" s="1007"/>
      <c r="CJ299" s="1007"/>
    </row>
    <row r="300" spans="1:88" s="1011" customFormat="1" hidden="1">
      <c r="A300" s="1039"/>
      <c r="B300" s="1019"/>
      <c r="C300" s="1019"/>
      <c r="D300" s="1019"/>
      <c r="E300" s="1019"/>
      <c r="F300" s="1019"/>
      <c r="G300" s="1019"/>
      <c r="H300" s="1019"/>
      <c r="I300" s="1019"/>
      <c r="J300" s="1019"/>
      <c r="K300" s="1019"/>
      <c r="L300" s="1019"/>
      <c r="M300" s="1019"/>
      <c r="N300" s="1019"/>
      <c r="O300" s="1019"/>
      <c r="P300" s="1019"/>
      <c r="Q300" s="1019"/>
      <c r="R300" s="1019"/>
      <c r="S300" s="1019"/>
      <c r="T300" s="1019"/>
      <c r="U300" s="1019"/>
      <c r="V300" s="1019"/>
      <c r="W300" s="1019"/>
      <c r="X300" s="1040"/>
      <c r="Y300" s="1041"/>
      <c r="Z300" s="1019"/>
      <c r="AA300" s="1019"/>
      <c r="AB300" s="1019"/>
      <c r="AC300" s="1019"/>
      <c r="AD300" s="1019"/>
      <c r="AE300" s="1019"/>
      <c r="AF300" s="1019"/>
      <c r="AG300" s="1019"/>
      <c r="AH300" s="1019"/>
      <c r="AI300" s="1019"/>
      <c r="AJ300" s="1019"/>
      <c r="AK300" s="1019"/>
      <c r="AL300" s="1019"/>
      <c r="AM300" s="1019"/>
      <c r="AN300" s="1019"/>
      <c r="AO300" s="1019"/>
      <c r="AP300" s="1019"/>
      <c r="AQ300" s="1019"/>
      <c r="AR300" s="1019"/>
      <c r="AS300" s="1019"/>
      <c r="AT300" s="1039"/>
      <c r="AU300" s="1039"/>
      <c r="AV300" s="1042"/>
      <c r="AW300" s="1041"/>
      <c r="AX300" s="1039"/>
      <c r="AY300" s="1039"/>
      <c r="AZ300" s="1019"/>
      <c r="BA300" s="1019"/>
      <c r="BB300" s="1039"/>
      <c r="BC300" s="1039"/>
      <c r="BD300" s="1039"/>
      <c r="BE300" s="1019"/>
      <c r="BF300" s="1019"/>
      <c r="BG300" s="1039"/>
      <c r="BH300" s="1007"/>
      <c r="BI300" s="1007"/>
      <c r="BJ300" s="1007"/>
      <c r="BK300" s="1007"/>
      <c r="BL300" s="1007"/>
      <c r="BM300" s="1007"/>
      <c r="BN300" s="1007"/>
      <c r="BO300" s="1007"/>
      <c r="BP300" s="1007"/>
      <c r="BQ300" s="1007"/>
      <c r="BR300" s="1007"/>
      <c r="BS300" s="1007"/>
      <c r="BT300" s="1007"/>
      <c r="BU300" s="1007"/>
      <c r="BV300" s="1007"/>
      <c r="BW300" s="1007"/>
      <c r="BX300" s="1007"/>
      <c r="BY300" s="1007"/>
      <c r="BZ300" s="1007"/>
      <c r="CA300" s="1007"/>
      <c r="CB300" s="1007"/>
      <c r="CC300" s="1007"/>
      <c r="CD300" s="1007"/>
      <c r="CE300" s="1007"/>
      <c r="CF300" s="1007"/>
      <c r="CG300" s="1007"/>
      <c r="CH300" s="1007"/>
      <c r="CI300" s="1007"/>
      <c r="CJ300" s="1007"/>
    </row>
    <row r="301" spans="1:88" s="1011" customFormat="1" hidden="1">
      <c r="A301" s="1039"/>
      <c r="B301" s="1019"/>
      <c r="C301" s="1019"/>
      <c r="D301" s="1019"/>
      <c r="E301" s="1019"/>
      <c r="F301" s="1019"/>
      <c r="G301" s="1019"/>
      <c r="H301" s="1019"/>
      <c r="I301" s="1019"/>
      <c r="J301" s="1019"/>
      <c r="K301" s="1019"/>
      <c r="L301" s="1019"/>
      <c r="M301" s="1019"/>
      <c r="N301" s="1019"/>
      <c r="O301" s="1019"/>
      <c r="P301" s="1019"/>
      <c r="Q301" s="1019"/>
      <c r="R301" s="1019"/>
      <c r="S301" s="1019"/>
      <c r="T301" s="1019"/>
      <c r="U301" s="1019"/>
      <c r="V301" s="1019"/>
      <c r="W301" s="1019"/>
      <c r="X301" s="1040"/>
      <c r="Y301" s="1041"/>
      <c r="Z301" s="1019"/>
      <c r="AA301" s="1019"/>
      <c r="AB301" s="1019"/>
      <c r="AC301" s="1019"/>
      <c r="AD301" s="1019"/>
      <c r="AE301" s="1019"/>
      <c r="AF301" s="1019"/>
      <c r="AG301" s="1019"/>
      <c r="AH301" s="1019"/>
      <c r="AI301" s="1019"/>
      <c r="AJ301" s="1019"/>
      <c r="AK301" s="1019"/>
      <c r="AL301" s="1019"/>
      <c r="AM301" s="1019"/>
      <c r="AN301" s="1019"/>
      <c r="AO301" s="1019"/>
      <c r="AP301" s="1019"/>
      <c r="AQ301" s="1019"/>
      <c r="AR301" s="1019"/>
      <c r="AS301" s="1019"/>
      <c r="AT301" s="1039"/>
      <c r="AU301" s="1039"/>
      <c r="AV301" s="1042"/>
      <c r="AW301" s="1041"/>
      <c r="AX301" s="1039"/>
      <c r="AY301" s="1039"/>
      <c r="AZ301" s="1019"/>
      <c r="BA301" s="1019"/>
      <c r="BB301" s="1039"/>
      <c r="BC301" s="1039"/>
      <c r="BD301" s="1039"/>
      <c r="BE301" s="1019"/>
      <c r="BF301" s="1019"/>
      <c r="BG301" s="1039"/>
      <c r="BH301" s="1007"/>
      <c r="BI301" s="1007"/>
      <c r="BJ301" s="1007"/>
      <c r="BK301" s="1007"/>
      <c r="BL301" s="1007"/>
      <c r="BM301" s="1007"/>
      <c r="BN301" s="1007"/>
      <c r="BO301" s="1007"/>
      <c r="BP301" s="1007"/>
      <c r="BQ301" s="1007"/>
      <c r="BR301" s="1007"/>
      <c r="BS301" s="1007"/>
      <c r="BT301" s="1007"/>
      <c r="BU301" s="1007"/>
      <c r="BV301" s="1007"/>
      <c r="BW301" s="1007"/>
      <c r="BX301" s="1007"/>
      <c r="BY301" s="1007"/>
      <c r="BZ301" s="1007"/>
      <c r="CA301" s="1007"/>
      <c r="CB301" s="1007"/>
      <c r="CC301" s="1007"/>
      <c r="CD301" s="1007"/>
      <c r="CE301" s="1007"/>
      <c r="CF301" s="1007"/>
      <c r="CG301" s="1007"/>
      <c r="CH301" s="1007"/>
      <c r="CI301" s="1007"/>
      <c r="CJ301" s="1007"/>
    </row>
    <row r="302" spans="1:88" s="1011" customFormat="1" hidden="1">
      <c r="A302" s="1039"/>
      <c r="B302" s="1019"/>
      <c r="C302" s="1019"/>
      <c r="D302" s="1019"/>
      <c r="E302" s="1019"/>
      <c r="F302" s="1019"/>
      <c r="G302" s="1019"/>
      <c r="H302" s="1019"/>
      <c r="I302" s="1019"/>
      <c r="J302" s="1019"/>
      <c r="K302" s="1019"/>
      <c r="L302" s="1019"/>
      <c r="M302" s="1019"/>
      <c r="N302" s="1019"/>
      <c r="O302" s="1019"/>
      <c r="P302" s="1019"/>
      <c r="Q302" s="1019"/>
      <c r="R302" s="1019"/>
      <c r="S302" s="1019"/>
      <c r="T302" s="1019"/>
      <c r="U302" s="1019"/>
      <c r="V302" s="1019"/>
      <c r="W302" s="1019"/>
      <c r="X302" s="1040"/>
      <c r="Y302" s="1041"/>
      <c r="Z302" s="1019"/>
      <c r="AA302" s="1019"/>
      <c r="AB302" s="1019"/>
      <c r="AC302" s="1019"/>
      <c r="AD302" s="1019"/>
      <c r="AE302" s="1019"/>
      <c r="AF302" s="1019"/>
      <c r="AG302" s="1019"/>
      <c r="AH302" s="1019"/>
      <c r="AI302" s="1019"/>
      <c r="AJ302" s="1019"/>
      <c r="AK302" s="1019"/>
      <c r="AL302" s="1019"/>
      <c r="AM302" s="1019"/>
      <c r="AN302" s="1019"/>
      <c r="AO302" s="1019"/>
      <c r="AP302" s="1019"/>
      <c r="AQ302" s="1019"/>
      <c r="AR302" s="1019"/>
      <c r="AS302" s="1019"/>
      <c r="AT302" s="1039"/>
      <c r="AU302" s="1039"/>
      <c r="AV302" s="1042"/>
      <c r="AW302" s="1041"/>
      <c r="AX302" s="1039"/>
      <c r="AY302" s="1039"/>
      <c r="AZ302" s="1019"/>
      <c r="BA302" s="1019"/>
      <c r="BB302" s="1039"/>
      <c r="BC302" s="1039"/>
      <c r="BD302" s="1039"/>
      <c r="BE302" s="1019"/>
      <c r="BF302" s="1019"/>
      <c r="BG302" s="1039"/>
      <c r="BH302" s="1007"/>
      <c r="BI302" s="1007"/>
      <c r="BJ302" s="1007"/>
      <c r="BK302" s="1007"/>
      <c r="BL302" s="1007"/>
      <c r="BM302" s="1007"/>
      <c r="BN302" s="1007"/>
      <c r="BO302" s="1007"/>
      <c r="BP302" s="1007"/>
      <c r="BQ302" s="1007"/>
      <c r="BR302" s="1007"/>
      <c r="BS302" s="1007"/>
      <c r="BT302" s="1007"/>
      <c r="BU302" s="1007"/>
      <c r="BV302" s="1007"/>
      <c r="BW302" s="1007"/>
      <c r="BX302" s="1007"/>
      <c r="BY302" s="1007"/>
      <c r="BZ302" s="1007"/>
      <c r="CA302" s="1007"/>
      <c r="CB302" s="1007"/>
      <c r="CC302" s="1007"/>
      <c r="CD302" s="1007"/>
      <c r="CE302" s="1007"/>
      <c r="CF302" s="1007"/>
      <c r="CG302" s="1007"/>
      <c r="CH302" s="1007"/>
      <c r="CI302" s="1007"/>
      <c r="CJ302" s="1007"/>
    </row>
    <row r="303" spans="1:88" s="1011" customFormat="1" hidden="1">
      <c r="A303" s="1039"/>
      <c r="B303" s="1019"/>
      <c r="C303" s="1019"/>
      <c r="D303" s="1019"/>
      <c r="E303" s="1019"/>
      <c r="F303" s="1019"/>
      <c r="G303" s="1019"/>
      <c r="H303" s="1019"/>
      <c r="I303" s="1019"/>
      <c r="J303" s="1019"/>
      <c r="K303" s="1019"/>
      <c r="L303" s="1019"/>
      <c r="M303" s="1019"/>
      <c r="N303" s="1019"/>
      <c r="O303" s="1019"/>
      <c r="P303" s="1019"/>
      <c r="Q303" s="1019"/>
      <c r="R303" s="1019"/>
      <c r="S303" s="1019"/>
      <c r="T303" s="1019"/>
      <c r="U303" s="1019"/>
      <c r="V303" s="1019"/>
      <c r="W303" s="1019"/>
      <c r="X303" s="1040"/>
      <c r="Y303" s="1041"/>
      <c r="Z303" s="1019"/>
      <c r="AA303" s="1019"/>
      <c r="AB303" s="1019"/>
      <c r="AC303" s="1019"/>
      <c r="AD303" s="1019"/>
      <c r="AE303" s="1019"/>
      <c r="AF303" s="1019"/>
      <c r="AG303" s="1019"/>
      <c r="AH303" s="1019"/>
      <c r="AI303" s="1019"/>
      <c r="AJ303" s="1019"/>
      <c r="AK303" s="1019"/>
      <c r="AL303" s="1019"/>
      <c r="AM303" s="1019"/>
      <c r="AN303" s="1019"/>
      <c r="AO303" s="1019"/>
      <c r="AP303" s="1019"/>
      <c r="AQ303" s="1019"/>
      <c r="AR303" s="1019"/>
      <c r="AS303" s="1019"/>
      <c r="AT303" s="1039"/>
      <c r="AU303" s="1039"/>
      <c r="AV303" s="1042"/>
      <c r="AW303" s="1041"/>
      <c r="AX303" s="1039"/>
      <c r="AY303" s="1039"/>
      <c r="AZ303" s="1019"/>
      <c r="BA303" s="1019"/>
      <c r="BB303" s="1039"/>
      <c r="BC303" s="1039"/>
      <c r="BD303" s="1039"/>
      <c r="BE303" s="1019"/>
      <c r="BF303" s="1019"/>
      <c r="BG303" s="1039"/>
      <c r="BH303" s="1007"/>
      <c r="BI303" s="1007"/>
      <c r="BJ303" s="1007"/>
      <c r="BK303" s="1007"/>
      <c r="BL303" s="1007"/>
      <c r="BM303" s="1007"/>
      <c r="BN303" s="1007"/>
      <c r="BO303" s="1007"/>
      <c r="BP303" s="1007"/>
      <c r="BQ303" s="1007"/>
      <c r="BR303" s="1007"/>
      <c r="BS303" s="1007"/>
      <c r="BT303" s="1007"/>
      <c r="BU303" s="1007"/>
      <c r="BV303" s="1007"/>
      <c r="BW303" s="1007"/>
      <c r="BX303" s="1007"/>
      <c r="BY303" s="1007"/>
      <c r="BZ303" s="1007"/>
      <c r="CA303" s="1007"/>
      <c r="CB303" s="1007"/>
      <c r="CC303" s="1007"/>
      <c r="CD303" s="1007"/>
      <c r="CE303" s="1007"/>
      <c r="CF303" s="1007"/>
      <c r="CG303" s="1007"/>
      <c r="CH303" s="1007"/>
      <c r="CI303" s="1007"/>
      <c r="CJ303" s="1007"/>
    </row>
    <row r="304" spans="1:88" s="1011" customFormat="1" hidden="1">
      <c r="A304" s="1039"/>
      <c r="B304" s="1019"/>
      <c r="C304" s="1019"/>
      <c r="D304" s="1019"/>
      <c r="E304" s="1019"/>
      <c r="F304" s="1019"/>
      <c r="G304" s="1019"/>
      <c r="H304" s="1019"/>
      <c r="I304" s="1019"/>
      <c r="J304" s="1019"/>
      <c r="K304" s="1019"/>
      <c r="L304" s="1019"/>
      <c r="M304" s="1019"/>
      <c r="N304" s="1019"/>
      <c r="O304" s="1019"/>
      <c r="P304" s="1019"/>
      <c r="Q304" s="1019"/>
      <c r="R304" s="1019"/>
      <c r="S304" s="1019"/>
      <c r="T304" s="1019"/>
      <c r="U304" s="1019"/>
      <c r="V304" s="1019"/>
      <c r="W304" s="1019"/>
      <c r="X304" s="1040"/>
      <c r="Y304" s="1041"/>
      <c r="Z304" s="1019"/>
      <c r="AA304" s="1019"/>
      <c r="AB304" s="1019"/>
      <c r="AC304" s="1019"/>
      <c r="AD304" s="1019"/>
      <c r="AE304" s="1019"/>
      <c r="AF304" s="1019"/>
      <c r="AG304" s="1019"/>
      <c r="AH304" s="1019"/>
      <c r="AI304" s="1019"/>
      <c r="AJ304" s="1019"/>
      <c r="AK304" s="1019"/>
      <c r="AL304" s="1019"/>
      <c r="AM304" s="1019"/>
      <c r="AN304" s="1019"/>
      <c r="AO304" s="1019"/>
      <c r="AP304" s="1019"/>
      <c r="AQ304" s="1019"/>
      <c r="AR304" s="1019"/>
      <c r="AS304" s="1019"/>
      <c r="AT304" s="1039"/>
      <c r="AU304" s="1039"/>
      <c r="AV304" s="1042"/>
      <c r="AW304" s="1041"/>
      <c r="AX304" s="1039"/>
      <c r="AY304" s="1039"/>
      <c r="AZ304" s="1019"/>
      <c r="BA304" s="1019"/>
      <c r="BB304" s="1039"/>
      <c r="BC304" s="1039"/>
      <c r="BD304" s="1039"/>
      <c r="BE304" s="1019"/>
      <c r="BF304" s="1019"/>
      <c r="BG304" s="1039"/>
      <c r="BH304" s="1007"/>
      <c r="BI304" s="1007"/>
      <c r="BJ304" s="1007"/>
      <c r="BK304" s="1007"/>
      <c r="BL304" s="1007"/>
      <c r="BM304" s="1007"/>
      <c r="BN304" s="1007"/>
      <c r="BO304" s="1007"/>
      <c r="BP304" s="1007"/>
      <c r="BQ304" s="1007"/>
      <c r="BR304" s="1007"/>
      <c r="BS304" s="1007"/>
      <c r="BT304" s="1007"/>
      <c r="BU304" s="1007"/>
      <c r="BV304" s="1007"/>
      <c r="BW304" s="1007"/>
      <c r="BX304" s="1007"/>
      <c r="BY304" s="1007"/>
      <c r="BZ304" s="1007"/>
      <c r="CA304" s="1007"/>
      <c r="CB304" s="1007"/>
      <c r="CC304" s="1007"/>
      <c r="CD304" s="1007"/>
      <c r="CE304" s="1007"/>
      <c r="CF304" s="1007"/>
      <c r="CG304" s="1007"/>
      <c r="CH304" s="1007"/>
      <c r="CI304" s="1007"/>
      <c r="CJ304" s="1007"/>
    </row>
    <row r="305" spans="1:88" s="1011" customFormat="1" hidden="1">
      <c r="A305" s="1039"/>
      <c r="B305" s="1019"/>
      <c r="C305" s="1019"/>
      <c r="D305" s="1019"/>
      <c r="E305" s="1019"/>
      <c r="F305" s="1019"/>
      <c r="G305" s="1019"/>
      <c r="H305" s="1019"/>
      <c r="I305" s="1019"/>
      <c r="J305" s="1019"/>
      <c r="K305" s="1019"/>
      <c r="L305" s="1019"/>
      <c r="M305" s="1019"/>
      <c r="N305" s="1019"/>
      <c r="O305" s="1019"/>
      <c r="P305" s="1019"/>
      <c r="Q305" s="1019"/>
      <c r="R305" s="1019"/>
      <c r="S305" s="1019"/>
      <c r="T305" s="1019"/>
      <c r="U305" s="1019"/>
      <c r="V305" s="1019"/>
      <c r="W305" s="1019"/>
      <c r="X305" s="1040"/>
      <c r="Y305" s="1041"/>
      <c r="Z305" s="1019"/>
      <c r="AA305" s="1019"/>
      <c r="AB305" s="1019"/>
      <c r="AC305" s="1019"/>
      <c r="AD305" s="1019"/>
      <c r="AE305" s="1019"/>
      <c r="AF305" s="1019"/>
      <c r="AG305" s="1019"/>
      <c r="AH305" s="1019"/>
      <c r="AI305" s="1019"/>
      <c r="AJ305" s="1019"/>
      <c r="AK305" s="1019"/>
      <c r="AL305" s="1019"/>
      <c r="AM305" s="1019"/>
      <c r="AN305" s="1019"/>
      <c r="AO305" s="1019"/>
      <c r="AP305" s="1019"/>
      <c r="AQ305" s="1019"/>
      <c r="AR305" s="1019"/>
      <c r="AS305" s="1019"/>
      <c r="AT305" s="1039"/>
      <c r="AU305" s="1039"/>
      <c r="AV305" s="1042"/>
      <c r="AW305" s="1041"/>
      <c r="AX305" s="1039"/>
      <c r="AY305" s="1039"/>
      <c r="AZ305" s="1019"/>
      <c r="BA305" s="1019"/>
      <c r="BB305" s="1039"/>
      <c r="BC305" s="1039"/>
      <c r="BD305" s="1039"/>
      <c r="BE305" s="1019"/>
      <c r="BF305" s="1019"/>
      <c r="BG305" s="1039"/>
      <c r="BH305" s="1007"/>
      <c r="BI305" s="1007"/>
      <c r="BJ305" s="1007"/>
      <c r="BK305" s="1007"/>
      <c r="BL305" s="1007"/>
      <c r="BM305" s="1007"/>
      <c r="BN305" s="1007"/>
      <c r="BO305" s="1007"/>
      <c r="BP305" s="1007"/>
      <c r="BQ305" s="1007"/>
      <c r="BR305" s="1007"/>
      <c r="BS305" s="1007"/>
      <c r="BT305" s="1007"/>
      <c r="BU305" s="1007"/>
      <c r="BV305" s="1007"/>
      <c r="BW305" s="1007"/>
      <c r="BX305" s="1007"/>
      <c r="BY305" s="1007"/>
      <c r="BZ305" s="1007"/>
      <c r="CA305" s="1007"/>
      <c r="CB305" s="1007"/>
      <c r="CC305" s="1007"/>
      <c r="CD305" s="1007"/>
      <c r="CE305" s="1007"/>
      <c r="CF305" s="1007"/>
      <c r="CG305" s="1007"/>
      <c r="CH305" s="1007"/>
      <c r="CI305" s="1007"/>
      <c r="CJ305" s="1007"/>
    </row>
    <row r="306" spans="1:88" s="1011" customFormat="1" hidden="1">
      <c r="A306" s="1039"/>
      <c r="B306" s="1019"/>
      <c r="C306" s="1019"/>
      <c r="D306" s="1019"/>
      <c r="E306" s="1019"/>
      <c r="F306" s="1019"/>
      <c r="G306" s="1019"/>
      <c r="H306" s="1019"/>
      <c r="I306" s="1019"/>
      <c r="J306" s="1019"/>
      <c r="K306" s="1019"/>
      <c r="L306" s="1019"/>
      <c r="M306" s="1019"/>
      <c r="N306" s="1019"/>
      <c r="O306" s="1019"/>
      <c r="P306" s="1019"/>
      <c r="Q306" s="1019"/>
      <c r="R306" s="1019"/>
      <c r="S306" s="1019"/>
      <c r="T306" s="1019"/>
      <c r="U306" s="1019"/>
      <c r="V306" s="1019"/>
      <c r="W306" s="1019"/>
      <c r="X306" s="1040"/>
      <c r="Y306" s="1041"/>
      <c r="Z306" s="1019"/>
      <c r="AA306" s="1019"/>
      <c r="AB306" s="1019"/>
      <c r="AC306" s="1019"/>
      <c r="AD306" s="1019"/>
      <c r="AE306" s="1019"/>
      <c r="AF306" s="1019"/>
      <c r="AG306" s="1019"/>
      <c r="AH306" s="1019"/>
      <c r="AI306" s="1019"/>
      <c r="AJ306" s="1019"/>
      <c r="AK306" s="1019"/>
      <c r="AL306" s="1019"/>
      <c r="AM306" s="1019"/>
      <c r="AN306" s="1019"/>
      <c r="AO306" s="1019"/>
      <c r="AP306" s="1019"/>
      <c r="AQ306" s="1019"/>
      <c r="AR306" s="1019"/>
      <c r="AS306" s="1019"/>
      <c r="AT306" s="1039"/>
      <c r="AU306" s="1039"/>
      <c r="AV306" s="1042"/>
      <c r="AW306" s="1041"/>
      <c r="AX306" s="1039"/>
      <c r="AY306" s="1039"/>
      <c r="AZ306" s="1019"/>
      <c r="BA306" s="1019"/>
      <c r="BB306" s="1039"/>
      <c r="BC306" s="1039"/>
      <c r="BD306" s="1039"/>
      <c r="BE306" s="1019"/>
      <c r="BF306" s="1019"/>
      <c r="BG306" s="1039"/>
      <c r="BH306" s="1007"/>
      <c r="BI306" s="1007"/>
      <c r="BJ306" s="1007"/>
      <c r="BK306" s="1007"/>
      <c r="BL306" s="1007"/>
      <c r="BM306" s="1007"/>
      <c r="BN306" s="1007"/>
      <c r="BO306" s="1007"/>
      <c r="BP306" s="1007"/>
      <c r="BQ306" s="1007"/>
      <c r="BR306" s="1007"/>
      <c r="BS306" s="1007"/>
      <c r="BT306" s="1007"/>
      <c r="BU306" s="1007"/>
      <c r="BV306" s="1007"/>
      <c r="BW306" s="1007"/>
      <c r="BX306" s="1007"/>
      <c r="BY306" s="1007"/>
      <c r="BZ306" s="1007"/>
      <c r="CA306" s="1007"/>
      <c r="CB306" s="1007"/>
      <c r="CC306" s="1007"/>
      <c r="CD306" s="1007"/>
      <c r="CE306" s="1007"/>
      <c r="CF306" s="1007"/>
      <c r="CG306" s="1007"/>
      <c r="CH306" s="1007"/>
      <c r="CI306" s="1007"/>
      <c r="CJ306" s="1007"/>
    </row>
    <row r="307" spans="1:88" s="1011" customFormat="1" hidden="1">
      <c r="A307" s="1039"/>
      <c r="B307" s="1019"/>
      <c r="C307" s="1019"/>
      <c r="D307" s="1019"/>
      <c r="E307" s="1019"/>
      <c r="F307" s="1019"/>
      <c r="G307" s="1019"/>
      <c r="H307" s="1019"/>
      <c r="I307" s="1019"/>
      <c r="J307" s="1019"/>
      <c r="K307" s="1019"/>
      <c r="L307" s="1019"/>
      <c r="M307" s="1019"/>
      <c r="N307" s="1019"/>
      <c r="O307" s="1019"/>
      <c r="P307" s="1019"/>
      <c r="Q307" s="1019"/>
      <c r="R307" s="1019"/>
      <c r="S307" s="1019"/>
      <c r="T307" s="1019"/>
      <c r="U307" s="1019"/>
      <c r="V307" s="1019"/>
      <c r="W307" s="1019"/>
      <c r="X307" s="1040"/>
      <c r="Y307" s="1041"/>
      <c r="Z307" s="1019"/>
      <c r="AA307" s="1019"/>
      <c r="AB307" s="1019"/>
      <c r="AC307" s="1019"/>
      <c r="AD307" s="1019"/>
      <c r="AE307" s="1019"/>
      <c r="AF307" s="1019"/>
      <c r="AG307" s="1019"/>
      <c r="AH307" s="1019"/>
      <c r="AI307" s="1019"/>
      <c r="AJ307" s="1019"/>
      <c r="AK307" s="1019"/>
      <c r="AL307" s="1019"/>
      <c r="AM307" s="1019"/>
      <c r="AN307" s="1019"/>
      <c r="AO307" s="1019"/>
      <c r="AP307" s="1019"/>
      <c r="AQ307" s="1019"/>
      <c r="AR307" s="1019"/>
      <c r="AS307" s="1019"/>
      <c r="AT307" s="1039"/>
      <c r="AU307" s="1039"/>
      <c r="AV307" s="1042"/>
      <c r="AW307" s="1041"/>
      <c r="AX307" s="1039"/>
      <c r="AY307" s="1039"/>
      <c r="AZ307" s="1019"/>
      <c r="BA307" s="1019"/>
      <c r="BB307" s="1039"/>
      <c r="BC307" s="1039"/>
      <c r="BD307" s="1039"/>
      <c r="BE307" s="1019"/>
      <c r="BF307" s="1019"/>
      <c r="BG307" s="1039"/>
      <c r="BH307" s="1007"/>
      <c r="BI307" s="1007"/>
      <c r="BJ307" s="1007"/>
      <c r="BK307" s="1007"/>
      <c r="BL307" s="1007"/>
      <c r="BM307" s="1007"/>
      <c r="BN307" s="1007"/>
      <c r="BO307" s="1007"/>
      <c r="BP307" s="1007"/>
      <c r="BQ307" s="1007"/>
      <c r="BR307" s="1007"/>
      <c r="BS307" s="1007"/>
      <c r="BT307" s="1007"/>
      <c r="BU307" s="1007"/>
      <c r="BV307" s="1007"/>
      <c r="BW307" s="1007"/>
      <c r="BX307" s="1007"/>
      <c r="BY307" s="1007"/>
      <c r="BZ307" s="1007"/>
      <c r="CA307" s="1007"/>
      <c r="CB307" s="1007"/>
      <c r="CC307" s="1007"/>
      <c r="CD307" s="1007"/>
      <c r="CE307" s="1007"/>
      <c r="CF307" s="1007"/>
      <c r="CG307" s="1007"/>
      <c r="CH307" s="1007"/>
      <c r="CI307" s="1007"/>
      <c r="CJ307" s="1007"/>
    </row>
    <row r="308" spans="1:88" s="1011" customFormat="1" hidden="1">
      <c r="A308" s="1039"/>
      <c r="B308" s="1019"/>
      <c r="C308" s="1019"/>
      <c r="D308" s="1019"/>
      <c r="E308" s="1019"/>
      <c r="F308" s="1019"/>
      <c r="G308" s="1019"/>
      <c r="H308" s="1019"/>
      <c r="I308" s="1019"/>
      <c r="J308" s="1019"/>
      <c r="K308" s="1019"/>
      <c r="L308" s="1019"/>
      <c r="M308" s="1019"/>
      <c r="N308" s="1019"/>
      <c r="O308" s="1019"/>
      <c r="P308" s="1019"/>
      <c r="Q308" s="1019"/>
      <c r="R308" s="1019"/>
      <c r="S308" s="1019"/>
      <c r="T308" s="1019"/>
      <c r="U308" s="1019"/>
      <c r="V308" s="1019"/>
      <c r="W308" s="1019"/>
      <c r="X308" s="1040"/>
      <c r="Y308" s="1041"/>
      <c r="Z308" s="1019"/>
      <c r="AA308" s="1019"/>
      <c r="AB308" s="1019"/>
      <c r="AC308" s="1019"/>
      <c r="AD308" s="1019"/>
      <c r="AE308" s="1019"/>
      <c r="AF308" s="1019"/>
      <c r="AG308" s="1019"/>
      <c r="AH308" s="1019"/>
      <c r="AI308" s="1019"/>
      <c r="AJ308" s="1019"/>
      <c r="AK308" s="1019"/>
      <c r="AL308" s="1019"/>
      <c r="AM308" s="1019"/>
      <c r="AN308" s="1019"/>
      <c r="AO308" s="1019"/>
      <c r="AP308" s="1019"/>
      <c r="AQ308" s="1019"/>
      <c r="AR308" s="1019"/>
      <c r="AS308" s="1019"/>
      <c r="AT308" s="1039"/>
      <c r="AU308" s="1039"/>
      <c r="AV308" s="1042"/>
      <c r="AW308" s="1041"/>
      <c r="AX308" s="1039"/>
      <c r="AY308" s="1039"/>
      <c r="AZ308" s="1019"/>
      <c r="BA308" s="1019"/>
      <c r="BB308" s="1039"/>
      <c r="BC308" s="1039"/>
      <c r="BD308" s="1039"/>
      <c r="BE308" s="1019"/>
      <c r="BF308" s="1019"/>
      <c r="BG308" s="1039"/>
      <c r="BH308" s="1007"/>
      <c r="BI308" s="1007"/>
      <c r="BJ308" s="1007"/>
      <c r="BK308" s="1007"/>
      <c r="BL308" s="1007"/>
      <c r="BM308" s="1007"/>
      <c r="BN308" s="1007"/>
      <c r="BO308" s="1007"/>
      <c r="BP308" s="1007"/>
      <c r="BQ308" s="1007"/>
      <c r="BR308" s="1007"/>
      <c r="BS308" s="1007"/>
      <c r="BT308" s="1007"/>
      <c r="BU308" s="1007"/>
      <c r="BV308" s="1007"/>
      <c r="BW308" s="1007"/>
      <c r="BX308" s="1007"/>
      <c r="BY308" s="1007"/>
      <c r="BZ308" s="1007"/>
      <c r="CA308" s="1007"/>
      <c r="CB308" s="1007"/>
      <c r="CC308" s="1007"/>
      <c r="CD308" s="1007"/>
      <c r="CE308" s="1007"/>
      <c r="CF308" s="1007"/>
      <c r="CG308" s="1007"/>
      <c r="CH308" s="1007"/>
      <c r="CI308" s="1007"/>
      <c r="CJ308" s="1007"/>
    </row>
    <row r="309" spans="1:88" s="1011" customFormat="1" hidden="1">
      <c r="A309" s="1039"/>
      <c r="B309" s="1019"/>
      <c r="C309" s="1019"/>
      <c r="D309" s="1019"/>
      <c r="E309" s="1019"/>
      <c r="F309" s="1019"/>
      <c r="G309" s="1019"/>
      <c r="H309" s="1019"/>
      <c r="I309" s="1019"/>
      <c r="J309" s="1019"/>
      <c r="K309" s="1019"/>
      <c r="L309" s="1019"/>
      <c r="M309" s="1019"/>
      <c r="N309" s="1019"/>
      <c r="O309" s="1019"/>
      <c r="P309" s="1019"/>
      <c r="Q309" s="1019"/>
      <c r="R309" s="1019"/>
      <c r="S309" s="1019"/>
      <c r="T309" s="1019"/>
      <c r="U309" s="1019"/>
      <c r="V309" s="1019"/>
      <c r="W309" s="1019"/>
      <c r="X309" s="1040"/>
      <c r="Y309" s="1041"/>
      <c r="Z309" s="1019"/>
      <c r="AA309" s="1019"/>
      <c r="AB309" s="1019"/>
      <c r="AC309" s="1019"/>
      <c r="AD309" s="1019"/>
      <c r="AE309" s="1019"/>
      <c r="AF309" s="1019"/>
      <c r="AG309" s="1019"/>
      <c r="AH309" s="1019"/>
      <c r="AI309" s="1019"/>
      <c r="AJ309" s="1019"/>
      <c r="AK309" s="1019"/>
      <c r="AL309" s="1019"/>
      <c r="AM309" s="1019"/>
      <c r="AN309" s="1019"/>
      <c r="AO309" s="1019"/>
      <c r="AP309" s="1019"/>
      <c r="AQ309" s="1019"/>
      <c r="AR309" s="1019"/>
      <c r="AS309" s="1019"/>
      <c r="AT309" s="1039"/>
      <c r="AU309" s="1039"/>
      <c r="AV309" s="1042"/>
      <c r="AW309" s="1041"/>
      <c r="AX309" s="1039"/>
      <c r="AY309" s="1039"/>
      <c r="AZ309" s="1019"/>
      <c r="BA309" s="1019"/>
      <c r="BB309" s="1039"/>
      <c r="BC309" s="1039"/>
      <c r="BD309" s="1039"/>
      <c r="BE309" s="1019"/>
      <c r="BF309" s="1019"/>
      <c r="BG309" s="1039"/>
      <c r="BH309" s="1007"/>
      <c r="BI309" s="1007"/>
      <c r="BJ309" s="1007"/>
      <c r="BK309" s="1007"/>
      <c r="BL309" s="1007"/>
      <c r="BM309" s="1007"/>
      <c r="BN309" s="1007"/>
      <c r="BO309" s="1007"/>
      <c r="BP309" s="1007"/>
      <c r="BQ309" s="1007"/>
      <c r="BR309" s="1007"/>
      <c r="BS309" s="1007"/>
      <c r="BT309" s="1007"/>
      <c r="BU309" s="1007"/>
      <c r="BV309" s="1007"/>
      <c r="BW309" s="1007"/>
      <c r="BX309" s="1007"/>
      <c r="BY309" s="1007"/>
      <c r="BZ309" s="1007"/>
      <c r="CA309" s="1007"/>
      <c r="CB309" s="1007"/>
      <c r="CC309" s="1007"/>
      <c r="CD309" s="1007"/>
      <c r="CE309" s="1007"/>
      <c r="CF309" s="1007"/>
      <c r="CG309" s="1007"/>
      <c r="CH309" s="1007"/>
      <c r="CI309" s="1007"/>
      <c r="CJ309" s="1007"/>
    </row>
    <row r="310" spans="1:88" s="1011" customFormat="1" hidden="1">
      <c r="A310" s="1039"/>
      <c r="B310" s="1019"/>
      <c r="C310" s="1019"/>
      <c r="D310" s="1019"/>
      <c r="E310" s="1019"/>
      <c r="F310" s="1019"/>
      <c r="G310" s="1019"/>
      <c r="H310" s="1019"/>
      <c r="I310" s="1019"/>
      <c r="J310" s="1019"/>
      <c r="K310" s="1019"/>
      <c r="L310" s="1019"/>
      <c r="M310" s="1019"/>
      <c r="N310" s="1019"/>
      <c r="O310" s="1019"/>
      <c r="P310" s="1019"/>
      <c r="Q310" s="1019"/>
      <c r="R310" s="1019"/>
      <c r="S310" s="1019"/>
      <c r="T310" s="1019"/>
      <c r="U310" s="1019"/>
      <c r="V310" s="1019"/>
      <c r="W310" s="1019"/>
      <c r="X310" s="1040"/>
      <c r="Y310" s="1041"/>
      <c r="Z310" s="1019"/>
      <c r="AA310" s="1019"/>
      <c r="AB310" s="1019"/>
      <c r="AC310" s="1019"/>
      <c r="AD310" s="1019"/>
      <c r="AE310" s="1019"/>
      <c r="AF310" s="1019"/>
      <c r="AG310" s="1019"/>
      <c r="AH310" s="1019"/>
      <c r="AI310" s="1019"/>
      <c r="AJ310" s="1019"/>
      <c r="AK310" s="1019"/>
      <c r="AL310" s="1019"/>
      <c r="AM310" s="1019"/>
      <c r="AN310" s="1019"/>
      <c r="AO310" s="1019"/>
      <c r="AP310" s="1019"/>
      <c r="AQ310" s="1019"/>
      <c r="AR310" s="1019"/>
      <c r="AS310" s="1019"/>
      <c r="AT310" s="1039"/>
      <c r="AU310" s="1039"/>
      <c r="AV310" s="1042"/>
      <c r="AW310" s="1041"/>
      <c r="AX310" s="1039"/>
      <c r="AY310" s="1039"/>
      <c r="AZ310" s="1019"/>
      <c r="BA310" s="1019"/>
      <c r="BB310" s="1039"/>
      <c r="BC310" s="1039"/>
      <c r="BD310" s="1039"/>
      <c r="BE310" s="1019"/>
      <c r="BF310" s="1019"/>
      <c r="BG310" s="1039"/>
      <c r="BH310" s="1007"/>
      <c r="BI310" s="1007"/>
      <c r="BJ310" s="1007"/>
      <c r="BK310" s="1007"/>
      <c r="BL310" s="1007"/>
      <c r="BM310" s="1007"/>
      <c r="BN310" s="1007"/>
      <c r="BO310" s="1007"/>
      <c r="BP310" s="1007"/>
      <c r="BQ310" s="1007"/>
      <c r="BR310" s="1007"/>
      <c r="BS310" s="1007"/>
      <c r="BT310" s="1007"/>
      <c r="BU310" s="1007"/>
      <c r="BV310" s="1007"/>
      <c r="BW310" s="1007"/>
      <c r="BX310" s="1007"/>
      <c r="BY310" s="1007"/>
      <c r="BZ310" s="1007"/>
      <c r="CA310" s="1007"/>
      <c r="CB310" s="1007"/>
      <c r="CC310" s="1007"/>
      <c r="CD310" s="1007"/>
      <c r="CE310" s="1007"/>
      <c r="CF310" s="1007"/>
      <c r="CG310" s="1007"/>
      <c r="CH310" s="1007"/>
      <c r="CI310" s="1007"/>
      <c r="CJ310" s="1007"/>
    </row>
    <row r="311" spans="1:88" s="1011" customFormat="1" hidden="1">
      <c r="A311" s="1039"/>
      <c r="B311" s="1019"/>
      <c r="C311" s="1019"/>
      <c r="D311" s="1019"/>
      <c r="E311" s="1019"/>
      <c r="F311" s="1019"/>
      <c r="G311" s="1019"/>
      <c r="H311" s="1019"/>
      <c r="I311" s="1019"/>
      <c r="J311" s="1019"/>
      <c r="K311" s="1019"/>
      <c r="L311" s="1019"/>
      <c r="M311" s="1019"/>
      <c r="N311" s="1019"/>
      <c r="O311" s="1019"/>
      <c r="P311" s="1019"/>
      <c r="Q311" s="1019"/>
      <c r="R311" s="1019"/>
      <c r="S311" s="1019"/>
      <c r="T311" s="1019"/>
      <c r="U311" s="1019"/>
      <c r="V311" s="1019"/>
      <c r="W311" s="1019"/>
      <c r="X311" s="1040"/>
      <c r="Y311" s="1041"/>
      <c r="Z311" s="1019"/>
      <c r="AA311" s="1019"/>
      <c r="AB311" s="1019"/>
      <c r="AC311" s="1019"/>
      <c r="AD311" s="1019"/>
      <c r="AE311" s="1019"/>
      <c r="AF311" s="1019"/>
      <c r="AG311" s="1019"/>
      <c r="AH311" s="1019"/>
      <c r="AI311" s="1019"/>
      <c r="AJ311" s="1019"/>
      <c r="AK311" s="1019"/>
      <c r="AL311" s="1019"/>
      <c r="AM311" s="1019"/>
      <c r="AN311" s="1019"/>
      <c r="AO311" s="1019"/>
      <c r="AP311" s="1019"/>
      <c r="AQ311" s="1019"/>
      <c r="AR311" s="1019"/>
      <c r="AS311" s="1019"/>
      <c r="AT311" s="1039"/>
      <c r="AU311" s="1039"/>
      <c r="AV311" s="1042"/>
      <c r="AW311" s="1041"/>
      <c r="AX311" s="1039"/>
      <c r="AY311" s="1039"/>
      <c r="AZ311" s="1019"/>
      <c r="BA311" s="1019"/>
      <c r="BB311" s="1039"/>
      <c r="BC311" s="1039"/>
      <c r="BD311" s="1039"/>
      <c r="BE311" s="1019"/>
      <c r="BF311" s="1019"/>
      <c r="BG311" s="1039"/>
      <c r="BH311" s="1007"/>
      <c r="BI311" s="1007"/>
      <c r="BJ311" s="1007"/>
      <c r="BK311" s="1007"/>
      <c r="BL311" s="1007"/>
      <c r="BM311" s="1007"/>
      <c r="BN311" s="1007"/>
      <c r="BO311" s="1007"/>
      <c r="BP311" s="1007"/>
      <c r="BQ311" s="1007"/>
      <c r="BR311" s="1007"/>
      <c r="BS311" s="1007"/>
      <c r="BT311" s="1007"/>
      <c r="BU311" s="1007"/>
      <c r="BV311" s="1007"/>
      <c r="BW311" s="1007"/>
      <c r="BX311" s="1007"/>
      <c r="BY311" s="1007"/>
      <c r="BZ311" s="1007"/>
      <c r="CA311" s="1007"/>
      <c r="CB311" s="1007"/>
      <c r="CC311" s="1007"/>
      <c r="CD311" s="1007"/>
      <c r="CE311" s="1007"/>
      <c r="CF311" s="1007"/>
      <c r="CG311" s="1007"/>
      <c r="CH311" s="1007"/>
      <c r="CI311" s="1007"/>
      <c r="CJ311" s="1007"/>
    </row>
    <row r="312" spans="1:88" s="1011" customFormat="1" hidden="1">
      <c r="A312" s="1039"/>
      <c r="B312" s="1019"/>
      <c r="C312" s="1019"/>
      <c r="D312" s="1019"/>
      <c r="E312" s="1019"/>
      <c r="F312" s="1019"/>
      <c r="G312" s="1019"/>
      <c r="H312" s="1019"/>
      <c r="I312" s="1019"/>
      <c r="J312" s="1019"/>
      <c r="K312" s="1019"/>
      <c r="L312" s="1019"/>
      <c r="M312" s="1019"/>
      <c r="N312" s="1019"/>
      <c r="O312" s="1019"/>
      <c r="P312" s="1019"/>
      <c r="Q312" s="1019"/>
      <c r="R312" s="1019"/>
      <c r="S312" s="1019"/>
      <c r="T312" s="1019"/>
      <c r="U312" s="1019"/>
      <c r="V312" s="1019"/>
      <c r="W312" s="1019"/>
      <c r="X312" s="1040"/>
      <c r="Y312" s="1041"/>
      <c r="Z312" s="1019"/>
      <c r="AA312" s="1019"/>
      <c r="AB312" s="1019"/>
      <c r="AC312" s="1019"/>
      <c r="AD312" s="1019"/>
      <c r="AE312" s="1019"/>
      <c r="AF312" s="1019"/>
      <c r="AG312" s="1019"/>
      <c r="AH312" s="1019"/>
      <c r="AI312" s="1019"/>
      <c r="AJ312" s="1019"/>
      <c r="AK312" s="1019"/>
      <c r="AL312" s="1019"/>
      <c r="AM312" s="1019"/>
      <c r="AN312" s="1019"/>
      <c r="AO312" s="1019"/>
      <c r="AP312" s="1019"/>
      <c r="AQ312" s="1019"/>
      <c r="AR312" s="1019"/>
      <c r="AS312" s="1019"/>
      <c r="AT312" s="1039"/>
      <c r="AU312" s="1039"/>
      <c r="AV312" s="1042"/>
      <c r="AW312" s="1041"/>
      <c r="AX312" s="1039"/>
      <c r="AY312" s="1039"/>
      <c r="AZ312" s="1019"/>
      <c r="BA312" s="1019"/>
      <c r="BB312" s="1039"/>
      <c r="BC312" s="1039"/>
      <c r="BD312" s="1039"/>
      <c r="BE312" s="1019"/>
      <c r="BF312" s="1019"/>
      <c r="BG312" s="1039"/>
      <c r="BH312" s="1007"/>
      <c r="BI312" s="1007"/>
      <c r="BJ312" s="1007"/>
      <c r="BK312" s="1007"/>
      <c r="BL312" s="1007"/>
      <c r="BM312" s="1007"/>
      <c r="BN312" s="1007"/>
      <c r="BO312" s="1007"/>
      <c r="BP312" s="1007"/>
      <c r="BQ312" s="1007"/>
      <c r="BR312" s="1007"/>
      <c r="BS312" s="1007"/>
      <c r="BT312" s="1007"/>
      <c r="BU312" s="1007"/>
      <c r="BV312" s="1007"/>
      <c r="BW312" s="1007"/>
      <c r="BX312" s="1007"/>
      <c r="BY312" s="1007"/>
      <c r="BZ312" s="1007"/>
      <c r="CA312" s="1007"/>
      <c r="CB312" s="1007"/>
      <c r="CC312" s="1007"/>
      <c r="CD312" s="1007"/>
      <c r="CE312" s="1007"/>
      <c r="CF312" s="1007"/>
      <c r="CG312" s="1007"/>
      <c r="CH312" s="1007"/>
      <c r="CI312" s="1007"/>
      <c r="CJ312" s="1007"/>
    </row>
    <row r="313" spans="1:88" s="1011" customFormat="1" hidden="1">
      <c r="A313" s="1039"/>
      <c r="B313" s="1019"/>
      <c r="C313" s="1019"/>
      <c r="D313" s="1019"/>
      <c r="E313" s="1019"/>
      <c r="F313" s="1019"/>
      <c r="G313" s="1019"/>
      <c r="H313" s="1019"/>
      <c r="I313" s="1019"/>
      <c r="J313" s="1019"/>
      <c r="K313" s="1019"/>
      <c r="L313" s="1019"/>
      <c r="M313" s="1019"/>
      <c r="N313" s="1019"/>
      <c r="O313" s="1019"/>
      <c r="P313" s="1019"/>
      <c r="Q313" s="1019"/>
      <c r="R313" s="1019"/>
      <c r="S313" s="1019"/>
      <c r="T313" s="1019"/>
      <c r="U313" s="1019"/>
      <c r="V313" s="1019"/>
      <c r="W313" s="1019"/>
      <c r="X313" s="1040"/>
      <c r="Y313" s="1041"/>
      <c r="Z313" s="1019"/>
      <c r="AA313" s="1019"/>
      <c r="AB313" s="1019"/>
      <c r="AC313" s="1019"/>
      <c r="AD313" s="1019"/>
      <c r="AE313" s="1019"/>
      <c r="AF313" s="1019"/>
      <c r="AG313" s="1019"/>
      <c r="AH313" s="1019"/>
      <c r="AI313" s="1019"/>
      <c r="AJ313" s="1019"/>
      <c r="AK313" s="1019"/>
      <c r="AL313" s="1019"/>
      <c r="AM313" s="1019"/>
      <c r="AN313" s="1019"/>
      <c r="AO313" s="1019"/>
      <c r="AP313" s="1019"/>
      <c r="AQ313" s="1019"/>
      <c r="AR313" s="1019"/>
      <c r="AS313" s="1019"/>
      <c r="AT313" s="1039"/>
      <c r="AU313" s="1039"/>
      <c r="AV313" s="1042"/>
      <c r="AW313" s="1041"/>
      <c r="AX313" s="1039"/>
      <c r="AY313" s="1039"/>
      <c r="AZ313" s="1019"/>
      <c r="BA313" s="1019"/>
      <c r="BB313" s="1039"/>
      <c r="BC313" s="1039"/>
      <c r="BD313" s="1039"/>
      <c r="BE313" s="1019"/>
      <c r="BF313" s="1019"/>
      <c r="BG313" s="1039"/>
      <c r="BH313" s="1007"/>
      <c r="BI313" s="1007"/>
      <c r="BJ313" s="1007"/>
      <c r="BK313" s="1007"/>
      <c r="BL313" s="1007"/>
      <c r="BM313" s="1007"/>
      <c r="BN313" s="1007"/>
      <c r="BO313" s="1007"/>
      <c r="BP313" s="1007"/>
      <c r="BQ313" s="1007"/>
      <c r="BR313" s="1007"/>
      <c r="BS313" s="1007"/>
      <c r="BT313" s="1007"/>
      <c r="BU313" s="1007"/>
      <c r="BV313" s="1007"/>
      <c r="BW313" s="1007"/>
      <c r="BX313" s="1007"/>
      <c r="BY313" s="1007"/>
      <c r="BZ313" s="1007"/>
      <c r="CA313" s="1007"/>
      <c r="CB313" s="1007"/>
      <c r="CC313" s="1007"/>
      <c r="CD313" s="1007"/>
      <c r="CE313" s="1007"/>
      <c r="CF313" s="1007"/>
      <c r="CG313" s="1007"/>
      <c r="CH313" s="1007"/>
      <c r="CI313" s="1007"/>
      <c r="CJ313" s="1007"/>
    </row>
    <row r="314" spans="1:88" s="1011" customFormat="1" hidden="1">
      <c r="A314" s="1039"/>
      <c r="B314" s="1019"/>
      <c r="C314" s="1019"/>
      <c r="D314" s="1019"/>
      <c r="E314" s="1019"/>
      <c r="F314" s="1019"/>
      <c r="G314" s="1019"/>
      <c r="H314" s="1019"/>
      <c r="I314" s="1019"/>
      <c r="J314" s="1019"/>
      <c r="K314" s="1019"/>
      <c r="L314" s="1019"/>
      <c r="M314" s="1019"/>
      <c r="N314" s="1019"/>
      <c r="O314" s="1019"/>
      <c r="P314" s="1019"/>
      <c r="Q314" s="1019"/>
      <c r="R314" s="1019"/>
      <c r="S314" s="1019"/>
      <c r="T314" s="1019"/>
      <c r="U314" s="1019"/>
      <c r="V314" s="1019"/>
      <c r="W314" s="1019"/>
      <c r="X314" s="1040"/>
      <c r="Y314" s="1041"/>
      <c r="Z314" s="1019"/>
      <c r="AA314" s="1019"/>
      <c r="AB314" s="1019"/>
      <c r="AC314" s="1019"/>
      <c r="AD314" s="1019"/>
      <c r="AE314" s="1019"/>
      <c r="AF314" s="1019"/>
      <c r="AG314" s="1019"/>
      <c r="AH314" s="1019"/>
      <c r="AI314" s="1019"/>
      <c r="AJ314" s="1019"/>
      <c r="AK314" s="1019"/>
      <c r="AL314" s="1019"/>
      <c r="AM314" s="1019"/>
      <c r="AN314" s="1019"/>
      <c r="AO314" s="1019"/>
      <c r="AP314" s="1019"/>
      <c r="AQ314" s="1019"/>
      <c r="AR314" s="1019"/>
      <c r="AS314" s="1019"/>
      <c r="AT314" s="1039"/>
      <c r="AU314" s="1039"/>
      <c r="AV314" s="1042"/>
      <c r="AW314" s="1041"/>
      <c r="AX314" s="1039"/>
      <c r="AY314" s="1039"/>
      <c r="AZ314" s="1019"/>
      <c r="BA314" s="1019"/>
      <c r="BB314" s="1039"/>
      <c r="BC314" s="1039"/>
      <c r="BD314" s="1039"/>
      <c r="BE314" s="1019"/>
      <c r="BF314" s="1019"/>
      <c r="BG314" s="1039"/>
      <c r="BH314" s="1007"/>
      <c r="BI314" s="1007"/>
      <c r="BJ314" s="1007"/>
      <c r="BK314" s="1007"/>
      <c r="BL314" s="1007"/>
      <c r="BM314" s="1007"/>
      <c r="BN314" s="1007"/>
      <c r="BO314" s="1007"/>
      <c r="BP314" s="1007"/>
      <c r="BQ314" s="1007"/>
      <c r="BR314" s="1007"/>
      <c r="BS314" s="1007"/>
      <c r="BT314" s="1007"/>
      <c r="BU314" s="1007"/>
      <c r="BV314" s="1007"/>
      <c r="BW314" s="1007"/>
      <c r="BX314" s="1007"/>
      <c r="BY314" s="1007"/>
      <c r="BZ314" s="1007"/>
      <c r="CA314" s="1007"/>
      <c r="CB314" s="1007"/>
      <c r="CC314" s="1007"/>
      <c r="CD314" s="1007"/>
      <c r="CE314" s="1007"/>
      <c r="CF314" s="1007"/>
      <c r="CG314" s="1007"/>
      <c r="CH314" s="1007"/>
      <c r="CI314" s="1007"/>
      <c r="CJ314" s="1007"/>
    </row>
    <row r="315" spans="1:88" s="1011" customFormat="1" hidden="1">
      <c r="A315" s="1039"/>
      <c r="B315" s="1019"/>
      <c r="C315" s="1019"/>
      <c r="D315" s="1019"/>
      <c r="E315" s="1019"/>
      <c r="F315" s="1019"/>
      <c r="G315" s="1019"/>
      <c r="H315" s="1019"/>
      <c r="I315" s="1019"/>
      <c r="J315" s="1019"/>
      <c r="K315" s="1019"/>
      <c r="L315" s="1019"/>
      <c r="M315" s="1019"/>
      <c r="N315" s="1019"/>
      <c r="O315" s="1019"/>
      <c r="P315" s="1019"/>
      <c r="Q315" s="1019"/>
      <c r="R315" s="1019"/>
      <c r="S315" s="1019"/>
      <c r="T315" s="1019"/>
      <c r="U315" s="1019"/>
      <c r="V315" s="1019"/>
      <c r="W315" s="1019"/>
      <c r="X315" s="1040"/>
      <c r="Y315" s="1041"/>
      <c r="Z315" s="1019"/>
      <c r="AA315" s="1019"/>
      <c r="AB315" s="1019"/>
      <c r="AC315" s="1019"/>
      <c r="AD315" s="1019"/>
      <c r="AE315" s="1019"/>
      <c r="AF315" s="1019"/>
      <c r="AG315" s="1019"/>
      <c r="AH315" s="1019"/>
      <c r="AI315" s="1019"/>
      <c r="AJ315" s="1019"/>
      <c r="AK315" s="1019"/>
      <c r="AL315" s="1019"/>
      <c r="AM315" s="1019"/>
      <c r="AN315" s="1019"/>
      <c r="AO315" s="1019"/>
      <c r="AP315" s="1019"/>
      <c r="AQ315" s="1019"/>
      <c r="AR315" s="1019"/>
      <c r="AS315" s="1019"/>
      <c r="AT315" s="1039"/>
      <c r="AU315" s="1039"/>
      <c r="AV315" s="1042"/>
      <c r="AW315" s="1041"/>
      <c r="AX315" s="1039"/>
      <c r="AY315" s="1039"/>
      <c r="AZ315" s="1019"/>
      <c r="BA315" s="1019"/>
      <c r="BB315" s="1039"/>
      <c r="BC315" s="1039"/>
      <c r="BD315" s="1039"/>
      <c r="BE315" s="1019"/>
      <c r="BF315" s="1019"/>
      <c r="BG315" s="1039"/>
      <c r="BH315" s="1007"/>
      <c r="BI315" s="1007"/>
      <c r="BJ315" s="1007"/>
      <c r="BK315" s="1007"/>
      <c r="BL315" s="1007"/>
      <c r="BM315" s="1007"/>
      <c r="BN315" s="1007"/>
      <c r="BO315" s="1007"/>
      <c r="BP315" s="1007"/>
      <c r="BQ315" s="1007"/>
      <c r="BR315" s="1007"/>
      <c r="BS315" s="1007"/>
      <c r="BT315" s="1007"/>
      <c r="BU315" s="1007"/>
      <c r="BV315" s="1007"/>
      <c r="BW315" s="1007"/>
      <c r="BX315" s="1007"/>
      <c r="BY315" s="1007"/>
      <c r="BZ315" s="1007"/>
      <c r="CA315" s="1007"/>
      <c r="CB315" s="1007"/>
      <c r="CC315" s="1007"/>
      <c r="CD315" s="1007"/>
      <c r="CE315" s="1007"/>
      <c r="CF315" s="1007"/>
      <c r="CG315" s="1007"/>
      <c r="CH315" s="1007"/>
      <c r="CI315" s="1007"/>
      <c r="CJ315" s="1007"/>
    </row>
    <row r="316" spans="1:88" s="1011" customFormat="1" hidden="1">
      <c r="A316" s="1039"/>
      <c r="B316" s="1019"/>
      <c r="C316" s="1019"/>
      <c r="D316" s="1019"/>
      <c r="E316" s="1019"/>
      <c r="F316" s="1019"/>
      <c r="G316" s="1019"/>
      <c r="H316" s="1019"/>
      <c r="I316" s="1019"/>
      <c r="J316" s="1019"/>
      <c r="K316" s="1019"/>
      <c r="L316" s="1019"/>
      <c r="M316" s="1019"/>
      <c r="N316" s="1019"/>
      <c r="O316" s="1019"/>
      <c r="P316" s="1019"/>
      <c r="Q316" s="1019"/>
      <c r="R316" s="1019"/>
      <c r="S316" s="1019"/>
      <c r="T316" s="1019"/>
      <c r="U316" s="1019"/>
      <c r="V316" s="1019"/>
      <c r="W316" s="1019"/>
      <c r="X316" s="1040"/>
      <c r="Y316" s="1041"/>
      <c r="Z316" s="1019"/>
      <c r="AA316" s="1019"/>
      <c r="AB316" s="1019"/>
      <c r="AC316" s="1019"/>
      <c r="AD316" s="1019"/>
      <c r="AE316" s="1019"/>
      <c r="AF316" s="1019"/>
      <c r="AG316" s="1019"/>
      <c r="AH316" s="1019"/>
      <c r="AI316" s="1019"/>
      <c r="AJ316" s="1019"/>
      <c r="AK316" s="1019"/>
      <c r="AL316" s="1019"/>
      <c r="AM316" s="1019"/>
      <c r="AN316" s="1019"/>
      <c r="AO316" s="1019"/>
      <c r="AP316" s="1019"/>
      <c r="AQ316" s="1019"/>
      <c r="AR316" s="1019"/>
      <c r="AS316" s="1019"/>
      <c r="AT316" s="1039"/>
      <c r="AU316" s="1039"/>
      <c r="AV316" s="1042"/>
      <c r="AW316" s="1041"/>
      <c r="AX316" s="1039"/>
      <c r="AY316" s="1039"/>
      <c r="AZ316" s="1019"/>
      <c r="BA316" s="1019"/>
      <c r="BB316" s="1039"/>
      <c r="BC316" s="1039"/>
      <c r="BD316" s="1039"/>
      <c r="BE316" s="1019"/>
      <c r="BF316" s="1019"/>
      <c r="BG316" s="1039"/>
      <c r="BH316" s="1007"/>
      <c r="BI316" s="1007"/>
      <c r="BJ316" s="1007"/>
      <c r="BK316" s="1007"/>
      <c r="BL316" s="1007"/>
      <c r="BM316" s="1007"/>
      <c r="BN316" s="1007"/>
      <c r="BO316" s="1007"/>
      <c r="BP316" s="1007"/>
      <c r="BQ316" s="1007"/>
      <c r="BR316" s="1007"/>
      <c r="BS316" s="1007"/>
      <c r="BT316" s="1007"/>
      <c r="BU316" s="1007"/>
      <c r="BV316" s="1007"/>
      <c r="BW316" s="1007"/>
      <c r="BX316" s="1007"/>
      <c r="BY316" s="1007"/>
      <c r="BZ316" s="1007"/>
      <c r="CA316" s="1007"/>
      <c r="CB316" s="1007"/>
      <c r="CC316" s="1007"/>
      <c r="CD316" s="1007"/>
      <c r="CE316" s="1007"/>
      <c r="CF316" s="1007"/>
      <c r="CG316" s="1007"/>
      <c r="CH316" s="1007"/>
      <c r="CI316" s="1007"/>
      <c r="CJ316" s="1007"/>
    </row>
    <row r="317" spans="1:88" s="1011" customFormat="1" hidden="1">
      <c r="A317" s="1039"/>
      <c r="B317" s="1019"/>
      <c r="C317" s="1019"/>
      <c r="D317" s="1019"/>
      <c r="E317" s="1019"/>
      <c r="F317" s="1019"/>
      <c r="G317" s="1019"/>
      <c r="H317" s="1019"/>
      <c r="I317" s="1019"/>
      <c r="J317" s="1019"/>
      <c r="K317" s="1019"/>
      <c r="L317" s="1019"/>
      <c r="M317" s="1019"/>
      <c r="N317" s="1019"/>
      <c r="O317" s="1019"/>
      <c r="P317" s="1019"/>
      <c r="Q317" s="1019"/>
      <c r="R317" s="1019"/>
      <c r="S317" s="1019"/>
      <c r="T317" s="1019"/>
      <c r="U317" s="1019"/>
      <c r="V317" s="1019"/>
      <c r="W317" s="1019"/>
      <c r="X317" s="1040"/>
      <c r="Y317" s="1041"/>
      <c r="Z317" s="1019"/>
      <c r="AA317" s="1019"/>
      <c r="AB317" s="1019"/>
      <c r="AC317" s="1019"/>
      <c r="AD317" s="1019"/>
      <c r="AE317" s="1019"/>
      <c r="AF317" s="1019"/>
      <c r="AG317" s="1019"/>
      <c r="AH317" s="1019"/>
      <c r="AI317" s="1019"/>
      <c r="AJ317" s="1019"/>
      <c r="AK317" s="1019"/>
      <c r="AL317" s="1019"/>
      <c r="AM317" s="1019"/>
      <c r="AN317" s="1019"/>
      <c r="AO317" s="1019"/>
      <c r="AP317" s="1019"/>
      <c r="AQ317" s="1019"/>
      <c r="AR317" s="1019"/>
      <c r="AS317" s="1019"/>
      <c r="AT317" s="1039"/>
      <c r="AU317" s="1039"/>
      <c r="AV317" s="1042"/>
      <c r="AW317" s="1041"/>
      <c r="AX317" s="1039"/>
      <c r="AY317" s="1039"/>
      <c r="AZ317" s="1019"/>
      <c r="BA317" s="1019"/>
      <c r="BB317" s="1039"/>
      <c r="BC317" s="1039"/>
      <c r="BD317" s="1039"/>
      <c r="BE317" s="1019"/>
      <c r="BF317" s="1019"/>
      <c r="BG317" s="1039"/>
      <c r="BH317" s="1007"/>
      <c r="BI317" s="1007"/>
      <c r="BJ317" s="1007"/>
      <c r="BK317" s="1007"/>
      <c r="BL317" s="1007"/>
      <c r="BM317" s="1007"/>
      <c r="BN317" s="1007"/>
      <c r="BO317" s="1007"/>
      <c r="BP317" s="1007"/>
      <c r="BQ317" s="1007"/>
      <c r="BR317" s="1007"/>
      <c r="BS317" s="1007"/>
      <c r="BT317" s="1007"/>
      <c r="BU317" s="1007"/>
      <c r="BV317" s="1007"/>
      <c r="BW317" s="1007"/>
      <c r="BX317" s="1007"/>
      <c r="BY317" s="1007"/>
      <c r="BZ317" s="1007"/>
      <c r="CA317" s="1007"/>
      <c r="CB317" s="1007"/>
      <c r="CC317" s="1007"/>
      <c r="CD317" s="1007"/>
      <c r="CE317" s="1007"/>
      <c r="CF317" s="1007"/>
      <c r="CG317" s="1007"/>
      <c r="CH317" s="1007"/>
      <c r="CI317" s="1007"/>
      <c r="CJ317" s="1007"/>
    </row>
    <row r="318" spans="1:88" s="1011" customFormat="1" hidden="1">
      <c r="A318" s="1039"/>
      <c r="B318" s="1019"/>
      <c r="C318" s="1019"/>
      <c r="D318" s="1019"/>
      <c r="E318" s="1019"/>
      <c r="F318" s="1019"/>
      <c r="G318" s="1019"/>
      <c r="H318" s="1019"/>
      <c r="I318" s="1019"/>
      <c r="J318" s="1019"/>
      <c r="K318" s="1019"/>
      <c r="L318" s="1019"/>
      <c r="M318" s="1019"/>
      <c r="N318" s="1019"/>
      <c r="O318" s="1019"/>
      <c r="P318" s="1019"/>
      <c r="Q318" s="1019"/>
      <c r="R318" s="1019"/>
      <c r="S318" s="1019"/>
      <c r="T318" s="1019"/>
      <c r="U318" s="1019"/>
      <c r="V318" s="1019"/>
      <c r="W318" s="1019"/>
      <c r="X318" s="1040"/>
      <c r="Y318" s="1041"/>
      <c r="Z318" s="1019"/>
      <c r="AA318" s="1019"/>
      <c r="AB318" s="1019"/>
      <c r="AC318" s="1019"/>
      <c r="AD318" s="1019"/>
      <c r="AE318" s="1019"/>
      <c r="AF318" s="1019"/>
      <c r="AG318" s="1019"/>
      <c r="AH318" s="1019"/>
      <c r="AI318" s="1019"/>
      <c r="AJ318" s="1019"/>
      <c r="AK318" s="1019"/>
      <c r="AL318" s="1019"/>
      <c r="AM318" s="1019"/>
      <c r="AN318" s="1019"/>
      <c r="AO318" s="1019"/>
      <c r="AP318" s="1019"/>
      <c r="AQ318" s="1019"/>
      <c r="AR318" s="1019"/>
      <c r="AS318" s="1019"/>
      <c r="AT318" s="1039"/>
      <c r="AU318" s="1039"/>
      <c r="AV318" s="1042"/>
      <c r="AW318" s="1041"/>
      <c r="AX318" s="1039"/>
      <c r="AY318" s="1039"/>
      <c r="AZ318" s="1019"/>
      <c r="BA318" s="1019"/>
      <c r="BB318" s="1039"/>
      <c r="BC318" s="1039"/>
      <c r="BD318" s="1039"/>
      <c r="BE318" s="1019"/>
      <c r="BF318" s="1019"/>
      <c r="BG318" s="1039"/>
      <c r="BH318" s="1007"/>
      <c r="BI318" s="1007"/>
      <c r="BJ318" s="1007"/>
      <c r="BK318" s="1007"/>
      <c r="BL318" s="1007"/>
      <c r="BM318" s="1007"/>
      <c r="BN318" s="1007"/>
      <c r="BO318" s="1007"/>
      <c r="BP318" s="1007"/>
      <c r="BQ318" s="1007"/>
      <c r="BR318" s="1007"/>
      <c r="BS318" s="1007"/>
      <c r="BT318" s="1007"/>
      <c r="BU318" s="1007"/>
      <c r="BV318" s="1007"/>
      <c r="BW318" s="1007"/>
      <c r="BX318" s="1007"/>
      <c r="BY318" s="1007"/>
      <c r="BZ318" s="1007"/>
      <c r="CA318" s="1007"/>
      <c r="CB318" s="1007"/>
      <c r="CC318" s="1007"/>
      <c r="CD318" s="1007"/>
      <c r="CE318" s="1007"/>
      <c r="CF318" s="1007"/>
      <c r="CG318" s="1007"/>
      <c r="CH318" s="1007"/>
      <c r="CI318" s="1007"/>
      <c r="CJ318" s="1007"/>
    </row>
    <row r="319" spans="1:88" s="1011" customFormat="1" hidden="1">
      <c r="A319" s="1039"/>
      <c r="B319" s="1019"/>
      <c r="C319" s="1019"/>
      <c r="D319" s="1019"/>
      <c r="E319" s="1019"/>
      <c r="F319" s="1019"/>
      <c r="G319" s="1019"/>
      <c r="H319" s="1019"/>
      <c r="I319" s="1019"/>
      <c r="J319" s="1019"/>
      <c r="K319" s="1019"/>
      <c r="L319" s="1019"/>
      <c r="M319" s="1019"/>
      <c r="N319" s="1019"/>
      <c r="O319" s="1019"/>
      <c r="P319" s="1019"/>
      <c r="Q319" s="1019"/>
      <c r="R319" s="1019"/>
      <c r="S319" s="1019"/>
      <c r="T319" s="1019"/>
      <c r="U319" s="1019"/>
      <c r="V319" s="1019"/>
      <c r="W319" s="1019"/>
      <c r="X319" s="1040"/>
      <c r="Y319" s="1041"/>
      <c r="Z319" s="1019"/>
      <c r="AA319" s="1019"/>
      <c r="AB319" s="1019"/>
      <c r="AC319" s="1019"/>
      <c r="AD319" s="1019"/>
      <c r="AE319" s="1019"/>
      <c r="AF319" s="1019"/>
      <c r="AG319" s="1019"/>
      <c r="AH319" s="1019"/>
      <c r="AI319" s="1019"/>
      <c r="AJ319" s="1019"/>
      <c r="AK319" s="1019"/>
      <c r="AL319" s="1019"/>
      <c r="AM319" s="1019"/>
      <c r="AN319" s="1019"/>
      <c r="AO319" s="1019"/>
      <c r="AP319" s="1019"/>
      <c r="AQ319" s="1019"/>
      <c r="AR319" s="1019"/>
      <c r="AS319" s="1019"/>
      <c r="AT319" s="1039"/>
      <c r="AU319" s="1039"/>
      <c r="AV319" s="1042"/>
      <c r="AW319" s="1041"/>
      <c r="AX319" s="1039"/>
      <c r="AY319" s="1039"/>
      <c r="AZ319" s="1019"/>
      <c r="BA319" s="1019"/>
      <c r="BB319" s="1039"/>
      <c r="BC319" s="1039"/>
      <c r="BD319" s="1039"/>
      <c r="BE319" s="1019"/>
      <c r="BF319" s="1019"/>
      <c r="BG319" s="1039"/>
      <c r="BH319" s="1007"/>
      <c r="BI319" s="1007"/>
      <c r="BJ319" s="1007"/>
      <c r="BK319" s="1007"/>
      <c r="BL319" s="1007"/>
      <c r="BM319" s="1007"/>
      <c r="BN319" s="1007"/>
      <c r="BO319" s="1007"/>
      <c r="BP319" s="1007"/>
      <c r="BQ319" s="1007"/>
      <c r="BR319" s="1007"/>
      <c r="BS319" s="1007"/>
      <c r="BT319" s="1007"/>
      <c r="BU319" s="1007"/>
      <c r="BV319" s="1007"/>
      <c r="BW319" s="1007"/>
      <c r="BX319" s="1007"/>
      <c r="BY319" s="1007"/>
      <c r="BZ319" s="1007"/>
      <c r="CA319" s="1007"/>
      <c r="CB319" s="1007"/>
      <c r="CC319" s="1007"/>
      <c r="CD319" s="1007"/>
      <c r="CE319" s="1007"/>
      <c r="CF319" s="1007"/>
      <c r="CG319" s="1007"/>
      <c r="CH319" s="1007"/>
      <c r="CI319" s="1007"/>
      <c r="CJ319" s="1007"/>
    </row>
    <row r="320" spans="1:88" s="1011" customFormat="1" hidden="1">
      <c r="A320" s="1039"/>
      <c r="B320" s="1019"/>
      <c r="C320" s="1019"/>
      <c r="D320" s="1019"/>
      <c r="E320" s="1019"/>
      <c r="F320" s="1019"/>
      <c r="G320" s="1019"/>
      <c r="H320" s="1019"/>
      <c r="I320" s="1019"/>
      <c r="J320" s="1019"/>
      <c r="K320" s="1019"/>
      <c r="L320" s="1019"/>
      <c r="M320" s="1019"/>
      <c r="N320" s="1019"/>
      <c r="O320" s="1019"/>
      <c r="P320" s="1019"/>
      <c r="Q320" s="1019"/>
      <c r="R320" s="1019"/>
      <c r="S320" s="1019"/>
      <c r="T320" s="1019"/>
      <c r="U320" s="1019"/>
      <c r="V320" s="1019"/>
      <c r="W320" s="1019"/>
      <c r="X320" s="1040"/>
      <c r="Y320" s="1041"/>
      <c r="Z320" s="1019"/>
      <c r="AA320" s="1019"/>
      <c r="AB320" s="1019"/>
      <c r="AC320" s="1019"/>
      <c r="AD320" s="1019"/>
      <c r="AE320" s="1019"/>
      <c r="AF320" s="1019"/>
      <c r="AG320" s="1019"/>
      <c r="AH320" s="1019"/>
      <c r="AI320" s="1019"/>
      <c r="AJ320" s="1019"/>
      <c r="AK320" s="1019"/>
      <c r="AL320" s="1019"/>
      <c r="AM320" s="1019"/>
      <c r="AN320" s="1019"/>
      <c r="AO320" s="1019"/>
      <c r="AP320" s="1019"/>
      <c r="AQ320" s="1019"/>
      <c r="AR320" s="1019"/>
      <c r="AS320" s="1019"/>
      <c r="AT320" s="1039"/>
      <c r="AU320" s="1039"/>
      <c r="AV320" s="1042"/>
      <c r="AW320" s="1041"/>
      <c r="AX320" s="1039"/>
      <c r="AY320" s="1039"/>
      <c r="AZ320" s="1019"/>
      <c r="BA320" s="1019"/>
      <c r="BB320" s="1039"/>
      <c r="BC320" s="1039"/>
      <c r="BD320" s="1039"/>
      <c r="BE320" s="1019"/>
      <c r="BF320" s="1019"/>
      <c r="BG320" s="1039"/>
      <c r="BH320" s="1007"/>
      <c r="BI320" s="1007"/>
      <c r="BJ320" s="1007"/>
      <c r="BK320" s="1007"/>
      <c r="BL320" s="1007"/>
      <c r="BM320" s="1007"/>
      <c r="BN320" s="1007"/>
      <c r="BO320" s="1007"/>
      <c r="BP320" s="1007"/>
      <c r="BQ320" s="1007"/>
      <c r="BR320" s="1007"/>
      <c r="BS320" s="1007"/>
      <c r="BT320" s="1007"/>
      <c r="BU320" s="1007"/>
      <c r="BV320" s="1007"/>
      <c r="BW320" s="1007"/>
      <c r="BX320" s="1007"/>
      <c r="BY320" s="1007"/>
      <c r="BZ320" s="1007"/>
      <c r="CA320" s="1007"/>
      <c r="CB320" s="1007"/>
      <c r="CC320" s="1007"/>
      <c r="CD320" s="1007"/>
      <c r="CE320" s="1007"/>
      <c r="CF320" s="1007"/>
      <c r="CG320" s="1007"/>
      <c r="CH320" s="1007"/>
      <c r="CI320" s="1007"/>
      <c r="CJ320" s="1007"/>
    </row>
    <row r="321" spans="1:88" s="1011" customFormat="1" hidden="1">
      <c r="A321" s="1039"/>
      <c r="B321" s="1019"/>
      <c r="C321" s="1019"/>
      <c r="D321" s="1019"/>
      <c r="E321" s="1019"/>
      <c r="F321" s="1019"/>
      <c r="G321" s="1019"/>
      <c r="H321" s="1019"/>
      <c r="I321" s="1019"/>
      <c r="J321" s="1019"/>
      <c r="K321" s="1019"/>
      <c r="L321" s="1019"/>
      <c r="M321" s="1019"/>
      <c r="N321" s="1019"/>
      <c r="O321" s="1019"/>
      <c r="P321" s="1019"/>
      <c r="Q321" s="1019"/>
      <c r="R321" s="1019"/>
      <c r="S321" s="1019"/>
      <c r="T321" s="1019"/>
      <c r="U321" s="1019"/>
      <c r="V321" s="1019"/>
      <c r="W321" s="1019"/>
      <c r="X321" s="1040"/>
      <c r="Y321" s="1041"/>
      <c r="Z321" s="1019"/>
      <c r="AA321" s="1019"/>
      <c r="AB321" s="1019"/>
      <c r="AC321" s="1019"/>
      <c r="AD321" s="1019"/>
      <c r="AE321" s="1019"/>
      <c r="AF321" s="1019"/>
      <c r="AG321" s="1019"/>
      <c r="AH321" s="1019"/>
      <c r="AI321" s="1019"/>
      <c r="AJ321" s="1019"/>
      <c r="AK321" s="1019"/>
      <c r="AL321" s="1019"/>
      <c r="AM321" s="1019"/>
      <c r="AN321" s="1019"/>
      <c r="AO321" s="1019"/>
      <c r="AP321" s="1019"/>
      <c r="AQ321" s="1019"/>
      <c r="AR321" s="1019"/>
      <c r="AS321" s="1019"/>
      <c r="AT321" s="1039"/>
      <c r="AU321" s="1039"/>
      <c r="AV321" s="1042"/>
      <c r="AW321" s="1041"/>
      <c r="AX321" s="1039"/>
      <c r="AY321" s="1039"/>
      <c r="AZ321" s="1019"/>
      <c r="BA321" s="1019"/>
      <c r="BB321" s="1039"/>
      <c r="BC321" s="1039"/>
      <c r="BD321" s="1039"/>
      <c r="BE321" s="1019"/>
      <c r="BF321" s="1019"/>
      <c r="BG321" s="1039"/>
      <c r="BH321" s="1007"/>
      <c r="BI321" s="1007"/>
      <c r="BJ321" s="1007"/>
      <c r="BK321" s="1007"/>
      <c r="BL321" s="1007"/>
      <c r="BM321" s="1007"/>
      <c r="BN321" s="1007"/>
      <c r="BO321" s="1007"/>
      <c r="BP321" s="1007"/>
      <c r="BQ321" s="1007"/>
      <c r="BR321" s="1007"/>
      <c r="BS321" s="1007"/>
      <c r="BT321" s="1007"/>
      <c r="BU321" s="1007"/>
      <c r="BV321" s="1007"/>
      <c r="BW321" s="1007"/>
      <c r="BX321" s="1007"/>
      <c r="BY321" s="1007"/>
      <c r="BZ321" s="1007"/>
      <c r="CA321" s="1007"/>
      <c r="CB321" s="1007"/>
      <c r="CC321" s="1007"/>
      <c r="CD321" s="1007"/>
      <c r="CE321" s="1007"/>
      <c r="CF321" s="1007"/>
      <c r="CG321" s="1007"/>
      <c r="CH321" s="1007"/>
      <c r="CI321" s="1007"/>
      <c r="CJ321" s="1007"/>
    </row>
    <row r="322" spans="1:88" s="1011" customFormat="1" hidden="1">
      <c r="A322" s="1039"/>
      <c r="B322" s="1019"/>
      <c r="C322" s="1019"/>
      <c r="D322" s="1019"/>
      <c r="E322" s="1019"/>
      <c r="F322" s="1019"/>
      <c r="G322" s="1019"/>
      <c r="H322" s="1019"/>
      <c r="I322" s="1019"/>
      <c r="J322" s="1019"/>
      <c r="K322" s="1019"/>
      <c r="L322" s="1019"/>
      <c r="M322" s="1019"/>
      <c r="N322" s="1019"/>
      <c r="O322" s="1019"/>
      <c r="P322" s="1019"/>
      <c r="Q322" s="1019"/>
      <c r="R322" s="1019"/>
      <c r="S322" s="1019"/>
      <c r="T322" s="1019"/>
      <c r="U322" s="1019"/>
      <c r="V322" s="1019"/>
      <c r="W322" s="1019"/>
      <c r="X322" s="1040"/>
      <c r="Y322" s="1041"/>
      <c r="Z322" s="1019"/>
      <c r="AA322" s="1019"/>
      <c r="AB322" s="1019"/>
      <c r="AC322" s="1019"/>
      <c r="AD322" s="1019"/>
      <c r="AE322" s="1019"/>
      <c r="AF322" s="1019"/>
      <c r="AG322" s="1019"/>
      <c r="AH322" s="1019"/>
      <c r="AI322" s="1019"/>
      <c r="AJ322" s="1019"/>
      <c r="AK322" s="1019"/>
      <c r="AL322" s="1019"/>
      <c r="AM322" s="1019"/>
      <c r="AN322" s="1019"/>
      <c r="AO322" s="1019"/>
      <c r="AP322" s="1019"/>
      <c r="AQ322" s="1019"/>
      <c r="AR322" s="1019"/>
      <c r="AS322" s="1019"/>
      <c r="AT322" s="1039"/>
      <c r="AU322" s="1039"/>
      <c r="AV322" s="1042"/>
      <c r="AW322" s="1041"/>
      <c r="AX322" s="1039"/>
      <c r="AY322" s="1039"/>
      <c r="AZ322" s="1019"/>
      <c r="BA322" s="1019"/>
      <c r="BB322" s="1039"/>
      <c r="BC322" s="1039"/>
      <c r="BD322" s="1039"/>
      <c r="BE322" s="1019"/>
      <c r="BF322" s="1019"/>
      <c r="BG322" s="1039"/>
      <c r="BH322" s="1007"/>
      <c r="BI322" s="1007"/>
      <c r="BJ322" s="1007"/>
      <c r="BK322" s="1007"/>
      <c r="BL322" s="1007"/>
      <c r="BM322" s="1007"/>
      <c r="BN322" s="1007"/>
      <c r="BO322" s="1007"/>
      <c r="BP322" s="1007"/>
      <c r="BQ322" s="1007"/>
      <c r="BR322" s="1007"/>
      <c r="BS322" s="1007"/>
      <c r="BT322" s="1007"/>
      <c r="BU322" s="1007"/>
      <c r="BV322" s="1007"/>
      <c r="BW322" s="1007"/>
      <c r="BX322" s="1007"/>
      <c r="BY322" s="1007"/>
      <c r="BZ322" s="1007"/>
      <c r="CA322" s="1007"/>
      <c r="CB322" s="1007"/>
      <c r="CC322" s="1007"/>
      <c r="CD322" s="1007"/>
      <c r="CE322" s="1007"/>
      <c r="CF322" s="1007"/>
      <c r="CG322" s="1007"/>
      <c r="CH322" s="1007"/>
      <c r="CI322" s="1007"/>
      <c r="CJ322" s="1007"/>
    </row>
    <row r="323" spans="1:88" s="1011" customFormat="1" hidden="1">
      <c r="A323" s="1039"/>
      <c r="B323" s="1019"/>
      <c r="C323" s="1019"/>
      <c r="D323" s="1019"/>
      <c r="E323" s="1019"/>
      <c r="F323" s="1019"/>
      <c r="G323" s="1019"/>
      <c r="H323" s="1019"/>
      <c r="I323" s="1019"/>
      <c r="J323" s="1019"/>
      <c r="K323" s="1019"/>
      <c r="L323" s="1019"/>
      <c r="M323" s="1019"/>
      <c r="N323" s="1019"/>
      <c r="O323" s="1019"/>
      <c r="P323" s="1019"/>
      <c r="Q323" s="1019"/>
      <c r="R323" s="1019"/>
      <c r="S323" s="1019"/>
      <c r="T323" s="1019"/>
      <c r="U323" s="1019"/>
      <c r="V323" s="1019"/>
      <c r="W323" s="1019"/>
      <c r="X323" s="1040"/>
      <c r="Y323" s="1041"/>
      <c r="Z323" s="1019"/>
      <c r="AA323" s="1019"/>
      <c r="AB323" s="1019"/>
      <c r="AC323" s="1019"/>
      <c r="AD323" s="1019"/>
      <c r="AE323" s="1019"/>
      <c r="AF323" s="1019"/>
      <c r="AG323" s="1019"/>
      <c r="AH323" s="1019"/>
      <c r="AI323" s="1019"/>
      <c r="AJ323" s="1019"/>
      <c r="AK323" s="1019"/>
      <c r="AL323" s="1019"/>
      <c r="AM323" s="1019"/>
      <c r="AN323" s="1019"/>
      <c r="AO323" s="1019"/>
      <c r="AP323" s="1019"/>
      <c r="AQ323" s="1019"/>
      <c r="AR323" s="1019"/>
      <c r="AS323" s="1019"/>
      <c r="AT323" s="1039"/>
      <c r="AU323" s="1039"/>
      <c r="AV323" s="1042"/>
      <c r="AW323" s="1041"/>
      <c r="AX323" s="1039"/>
      <c r="AY323" s="1039"/>
      <c r="AZ323" s="1019"/>
      <c r="BA323" s="1019"/>
      <c r="BB323" s="1039"/>
      <c r="BC323" s="1039"/>
      <c r="BD323" s="1039"/>
      <c r="BE323" s="1019"/>
      <c r="BF323" s="1019"/>
      <c r="BG323" s="1039"/>
      <c r="BH323" s="1007"/>
      <c r="BI323" s="1007"/>
      <c r="BJ323" s="1007"/>
      <c r="BK323" s="1007"/>
      <c r="BL323" s="1007"/>
      <c r="BM323" s="1007"/>
      <c r="BN323" s="1007"/>
      <c r="BO323" s="1007"/>
      <c r="BP323" s="1007"/>
      <c r="BQ323" s="1007"/>
      <c r="BR323" s="1007"/>
      <c r="BS323" s="1007"/>
      <c r="BT323" s="1007"/>
      <c r="BU323" s="1007"/>
      <c r="BV323" s="1007"/>
      <c r="BW323" s="1007"/>
      <c r="BX323" s="1007"/>
      <c r="BY323" s="1007"/>
      <c r="BZ323" s="1007"/>
      <c r="CA323" s="1007"/>
      <c r="CB323" s="1007"/>
      <c r="CC323" s="1007"/>
      <c r="CD323" s="1007"/>
      <c r="CE323" s="1007"/>
      <c r="CF323" s="1007"/>
      <c r="CG323" s="1007"/>
      <c r="CH323" s="1007"/>
      <c r="CI323" s="1007"/>
      <c r="CJ323" s="1007"/>
    </row>
    <row r="324" spans="1:88" s="1011" customFormat="1" hidden="1">
      <c r="A324" s="1039"/>
      <c r="B324" s="1019"/>
      <c r="C324" s="1019"/>
      <c r="D324" s="1019"/>
      <c r="E324" s="1019"/>
      <c r="F324" s="1019"/>
      <c r="G324" s="1019"/>
      <c r="H324" s="1019"/>
      <c r="I324" s="1019"/>
      <c r="J324" s="1019"/>
      <c r="K324" s="1019"/>
      <c r="L324" s="1019"/>
      <c r="M324" s="1019"/>
      <c r="N324" s="1019"/>
      <c r="O324" s="1019"/>
      <c r="P324" s="1019"/>
      <c r="Q324" s="1019"/>
      <c r="R324" s="1019"/>
      <c r="S324" s="1019"/>
      <c r="T324" s="1019"/>
      <c r="U324" s="1019"/>
      <c r="V324" s="1019"/>
      <c r="W324" s="1019"/>
      <c r="X324" s="1040"/>
      <c r="Y324" s="1041"/>
      <c r="Z324" s="1019"/>
      <c r="AA324" s="1019"/>
      <c r="AB324" s="1019"/>
      <c r="AC324" s="1019"/>
      <c r="AD324" s="1019"/>
      <c r="AE324" s="1019"/>
      <c r="AF324" s="1019"/>
      <c r="AG324" s="1019"/>
      <c r="AH324" s="1019"/>
      <c r="AI324" s="1019"/>
      <c r="AJ324" s="1019"/>
      <c r="AK324" s="1019"/>
      <c r="AL324" s="1019"/>
      <c r="AM324" s="1019"/>
      <c r="AN324" s="1019"/>
      <c r="AO324" s="1019"/>
      <c r="AP324" s="1019"/>
      <c r="AQ324" s="1019"/>
      <c r="AR324" s="1019"/>
      <c r="AS324" s="1019"/>
      <c r="AT324" s="1039"/>
      <c r="AU324" s="1039"/>
      <c r="AV324" s="1042"/>
      <c r="AW324" s="1041"/>
      <c r="AX324" s="1039"/>
      <c r="AY324" s="1039"/>
      <c r="AZ324" s="1019"/>
      <c r="BA324" s="1019"/>
      <c r="BB324" s="1039"/>
      <c r="BC324" s="1039"/>
      <c r="BD324" s="1039"/>
      <c r="BE324" s="1019"/>
      <c r="BF324" s="1019"/>
      <c r="BG324" s="1039"/>
      <c r="BH324" s="1007"/>
      <c r="BI324" s="1007"/>
      <c r="BJ324" s="1007"/>
      <c r="BK324" s="1007"/>
      <c r="BL324" s="1007"/>
      <c r="BM324" s="1007"/>
      <c r="BN324" s="1007"/>
      <c r="BO324" s="1007"/>
      <c r="BP324" s="1007"/>
      <c r="BQ324" s="1007"/>
      <c r="BR324" s="1007"/>
      <c r="BS324" s="1007"/>
      <c r="BT324" s="1007"/>
      <c r="BU324" s="1007"/>
      <c r="BV324" s="1007"/>
      <c r="BW324" s="1007"/>
      <c r="BX324" s="1007"/>
      <c r="BY324" s="1007"/>
      <c r="BZ324" s="1007"/>
      <c r="CA324" s="1007"/>
      <c r="CB324" s="1007"/>
      <c r="CC324" s="1007"/>
      <c r="CD324" s="1007"/>
      <c r="CE324" s="1007"/>
      <c r="CF324" s="1007"/>
      <c r="CG324" s="1007"/>
      <c r="CH324" s="1007"/>
      <c r="CI324" s="1007"/>
      <c r="CJ324" s="1007"/>
    </row>
    <row r="325" spans="1:88" s="1011" customFormat="1" hidden="1">
      <c r="A325" s="1039"/>
      <c r="B325" s="1019"/>
      <c r="C325" s="1019"/>
      <c r="D325" s="1019"/>
      <c r="E325" s="1019"/>
      <c r="F325" s="1019"/>
      <c r="G325" s="1019"/>
      <c r="H325" s="1019"/>
      <c r="I325" s="1019"/>
      <c r="J325" s="1019"/>
      <c r="K325" s="1019"/>
      <c r="L325" s="1019"/>
      <c r="M325" s="1019"/>
      <c r="N325" s="1019"/>
      <c r="O325" s="1019"/>
      <c r="P325" s="1019"/>
      <c r="Q325" s="1019"/>
      <c r="R325" s="1019"/>
      <c r="S325" s="1019"/>
      <c r="T325" s="1019"/>
      <c r="U325" s="1019"/>
      <c r="V325" s="1019"/>
      <c r="W325" s="1019"/>
      <c r="X325" s="1040"/>
      <c r="Y325" s="1041"/>
      <c r="Z325" s="1019"/>
      <c r="AA325" s="1019"/>
      <c r="AB325" s="1019"/>
      <c r="AC325" s="1019"/>
      <c r="AD325" s="1019"/>
      <c r="AE325" s="1019"/>
      <c r="AF325" s="1019"/>
      <c r="AG325" s="1019"/>
      <c r="AH325" s="1019"/>
      <c r="AI325" s="1019"/>
      <c r="AJ325" s="1019"/>
      <c r="AK325" s="1019"/>
      <c r="AL325" s="1019"/>
      <c r="AM325" s="1019"/>
      <c r="AN325" s="1019"/>
      <c r="AO325" s="1019"/>
      <c r="AP325" s="1019"/>
      <c r="AQ325" s="1019"/>
      <c r="AR325" s="1019"/>
      <c r="AS325" s="1019"/>
      <c r="AT325" s="1039"/>
      <c r="AU325" s="1039"/>
      <c r="AV325" s="1042"/>
      <c r="AW325" s="1041"/>
      <c r="AX325" s="1039"/>
      <c r="AY325" s="1039"/>
      <c r="AZ325" s="1019"/>
      <c r="BA325" s="1019"/>
      <c r="BB325" s="1039"/>
      <c r="BC325" s="1039"/>
      <c r="BD325" s="1039"/>
      <c r="BE325" s="1019"/>
      <c r="BF325" s="1019"/>
      <c r="BG325" s="1039"/>
      <c r="BH325" s="1007"/>
      <c r="BI325" s="1007"/>
      <c r="BJ325" s="1007"/>
      <c r="BK325" s="1007"/>
      <c r="BL325" s="1007"/>
      <c r="BM325" s="1007"/>
      <c r="BN325" s="1007"/>
      <c r="BO325" s="1007"/>
      <c r="BP325" s="1007"/>
      <c r="BQ325" s="1007"/>
      <c r="BR325" s="1007"/>
      <c r="BS325" s="1007"/>
      <c r="BT325" s="1007"/>
      <c r="BU325" s="1007"/>
      <c r="BV325" s="1007"/>
      <c r="BW325" s="1007"/>
      <c r="BX325" s="1007"/>
      <c r="BY325" s="1007"/>
      <c r="BZ325" s="1007"/>
      <c r="CA325" s="1007"/>
      <c r="CB325" s="1007"/>
      <c r="CC325" s="1007"/>
      <c r="CD325" s="1007"/>
      <c r="CE325" s="1007"/>
      <c r="CF325" s="1007"/>
      <c r="CG325" s="1007"/>
      <c r="CH325" s="1007"/>
      <c r="CI325" s="1007"/>
      <c r="CJ325" s="1007"/>
    </row>
    <row r="326" spans="1:88" s="1011" customFormat="1" hidden="1">
      <c r="A326" s="1039"/>
      <c r="B326" s="1019"/>
      <c r="C326" s="1019"/>
      <c r="D326" s="1019"/>
      <c r="E326" s="1019"/>
      <c r="F326" s="1019"/>
      <c r="G326" s="1019"/>
      <c r="H326" s="1019"/>
      <c r="I326" s="1019"/>
      <c r="J326" s="1019"/>
      <c r="K326" s="1019"/>
      <c r="L326" s="1019"/>
      <c r="M326" s="1019"/>
      <c r="N326" s="1019"/>
      <c r="O326" s="1019"/>
      <c r="P326" s="1019"/>
      <c r="Q326" s="1019"/>
      <c r="R326" s="1019"/>
      <c r="S326" s="1019"/>
      <c r="T326" s="1019"/>
      <c r="U326" s="1019"/>
      <c r="V326" s="1019"/>
      <c r="W326" s="1019"/>
      <c r="X326" s="1040"/>
      <c r="Y326" s="1041"/>
      <c r="Z326" s="1019"/>
      <c r="AA326" s="1019"/>
      <c r="AB326" s="1019"/>
      <c r="AC326" s="1019"/>
      <c r="AD326" s="1019"/>
      <c r="AE326" s="1019"/>
      <c r="AF326" s="1019"/>
      <c r="AG326" s="1019"/>
      <c r="AH326" s="1019"/>
      <c r="AI326" s="1019"/>
      <c r="AJ326" s="1019"/>
      <c r="AK326" s="1019"/>
      <c r="AL326" s="1019"/>
      <c r="AM326" s="1019"/>
      <c r="AN326" s="1019"/>
      <c r="AO326" s="1019"/>
      <c r="AP326" s="1019"/>
      <c r="AQ326" s="1019"/>
      <c r="AR326" s="1019"/>
      <c r="AS326" s="1019"/>
      <c r="AT326" s="1039"/>
      <c r="AU326" s="1039"/>
      <c r="AV326" s="1042"/>
      <c r="AW326" s="1041"/>
      <c r="AX326" s="1039"/>
      <c r="AY326" s="1039"/>
      <c r="AZ326" s="1019"/>
      <c r="BA326" s="1019"/>
      <c r="BB326" s="1039"/>
      <c r="BC326" s="1039"/>
      <c r="BD326" s="1039"/>
      <c r="BE326" s="1019"/>
      <c r="BF326" s="1019"/>
      <c r="BG326" s="1039"/>
      <c r="BH326" s="1007"/>
      <c r="BI326" s="1007"/>
      <c r="BJ326" s="1007"/>
      <c r="BK326" s="1007"/>
      <c r="BL326" s="1007"/>
      <c r="BM326" s="1007"/>
      <c r="BN326" s="1007"/>
      <c r="BO326" s="1007"/>
      <c r="BP326" s="1007"/>
      <c r="BQ326" s="1007"/>
      <c r="BR326" s="1007"/>
      <c r="BS326" s="1007"/>
      <c r="BT326" s="1007"/>
      <c r="BU326" s="1007"/>
      <c r="BV326" s="1007"/>
      <c r="BW326" s="1007"/>
      <c r="BX326" s="1007"/>
      <c r="BY326" s="1007"/>
      <c r="BZ326" s="1007"/>
      <c r="CA326" s="1007"/>
      <c r="CB326" s="1007"/>
      <c r="CC326" s="1007"/>
      <c r="CD326" s="1007"/>
      <c r="CE326" s="1007"/>
      <c r="CF326" s="1007"/>
      <c r="CG326" s="1007"/>
      <c r="CH326" s="1007"/>
      <c r="CI326" s="1007"/>
      <c r="CJ326" s="1007"/>
    </row>
    <row r="327" spans="1:88" s="1011" customFormat="1" hidden="1">
      <c r="A327" s="1039"/>
      <c r="B327" s="1019"/>
      <c r="C327" s="1019"/>
      <c r="D327" s="1019"/>
      <c r="E327" s="1019"/>
      <c r="F327" s="1019"/>
      <c r="G327" s="1019"/>
      <c r="H327" s="1019"/>
      <c r="I327" s="1019"/>
      <c r="J327" s="1019"/>
      <c r="K327" s="1019"/>
      <c r="L327" s="1019"/>
      <c r="M327" s="1019"/>
      <c r="N327" s="1019"/>
      <c r="O327" s="1019"/>
      <c r="P327" s="1019"/>
      <c r="Q327" s="1019"/>
      <c r="R327" s="1019"/>
      <c r="S327" s="1019"/>
      <c r="T327" s="1019"/>
      <c r="U327" s="1019"/>
      <c r="V327" s="1019"/>
      <c r="W327" s="1019"/>
      <c r="X327" s="1040"/>
      <c r="Y327" s="1041"/>
      <c r="Z327" s="1019"/>
      <c r="AA327" s="1019"/>
      <c r="AB327" s="1019"/>
      <c r="AC327" s="1019"/>
      <c r="AD327" s="1019"/>
      <c r="AE327" s="1019"/>
      <c r="AF327" s="1019"/>
      <c r="AG327" s="1019"/>
      <c r="AH327" s="1019"/>
      <c r="AI327" s="1019"/>
      <c r="AJ327" s="1019"/>
      <c r="AK327" s="1019"/>
      <c r="AL327" s="1019"/>
      <c r="AM327" s="1019"/>
      <c r="AN327" s="1019"/>
      <c r="AO327" s="1019"/>
      <c r="AP327" s="1019"/>
      <c r="AQ327" s="1019"/>
      <c r="AR327" s="1019"/>
      <c r="AS327" s="1019"/>
      <c r="AT327" s="1039"/>
      <c r="AU327" s="1039"/>
      <c r="AV327" s="1042"/>
      <c r="AW327" s="1041"/>
      <c r="AX327" s="1039"/>
      <c r="AY327" s="1039"/>
      <c r="AZ327" s="1019"/>
      <c r="BA327" s="1019"/>
      <c r="BB327" s="1039"/>
      <c r="BC327" s="1039"/>
      <c r="BD327" s="1039"/>
      <c r="BE327" s="1019"/>
      <c r="BF327" s="1019"/>
      <c r="BG327" s="1039"/>
      <c r="BH327" s="1007"/>
      <c r="BI327" s="1007"/>
      <c r="BJ327" s="1007"/>
      <c r="BK327" s="1007"/>
      <c r="BL327" s="1007"/>
      <c r="BM327" s="1007"/>
      <c r="BN327" s="1007"/>
      <c r="BO327" s="1007"/>
      <c r="BP327" s="1007"/>
      <c r="BQ327" s="1007"/>
      <c r="BR327" s="1007"/>
      <c r="BS327" s="1007"/>
      <c r="BT327" s="1007"/>
      <c r="BU327" s="1007"/>
      <c r="BV327" s="1007"/>
      <c r="BW327" s="1007"/>
      <c r="BX327" s="1007"/>
      <c r="BY327" s="1007"/>
      <c r="BZ327" s="1007"/>
      <c r="CA327" s="1007"/>
      <c r="CB327" s="1007"/>
      <c r="CC327" s="1007"/>
      <c r="CD327" s="1007"/>
      <c r="CE327" s="1007"/>
      <c r="CF327" s="1007"/>
      <c r="CG327" s="1007"/>
      <c r="CH327" s="1007"/>
      <c r="CI327" s="1007"/>
      <c r="CJ327" s="1007"/>
    </row>
    <row r="328" spans="1:88" s="1011" customFormat="1" hidden="1">
      <c r="A328" s="1039"/>
      <c r="B328" s="1019"/>
      <c r="C328" s="1019"/>
      <c r="D328" s="1019"/>
      <c r="E328" s="1019"/>
      <c r="F328" s="1019"/>
      <c r="G328" s="1019"/>
      <c r="H328" s="1019"/>
      <c r="I328" s="1019"/>
      <c r="J328" s="1019"/>
      <c r="K328" s="1019"/>
      <c r="L328" s="1019"/>
      <c r="M328" s="1019"/>
      <c r="N328" s="1019"/>
      <c r="O328" s="1019"/>
      <c r="P328" s="1019"/>
      <c r="Q328" s="1019"/>
      <c r="R328" s="1019"/>
      <c r="S328" s="1019"/>
      <c r="T328" s="1019"/>
      <c r="U328" s="1019"/>
      <c r="V328" s="1019"/>
      <c r="W328" s="1019"/>
      <c r="X328" s="1040"/>
      <c r="Y328" s="1041"/>
      <c r="Z328" s="1019"/>
      <c r="AA328" s="1019"/>
      <c r="AB328" s="1019"/>
      <c r="AC328" s="1019"/>
      <c r="AD328" s="1019"/>
      <c r="AE328" s="1019"/>
      <c r="AF328" s="1019"/>
      <c r="AG328" s="1019"/>
      <c r="AH328" s="1019"/>
      <c r="AI328" s="1019"/>
      <c r="AJ328" s="1019"/>
      <c r="AK328" s="1019"/>
      <c r="AL328" s="1019"/>
      <c r="AM328" s="1019"/>
      <c r="AN328" s="1019"/>
      <c r="AO328" s="1019"/>
      <c r="AP328" s="1019"/>
      <c r="AQ328" s="1019"/>
      <c r="AR328" s="1019"/>
      <c r="AS328" s="1019"/>
      <c r="AT328" s="1039"/>
      <c r="AU328" s="1039"/>
      <c r="AV328" s="1042"/>
      <c r="AW328" s="1041"/>
      <c r="AX328" s="1039"/>
      <c r="AY328" s="1039"/>
      <c r="AZ328" s="1019"/>
      <c r="BA328" s="1019"/>
      <c r="BB328" s="1039"/>
      <c r="BC328" s="1039"/>
      <c r="BD328" s="1039"/>
      <c r="BE328" s="1019"/>
      <c r="BF328" s="1019"/>
      <c r="BG328" s="1039"/>
      <c r="BH328" s="1007"/>
      <c r="BI328" s="1007"/>
      <c r="BJ328" s="1007"/>
      <c r="BK328" s="1007"/>
      <c r="BL328" s="1007"/>
      <c r="BM328" s="1007"/>
      <c r="BN328" s="1007"/>
      <c r="BO328" s="1007"/>
      <c r="BP328" s="1007"/>
      <c r="BQ328" s="1007"/>
      <c r="BR328" s="1007"/>
      <c r="BS328" s="1007"/>
      <c r="BT328" s="1007"/>
      <c r="BU328" s="1007"/>
      <c r="BV328" s="1007"/>
      <c r="BW328" s="1007"/>
      <c r="BX328" s="1007"/>
      <c r="BY328" s="1007"/>
      <c r="BZ328" s="1007"/>
      <c r="CA328" s="1007"/>
      <c r="CB328" s="1007"/>
      <c r="CC328" s="1007"/>
      <c r="CD328" s="1007"/>
      <c r="CE328" s="1007"/>
      <c r="CF328" s="1007"/>
      <c r="CG328" s="1007"/>
      <c r="CH328" s="1007"/>
      <c r="CI328" s="1007"/>
      <c r="CJ328" s="1007"/>
    </row>
    <row r="329" spans="1:88" s="1011" customFormat="1" hidden="1">
      <c r="A329" s="1039"/>
      <c r="B329" s="1019"/>
      <c r="C329" s="1019"/>
      <c r="D329" s="1019"/>
      <c r="E329" s="1019"/>
      <c r="F329" s="1019"/>
      <c r="G329" s="1019"/>
      <c r="H329" s="1019"/>
      <c r="I329" s="1019"/>
      <c r="J329" s="1019"/>
      <c r="K329" s="1019"/>
      <c r="L329" s="1019"/>
      <c r="M329" s="1019"/>
      <c r="N329" s="1019"/>
      <c r="O329" s="1019"/>
      <c r="P329" s="1019"/>
      <c r="Q329" s="1019"/>
      <c r="R329" s="1019"/>
      <c r="S329" s="1019"/>
      <c r="T329" s="1019"/>
      <c r="U329" s="1019"/>
      <c r="V329" s="1019"/>
      <c r="W329" s="1019"/>
      <c r="X329" s="1040"/>
      <c r="Y329" s="1041"/>
      <c r="Z329" s="1019"/>
      <c r="AA329" s="1019"/>
      <c r="AB329" s="1019"/>
      <c r="AC329" s="1019"/>
      <c r="AD329" s="1019"/>
      <c r="AE329" s="1019"/>
      <c r="AF329" s="1019"/>
      <c r="AG329" s="1019"/>
      <c r="AH329" s="1019"/>
      <c r="AI329" s="1019"/>
      <c r="AJ329" s="1019"/>
      <c r="AK329" s="1019"/>
      <c r="AL329" s="1019"/>
      <c r="AM329" s="1019"/>
      <c r="AN329" s="1019"/>
      <c r="AO329" s="1019"/>
      <c r="AP329" s="1019"/>
      <c r="AQ329" s="1019"/>
      <c r="AR329" s="1019"/>
      <c r="AS329" s="1019"/>
      <c r="AT329" s="1039"/>
      <c r="AU329" s="1039"/>
      <c r="AV329" s="1042"/>
      <c r="AW329" s="1041"/>
      <c r="AX329" s="1039"/>
      <c r="AY329" s="1039"/>
      <c r="AZ329" s="1019"/>
      <c r="BA329" s="1019"/>
      <c r="BB329" s="1039"/>
      <c r="BC329" s="1039"/>
      <c r="BD329" s="1039"/>
      <c r="BE329" s="1019"/>
      <c r="BF329" s="1019"/>
      <c r="BG329" s="1039"/>
      <c r="BH329" s="1007"/>
      <c r="BI329" s="1007"/>
      <c r="BJ329" s="1007"/>
      <c r="BK329" s="1007"/>
      <c r="BL329" s="1007"/>
      <c r="BM329" s="1007"/>
      <c r="BN329" s="1007"/>
      <c r="BO329" s="1007"/>
      <c r="BP329" s="1007"/>
      <c r="BQ329" s="1007"/>
      <c r="BR329" s="1007"/>
      <c r="BS329" s="1007"/>
      <c r="BT329" s="1007"/>
      <c r="BU329" s="1007"/>
      <c r="BV329" s="1007"/>
      <c r="BW329" s="1007"/>
      <c r="BX329" s="1007"/>
      <c r="BY329" s="1007"/>
      <c r="BZ329" s="1007"/>
      <c r="CA329" s="1007"/>
      <c r="CB329" s="1007"/>
      <c r="CC329" s="1007"/>
      <c r="CD329" s="1007"/>
      <c r="CE329" s="1007"/>
      <c r="CF329" s="1007"/>
      <c r="CG329" s="1007"/>
      <c r="CH329" s="1007"/>
      <c r="CI329" s="1007"/>
      <c r="CJ329" s="1007"/>
    </row>
    <row r="330" spans="1:88" s="1011" customFormat="1" hidden="1">
      <c r="A330" s="1039"/>
      <c r="B330" s="1019"/>
      <c r="C330" s="1019"/>
      <c r="D330" s="1019"/>
      <c r="E330" s="1019"/>
      <c r="F330" s="1019"/>
      <c r="G330" s="1019"/>
      <c r="H330" s="1019"/>
      <c r="I330" s="1019"/>
      <c r="J330" s="1019"/>
      <c r="K330" s="1019"/>
      <c r="L330" s="1019"/>
      <c r="M330" s="1019"/>
      <c r="N330" s="1019"/>
      <c r="O330" s="1019"/>
      <c r="P330" s="1019"/>
      <c r="Q330" s="1019"/>
      <c r="R330" s="1019"/>
      <c r="S330" s="1019"/>
      <c r="T330" s="1019"/>
      <c r="U330" s="1019"/>
      <c r="V330" s="1019"/>
      <c r="W330" s="1019"/>
      <c r="X330" s="1040"/>
      <c r="Y330" s="1041"/>
      <c r="Z330" s="1019"/>
      <c r="AA330" s="1019"/>
      <c r="AB330" s="1019"/>
      <c r="AC330" s="1019"/>
      <c r="AD330" s="1019"/>
      <c r="AE330" s="1019"/>
      <c r="AF330" s="1019"/>
      <c r="AG330" s="1019"/>
      <c r="AH330" s="1019"/>
      <c r="AI330" s="1019"/>
      <c r="AJ330" s="1019"/>
      <c r="AK330" s="1019"/>
      <c r="AL330" s="1019"/>
      <c r="AM330" s="1019"/>
      <c r="AN330" s="1019"/>
      <c r="AO330" s="1019"/>
      <c r="AP330" s="1019"/>
      <c r="AQ330" s="1019"/>
      <c r="AR330" s="1019"/>
      <c r="AS330" s="1019"/>
      <c r="AT330" s="1039"/>
      <c r="AU330" s="1039"/>
      <c r="AV330" s="1042"/>
      <c r="AW330" s="1041"/>
      <c r="AX330" s="1039"/>
      <c r="AY330" s="1039"/>
      <c r="AZ330" s="1019"/>
      <c r="BA330" s="1019"/>
      <c r="BB330" s="1039"/>
      <c r="BC330" s="1039"/>
      <c r="BD330" s="1039"/>
      <c r="BE330" s="1019"/>
      <c r="BF330" s="1019"/>
      <c r="BG330" s="1039"/>
      <c r="BH330" s="1007"/>
      <c r="BI330" s="1007"/>
      <c r="BJ330" s="1007"/>
      <c r="BK330" s="1007"/>
      <c r="BL330" s="1007"/>
      <c r="BM330" s="1007"/>
      <c r="BN330" s="1007"/>
      <c r="BO330" s="1007"/>
      <c r="BP330" s="1007"/>
      <c r="BQ330" s="1007"/>
      <c r="BR330" s="1007"/>
      <c r="BS330" s="1007"/>
      <c r="BT330" s="1007"/>
      <c r="BU330" s="1007"/>
      <c r="BV330" s="1007"/>
      <c r="BW330" s="1007"/>
      <c r="BX330" s="1007"/>
      <c r="BY330" s="1007"/>
      <c r="BZ330" s="1007"/>
      <c r="CA330" s="1007"/>
      <c r="CB330" s="1007"/>
      <c r="CC330" s="1007"/>
      <c r="CD330" s="1007"/>
      <c r="CE330" s="1007"/>
      <c r="CF330" s="1007"/>
      <c r="CG330" s="1007"/>
      <c r="CH330" s="1007"/>
      <c r="CI330" s="1007"/>
      <c r="CJ330" s="1007"/>
    </row>
    <row r="331" spans="1:88" s="1011" customFormat="1" hidden="1">
      <c r="A331" s="1039"/>
      <c r="B331" s="1019"/>
      <c r="C331" s="1019"/>
      <c r="D331" s="1019"/>
      <c r="E331" s="1019"/>
      <c r="F331" s="1019"/>
      <c r="G331" s="1019"/>
      <c r="H331" s="1019"/>
      <c r="I331" s="1019"/>
      <c r="J331" s="1019"/>
      <c r="K331" s="1019"/>
      <c r="L331" s="1019"/>
      <c r="M331" s="1019"/>
      <c r="N331" s="1019"/>
      <c r="O331" s="1019"/>
      <c r="P331" s="1019"/>
      <c r="Q331" s="1019"/>
      <c r="R331" s="1019"/>
      <c r="S331" s="1019"/>
      <c r="T331" s="1019"/>
      <c r="U331" s="1019"/>
      <c r="V331" s="1019"/>
      <c r="W331" s="1019"/>
      <c r="X331" s="1040"/>
      <c r="Y331" s="1041"/>
      <c r="Z331" s="1019"/>
      <c r="AA331" s="1019"/>
      <c r="AB331" s="1019"/>
      <c r="AC331" s="1019"/>
      <c r="AD331" s="1019"/>
      <c r="AE331" s="1019"/>
      <c r="AF331" s="1019"/>
      <c r="AG331" s="1019"/>
      <c r="AH331" s="1019"/>
      <c r="AI331" s="1019"/>
      <c r="AJ331" s="1019"/>
      <c r="AK331" s="1019"/>
      <c r="AL331" s="1019"/>
      <c r="AM331" s="1019"/>
      <c r="AN331" s="1019"/>
      <c r="AO331" s="1019"/>
      <c r="AP331" s="1019"/>
      <c r="AQ331" s="1019"/>
      <c r="AR331" s="1019"/>
      <c r="AS331" s="1019"/>
      <c r="AT331" s="1039"/>
      <c r="AU331" s="1039"/>
      <c r="AV331" s="1042"/>
      <c r="AW331" s="1041"/>
      <c r="AX331" s="1039"/>
      <c r="AY331" s="1039"/>
      <c r="AZ331" s="1019"/>
      <c r="BA331" s="1019"/>
      <c r="BB331" s="1039"/>
      <c r="BC331" s="1039"/>
      <c r="BD331" s="1039"/>
      <c r="BE331" s="1019"/>
      <c r="BF331" s="1019"/>
      <c r="BG331" s="1039"/>
      <c r="BH331" s="1007"/>
      <c r="BI331" s="1007"/>
      <c r="BJ331" s="1007"/>
      <c r="BK331" s="1007"/>
      <c r="BL331" s="1007"/>
      <c r="BM331" s="1007"/>
      <c r="BN331" s="1007"/>
      <c r="BO331" s="1007"/>
      <c r="BP331" s="1007"/>
      <c r="BQ331" s="1007"/>
      <c r="BR331" s="1007"/>
      <c r="BS331" s="1007"/>
      <c r="BT331" s="1007"/>
      <c r="BU331" s="1007"/>
      <c r="BV331" s="1007"/>
      <c r="BW331" s="1007"/>
      <c r="BX331" s="1007"/>
      <c r="BY331" s="1007"/>
      <c r="BZ331" s="1007"/>
      <c r="CA331" s="1007"/>
      <c r="CB331" s="1007"/>
      <c r="CC331" s="1007"/>
      <c r="CD331" s="1007"/>
      <c r="CE331" s="1007"/>
      <c r="CF331" s="1007"/>
      <c r="CG331" s="1007"/>
      <c r="CH331" s="1007"/>
      <c r="CI331" s="1007"/>
      <c r="CJ331" s="1007"/>
    </row>
    <row r="332" spans="1:88" s="1011" customFormat="1" hidden="1">
      <c r="A332" s="1039"/>
      <c r="B332" s="1019"/>
      <c r="C332" s="1019"/>
      <c r="D332" s="1019"/>
      <c r="E332" s="1019"/>
      <c r="F332" s="1019"/>
      <c r="G332" s="1019"/>
      <c r="H332" s="1019"/>
      <c r="I332" s="1019"/>
      <c r="J332" s="1019"/>
      <c r="K332" s="1019"/>
      <c r="L332" s="1019"/>
      <c r="M332" s="1019"/>
      <c r="N332" s="1019"/>
      <c r="O332" s="1019"/>
      <c r="P332" s="1019"/>
      <c r="Q332" s="1019"/>
      <c r="R332" s="1019"/>
      <c r="S332" s="1019"/>
      <c r="T332" s="1019"/>
      <c r="U332" s="1019"/>
      <c r="V332" s="1019"/>
      <c r="W332" s="1019"/>
      <c r="X332" s="1040"/>
      <c r="Y332" s="1041"/>
      <c r="Z332" s="1019"/>
      <c r="AA332" s="1019"/>
      <c r="AB332" s="1019"/>
      <c r="AC332" s="1019"/>
      <c r="AD332" s="1019"/>
      <c r="AE332" s="1019"/>
      <c r="AF332" s="1019"/>
      <c r="AG332" s="1019"/>
      <c r="AH332" s="1019"/>
      <c r="AI332" s="1019"/>
      <c r="AJ332" s="1019"/>
      <c r="AK332" s="1019"/>
      <c r="AL332" s="1019"/>
      <c r="AM332" s="1019"/>
      <c r="AN332" s="1019"/>
      <c r="AO332" s="1019"/>
      <c r="AP332" s="1019"/>
      <c r="AQ332" s="1019"/>
      <c r="AR332" s="1019"/>
      <c r="AS332" s="1019"/>
      <c r="AT332" s="1039"/>
      <c r="AU332" s="1039"/>
      <c r="AV332" s="1042"/>
      <c r="AW332" s="1041"/>
      <c r="AX332" s="1039"/>
      <c r="AY332" s="1039"/>
      <c r="AZ332" s="1019"/>
      <c r="BA332" s="1019"/>
      <c r="BB332" s="1039"/>
      <c r="BC332" s="1039"/>
      <c r="BD332" s="1039"/>
      <c r="BE332" s="1019"/>
      <c r="BF332" s="1019"/>
      <c r="BG332" s="1039"/>
      <c r="BH332" s="1007"/>
      <c r="BI332" s="1007"/>
      <c r="BJ332" s="1007"/>
      <c r="BK332" s="1007"/>
      <c r="BL332" s="1007"/>
      <c r="BM332" s="1007"/>
      <c r="BN332" s="1007"/>
      <c r="BO332" s="1007"/>
      <c r="BP332" s="1007"/>
      <c r="BQ332" s="1007"/>
      <c r="BR332" s="1007"/>
      <c r="BS332" s="1007"/>
      <c r="BT332" s="1007"/>
      <c r="BU332" s="1007"/>
      <c r="BV332" s="1007"/>
      <c r="BW332" s="1007"/>
      <c r="BX332" s="1007"/>
      <c r="BY332" s="1007"/>
      <c r="BZ332" s="1007"/>
      <c r="CA332" s="1007"/>
      <c r="CB332" s="1007"/>
      <c r="CC332" s="1007"/>
      <c r="CD332" s="1007"/>
      <c r="CE332" s="1007"/>
      <c r="CF332" s="1007"/>
      <c r="CG332" s="1007"/>
      <c r="CH332" s="1007"/>
      <c r="CI332" s="1007"/>
      <c r="CJ332" s="1007"/>
    </row>
    <row r="333" spans="1:88" s="1011" customFormat="1" hidden="1">
      <c r="A333" s="1039"/>
      <c r="B333" s="1019"/>
      <c r="C333" s="1019"/>
      <c r="D333" s="1019"/>
      <c r="E333" s="1019"/>
      <c r="F333" s="1019"/>
      <c r="G333" s="1019"/>
      <c r="H333" s="1019"/>
      <c r="I333" s="1019"/>
      <c r="J333" s="1019"/>
      <c r="K333" s="1019"/>
      <c r="L333" s="1019"/>
      <c r="M333" s="1019"/>
      <c r="N333" s="1019"/>
      <c r="O333" s="1019"/>
      <c r="P333" s="1019"/>
      <c r="Q333" s="1019"/>
      <c r="R333" s="1019"/>
      <c r="S333" s="1019"/>
      <c r="T333" s="1019"/>
      <c r="U333" s="1019"/>
      <c r="V333" s="1019"/>
      <c r="W333" s="1019"/>
      <c r="X333" s="1040"/>
      <c r="Y333" s="1041"/>
      <c r="Z333" s="1019"/>
      <c r="AA333" s="1019"/>
      <c r="AB333" s="1019"/>
      <c r="AC333" s="1019"/>
      <c r="AD333" s="1019"/>
      <c r="AE333" s="1019"/>
      <c r="AF333" s="1019"/>
      <c r="AG333" s="1019"/>
      <c r="AH333" s="1019"/>
      <c r="AI333" s="1019"/>
      <c r="AJ333" s="1019"/>
      <c r="AK333" s="1019"/>
      <c r="AL333" s="1019"/>
      <c r="AM333" s="1019"/>
      <c r="AN333" s="1019"/>
      <c r="AO333" s="1019"/>
      <c r="AP333" s="1019"/>
      <c r="AQ333" s="1019"/>
      <c r="AR333" s="1019"/>
      <c r="AS333" s="1019"/>
      <c r="AT333" s="1039"/>
      <c r="AU333" s="1039"/>
      <c r="AV333" s="1042"/>
      <c r="AW333" s="1041"/>
      <c r="AX333" s="1039"/>
      <c r="AY333" s="1039"/>
      <c r="AZ333" s="1019"/>
      <c r="BA333" s="1019"/>
      <c r="BB333" s="1039"/>
      <c r="BC333" s="1039"/>
      <c r="BD333" s="1039"/>
      <c r="BE333" s="1019"/>
      <c r="BF333" s="1019"/>
      <c r="BG333" s="1039"/>
      <c r="BH333" s="1007"/>
      <c r="BI333" s="1007"/>
      <c r="BJ333" s="1007"/>
      <c r="BK333" s="1007"/>
      <c r="BL333" s="1007"/>
      <c r="BM333" s="1007"/>
      <c r="BN333" s="1007"/>
      <c r="BO333" s="1007"/>
      <c r="BP333" s="1007"/>
      <c r="BQ333" s="1007"/>
      <c r="BR333" s="1007"/>
      <c r="BS333" s="1007"/>
      <c r="BT333" s="1007"/>
      <c r="BU333" s="1007"/>
      <c r="BV333" s="1007"/>
      <c r="BW333" s="1007"/>
      <c r="BX333" s="1007"/>
      <c r="BY333" s="1007"/>
      <c r="BZ333" s="1007"/>
      <c r="CA333" s="1007"/>
      <c r="CB333" s="1007"/>
      <c r="CC333" s="1007"/>
      <c r="CD333" s="1007"/>
      <c r="CE333" s="1007"/>
      <c r="CF333" s="1007"/>
      <c r="CG333" s="1007"/>
      <c r="CH333" s="1007"/>
      <c r="CI333" s="1007"/>
      <c r="CJ333" s="1007"/>
    </row>
    <row r="334" spans="1:88" s="1011" customFormat="1" hidden="1">
      <c r="A334" s="1039"/>
      <c r="B334" s="1019"/>
      <c r="C334" s="1019"/>
      <c r="D334" s="1019"/>
      <c r="E334" s="1019"/>
      <c r="F334" s="1019"/>
      <c r="G334" s="1019"/>
      <c r="H334" s="1019"/>
      <c r="I334" s="1019"/>
      <c r="J334" s="1019"/>
      <c r="K334" s="1019"/>
      <c r="L334" s="1019"/>
      <c r="M334" s="1019"/>
      <c r="N334" s="1019"/>
      <c r="O334" s="1019"/>
      <c r="P334" s="1019"/>
      <c r="Q334" s="1019"/>
      <c r="R334" s="1019"/>
      <c r="S334" s="1019"/>
      <c r="T334" s="1019"/>
      <c r="U334" s="1019"/>
      <c r="V334" s="1019"/>
      <c r="W334" s="1019"/>
      <c r="X334" s="1040"/>
      <c r="Y334" s="1041"/>
      <c r="Z334" s="1019"/>
      <c r="AA334" s="1019"/>
      <c r="AB334" s="1019"/>
      <c r="AC334" s="1019"/>
      <c r="AD334" s="1019"/>
      <c r="AE334" s="1019"/>
      <c r="AF334" s="1019"/>
      <c r="AG334" s="1019"/>
      <c r="AH334" s="1019"/>
      <c r="AI334" s="1019"/>
      <c r="AJ334" s="1019"/>
      <c r="AK334" s="1019"/>
      <c r="AL334" s="1019"/>
      <c r="AM334" s="1019"/>
      <c r="AN334" s="1019"/>
      <c r="AO334" s="1019"/>
      <c r="AP334" s="1019"/>
      <c r="AQ334" s="1019"/>
      <c r="AR334" s="1019"/>
      <c r="AS334" s="1019"/>
      <c r="AT334" s="1039"/>
      <c r="AU334" s="1039"/>
      <c r="AV334" s="1042"/>
      <c r="AW334" s="1041"/>
      <c r="AX334" s="1039"/>
      <c r="AY334" s="1039"/>
      <c r="AZ334" s="1019"/>
      <c r="BA334" s="1019"/>
      <c r="BB334" s="1039"/>
      <c r="BC334" s="1039"/>
      <c r="BD334" s="1039"/>
      <c r="BE334" s="1019"/>
      <c r="BF334" s="1019"/>
      <c r="BG334" s="1039"/>
      <c r="BH334" s="1007"/>
      <c r="BI334" s="1007"/>
      <c r="BJ334" s="1007"/>
      <c r="BK334" s="1007"/>
      <c r="BL334" s="1007"/>
      <c r="BM334" s="1007"/>
      <c r="BN334" s="1007"/>
      <c r="BO334" s="1007"/>
      <c r="BP334" s="1007"/>
      <c r="BQ334" s="1007"/>
      <c r="BR334" s="1007"/>
      <c r="BS334" s="1007"/>
      <c r="BT334" s="1007"/>
      <c r="BU334" s="1007"/>
      <c r="BV334" s="1007"/>
      <c r="BW334" s="1007"/>
      <c r="BX334" s="1007"/>
      <c r="BY334" s="1007"/>
      <c r="BZ334" s="1007"/>
      <c r="CA334" s="1007"/>
      <c r="CB334" s="1007"/>
      <c r="CC334" s="1007"/>
      <c r="CD334" s="1007"/>
      <c r="CE334" s="1007"/>
      <c r="CF334" s="1007"/>
      <c r="CG334" s="1007"/>
      <c r="CH334" s="1007"/>
      <c r="CI334" s="1007"/>
      <c r="CJ334" s="1007"/>
    </row>
    <row r="335" spans="1:88" s="1011" customFormat="1" hidden="1">
      <c r="A335" s="1039"/>
      <c r="B335" s="1019"/>
      <c r="C335" s="1019"/>
      <c r="D335" s="1019"/>
      <c r="E335" s="1019"/>
      <c r="F335" s="1019"/>
      <c r="G335" s="1019"/>
      <c r="H335" s="1019"/>
      <c r="I335" s="1019"/>
      <c r="J335" s="1019"/>
      <c r="K335" s="1019"/>
      <c r="L335" s="1019"/>
      <c r="M335" s="1019"/>
      <c r="N335" s="1019"/>
      <c r="O335" s="1019"/>
      <c r="P335" s="1019"/>
      <c r="Q335" s="1019"/>
      <c r="R335" s="1019"/>
      <c r="S335" s="1019"/>
      <c r="T335" s="1019"/>
      <c r="U335" s="1019"/>
      <c r="V335" s="1019"/>
      <c r="W335" s="1019"/>
      <c r="X335" s="1040"/>
      <c r="Y335" s="1041"/>
      <c r="Z335" s="1019"/>
      <c r="AA335" s="1019"/>
      <c r="AB335" s="1019"/>
      <c r="AC335" s="1019"/>
      <c r="AD335" s="1019"/>
      <c r="AE335" s="1019"/>
      <c r="AF335" s="1019"/>
      <c r="AG335" s="1019"/>
      <c r="AH335" s="1019"/>
      <c r="AI335" s="1019"/>
      <c r="AJ335" s="1019"/>
      <c r="AK335" s="1019"/>
      <c r="AL335" s="1019"/>
      <c r="AM335" s="1019"/>
      <c r="AN335" s="1019"/>
      <c r="AO335" s="1019"/>
      <c r="AP335" s="1019"/>
      <c r="AQ335" s="1019"/>
      <c r="AR335" s="1019"/>
      <c r="AS335" s="1019"/>
      <c r="AT335" s="1039"/>
      <c r="AU335" s="1039"/>
      <c r="AV335" s="1042"/>
      <c r="AW335" s="1041"/>
      <c r="AX335" s="1039"/>
      <c r="AY335" s="1039"/>
      <c r="AZ335" s="1019"/>
      <c r="BA335" s="1019"/>
      <c r="BB335" s="1039"/>
      <c r="BC335" s="1039"/>
      <c r="BD335" s="1039"/>
      <c r="BE335" s="1019"/>
      <c r="BF335" s="1019"/>
      <c r="BG335" s="1039"/>
      <c r="BH335" s="1007"/>
      <c r="BI335" s="1007"/>
      <c r="BJ335" s="1007"/>
      <c r="BK335" s="1007"/>
      <c r="BL335" s="1007"/>
      <c r="BM335" s="1007"/>
      <c r="BN335" s="1007"/>
      <c r="BO335" s="1007"/>
      <c r="BP335" s="1007"/>
      <c r="BQ335" s="1007"/>
      <c r="BR335" s="1007"/>
      <c r="BS335" s="1007"/>
      <c r="BT335" s="1007"/>
      <c r="BU335" s="1007"/>
      <c r="BV335" s="1007"/>
      <c r="BW335" s="1007"/>
      <c r="BX335" s="1007"/>
      <c r="BY335" s="1007"/>
      <c r="BZ335" s="1007"/>
      <c r="CA335" s="1007"/>
      <c r="CB335" s="1007"/>
      <c r="CC335" s="1007"/>
      <c r="CD335" s="1007"/>
      <c r="CE335" s="1007"/>
      <c r="CF335" s="1007"/>
      <c r="CG335" s="1007"/>
      <c r="CH335" s="1007"/>
      <c r="CI335" s="1007"/>
      <c r="CJ335" s="1007"/>
    </row>
    <row r="336" spans="1:88" s="1011" customFormat="1" hidden="1">
      <c r="A336" s="1039"/>
      <c r="B336" s="1019"/>
      <c r="C336" s="1019"/>
      <c r="D336" s="1019"/>
      <c r="E336" s="1019"/>
      <c r="F336" s="1019"/>
      <c r="G336" s="1019"/>
      <c r="H336" s="1019"/>
      <c r="I336" s="1019"/>
      <c r="J336" s="1019"/>
      <c r="K336" s="1019"/>
      <c r="L336" s="1019"/>
      <c r="M336" s="1019"/>
      <c r="N336" s="1019"/>
      <c r="O336" s="1019"/>
      <c r="P336" s="1019"/>
      <c r="Q336" s="1019"/>
      <c r="R336" s="1019"/>
      <c r="S336" s="1019"/>
      <c r="T336" s="1019"/>
      <c r="U336" s="1019"/>
      <c r="V336" s="1019"/>
      <c r="W336" s="1019"/>
      <c r="X336" s="1040"/>
      <c r="Y336" s="1041"/>
      <c r="Z336" s="1019"/>
      <c r="AA336" s="1019"/>
      <c r="AB336" s="1019"/>
      <c r="AC336" s="1019"/>
      <c r="AD336" s="1019"/>
      <c r="AE336" s="1019"/>
      <c r="AF336" s="1019"/>
      <c r="AG336" s="1019"/>
      <c r="AH336" s="1019"/>
      <c r="AI336" s="1019"/>
      <c r="AJ336" s="1019"/>
      <c r="AK336" s="1019"/>
      <c r="AL336" s="1019"/>
      <c r="AM336" s="1019"/>
      <c r="AN336" s="1019"/>
      <c r="AO336" s="1019"/>
      <c r="AP336" s="1019"/>
      <c r="AQ336" s="1019"/>
      <c r="AR336" s="1019"/>
      <c r="AS336" s="1019"/>
      <c r="AT336" s="1039"/>
      <c r="AU336" s="1039"/>
      <c r="AV336" s="1042"/>
      <c r="AW336" s="1041"/>
      <c r="AX336" s="1039"/>
      <c r="AY336" s="1039"/>
      <c r="AZ336" s="1019"/>
      <c r="BA336" s="1019"/>
      <c r="BB336" s="1039"/>
      <c r="BC336" s="1039"/>
      <c r="BD336" s="1039"/>
      <c r="BE336" s="1019"/>
      <c r="BF336" s="1019"/>
      <c r="BG336" s="1039"/>
      <c r="BH336" s="1007"/>
      <c r="BI336" s="1007"/>
      <c r="BJ336" s="1007"/>
      <c r="BK336" s="1007"/>
      <c r="BL336" s="1007"/>
      <c r="BM336" s="1007"/>
      <c r="BN336" s="1007"/>
      <c r="BO336" s="1007"/>
      <c r="BP336" s="1007"/>
      <c r="BQ336" s="1007"/>
      <c r="BR336" s="1007"/>
      <c r="BS336" s="1007"/>
      <c r="BT336" s="1007"/>
      <c r="BU336" s="1007"/>
      <c r="BV336" s="1007"/>
      <c r="BW336" s="1007"/>
      <c r="BX336" s="1007"/>
      <c r="BY336" s="1007"/>
      <c r="BZ336" s="1007"/>
      <c r="CA336" s="1007"/>
      <c r="CB336" s="1007"/>
      <c r="CC336" s="1007"/>
      <c r="CD336" s="1007"/>
      <c r="CE336" s="1007"/>
      <c r="CF336" s="1007"/>
      <c r="CG336" s="1007"/>
      <c r="CH336" s="1007"/>
      <c r="CI336" s="1007"/>
      <c r="CJ336" s="1007"/>
    </row>
    <row r="337" spans="1:88" s="1011" customFormat="1" hidden="1">
      <c r="A337" s="1039"/>
      <c r="B337" s="1019"/>
      <c r="C337" s="1019"/>
      <c r="D337" s="1019"/>
      <c r="E337" s="1019"/>
      <c r="F337" s="1019"/>
      <c r="G337" s="1019"/>
      <c r="H337" s="1019"/>
      <c r="I337" s="1019"/>
      <c r="J337" s="1019"/>
      <c r="K337" s="1019"/>
      <c r="L337" s="1019"/>
      <c r="M337" s="1019"/>
      <c r="N337" s="1019"/>
      <c r="O337" s="1019"/>
      <c r="P337" s="1019"/>
      <c r="Q337" s="1019"/>
      <c r="R337" s="1019"/>
      <c r="S337" s="1019"/>
      <c r="T337" s="1019"/>
      <c r="U337" s="1019"/>
      <c r="V337" s="1019"/>
      <c r="W337" s="1019"/>
      <c r="X337" s="1040"/>
      <c r="Y337" s="1041"/>
      <c r="Z337" s="1019"/>
      <c r="AA337" s="1019"/>
      <c r="AB337" s="1019"/>
      <c r="AC337" s="1019"/>
      <c r="AD337" s="1019"/>
      <c r="AE337" s="1019"/>
      <c r="AF337" s="1019"/>
      <c r="AG337" s="1019"/>
      <c r="AH337" s="1019"/>
      <c r="AI337" s="1019"/>
      <c r="AJ337" s="1019"/>
      <c r="AK337" s="1019"/>
      <c r="AL337" s="1019"/>
      <c r="AM337" s="1019"/>
      <c r="AN337" s="1019"/>
      <c r="AO337" s="1019"/>
      <c r="AP337" s="1019"/>
      <c r="AQ337" s="1019"/>
      <c r="AR337" s="1019"/>
      <c r="AS337" s="1019"/>
      <c r="AT337" s="1039"/>
      <c r="AU337" s="1039"/>
      <c r="AV337" s="1042"/>
      <c r="AW337" s="1041"/>
      <c r="AX337" s="1039"/>
      <c r="AY337" s="1039"/>
      <c r="AZ337" s="1019"/>
      <c r="BA337" s="1019"/>
      <c r="BB337" s="1039"/>
      <c r="BC337" s="1039"/>
      <c r="BD337" s="1039"/>
      <c r="BE337" s="1019"/>
      <c r="BF337" s="1019"/>
      <c r="BG337" s="1039"/>
      <c r="BH337" s="1007"/>
      <c r="BI337" s="1007"/>
      <c r="BJ337" s="1007"/>
      <c r="BK337" s="1007"/>
      <c r="BL337" s="1007"/>
      <c r="BM337" s="1007"/>
      <c r="BN337" s="1007"/>
      <c r="BO337" s="1007"/>
      <c r="BP337" s="1007"/>
      <c r="BQ337" s="1007"/>
      <c r="BR337" s="1007"/>
      <c r="BS337" s="1007"/>
      <c r="BT337" s="1007"/>
      <c r="BU337" s="1007"/>
      <c r="BV337" s="1007"/>
      <c r="BW337" s="1007"/>
      <c r="BX337" s="1007"/>
      <c r="BY337" s="1007"/>
      <c r="BZ337" s="1007"/>
      <c r="CA337" s="1007"/>
      <c r="CB337" s="1007"/>
      <c r="CC337" s="1007"/>
      <c r="CD337" s="1007"/>
      <c r="CE337" s="1007"/>
      <c r="CF337" s="1007"/>
      <c r="CG337" s="1007"/>
      <c r="CH337" s="1007"/>
      <c r="CI337" s="1007"/>
      <c r="CJ337" s="1007"/>
    </row>
    <row r="338" spans="1:88" s="1011" customFormat="1" hidden="1">
      <c r="A338" s="1039"/>
      <c r="B338" s="1019"/>
      <c r="C338" s="1019"/>
      <c r="D338" s="1019"/>
      <c r="E338" s="1019"/>
      <c r="F338" s="1019"/>
      <c r="G338" s="1019"/>
      <c r="H338" s="1019"/>
      <c r="I338" s="1019"/>
      <c r="J338" s="1019"/>
      <c r="K338" s="1019"/>
      <c r="L338" s="1019"/>
      <c r="M338" s="1019"/>
      <c r="N338" s="1019"/>
      <c r="O338" s="1019"/>
      <c r="P338" s="1019"/>
      <c r="Q338" s="1019"/>
      <c r="R338" s="1019"/>
      <c r="S338" s="1019"/>
      <c r="T338" s="1019"/>
      <c r="U338" s="1019"/>
      <c r="V338" s="1019"/>
      <c r="W338" s="1019"/>
      <c r="X338" s="1040"/>
      <c r="Y338" s="1041"/>
      <c r="Z338" s="1019"/>
      <c r="AA338" s="1019"/>
      <c r="AB338" s="1019"/>
      <c r="AC338" s="1019"/>
      <c r="AD338" s="1019"/>
      <c r="AE338" s="1019"/>
      <c r="AF338" s="1019"/>
      <c r="AG338" s="1019"/>
      <c r="AH338" s="1019"/>
      <c r="AI338" s="1019"/>
      <c r="AJ338" s="1019"/>
      <c r="AK338" s="1019"/>
      <c r="AL338" s="1019"/>
      <c r="AM338" s="1019"/>
      <c r="AN338" s="1019"/>
      <c r="AO338" s="1019"/>
      <c r="AP338" s="1019"/>
      <c r="AQ338" s="1019"/>
      <c r="AR338" s="1019"/>
      <c r="AS338" s="1019"/>
      <c r="AT338" s="1039"/>
      <c r="AU338" s="1039"/>
      <c r="AV338" s="1042"/>
      <c r="AW338" s="1041"/>
      <c r="AX338" s="1039"/>
      <c r="AY338" s="1039"/>
      <c r="AZ338" s="1019"/>
      <c r="BA338" s="1019"/>
      <c r="BB338" s="1039"/>
      <c r="BC338" s="1039"/>
      <c r="BD338" s="1039"/>
      <c r="BE338" s="1019"/>
      <c r="BF338" s="1019"/>
      <c r="BG338" s="1039"/>
      <c r="BH338" s="1007"/>
      <c r="BI338" s="1007"/>
      <c r="BJ338" s="1007"/>
      <c r="BK338" s="1007"/>
      <c r="BL338" s="1007"/>
      <c r="BM338" s="1007"/>
      <c r="BN338" s="1007"/>
      <c r="BO338" s="1007"/>
      <c r="BP338" s="1007"/>
      <c r="BQ338" s="1007"/>
      <c r="BR338" s="1007"/>
      <c r="BS338" s="1007"/>
      <c r="BT338" s="1007"/>
      <c r="BU338" s="1007"/>
      <c r="BV338" s="1007"/>
      <c r="BW338" s="1007"/>
      <c r="BX338" s="1007"/>
      <c r="BY338" s="1007"/>
      <c r="BZ338" s="1007"/>
      <c r="CA338" s="1007"/>
      <c r="CB338" s="1007"/>
      <c r="CC338" s="1007"/>
      <c r="CD338" s="1007"/>
      <c r="CE338" s="1007"/>
      <c r="CF338" s="1007"/>
      <c r="CG338" s="1007"/>
      <c r="CH338" s="1007"/>
      <c r="CI338" s="1007"/>
      <c r="CJ338" s="1007"/>
    </row>
    <row r="339" spans="1:88" s="1011" customFormat="1" hidden="1">
      <c r="A339" s="1039"/>
      <c r="B339" s="1019"/>
      <c r="C339" s="1019"/>
      <c r="D339" s="1019"/>
      <c r="E339" s="1019"/>
      <c r="F339" s="1019"/>
      <c r="G339" s="1019"/>
      <c r="H339" s="1019"/>
      <c r="I339" s="1019"/>
      <c r="J339" s="1019"/>
      <c r="K339" s="1019"/>
      <c r="L339" s="1019"/>
      <c r="M339" s="1019"/>
      <c r="N339" s="1019"/>
      <c r="O339" s="1019"/>
      <c r="P339" s="1019"/>
      <c r="Q339" s="1019"/>
      <c r="R339" s="1019"/>
      <c r="S339" s="1019"/>
      <c r="T339" s="1019"/>
      <c r="U339" s="1019"/>
      <c r="V339" s="1019"/>
      <c r="W339" s="1019"/>
      <c r="X339" s="1040"/>
      <c r="Y339" s="1041"/>
      <c r="Z339" s="1019"/>
      <c r="AA339" s="1019"/>
      <c r="AB339" s="1019"/>
      <c r="AC339" s="1019"/>
      <c r="AD339" s="1019"/>
      <c r="AE339" s="1019"/>
      <c r="AF339" s="1019"/>
      <c r="AG339" s="1019"/>
      <c r="AH339" s="1019"/>
      <c r="AI339" s="1019"/>
      <c r="AJ339" s="1019"/>
      <c r="AK339" s="1019"/>
      <c r="AL339" s="1019"/>
      <c r="AM339" s="1019"/>
      <c r="AN339" s="1019"/>
      <c r="AO339" s="1019"/>
      <c r="AP339" s="1019"/>
      <c r="AQ339" s="1019"/>
      <c r="AR339" s="1019"/>
      <c r="AS339" s="1019"/>
      <c r="AT339" s="1039"/>
      <c r="AU339" s="1039"/>
      <c r="AV339" s="1042"/>
      <c r="AW339" s="1041"/>
      <c r="AX339" s="1039"/>
      <c r="AY339" s="1039"/>
      <c r="AZ339" s="1019"/>
      <c r="BA339" s="1019"/>
      <c r="BB339" s="1039"/>
      <c r="BC339" s="1039"/>
      <c r="BD339" s="1039"/>
      <c r="BE339" s="1019"/>
      <c r="BF339" s="1019"/>
      <c r="BG339" s="1039"/>
      <c r="BH339" s="1007"/>
      <c r="BI339" s="1007"/>
      <c r="BJ339" s="1007"/>
      <c r="BK339" s="1007"/>
      <c r="BL339" s="1007"/>
      <c r="BM339" s="1007"/>
      <c r="BN339" s="1007"/>
      <c r="BO339" s="1007"/>
      <c r="BP339" s="1007"/>
      <c r="BQ339" s="1007"/>
      <c r="BR339" s="1007"/>
      <c r="BS339" s="1007"/>
      <c r="BT339" s="1007"/>
      <c r="BU339" s="1007"/>
      <c r="BV339" s="1007"/>
      <c r="BW339" s="1007"/>
      <c r="BX339" s="1007"/>
      <c r="BY339" s="1007"/>
      <c r="BZ339" s="1007"/>
      <c r="CA339" s="1007"/>
      <c r="CB339" s="1007"/>
      <c r="CC339" s="1007"/>
      <c r="CD339" s="1007"/>
      <c r="CE339" s="1007"/>
      <c r="CF339" s="1007"/>
      <c r="CG339" s="1007"/>
      <c r="CH339" s="1007"/>
      <c r="CI339" s="1007"/>
      <c r="CJ339" s="1007"/>
    </row>
    <row r="340" spans="1:88" s="1011" customFormat="1" hidden="1">
      <c r="A340" s="1039"/>
      <c r="B340" s="1019"/>
      <c r="C340" s="1019"/>
      <c r="D340" s="1019"/>
      <c r="E340" s="1019"/>
      <c r="F340" s="1019"/>
      <c r="G340" s="1019"/>
      <c r="H340" s="1019"/>
      <c r="I340" s="1019"/>
      <c r="J340" s="1019"/>
      <c r="K340" s="1019"/>
      <c r="L340" s="1019"/>
      <c r="M340" s="1019"/>
      <c r="N340" s="1019"/>
      <c r="O340" s="1019"/>
      <c r="P340" s="1019"/>
      <c r="Q340" s="1019"/>
      <c r="R340" s="1019"/>
      <c r="S340" s="1019"/>
      <c r="T340" s="1019"/>
      <c r="U340" s="1019"/>
      <c r="V340" s="1019"/>
      <c r="W340" s="1019"/>
      <c r="X340" s="1040"/>
      <c r="Y340" s="1041"/>
      <c r="Z340" s="1019"/>
      <c r="AA340" s="1019"/>
      <c r="AB340" s="1019"/>
      <c r="AC340" s="1019"/>
      <c r="AD340" s="1019"/>
      <c r="AE340" s="1019"/>
      <c r="AF340" s="1019"/>
      <c r="AG340" s="1019"/>
      <c r="AH340" s="1019"/>
      <c r="AI340" s="1019"/>
      <c r="AJ340" s="1019"/>
      <c r="AK340" s="1019"/>
      <c r="AL340" s="1019"/>
      <c r="AM340" s="1019"/>
      <c r="AN340" s="1019"/>
      <c r="AO340" s="1019"/>
      <c r="AP340" s="1019"/>
      <c r="AQ340" s="1019"/>
      <c r="AR340" s="1019"/>
      <c r="AS340" s="1019"/>
      <c r="AT340" s="1039"/>
      <c r="AU340" s="1039"/>
      <c r="AV340" s="1042"/>
      <c r="AW340" s="1041"/>
      <c r="AX340" s="1039"/>
      <c r="AY340" s="1039"/>
      <c r="AZ340" s="1019"/>
      <c r="BA340" s="1019"/>
      <c r="BB340" s="1039"/>
      <c r="BC340" s="1039"/>
      <c r="BD340" s="1039"/>
      <c r="BE340" s="1019"/>
      <c r="BF340" s="1019"/>
      <c r="BG340" s="1039"/>
      <c r="BH340" s="1007"/>
      <c r="BI340" s="1007"/>
      <c r="BJ340" s="1007"/>
      <c r="BK340" s="1007"/>
      <c r="BL340" s="1007"/>
      <c r="BM340" s="1007"/>
      <c r="BN340" s="1007"/>
      <c r="BO340" s="1007"/>
      <c r="BP340" s="1007"/>
      <c r="BQ340" s="1007"/>
      <c r="BR340" s="1007"/>
      <c r="BS340" s="1007"/>
      <c r="BT340" s="1007"/>
      <c r="BU340" s="1007"/>
      <c r="BV340" s="1007"/>
      <c r="BW340" s="1007"/>
      <c r="BX340" s="1007"/>
      <c r="BY340" s="1007"/>
      <c r="BZ340" s="1007"/>
      <c r="CA340" s="1007"/>
      <c r="CB340" s="1007"/>
      <c r="CC340" s="1007"/>
      <c r="CD340" s="1007"/>
      <c r="CE340" s="1007"/>
      <c r="CF340" s="1007"/>
      <c r="CG340" s="1007"/>
      <c r="CH340" s="1007"/>
      <c r="CI340" s="1007"/>
      <c r="CJ340" s="1007"/>
    </row>
    <row r="341" spans="1:88" s="1011" customFormat="1" hidden="1">
      <c r="A341" s="1039"/>
      <c r="B341" s="1019"/>
      <c r="C341" s="1019"/>
      <c r="D341" s="1019"/>
      <c r="E341" s="1019"/>
      <c r="F341" s="1019"/>
      <c r="G341" s="1019"/>
      <c r="H341" s="1019"/>
      <c r="I341" s="1019"/>
      <c r="J341" s="1019"/>
      <c r="K341" s="1019"/>
      <c r="L341" s="1019"/>
      <c r="M341" s="1019"/>
      <c r="N341" s="1019"/>
      <c r="O341" s="1019"/>
      <c r="P341" s="1019"/>
      <c r="Q341" s="1019"/>
      <c r="R341" s="1019"/>
      <c r="S341" s="1019"/>
      <c r="T341" s="1019"/>
      <c r="U341" s="1019"/>
      <c r="V341" s="1019"/>
      <c r="W341" s="1019"/>
      <c r="X341" s="1040"/>
      <c r="Y341" s="1041"/>
      <c r="Z341" s="1019"/>
      <c r="AA341" s="1019"/>
      <c r="AB341" s="1019"/>
      <c r="AC341" s="1019"/>
      <c r="AD341" s="1019"/>
      <c r="AE341" s="1019"/>
      <c r="AF341" s="1019"/>
      <c r="AG341" s="1019"/>
      <c r="AH341" s="1019"/>
      <c r="AI341" s="1019"/>
      <c r="AJ341" s="1019"/>
      <c r="AK341" s="1019"/>
      <c r="AL341" s="1019"/>
      <c r="AM341" s="1019"/>
      <c r="AN341" s="1019"/>
      <c r="AO341" s="1019"/>
      <c r="AP341" s="1019"/>
      <c r="AQ341" s="1019"/>
      <c r="AR341" s="1019"/>
      <c r="AS341" s="1019"/>
      <c r="AT341" s="1039"/>
      <c r="AU341" s="1039"/>
      <c r="AV341" s="1042"/>
      <c r="AW341" s="1041"/>
      <c r="AX341" s="1039"/>
      <c r="AY341" s="1039"/>
      <c r="AZ341" s="1019"/>
      <c r="BA341" s="1019"/>
      <c r="BB341" s="1039"/>
      <c r="BC341" s="1039"/>
      <c r="BD341" s="1039"/>
      <c r="BE341" s="1019"/>
      <c r="BF341" s="1019"/>
      <c r="BG341" s="1039"/>
      <c r="BH341" s="1007"/>
      <c r="BI341" s="1007"/>
      <c r="BJ341" s="1007"/>
      <c r="BK341" s="1007"/>
      <c r="BL341" s="1007"/>
      <c r="BM341" s="1007"/>
      <c r="BN341" s="1007"/>
      <c r="BO341" s="1007"/>
      <c r="BP341" s="1007"/>
      <c r="BQ341" s="1007"/>
      <c r="BR341" s="1007"/>
      <c r="BS341" s="1007"/>
      <c r="BT341" s="1007"/>
      <c r="BU341" s="1007"/>
      <c r="BV341" s="1007"/>
      <c r="BW341" s="1007"/>
      <c r="BX341" s="1007"/>
      <c r="BY341" s="1007"/>
      <c r="BZ341" s="1007"/>
      <c r="CA341" s="1007"/>
      <c r="CB341" s="1007"/>
      <c r="CC341" s="1007"/>
      <c r="CD341" s="1007"/>
      <c r="CE341" s="1007"/>
      <c r="CF341" s="1007"/>
      <c r="CG341" s="1007"/>
      <c r="CH341" s="1007"/>
      <c r="CI341" s="1007"/>
      <c r="CJ341" s="1007"/>
    </row>
    <row r="342" spans="1:88" s="1011" customFormat="1" hidden="1">
      <c r="A342" s="1039"/>
      <c r="B342" s="1019"/>
      <c r="C342" s="1019"/>
      <c r="D342" s="1019"/>
      <c r="E342" s="1019"/>
      <c r="F342" s="1019"/>
      <c r="G342" s="1019"/>
      <c r="H342" s="1019"/>
      <c r="I342" s="1019"/>
      <c r="J342" s="1019"/>
      <c r="K342" s="1019"/>
      <c r="L342" s="1019"/>
      <c r="M342" s="1019"/>
      <c r="N342" s="1019"/>
      <c r="O342" s="1019"/>
      <c r="P342" s="1019"/>
      <c r="Q342" s="1019"/>
      <c r="R342" s="1019"/>
      <c r="S342" s="1019"/>
      <c r="T342" s="1019"/>
      <c r="U342" s="1019"/>
      <c r="V342" s="1019"/>
      <c r="W342" s="1019"/>
      <c r="X342" s="1040"/>
      <c r="Y342" s="1041"/>
      <c r="Z342" s="1019"/>
      <c r="AA342" s="1019"/>
      <c r="AB342" s="1019"/>
      <c r="AC342" s="1019"/>
      <c r="AD342" s="1019"/>
      <c r="AE342" s="1019"/>
      <c r="AF342" s="1019"/>
      <c r="AG342" s="1019"/>
      <c r="AH342" s="1019"/>
      <c r="AI342" s="1019"/>
      <c r="AJ342" s="1019"/>
      <c r="AK342" s="1019"/>
      <c r="AL342" s="1019"/>
      <c r="AM342" s="1019"/>
      <c r="AN342" s="1019"/>
      <c r="AO342" s="1019"/>
      <c r="AP342" s="1019"/>
      <c r="AQ342" s="1019"/>
      <c r="AR342" s="1019"/>
      <c r="AS342" s="1019"/>
      <c r="AT342" s="1039"/>
      <c r="AU342" s="1039"/>
      <c r="AV342" s="1042"/>
      <c r="AW342" s="1041"/>
      <c r="AX342" s="1039"/>
      <c r="AY342" s="1039"/>
      <c r="AZ342" s="1019"/>
      <c r="BA342" s="1019"/>
      <c r="BB342" s="1039"/>
      <c r="BC342" s="1039"/>
      <c r="BD342" s="1039"/>
      <c r="BE342" s="1019"/>
      <c r="BF342" s="1019"/>
      <c r="BG342" s="1039"/>
      <c r="BH342" s="1007"/>
      <c r="BI342" s="1007"/>
      <c r="BJ342" s="1007"/>
      <c r="BK342" s="1007"/>
      <c r="BL342" s="1007"/>
      <c r="BM342" s="1007"/>
      <c r="BN342" s="1007"/>
      <c r="BO342" s="1007"/>
      <c r="BP342" s="1007"/>
      <c r="BQ342" s="1007"/>
      <c r="BR342" s="1007"/>
      <c r="BS342" s="1007"/>
      <c r="BT342" s="1007"/>
      <c r="BU342" s="1007"/>
      <c r="BV342" s="1007"/>
      <c r="BW342" s="1007"/>
      <c r="BX342" s="1007"/>
      <c r="BY342" s="1007"/>
      <c r="BZ342" s="1007"/>
      <c r="CA342" s="1007"/>
      <c r="CB342" s="1007"/>
      <c r="CC342" s="1007"/>
      <c r="CD342" s="1007"/>
      <c r="CE342" s="1007"/>
      <c r="CF342" s="1007"/>
      <c r="CG342" s="1007"/>
      <c r="CH342" s="1007"/>
      <c r="CI342" s="1007"/>
      <c r="CJ342" s="1007"/>
    </row>
    <row r="343" spans="1:88" s="1011" customFormat="1" hidden="1">
      <c r="A343" s="1039"/>
      <c r="B343" s="1019"/>
      <c r="C343" s="1019"/>
      <c r="D343" s="1019"/>
      <c r="E343" s="1019"/>
      <c r="F343" s="1019"/>
      <c r="G343" s="1019"/>
      <c r="H343" s="1019"/>
      <c r="I343" s="1019"/>
      <c r="J343" s="1019"/>
      <c r="K343" s="1019"/>
      <c r="L343" s="1019"/>
      <c r="M343" s="1019"/>
      <c r="N343" s="1019"/>
      <c r="O343" s="1019"/>
      <c r="P343" s="1019"/>
      <c r="Q343" s="1019"/>
      <c r="R343" s="1019"/>
      <c r="S343" s="1019"/>
      <c r="T343" s="1019"/>
      <c r="U343" s="1019"/>
      <c r="V343" s="1019"/>
      <c r="W343" s="1019"/>
      <c r="X343" s="1040"/>
      <c r="Y343" s="1041"/>
      <c r="Z343" s="1019"/>
      <c r="AA343" s="1019"/>
      <c r="AB343" s="1019"/>
      <c r="AC343" s="1019"/>
      <c r="AD343" s="1019"/>
      <c r="AE343" s="1019"/>
      <c r="AF343" s="1019"/>
      <c r="AG343" s="1019"/>
      <c r="AH343" s="1019"/>
      <c r="AI343" s="1019"/>
      <c r="AJ343" s="1019"/>
      <c r="AK343" s="1019"/>
      <c r="AL343" s="1019"/>
      <c r="AM343" s="1019"/>
      <c r="AN343" s="1019"/>
      <c r="AO343" s="1019"/>
      <c r="AP343" s="1019"/>
      <c r="AQ343" s="1019"/>
      <c r="AR343" s="1019"/>
      <c r="AS343" s="1019"/>
      <c r="AT343" s="1039"/>
      <c r="AU343" s="1039"/>
      <c r="AV343" s="1042"/>
      <c r="AW343" s="1041"/>
      <c r="AX343" s="1039"/>
      <c r="AY343" s="1039"/>
      <c r="AZ343" s="1019"/>
      <c r="BA343" s="1019"/>
      <c r="BB343" s="1039"/>
      <c r="BC343" s="1039"/>
      <c r="BD343" s="1039"/>
      <c r="BE343" s="1019"/>
      <c r="BF343" s="1019"/>
      <c r="BG343" s="1039"/>
      <c r="BH343" s="1007"/>
      <c r="BI343" s="1007"/>
      <c r="BJ343" s="1007"/>
      <c r="BK343" s="1007"/>
      <c r="BL343" s="1007"/>
      <c r="BM343" s="1007"/>
      <c r="BN343" s="1007"/>
      <c r="BO343" s="1007"/>
      <c r="BP343" s="1007"/>
      <c r="BQ343" s="1007"/>
      <c r="BR343" s="1007"/>
      <c r="BS343" s="1007"/>
      <c r="BT343" s="1007"/>
      <c r="BU343" s="1007"/>
      <c r="BV343" s="1007"/>
      <c r="BW343" s="1007"/>
      <c r="BX343" s="1007"/>
      <c r="BY343" s="1007"/>
      <c r="BZ343" s="1007"/>
      <c r="CA343" s="1007"/>
      <c r="CB343" s="1007"/>
      <c r="CC343" s="1007"/>
      <c r="CD343" s="1007"/>
      <c r="CE343" s="1007"/>
      <c r="CF343" s="1007"/>
      <c r="CG343" s="1007"/>
      <c r="CH343" s="1007"/>
      <c r="CI343" s="1007"/>
      <c r="CJ343" s="1007"/>
    </row>
    <row r="344" spans="1:88" s="1011" customFormat="1" hidden="1">
      <c r="A344" s="1039"/>
      <c r="B344" s="1019"/>
      <c r="C344" s="1019"/>
      <c r="D344" s="1019"/>
      <c r="E344" s="1019"/>
      <c r="F344" s="1019"/>
      <c r="G344" s="1019"/>
      <c r="H344" s="1019"/>
      <c r="I344" s="1019"/>
      <c r="J344" s="1019"/>
      <c r="K344" s="1019"/>
      <c r="L344" s="1019"/>
      <c r="M344" s="1019"/>
      <c r="N344" s="1019"/>
      <c r="O344" s="1019"/>
      <c r="P344" s="1019"/>
      <c r="Q344" s="1019"/>
      <c r="R344" s="1019"/>
      <c r="S344" s="1019"/>
      <c r="T344" s="1019"/>
      <c r="U344" s="1019"/>
      <c r="V344" s="1019"/>
      <c r="W344" s="1019"/>
      <c r="X344" s="1040"/>
      <c r="Y344" s="1041"/>
      <c r="Z344" s="1019"/>
      <c r="AA344" s="1019"/>
      <c r="AB344" s="1019"/>
      <c r="AC344" s="1019"/>
      <c r="AD344" s="1019"/>
      <c r="AE344" s="1019"/>
      <c r="AF344" s="1019"/>
      <c r="AG344" s="1019"/>
      <c r="AH344" s="1019"/>
      <c r="AI344" s="1019"/>
      <c r="AJ344" s="1019"/>
      <c r="AK344" s="1019"/>
      <c r="AL344" s="1019"/>
      <c r="AM344" s="1019"/>
      <c r="AN344" s="1019"/>
      <c r="AO344" s="1019"/>
      <c r="AP344" s="1019"/>
      <c r="AQ344" s="1019"/>
      <c r="AR344" s="1019"/>
      <c r="AS344" s="1019"/>
      <c r="AT344" s="1039"/>
      <c r="AU344" s="1039"/>
      <c r="AV344" s="1042"/>
      <c r="AW344" s="1041"/>
      <c r="AX344" s="1039"/>
      <c r="AY344" s="1039"/>
      <c r="AZ344" s="1019"/>
      <c r="BA344" s="1019"/>
      <c r="BB344" s="1039"/>
      <c r="BC344" s="1039"/>
      <c r="BD344" s="1039"/>
      <c r="BE344" s="1019"/>
      <c r="BF344" s="1019"/>
      <c r="BG344" s="1039"/>
      <c r="BH344" s="1007"/>
      <c r="BI344" s="1007"/>
      <c r="BJ344" s="1007"/>
      <c r="BK344" s="1007"/>
      <c r="BL344" s="1007"/>
      <c r="BM344" s="1007"/>
      <c r="BN344" s="1007"/>
      <c r="BO344" s="1007"/>
      <c r="BP344" s="1007"/>
      <c r="BQ344" s="1007"/>
      <c r="BR344" s="1007"/>
      <c r="BS344" s="1007"/>
      <c r="BT344" s="1007"/>
      <c r="BU344" s="1007"/>
      <c r="BV344" s="1007"/>
      <c r="BW344" s="1007"/>
      <c r="BX344" s="1007"/>
      <c r="BY344" s="1007"/>
      <c r="BZ344" s="1007"/>
      <c r="CA344" s="1007"/>
      <c r="CB344" s="1007"/>
      <c r="CC344" s="1007"/>
      <c r="CD344" s="1007"/>
      <c r="CE344" s="1007"/>
      <c r="CF344" s="1007"/>
      <c r="CG344" s="1007"/>
      <c r="CH344" s="1007"/>
      <c r="CI344" s="1007"/>
      <c r="CJ344" s="1007"/>
    </row>
    <row r="345" spans="1:88" s="1011" customFormat="1" hidden="1">
      <c r="A345" s="1039"/>
      <c r="B345" s="1019"/>
      <c r="C345" s="1019"/>
      <c r="D345" s="1019"/>
      <c r="E345" s="1019"/>
      <c r="F345" s="1019"/>
      <c r="G345" s="1019"/>
      <c r="H345" s="1019"/>
      <c r="I345" s="1019"/>
      <c r="J345" s="1019"/>
      <c r="K345" s="1019"/>
      <c r="L345" s="1019"/>
      <c r="M345" s="1019"/>
      <c r="N345" s="1019"/>
      <c r="O345" s="1019"/>
      <c r="P345" s="1019"/>
      <c r="Q345" s="1019"/>
      <c r="R345" s="1019"/>
      <c r="S345" s="1019"/>
      <c r="T345" s="1019"/>
      <c r="U345" s="1019"/>
      <c r="V345" s="1019"/>
      <c r="W345" s="1019"/>
      <c r="X345" s="1040"/>
      <c r="Y345" s="1041"/>
      <c r="Z345" s="1019"/>
      <c r="AA345" s="1019"/>
      <c r="AB345" s="1019"/>
      <c r="AC345" s="1019"/>
      <c r="AD345" s="1019"/>
      <c r="AE345" s="1019"/>
      <c r="AF345" s="1019"/>
      <c r="AG345" s="1019"/>
      <c r="AH345" s="1019"/>
      <c r="AI345" s="1019"/>
      <c r="AJ345" s="1019"/>
      <c r="AK345" s="1019"/>
      <c r="AL345" s="1019"/>
      <c r="AM345" s="1019"/>
      <c r="AN345" s="1019"/>
      <c r="AO345" s="1019"/>
      <c r="AP345" s="1019"/>
      <c r="AQ345" s="1019"/>
      <c r="AR345" s="1019"/>
      <c r="AS345" s="1019"/>
      <c r="AT345" s="1039"/>
      <c r="AU345" s="1039"/>
      <c r="AV345" s="1042"/>
      <c r="AW345" s="1041"/>
      <c r="AX345" s="1039"/>
      <c r="AY345" s="1039"/>
      <c r="AZ345" s="1019"/>
      <c r="BA345" s="1019"/>
      <c r="BB345" s="1039"/>
      <c r="BC345" s="1039"/>
      <c r="BD345" s="1039"/>
      <c r="BE345" s="1019"/>
      <c r="BF345" s="1019"/>
      <c r="BG345" s="1039"/>
      <c r="BH345" s="1007"/>
      <c r="BI345" s="1007"/>
      <c r="BJ345" s="1007"/>
      <c r="BK345" s="1007"/>
      <c r="BL345" s="1007"/>
      <c r="BM345" s="1007"/>
      <c r="BN345" s="1007"/>
      <c r="BO345" s="1007"/>
      <c r="BP345" s="1007"/>
      <c r="BQ345" s="1007"/>
      <c r="BR345" s="1007"/>
      <c r="BS345" s="1007"/>
      <c r="BT345" s="1007"/>
      <c r="BU345" s="1007"/>
      <c r="BV345" s="1007"/>
      <c r="BW345" s="1007"/>
      <c r="BX345" s="1007"/>
      <c r="BY345" s="1007"/>
      <c r="BZ345" s="1007"/>
      <c r="CA345" s="1007"/>
      <c r="CB345" s="1007"/>
      <c r="CC345" s="1007"/>
      <c r="CD345" s="1007"/>
      <c r="CE345" s="1007"/>
      <c r="CF345" s="1007"/>
      <c r="CG345" s="1007"/>
      <c r="CH345" s="1007"/>
      <c r="CI345" s="1007"/>
      <c r="CJ345" s="1007"/>
    </row>
    <row r="346" spans="1:88" s="1011" customFormat="1" hidden="1">
      <c r="A346" s="1039"/>
      <c r="B346" s="1019"/>
      <c r="C346" s="1019"/>
      <c r="D346" s="1019"/>
      <c r="E346" s="1019"/>
      <c r="F346" s="1019"/>
      <c r="G346" s="1019"/>
      <c r="H346" s="1019"/>
      <c r="I346" s="1019"/>
      <c r="J346" s="1019"/>
      <c r="K346" s="1019"/>
      <c r="L346" s="1019"/>
      <c r="M346" s="1019"/>
      <c r="N346" s="1019"/>
      <c r="O346" s="1019"/>
      <c r="P346" s="1019"/>
      <c r="Q346" s="1019"/>
      <c r="R346" s="1019"/>
      <c r="S346" s="1019"/>
      <c r="T346" s="1019"/>
      <c r="U346" s="1019"/>
      <c r="V346" s="1019"/>
      <c r="W346" s="1019"/>
      <c r="X346" s="1040"/>
      <c r="Y346" s="1041"/>
      <c r="Z346" s="1019"/>
      <c r="AA346" s="1019"/>
      <c r="AB346" s="1019"/>
      <c r="AC346" s="1019"/>
      <c r="AD346" s="1019"/>
      <c r="AE346" s="1019"/>
      <c r="AF346" s="1019"/>
      <c r="AG346" s="1019"/>
      <c r="AH346" s="1019"/>
      <c r="AI346" s="1019"/>
      <c r="AJ346" s="1019"/>
      <c r="AK346" s="1019"/>
      <c r="AL346" s="1019"/>
      <c r="AM346" s="1019"/>
      <c r="AN346" s="1019"/>
      <c r="AO346" s="1019"/>
      <c r="AP346" s="1019"/>
      <c r="AQ346" s="1019"/>
      <c r="AR346" s="1019"/>
      <c r="AS346" s="1019"/>
      <c r="AT346" s="1039"/>
      <c r="AU346" s="1039"/>
      <c r="AV346" s="1042"/>
      <c r="AW346" s="1041"/>
      <c r="AX346" s="1039"/>
      <c r="AY346" s="1039"/>
      <c r="AZ346" s="1019"/>
      <c r="BA346" s="1019"/>
      <c r="BB346" s="1039"/>
      <c r="BC346" s="1039"/>
      <c r="BD346" s="1039"/>
      <c r="BE346" s="1019"/>
      <c r="BF346" s="1019"/>
      <c r="BG346" s="1039"/>
      <c r="BH346" s="1007"/>
      <c r="BI346" s="1007"/>
      <c r="BJ346" s="1007"/>
      <c r="BK346" s="1007"/>
      <c r="BL346" s="1007"/>
      <c r="BM346" s="1007"/>
      <c r="BN346" s="1007"/>
      <c r="BO346" s="1007"/>
      <c r="BP346" s="1007"/>
      <c r="BQ346" s="1007"/>
      <c r="BR346" s="1007"/>
      <c r="BS346" s="1007"/>
      <c r="BT346" s="1007"/>
      <c r="BU346" s="1007"/>
      <c r="BV346" s="1007"/>
      <c r="BW346" s="1007"/>
      <c r="BX346" s="1007"/>
      <c r="BY346" s="1007"/>
      <c r="BZ346" s="1007"/>
      <c r="CA346" s="1007"/>
      <c r="CB346" s="1007"/>
      <c r="CC346" s="1007"/>
      <c r="CD346" s="1007"/>
      <c r="CE346" s="1007"/>
      <c r="CF346" s="1007"/>
      <c r="CG346" s="1007"/>
      <c r="CH346" s="1007"/>
      <c r="CI346" s="1007"/>
      <c r="CJ346" s="1007"/>
    </row>
    <row r="347" spans="1:88" s="1011" customFormat="1" hidden="1">
      <c r="A347" s="1039"/>
      <c r="B347" s="1019"/>
      <c r="C347" s="1019"/>
      <c r="D347" s="1019"/>
      <c r="E347" s="1019"/>
      <c r="F347" s="1019"/>
      <c r="G347" s="1019"/>
      <c r="H347" s="1019"/>
      <c r="I347" s="1019"/>
      <c r="J347" s="1019"/>
      <c r="K347" s="1019"/>
      <c r="L347" s="1019"/>
      <c r="M347" s="1019"/>
      <c r="N347" s="1019"/>
      <c r="O347" s="1019"/>
      <c r="P347" s="1019"/>
      <c r="Q347" s="1019"/>
      <c r="R347" s="1019"/>
      <c r="S347" s="1019"/>
      <c r="T347" s="1019"/>
      <c r="U347" s="1019"/>
      <c r="V347" s="1019"/>
      <c r="W347" s="1019"/>
      <c r="X347" s="1040"/>
      <c r="Y347" s="1041"/>
      <c r="Z347" s="1019"/>
      <c r="AA347" s="1019"/>
      <c r="AB347" s="1019"/>
      <c r="AC347" s="1019"/>
      <c r="AD347" s="1019"/>
      <c r="AE347" s="1019"/>
      <c r="AF347" s="1019"/>
      <c r="AG347" s="1019"/>
      <c r="AH347" s="1019"/>
      <c r="AI347" s="1019"/>
      <c r="AJ347" s="1019"/>
      <c r="AK347" s="1019"/>
      <c r="AL347" s="1019"/>
      <c r="AM347" s="1019"/>
      <c r="AN347" s="1019"/>
      <c r="AO347" s="1019"/>
      <c r="AP347" s="1019"/>
      <c r="AQ347" s="1019"/>
      <c r="AR347" s="1019"/>
      <c r="AS347" s="1019"/>
      <c r="AT347" s="1039"/>
      <c r="AU347" s="1039"/>
      <c r="AV347" s="1042"/>
      <c r="AW347" s="1041"/>
      <c r="AX347" s="1039"/>
      <c r="AY347" s="1039"/>
      <c r="AZ347" s="1019"/>
      <c r="BA347" s="1019"/>
      <c r="BB347" s="1039"/>
      <c r="BC347" s="1039"/>
      <c r="BD347" s="1039"/>
      <c r="BE347" s="1019"/>
      <c r="BF347" s="1019"/>
      <c r="BG347" s="1039"/>
      <c r="BH347" s="1007"/>
      <c r="BI347" s="1007"/>
      <c r="BJ347" s="1007"/>
      <c r="BK347" s="1007"/>
      <c r="BL347" s="1007"/>
      <c r="BM347" s="1007"/>
      <c r="BN347" s="1007"/>
      <c r="BO347" s="1007"/>
      <c r="BP347" s="1007"/>
      <c r="BQ347" s="1007"/>
      <c r="BR347" s="1007"/>
      <c r="BS347" s="1007"/>
      <c r="BT347" s="1007"/>
      <c r="BU347" s="1007"/>
      <c r="BV347" s="1007"/>
      <c r="BW347" s="1007"/>
      <c r="BX347" s="1007"/>
      <c r="BY347" s="1007"/>
      <c r="BZ347" s="1007"/>
      <c r="CA347" s="1007"/>
      <c r="CB347" s="1007"/>
      <c r="CC347" s="1007"/>
      <c r="CD347" s="1007"/>
      <c r="CE347" s="1007"/>
      <c r="CF347" s="1007"/>
      <c r="CG347" s="1007"/>
      <c r="CH347" s="1007"/>
      <c r="CI347" s="1007"/>
      <c r="CJ347" s="1007"/>
    </row>
    <row r="348" spans="1:88" s="1011" customFormat="1" hidden="1">
      <c r="A348" s="1039"/>
      <c r="B348" s="1019"/>
      <c r="C348" s="1019"/>
      <c r="D348" s="1019"/>
      <c r="E348" s="1019"/>
      <c r="F348" s="1019"/>
      <c r="G348" s="1019"/>
      <c r="H348" s="1019"/>
      <c r="I348" s="1019"/>
      <c r="J348" s="1019"/>
      <c r="K348" s="1019"/>
      <c r="L348" s="1019"/>
      <c r="M348" s="1019"/>
      <c r="N348" s="1019"/>
      <c r="O348" s="1019"/>
      <c r="P348" s="1019"/>
      <c r="Q348" s="1019"/>
      <c r="R348" s="1019"/>
      <c r="S348" s="1019"/>
      <c r="T348" s="1019"/>
      <c r="U348" s="1019"/>
      <c r="V348" s="1019"/>
      <c r="W348" s="1019"/>
      <c r="X348" s="1040"/>
      <c r="Y348" s="1041"/>
      <c r="Z348" s="1019"/>
      <c r="AA348" s="1019"/>
      <c r="AB348" s="1019"/>
      <c r="AC348" s="1019"/>
      <c r="AD348" s="1019"/>
      <c r="AE348" s="1019"/>
      <c r="AF348" s="1019"/>
      <c r="AG348" s="1019"/>
      <c r="AH348" s="1019"/>
      <c r="AI348" s="1019"/>
      <c r="AJ348" s="1019"/>
      <c r="AK348" s="1019"/>
      <c r="AL348" s="1019"/>
      <c r="AM348" s="1019"/>
      <c r="AN348" s="1019"/>
      <c r="AO348" s="1019"/>
      <c r="AP348" s="1019"/>
      <c r="AQ348" s="1019"/>
      <c r="AR348" s="1019"/>
      <c r="AS348" s="1019"/>
      <c r="AT348" s="1039"/>
      <c r="AU348" s="1039"/>
      <c r="AV348" s="1042"/>
      <c r="AW348" s="1041"/>
      <c r="AX348" s="1039"/>
      <c r="AY348" s="1039"/>
      <c r="AZ348" s="1019"/>
      <c r="BA348" s="1019"/>
      <c r="BB348" s="1039"/>
      <c r="BC348" s="1039"/>
      <c r="BD348" s="1039"/>
      <c r="BE348" s="1019"/>
      <c r="BF348" s="1019"/>
      <c r="BG348" s="1039"/>
      <c r="BH348" s="1007"/>
      <c r="BI348" s="1007"/>
      <c r="BJ348" s="1007"/>
      <c r="BK348" s="1007"/>
      <c r="BL348" s="1007"/>
      <c r="BM348" s="1007"/>
      <c r="BN348" s="1007"/>
      <c r="BO348" s="1007"/>
      <c r="BP348" s="1007"/>
      <c r="BQ348" s="1007"/>
      <c r="BR348" s="1007"/>
      <c r="BS348" s="1007"/>
      <c r="BT348" s="1007"/>
      <c r="BU348" s="1007"/>
      <c r="BV348" s="1007"/>
      <c r="BW348" s="1007"/>
      <c r="BX348" s="1007"/>
      <c r="BY348" s="1007"/>
      <c r="BZ348" s="1007"/>
      <c r="CA348" s="1007"/>
      <c r="CB348" s="1007"/>
      <c r="CC348" s="1007"/>
      <c r="CD348" s="1007"/>
      <c r="CE348" s="1007"/>
      <c r="CF348" s="1007"/>
      <c r="CG348" s="1007"/>
      <c r="CH348" s="1007"/>
      <c r="CI348" s="1007"/>
      <c r="CJ348" s="1007"/>
    </row>
    <row r="349" spans="1:88" s="1011" customFormat="1" hidden="1">
      <c r="A349" s="1039"/>
      <c r="B349" s="1019"/>
      <c r="C349" s="1019"/>
      <c r="D349" s="1019"/>
      <c r="E349" s="1019"/>
      <c r="F349" s="1019"/>
      <c r="G349" s="1019"/>
      <c r="H349" s="1019"/>
      <c r="I349" s="1019"/>
      <c r="J349" s="1019"/>
      <c r="K349" s="1019"/>
      <c r="L349" s="1019"/>
      <c r="M349" s="1019"/>
      <c r="N349" s="1019"/>
      <c r="O349" s="1019"/>
      <c r="P349" s="1019"/>
      <c r="Q349" s="1019"/>
      <c r="R349" s="1019"/>
      <c r="S349" s="1019"/>
      <c r="T349" s="1019"/>
      <c r="U349" s="1019"/>
      <c r="V349" s="1019"/>
      <c r="W349" s="1019"/>
      <c r="X349" s="1040"/>
      <c r="Y349" s="1041"/>
      <c r="Z349" s="1019"/>
      <c r="AA349" s="1019"/>
      <c r="AB349" s="1019"/>
      <c r="AC349" s="1019"/>
      <c r="AD349" s="1019"/>
      <c r="AE349" s="1019"/>
      <c r="AF349" s="1019"/>
      <c r="AG349" s="1019"/>
      <c r="AH349" s="1019"/>
      <c r="AI349" s="1019"/>
      <c r="AJ349" s="1019"/>
      <c r="AK349" s="1019"/>
      <c r="AL349" s="1019"/>
      <c r="AM349" s="1019"/>
      <c r="AN349" s="1019"/>
      <c r="AO349" s="1019"/>
      <c r="AP349" s="1019"/>
      <c r="AQ349" s="1019"/>
      <c r="AR349" s="1019"/>
      <c r="AS349" s="1019"/>
      <c r="AT349" s="1039"/>
      <c r="AU349" s="1039"/>
      <c r="AV349" s="1042"/>
      <c r="AW349" s="1041"/>
      <c r="AX349" s="1039"/>
      <c r="AY349" s="1039"/>
      <c r="AZ349" s="1019"/>
      <c r="BA349" s="1019"/>
      <c r="BB349" s="1039"/>
      <c r="BC349" s="1039"/>
      <c r="BD349" s="1039"/>
      <c r="BE349" s="1019"/>
      <c r="BF349" s="1019"/>
      <c r="BG349" s="1039"/>
      <c r="BH349" s="1007"/>
      <c r="BI349" s="1007"/>
      <c r="BJ349" s="1007"/>
      <c r="BK349" s="1007"/>
      <c r="BL349" s="1007"/>
      <c r="BM349" s="1007"/>
      <c r="BN349" s="1007"/>
      <c r="BO349" s="1007"/>
      <c r="BP349" s="1007"/>
      <c r="BQ349" s="1007"/>
      <c r="BR349" s="1007"/>
      <c r="BS349" s="1007"/>
      <c r="BT349" s="1007"/>
      <c r="BU349" s="1007"/>
      <c r="BV349" s="1007"/>
      <c r="BW349" s="1007"/>
      <c r="BX349" s="1007"/>
      <c r="BY349" s="1007"/>
      <c r="BZ349" s="1007"/>
      <c r="CA349" s="1007"/>
      <c r="CB349" s="1007"/>
      <c r="CC349" s="1007"/>
      <c r="CD349" s="1007"/>
      <c r="CE349" s="1007"/>
      <c r="CF349" s="1007"/>
      <c r="CG349" s="1007"/>
      <c r="CH349" s="1007"/>
      <c r="CI349" s="1007"/>
      <c r="CJ349" s="1007"/>
    </row>
    <row r="350" spans="1:88" s="1011" customFormat="1" hidden="1">
      <c r="A350" s="1039"/>
      <c r="B350" s="1019"/>
      <c r="C350" s="1019"/>
      <c r="D350" s="1019"/>
      <c r="E350" s="1019"/>
      <c r="F350" s="1019"/>
      <c r="G350" s="1019"/>
      <c r="H350" s="1019"/>
      <c r="I350" s="1019"/>
      <c r="J350" s="1019"/>
      <c r="K350" s="1019"/>
      <c r="L350" s="1019"/>
      <c r="M350" s="1019"/>
      <c r="N350" s="1019"/>
      <c r="O350" s="1019"/>
      <c r="P350" s="1019"/>
      <c r="Q350" s="1019"/>
      <c r="R350" s="1019"/>
      <c r="S350" s="1019"/>
      <c r="T350" s="1019"/>
      <c r="U350" s="1019"/>
      <c r="V350" s="1019"/>
      <c r="W350" s="1019"/>
      <c r="X350" s="1040"/>
      <c r="Y350" s="1041"/>
      <c r="Z350" s="1019"/>
      <c r="AA350" s="1019"/>
      <c r="AB350" s="1019"/>
      <c r="AC350" s="1019"/>
      <c r="AD350" s="1019"/>
      <c r="AE350" s="1019"/>
      <c r="AF350" s="1019"/>
      <c r="AG350" s="1019"/>
      <c r="AH350" s="1019"/>
      <c r="AI350" s="1019"/>
      <c r="AJ350" s="1019"/>
      <c r="AK350" s="1019"/>
      <c r="AL350" s="1019"/>
      <c r="AM350" s="1019"/>
      <c r="AN350" s="1019"/>
      <c r="AO350" s="1019"/>
      <c r="AP350" s="1019"/>
      <c r="AQ350" s="1019"/>
      <c r="AR350" s="1019"/>
      <c r="AS350" s="1019"/>
      <c r="AT350" s="1039"/>
      <c r="AU350" s="1039"/>
      <c r="AV350" s="1042"/>
      <c r="AW350" s="1041"/>
      <c r="AX350" s="1039"/>
      <c r="AY350" s="1039"/>
      <c r="AZ350" s="1019"/>
      <c r="BA350" s="1019"/>
      <c r="BB350" s="1039"/>
      <c r="BC350" s="1039"/>
      <c r="BD350" s="1039"/>
      <c r="BE350" s="1019"/>
      <c r="BF350" s="1019"/>
      <c r="BG350" s="1039"/>
      <c r="BH350" s="1007"/>
      <c r="BI350" s="1007"/>
      <c r="BJ350" s="1007"/>
      <c r="BK350" s="1007"/>
      <c r="BL350" s="1007"/>
      <c r="BM350" s="1007"/>
      <c r="BN350" s="1007"/>
      <c r="BO350" s="1007"/>
      <c r="BP350" s="1007"/>
      <c r="BQ350" s="1007"/>
      <c r="BR350" s="1007"/>
      <c r="BS350" s="1007"/>
      <c r="BT350" s="1007"/>
      <c r="BU350" s="1007"/>
      <c r="BV350" s="1007"/>
      <c r="BW350" s="1007"/>
      <c r="BX350" s="1007"/>
      <c r="BY350" s="1007"/>
      <c r="BZ350" s="1007"/>
      <c r="CA350" s="1007"/>
      <c r="CB350" s="1007"/>
      <c r="CC350" s="1007"/>
      <c r="CD350" s="1007"/>
      <c r="CE350" s="1007"/>
      <c r="CF350" s="1007"/>
      <c r="CG350" s="1007"/>
      <c r="CH350" s="1007"/>
      <c r="CI350" s="1007"/>
      <c r="CJ350" s="1007"/>
    </row>
    <row r="351" spans="1:88" s="1011" customFormat="1" hidden="1">
      <c r="A351" s="1039"/>
      <c r="B351" s="1019"/>
      <c r="C351" s="1019"/>
      <c r="D351" s="1019"/>
      <c r="E351" s="1019"/>
      <c r="F351" s="1019"/>
      <c r="G351" s="1019"/>
      <c r="H351" s="1019"/>
      <c r="I351" s="1019"/>
      <c r="J351" s="1019"/>
      <c r="K351" s="1019"/>
      <c r="L351" s="1019"/>
      <c r="M351" s="1019"/>
      <c r="N351" s="1019"/>
      <c r="O351" s="1019"/>
      <c r="P351" s="1019"/>
      <c r="Q351" s="1019"/>
      <c r="R351" s="1019"/>
      <c r="S351" s="1019"/>
      <c r="T351" s="1019"/>
      <c r="U351" s="1019"/>
      <c r="V351" s="1019"/>
      <c r="W351" s="1019"/>
      <c r="X351" s="1040"/>
      <c r="Y351" s="1041"/>
      <c r="Z351" s="1019"/>
      <c r="AA351" s="1019"/>
      <c r="AB351" s="1019"/>
      <c r="AC351" s="1019"/>
      <c r="AD351" s="1019"/>
      <c r="AE351" s="1019"/>
      <c r="AF351" s="1019"/>
      <c r="AG351" s="1019"/>
      <c r="AH351" s="1019"/>
      <c r="AI351" s="1019"/>
      <c r="AJ351" s="1019"/>
      <c r="AK351" s="1019"/>
      <c r="AL351" s="1019"/>
      <c r="AM351" s="1019"/>
      <c r="AN351" s="1019"/>
      <c r="AO351" s="1019"/>
      <c r="AP351" s="1019"/>
      <c r="AQ351" s="1019"/>
      <c r="AR351" s="1019"/>
      <c r="AS351" s="1019"/>
      <c r="AT351" s="1039"/>
      <c r="AU351" s="1039"/>
      <c r="AV351" s="1042"/>
      <c r="AW351" s="1041"/>
      <c r="AX351" s="1039"/>
      <c r="AY351" s="1039"/>
      <c r="AZ351" s="1019"/>
      <c r="BA351" s="1019"/>
      <c r="BB351" s="1039"/>
      <c r="BC351" s="1039"/>
      <c r="BD351" s="1039"/>
      <c r="BE351" s="1019"/>
      <c r="BF351" s="1019"/>
      <c r="BG351" s="1039"/>
      <c r="BH351" s="1007"/>
      <c r="BI351" s="1007"/>
      <c r="BJ351" s="1007"/>
      <c r="BK351" s="1007"/>
      <c r="BL351" s="1007"/>
      <c r="BM351" s="1007"/>
      <c r="BN351" s="1007"/>
      <c r="BO351" s="1007"/>
      <c r="BP351" s="1007"/>
      <c r="BQ351" s="1007"/>
      <c r="BR351" s="1007"/>
      <c r="BS351" s="1007"/>
      <c r="BT351" s="1007"/>
      <c r="BU351" s="1007"/>
      <c r="BV351" s="1007"/>
      <c r="BW351" s="1007"/>
      <c r="BX351" s="1007"/>
      <c r="BY351" s="1007"/>
      <c r="BZ351" s="1007"/>
      <c r="CA351" s="1007"/>
      <c r="CB351" s="1007"/>
      <c r="CC351" s="1007"/>
      <c r="CD351" s="1007"/>
      <c r="CE351" s="1007"/>
      <c r="CF351" s="1007"/>
      <c r="CG351" s="1007"/>
      <c r="CH351" s="1007"/>
      <c r="CI351" s="1007"/>
      <c r="CJ351" s="1007"/>
    </row>
    <row r="352" spans="1:88" s="1011" customFormat="1" hidden="1">
      <c r="A352" s="1039"/>
      <c r="B352" s="1019"/>
      <c r="C352" s="1019"/>
      <c r="D352" s="1019"/>
      <c r="E352" s="1019"/>
      <c r="F352" s="1019"/>
      <c r="G352" s="1019"/>
      <c r="H352" s="1019"/>
      <c r="I352" s="1019"/>
      <c r="J352" s="1019"/>
      <c r="K352" s="1019"/>
      <c r="L352" s="1019"/>
      <c r="M352" s="1019"/>
      <c r="N352" s="1019"/>
      <c r="O352" s="1019"/>
      <c r="P352" s="1019"/>
      <c r="Q352" s="1019"/>
      <c r="R352" s="1019"/>
      <c r="S352" s="1019"/>
      <c r="T352" s="1019"/>
      <c r="U352" s="1019"/>
      <c r="V352" s="1019"/>
      <c r="W352" s="1019"/>
      <c r="X352" s="1040"/>
      <c r="Y352" s="1041"/>
      <c r="Z352" s="1019"/>
      <c r="AA352" s="1019"/>
      <c r="AB352" s="1019"/>
      <c r="AC352" s="1019"/>
      <c r="AD352" s="1019"/>
      <c r="AE352" s="1019"/>
      <c r="AF352" s="1019"/>
      <c r="AG352" s="1019"/>
      <c r="AH352" s="1019"/>
      <c r="AI352" s="1019"/>
      <c r="AJ352" s="1019"/>
      <c r="AK352" s="1019"/>
      <c r="AL352" s="1019"/>
      <c r="AM352" s="1019"/>
      <c r="AN352" s="1019"/>
      <c r="AO352" s="1019"/>
      <c r="AP352" s="1019"/>
      <c r="AQ352" s="1019"/>
      <c r="AR352" s="1019"/>
      <c r="AS352" s="1019"/>
      <c r="AT352" s="1039"/>
      <c r="AU352" s="1039"/>
      <c r="AV352" s="1042"/>
      <c r="AW352" s="1041"/>
      <c r="AX352" s="1039"/>
      <c r="AY352" s="1039"/>
      <c r="AZ352" s="1019"/>
      <c r="BA352" s="1019"/>
      <c r="BB352" s="1039"/>
      <c r="BC352" s="1039"/>
      <c r="BD352" s="1039"/>
      <c r="BE352" s="1019"/>
      <c r="BF352" s="1019"/>
      <c r="BG352" s="1039"/>
      <c r="BH352" s="1007"/>
      <c r="BI352" s="1007"/>
      <c r="BJ352" s="1007"/>
      <c r="BK352" s="1007"/>
      <c r="BL352" s="1007"/>
      <c r="BM352" s="1007"/>
      <c r="BN352" s="1007"/>
      <c r="BO352" s="1007"/>
      <c r="BP352" s="1007"/>
      <c r="BQ352" s="1007"/>
      <c r="BR352" s="1007"/>
      <c r="BS352" s="1007"/>
      <c r="BT352" s="1007"/>
      <c r="BU352" s="1007"/>
      <c r="BV352" s="1007"/>
      <c r="BW352" s="1007"/>
      <c r="BX352" s="1007"/>
      <c r="BY352" s="1007"/>
      <c r="BZ352" s="1007"/>
      <c r="CA352" s="1007"/>
      <c r="CB352" s="1007"/>
      <c r="CC352" s="1007"/>
      <c r="CD352" s="1007"/>
      <c r="CE352" s="1007"/>
      <c r="CF352" s="1007"/>
      <c r="CG352" s="1007"/>
      <c r="CH352" s="1007"/>
      <c r="CI352" s="1007"/>
      <c r="CJ352" s="1007"/>
    </row>
    <row r="353" spans="1:88" s="1011" customFormat="1" hidden="1">
      <c r="A353" s="1039"/>
      <c r="B353" s="1019"/>
      <c r="C353" s="1019"/>
      <c r="D353" s="1019"/>
      <c r="E353" s="1019"/>
      <c r="F353" s="1019"/>
      <c r="G353" s="1019"/>
      <c r="H353" s="1019"/>
      <c r="I353" s="1019"/>
      <c r="J353" s="1019"/>
      <c r="K353" s="1019"/>
      <c r="L353" s="1019"/>
      <c r="M353" s="1019"/>
      <c r="N353" s="1019"/>
      <c r="O353" s="1019"/>
      <c r="P353" s="1019"/>
      <c r="Q353" s="1019"/>
      <c r="R353" s="1019"/>
      <c r="S353" s="1019"/>
      <c r="T353" s="1019"/>
      <c r="U353" s="1019"/>
      <c r="V353" s="1019"/>
      <c r="W353" s="1019"/>
      <c r="X353" s="1040"/>
      <c r="Y353" s="1041"/>
      <c r="Z353" s="1019"/>
      <c r="AA353" s="1019"/>
      <c r="AB353" s="1019"/>
      <c r="AC353" s="1019"/>
      <c r="AD353" s="1019"/>
      <c r="AE353" s="1019"/>
      <c r="AF353" s="1019"/>
      <c r="AG353" s="1019"/>
      <c r="AH353" s="1019"/>
      <c r="AI353" s="1019"/>
      <c r="AJ353" s="1019"/>
      <c r="AK353" s="1019"/>
      <c r="AL353" s="1019"/>
      <c r="AM353" s="1019"/>
      <c r="AN353" s="1019"/>
      <c r="AO353" s="1019"/>
      <c r="AP353" s="1019"/>
      <c r="AQ353" s="1019"/>
      <c r="AR353" s="1019"/>
      <c r="AS353" s="1019"/>
      <c r="AT353" s="1039"/>
      <c r="AU353" s="1039"/>
      <c r="AV353" s="1042"/>
      <c r="AW353" s="1041"/>
      <c r="AX353" s="1039"/>
      <c r="AY353" s="1039"/>
      <c r="AZ353" s="1019"/>
      <c r="BA353" s="1019"/>
      <c r="BB353" s="1039"/>
      <c r="BC353" s="1039"/>
      <c r="BD353" s="1039"/>
      <c r="BE353" s="1019"/>
      <c r="BF353" s="1019"/>
      <c r="BG353" s="1039"/>
      <c r="BH353" s="1007"/>
      <c r="BI353" s="1007"/>
      <c r="BJ353" s="1007"/>
      <c r="BK353" s="1007"/>
      <c r="BL353" s="1007"/>
      <c r="BM353" s="1007"/>
      <c r="BN353" s="1007"/>
      <c r="BO353" s="1007"/>
      <c r="BP353" s="1007"/>
      <c r="BQ353" s="1007"/>
      <c r="BR353" s="1007"/>
      <c r="BS353" s="1007"/>
      <c r="BT353" s="1007"/>
      <c r="BU353" s="1007"/>
      <c r="BV353" s="1007"/>
      <c r="BW353" s="1007"/>
      <c r="BX353" s="1007"/>
      <c r="BY353" s="1007"/>
      <c r="BZ353" s="1007"/>
      <c r="CA353" s="1007"/>
      <c r="CB353" s="1007"/>
      <c r="CC353" s="1007"/>
      <c r="CD353" s="1007"/>
      <c r="CE353" s="1007"/>
      <c r="CF353" s="1007"/>
      <c r="CG353" s="1007"/>
      <c r="CH353" s="1007"/>
      <c r="CI353" s="1007"/>
      <c r="CJ353" s="1007"/>
    </row>
    <row r="354" spans="1:88" s="1011" customFormat="1" hidden="1">
      <c r="A354" s="1039"/>
      <c r="B354" s="1019"/>
      <c r="C354" s="1019"/>
      <c r="D354" s="1019"/>
      <c r="E354" s="1019"/>
      <c r="F354" s="1019"/>
      <c r="G354" s="1019"/>
      <c r="H354" s="1019"/>
      <c r="I354" s="1019"/>
      <c r="J354" s="1019"/>
      <c r="K354" s="1019"/>
      <c r="L354" s="1019"/>
      <c r="M354" s="1019"/>
      <c r="N354" s="1019"/>
      <c r="O354" s="1019"/>
      <c r="P354" s="1019"/>
      <c r="Q354" s="1019"/>
      <c r="R354" s="1019"/>
      <c r="S354" s="1019"/>
      <c r="T354" s="1019"/>
      <c r="U354" s="1019"/>
      <c r="V354" s="1019"/>
      <c r="W354" s="1019"/>
      <c r="X354" s="1040"/>
      <c r="Y354" s="1041"/>
      <c r="Z354" s="1019"/>
      <c r="AA354" s="1019"/>
      <c r="AB354" s="1019"/>
      <c r="AC354" s="1019"/>
      <c r="AD354" s="1019"/>
      <c r="AE354" s="1019"/>
      <c r="AF354" s="1019"/>
      <c r="AG354" s="1019"/>
      <c r="AH354" s="1019"/>
      <c r="AI354" s="1019"/>
      <c r="AJ354" s="1019"/>
      <c r="AK354" s="1019"/>
      <c r="AL354" s="1019"/>
      <c r="AM354" s="1019"/>
      <c r="AN354" s="1019"/>
      <c r="AO354" s="1019"/>
      <c r="AP354" s="1019"/>
      <c r="AQ354" s="1019"/>
      <c r="AR354" s="1019"/>
      <c r="AS354" s="1019"/>
      <c r="AT354" s="1039"/>
      <c r="AU354" s="1039"/>
      <c r="AV354" s="1042"/>
      <c r="AW354" s="1041"/>
      <c r="AX354" s="1039"/>
      <c r="AY354" s="1039"/>
      <c r="AZ354" s="1019"/>
      <c r="BA354" s="1019"/>
      <c r="BB354" s="1039"/>
      <c r="BC354" s="1039"/>
      <c r="BD354" s="1039"/>
      <c r="BE354" s="1019"/>
      <c r="BF354" s="1019"/>
      <c r="BG354" s="1039"/>
      <c r="BH354" s="1007"/>
      <c r="BI354" s="1007"/>
      <c r="BJ354" s="1007"/>
      <c r="BK354" s="1007"/>
      <c r="BL354" s="1007"/>
      <c r="BM354" s="1007"/>
      <c r="BN354" s="1007"/>
      <c r="BO354" s="1007"/>
      <c r="BP354" s="1007"/>
      <c r="BQ354" s="1007"/>
      <c r="BR354" s="1007"/>
      <c r="BS354" s="1007"/>
      <c r="BT354" s="1007"/>
      <c r="BU354" s="1007"/>
      <c r="BV354" s="1007"/>
      <c r="BW354" s="1007"/>
      <c r="BX354" s="1007"/>
      <c r="BY354" s="1007"/>
      <c r="BZ354" s="1007"/>
      <c r="CA354" s="1007"/>
      <c r="CB354" s="1007"/>
      <c r="CC354" s="1007"/>
      <c r="CD354" s="1007"/>
      <c r="CE354" s="1007"/>
      <c r="CF354" s="1007"/>
      <c r="CG354" s="1007"/>
      <c r="CH354" s="1007"/>
      <c r="CI354" s="1007"/>
      <c r="CJ354" s="1007"/>
    </row>
    <row r="355" spans="1:88" s="1011" customFormat="1" hidden="1">
      <c r="A355" s="1039"/>
      <c r="B355" s="1019"/>
      <c r="C355" s="1019"/>
      <c r="D355" s="1019"/>
      <c r="E355" s="1019"/>
      <c r="F355" s="1019"/>
      <c r="G355" s="1019"/>
      <c r="H355" s="1019"/>
      <c r="I355" s="1019"/>
      <c r="J355" s="1019"/>
      <c r="K355" s="1019"/>
      <c r="L355" s="1019"/>
      <c r="M355" s="1019"/>
      <c r="N355" s="1019"/>
      <c r="O355" s="1019"/>
      <c r="P355" s="1019"/>
      <c r="Q355" s="1019"/>
      <c r="R355" s="1019"/>
      <c r="S355" s="1019"/>
      <c r="T355" s="1019"/>
      <c r="U355" s="1019"/>
      <c r="V355" s="1019"/>
      <c r="W355" s="1019"/>
      <c r="X355" s="1040"/>
      <c r="Y355" s="1041"/>
      <c r="Z355" s="1019"/>
      <c r="AA355" s="1019"/>
      <c r="AB355" s="1019"/>
      <c r="AC355" s="1019"/>
      <c r="AD355" s="1019"/>
      <c r="AE355" s="1019"/>
      <c r="AF355" s="1019"/>
      <c r="AG355" s="1019"/>
      <c r="AH355" s="1019"/>
      <c r="AI355" s="1019"/>
      <c r="AJ355" s="1019"/>
      <c r="AK355" s="1019"/>
      <c r="AL355" s="1019"/>
      <c r="AM355" s="1019"/>
      <c r="AN355" s="1019"/>
      <c r="AO355" s="1019"/>
      <c r="AP355" s="1019"/>
      <c r="AQ355" s="1019"/>
      <c r="AR355" s="1019"/>
      <c r="AS355" s="1019"/>
      <c r="AT355" s="1039"/>
      <c r="AU355" s="1039"/>
      <c r="AV355" s="1042"/>
      <c r="AW355" s="1041"/>
      <c r="AX355" s="1039"/>
      <c r="AY355" s="1039"/>
      <c r="AZ355" s="1019"/>
      <c r="BA355" s="1019"/>
      <c r="BB355" s="1039"/>
      <c r="BC355" s="1039"/>
      <c r="BD355" s="1039"/>
      <c r="BE355" s="1019"/>
      <c r="BF355" s="1019"/>
      <c r="BG355" s="1039"/>
      <c r="BH355" s="1007"/>
      <c r="BI355" s="1007"/>
      <c r="BJ355" s="1007"/>
      <c r="BK355" s="1007"/>
      <c r="BL355" s="1007"/>
      <c r="BM355" s="1007"/>
      <c r="BN355" s="1007"/>
      <c r="BO355" s="1007"/>
      <c r="BP355" s="1007"/>
      <c r="BQ355" s="1007"/>
      <c r="BR355" s="1007"/>
      <c r="BS355" s="1007"/>
      <c r="BT355" s="1007"/>
      <c r="BU355" s="1007"/>
      <c r="BV355" s="1007"/>
      <c r="BW355" s="1007"/>
      <c r="BX355" s="1007"/>
      <c r="BY355" s="1007"/>
      <c r="BZ355" s="1007"/>
      <c r="CA355" s="1007"/>
      <c r="CB355" s="1007"/>
      <c r="CC355" s="1007"/>
      <c r="CD355" s="1007"/>
      <c r="CE355" s="1007"/>
      <c r="CF355" s="1007"/>
      <c r="CG355" s="1007"/>
      <c r="CH355" s="1007"/>
      <c r="CI355" s="1007"/>
      <c r="CJ355" s="1007"/>
    </row>
    <row r="356" spans="1:88" s="1011" customFormat="1" hidden="1">
      <c r="A356" s="1039"/>
      <c r="B356" s="1019"/>
      <c r="C356" s="1019"/>
      <c r="D356" s="1019"/>
      <c r="E356" s="1019"/>
      <c r="F356" s="1019"/>
      <c r="G356" s="1019"/>
      <c r="H356" s="1019"/>
      <c r="I356" s="1019"/>
      <c r="J356" s="1019"/>
      <c r="K356" s="1019"/>
      <c r="L356" s="1019"/>
      <c r="M356" s="1019"/>
      <c r="N356" s="1019"/>
      <c r="O356" s="1019"/>
      <c r="P356" s="1019"/>
      <c r="Q356" s="1019"/>
      <c r="R356" s="1019"/>
      <c r="S356" s="1019"/>
      <c r="T356" s="1019"/>
      <c r="U356" s="1019"/>
      <c r="V356" s="1019"/>
      <c r="W356" s="1019"/>
      <c r="X356" s="1040"/>
      <c r="Y356" s="1041"/>
      <c r="Z356" s="1019"/>
      <c r="AA356" s="1019"/>
      <c r="AB356" s="1019"/>
      <c r="AC356" s="1019"/>
      <c r="AD356" s="1019"/>
      <c r="AE356" s="1019"/>
      <c r="AF356" s="1019"/>
      <c r="AG356" s="1019"/>
      <c r="AH356" s="1019"/>
      <c r="AI356" s="1019"/>
      <c r="AJ356" s="1019"/>
      <c r="AK356" s="1019"/>
      <c r="AL356" s="1019"/>
      <c r="AM356" s="1019"/>
      <c r="AN356" s="1019"/>
      <c r="AO356" s="1019"/>
      <c r="AP356" s="1019"/>
      <c r="AQ356" s="1019"/>
      <c r="AR356" s="1019"/>
      <c r="AS356" s="1019"/>
      <c r="AT356" s="1039"/>
      <c r="AU356" s="1039"/>
      <c r="AV356" s="1042"/>
      <c r="AW356" s="1041"/>
      <c r="AX356" s="1039"/>
      <c r="AY356" s="1039"/>
      <c r="AZ356" s="1019"/>
      <c r="BA356" s="1019"/>
      <c r="BB356" s="1039"/>
      <c r="BC356" s="1039"/>
      <c r="BD356" s="1039"/>
      <c r="BE356" s="1019"/>
      <c r="BF356" s="1019"/>
      <c r="BG356" s="1039"/>
      <c r="BH356" s="1007"/>
      <c r="BI356" s="1007"/>
      <c r="BJ356" s="1007"/>
      <c r="BK356" s="1007"/>
      <c r="BL356" s="1007"/>
      <c r="BM356" s="1007"/>
      <c r="BN356" s="1007"/>
      <c r="BO356" s="1007"/>
      <c r="BP356" s="1007"/>
      <c r="BQ356" s="1007"/>
      <c r="BR356" s="1007"/>
      <c r="BS356" s="1007"/>
      <c r="BT356" s="1007"/>
      <c r="BU356" s="1007"/>
      <c r="BV356" s="1007"/>
      <c r="BW356" s="1007"/>
      <c r="BX356" s="1007"/>
      <c r="BY356" s="1007"/>
      <c r="BZ356" s="1007"/>
      <c r="CA356" s="1007"/>
      <c r="CB356" s="1007"/>
      <c r="CC356" s="1007"/>
      <c r="CD356" s="1007"/>
      <c r="CE356" s="1007"/>
      <c r="CF356" s="1007"/>
      <c r="CG356" s="1007"/>
      <c r="CH356" s="1007"/>
      <c r="CI356" s="1007"/>
      <c r="CJ356" s="1007"/>
    </row>
    <row r="357" spans="1:88" s="1011" customFormat="1" hidden="1">
      <c r="A357" s="1039"/>
      <c r="B357" s="1019"/>
      <c r="C357" s="1019"/>
      <c r="D357" s="1019"/>
      <c r="E357" s="1019"/>
      <c r="F357" s="1019"/>
      <c r="G357" s="1019"/>
      <c r="H357" s="1019"/>
      <c r="I357" s="1019"/>
      <c r="J357" s="1019"/>
      <c r="K357" s="1019"/>
      <c r="L357" s="1019"/>
      <c r="M357" s="1019"/>
      <c r="N357" s="1019"/>
      <c r="O357" s="1019"/>
      <c r="P357" s="1019"/>
      <c r="Q357" s="1019"/>
      <c r="R357" s="1019"/>
      <c r="S357" s="1019"/>
      <c r="T357" s="1019"/>
      <c r="U357" s="1019"/>
      <c r="V357" s="1019"/>
      <c r="W357" s="1019"/>
      <c r="X357" s="1040"/>
      <c r="Y357" s="1041"/>
      <c r="Z357" s="1019"/>
      <c r="AA357" s="1019"/>
      <c r="AB357" s="1019"/>
      <c r="AC357" s="1019"/>
      <c r="AD357" s="1019"/>
      <c r="AE357" s="1019"/>
      <c r="AF357" s="1019"/>
      <c r="AG357" s="1019"/>
      <c r="AH357" s="1019"/>
      <c r="AI357" s="1019"/>
      <c r="AJ357" s="1019"/>
      <c r="AK357" s="1019"/>
      <c r="AL357" s="1019"/>
      <c r="AM357" s="1019"/>
      <c r="AN357" s="1019"/>
      <c r="AO357" s="1019"/>
      <c r="AP357" s="1019"/>
      <c r="AQ357" s="1019"/>
      <c r="AR357" s="1019"/>
      <c r="AS357" s="1019"/>
      <c r="AT357" s="1039"/>
      <c r="AU357" s="1039"/>
      <c r="AV357" s="1042"/>
      <c r="AW357" s="1041"/>
      <c r="AX357" s="1039"/>
      <c r="AY357" s="1039"/>
      <c r="AZ357" s="1019"/>
      <c r="BA357" s="1019"/>
      <c r="BB357" s="1039"/>
      <c r="BC357" s="1039"/>
      <c r="BD357" s="1039"/>
      <c r="BE357" s="1019"/>
      <c r="BF357" s="1019"/>
      <c r="BG357" s="1039"/>
      <c r="BH357" s="1007"/>
      <c r="BI357" s="1007"/>
      <c r="BJ357" s="1007"/>
      <c r="BK357" s="1007"/>
      <c r="BL357" s="1007"/>
      <c r="BM357" s="1007"/>
      <c r="BN357" s="1007"/>
      <c r="BO357" s="1007"/>
      <c r="BP357" s="1007"/>
      <c r="BQ357" s="1007"/>
      <c r="BR357" s="1007"/>
      <c r="BS357" s="1007"/>
      <c r="BT357" s="1007"/>
      <c r="BU357" s="1007"/>
      <c r="BV357" s="1007"/>
      <c r="BW357" s="1007"/>
      <c r="BX357" s="1007"/>
      <c r="BY357" s="1007"/>
      <c r="BZ357" s="1007"/>
      <c r="CA357" s="1007"/>
      <c r="CB357" s="1007"/>
      <c r="CC357" s="1007"/>
      <c r="CD357" s="1007"/>
      <c r="CE357" s="1007"/>
      <c r="CF357" s="1007"/>
      <c r="CG357" s="1007"/>
      <c r="CH357" s="1007"/>
      <c r="CI357" s="1007"/>
      <c r="CJ357" s="1007"/>
    </row>
    <row r="358" spans="1:88" s="1011" customFormat="1" hidden="1">
      <c r="A358" s="1039"/>
      <c r="B358" s="1019"/>
      <c r="C358" s="1019"/>
      <c r="D358" s="1019"/>
      <c r="E358" s="1019"/>
      <c r="F358" s="1019"/>
      <c r="G358" s="1019"/>
      <c r="H358" s="1019"/>
      <c r="I358" s="1019"/>
      <c r="J358" s="1019"/>
      <c r="K358" s="1019"/>
      <c r="L358" s="1019"/>
      <c r="M358" s="1019"/>
      <c r="N358" s="1019"/>
      <c r="O358" s="1019"/>
      <c r="P358" s="1019"/>
      <c r="Q358" s="1019"/>
      <c r="R358" s="1019"/>
      <c r="S358" s="1019"/>
      <c r="T358" s="1019"/>
      <c r="U358" s="1019"/>
      <c r="V358" s="1019"/>
      <c r="W358" s="1019"/>
      <c r="X358" s="1040"/>
      <c r="Y358" s="1041"/>
      <c r="Z358" s="1019"/>
      <c r="AA358" s="1019"/>
      <c r="AB358" s="1019"/>
      <c r="AC358" s="1019"/>
      <c r="AD358" s="1019"/>
      <c r="AE358" s="1019"/>
      <c r="AF358" s="1019"/>
      <c r="AG358" s="1019"/>
      <c r="AH358" s="1019"/>
      <c r="AI358" s="1019"/>
      <c r="AJ358" s="1019"/>
      <c r="AK358" s="1019"/>
      <c r="AL358" s="1019"/>
      <c r="AM358" s="1019"/>
      <c r="AN358" s="1019"/>
      <c r="AO358" s="1019"/>
      <c r="AP358" s="1019"/>
      <c r="AQ358" s="1019"/>
      <c r="AR358" s="1019"/>
      <c r="AS358" s="1019"/>
      <c r="AT358" s="1039"/>
      <c r="AU358" s="1039"/>
      <c r="AV358" s="1042"/>
      <c r="AW358" s="1041"/>
      <c r="AX358" s="1039"/>
      <c r="AY358" s="1039"/>
      <c r="AZ358" s="1019"/>
      <c r="BA358" s="1019"/>
      <c r="BB358" s="1039"/>
      <c r="BC358" s="1039"/>
      <c r="BD358" s="1039"/>
      <c r="BE358" s="1019"/>
      <c r="BF358" s="1019"/>
      <c r="BG358" s="1039"/>
      <c r="BH358" s="1007"/>
      <c r="BI358" s="1007"/>
      <c r="BJ358" s="1007"/>
      <c r="BK358" s="1007"/>
      <c r="BL358" s="1007"/>
      <c r="BM358" s="1007"/>
      <c r="BN358" s="1007"/>
      <c r="BO358" s="1007"/>
      <c r="BP358" s="1007"/>
      <c r="BQ358" s="1007"/>
      <c r="BR358" s="1007"/>
      <c r="BS358" s="1007"/>
      <c r="BT358" s="1007"/>
      <c r="BU358" s="1007"/>
      <c r="BV358" s="1007"/>
      <c r="BW358" s="1007"/>
      <c r="BX358" s="1007"/>
      <c r="BY358" s="1007"/>
      <c r="BZ358" s="1007"/>
      <c r="CA358" s="1007"/>
      <c r="CB358" s="1007"/>
      <c r="CC358" s="1007"/>
      <c r="CD358" s="1007"/>
      <c r="CE358" s="1007"/>
      <c r="CF358" s="1007"/>
      <c r="CG358" s="1007"/>
      <c r="CH358" s="1007"/>
      <c r="CI358" s="1007"/>
      <c r="CJ358" s="1007"/>
    </row>
    <row r="359" spans="1:88" s="1011" customFormat="1" hidden="1">
      <c r="A359" s="1039"/>
      <c r="B359" s="1019"/>
      <c r="C359" s="1019"/>
      <c r="D359" s="1019"/>
      <c r="E359" s="1019"/>
      <c r="F359" s="1019"/>
      <c r="G359" s="1019"/>
      <c r="H359" s="1019"/>
      <c r="I359" s="1019"/>
      <c r="J359" s="1019"/>
      <c r="K359" s="1019"/>
      <c r="L359" s="1019"/>
      <c r="M359" s="1019"/>
      <c r="N359" s="1019"/>
      <c r="O359" s="1019"/>
      <c r="P359" s="1019"/>
      <c r="Q359" s="1019"/>
      <c r="R359" s="1019"/>
      <c r="S359" s="1019"/>
      <c r="T359" s="1019"/>
      <c r="U359" s="1019"/>
      <c r="V359" s="1019"/>
      <c r="W359" s="1019"/>
      <c r="X359" s="1040"/>
      <c r="Y359" s="1041"/>
      <c r="Z359" s="1019"/>
      <c r="AA359" s="1019"/>
      <c r="AB359" s="1019"/>
      <c r="AC359" s="1019"/>
      <c r="AD359" s="1019"/>
      <c r="AE359" s="1019"/>
      <c r="AF359" s="1019"/>
      <c r="AG359" s="1019"/>
      <c r="AH359" s="1019"/>
      <c r="AI359" s="1019"/>
      <c r="AJ359" s="1019"/>
      <c r="AK359" s="1019"/>
      <c r="AL359" s="1019"/>
      <c r="AM359" s="1019"/>
      <c r="AN359" s="1019"/>
      <c r="AO359" s="1019"/>
      <c r="AP359" s="1019"/>
      <c r="AQ359" s="1019"/>
      <c r="AR359" s="1019"/>
      <c r="AS359" s="1019"/>
      <c r="AT359" s="1039"/>
      <c r="AU359" s="1039"/>
      <c r="AV359" s="1042"/>
      <c r="AW359" s="1041"/>
      <c r="AX359" s="1039"/>
      <c r="AY359" s="1039"/>
      <c r="AZ359" s="1019"/>
      <c r="BA359" s="1019"/>
      <c r="BB359" s="1039"/>
      <c r="BC359" s="1039"/>
      <c r="BD359" s="1039"/>
      <c r="BE359" s="1019"/>
      <c r="BF359" s="1019"/>
      <c r="BG359" s="1039"/>
      <c r="BH359" s="1007"/>
      <c r="BI359" s="1007"/>
      <c r="BJ359" s="1007"/>
      <c r="BK359" s="1007"/>
      <c r="BL359" s="1007"/>
      <c r="BM359" s="1007"/>
      <c r="BN359" s="1007"/>
      <c r="BO359" s="1007"/>
      <c r="BP359" s="1007"/>
      <c r="BQ359" s="1007"/>
      <c r="BR359" s="1007"/>
      <c r="BS359" s="1007"/>
      <c r="BT359" s="1007"/>
      <c r="BU359" s="1007"/>
      <c r="BV359" s="1007"/>
      <c r="BW359" s="1007"/>
      <c r="BX359" s="1007"/>
      <c r="BY359" s="1007"/>
      <c r="BZ359" s="1007"/>
      <c r="CA359" s="1007"/>
      <c r="CB359" s="1007"/>
      <c r="CC359" s="1007"/>
      <c r="CD359" s="1007"/>
      <c r="CE359" s="1007"/>
      <c r="CF359" s="1007"/>
      <c r="CG359" s="1007"/>
      <c r="CH359" s="1007"/>
      <c r="CI359" s="1007"/>
      <c r="CJ359" s="1007"/>
    </row>
    <row r="360" spans="1:88" s="1011" customFormat="1" hidden="1">
      <c r="A360" s="1039"/>
      <c r="B360" s="1019"/>
      <c r="C360" s="1019"/>
      <c r="D360" s="1019"/>
      <c r="E360" s="1019"/>
      <c r="F360" s="1019"/>
      <c r="G360" s="1019"/>
      <c r="H360" s="1019"/>
      <c r="I360" s="1019"/>
      <c r="J360" s="1019"/>
      <c r="K360" s="1019"/>
      <c r="L360" s="1019"/>
      <c r="M360" s="1019"/>
      <c r="N360" s="1019"/>
      <c r="O360" s="1019"/>
      <c r="P360" s="1019"/>
      <c r="Q360" s="1019"/>
      <c r="R360" s="1019"/>
      <c r="S360" s="1019"/>
      <c r="T360" s="1019"/>
      <c r="U360" s="1019"/>
      <c r="V360" s="1019"/>
      <c r="W360" s="1019"/>
      <c r="X360" s="1040"/>
      <c r="Y360" s="1041"/>
      <c r="Z360" s="1019"/>
      <c r="AA360" s="1019"/>
      <c r="AB360" s="1019"/>
      <c r="AC360" s="1019"/>
      <c r="AD360" s="1019"/>
      <c r="AE360" s="1019"/>
      <c r="AF360" s="1019"/>
      <c r="AG360" s="1019"/>
      <c r="AH360" s="1019"/>
      <c r="AI360" s="1019"/>
      <c r="AJ360" s="1019"/>
      <c r="AK360" s="1019"/>
      <c r="AL360" s="1019"/>
      <c r="AM360" s="1019"/>
      <c r="AN360" s="1019"/>
      <c r="AO360" s="1019"/>
      <c r="AP360" s="1019"/>
      <c r="AQ360" s="1019"/>
      <c r="AR360" s="1019"/>
      <c r="AS360" s="1019"/>
      <c r="AT360" s="1039"/>
      <c r="AU360" s="1039"/>
      <c r="AV360" s="1042"/>
      <c r="AW360" s="1041"/>
      <c r="AX360" s="1039"/>
      <c r="AY360" s="1039"/>
      <c r="AZ360" s="1019"/>
      <c r="BA360" s="1019"/>
      <c r="BB360" s="1039"/>
      <c r="BC360" s="1039"/>
      <c r="BD360" s="1039"/>
      <c r="BE360" s="1019"/>
      <c r="BF360" s="1019"/>
      <c r="BG360" s="1039"/>
      <c r="BH360" s="1007"/>
      <c r="BI360" s="1007"/>
      <c r="BJ360" s="1007"/>
      <c r="BK360" s="1007"/>
      <c r="BL360" s="1007"/>
      <c r="BM360" s="1007"/>
      <c r="BN360" s="1007"/>
      <c r="BO360" s="1007"/>
      <c r="BP360" s="1007"/>
      <c r="BQ360" s="1007"/>
      <c r="BR360" s="1007"/>
      <c r="BS360" s="1007"/>
      <c r="BT360" s="1007"/>
      <c r="BU360" s="1007"/>
      <c r="BV360" s="1007"/>
      <c r="BW360" s="1007"/>
      <c r="BX360" s="1007"/>
      <c r="BY360" s="1007"/>
      <c r="BZ360" s="1007"/>
      <c r="CA360" s="1007"/>
      <c r="CB360" s="1007"/>
      <c r="CC360" s="1007"/>
      <c r="CD360" s="1007"/>
      <c r="CE360" s="1007"/>
      <c r="CF360" s="1007"/>
      <c r="CG360" s="1007"/>
      <c r="CH360" s="1007"/>
      <c r="CI360" s="1007"/>
      <c r="CJ360" s="1007"/>
    </row>
    <row r="361" spans="1:88" s="1011" customFormat="1" hidden="1">
      <c r="A361" s="1039"/>
      <c r="B361" s="1019"/>
      <c r="C361" s="1019"/>
      <c r="D361" s="1019"/>
      <c r="E361" s="1019"/>
      <c r="F361" s="1019"/>
      <c r="G361" s="1019"/>
      <c r="H361" s="1019"/>
      <c r="I361" s="1019"/>
      <c r="J361" s="1019"/>
      <c r="K361" s="1019"/>
      <c r="L361" s="1019"/>
      <c r="M361" s="1019"/>
      <c r="N361" s="1019"/>
      <c r="O361" s="1019"/>
      <c r="P361" s="1019"/>
      <c r="Q361" s="1019"/>
      <c r="R361" s="1019"/>
      <c r="S361" s="1019"/>
      <c r="T361" s="1019"/>
      <c r="U361" s="1019"/>
      <c r="V361" s="1019"/>
      <c r="W361" s="1019"/>
      <c r="X361" s="1040"/>
      <c r="Y361" s="1041"/>
      <c r="Z361" s="1019"/>
      <c r="AA361" s="1019"/>
      <c r="AB361" s="1019"/>
      <c r="AC361" s="1019"/>
      <c r="AD361" s="1019"/>
      <c r="AE361" s="1019"/>
      <c r="AF361" s="1019"/>
      <c r="AG361" s="1019"/>
      <c r="AH361" s="1019"/>
      <c r="AI361" s="1019"/>
      <c r="AJ361" s="1019"/>
      <c r="AK361" s="1019"/>
      <c r="AL361" s="1019"/>
      <c r="AM361" s="1019"/>
      <c r="AN361" s="1019"/>
      <c r="AO361" s="1019"/>
      <c r="AP361" s="1019"/>
      <c r="AQ361" s="1019"/>
      <c r="AR361" s="1019"/>
      <c r="AS361" s="1019"/>
      <c r="AT361" s="1039"/>
      <c r="AU361" s="1039"/>
      <c r="AV361" s="1042"/>
      <c r="AW361" s="1041"/>
      <c r="AX361" s="1039"/>
      <c r="AY361" s="1039"/>
      <c r="AZ361" s="1019"/>
      <c r="BA361" s="1019"/>
      <c r="BB361" s="1039"/>
      <c r="BC361" s="1039"/>
      <c r="BD361" s="1039"/>
      <c r="BE361" s="1019"/>
      <c r="BF361" s="1019"/>
      <c r="BG361" s="1039"/>
      <c r="BH361" s="1007"/>
      <c r="BI361" s="1007"/>
      <c r="BJ361" s="1007"/>
      <c r="BK361" s="1007"/>
      <c r="BL361" s="1007"/>
      <c r="BM361" s="1007"/>
      <c r="BN361" s="1007"/>
      <c r="BO361" s="1007"/>
      <c r="BP361" s="1007"/>
      <c r="BQ361" s="1007"/>
      <c r="BR361" s="1007"/>
      <c r="BS361" s="1007"/>
      <c r="BT361" s="1007"/>
      <c r="BU361" s="1007"/>
      <c r="BV361" s="1007"/>
      <c r="BW361" s="1007"/>
      <c r="BX361" s="1007"/>
      <c r="BY361" s="1007"/>
      <c r="BZ361" s="1007"/>
      <c r="CA361" s="1007"/>
      <c r="CB361" s="1007"/>
      <c r="CC361" s="1007"/>
      <c r="CD361" s="1007"/>
      <c r="CE361" s="1007"/>
      <c r="CF361" s="1007"/>
      <c r="CG361" s="1007"/>
      <c r="CH361" s="1007"/>
      <c r="CI361" s="1007"/>
      <c r="CJ361" s="1007"/>
    </row>
    <row r="362" spans="1:88" s="1011" customFormat="1" hidden="1">
      <c r="A362" s="1039"/>
      <c r="B362" s="1019"/>
      <c r="C362" s="1019"/>
      <c r="D362" s="1019"/>
      <c r="E362" s="1019"/>
      <c r="F362" s="1019"/>
      <c r="G362" s="1019"/>
      <c r="H362" s="1019"/>
      <c r="I362" s="1019"/>
      <c r="J362" s="1019"/>
      <c r="K362" s="1019"/>
      <c r="L362" s="1019"/>
      <c r="M362" s="1019"/>
      <c r="N362" s="1019"/>
      <c r="O362" s="1019"/>
      <c r="P362" s="1019"/>
      <c r="Q362" s="1019"/>
      <c r="R362" s="1019"/>
      <c r="S362" s="1019"/>
      <c r="T362" s="1019"/>
      <c r="U362" s="1019"/>
      <c r="V362" s="1019"/>
      <c r="W362" s="1019"/>
      <c r="X362" s="1040"/>
      <c r="Y362" s="1041"/>
      <c r="Z362" s="1019"/>
      <c r="AA362" s="1019"/>
      <c r="AB362" s="1019"/>
      <c r="AC362" s="1019"/>
      <c r="AD362" s="1019"/>
      <c r="AE362" s="1019"/>
      <c r="AF362" s="1019"/>
      <c r="AG362" s="1019"/>
      <c r="AH362" s="1019"/>
      <c r="AI362" s="1019"/>
      <c r="AJ362" s="1019"/>
      <c r="AK362" s="1019"/>
      <c r="AL362" s="1019"/>
      <c r="AM362" s="1019"/>
      <c r="AN362" s="1019"/>
      <c r="AO362" s="1019"/>
      <c r="AP362" s="1019"/>
      <c r="AQ362" s="1019"/>
      <c r="AR362" s="1019"/>
      <c r="AS362" s="1019"/>
      <c r="AT362" s="1039"/>
      <c r="AU362" s="1039"/>
      <c r="AV362" s="1042"/>
      <c r="AW362" s="1041"/>
      <c r="AX362" s="1039"/>
      <c r="AY362" s="1039"/>
      <c r="AZ362" s="1019"/>
      <c r="BA362" s="1019"/>
      <c r="BB362" s="1039"/>
      <c r="BC362" s="1039"/>
      <c r="BD362" s="1039"/>
      <c r="BE362" s="1019"/>
      <c r="BF362" s="1019"/>
      <c r="BG362" s="1039"/>
      <c r="BH362" s="1007"/>
      <c r="BI362" s="1007"/>
      <c r="BJ362" s="1007"/>
      <c r="BK362" s="1007"/>
      <c r="BL362" s="1007"/>
      <c r="BM362" s="1007"/>
      <c r="BN362" s="1007"/>
      <c r="BO362" s="1007"/>
      <c r="BP362" s="1007"/>
      <c r="BQ362" s="1007"/>
      <c r="BR362" s="1007"/>
      <c r="BS362" s="1007"/>
      <c r="BT362" s="1007"/>
      <c r="BU362" s="1007"/>
      <c r="BV362" s="1007"/>
      <c r="BW362" s="1007"/>
      <c r="BX362" s="1007"/>
      <c r="BY362" s="1007"/>
      <c r="BZ362" s="1007"/>
      <c r="CA362" s="1007"/>
      <c r="CB362" s="1007"/>
      <c r="CC362" s="1007"/>
      <c r="CD362" s="1007"/>
      <c r="CE362" s="1007"/>
      <c r="CF362" s="1007"/>
      <c r="CG362" s="1007"/>
      <c r="CH362" s="1007"/>
      <c r="CI362" s="1007"/>
      <c r="CJ362" s="1007"/>
    </row>
    <row r="363" spans="1:88" s="1011" customFormat="1" hidden="1">
      <c r="A363" s="1039"/>
      <c r="B363" s="1019"/>
      <c r="C363" s="1019"/>
      <c r="D363" s="1019"/>
      <c r="E363" s="1019"/>
      <c r="F363" s="1019"/>
      <c r="G363" s="1019"/>
      <c r="H363" s="1019"/>
      <c r="I363" s="1019"/>
      <c r="J363" s="1019"/>
      <c r="K363" s="1019"/>
      <c r="L363" s="1019"/>
      <c r="M363" s="1019"/>
      <c r="N363" s="1019"/>
      <c r="O363" s="1019"/>
      <c r="P363" s="1019"/>
      <c r="Q363" s="1019"/>
      <c r="R363" s="1019"/>
      <c r="S363" s="1019"/>
      <c r="T363" s="1019"/>
      <c r="U363" s="1019"/>
      <c r="V363" s="1019"/>
      <c r="W363" s="1019"/>
      <c r="X363" s="1040"/>
      <c r="Y363" s="1041"/>
      <c r="Z363" s="1019"/>
      <c r="AA363" s="1019"/>
      <c r="AB363" s="1019"/>
      <c r="AC363" s="1019"/>
      <c r="AD363" s="1019"/>
      <c r="AE363" s="1019"/>
      <c r="AF363" s="1019"/>
      <c r="AG363" s="1019"/>
      <c r="AH363" s="1019"/>
      <c r="AI363" s="1019"/>
      <c r="AJ363" s="1019"/>
      <c r="AK363" s="1019"/>
      <c r="AL363" s="1019"/>
      <c r="AM363" s="1019"/>
      <c r="AN363" s="1019"/>
      <c r="AO363" s="1019"/>
      <c r="AP363" s="1019"/>
      <c r="AQ363" s="1019"/>
      <c r="AR363" s="1019"/>
      <c r="AS363" s="1019"/>
      <c r="AT363" s="1039"/>
      <c r="AU363" s="1039"/>
      <c r="AV363" s="1042"/>
      <c r="AW363" s="1041"/>
      <c r="AX363" s="1039"/>
      <c r="AY363" s="1039"/>
      <c r="AZ363" s="1019"/>
      <c r="BA363" s="1019"/>
      <c r="BB363" s="1039"/>
      <c r="BC363" s="1039"/>
      <c r="BD363" s="1039"/>
      <c r="BE363" s="1019"/>
      <c r="BF363" s="1019"/>
      <c r="BG363" s="1039"/>
      <c r="BH363" s="1007"/>
      <c r="BI363" s="1007"/>
      <c r="BJ363" s="1007"/>
      <c r="BK363" s="1007"/>
      <c r="BL363" s="1007"/>
      <c r="BM363" s="1007"/>
      <c r="BN363" s="1007"/>
      <c r="BO363" s="1007"/>
      <c r="BP363" s="1007"/>
      <c r="BQ363" s="1007"/>
      <c r="BR363" s="1007"/>
      <c r="BS363" s="1007"/>
      <c r="BT363" s="1007"/>
      <c r="BU363" s="1007"/>
      <c r="BV363" s="1007"/>
      <c r="BW363" s="1007"/>
      <c r="BX363" s="1007"/>
      <c r="BY363" s="1007"/>
      <c r="BZ363" s="1007"/>
      <c r="CA363" s="1007"/>
      <c r="CB363" s="1007"/>
      <c r="CC363" s="1007"/>
      <c r="CD363" s="1007"/>
      <c r="CE363" s="1007"/>
      <c r="CF363" s="1007"/>
      <c r="CG363" s="1007"/>
      <c r="CH363" s="1007"/>
      <c r="CI363" s="1007"/>
      <c r="CJ363" s="1007"/>
    </row>
    <row r="364" spans="1:88" s="1011" customFormat="1" hidden="1">
      <c r="A364" s="1039"/>
      <c r="B364" s="1019"/>
      <c r="C364" s="1019"/>
      <c r="D364" s="1019"/>
      <c r="E364" s="1019"/>
      <c r="F364" s="1019"/>
      <c r="G364" s="1019"/>
      <c r="H364" s="1019"/>
      <c r="I364" s="1019"/>
      <c r="J364" s="1019"/>
      <c r="K364" s="1019"/>
      <c r="L364" s="1019"/>
      <c r="M364" s="1019"/>
      <c r="N364" s="1019"/>
      <c r="O364" s="1019"/>
      <c r="P364" s="1019"/>
      <c r="Q364" s="1019"/>
      <c r="R364" s="1019"/>
      <c r="S364" s="1019"/>
      <c r="T364" s="1019"/>
      <c r="U364" s="1019"/>
      <c r="V364" s="1019"/>
      <c r="W364" s="1019"/>
      <c r="X364" s="1040"/>
      <c r="Y364" s="1041"/>
      <c r="Z364" s="1019"/>
      <c r="AA364" s="1019"/>
      <c r="AB364" s="1019"/>
      <c r="AC364" s="1019"/>
      <c r="AD364" s="1019"/>
      <c r="AE364" s="1019"/>
      <c r="AF364" s="1019"/>
      <c r="AG364" s="1019"/>
      <c r="AH364" s="1019"/>
      <c r="AI364" s="1019"/>
      <c r="AJ364" s="1019"/>
      <c r="AK364" s="1019"/>
      <c r="AL364" s="1019"/>
      <c r="AM364" s="1019"/>
      <c r="AN364" s="1019"/>
      <c r="AO364" s="1019"/>
      <c r="AP364" s="1019"/>
      <c r="AQ364" s="1019"/>
      <c r="AR364" s="1019"/>
      <c r="AS364" s="1019"/>
      <c r="AT364" s="1039"/>
      <c r="AU364" s="1039"/>
      <c r="AV364" s="1042"/>
      <c r="AW364" s="1041"/>
      <c r="AX364" s="1039"/>
      <c r="AY364" s="1039"/>
      <c r="AZ364" s="1019"/>
      <c r="BA364" s="1019"/>
      <c r="BB364" s="1039"/>
      <c r="BC364" s="1039"/>
      <c r="BD364" s="1039"/>
      <c r="BE364" s="1019"/>
      <c r="BF364" s="1019"/>
      <c r="BG364" s="1039"/>
      <c r="BH364" s="1007"/>
      <c r="BI364" s="1007"/>
      <c r="BJ364" s="1007"/>
      <c r="BK364" s="1007"/>
      <c r="BL364" s="1007"/>
      <c r="BM364" s="1007"/>
      <c r="BN364" s="1007"/>
      <c r="BO364" s="1007"/>
      <c r="BP364" s="1007"/>
      <c r="BQ364" s="1007"/>
      <c r="BR364" s="1007"/>
      <c r="BS364" s="1007"/>
      <c r="BT364" s="1007"/>
      <c r="BU364" s="1007"/>
      <c r="BV364" s="1007"/>
      <c r="BW364" s="1007"/>
      <c r="BX364" s="1007"/>
      <c r="BY364" s="1007"/>
      <c r="BZ364" s="1007"/>
      <c r="CA364" s="1007"/>
      <c r="CB364" s="1007"/>
      <c r="CC364" s="1007"/>
      <c r="CD364" s="1007"/>
      <c r="CE364" s="1007"/>
      <c r="CF364" s="1007"/>
      <c r="CG364" s="1007"/>
      <c r="CH364" s="1007"/>
      <c r="CI364" s="1007"/>
      <c r="CJ364" s="1007"/>
    </row>
    <row r="365" spans="1:88" s="1011" customFormat="1" hidden="1">
      <c r="A365" s="1039"/>
      <c r="B365" s="1019"/>
      <c r="C365" s="1019"/>
      <c r="D365" s="1019"/>
      <c r="E365" s="1019"/>
      <c r="F365" s="1019"/>
      <c r="G365" s="1019"/>
      <c r="H365" s="1019"/>
      <c r="I365" s="1019"/>
      <c r="J365" s="1019"/>
      <c r="K365" s="1019"/>
      <c r="L365" s="1019"/>
      <c r="M365" s="1019"/>
      <c r="N365" s="1019"/>
      <c r="O365" s="1019"/>
      <c r="P365" s="1019"/>
      <c r="Q365" s="1019"/>
      <c r="R365" s="1019"/>
      <c r="S365" s="1019"/>
      <c r="T365" s="1019"/>
      <c r="U365" s="1019"/>
      <c r="V365" s="1019"/>
      <c r="W365" s="1019"/>
      <c r="X365" s="1040"/>
      <c r="Y365" s="1041"/>
      <c r="Z365" s="1019"/>
      <c r="AA365" s="1019"/>
      <c r="AB365" s="1019"/>
      <c r="AC365" s="1019"/>
      <c r="AD365" s="1019"/>
      <c r="AE365" s="1019"/>
      <c r="AF365" s="1019"/>
      <c r="AG365" s="1019"/>
      <c r="AH365" s="1019"/>
      <c r="AI365" s="1019"/>
      <c r="AJ365" s="1019"/>
      <c r="AK365" s="1019"/>
      <c r="AL365" s="1019"/>
      <c r="AM365" s="1019"/>
      <c r="AN365" s="1019"/>
      <c r="AO365" s="1019"/>
      <c r="AP365" s="1019"/>
      <c r="AQ365" s="1019"/>
      <c r="AR365" s="1019"/>
      <c r="AS365" s="1019"/>
      <c r="AT365" s="1039"/>
      <c r="AU365" s="1039"/>
      <c r="AV365" s="1042"/>
      <c r="AW365" s="1041"/>
      <c r="AX365" s="1039"/>
      <c r="AY365" s="1039"/>
      <c r="AZ365" s="1019"/>
      <c r="BA365" s="1019"/>
      <c r="BB365" s="1039"/>
      <c r="BC365" s="1039"/>
      <c r="BD365" s="1039"/>
      <c r="BE365" s="1019"/>
      <c r="BF365" s="1019"/>
      <c r="BG365" s="1039"/>
      <c r="BH365" s="1007"/>
      <c r="BI365" s="1007"/>
      <c r="BJ365" s="1007"/>
      <c r="BK365" s="1007"/>
      <c r="BL365" s="1007"/>
      <c r="BM365" s="1007"/>
      <c r="BN365" s="1007"/>
      <c r="BO365" s="1007"/>
      <c r="BP365" s="1007"/>
      <c r="BQ365" s="1007"/>
      <c r="BR365" s="1007"/>
      <c r="BS365" s="1007"/>
      <c r="BT365" s="1007"/>
      <c r="BU365" s="1007"/>
      <c r="BV365" s="1007"/>
      <c r="BW365" s="1007"/>
      <c r="BX365" s="1007"/>
      <c r="BY365" s="1007"/>
      <c r="BZ365" s="1007"/>
      <c r="CA365" s="1007"/>
      <c r="CB365" s="1007"/>
      <c r="CC365" s="1007"/>
      <c r="CD365" s="1007"/>
      <c r="CE365" s="1007"/>
      <c r="CF365" s="1007"/>
      <c r="CG365" s="1007"/>
      <c r="CH365" s="1007"/>
      <c r="CI365" s="1007"/>
      <c r="CJ365" s="1007"/>
    </row>
    <row r="366" spans="1:88" s="1011" customFormat="1" hidden="1">
      <c r="A366" s="1039"/>
      <c r="B366" s="1019"/>
      <c r="C366" s="1019"/>
      <c r="D366" s="1019"/>
      <c r="E366" s="1019"/>
      <c r="F366" s="1019"/>
      <c r="G366" s="1019"/>
      <c r="H366" s="1019"/>
      <c r="I366" s="1019"/>
      <c r="J366" s="1019"/>
      <c r="K366" s="1019"/>
      <c r="L366" s="1019"/>
      <c r="M366" s="1019"/>
      <c r="N366" s="1019"/>
      <c r="O366" s="1019"/>
      <c r="P366" s="1019"/>
      <c r="Q366" s="1019"/>
      <c r="R366" s="1019"/>
      <c r="S366" s="1019"/>
      <c r="T366" s="1019"/>
      <c r="U366" s="1019"/>
      <c r="V366" s="1019"/>
      <c r="W366" s="1019"/>
      <c r="X366" s="1040"/>
      <c r="Y366" s="1041"/>
      <c r="Z366" s="1019"/>
      <c r="AA366" s="1019"/>
      <c r="AB366" s="1019"/>
      <c r="AC366" s="1019"/>
      <c r="AD366" s="1019"/>
      <c r="AE366" s="1019"/>
      <c r="AF366" s="1019"/>
      <c r="AG366" s="1019"/>
      <c r="AH366" s="1019"/>
      <c r="AI366" s="1019"/>
      <c r="AJ366" s="1019"/>
      <c r="AK366" s="1019"/>
      <c r="AL366" s="1019"/>
      <c r="AM366" s="1019"/>
      <c r="AN366" s="1019"/>
      <c r="AO366" s="1019"/>
      <c r="AP366" s="1019"/>
      <c r="AQ366" s="1019"/>
      <c r="AR366" s="1019"/>
      <c r="AS366" s="1019"/>
      <c r="AT366" s="1039"/>
      <c r="AU366" s="1039"/>
      <c r="AV366" s="1042"/>
      <c r="AW366" s="1041"/>
      <c r="AX366" s="1039"/>
      <c r="AY366" s="1039"/>
      <c r="AZ366" s="1019"/>
      <c r="BA366" s="1019"/>
      <c r="BB366" s="1039"/>
      <c r="BC366" s="1039"/>
      <c r="BD366" s="1039"/>
      <c r="BE366" s="1019"/>
      <c r="BF366" s="1019"/>
      <c r="BG366" s="1039"/>
      <c r="BH366" s="1007"/>
      <c r="BI366" s="1007"/>
      <c r="BJ366" s="1007"/>
      <c r="BK366" s="1007"/>
      <c r="BL366" s="1007"/>
      <c r="BM366" s="1007"/>
      <c r="BN366" s="1007"/>
      <c r="BO366" s="1007"/>
      <c r="BP366" s="1007"/>
      <c r="BQ366" s="1007"/>
      <c r="BR366" s="1007"/>
      <c r="BS366" s="1007"/>
      <c r="BT366" s="1007"/>
      <c r="BU366" s="1007"/>
      <c r="BV366" s="1007"/>
      <c r="BW366" s="1007"/>
      <c r="BX366" s="1007"/>
      <c r="BY366" s="1007"/>
      <c r="BZ366" s="1007"/>
      <c r="CA366" s="1007"/>
      <c r="CB366" s="1007"/>
      <c r="CC366" s="1007"/>
      <c r="CD366" s="1007"/>
      <c r="CE366" s="1007"/>
      <c r="CF366" s="1007"/>
      <c r="CG366" s="1007"/>
      <c r="CH366" s="1007"/>
      <c r="CI366" s="1007"/>
      <c r="CJ366" s="1007"/>
    </row>
    <row r="367" spans="1:88" s="1011" customFormat="1" hidden="1">
      <c r="A367" s="1039"/>
      <c r="B367" s="1019"/>
      <c r="C367" s="1019"/>
      <c r="D367" s="1019"/>
      <c r="E367" s="1019"/>
      <c r="F367" s="1019"/>
      <c r="G367" s="1019"/>
      <c r="H367" s="1019"/>
      <c r="I367" s="1019"/>
      <c r="J367" s="1019"/>
      <c r="K367" s="1019"/>
      <c r="L367" s="1019"/>
      <c r="M367" s="1019"/>
      <c r="N367" s="1019"/>
      <c r="O367" s="1019"/>
      <c r="P367" s="1019"/>
      <c r="Q367" s="1019"/>
      <c r="R367" s="1019"/>
      <c r="S367" s="1019"/>
      <c r="T367" s="1019"/>
      <c r="U367" s="1019"/>
      <c r="V367" s="1019"/>
      <c r="W367" s="1019"/>
      <c r="X367" s="1040"/>
      <c r="Y367" s="1041"/>
      <c r="Z367" s="1019"/>
      <c r="AA367" s="1019"/>
      <c r="AB367" s="1019"/>
      <c r="AC367" s="1019"/>
      <c r="AD367" s="1019"/>
      <c r="AE367" s="1019"/>
      <c r="AF367" s="1019"/>
      <c r="AG367" s="1019"/>
      <c r="AH367" s="1019"/>
      <c r="AI367" s="1019"/>
      <c r="AJ367" s="1019"/>
      <c r="AK367" s="1019"/>
      <c r="AL367" s="1019"/>
      <c r="AM367" s="1019"/>
      <c r="AN367" s="1019"/>
      <c r="AO367" s="1019"/>
      <c r="AP367" s="1019"/>
      <c r="AQ367" s="1019"/>
      <c r="AR367" s="1019"/>
      <c r="AS367" s="1019"/>
      <c r="AT367" s="1039"/>
      <c r="AU367" s="1039"/>
      <c r="AV367" s="1042"/>
      <c r="AW367" s="1041"/>
      <c r="AX367" s="1039"/>
      <c r="AY367" s="1039"/>
      <c r="AZ367" s="1019"/>
      <c r="BA367" s="1019"/>
      <c r="BB367" s="1039"/>
      <c r="BC367" s="1039"/>
      <c r="BD367" s="1039"/>
      <c r="BE367" s="1019"/>
      <c r="BF367" s="1019"/>
      <c r="BG367" s="1039"/>
      <c r="BH367" s="1007"/>
      <c r="BI367" s="1007"/>
      <c r="BJ367" s="1007"/>
      <c r="BK367" s="1007"/>
      <c r="BL367" s="1007"/>
      <c r="BM367" s="1007"/>
      <c r="BN367" s="1007"/>
      <c r="BO367" s="1007"/>
      <c r="BP367" s="1007"/>
      <c r="BQ367" s="1007"/>
      <c r="BR367" s="1007"/>
      <c r="BS367" s="1007"/>
      <c r="BT367" s="1007"/>
      <c r="BU367" s="1007"/>
      <c r="BV367" s="1007"/>
      <c r="BW367" s="1007"/>
      <c r="BX367" s="1007"/>
      <c r="BY367" s="1007"/>
      <c r="BZ367" s="1007"/>
      <c r="CA367" s="1007"/>
      <c r="CB367" s="1007"/>
      <c r="CC367" s="1007"/>
      <c r="CD367" s="1007"/>
      <c r="CE367" s="1007"/>
      <c r="CF367" s="1007"/>
      <c r="CG367" s="1007"/>
      <c r="CH367" s="1007"/>
      <c r="CI367" s="1007"/>
      <c r="CJ367" s="1007"/>
    </row>
    <row r="368" spans="1:88" s="1011" customFormat="1" hidden="1">
      <c r="A368" s="1039"/>
      <c r="B368" s="1019"/>
      <c r="C368" s="1019"/>
      <c r="D368" s="1019"/>
      <c r="E368" s="1019"/>
      <c r="F368" s="1019"/>
      <c r="G368" s="1019"/>
      <c r="H368" s="1019"/>
      <c r="I368" s="1019"/>
      <c r="J368" s="1019"/>
      <c r="K368" s="1019"/>
      <c r="L368" s="1019"/>
      <c r="M368" s="1019"/>
      <c r="N368" s="1019"/>
      <c r="O368" s="1019"/>
      <c r="P368" s="1019"/>
      <c r="Q368" s="1019"/>
      <c r="R368" s="1019"/>
      <c r="S368" s="1019"/>
      <c r="T368" s="1019"/>
      <c r="U368" s="1019"/>
      <c r="V368" s="1019"/>
      <c r="W368" s="1019"/>
      <c r="X368" s="1040"/>
      <c r="Y368" s="1041"/>
      <c r="Z368" s="1019"/>
      <c r="AA368" s="1019"/>
      <c r="AB368" s="1019"/>
      <c r="AC368" s="1019"/>
      <c r="AD368" s="1019"/>
      <c r="AE368" s="1019"/>
      <c r="AF368" s="1019"/>
      <c r="AG368" s="1019"/>
      <c r="AH368" s="1019"/>
      <c r="AI368" s="1019"/>
      <c r="AJ368" s="1019"/>
      <c r="AK368" s="1019"/>
      <c r="AL368" s="1019"/>
      <c r="AM368" s="1019"/>
      <c r="AN368" s="1019"/>
      <c r="AO368" s="1019"/>
      <c r="AP368" s="1019"/>
      <c r="AQ368" s="1019"/>
      <c r="AR368" s="1019"/>
      <c r="AS368" s="1019"/>
      <c r="AT368" s="1039"/>
      <c r="AU368" s="1039"/>
      <c r="AV368" s="1042"/>
      <c r="AW368" s="1041"/>
      <c r="AX368" s="1039"/>
      <c r="AY368" s="1039"/>
      <c r="AZ368" s="1019"/>
      <c r="BA368" s="1019"/>
      <c r="BB368" s="1039"/>
      <c r="BC368" s="1039"/>
      <c r="BD368" s="1039"/>
      <c r="BE368" s="1019"/>
      <c r="BF368" s="1019"/>
      <c r="BG368" s="1039"/>
      <c r="BH368" s="1007"/>
      <c r="BI368" s="1007"/>
      <c r="BJ368" s="1007"/>
      <c r="BK368" s="1007"/>
      <c r="BL368" s="1007"/>
      <c r="BM368" s="1007"/>
      <c r="BN368" s="1007"/>
      <c r="BO368" s="1007"/>
      <c r="BP368" s="1007"/>
      <c r="BQ368" s="1007"/>
      <c r="BR368" s="1007"/>
      <c r="BS368" s="1007"/>
      <c r="BT368" s="1007"/>
      <c r="BU368" s="1007"/>
      <c r="BV368" s="1007"/>
      <c r="BW368" s="1007"/>
      <c r="BX368" s="1007"/>
      <c r="BY368" s="1007"/>
      <c r="BZ368" s="1007"/>
      <c r="CA368" s="1007"/>
      <c r="CB368" s="1007"/>
      <c r="CC368" s="1007"/>
      <c r="CD368" s="1007"/>
      <c r="CE368" s="1007"/>
      <c r="CF368" s="1007"/>
      <c r="CG368" s="1007"/>
      <c r="CH368" s="1007"/>
      <c r="CI368" s="1007"/>
      <c r="CJ368" s="1007"/>
    </row>
    <row r="369" spans="1:88" s="1011" customFormat="1" hidden="1">
      <c r="A369" s="1039"/>
      <c r="B369" s="1019"/>
      <c r="C369" s="1019"/>
      <c r="D369" s="1019"/>
      <c r="E369" s="1019"/>
      <c r="F369" s="1019"/>
      <c r="G369" s="1019"/>
      <c r="H369" s="1019"/>
      <c r="I369" s="1019"/>
      <c r="J369" s="1019"/>
      <c r="K369" s="1019"/>
      <c r="L369" s="1019"/>
      <c r="M369" s="1019"/>
      <c r="N369" s="1019"/>
      <c r="O369" s="1019"/>
      <c r="P369" s="1019"/>
      <c r="Q369" s="1019"/>
      <c r="R369" s="1019"/>
      <c r="S369" s="1019"/>
      <c r="T369" s="1019"/>
      <c r="U369" s="1019"/>
      <c r="V369" s="1019"/>
      <c r="W369" s="1019"/>
      <c r="X369" s="1040"/>
      <c r="Y369" s="1041"/>
      <c r="Z369" s="1019"/>
      <c r="AA369" s="1019"/>
      <c r="AB369" s="1019"/>
      <c r="AC369" s="1019"/>
      <c r="AD369" s="1019"/>
      <c r="AE369" s="1019"/>
      <c r="AF369" s="1019"/>
      <c r="AG369" s="1019"/>
      <c r="AH369" s="1019"/>
      <c r="AI369" s="1019"/>
      <c r="AJ369" s="1019"/>
      <c r="AK369" s="1019"/>
      <c r="AL369" s="1019"/>
      <c r="AM369" s="1019"/>
      <c r="AN369" s="1019"/>
      <c r="AO369" s="1019"/>
      <c r="AP369" s="1019"/>
      <c r="AQ369" s="1019"/>
      <c r="AR369" s="1019"/>
      <c r="AS369" s="1019"/>
      <c r="AT369" s="1039"/>
      <c r="AU369" s="1039"/>
      <c r="AV369" s="1042"/>
      <c r="AW369" s="1041"/>
      <c r="AX369" s="1039"/>
      <c r="AY369" s="1039"/>
      <c r="AZ369" s="1019"/>
      <c r="BA369" s="1019"/>
      <c r="BB369" s="1039"/>
      <c r="BC369" s="1039"/>
      <c r="BD369" s="1039"/>
      <c r="BE369" s="1019"/>
      <c r="BF369" s="1019"/>
      <c r="BG369" s="1039"/>
      <c r="BH369" s="1007"/>
      <c r="BI369" s="1007"/>
      <c r="BJ369" s="1007"/>
      <c r="BK369" s="1007"/>
      <c r="BL369" s="1007"/>
      <c r="BM369" s="1007"/>
      <c r="BN369" s="1007"/>
      <c r="BO369" s="1007"/>
      <c r="BP369" s="1007"/>
      <c r="BQ369" s="1007"/>
      <c r="BR369" s="1007"/>
      <c r="BS369" s="1007"/>
      <c r="BT369" s="1007"/>
      <c r="BU369" s="1007"/>
      <c r="BV369" s="1007"/>
      <c r="BW369" s="1007"/>
      <c r="BX369" s="1007"/>
      <c r="BY369" s="1007"/>
      <c r="BZ369" s="1007"/>
      <c r="CA369" s="1007"/>
      <c r="CB369" s="1007"/>
      <c r="CC369" s="1007"/>
      <c r="CD369" s="1007"/>
      <c r="CE369" s="1007"/>
      <c r="CF369" s="1007"/>
      <c r="CG369" s="1007"/>
      <c r="CH369" s="1007"/>
      <c r="CI369" s="1007"/>
      <c r="CJ369" s="1007"/>
    </row>
    <row r="370" spans="1:88" s="1011" customFormat="1" hidden="1">
      <c r="A370" s="1039"/>
      <c r="B370" s="1019"/>
      <c r="C370" s="1019"/>
      <c r="D370" s="1019"/>
      <c r="E370" s="1019"/>
      <c r="F370" s="1019"/>
      <c r="G370" s="1019"/>
      <c r="H370" s="1019"/>
      <c r="I370" s="1019"/>
      <c r="J370" s="1019"/>
      <c r="K370" s="1019"/>
      <c r="L370" s="1019"/>
      <c r="M370" s="1019"/>
      <c r="N370" s="1019"/>
      <c r="O370" s="1019"/>
      <c r="P370" s="1019"/>
      <c r="Q370" s="1019"/>
      <c r="R370" s="1019"/>
      <c r="S370" s="1019"/>
      <c r="T370" s="1019"/>
      <c r="U370" s="1019"/>
      <c r="V370" s="1019"/>
      <c r="W370" s="1019"/>
      <c r="X370" s="1040"/>
      <c r="Y370" s="1041"/>
      <c r="Z370" s="1019"/>
      <c r="AA370" s="1019"/>
      <c r="AB370" s="1019"/>
      <c r="AC370" s="1019"/>
      <c r="AD370" s="1019"/>
      <c r="AE370" s="1019"/>
      <c r="AF370" s="1019"/>
      <c r="AG370" s="1019"/>
      <c r="AH370" s="1019"/>
      <c r="AI370" s="1019"/>
      <c r="AJ370" s="1019"/>
      <c r="AK370" s="1019"/>
      <c r="AL370" s="1019"/>
      <c r="AM370" s="1019"/>
      <c r="AN370" s="1019"/>
      <c r="AO370" s="1019"/>
      <c r="AP370" s="1019"/>
      <c r="AQ370" s="1019"/>
      <c r="AR370" s="1019"/>
      <c r="AS370" s="1019"/>
      <c r="AT370" s="1039"/>
      <c r="AU370" s="1039"/>
      <c r="AV370" s="1042"/>
      <c r="AW370" s="1041"/>
      <c r="AX370" s="1039"/>
      <c r="AY370" s="1039"/>
      <c r="AZ370" s="1019"/>
      <c r="BA370" s="1019"/>
      <c r="BB370" s="1039"/>
      <c r="BC370" s="1039"/>
      <c r="BD370" s="1039"/>
      <c r="BE370" s="1019"/>
      <c r="BF370" s="1019"/>
      <c r="BG370" s="1039"/>
      <c r="BH370" s="1007"/>
      <c r="BI370" s="1007"/>
      <c r="BJ370" s="1007"/>
      <c r="BK370" s="1007"/>
      <c r="BL370" s="1007"/>
      <c r="BM370" s="1007"/>
      <c r="BN370" s="1007"/>
      <c r="BO370" s="1007"/>
      <c r="BP370" s="1007"/>
      <c r="BQ370" s="1007"/>
      <c r="BR370" s="1007"/>
      <c r="BS370" s="1007"/>
      <c r="BT370" s="1007"/>
      <c r="BU370" s="1007"/>
      <c r="BV370" s="1007"/>
      <c r="BW370" s="1007"/>
      <c r="BX370" s="1007"/>
      <c r="BY370" s="1007"/>
      <c r="BZ370" s="1007"/>
      <c r="CA370" s="1007"/>
      <c r="CB370" s="1007"/>
      <c r="CC370" s="1007"/>
      <c r="CD370" s="1007"/>
      <c r="CE370" s="1007"/>
      <c r="CF370" s="1007"/>
      <c r="CG370" s="1007"/>
      <c r="CH370" s="1007"/>
      <c r="CI370" s="1007"/>
      <c r="CJ370" s="1007"/>
    </row>
    <row r="371" spans="1:88" s="1011" customFormat="1" hidden="1">
      <c r="A371" s="1039"/>
      <c r="B371" s="1019"/>
      <c r="C371" s="1019"/>
      <c r="D371" s="1019"/>
      <c r="E371" s="1019"/>
      <c r="F371" s="1019"/>
      <c r="G371" s="1019"/>
      <c r="H371" s="1019"/>
      <c r="I371" s="1019"/>
      <c r="J371" s="1019"/>
      <c r="K371" s="1019"/>
      <c r="L371" s="1019"/>
      <c r="M371" s="1019"/>
      <c r="N371" s="1019"/>
      <c r="O371" s="1019"/>
      <c r="P371" s="1019"/>
      <c r="Q371" s="1019"/>
      <c r="R371" s="1019"/>
      <c r="S371" s="1019"/>
      <c r="T371" s="1019"/>
      <c r="U371" s="1019"/>
      <c r="V371" s="1019"/>
      <c r="W371" s="1019"/>
      <c r="X371" s="1040"/>
      <c r="Y371" s="1041"/>
      <c r="Z371" s="1019"/>
      <c r="AA371" s="1019"/>
      <c r="AB371" s="1019"/>
      <c r="AC371" s="1019"/>
      <c r="AD371" s="1019"/>
      <c r="AE371" s="1019"/>
      <c r="AF371" s="1019"/>
      <c r="AG371" s="1019"/>
      <c r="AH371" s="1019"/>
      <c r="AI371" s="1019"/>
      <c r="AJ371" s="1019"/>
      <c r="AK371" s="1019"/>
      <c r="AL371" s="1019"/>
      <c r="AM371" s="1019"/>
      <c r="AN371" s="1019"/>
      <c r="AO371" s="1019"/>
      <c r="AP371" s="1019"/>
      <c r="AQ371" s="1019"/>
      <c r="AR371" s="1019"/>
      <c r="AS371" s="1019"/>
      <c r="AT371" s="1039"/>
      <c r="AU371" s="1039"/>
      <c r="AV371" s="1042"/>
      <c r="AW371" s="1041"/>
      <c r="AX371" s="1039"/>
      <c r="AY371" s="1039"/>
      <c r="AZ371" s="1019"/>
      <c r="BA371" s="1019"/>
      <c r="BB371" s="1039"/>
      <c r="BC371" s="1039"/>
      <c r="BD371" s="1039"/>
      <c r="BE371" s="1019"/>
      <c r="BF371" s="1019"/>
      <c r="BG371" s="1039"/>
      <c r="BH371" s="1007"/>
      <c r="BI371" s="1007"/>
      <c r="BJ371" s="1007"/>
      <c r="BK371" s="1007"/>
      <c r="BL371" s="1007"/>
      <c r="BM371" s="1007"/>
      <c r="BN371" s="1007"/>
      <c r="BO371" s="1007"/>
      <c r="BP371" s="1007"/>
      <c r="BQ371" s="1007"/>
      <c r="BR371" s="1007"/>
      <c r="BS371" s="1007"/>
      <c r="BT371" s="1007"/>
      <c r="BU371" s="1007"/>
      <c r="BV371" s="1007"/>
      <c r="BW371" s="1007"/>
      <c r="BX371" s="1007"/>
      <c r="BY371" s="1007"/>
      <c r="BZ371" s="1007"/>
      <c r="CA371" s="1007"/>
      <c r="CB371" s="1007"/>
      <c r="CC371" s="1007"/>
      <c r="CD371" s="1007"/>
      <c r="CE371" s="1007"/>
      <c r="CF371" s="1007"/>
      <c r="CG371" s="1007"/>
      <c r="CH371" s="1007"/>
      <c r="CI371" s="1007"/>
      <c r="CJ371" s="1007"/>
    </row>
    <row r="372" spans="1:88" s="1011" customFormat="1" hidden="1">
      <c r="A372" s="1039"/>
      <c r="B372" s="1019"/>
      <c r="C372" s="1019"/>
      <c r="D372" s="1019"/>
      <c r="E372" s="1019"/>
      <c r="F372" s="1019"/>
      <c r="G372" s="1019"/>
      <c r="H372" s="1019"/>
      <c r="I372" s="1019"/>
      <c r="J372" s="1019"/>
      <c r="K372" s="1019"/>
      <c r="L372" s="1019"/>
      <c r="M372" s="1019"/>
      <c r="N372" s="1019"/>
      <c r="O372" s="1019"/>
      <c r="P372" s="1019"/>
      <c r="Q372" s="1019"/>
      <c r="R372" s="1019"/>
      <c r="S372" s="1019"/>
      <c r="T372" s="1019"/>
      <c r="U372" s="1019"/>
      <c r="V372" s="1019"/>
      <c r="W372" s="1019"/>
      <c r="X372" s="1040"/>
      <c r="Y372" s="1041"/>
      <c r="Z372" s="1019"/>
      <c r="AA372" s="1019"/>
      <c r="AB372" s="1019"/>
      <c r="AC372" s="1019"/>
      <c r="AD372" s="1019"/>
      <c r="AE372" s="1019"/>
      <c r="AF372" s="1019"/>
      <c r="AG372" s="1019"/>
      <c r="AH372" s="1019"/>
      <c r="AI372" s="1019"/>
      <c r="AJ372" s="1019"/>
      <c r="AK372" s="1019"/>
      <c r="AL372" s="1019"/>
      <c r="AM372" s="1019"/>
      <c r="AN372" s="1019"/>
      <c r="AO372" s="1019"/>
      <c r="AP372" s="1019"/>
      <c r="AQ372" s="1019"/>
      <c r="AR372" s="1019"/>
      <c r="AS372" s="1019"/>
      <c r="AT372" s="1039"/>
      <c r="AU372" s="1039"/>
      <c r="AV372" s="1042"/>
      <c r="AW372" s="1041"/>
      <c r="AX372" s="1039"/>
      <c r="AY372" s="1039"/>
      <c r="AZ372" s="1019"/>
      <c r="BA372" s="1019"/>
      <c r="BB372" s="1039"/>
      <c r="BC372" s="1039"/>
      <c r="BD372" s="1039"/>
      <c r="BE372" s="1019"/>
      <c r="BF372" s="1019"/>
      <c r="BG372" s="1039"/>
      <c r="BH372" s="1007"/>
      <c r="BI372" s="1007"/>
      <c r="BJ372" s="1007"/>
      <c r="BK372" s="1007"/>
      <c r="BL372" s="1007"/>
      <c r="BM372" s="1007"/>
      <c r="BN372" s="1007"/>
      <c r="BO372" s="1007"/>
      <c r="BP372" s="1007"/>
      <c r="BQ372" s="1007"/>
      <c r="BR372" s="1007"/>
      <c r="BS372" s="1007"/>
      <c r="BT372" s="1007"/>
      <c r="BU372" s="1007"/>
      <c r="BV372" s="1007"/>
      <c r="BW372" s="1007"/>
      <c r="BX372" s="1007"/>
      <c r="BY372" s="1007"/>
      <c r="BZ372" s="1007"/>
      <c r="CA372" s="1007"/>
      <c r="CB372" s="1007"/>
      <c r="CC372" s="1007"/>
      <c r="CD372" s="1007"/>
      <c r="CE372" s="1007"/>
      <c r="CF372" s="1007"/>
      <c r="CG372" s="1007"/>
      <c r="CH372" s="1007"/>
      <c r="CI372" s="1007"/>
      <c r="CJ372" s="1007"/>
    </row>
    <row r="373" spans="1:88" s="1011" customFormat="1" hidden="1">
      <c r="A373" s="1039"/>
      <c r="B373" s="1019"/>
      <c r="C373" s="1019"/>
      <c r="D373" s="1019"/>
      <c r="E373" s="1019"/>
      <c r="F373" s="1019"/>
      <c r="G373" s="1019"/>
      <c r="H373" s="1019"/>
      <c r="I373" s="1019"/>
      <c r="J373" s="1019"/>
      <c r="K373" s="1019"/>
      <c r="L373" s="1019"/>
      <c r="M373" s="1019"/>
      <c r="N373" s="1019"/>
      <c r="O373" s="1019"/>
      <c r="P373" s="1019"/>
      <c r="Q373" s="1019"/>
      <c r="R373" s="1019"/>
      <c r="S373" s="1019"/>
      <c r="T373" s="1019"/>
      <c r="U373" s="1019"/>
      <c r="V373" s="1019"/>
      <c r="W373" s="1019"/>
      <c r="X373" s="1040"/>
      <c r="Y373" s="1041"/>
      <c r="Z373" s="1019"/>
      <c r="AA373" s="1019"/>
      <c r="AB373" s="1019"/>
      <c r="AC373" s="1019"/>
      <c r="AD373" s="1019"/>
      <c r="AE373" s="1019"/>
      <c r="AF373" s="1019"/>
      <c r="AG373" s="1019"/>
      <c r="AH373" s="1019"/>
      <c r="AI373" s="1019"/>
      <c r="AJ373" s="1019"/>
      <c r="AK373" s="1019"/>
      <c r="AL373" s="1019"/>
      <c r="AM373" s="1019"/>
      <c r="AN373" s="1019"/>
      <c r="AO373" s="1019"/>
      <c r="AP373" s="1019"/>
      <c r="AQ373" s="1019"/>
      <c r="AR373" s="1019"/>
      <c r="AS373" s="1019"/>
      <c r="AT373" s="1039"/>
      <c r="AU373" s="1039"/>
      <c r="AV373" s="1042"/>
      <c r="AW373" s="1041"/>
      <c r="AX373" s="1039"/>
      <c r="AY373" s="1039"/>
      <c r="AZ373" s="1019"/>
      <c r="BA373" s="1019"/>
      <c r="BB373" s="1039"/>
      <c r="BC373" s="1039"/>
      <c r="BD373" s="1039"/>
      <c r="BE373" s="1019"/>
      <c r="BF373" s="1019"/>
      <c r="BG373" s="1039"/>
      <c r="BH373" s="1007"/>
      <c r="BI373" s="1007"/>
      <c r="BJ373" s="1007"/>
      <c r="BK373" s="1007"/>
      <c r="BL373" s="1007"/>
      <c r="BM373" s="1007"/>
      <c r="BN373" s="1007"/>
      <c r="BO373" s="1007"/>
      <c r="BP373" s="1007"/>
      <c r="BQ373" s="1007"/>
      <c r="BR373" s="1007"/>
      <c r="BS373" s="1007"/>
      <c r="BT373" s="1007"/>
      <c r="BU373" s="1007"/>
      <c r="BV373" s="1007"/>
      <c r="BW373" s="1007"/>
      <c r="BX373" s="1007"/>
      <c r="BY373" s="1007"/>
      <c r="BZ373" s="1007"/>
      <c r="CA373" s="1007"/>
      <c r="CB373" s="1007"/>
      <c r="CC373" s="1007"/>
      <c r="CD373" s="1007"/>
      <c r="CE373" s="1007"/>
      <c r="CF373" s="1007"/>
      <c r="CG373" s="1007"/>
      <c r="CH373" s="1007"/>
      <c r="CI373" s="1007"/>
      <c r="CJ373" s="1007"/>
    </row>
    <row r="374" spans="1:88" s="1011" customFormat="1" hidden="1">
      <c r="A374" s="1039"/>
      <c r="B374" s="1019"/>
      <c r="C374" s="1019"/>
      <c r="D374" s="1019"/>
      <c r="E374" s="1019"/>
      <c r="F374" s="1019"/>
      <c r="G374" s="1019"/>
      <c r="H374" s="1019"/>
      <c r="I374" s="1019"/>
      <c r="J374" s="1019"/>
      <c r="K374" s="1019"/>
      <c r="L374" s="1019"/>
      <c r="M374" s="1019"/>
      <c r="N374" s="1019"/>
      <c r="O374" s="1019"/>
      <c r="P374" s="1019"/>
      <c r="Q374" s="1019"/>
      <c r="R374" s="1019"/>
      <c r="S374" s="1019"/>
      <c r="T374" s="1019"/>
      <c r="U374" s="1019"/>
      <c r="V374" s="1019"/>
      <c r="W374" s="1019"/>
      <c r="X374" s="1040"/>
      <c r="Y374" s="1041"/>
      <c r="Z374" s="1019"/>
      <c r="AA374" s="1019"/>
      <c r="AB374" s="1019"/>
      <c r="AC374" s="1019"/>
      <c r="AD374" s="1019"/>
      <c r="AE374" s="1019"/>
      <c r="AF374" s="1019"/>
      <c r="AG374" s="1019"/>
      <c r="AH374" s="1019"/>
      <c r="AI374" s="1019"/>
      <c r="AJ374" s="1019"/>
      <c r="AK374" s="1019"/>
      <c r="AL374" s="1019"/>
      <c r="AM374" s="1019"/>
      <c r="AN374" s="1019"/>
      <c r="AO374" s="1019"/>
      <c r="AP374" s="1019"/>
      <c r="AQ374" s="1019"/>
      <c r="AR374" s="1019"/>
      <c r="AS374" s="1019"/>
      <c r="AT374" s="1039"/>
      <c r="AU374" s="1039"/>
      <c r="AV374" s="1042"/>
      <c r="AW374" s="1041"/>
      <c r="AX374" s="1039"/>
      <c r="AY374" s="1039"/>
      <c r="AZ374" s="1019"/>
      <c r="BA374" s="1019"/>
      <c r="BB374" s="1039"/>
      <c r="BC374" s="1039"/>
      <c r="BD374" s="1039"/>
      <c r="BE374" s="1019"/>
      <c r="BF374" s="1019"/>
      <c r="BG374" s="1039"/>
      <c r="BH374" s="1007"/>
      <c r="BI374" s="1007"/>
      <c r="BJ374" s="1007"/>
      <c r="BK374" s="1007"/>
      <c r="BL374" s="1007"/>
      <c r="BM374" s="1007"/>
      <c r="BN374" s="1007"/>
      <c r="BO374" s="1007"/>
      <c r="BP374" s="1007"/>
      <c r="BQ374" s="1007"/>
      <c r="BR374" s="1007"/>
      <c r="BS374" s="1007"/>
      <c r="BT374" s="1007"/>
      <c r="BU374" s="1007"/>
      <c r="BV374" s="1007"/>
      <c r="BW374" s="1007"/>
      <c r="BX374" s="1007"/>
      <c r="BY374" s="1007"/>
      <c r="BZ374" s="1007"/>
      <c r="CA374" s="1007"/>
      <c r="CB374" s="1007"/>
      <c r="CC374" s="1007"/>
      <c r="CD374" s="1007"/>
      <c r="CE374" s="1007"/>
      <c r="CF374" s="1007"/>
      <c r="CG374" s="1007"/>
      <c r="CH374" s="1007"/>
      <c r="CI374" s="1007"/>
      <c r="CJ374" s="1007"/>
    </row>
    <row r="375" spans="1:88" s="1011" customFormat="1" hidden="1">
      <c r="A375" s="1039"/>
      <c r="B375" s="1019"/>
      <c r="C375" s="1019"/>
      <c r="D375" s="1019"/>
      <c r="E375" s="1019"/>
      <c r="F375" s="1019"/>
      <c r="G375" s="1019"/>
      <c r="H375" s="1019"/>
      <c r="I375" s="1019"/>
      <c r="J375" s="1019"/>
      <c r="K375" s="1019"/>
      <c r="L375" s="1019"/>
      <c r="M375" s="1019"/>
      <c r="N375" s="1019"/>
      <c r="O375" s="1019"/>
      <c r="P375" s="1019"/>
      <c r="Q375" s="1019"/>
      <c r="R375" s="1019"/>
      <c r="S375" s="1019"/>
      <c r="T375" s="1019"/>
      <c r="U375" s="1019"/>
      <c r="V375" s="1019"/>
      <c r="W375" s="1019"/>
      <c r="X375" s="1040"/>
      <c r="Y375" s="1041"/>
      <c r="Z375" s="1019"/>
      <c r="AA375" s="1019"/>
      <c r="AB375" s="1019"/>
      <c r="AC375" s="1019"/>
      <c r="AD375" s="1019"/>
      <c r="AE375" s="1019"/>
      <c r="AF375" s="1019"/>
      <c r="AG375" s="1019"/>
      <c r="AH375" s="1019"/>
      <c r="AI375" s="1019"/>
      <c r="AJ375" s="1019"/>
      <c r="AK375" s="1019"/>
      <c r="AL375" s="1019"/>
      <c r="AM375" s="1019"/>
      <c r="AN375" s="1019"/>
      <c r="AO375" s="1019"/>
      <c r="AP375" s="1019"/>
      <c r="AQ375" s="1019"/>
      <c r="AR375" s="1019"/>
      <c r="AS375" s="1019"/>
      <c r="AT375" s="1039"/>
      <c r="AU375" s="1039"/>
      <c r="AV375" s="1042"/>
      <c r="AW375" s="1041"/>
      <c r="AX375" s="1039"/>
      <c r="AY375" s="1039"/>
      <c r="AZ375" s="1019"/>
      <c r="BA375" s="1019"/>
      <c r="BB375" s="1039"/>
      <c r="BC375" s="1039"/>
      <c r="BD375" s="1039"/>
      <c r="BE375" s="1019"/>
      <c r="BF375" s="1019"/>
      <c r="BG375" s="1039"/>
      <c r="BH375" s="1007"/>
      <c r="BI375" s="1007"/>
      <c r="BJ375" s="1007"/>
      <c r="BK375" s="1007"/>
      <c r="BL375" s="1007"/>
      <c r="BM375" s="1007"/>
      <c r="BN375" s="1007"/>
      <c r="BO375" s="1007"/>
      <c r="BP375" s="1007"/>
      <c r="BQ375" s="1007"/>
      <c r="BR375" s="1007"/>
      <c r="BS375" s="1007"/>
      <c r="BT375" s="1007"/>
      <c r="BU375" s="1007"/>
      <c r="BV375" s="1007"/>
      <c r="BW375" s="1007"/>
      <c r="BX375" s="1007"/>
      <c r="BY375" s="1007"/>
      <c r="BZ375" s="1007"/>
      <c r="CA375" s="1007"/>
      <c r="CB375" s="1007"/>
      <c r="CC375" s="1007"/>
      <c r="CD375" s="1007"/>
      <c r="CE375" s="1007"/>
      <c r="CF375" s="1007"/>
      <c r="CG375" s="1007"/>
      <c r="CH375" s="1007"/>
      <c r="CI375" s="1007"/>
      <c r="CJ375" s="1007"/>
    </row>
    <row r="376" spans="1:88" s="1011" customFormat="1" hidden="1">
      <c r="A376" s="1039"/>
      <c r="B376" s="1019"/>
      <c r="C376" s="1019"/>
      <c r="D376" s="1019"/>
      <c r="E376" s="1019"/>
      <c r="F376" s="1019"/>
      <c r="G376" s="1019"/>
      <c r="H376" s="1019"/>
      <c r="I376" s="1019"/>
      <c r="J376" s="1019"/>
      <c r="K376" s="1019"/>
      <c r="L376" s="1019"/>
      <c r="M376" s="1019"/>
      <c r="N376" s="1019"/>
      <c r="O376" s="1019"/>
      <c r="P376" s="1019"/>
      <c r="Q376" s="1019"/>
      <c r="R376" s="1019"/>
      <c r="S376" s="1019"/>
      <c r="T376" s="1019"/>
      <c r="U376" s="1019"/>
      <c r="V376" s="1019"/>
      <c r="W376" s="1019"/>
      <c r="X376" s="1040"/>
      <c r="Y376" s="1041"/>
      <c r="Z376" s="1019"/>
      <c r="AA376" s="1019"/>
      <c r="AB376" s="1019"/>
      <c r="AC376" s="1019"/>
      <c r="AD376" s="1019"/>
      <c r="AE376" s="1019"/>
      <c r="AF376" s="1019"/>
      <c r="AG376" s="1019"/>
      <c r="AH376" s="1019"/>
      <c r="AI376" s="1019"/>
      <c r="AJ376" s="1019"/>
      <c r="AK376" s="1019"/>
      <c r="AL376" s="1019"/>
      <c r="AM376" s="1019"/>
      <c r="AN376" s="1019"/>
      <c r="AO376" s="1019"/>
      <c r="AP376" s="1019"/>
      <c r="AQ376" s="1019"/>
      <c r="AR376" s="1019"/>
      <c r="AS376" s="1019"/>
      <c r="AT376" s="1039"/>
      <c r="AU376" s="1039"/>
      <c r="AV376" s="1042"/>
      <c r="AW376" s="1041"/>
      <c r="AX376" s="1039"/>
      <c r="AY376" s="1039"/>
      <c r="AZ376" s="1019"/>
      <c r="BA376" s="1019"/>
      <c r="BB376" s="1039"/>
      <c r="BC376" s="1039"/>
      <c r="BD376" s="1039"/>
      <c r="BE376" s="1019"/>
      <c r="BF376" s="1019"/>
      <c r="BG376" s="1039"/>
      <c r="BH376" s="1007"/>
      <c r="BI376" s="1007"/>
      <c r="BJ376" s="1007"/>
      <c r="BK376" s="1007"/>
      <c r="BL376" s="1007"/>
      <c r="BM376" s="1007"/>
      <c r="BN376" s="1007"/>
      <c r="BO376" s="1007"/>
      <c r="BP376" s="1007"/>
      <c r="BQ376" s="1007"/>
      <c r="BR376" s="1007"/>
      <c r="BS376" s="1007"/>
      <c r="BT376" s="1007"/>
      <c r="BU376" s="1007"/>
      <c r="BV376" s="1007"/>
      <c r="BW376" s="1007"/>
      <c r="BX376" s="1007"/>
      <c r="BY376" s="1007"/>
      <c r="BZ376" s="1007"/>
      <c r="CA376" s="1007"/>
      <c r="CB376" s="1007"/>
      <c r="CC376" s="1007"/>
      <c r="CD376" s="1007"/>
      <c r="CE376" s="1007"/>
      <c r="CF376" s="1007"/>
      <c r="CG376" s="1007"/>
      <c r="CH376" s="1007"/>
      <c r="CI376" s="1007"/>
      <c r="CJ376" s="1007"/>
    </row>
    <row r="377" spans="1:88" s="1011" customFormat="1" hidden="1">
      <c r="A377" s="1039"/>
      <c r="B377" s="1019"/>
      <c r="C377" s="1019"/>
      <c r="D377" s="1019"/>
      <c r="E377" s="1019"/>
      <c r="F377" s="1019"/>
      <c r="G377" s="1019"/>
      <c r="H377" s="1019"/>
      <c r="I377" s="1019"/>
      <c r="J377" s="1019"/>
      <c r="K377" s="1019"/>
      <c r="L377" s="1019"/>
      <c r="M377" s="1019"/>
      <c r="N377" s="1019"/>
      <c r="O377" s="1019"/>
      <c r="P377" s="1019"/>
      <c r="Q377" s="1019"/>
      <c r="R377" s="1019"/>
      <c r="S377" s="1019"/>
      <c r="T377" s="1019"/>
      <c r="U377" s="1019"/>
      <c r="V377" s="1019"/>
      <c r="W377" s="1019"/>
      <c r="X377" s="1040"/>
      <c r="Y377" s="1041"/>
      <c r="Z377" s="1019"/>
      <c r="AA377" s="1019"/>
      <c r="AB377" s="1019"/>
      <c r="AC377" s="1019"/>
      <c r="AD377" s="1019"/>
      <c r="AE377" s="1019"/>
      <c r="AF377" s="1019"/>
      <c r="AG377" s="1019"/>
      <c r="AH377" s="1019"/>
      <c r="AI377" s="1019"/>
      <c r="AJ377" s="1019"/>
      <c r="AK377" s="1019"/>
      <c r="AL377" s="1019"/>
      <c r="AM377" s="1019"/>
      <c r="AN377" s="1019"/>
      <c r="AO377" s="1019"/>
      <c r="AP377" s="1019"/>
      <c r="AQ377" s="1019"/>
      <c r="AR377" s="1019"/>
      <c r="AS377" s="1019"/>
      <c r="AT377" s="1039"/>
      <c r="AU377" s="1039"/>
      <c r="AV377" s="1042"/>
      <c r="AW377" s="1041"/>
      <c r="AX377" s="1039"/>
      <c r="AY377" s="1039"/>
      <c r="AZ377" s="1019"/>
      <c r="BA377" s="1019"/>
      <c r="BB377" s="1039"/>
      <c r="BC377" s="1039"/>
      <c r="BD377" s="1039"/>
      <c r="BE377" s="1019"/>
      <c r="BF377" s="1019"/>
      <c r="BG377" s="1039"/>
      <c r="BH377" s="1007"/>
      <c r="BI377" s="1007"/>
      <c r="BJ377" s="1007"/>
      <c r="BK377" s="1007"/>
      <c r="BL377" s="1007"/>
      <c r="BM377" s="1007"/>
      <c r="BN377" s="1007"/>
      <c r="BO377" s="1007"/>
      <c r="BP377" s="1007"/>
      <c r="BQ377" s="1007"/>
      <c r="BR377" s="1007"/>
      <c r="BS377" s="1007"/>
      <c r="BT377" s="1007"/>
      <c r="BU377" s="1007"/>
      <c r="BV377" s="1007"/>
      <c r="BW377" s="1007"/>
      <c r="BX377" s="1007"/>
      <c r="BY377" s="1007"/>
      <c r="BZ377" s="1007"/>
      <c r="CA377" s="1007"/>
      <c r="CB377" s="1007"/>
      <c r="CC377" s="1007"/>
      <c r="CD377" s="1007"/>
      <c r="CE377" s="1007"/>
      <c r="CF377" s="1007"/>
      <c r="CG377" s="1007"/>
      <c r="CH377" s="1007"/>
      <c r="CI377" s="1007"/>
      <c r="CJ377" s="1007"/>
    </row>
    <row r="378" spans="1:88" s="1011" customFormat="1" hidden="1">
      <c r="A378" s="1039"/>
      <c r="B378" s="1019"/>
      <c r="C378" s="1019"/>
      <c r="D378" s="1019"/>
      <c r="E378" s="1019"/>
      <c r="F378" s="1019"/>
      <c r="G378" s="1019"/>
      <c r="H378" s="1019"/>
      <c r="I378" s="1019"/>
      <c r="J378" s="1019"/>
      <c r="K378" s="1019"/>
      <c r="L378" s="1019"/>
      <c r="M378" s="1019"/>
      <c r="N378" s="1019"/>
      <c r="O378" s="1019"/>
      <c r="P378" s="1019"/>
      <c r="Q378" s="1019"/>
      <c r="R378" s="1019"/>
      <c r="S378" s="1019"/>
      <c r="T378" s="1019"/>
      <c r="U378" s="1019"/>
      <c r="V378" s="1019"/>
      <c r="W378" s="1019"/>
      <c r="X378" s="1040"/>
      <c r="Y378" s="1041"/>
      <c r="Z378" s="1019"/>
      <c r="AA378" s="1019"/>
      <c r="AB378" s="1019"/>
      <c r="AC378" s="1019"/>
      <c r="AD378" s="1019"/>
      <c r="AE378" s="1019"/>
      <c r="AF378" s="1019"/>
      <c r="AG378" s="1019"/>
      <c r="AH378" s="1019"/>
      <c r="AI378" s="1019"/>
      <c r="AJ378" s="1019"/>
      <c r="AK378" s="1019"/>
      <c r="AL378" s="1019"/>
      <c r="AM378" s="1019"/>
      <c r="AN378" s="1019"/>
      <c r="AO378" s="1019"/>
      <c r="AP378" s="1019"/>
      <c r="AQ378" s="1019"/>
      <c r="AR378" s="1019"/>
      <c r="AS378" s="1019"/>
      <c r="AT378" s="1039"/>
      <c r="AU378" s="1039"/>
      <c r="AV378" s="1042"/>
      <c r="AW378" s="1041"/>
      <c r="AX378" s="1039"/>
      <c r="AY378" s="1039"/>
      <c r="AZ378" s="1019"/>
      <c r="BA378" s="1019"/>
      <c r="BB378" s="1039"/>
      <c r="BC378" s="1039"/>
      <c r="BD378" s="1039"/>
      <c r="BE378" s="1019"/>
      <c r="BF378" s="1019"/>
      <c r="BG378" s="1039"/>
      <c r="BH378" s="1007"/>
      <c r="BI378" s="1007"/>
      <c r="BJ378" s="1007"/>
      <c r="BK378" s="1007"/>
      <c r="BL378" s="1007"/>
      <c r="BM378" s="1007"/>
      <c r="BN378" s="1007"/>
      <c r="BO378" s="1007"/>
      <c r="BP378" s="1007"/>
      <c r="BQ378" s="1007"/>
      <c r="BR378" s="1007"/>
      <c r="BS378" s="1007"/>
      <c r="BT378" s="1007"/>
      <c r="BU378" s="1007"/>
      <c r="BV378" s="1007"/>
      <c r="BW378" s="1007"/>
      <c r="BX378" s="1007"/>
      <c r="BY378" s="1007"/>
      <c r="BZ378" s="1007"/>
      <c r="CA378" s="1007"/>
      <c r="CB378" s="1007"/>
      <c r="CC378" s="1007"/>
      <c r="CD378" s="1007"/>
      <c r="CE378" s="1007"/>
      <c r="CF378" s="1007"/>
      <c r="CG378" s="1007"/>
      <c r="CH378" s="1007"/>
      <c r="CI378" s="1007"/>
      <c r="CJ378" s="1007"/>
    </row>
    <row r="379" spans="1:88" s="1011" customFormat="1" hidden="1">
      <c r="A379" s="1039"/>
      <c r="B379" s="1019"/>
      <c r="C379" s="1019"/>
      <c r="D379" s="1019"/>
      <c r="E379" s="1019"/>
      <c r="F379" s="1019"/>
      <c r="G379" s="1019"/>
      <c r="H379" s="1019"/>
      <c r="I379" s="1019"/>
      <c r="J379" s="1019"/>
      <c r="K379" s="1019"/>
      <c r="L379" s="1019"/>
      <c r="M379" s="1019"/>
      <c r="N379" s="1019"/>
      <c r="O379" s="1019"/>
      <c r="P379" s="1019"/>
      <c r="Q379" s="1019"/>
      <c r="R379" s="1019"/>
      <c r="S379" s="1019"/>
      <c r="T379" s="1019"/>
      <c r="U379" s="1019"/>
      <c r="V379" s="1019"/>
      <c r="W379" s="1019"/>
      <c r="X379" s="1040"/>
      <c r="Y379" s="1041"/>
      <c r="Z379" s="1019"/>
      <c r="AA379" s="1019"/>
      <c r="AB379" s="1019"/>
      <c r="AC379" s="1019"/>
      <c r="AD379" s="1019"/>
      <c r="AE379" s="1019"/>
      <c r="AF379" s="1019"/>
      <c r="AG379" s="1019"/>
      <c r="AH379" s="1019"/>
      <c r="AI379" s="1019"/>
      <c r="AJ379" s="1019"/>
      <c r="AK379" s="1019"/>
      <c r="AL379" s="1019"/>
      <c r="AM379" s="1019"/>
      <c r="AN379" s="1019"/>
      <c r="AO379" s="1019"/>
      <c r="AP379" s="1019"/>
      <c r="AQ379" s="1019"/>
      <c r="AR379" s="1019"/>
      <c r="AS379" s="1019"/>
      <c r="AT379" s="1039"/>
      <c r="AU379" s="1039"/>
      <c r="AV379" s="1042"/>
      <c r="AW379" s="1041"/>
      <c r="AX379" s="1039"/>
      <c r="AY379" s="1039"/>
      <c r="AZ379" s="1019"/>
      <c r="BA379" s="1019"/>
      <c r="BB379" s="1039"/>
      <c r="BC379" s="1039"/>
      <c r="BD379" s="1039"/>
      <c r="BE379" s="1019"/>
      <c r="BF379" s="1019"/>
      <c r="BG379" s="1039"/>
      <c r="BH379" s="1007"/>
      <c r="BI379" s="1007"/>
      <c r="BJ379" s="1007"/>
      <c r="BK379" s="1007"/>
      <c r="BL379" s="1007"/>
      <c r="BM379" s="1007"/>
      <c r="BN379" s="1007"/>
      <c r="BO379" s="1007"/>
      <c r="BP379" s="1007"/>
      <c r="BQ379" s="1007"/>
      <c r="BR379" s="1007"/>
      <c r="BS379" s="1007"/>
      <c r="BT379" s="1007"/>
      <c r="BU379" s="1007"/>
      <c r="BV379" s="1007"/>
      <c r="BW379" s="1007"/>
      <c r="BX379" s="1007"/>
      <c r="BY379" s="1007"/>
      <c r="BZ379" s="1007"/>
      <c r="CA379" s="1007"/>
      <c r="CB379" s="1007"/>
      <c r="CC379" s="1007"/>
      <c r="CD379" s="1007"/>
      <c r="CE379" s="1007"/>
      <c r="CF379" s="1007"/>
      <c r="CG379" s="1007"/>
      <c r="CH379" s="1007"/>
      <c r="CI379" s="1007"/>
      <c r="CJ379" s="1007"/>
    </row>
    <row r="380" spans="1:88" s="1011" customFormat="1" hidden="1">
      <c r="A380" s="1039"/>
      <c r="B380" s="1019"/>
      <c r="C380" s="1019"/>
      <c r="D380" s="1019"/>
      <c r="E380" s="1019"/>
      <c r="F380" s="1019"/>
      <c r="G380" s="1019"/>
      <c r="H380" s="1019"/>
      <c r="I380" s="1019"/>
      <c r="J380" s="1019"/>
      <c r="K380" s="1019"/>
      <c r="L380" s="1019"/>
      <c r="M380" s="1019"/>
      <c r="N380" s="1019"/>
      <c r="O380" s="1019"/>
      <c r="P380" s="1019"/>
      <c r="Q380" s="1019"/>
      <c r="R380" s="1019"/>
      <c r="S380" s="1019"/>
      <c r="T380" s="1019"/>
      <c r="U380" s="1019"/>
      <c r="V380" s="1019"/>
      <c r="W380" s="1019"/>
      <c r="X380" s="1040"/>
      <c r="Y380" s="1041"/>
      <c r="Z380" s="1019"/>
      <c r="AA380" s="1019"/>
      <c r="AB380" s="1019"/>
      <c r="AC380" s="1019"/>
      <c r="AD380" s="1019"/>
      <c r="AE380" s="1019"/>
      <c r="AF380" s="1019"/>
      <c r="AG380" s="1019"/>
      <c r="AH380" s="1019"/>
      <c r="AI380" s="1019"/>
      <c r="AJ380" s="1019"/>
      <c r="AK380" s="1019"/>
      <c r="AL380" s="1019"/>
      <c r="AM380" s="1019"/>
      <c r="AN380" s="1019"/>
      <c r="AO380" s="1019"/>
      <c r="AP380" s="1019"/>
      <c r="AQ380" s="1019"/>
      <c r="AR380" s="1019"/>
      <c r="AS380" s="1019"/>
      <c r="AT380" s="1039"/>
      <c r="AU380" s="1039"/>
      <c r="AV380" s="1042"/>
      <c r="AW380" s="1041"/>
      <c r="AX380" s="1039"/>
      <c r="AY380" s="1039"/>
      <c r="AZ380" s="1019"/>
      <c r="BA380" s="1019"/>
      <c r="BB380" s="1039"/>
      <c r="BC380" s="1039"/>
      <c r="BD380" s="1039"/>
      <c r="BE380" s="1019"/>
      <c r="BF380" s="1019"/>
      <c r="BG380" s="1039"/>
      <c r="BH380" s="1007"/>
      <c r="BI380" s="1007"/>
      <c r="BJ380" s="1007"/>
      <c r="BK380" s="1007"/>
      <c r="BL380" s="1007"/>
      <c r="BM380" s="1007"/>
      <c r="BN380" s="1007"/>
      <c r="BO380" s="1007"/>
      <c r="BP380" s="1007"/>
      <c r="BQ380" s="1007"/>
      <c r="BR380" s="1007"/>
      <c r="BS380" s="1007"/>
      <c r="BT380" s="1007"/>
      <c r="BU380" s="1007"/>
      <c r="BV380" s="1007"/>
      <c r="BW380" s="1007"/>
      <c r="BX380" s="1007"/>
      <c r="BY380" s="1007"/>
      <c r="BZ380" s="1007"/>
      <c r="CA380" s="1007"/>
      <c r="CB380" s="1007"/>
      <c r="CC380" s="1007"/>
      <c r="CD380" s="1007"/>
      <c r="CE380" s="1007"/>
      <c r="CF380" s="1007"/>
      <c r="CG380" s="1007"/>
      <c r="CH380" s="1007"/>
      <c r="CI380" s="1007"/>
      <c r="CJ380" s="1007"/>
    </row>
    <row r="381" spans="1:88" s="1011" customFormat="1" hidden="1">
      <c r="A381" s="1039"/>
      <c r="B381" s="1019"/>
      <c r="C381" s="1019"/>
      <c r="D381" s="1019"/>
      <c r="E381" s="1019"/>
      <c r="F381" s="1019"/>
      <c r="G381" s="1019"/>
      <c r="H381" s="1019"/>
      <c r="I381" s="1019"/>
      <c r="J381" s="1019"/>
      <c r="K381" s="1019"/>
      <c r="L381" s="1019"/>
      <c r="M381" s="1019"/>
      <c r="N381" s="1019"/>
      <c r="O381" s="1019"/>
      <c r="P381" s="1019"/>
      <c r="Q381" s="1019"/>
      <c r="R381" s="1019"/>
      <c r="S381" s="1019"/>
      <c r="T381" s="1019"/>
      <c r="U381" s="1019"/>
      <c r="V381" s="1019"/>
      <c r="W381" s="1019"/>
      <c r="X381" s="1040"/>
      <c r="Y381" s="1041"/>
      <c r="Z381" s="1019"/>
      <c r="AA381" s="1019"/>
      <c r="AB381" s="1019"/>
      <c r="AC381" s="1019"/>
      <c r="AD381" s="1019"/>
      <c r="AE381" s="1019"/>
      <c r="AF381" s="1019"/>
      <c r="AG381" s="1019"/>
      <c r="AH381" s="1019"/>
      <c r="AI381" s="1019"/>
      <c r="AJ381" s="1019"/>
      <c r="AK381" s="1019"/>
      <c r="AL381" s="1019"/>
      <c r="AM381" s="1019"/>
      <c r="AN381" s="1019"/>
      <c r="AO381" s="1019"/>
      <c r="AP381" s="1019"/>
      <c r="AQ381" s="1019"/>
      <c r="AR381" s="1019"/>
      <c r="AS381" s="1019"/>
      <c r="AT381" s="1039"/>
      <c r="AU381" s="1039"/>
      <c r="AV381" s="1042"/>
      <c r="AW381" s="1041"/>
      <c r="AX381" s="1039"/>
      <c r="AY381" s="1039"/>
      <c r="AZ381" s="1019"/>
      <c r="BA381" s="1019"/>
      <c r="BB381" s="1039"/>
      <c r="BC381" s="1039"/>
      <c r="BD381" s="1039"/>
      <c r="BE381" s="1019"/>
      <c r="BF381" s="1019"/>
      <c r="BG381" s="1039"/>
      <c r="BH381" s="1007"/>
      <c r="BI381" s="1007"/>
      <c r="BJ381" s="1007"/>
      <c r="BK381" s="1007"/>
      <c r="BL381" s="1007"/>
      <c r="BM381" s="1007"/>
      <c r="BN381" s="1007"/>
      <c r="BO381" s="1007"/>
      <c r="BP381" s="1007"/>
      <c r="BQ381" s="1007"/>
      <c r="BR381" s="1007"/>
      <c r="BS381" s="1007"/>
      <c r="BT381" s="1007"/>
      <c r="BU381" s="1007"/>
      <c r="BV381" s="1007"/>
      <c r="BW381" s="1007"/>
      <c r="BX381" s="1007"/>
      <c r="BY381" s="1007"/>
      <c r="BZ381" s="1007"/>
      <c r="CA381" s="1007"/>
      <c r="CB381" s="1007"/>
      <c r="CC381" s="1007"/>
      <c r="CD381" s="1007"/>
      <c r="CE381" s="1007"/>
      <c r="CF381" s="1007"/>
      <c r="CG381" s="1007"/>
      <c r="CH381" s="1007"/>
      <c r="CI381" s="1007"/>
      <c r="CJ381" s="1007"/>
    </row>
    <row r="382" spans="1:88" s="1011" customFormat="1" hidden="1">
      <c r="A382" s="1039"/>
      <c r="B382" s="1019"/>
      <c r="C382" s="1019"/>
      <c r="D382" s="1019"/>
      <c r="E382" s="1019"/>
      <c r="F382" s="1019"/>
      <c r="G382" s="1019"/>
      <c r="H382" s="1019"/>
      <c r="I382" s="1019"/>
      <c r="J382" s="1019"/>
      <c r="K382" s="1019"/>
      <c r="L382" s="1019"/>
      <c r="M382" s="1019"/>
      <c r="N382" s="1019"/>
      <c r="O382" s="1019"/>
      <c r="P382" s="1019"/>
      <c r="Q382" s="1019"/>
      <c r="R382" s="1019"/>
      <c r="S382" s="1019"/>
      <c r="T382" s="1019"/>
      <c r="U382" s="1019"/>
      <c r="V382" s="1019"/>
      <c r="W382" s="1019"/>
      <c r="X382" s="1040"/>
      <c r="Y382" s="1041"/>
      <c r="Z382" s="1019"/>
      <c r="AA382" s="1019"/>
      <c r="AB382" s="1019"/>
      <c r="AC382" s="1019"/>
      <c r="AD382" s="1019"/>
      <c r="AE382" s="1019"/>
      <c r="AF382" s="1019"/>
      <c r="AG382" s="1019"/>
      <c r="AH382" s="1019"/>
      <c r="AI382" s="1019"/>
      <c r="AJ382" s="1019"/>
      <c r="AK382" s="1019"/>
      <c r="AL382" s="1019"/>
      <c r="AM382" s="1019"/>
      <c r="AN382" s="1019"/>
      <c r="AO382" s="1019"/>
      <c r="AP382" s="1019"/>
      <c r="AQ382" s="1019"/>
      <c r="AR382" s="1019"/>
      <c r="AS382" s="1019"/>
      <c r="AT382" s="1039"/>
      <c r="AU382" s="1039"/>
      <c r="AV382" s="1042"/>
      <c r="AW382" s="1041"/>
      <c r="AX382" s="1039"/>
      <c r="AY382" s="1039"/>
      <c r="AZ382" s="1019"/>
      <c r="BA382" s="1019"/>
      <c r="BB382" s="1039"/>
      <c r="BC382" s="1039"/>
      <c r="BD382" s="1039"/>
      <c r="BE382" s="1019"/>
      <c r="BF382" s="1019"/>
      <c r="BG382" s="1039"/>
      <c r="BH382" s="1007"/>
      <c r="BI382" s="1007"/>
      <c r="BJ382" s="1007"/>
      <c r="BK382" s="1007"/>
      <c r="BL382" s="1007"/>
      <c r="BM382" s="1007"/>
      <c r="BN382" s="1007"/>
      <c r="BO382" s="1007"/>
      <c r="BP382" s="1007"/>
      <c r="BQ382" s="1007"/>
      <c r="BR382" s="1007"/>
      <c r="BS382" s="1007"/>
      <c r="BT382" s="1007"/>
      <c r="BU382" s="1007"/>
      <c r="BV382" s="1007"/>
      <c r="BW382" s="1007"/>
      <c r="BX382" s="1007"/>
      <c r="BY382" s="1007"/>
      <c r="BZ382" s="1007"/>
      <c r="CA382" s="1007"/>
      <c r="CB382" s="1007"/>
      <c r="CC382" s="1007"/>
      <c r="CD382" s="1007"/>
      <c r="CE382" s="1007"/>
      <c r="CF382" s="1007"/>
      <c r="CG382" s="1007"/>
      <c r="CH382" s="1007"/>
      <c r="CI382" s="1007"/>
      <c r="CJ382" s="1007"/>
    </row>
    <row r="383" spans="1:88" s="1011" customFormat="1" hidden="1">
      <c r="A383" s="1039"/>
      <c r="B383" s="1019"/>
      <c r="C383" s="1019"/>
      <c r="D383" s="1019"/>
      <c r="E383" s="1019"/>
      <c r="F383" s="1019"/>
      <c r="G383" s="1019"/>
      <c r="H383" s="1019"/>
      <c r="I383" s="1019"/>
      <c r="J383" s="1019"/>
      <c r="K383" s="1019"/>
      <c r="L383" s="1019"/>
      <c r="M383" s="1019"/>
      <c r="N383" s="1019"/>
      <c r="O383" s="1019"/>
      <c r="P383" s="1019"/>
      <c r="Q383" s="1019"/>
      <c r="R383" s="1019"/>
      <c r="S383" s="1019"/>
      <c r="T383" s="1019"/>
      <c r="U383" s="1019"/>
      <c r="V383" s="1019"/>
      <c r="W383" s="1019"/>
      <c r="X383" s="1040"/>
      <c r="Y383" s="1041"/>
      <c r="Z383" s="1019"/>
      <c r="AA383" s="1019"/>
      <c r="AB383" s="1019"/>
      <c r="AC383" s="1019"/>
      <c r="AD383" s="1019"/>
      <c r="AE383" s="1019"/>
      <c r="AF383" s="1019"/>
      <c r="AG383" s="1019"/>
      <c r="AH383" s="1019"/>
      <c r="AI383" s="1019"/>
      <c r="AJ383" s="1019"/>
      <c r="AK383" s="1019"/>
      <c r="AL383" s="1019"/>
      <c r="AM383" s="1019"/>
      <c r="AN383" s="1019"/>
      <c r="AO383" s="1019"/>
      <c r="AP383" s="1019"/>
      <c r="AQ383" s="1019"/>
      <c r="AR383" s="1019"/>
      <c r="AS383" s="1019"/>
      <c r="AT383" s="1039"/>
      <c r="AU383" s="1039"/>
      <c r="AV383" s="1042"/>
      <c r="AW383" s="1041"/>
      <c r="AX383" s="1039"/>
      <c r="AY383" s="1039"/>
      <c r="AZ383" s="1019"/>
      <c r="BA383" s="1019"/>
      <c r="BB383" s="1039"/>
      <c r="BC383" s="1039"/>
      <c r="BD383" s="1039"/>
      <c r="BE383" s="1019"/>
      <c r="BF383" s="1019"/>
      <c r="BG383" s="1039"/>
      <c r="BH383" s="1007"/>
      <c r="BI383" s="1007"/>
      <c r="BJ383" s="1007"/>
      <c r="BK383" s="1007"/>
      <c r="BL383" s="1007"/>
      <c r="BM383" s="1007"/>
      <c r="BN383" s="1007"/>
      <c r="BO383" s="1007"/>
      <c r="BP383" s="1007"/>
      <c r="BQ383" s="1007"/>
      <c r="BR383" s="1007"/>
      <c r="BS383" s="1007"/>
      <c r="BT383" s="1007"/>
      <c r="BU383" s="1007"/>
      <c r="BV383" s="1007"/>
      <c r="BW383" s="1007"/>
      <c r="BX383" s="1007"/>
      <c r="BY383" s="1007"/>
      <c r="BZ383" s="1007"/>
      <c r="CA383" s="1007"/>
      <c r="CB383" s="1007"/>
      <c r="CC383" s="1007"/>
      <c r="CD383" s="1007"/>
      <c r="CE383" s="1007"/>
      <c r="CF383" s="1007"/>
      <c r="CG383" s="1007"/>
      <c r="CH383" s="1007"/>
      <c r="CI383" s="1007"/>
      <c r="CJ383" s="1007"/>
    </row>
    <row r="384" spans="1:88" s="1011" customFormat="1" hidden="1">
      <c r="A384" s="1039"/>
      <c r="B384" s="1019"/>
      <c r="C384" s="1019"/>
      <c r="D384" s="1019"/>
      <c r="E384" s="1019"/>
      <c r="F384" s="1019"/>
      <c r="G384" s="1019"/>
      <c r="H384" s="1019"/>
      <c r="I384" s="1019"/>
      <c r="J384" s="1019"/>
      <c r="K384" s="1019"/>
      <c r="L384" s="1019"/>
      <c r="M384" s="1019"/>
      <c r="N384" s="1019"/>
      <c r="O384" s="1019"/>
      <c r="P384" s="1019"/>
      <c r="Q384" s="1019"/>
      <c r="R384" s="1019"/>
      <c r="S384" s="1019"/>
      <c r="T384" s="1019"/>
      <c r="U384" s="1019"/>
      <c r="V384" s="1019"/>
      <c r="W384" s="1019"/>
      <c r="X384" s="1040"/>
      <c r="Y384" s="1041"/>
      <c r="Z384" s="1019"/>
      <c r="AA384" s="1019"/>
      <c r="AB384" s="1019"/>
      <c r="AC384" s="1019"/>
      <c r="AD384" s="1019"/>
      <c r="AE384" s="1019"/>
      <c r="AF384" s="1019"/>
      <c r="AG384" s="1019"/>
      <c r="AH384" s="1019"/>
      <c r="AI384" s="1019"/>
      <c r="AJ384" s="1019"/>
      <c r="AK384" s="1019"/>
      <c r="AL384" s="1019"/>
      <c r="AM384" s="1019"/>
      <c r="AN384" s="1019"/>
      <c r="AO384" s="1019"/>
      <c r="AP384" s="1019"/>
      <c r="AQ384" s="1019"/>
      <c r="AR384" s="1019"/>
      <c r="AS384" s="1019"/>
      <c r="AT384" s="1039"/>
      <c r="AU384" s="1039"/>
      <c r="AV384" s="1042"/>
      <c r="AW384" s="1041"/>
      <c r="AX384" s="1039"/>
      <c r="AY384" s="1039"/>
      <c r="AZ384" s="1019"/>
      <c r="BA384" s="1019"/>
      <c r="BB384" s="1039"/>
      <c r="BC384" s="1039"/>
      <c r="BD384" s="1039"/>
      <c r="BE384" s="1019"/>
      <c r="BF384" s="1019"/>
      <c r="BG384" s="1039"/>
      <c r="BH384" s="1007"/>
      <c r="BI384" s="1007"/>
      <c r="BJ384" s="1007"/>
      <c r="BK384" s="1007"/>
      <c r="BL384" s="1007"/>
      <c r="BM384" s="1007"/>
      <c r="BN384" s="1007"/>
      <c r="BO384" s="1007"/>
      <c r="BP384" s="1007"/>
      <c r="BQ384" s="1007"/>
      <c r="BR384" s="1007"/>
      <c r="BS384" s="1007"/>
      <c r="BT384" s="1007"/>
      <c r="BU384" s="1007"/>
      <c r="BV384" s="1007"/>
      <c r="BW384" s="1007"/>
      <c r="BX384" s="1007"/>
      <c r="BY384" s="1007"/>
      <c r="BZ384" s="1007"/>
      <c r="CA384" s="1007"/>
      <c r="CB384" s="1007"/>
      <c r="CC384" s="1007"/>
      <c r="CD384" s="1007"/>
      <c r="CE384" s="1007"/>
      <c r="CF384" s="1007"/>
      <c r="CG384" s="1007"/>
      <c r="CH384" s="1007"/>
      <c r="CI384" s="1007"/>
      <c r="CJ384" s="1007"/>
    </row>
    <row r="385" spans="1:88" s="1011" customFormat="1" hidden="1">
      <c r="A385" s="1039"/>
      <c r="B385" s="1019"/>
      <c r="C385" s="1019"/>
      <c r="D385" s="1019"/>
      <c r="E385" s="1019"/>
      <c r="F385" s="1019"/>
      <c r="G385" s="1019"/>
      <c r="H385" s="1019"/>
      <c r="I385" s="1019"/>
      <c r="J385" s="1019"/>
      <c r="K385" s="1019"/>
      <c r="L385" s="1019"/>
      <c r="M385" s="1019"/>
      <c r="N385" s="1019"/>
      <c r="O385" s="1019"/>
      <c r="P385" s="1019"/>
      <c r="Q385" s="1019"/>
      <c r="R385" s="1019"/>
      <c r="S385" s="1019"/>
      <c r="T385" s="1019"/>
      <c r="U385" s="1019"/>
      <c r="V385" s="1019"/>
      <c r="W385" s="1019"/>
      <c r="X385" s="1040"/>
      <c r="Y385" s="1041"/>
      <c r="Z385" s="1019"/>
      <c r="AA385" s="1019"/>
      <c r="AB385" s="1019"/>
      <c r="AC385" s="1019"/>
      <c r="AD385" s="1019"/>
      <c r="AE385" s="1019"/>
      <c r="AF385" s="1019"/>
      <c r="AG385" s="1019"/>
      <c r="AH385" s="1019"/>
      <c r="AI385" s="1019"/>
      <c r="AJ385" s="1019"/>
      <c r="AK385" s="1019"/>
      <c r="AL385" s="1019"/>
      <c r="AM385" s="1019"/>
      <c r="AN385" s="1019"/>
      <c r="AO385" s="1019"/>
      <c r="AP385" s="1019"/>
      <c r="AQ385" s="1019"/>
      <c r="AR385" s="1019"/>
      <c r="AS385" s="1019"/>
      <c r="AT385" s="1039"/>
      <c r="AU385" s="1039"/>
      <c r="AV385" s="1042"/>
      <c r="AW385" s="1041"/>
      <c r="AX385" s="1039"/>
      <c r="AY385" s="1039"/>
      <c r="AZ385" s="1019"/>
      <c r="BA385" s="1019"/>
      <c r="BB385" s="1039"/>
      <c r="BC385" s="1039"/>
      <c r="BD385" s="1039"/>
      <c r="BE385" s="1019"/>
      <c r="BF385" s="1019"/>
      <c r="BG385" s="1039"/>
      <c r="BH385" s="1007"/>
      <c r="BI385" s="1007"/>
      <c r="BJ385" s="1007"/>
      <c r="BK385" s="1007"/>
      <c r="BL385" s="1007"/>
      <c r="BM385" s="1007"/>
      <c r="BN385" s="1007"/>
      <c r="BO385" s="1007"/>
      <c r="BP385" s="1007"/>
      <c r="BQ385" s="1007"/>
      <c r="BR385" s="1007"/>
      <c r="BS385" s="1007"/>
      <c r="BT385" s="1007"/>
      <c r="BU385" s="1007"/>
      <c r="BV385" s="1007"/>
      <c r="BW385" s="1007"/>
      <c r="BX385" s="1007"/>
      <c r="BY385" s="1007"/>
      <c r="BZ385" s="1007"/>
      <c r="CA385" s="1007"/>
      <c r="CB385" s="1007"/>
      <c r="CC385" s="1007"/>
      <c r="CD385" s="1007"/>
      <c r="CE385" s="1007"/>
      <c r="CF385" s="1007"/>
      <c r="CG385" s="1007"/>
      <c r="CH385" s="1007"/>
      <c r="CI385" s="1007"/>
      <c r="CJ385" s="1007"/>
    </row>
    <row r="386" spans="1:88" s="1011" customFormat="1" hidden="1">
      <c r="A386" s="1039"/>
      <c r="B386" s="1019"/>
      <c r="C386" s="1019"/>
      <c r="D386" s="1019"/>
      <c r="E386" s="1019"/>
      <c r="F386" s="1019"/>
      <c r="G386" s="1019"/>
      <c r="H386" s="1019"/>
      <c r="I386" s="1019"/>
      <c r="J386" s="1019"/>
      <c r="K386" s="1019"/>
      <c r="L386" s="1019"/>
      <c r="M386" s="1019"/>
      <c r="N386" s="1019"/>
      <c r="O386" s="1019"/>
      <c r="P386" s="1019"/>
      <c r="Q386" s="1019"/>
      <c r="R386" s="1019"/>
      <c r="S386" s="1019"/>
      <c r="T386" s="1019"/>
      <c r="U386" s="1019"/>
      <c r="V386" s="1019"/>
      <c r="W386" s="1019"/>
      <c r="X386" s="1040"/>
      <c r="Y386" s="1041"/>
      <c r="Z386" s="1019"/>
      <c r="AA386" s="1019"/>
      <c r="AB386" s="1019"/>
      <c r="AC386" s="1019"/>
      <c r="AD386" s="1019"/>
      <c r="AE386" s="1019"/>
      <c r="AF386" s="1019"/>
      <c r="AG386" s="1019"/>
      <c r="AH386" s="1019"/>
      <c r="AI386" s="1019"/>
      <c r="AJ386" s="1019"/>
      <c r="AK386" s="1019"/>
      <c r="AL386" s="1019"/>
      <c r="AM386" s="1019"/>
      <c r="AN386" s="1019"/>
      <c r="AO386" s="1019"/>
      <c r="AP386" s="1019"/>
      <c r="AQ386" s="1019"/>
      <c r="AR386" s="1019"/>
      <c r="AS386" s="1019"/>
      <c r="AT386" s="1039"/>
      <c r="AU386" s="1039"/>
      <c r="AV386" s="1042"/>
      <c r="AW386" s="1041"/>
      <c r="AX386" s="1039"/>
      <c r="AY386" s="1039"/>
      <c r="AZ386" s="1019"/>
      <c r="BA386" s="1019"/>
      <c r="BB386" s="1039"/>
      <c r="BC386" s="1039"/>
      <c r="BD386" s="1039"/>
      <c r="BE386" s="1019"/>
      <c r="BF386" s="1019"/>
      <c r="BG386" s="1039"/>
      <c r="BH386" s="1007"/>
      <c r="BI386" s="1007"/>
      <c r="BJ386" s="1007"/>
      <c r="BK386" s="1007"/>
      <c r="BL386" s="1007"/>
      <c r="BM386" s="1007"/>
      <c r="BN386" s="1007"/>
      <c r="BO386" s="1007"/>
      <c r="BP386" s="1007"/>
      <c r="BQ386" s="1007"/>
      <c r="BR386" s="1007"/>
      <c r="BS386" s="1007"/>
      <c r="BT386" s="1007"/>
      <c r="BU386" s="1007"/>
      <c r="BV386" s="1007"/>
      <c r="BW386" s="1007"/>
      <c r="BX386" s="1007"/>
      <c r="BY386" s="1007"/>
      <c r="BZ386" s="1007"/>
      <c r="CA386" s="1007"/>
      <c r="CB386" s="1007"/>
      <c r="CC386" s="1007"/>
      <c r="CD386" s="1007"/>
      <c r="CE386" s="1007"/>
      <c r="CF386" s="1007"/>
      <c r="CG386" s="1007"/>
      <c r="CH386" s="1007"/>
      <c r="CI386" s="1007"/>
      <c r="CJ386" s="1007"/>
    </row>
    <row r="387" spans="1:88" s="1011" customFormat="1" hidden="1">
      <c r="A387" s="1039"/>
      <c r="B387" s="1019"/>
      <c r="C387" s="1019"/>
      <c r="D387" s="1019"/>
      <c r="E387" s="1019"/>
      <c r="F387" s="1019"/>
      <c r="G387" s="1019"/>
      <c r="H387" s="1019"/>
      <c r="I387" s="1019"/>
      <c r="J387" s="1019"/>
      <c r="K387" s="1019"/>
      <c r="L387" s="1019"/>
      <c r="M387" s="1019"/>
      <c r="N387" s="1019"/>
      <c r="O387" s="1019"/>
      <c r="P387" s="1019"/>
      <c r="Q387" s="1019"/>
      <c r="R387" s="1019"/>
      <c r="S387" s="1019"/>
      <c r="T387" s="1019"/>
      <c r="U387" s="1019"/>
      <c r="V387" s="1019"/>
      <c r="W387" s="1019"/>
      <c r="X387" s="1040"/>
      <c r="Y387" s="1041"/>
      <c r="Z387" s="1019"/>
      <c r="AA387" s="1019"/>
      <c r="AB387" s="1019"/>
      <c r="AC387" s="1019"/>
      <c r="AD387" s="1019"/>
      <c r="AE387" s="1019"/>
      <c r="AF387" s="1019"/>
      <c r="AG387" s="1019"/>
      <c r="AH387" s="1019"/>
      <c r="AI387" s="1019"/>
      <c r="AJ387" s="1019"/>
      <c r="AK387" s="1019"/>
      <c r="AL387" s="1019"/>
      <c r="AM387" s="1019"/>
      <c r="AN387" s="1019"/>
      <c r="AO387" s="1019"/>
      <c r="AP387" s="1019"/>
      <c r="AQ387" s="1019"/>
      <c r="AR387" s="1019"/>
      <c r="AS387" s="1019"/>
      <c r="AT387" s="1039"/>
      <c r="AU387" s="1039"/>
      <c r="AV387" s="1042"/>
      <c r="AW387" s="1041"/>
      <c r="AX387" s="1039"/>
      <c r="AY387" s="1039"/>
      <c r="AZ387" s="1019"/>
      <c r="BA387" s="1019"/>
      <c r="BB387" s="1039"/>
      <c r="BC387" s="1039"/>
      <c r="BD387" s="1039"/>
      <c r="BE387" s="1019"/>
      <c r="BF387" s="1019"/>
      <c r="BG387" s="1039"/>
      <c r="BH387" s="1007"/>
      <c r="BI387" s="1007"/>
      <c r="BJ387" s="1007"/>
      <c r="BK387" s="1007"/>
      <c r="BL387" s="1007"/>
      <c r="BM387" s="1007"/>
      <c r="BN387" s="1007"/>
      <c r="BO387" s="1007"/>
      <c r="BP387" s="1007"/>
      <c r="BQ387" s="1007"/>
      <c r="BR387" s="1007"/>
      <c r="BS387" s="1007"/>
      <c r="BT387" s="1007"/>
      <c r="BU387" s="1007"/>
      <c r="BV387" s="1007"/>
      <c r="BW387" s="1007"/>
      <c r="BX387" s="1007"/>
      <c r="BY387" s="1007"/>
      <c r="BZ387" s="1007"/>
      <c r="CA387" s="1007"/>
      <c r="CB387" s="1007"/>
      <c r="CC387" s="1007"/>
      <c r="CD387" s="1007"/>
      <c r="CE387" s="1007"/>
      <c r="CF387" s="1007"/>
      <c r="CG387" s="1007"/>
      <c r="CH387" s="1007"/>
      <c r="CI387" s="1007"/>
      <c r="CJ387" s="1007"/>
    </row>
    <row r="388" spans="1:88" s="1011" customFormat="1" hidden="1">
      <c r="A388" s="1039"/>
      <c r="B388" s="1019"/>
      <c r="C388" s="1019"/>
      <c r="D388" s="1019"/>
      <c r="E388" s="1019"/>
      <c r="F388" s="1019"/>
      <c r="G388" s="1019"/>
      <c r="H388" s="1019"/>
      <c r="I388" s="1019"/>
      <c r="J388" s="1019"/>
      <c r="K388" s="1019"/>
      <c r="L388" s="1019"/>
      <c r="M388" s="1019"/>
      <c r="N388" s="1019"/>
      <c r="O388" s="1019"/>
      <c r="P388" s="1019"/>
      <c r="Q388" s="1019"/>
      <c r="R388" s="1019"/>
      <c r="S388" s="1019"/>
      <c r="T388" s="1019"/>
      <c r="U388" s="1019"/>
      <c r="V388" s="1019"/>
      <c r="W388" s="1019"/>
      <c r="X388" s="1040"/>
      <c r="Y388" s="1041"/>
      <c r="Z388" s="1019"/>
      <c r="AA388" s="1019"/>
      <c r="AB388" s="1019"/>
      <c r="AC388" s="1019"/>
      <c r="AD388" s="1019"/>
      <c r="AE388" s="1019"/>
      <c r="AF388" s="1019"/>
      <c r="AG388" s="1019"/>
      <c r="AH388" s="1019"/>
      <c r="AI388" s="1019"/>
      <c r="AJ388" s="1019"/>
      <c r="AK388" s="1019"/>
      <c r="AL388" s="1019"/>
      <c r="AM388" s="1019"/>
      <c r="AN388" s="1019"/>
      <c r="AO388" s="1019"/>
      <c r="AP388" s="1019"/>
      <c r="AQ388" s="1019"/>
      <c r="AR388" s="1019"/>
      <c r="AS388" s="1019"/>
      <c r="AT388" s="1039"/>
      <c r="AU388" s="1039"/>
      <c r="AV388" s="1042"/>
      <c r="AW388" s="1041"/>
      <c r="AX388" s="1039"/>
      <c r="AY388" s="1039"/>
      <c r="AZ388" s="1019"/>
      <c r="BA388" s="1019"/>
      <c r="BB388" s="1039"/>
      <c r="BC388" s="1039"/>
      <c r="BD388" s="1039"/>
      <c r="BE388" s="1019"/>
      <c r="BF388" s="1019"/>
      <c r="BG388" s="1039"/>
      <c r="BH388" s="1007"/>
      <c r="BI388" s="1007"/>
      <c r="BJ388" s="1007"/>
      <c r="BK388" s="1007"/>
      <c r="BL388" s="1007"/>
      <c r="BM388" s="1007"/>
      <c r="BN388" s="1007"/>
      <c r="BO388" s="1007"/>
      <c r="BP388" s="1007"/>
      <c r="BQ388" s="1007"/>
      <c r="BR388" s="1007"/>
      <c r="BS388" s="1007"/>
      <c r="BT388" s="1007"/>
      <c r="BU388" s="1007"/>
      <c r="BV388" s="1007"/>
      <c r="BW388" s="1007"/>
      <c r="BX388" s="1007"/>
      <c r="BY388" s="1007"/>
      <c r="BZ388" s="1007"/>
      <c r="CA388" s="1007"/>
      <c r="CB388" s="1007"/>
      <c r="CC388" s="1007"/>
      <c r="CD388" s="1007"/>
      <c r="CE388" s="1007"/>
      <c r="CF388" s="1007"/>
      <c r="CG388" s="1007"/>
      <c r="CH388" s="1007"/>
      <c r="CI388" s="1007"/>
      <c r="CJ388" s="1007"/>
    </row>
    <row r="389" spans="1:88" s="1011" customFormat="1" hidden="1">
      <c r="A389" s="1039"/>
      <c r="B389" s="1019"/>
      <c r="C389" s="1019"/>
      <c r="D389" s="1019"/>
      <c r="E389" s="1019"/>
      <c r="F389" s="1019"/>
      <c r="G389" s="1019"/>
      <c r="H389" s="1019"/>
      <c r="I389" s="1019"/>
      <c r="J389" s="1019"/>
      <c r="K389" s="1019"/>
      <c r="L389" s="1019"/>
      <c r="M389" s="1019"/>
      <c r="N389" s="1019"/>
      <c r="O389" s="1019"/>
      <c r="P389" s="1019"/>
      <c r="Q389" s="1019"/>
      <c r="R389" s="1019"/>
      <c r="S389" s="1019"/>
      <c r="T389" s="1019"/>
      <c r="U389" s="1019"/>
      <c r="V389" s="1019"/>
      <c r="W389" s="1019"/>
      <c r="X389" s="1040"/>
      <c r="Y389" s="1041"/>
      <c r="Z389" s="1019"/>
      <c r="AA389" s="1019"/>
      <c r="AB389" s="1019"/>
      <c r="AC389" s="1019"/>
      <c r="AD389" s="1019"/>
      <c r="AE389" s="1019"/>
      <c r="AF389" s="1019"/>
      <c r="AG389" s="1019"/>
      <c r="AH389" s="1019"/>
      <c r="AI389" s="1019"/>
      <c r="AJ389" s="1019"/>
      <c r="AK389" s="1019"/>
      <c r="AL389" s="1019"/>
      <c r="AM389" s="1019"/>
      <c r="AN389" s="1019"/>
      <c r="AO389" s="1019"/>
      <c r="AP389" s="1019"/>
      <c r="AQ389" s="1019"/>
      <c r="AR389" s="1019"/>
      <c r="AS389" s="1019"/>
      <c r="AT389" s="1039"/>
      <c r="AU389" s="1039"/>
      <c r="AV389" s="1042"/>
      <c r="AW389" s="1041"/>
      <c r="AX389" s="1039"/>
      <c r="AY389" s="1039"/>
      <c r="AZ389" s="1019"/>
      <c r="BA389" s="1019"/>
      <c r="BB389" s="1039"/>
      <c r="BC389" s="1039"/>
      <c r="BD389" s="1039"/>
      <c r="BE389" s="1019"/>
      <c r="BF389" s="1019"/>
      <c r="BG389" s="1039"/>
      <c r="BH389" s="1007"/>
      <c r="BI389" s="1007"/>
      <c r="BJ389" s="1007"/>
      <c r="BK389" s="1007"/>
      <c r="BL389" s="1007"/>
      <c r="BM389" s="1007"/>
      <c r="BN389" s="1007"/>
      <c r="BO389" s="1007"/>
      <c r="BP389" s="1007"/>
      <c r="BQ389" s="1007"/>
      <c r="BR389" s="1007"/>
      <c r="BS389" s="1007"/>
      <c r="BT389" s="1007"/>
      <c r="BU389" s="1007"/>
      <c r="BV389" s="1007"/>
      <c r="BW389" s="1007"/>
      <c r="BX389" s="1007"/>
      <c r="BY389" s="1007"/>
      <c r="BZ389" s="1007"/>
      <c r="CA389" s="1007"/>
      <c r="CB389" s="1007"/>
      <c r="CC389" s="1007"/>
      <c r="CD389" s="1007"/>
      <c r="CE389" s="1007"/>
      <c r="CF389" s="1007"/>
      <c r="CG389" s="1007"/>
      <c r="CH389" s="1007"/>
      <c r="CI389" s="1007"/>
      <c r="CJ389" s="1007"/>
    </row>
    <row r="390" spans="1:88" s="1011" customFormat="1" hidden="1">
      <c r="A390" s="1039"/>
      <c r="B390" s="1019"/>
      <c r="C390" s="1019"/>
      <c r="D390" s="1019"/>
      <c r="E390" s="1019"/>
      <c r="F390" s="1019"/>
      <c r="G390" s="1019"/>
      <c r="H390" s="1019"/>
      <c r="I390" s="1019"/>
      <c r="J390" s="1019"/>
      <c r="K390" s="1019"/>
      <c r="L390" s="1019"/>
      <c r="M390" s="1019"/>
      <c r="N390" s="1019"/>
      <c r="O390" s="1019"/>
      <c r="P390" s="1019"/>
      <c r="Q390" s="1019"/>
      <c r="R390" s="1019"/>
      <c r="S390" s="1019"/>
      <c r="T390" s="1019"/>
      <c r="U390" s="1019"/>
      <c r="V390" s="1019"/>
      <c r="W390" s="1019"/>
      <c r="X390" s="1040"/>
      <c r="Y390" s="1041"/>
      <c r="Z390" s="1019"/>
      <c r="AA390" s="1019"/>
      <c r="AB390" s="1019"/>
      <c r="AC390" s="1019"/>
      <c r="AD390" s="1019"/>
      <c r="AE390" s="1019"/>
      <c r="AF390" s="1019"/>
      <c r="AG390" s="1019"/>
      <c r="AH390" s="1019"/>
      <c r="AI390" s="1019"/>
      <c r="AJ390" s="1019"/>
      <c r="AK390" s="1019"/>
      <c r="AL390" s="1019"/>
      <c r="AM390" s="1019"/>
      <c r="AN390" s="1019"/>
      <c r="AO390" s="1019"/>
      <c r="AP390" s="1019"/>
      <c r="AQ390" s="1019"/>
      <c r="AR390" s="1019"/>
      <c r="AS390" s="1019"/>
      <c r="AT390" s="1039"/>
      <c r="AU390" s="1039"/>
      <c r="AV390" s="1042"/>
      <c r="AW390" s="1041"/>
      <c r="AX390" s="1039"/>
      <c r="AY390" s="1039"/>
      <c r="AZ390" s="1019"/>
      <c r="BA390" s="1019"/>
      <c r="BB390" s="1039"/>
      <c r="BC390" s="1039"/>
      <c r="BD390" s="1039"/>
      <c r="BE390" s="1019"/>
      <c r="BF390" s="1019"/>
      <c r="BG390" s="1039"/>
      <c r="BH390" s="1007"/>
      <c r="BI390" s="1007"/>
      <c r="BJ390" s="1007"/>
      <c r="BK390" s="1007"/>
      <c r="BL390" s="1007"/>
      <c r="BM390" s="1007"/>
      <c r="BN390" s="1007"/>
      <c r="BO390" s="1007"/>
      <c r="BP390" s="1007"/>
      <c r="BQ390" s="1007"/>
      <c r="BR390" s="1007"/>
      <c r="BS390" s="1007"/>
      <c r="BT390" s="1007"/>
      <c r="BU390" s="1007"/>
      <c r="BV390" s="1007"/>
      <c r="BW390" s="1007"/>
      <c r="BX390" s="1007"/>
      <c r="BY390" s="1007"/>
      <c r="BZ390" s="1007"/>
      <c r="CA390" s="1007"/>
      <c r="CB390" s="1007"/>
      <c r="CC390" s="1007"/>
      <c r="CD390" s="1007"/>
      <c r="CE390" s="1007"/>
      <c r="CF390" s="1007"/>
      <c r="CG390" s="1007"/>
      <c r="CH390" s="1007"/>
      <c r="CI390" s="1007"/>
      <c r="CJ390" s="1007"/>
    </row>
    <row r="391" spans="1:88" s="1011" customFormat="1" hidden="1">
      <c r="A391" s="1039"/>
      <c r="B391" s="1019"/>
      <c r="C391" s="1019"/>
      <c r="D391" s="1019"/>
      <c r="E391" s="1019"/>
      <c r="F391" s="1019"/>
      <c r="G391" s="1019"/>
      <c r="H391" s="1019"/>
      <c r="I391" s="1019"/>
      <c r="J391" s="1019"/>
      <c r="K391" s="1019"/>
      <c r="L391" s="1019"/>
      <c r="M391" s="1019"/>
      <c r="N391" s="1019"/>
      <c r="O391" s="1019"/>
      <c r="P391" s="1019"/>
      <c r="Q391" s="1019"/>
      <c r="R391" s="1019"/>
      <c r="S391" s="1019"/>
      <c r="T391" s="1019"/>
      <c r="U391" s="1019"/>
      <c r="V391" s="1019"/>
      <c r="W391" s="1019"/>
      <c r="X391" s="1040"/>
      <c r="Y391" s="1041"/>
      <c r="Z391" s="1019"/>
      <c r="AA391" s="1019"/>
      <c r="AB391" s="1019"/>
      <c r="AC391" s="1019"/>
      <c r="AD391" s="1019"/>
      <c r="AE391" s="1019"/>
      <c r="AF391" s="1019"/>
      <c r="AG391" s="1019"/>
      <c r="AH391" s="1019"/>
      <c r="AI391" s="1019"/>
      <c r="AJ391" s="1019"/>
      <c r="AK391" s="1019"/>
      <c r="AL391" s="1019"/>
      <c r="AM391" s="1019"/>
      <c r="AN391" s="1019"/>
      <c r="AO391" s="1019"/>
      <c r="AP391" s="1019"/>
      <c r="AQ391" s="1019"/>
      <c r="AR391" s="1019"/>
      <c r="AS391" s="1019"/>
      <c r="AT391" s="1039"/>
      <c r="AU391" s="1039"/>
      <c r="AV391" s="1042"/>
      <c r="AW391" s="1041"/>
      <c r="AX391" s="1039"/>
      <c r="AY391" s="1039"/>
      <c r="AZ391" s="1019"/>
      <c r="BA391" s="1019"/>
      <c r="BB391" s="1039"/>
      <c r="BC391" s="1039"/>
      <c r="BD391" s="1039"/>
      <c r="BE391" s="1019"/>
      <c r="BF391" s="1019"/>
      <c r="BG391" s="1039"/>
      <c r="BH391" s="1007"/>
      <c r="BI391" s="1007"/>
      <c r="BJ391" s="1007"/>
      <c r="BK391" s="1007"/>
      <c r="BL391" s="1007"/>
      <c r="BM391" s="1007"/>
      <c r="BN391" s="1007"/>
      <c r="BO391" s="1007"/>
      <c r="BP391" s="1007"/>
      <c r="BQ391" s="1007"/>
      <c r="BR391" s="1007"/>
      <c r="BS391" s="1007"/>
      <c r="BT391" s="1007"/>
      <c r="BU391" s="1007"/>
      <c r="BV391" s="1007"/>
      <c r="BW391" s="1007"/>
      <c r="BX391" s="1007"/>
      <c r="BY391" s="1007"/>
      <c r="BZ391" s="1007"/>
      <c r="CA391" s="1007"/>
      <c r="CB391" s="1007"/>
      <c r="CC391" s="1007"/>
      <c r="CD391" s="1007"/>
      <c r="CE391" s="1007"/>
      <c r="CF391" s="1007"/>
      <c r="CG391" s="1007"/>
      <c r="CH391" s="1007"/>
      <c r="CI391" s="1007"/>
      <c r="CJ391" s="1007"/>
    </row>
    <row r="392" spans="1:88" s="1011" customFormat="1" hidden="1">
      <c r="A392" s="1039"/>
      <c r="B392" s="1019"/>
      <c r="C392" s="1019"/>
      <c r="D392" s="1019"/>
      <c r="E392" s="1019"/>
      <c r="F392" s="1019"/>
      <c r="G392" s="1019"/>
      <c r="H392" s="1019"/>
      <c r="I392" s="1019"/>
      <c r="J392" s="1019"/>
      <c r="K392" s="1019"/>
      <c r="L392" s="1019"/>
      <c r="M392" s="1019"/>
      <c r="N392" s="1019"/>
      <c r="O392" s="1019"/>
      <c r="P392" s="1019"/>
      <c r="Q392" s="1019"/>
      <c r="R392" s="1019"/>
      <c r="S392" s="1019"/>
      <c r="T392" s="1019"/>
      <c r="U392" s="1019"/>
      <c r="V392" s="1019"/>
      <c r="W392" s="1019"/>
      <c r="X392" s="1040"/>
      <c r="Y392" s="1041"/>
      <c r="Z392" s="1019"/>
      <c r="AA392" s="1019"/>
      <c r="AB392" s="1019"/>
      <c r="AC392" s="1019"/>
      <c r="AD392" s="1019"/>
      <c r="AE392" s="1019"/>
      <c r="AF392" s="1019"/>
      <c r="AG392" s="1019"/>
      <c r="AH392" s="1019"/>
      <c r="AI392" s="1019"/>
      <c r="AJ392" s="1019"/>
      <c r="AK392" s="1019"/>
      <c r="AL392" s="1019"/>
      <c r="AM392" s="1019"/>
      <c r="AN392" s="1019"/>
      <c r="AO392" s="1019"/>
      <c r="AP392" s="1019"/>
      <c r="AQ392" s="1019"/>
      <c r="AR392" s="1019"/>
      <c r="AS392" s="1019"/>
      <c r="AT392" s="1039"/>
      <c r="AU392" s="1039"/>
      <c r="AV392" s="1042"/>
      <c r="AW392" s="1041"/>
      <c r="AX392" s="1039"/>
      <c r="AY392" s="1039"/>
      <c r="AZ392" s="1019"/>
      <c r="BA392" s="1019"/>
      <c r="BB392" s="1039"/>
      <c r="BC392" s="1039"/>
      <c r="BD392" s="1039"/>
      <c r="BE392" s="1019"/>
      <c r="BF392" s="1019"/>
      <c r="BG392" s="1039"/>
      <c r="BH392" s="1007"/>
      <c r="BI392" s="1007"/>
      <c r="BJ392" s="1007"/>
      <c r="BK392" s="1007"/>
      <c r="BL392" s="1007"/>
      <c r="BM392" s="1007"/>
      <c r="BN392" s="1007"/>
      <c r="BO392" s="1007"/>
      <c r="BP392" s="1007"/>
      <c r="BQ392" s="1007"/>
      <c r="BR392" s="1007"/>
      <c r="BS392" s="1007"/>
      <c r="BT392" s="1007"/>
      <c r="BU392" s="1007"/>
      <c r="BV392" s="1007"/>
      <c r="BW392" s="1007"/>
      <c r="BX392" s="1007"/>
      <c r="BY392" s="1007"/>
      <c r="BZ392" s="1007"/>
      <c r="CA392" s="1007"/>
      <c r="CB392" s="1007"/>
      <c r="CC392" s="1007"/>
      <c r="CD392" s="1007"/>
      <c r="CE392" s="1007"/>
      <c r="CF392" s="1007"/>
      <c r="CG392" s="1007"/>
      <c r="CH392" s="1007"/>
      <c r="CI392" s="1007"/>
      <c r="CJ392" s="1007"/>
    </row>
    <row r="393" spans="1:88" s="1011" customFormat="1" hidden="1">
      <c r="A393" s="1039"/>
      <c r="B393" s="1019"/>
      <c r="C393" s="1019"/>
      <c r="D393" s="1019"/>
      <c r="E393" s="1019"/>
      <c r="F393" s="1019"/>
      <c r="G393" s="1019"/>
      <c r="H393" s="1019"/>
      <c r="I393" s="1019"/>
      <c r="J393" s="1019"/>
      <c r="K393" s="1019"/>
      <c r="L393" s="1019"/>
      <c r="M393" s="1019"/>
      <c r="N393" s="1019"/>
      <c r="O393" s="1019"/>
      <c r="P393" s="1019"/>
      <c r="Q393" s="1019"/>
      <c r="R393" s="1019"/>
      <c r="S393" s="1019"/>
      <c r="T393" s="1019"/>
      <c r="U393" s="1019"/>
      <c r="V393" s="1019"/>
      <c r="W393" s="1019"/>
      <c r="X393" s="1040"/>
      <c r="Y393" s="1041"/>
      <c r="Z393" s="1019"/>
      <c r="AA393" s="1019"/>
      <c r="AB393" s="1019"/>
      <c r="AC393" s="1019"/>
      <c r="AD393" s="1019"/>
      <c r="AE393" s="1019"/>
      <c r="AF393" s="1019"/>
      <c r="AG393" s="1019"/>
      <c r="AH393" s="1019"/>
      <c r="AI393" s="1019"/>
      <c r="AJ393" s="1019"/>
      <c r="AK393" s="1019"/>
      <c r="AL393" s="1019"/>
      <c r="AM393" s="1019"/>
      <c r="AN393" s="1019"/>
      <c r="AO393" s="1019"/>
      <c r="AP393" s="1019"/>
      <c r="AQ393" s="1019"/>
      <c r="AR393" s="1019"/>
      <c r="AS393" s="1019"/>
      <c r="AT393" s="1039"/>
      <c r="AU393" s="1039"/>
      <c r="AV393" s="1042"/>
      <c r="AW393" s="1041"/>
      <c r="AX393" s="1039"/>
      <c r="AY393" s="1039"/>
      <c r="AZ393" s="1019"/>
      <c r="BA393" s="1019"/>
      <c r="BB393" s="1039"/>
      <c r="BC393" s="1039"/>
      <c r="BD393" s="1039"/>
      <c r="BE393" s="1019"/>
      <c r="BF393" s="1019"/>
      <c r="BG393" s="1039"/>
      <c r="BH393" s="1007"/>
      <c r="BI393" s="1007"/>
      <c r="BJ393" s="1007"/>
      <c r="BK393" s="1007"/>
      <c r="BL393" s="1007"/>
      <c r="BM393" s="1007"/>
      <c r="BN393" s="1007"/>
      <c r="BO393" s="1007"/>
      <c r="BP393" s="1007"/>
      <c r="BQ393" s="1007"/>
      <c r="BR393" s="1007"/>
      <c r="BS393" s="1007"/>
      <c r="BT393" s="1007"/>
      <c r="BU393" s="1007"/>
      <c r="BV393" s="1007"/>
      <c r="BW393" s="1007"/>
      <c r="BX393" s="1007"/>
      <c r="BY393" s="1007"/>
      <c r="BZ393" s="1007"/>
      <c r="CA393" s="1007"/>
      <c r="CB393" s="1007"/>
      <c r="CC393" s="1007"/>
      <c r="CD393" s="1007"/>
      <c r="CE393" s="1007"/>
      <c r="CF393" s="1007"/>
      <c r="CG393" s="1007"/>
      <c r="CH393" s="1007"/>
      <c r="CI393" s="1007"/>
      <c r="CJ393" s="1007"/>
    </row>
    <row r="394" spans="1:88" s="1011" customFormat="1" hidden="1">
      <c r="A394" s="1039"/>
      <c r="B394" s="1019"/>
      <c r="C394" s="1019"/>
      <c r="D394" s="1019"/>
      <c r="E394" s="1019"/>
      <c r="F394" s="1019"/>
      <c r="G394" s="1019"/>
      <c r="H394" s="1019"/>
      <c r="I394" s="1019"/>
      <c r="J394" s="1019"/>
      <c r="K394" s="1019"/>
      <c r="L394" s="1019"/>
      <c r="M394" s="1019"/>
      <c r="N394" s="1019"/>
      <c r="O394" s="1019"/>
      <c r="P394" s="1019"/>
      <c r="Q394" s="1019"/>
      <c r="R394" s="1019"/>
      <c r="S394" s="1019"/>
      <c r="T394" s="1019"/>
      <c r="U394" s="1019"/>
      <c r="V394" s="1019"/>
      <c r="W394" s="1019"/>
      <c r="X394" s="1040"/>
      <c r="Y394" s="1041"/>
      <c r="Z394" s="1019"/>
      <c r="AA394" s="1019"/>
      <c r="AB394" s="1019"/>
      <c r="AC394" s="1019"/>
      <c r="AD394" s="1019"/>
      <c r="AE394" s="1019"/>
      <c r="AF394" s="1019"/>
      <c r="AG394" s="1019"/>
      <c r="AH394" s="1019"/>
      <c r="AI394" s="1019"/>
      <c r="AJ394" s="1019"/>
      <c r="AK394" s="1019"/>
      <c r="AL394" s="1019"/>
      <c r="AM394" s="1019"/>
      <c r="AN394" s="1019"/>
      <c r="AO394" s="1019"/>
      <c r="AP394" s="1019"/>
      <c r="AQ394" s="1019"/>
      <c r="AR394" s="1019"/>
      <c r="AS394" s="1019"/>
      <c r="AT394" s="1039"/>
      <c r="AU394" s="1039"/>
      <c r="AV394" s="1042"/>
      <c r="AW394" s="1041"/>
      <c r="AX394" s="1039"/>
      <c r="AY394" s="1039"/>
      <c r="AZ394" s="1019"/>
      <c r="BA394" s="1019"/>
      <c r="BB394" s="1039"/>
      <c r="BC394" s="1039"/>
      <c r="BD394" s="1039"/>
      <c r="BE394" s="1019"/>
      <c r="BF394" s="1019"/>
      <c r="BG394" s="1039"/>
      <c r="BH394" s="1007"/>
      <c r="BI394" s="1007"/>
      <c r="BJ394" s="1007"/>
      <c r="BK394" s="1007"/>
      <c r="BL394" s="1007"/>
      <c r="BM394" s="1007"/>
      <c r="BN394" s="1007"/>
      <c r="BO394" s="1007"/>
      <c r="BP394" s="1007"/>
      <c r="BQ394" s="1007"/>
      <c r="BR394" s="1007"/>
      <c r="BS394" s="1007"/>
      <c r="BT394" s="1007"/>
      <c r="BU394" s="1007"/>
      <c r="BV394" s="1007"/>
      <c r="BW394" s="1007"/>
      <c r="BX394" s="1007"/>
      <c r="BY394" s="1007"/>
      <c r="BZ394" s="1007"/>
      <c r="CA394" s="1007"/>
      <c r="CB394" s="1007"/>
      <c r="CC394" s="1007"/>
      <c r="CD394" s="1007"/>
      <c r="CE394" s="1007"/>
      <c r="CF394" s="1007"/>
      <c r="CG394" s="1007"/>
      <c r="CH394" s="1007"/>
      <c r="CI394" s="1007"/>
      <c r="CJ394" s="1007"/>
    </row>
    <row r="395" spans="1:88" s="1011" customFormat="1" hidden="1">
      <c r="A395" s="1039"/>
      <c r="B395" s="1019"/>
      <c r="C395" s="1019"/>
      <c r="D395" s="1019"/>
      <c r="E395" s="1019"/>
      <c r="F395" s="1019"/>
      <c r="G395" s="1019"/>
      <c r="H395" s="1019"/>
      <c r="I395" s="1019"/>
      <c r="J395" s="1019"/>
      <c r="K395" s="1019"/>
      <c r="L395" s="1019"/>
      <c r="M395" s="1019"/>
      <c r="N395" s="1019"/>
      <c r="O395" s="1019"/>
      <c r="P395" s="1019"/>
      <c r="Q395" s="1019"/>
      <c r="R395" s="1019"/>
      <c r="S395" s="1019"/>
      <c r="T395" s="1019"/>
      <c r="U395" s="1019"/>
      <c r="V395" s="1019"/>
      <c r="W395" s="1019"/>
      <c r="X395" s="1040"/>
      <c r="Y395" s="1041"/>
      <c r="Z395" s="1019"/>
      <c r="AA395" s="1019"/>
      <c r="AB395" s="1019"/>
      <c r="AC395" s="1019"/>
      <c r="AD395" s="1019"/>
      <c r="AE395" s="1019"/>
      <c r="AF395" s="1019"/>
      <c r="AG395" s="1019"/>
      <c r="AH395" s="1019"/>
      <c r="AI395" s="1019"/>
      <c r="AJ395" s="1019"/>
      <c r="AK395" s="1019"/>
      <c r="AL395" s="1019"/>
      <c r="AM395" s="1019"/>
      <c r="AN395" s="1019"/>
      <c r="AO395" s="1019"/>
      <c r="AP395" s="1019"/>
      <c r="AQ395" s="1019"/>
      <c r="AR395" s="1019"/>
      <c r="AS395" s="1019"/>
      <c r="AT395" s="1039"/>
      <c r="AU395" s="1039"/>
      <c r="AV395" s="1042"/>
      <c r="AW395" s="1041"/>
      <c r="AX395" s="1039"/>
      <c r="AY395" s="1039"/>
      <c r="AZ395" s="1019"/>
      <c r="BA395" s="1019"/>
      <c r="BB395" s="1039"/>
      <c r="BC395" s="1039"/>
      <c r="BD395" s="1039"/>
      <c r="BE395" s="1019"/>
      <c r="BF395" s="1019"/>
      <c r="BG395" s="1039"/>
      <c r="BH395" s="1007"/>
      <c r="BI395" s="1007"/>
      <c r="BJ395" s="1007"/>
      <c r="BK395" s="1007"/>
      <c r="BL395" s="1007"/>
      <c r="BM395" s="1007"/>
      <c r="BN395" s="1007"/>
      <c r="BO395" s="1007"/>
      <c r="BP395" s="1007"/>
      <c r="BQ395" s="1007"/>
      <c r="BR395" s="1007"/>
      <c r="BS395" s="1007"/>
      <c r="BT395" s="1007"/>
      <c r="BU395" s="1007"/>
      <c r="BV395" s="1007"/>
      <c r="BW395" s="1007"/>
      <c r="BX395" s="1007"/>
      <c r="BY395" s="1007"/>
      <c r="BZ395" s="1007"/>
      <c r="CA395" s="1007"/>
      <c r="CB395" s="1007"/>
      <c r="CC395" s="1007"/>
      <c r="CD395" s="1007"/>
      <c r="CE395" s="1007"/>
      <c r="CF395" s="1007"/>
      <c r="CG395" s="1007"/>
      <c r="CH395" s="1007"/>
      <c r="CI395" s="1007"/>
      <c r="CJ395" s="1007"/>
    </row>
    <row r="396" spans="1:88" s="1011" customFormat="1" hidden="1">
      <c r="A396" s="1039"/>
      <c r="B396" s="1019"/>
      <c r="C396" s="1019"/>
      <c r="D396" s="1019"/>
      <c r="E396" s="1019"/>
      <c r="F396" s="1019"/>
      <c r="G396" s="1019"/>
      <c r="H396" s="1019"/>
      <c r="I396" s="1019"/>
      <c r="J396" s="1019"/>
      <c r="K396" s="1019"/>
      <c r="L396" s="1019"/>
      <c r="M396" s="1019"/>
      <c r="N396" s="1019"/>
      <c r="O396" s="1019"/>
      <c r="P396" s="1019"/>
      <c r="Q396" s="1019"/>
      <c r="R396" s="1019"/>
      <c r="S396" s="1019"/>
      <c r="T396" s="1019"/>
      <c r="U396" s="1019"/>
      <c r="V396" s="1019"/>
      <c r="W396" s="1019"/>
      <c r="X396" s="1040"/>
      <c r="Y396" s="1041"/>
      <c r="Z396" s="1019"/>
      <c r="AA396" s="1019"/>
      <c r="AB396" s="1019"/>
      <c r="AC396" s="1019"/>
      <c r="AD396" s="1019"/>
      <c r="AE396" s="1019"/>
      <c r="AF396" s="1019"/>
      <c r="AG396" s="1019"/>
      <c r="AH396" s="1019"/>
      <c r="AI396" s="1019"/>
      <c r="AJ396" s="1019"/>
      <c r="AK396" s="1019"/>
      <c r="AL396" s="1019"/>
      <c r="AM396" s="1019"/>
      <c r="AN396" s="1019"/>
      <c r="AO396" s="1019"/>
      <c r="AP396" s="1019"/>
      <c r="AQ396" s="1019"/>
      <c r="AR396" s="1019"/>
      <c r="AS396" s="1019"/>
      <c r="AT396" s="1039"/>
      <c r="AU396" s="1039"/>
      <c r="AV396" s="1042"/>
      <c r="AW396" s="1041"/>
      <c r="AX396" s="1039"/>
      <c r="AY396" s="1039"/>
      <c r="AZ396" s="1019"/>
      <c r="BA396" s="1019"/>
      <c r="BB396" s="1039"/>
      <c r="BC396" s="1039"/>
      <c r="BD396" s="1039"/>
      <c r="BE396" s="1019"/>
      <c r="BF396" s="1019"/>
      <c r="BG396" s="1039"/>
      <c r="BH396" s="1007"/>
      <c r="BI396" s="1007"/>
      <c r="BJ396" s="1007"/>
      <c r="BK396" s="1007"/>
      <c r="BL396" s="1007"/>
      <c r="BM396" s="1007"/>
      <c r="BN396" s="1007"/>
      <c r="BO396" s="1007"/>
      <c r="BP396" s="1007"/>
      <c r="BQ396" s="1007"/>
      <c r="BR396" s="1007"/>
      <c r="BS396" s="1007"/>
      <c r="BT396" s="1007"/>
      <c r="BU396" s="1007"/>
      <c r="BV396" s="1007"/>
      <c r="BW396" s="1007"/>
      <c r="BX396" s="1007"/>
      <c r="BY396" s="1007"/>
      <c r="BZ396" s="1007"/>
      <c r="CA396" s="1007"/>
      <c r="CB396" s="1007"/>
      <c r="CC396" s="1007"/>
      <c r="CD396" s="1007"/>
      <c r="CE396" s="1007"/>
      <c r="CF396" s="1007"/>
      <c r="CG396" s="1007"/>
      <c r="CH396" s="1007"/>
      <c r="CI396" s="1007"/>
      <c r="CJ396" s="1007"/>
    </row>
    <row r="397" spans="1:88" s="1011" customFormat="1" hidden="1">
      <c r="A397" s="1039"/>
      <c r="B397" s="1019"/>
      <c r="C397" s="1019"/>
      <c r="D397" s="1019"/>
      <c r="E397" s="1019"/>
      <c r="F397" s="1019"/>
      <c r="G397" s="1019"/>
      <c r="H397" s="1019"/>
      <c r="I397" s="1019"/>
      <c r="J397" s="1019"/>
      <c r="K397" s="1019"/>
      <c r="L397" s="1019"/>
      <c r="M397" s="1019"/>
      <c r="N397" s="1019"/>
      <c r="O397" s="1019"/>
      <c r="P397" s="1019"/>
      <c r="Q397" s="1019"/>
      <c r="R397" s="1019"/>
      <c r="S397" s="1019"/>
      <c r="T397" s="1019"/>
      <c r="U397" s="1019"/>
      <c r="V397" s="1019"/>
      <c r="W397" s="1019"/>
      <c r="X397" s="1040"/>
      <c r="Y397" s="1041"/>
      <c r="Z397" s="1019"/>
      <c r="AA397" s="1019"/>
      <c r="AB397" s="1019"/>
      <c r="AC397" s="1019"/>
      <c r="AD397" s="1019"/>
      <c r="AE397" s="1019"/>
      <c r="AF397" s="1019"/>
      <c r="AG397" s="1019"/>
      <c r="AH397" s="1019"/>
      <c r="AI397" s="1019"/>
      <c r="AJ397" s="1019"/>
      <c r="AK397" s="1019"/>
      <c r="AL397" s="1019"/>
      <c r="AM397" s="1019"/>
      <c r="AN397" s="1019"/>
      <c r="AO397" s="1019"/>
      <c r="AP397" s="1019"/>
      <c r="AQ397" s="1019"/>
      <c r="AR397" s="1019"/>
      <c r="AS397" s="1019"/>
      <c r="AT397" s="1039"/>
      <c r="AU397" s="1039"/>
      <c r="AV397" s="1042"/>
      <c r="AW397" s="1041"/>
      <c r="AX397" s="1039"/>
      <c r="AY397" s="1039"/>
      <c r="AZ397" s="1019"/>
      <c r="BA397" s="1019"/>
      <c r="BB397" s="1039"/>
      <c r="BC397" s="1039"/>
      <c r="BD397" s="1039"/>
      <c r="BE397" s="1019"/>
      <c r="BF397" s="1019"/>
      <c r="BG397" s="1039"/>
      <c r="BH397" s="1007"/>
      <c r="BI397" s="1007"/>
      <c r="BJ397" s="1007"/>
      <c r="BK397" s="1007"/>
      <c r="BL397" s="1007"/>
      <c r="BM397" s="1007"/>
      <c r="BN397" s="1007"/>
      <c r="BO397" s="1007"/>
      <c r="BP397" s="1007"/>
      <c r="BQ397" s="1007"/>
      <c r="BR397" s="1007"/>
      <c r="BS397" s="1007"/>
      <c r="BT397" s="1007"/>
      <c r="BU397" s="1007"/>
      <c r="BV397" s="1007"/>
      <c r="BW397" s="1007"/>
      <c r="BX397" s="1007"/>
      <c r="BY397" s="1007"/>
      <c r="BZ397" s="1007"/>
      <c r="CA397" s="1007"/>
      <c r="CB397" s="1007"/>
      <c r="CC397" s="1007"/>
      <c r="CD397" s="1007"/>
      <c r="CE397" s="1007"/>
      <c r="CF397" s="1007"/>
      <c r="CG397" s="1007"/>
      <c r="CH397" s="1007"/>
      <c r="CI397" s="1007"/>
      <c r="CJ397" s="1007"/>
    </row>
    <row r="398" spans="1:88" s="1011" customFormat="1" hidden="1">
      <c r="A398" s="1039"/>
      <c r="B398" s="1019"/>
      <c r="C398" s="1019"/>
      <c r="D398" s="1019"/>
      <c r="E398" s="1019"/>
      <c r="F398" s="1019"/>
      <c r="G398" s="1019"/>
      <c r="H398" s="1019"/>
      <c r="I398" s="1019"/>
      <c r="J398" s="1019"/>
      <c r="K398" s="1019"/>
      <c r="L398" s="1019"/>
      <c r="M398" s="1019"/>
      <c r="N398" s="1019"/>
      <c r="O398" s="1019"/>
      <c r="P398" s="1019"/>
      <c r="Q398" s="1019"/>
      <c r="R398" s="1019"/>
      <c r="S398" s="1019"/>
      <c r="T398" s="1019"/>
      <c r="U398" s="1019"/>
      <c r="V398" s="1019"/>
      <c r="W398" s="1019"/>
      <c r="X398" s="1040"/>
      <c r="Y398" s="1041"/>
      <c r="Z398" s="1019"/>
      <c r="AA398" s="1019"/>
      <c r="AB398" s="1019"/>
      <c r="AC398" s="1019"/>
      <c r="AD398" s="1019"/>
      <c r="AE398" s="1019"/>
      <c r="AF398" s="1019"/>
      <c r="AG398" s="1019"/>
      <c r="AH398" s="1019"/>
      <c r="AI398" s="1019"/>
      <c r="AJ398" s="1019"/>
      <c r="AK398" s="1019"/>
      <c r="AL398" s="1019"/>
      <c r="AM398" s="1019"/>
      <c r="AN398" s="1019"/>
      <c r="AO398" s="1019"/>
      <c r="AP398" s="1019"/>
      <c r="AQ398" s="1019"/>
      <c r="AR398" s="1019"/>
      <c r="AS398" s="1019"/>
      <c r="AT398" s="1039"/>
      <c r="AU398" s="1039"/>
      <c r="AV398" s="1042"/>
      <c r="AW398" s="1041"/>
      <c r="AX398" s="1039"/>
      <c r="AY398" s="1039"/>
      <c r="AZ398" s="1019"/>
      <c r="BA398" s="1019"/>
      <c r="BB398" s="1039"/>
      <c r="BC398" s="1039"/>
      <c r="BD398" s="1039"/>
      <c r="BE398" s="1019"/>
      <c r="BF398" s="1019"/>
      <c r="BG398" s="1039"/>
      <c r="BH398" s="1007"/>
      <c r="BI398" s="1007"/>
      <c r="BJ398" s="1007"/>
      <c r="BK398" s="1007"/>
      <c r="BL398" s="1007"/>
      <c r="BM398" s="1007"/>
      <c r="BN398" s="1007"/>
      <c r="BO398" s="1007"/>
      <c r="BP398" s="1007"/>
      <c r="BQ398" s="1007"/>
      <c r="BR398" s="1007"/>
      <c r="BS398" s="1007"/>
      <c r="BT398" s="1007"/>
      <c r="BU398" s="1007"/>
      <c r="BV398" s="1007"/>
      <c r="BW398" s="1007"/>
      <c r="BX398" s="1007"/>
      <c r="BY398" s="1007"/>
      <c r="BZ398" s="1007"/>
      <c r="CA398" s="1007"/>
      <c r="CB398" s="1007"/>
      <c r="CC398" s="1007"/>
      <c r="CD398" s="1007"/>
      <c r="CE398" s="1007"/>
      <c r="CF398" s="1007"/>
      <c r="CG398" s="1007"/>
      <c r="CH398" s="1007"/>
      <c r="CI398" s="1007"/>
      <c r="CJ398" s="1007"/>
    </row>
    <row r="399" spans="1:88" s="1011" customFormat="1" hidden="1">
      <c r="A399" s="1039"/>
      <c r="B399" s="1019"/>
      <c r="C399" s="1019"/>
      <c r="D399" s="1019"/>
      <c r="E399" s="1019"/>
      <c r="F399" s="1019"/>
      <c r="G399" s="1019"/>
      <c r="H399" s="1019"/>
      <c r="I399" s="1019"/>
      <c r="J399" s="1019"/>
      <c r="K399" s="1019"/>
      <c r="L399" s="1019"/>
      <c r="M399" s="1019"/>
      <c r="N399" s="1019"/>
      <c r="O399" s="1019"/>
      <c r="P399" s="1019"/>
      <c r="Q399" s="1019"/>
      <c r="R399" s="1019"/>
      <c r="S399" s="1019"/>
      <c r="T399" s="1019"/>
      <c r="U399" s="1019"/>
      <c r="V399" s="1019"/>
      <c r="W399" s="1019"/>
      <c r="X399" s="1040"/>
      <c r="Y399" s="1041"/>
      <c r="Z399" s="1019"/>
      <c r="AA399" s="1019"/>
      <c r="AB399" s="1019"/>
      <c r="AC399" s="1019"/>
      <c r="AD399" s="1019"/>
      <c r="AE399" s="1019"/>
      <c r="AF399" s="1019"/>
      <c r="AG399" s="1019"/>
      <c r="AH399" s="1019"/>
      <c r="AI399" s="1019"/>
      <c r="AJ399" s="1019"/>
      <c r="AK399" s="1019"/>
      <c r="AL399" s="1019"/>
      <c r="AM399" s="1019"/>
      <c r="AN399" s="1019"/>
      <c r="AO399" s="1019"/>
      <c r="AP399" s="1019"/>
      <c r="AQ399" s="1019"/>
      <c r="AR399" s="1019"/>
      <c r="AS399" s="1019"/>
      <c r="AT399" s="1039"/>
      <c r="AU399" s="1039"/>
      <c r="AV399" s="1042"/>
      <c r="AW399" s="1041"/>
      <c r="AX399" s="1039"/>
      <c r="AY399" s="1039"/>
      <c r="AZ399" s="1019"/>
      <c r="BA399" s="1019"/>
      <c r="BB399" s="1039"/>
      <c r="BC399" s="1039"/>
      <c r="BD399" s="1039"/>
      <c r="BE399" s="1019"/>
      <c r="BF399" s="1019"/>
      <c r="BG399" s="1039"/>
      <c r="BH399" s="1007"/>
      <c r="BI399" s="1007"/>
      <c r="BJ399" s="1007"/>
      <c r="BK399" s="1007"/>
      <c r="BL399" s="1007"/>
      <c r="BM399" s="1007"/>
      <c r="BN399" s="1007"/>
      <c r="BO399" s="1007"/>
      <c r="BP399" s="1007"/>
      <c r="BQ399" s="1007"/>
      <c r="BR399" s="1007"/>
      <c r="BS399" s="1007"/>
      <c r="BT399" s="1007"/>
      <c r="BU399" s="1007"/>
      <c r="BV399" s="1007"/>
      <c r="BW399" s="1007"/>
      <c r="BX399" s="1007"/>
      <c r="BY399" s="1007"/>
      <c r="BZ399" s="1007"/>
      <c r="CA399" s="1007"/>
      <c r="CB399" s="1007"/>
      <c r="CC399" s="1007"/>
      <c r="CD399" s="1007"/>
      <c r="CE399" s="1007"/>
      <c r="CF399" s="1007"/>
      <c r="CG399" s="1007"/>
      <c r="CH399" s="1007"/>
      <c r="CI399" s="1007"/>
      <c r="CJ399" s="1007"/>
    </row>
    <row r="400" spans="1:88" s="1011" customFormat="1" hidden="1">
      <c r="A400" s="1039"/>
      <c r="B400" s="1019"/>
      <c r="C400" s="1019"/>
      <c r="D400" s="1019"/>
      <c r="E400" s="1019"/>
      <c r="F400" s="1019"/>
      <c r="G400" s="1019"/>
      <c r="H400" s="1019"/>
      <c r="I400" s="1019"/>
      <c r="J400" s="1019"/>
      <c r="K400" s="1019"/>
      <c r="L400" s="1019"/>
      <c r="M400" s="1019"/>
      <c r="N400" s="1019"/>
      <c r="O400" s="1019"/>
      <c r="P400" s="1019"/>
      <c r="Q400" s="1019"/>
      <c r="R400" s="1019"/>
      <c r="S400" s="1019"/>
      <c r="T400" s="1019"/>
      <c r="U400" s="1019"/>
      <c r="V400" s="1019"/>
      <c r="W400" s="1019"/>
      <c r="X400" s="1040"/>
      <c r="Y400" s="1041"/>
      <c r="Z400" s="1019"/>
      <c r="AA400" s="1019"/>
      <c r="AB400" s="1019"/>
      <c r="AC400" s="1019"/>
      <c r="AD400" s="1019"/>
      <c r="AE400" s="1019"/>
      <c r="AF400" s="1019"/>
      <c r="AG400" s="1019"/>
      <c r="AH400" s="1019"/>
      <c r="AI400" s="1019"/>
      <c r="AJ400" s="1019"/>
      <c r="AK400" s="1019"/>
      <c r="AL400" s="1019"/>
      <c r="AM400" s="1019"/>
      <c r="AN400" s="1019"/>
      <c r="AO400" s="1019"/>
      <c r="AP400" s="1019"/>
      <c r="AQ400" s="1019"/>
      <c r="AR400" s="1019"/>
      <c r="AS400" s="1019"/>
      <c r="AT400" s="1039"/>
      <c r="AU400" s="1039"/>
      <c r="AV400" s="1042"/>
      <c r="AW400" s="1041"/>
      <c r="AX400" s="1039"/>
      <c r="AY400" s="1039"/>
      <c r="AZ400" s="1019"/>
      <c r="BA400" s="1019"/>
      <c r="BB400" s="1039"/>
      <c r="BC400" s="1039"/>
      <c r="BD400" s="1039"/>
      <c r="BE400" s="1019"/>
      <c r="BF400" s="1019"/>
      <c r="BG400" s="1039"/>
      <c r="BH400" s="1007"/>
      <c r="BI400" s="1007"/>
      <c r="BJ400" s="1007"/>
      <c r="BK400" s="1007"/>
      <c r="BL400" s="1007"/>
      <c r="BM400" s="1007"/>
      <c r="BN400" s="1007"/>
      <c r="BO400" s="1007"/>
      <c r="BP400" s="1007"/>
      <c r="BQ400" s="1007"/>
      <c r="BR400" s="1007"/>
      <c r="BS400" s="1007"/>
      <c r="BT400" s="1007"/>
      <c r="BU400" s="1007"/>
      <c r="BV400" s="1007"/>
      <c r="BW400" s="1007"/>
      <c r="BX400" s="1007"/>
      <c r="BY400" s="1007"/>
      <c r="BZ400" s="1007"/>
      <c r="CA400" s="1007"/>
      <c r="CB400" s="1007"/>
      <c r="CC400" s="1007"/>
      <c r="CD400" s="1007"/>
      <c r="CE400" s="1007"/>
      <c r="CF400" s="1007"/>
      <c r="CG400" s="1007"/>
      <c r="CH400" s="1007"/>
      <c r="CI400" s="1007"/>
      <c r="CJ400" s="1007"/>
    </row>
    <row r="401" spans="1:88" s="1011" customFormat="1" hidden="1">
      <c r="A401" s="1039"/>
      <c r="B401" s="1019"/>
      <c r="C401" s="1019"/>
      <c r="D401" s="1019"/>
      <c r="E401" s="1019"/>
      <c r="F401" s="1019"/>
      <c r="G401" s="1019"/>
      <c r="H401" s="1019"/>
      <c r="I401" s="1019"/>
      <c r="J401" s="1019"/>
      <c r="K401" s="1019"/>
      <c r="L401" s="1019"/>
      <c r="M401" s="1019"/>
      <c r="N401" s="1019"/>
      <c r="O401" s="1019"/>
      <c r="P401" s="1019"/>
      <c r="Q401" s="1019"/>
      <c r="R401" s="1019"/>
      <c r="S401" s="1019"/>
      <c r="T401" s="1019"/>
      <c r="U401" s="1019"/>
      <c r="V401" s="1019"/>
      <c r="W401" s="1019"/>
      <c r="X401" s="1040"/>
      <c r="Y401" s="1041"/>
      <c r="Z401" s="1019"/>
      <c r="AA401" s="1019"/>
      <c r="AB401" s="1019"/>
      <c r="AC401" s="1019"/>
      <c r="AD401" s="1019"/>
      <c r="AE401" s="1019"/>
      <c r="AF401" s="1019"/>
      <c r="AG401" s="1019"/>
      <c r="AH401" s="1019"/>
      <c r="AI401" s="1019"/>
      <c r="AJ401" s="1019"/>
      <c r="AK401" s="1019"/>
      <c r="AL401" s="1019"/>
      <c r="AM401" s="1019"/>
      <c r="AN401" s="1019"/>
      <c r="AO401" s="1019"/>
      <c r="AP401" s="1019"/>
      <c r="AQ401" s="1019"/>
      <c r="AR401" s="1019"/>
      <c r="AS401" s="1019"/>
      <c r="AT401" s="1039"/>
      <c r="AU401" s="1039"/>
      <c r="AV401" s="1042"/>
      <c r="AW401" s="1041"/>
      <c r="AX401" s="1039"/>
      <c r="AY401" s="1039"/>
      <c r="AZ401" s="1019"/>
      <c r="BA401" s="1019"/>
      <c r="BB401" s="1039"/>
      <c r="BC401" s="1039"/>
      <c r="BD401" s="1039"/>
      <c r="BE401" s="1019"/>
      <c r="BF401" s="1019"/>
      <c r="BG401" s="1039"/>
      <c r="BH401" s="1007"/>
      <c r="BI401" s="1007"/>
      <c r="BJ401" s="1007"/>
      <c r="BK401" s="1007"/>
      <c r="BL401" s="1007"/>
      <c r="BM401" s="1007"/>
      <c r="BN401" s="1007"/>
      <c r="BO401" s="1007"/>
      <c r="BP401" s="1007"/>
      <c r="BQ401" s="1007"/>
      <c r="BR401" s="1007"/>
      <c r="BS401" s="1007"/>
      <c r="BT401" s="1007"/>
      <c r="BU401" s="1007"/>
      <c r="BV401" s="1007"/>
      <c r="BW401" s="1007"/>
      <c r="BX401" s="1007"/>
      <c r="BY401" s="1007"/>
      <c r="BZ401" s="1007"/>
      <c r="CA401" s="1007"/>
      <c r="CB401" s="1007"/>
      <c r="CC401" s="1007"/>
      <c r="CD401" s="1007"/>
      <c r="CE401" s="1007"/>
      <c r="CF401" s="1007"/>
      <c r="CG401" s="1007"/>
      <c r="CH401" s="1007"/>
      <c r="CI401" s="1007"/>
      <c r="CJ401" s="1007"/>
    </row>
    <row r="402" spans="1:88" s="1011" customFormat="1" hidden="1">
      <c r="A402" s="1039"/>
      <c r="B402" s="1019"/>
      <c r="C402" s="1019"/>
      <c r="D402" s="1019"/>
      <c r="E402" s="1019"/>
      <c r="F402" s="1019"/>
      <c r="G402" s="1019"/>
      <c r="H402" s="1019"/>
      <c r="I402" s="1019"/>
      <c r="J402" s="1019"/>
      <c r="K402" s="1019"/>
      <c r="L402" s="1019"/>
      <c r="M402" s="1019"/>
      <c r="N402" s="1019"/>
      <c r="O402" s="1019"/>
      <c r="P402" s="1019"/>
      <c r="Q402" s="1019"/>
      <c r="R402" s="1019"/>
      <c r="S402" s="1019"/>
      <c r="T402" s="1019"/>
      <c r="U402" s="1019"/>
      <c r="V402" s="1019"/>
      <c r="W402" s="1019"/>
      <c r="X402" s="1040"/>
      <c r="Y402" s="1041"/>
      <c r="Z402" s="1019"/>
      <c r="AA402" s="1019"/>
      <c r="AB402" s="1019"/>
      <c r="AC402" s="1019"/>
      <c r="AD402" s="1019"/>
      <c r="AE402" s="1019"/>
      <c r="AF402" s="1019"/>
      <c r="AG402" s="1019"/>
      <c r="AH402" s="1019"/>
      <c r="AI402" s="1019"/>
      <c r="AJ402" s="1019"/>
      <c r="AK402" s="1019"/>
      <c r="AL402" s="1019"/>
      <c r="AM402" s="1019"/>
      <c r="AN402" s="1019"/>
      <c r="AO402" s="1019"/>
      <c r="AP402" s="1019"/>
      <c r="AQ402" s="1019"/>
      <c r="AR402" s="1019"/>
      <c r="AS402" s="1019"/>
      <c r="AT402" s="1039"/>
      <c r="AU402" s="1039"/>
      <c r="AV402" s="1042"/>
      <c r="AW402" s="1041"/>
      <c r="AX402" s="1039"/>
      <c r="AY402" s="1039"/>
      <c r="AZ402" s="1019"/>
      <c r="BA402" s="1019"/>
      <c r="BB402" s="1039"/>
      <c r="BC402" s="1039"/>
      <c r="BD402" s="1039"/>
      <c r="BE402" s="1019"/>
      <c r="BF402" s="1019"/>
      <c r="BG402" s="1039"/>
      <c r="BH402" s="1007"/>
      <c r="BI402" s="1007"/>
      <c r="BJ402" s="1007"/>
      <c r="BK402" s="1007"/>
      <c r="BL402" s="1007"/>
      <c r="BM402" s="1007"/>
      <c r="BN402" s="1007"/>
      <c r="BO402" s="1007"/>
      <c r="BP402" s="1007"/>
      <c r="BQ402" s="1007"/>
      <c r="BR402" s="1007"/>
      <c r="BS402" s="1007"/>
      <c r="BT402" s="1007"/>
      <c r="BU402" s="1007"/>
      <c r="BV402" s="1007"/>
      <c r="BW402" s="1007"/>
      <c r="BX402" s="1007"/>
      <c r="BY402" s="1007"/>
      <c r="BZ402" s="1007"/>
      <c r="CA402" s="1007"/>
      <c r="CB402" s="1007"/>
      <c r="CC402" s="1007"/>
      <c r="CD402" s="1007"/>
      <c r="CE402" s="1007"/>
      <c r="CF402" s="1007"/>
      <c r="CG402" s="1007"/>
      <c r="CH402" s="1007"/>
      <c r="CI402" s="1007"/>
      <c r="CJ402" s="1007"/>
    </row>
    <row r="403" spans="1:88" s="1011" customFormat="1" hidden="1">
      <c r="A403" s="1039"/>
      <c r="B403" s="1019"/>
      <c r="C403" s="1019"/>
      <c r="D403" s="1019"/>
      <c r="E403" s="1019"/>
      <c r="F403" s="1019"/>
      <c r="G403" s="1019"/>
      <c r="H403" s="1019"/>
      <c r="I403" s="1019"/>
      <c r="J403" s="1019"/>
      <c r="K403" s="1019"/>
      <c r="L403" s="1019"/>
      <c r="M403" s="1019"/>
      <c r="N403" s="1019"/>
      <c r="O403" s="1019"/>
      <c r="P403" s="1019"/>
      <c r="Q403" s="1019"/>
      <c r="R403" s="1019"/>
      <c r="S403" s="1019"/>
      <c r="T403" s="1019"/>
      <c r="U403" s="1019"/>
      <c r="V403" s="1019"/>
      <c r="W403" s="1019"/>
      <c r="X403" s="1040"/>
      <c r="Y403" s="1041"/>
      <c r="Z403" s="1019"/>
      <c r="AA403" s="1019"/>
      <c r="AB403" s="1019"/>
      <c r="AC403" s="1019"/>
      <c r="AD403" s="1019"/>
      <c r="AE403" s="1019"/>
      <c r="AF403" s="1019"/>
      <c r="AG403" s="1019"/>
      <c r="AH403" s="1019"/>
      <c r="AI403" s="1019"/>
      <c r="AJ403" s="1019"/>
      <c r="AK403" s="1019"/>
      <c r="AL403" s="1019"/>
      <c r="AM403" s="1019"/>
      <c r="AN403" s="1019"/>
      <c r="AO403" s="1019"/>
      <c r="AP403" s="1019"/>
      <c r="AQ403" s="1019"/>
      <c r="AR403" s="1019"/>
      <c r="AS403" s="1019"/>
      <c r="AT403" s="1039"/>
      <c r="AU403" s="1039"/>
      <c r="AV403" s="1042"/>
      <c r="AW403" s="1041"/>
      <c r="AX403" s="1039"/>
      <c r="AY403" s="1039"/>
      <c r="AZ403" s="1019"/>
      <c r="BA403" s="1019"/>
      <c r="BB403" s="1039"/>
      <c r="BC403" s="1039"/>
      <c r="BD403" s="1039"/>
      <c r="BE403" s="1019"/>
      <c r="BF403" s="1019"/>
      <c r="BG403" s="1039"/>
      <c r="BH403" s="1007"/>
      <c r="BI403" s="1007"/>
      <c r="BJ403" s="1007"/>
      <c r="BK403" s="1007"/>
      <c r="BL403" s="1007"/>
      <c r="BM403" s="1007"/>
      <c r="BN403" s="1007"/>
      <c r="BO403" s="1007"/>
      <c r="BP403" s="1007"/>
      <c r="BQ403" s="1007"/>
      <c r="BR403" s="1007"/>
      <c r="BS403" s="1007"/>
      <c r="BT403" s="1007"/>
      <c r="BU403" s="1007"/>
      <c r="BV403" s="1007"/>
      <c r="BW403" s="1007"/>
      <c r="BX403" s="1007"/>
      <c r="BY403" s="1007"/>
      <c r="BZ403" s="1007"/>
      <c r="CA403" s="1007"/>
      <c r="CB403" s="1007"/>
      <c r="CC403" s="1007"/>
      <c r="CD403" s="1007"/>
      <c r="CE403" s="1007"/>
      <c r="CF403" s="1007"/>
      <c r="CG403" s="1007"/>
      <c r="CH403" s="1007"/>
      <c r="CI403" s="1007"/>
      <c r="CJ403" s="1007"/>
    </row>
    <row r="404" spans="1:88" s="1011" customFormat="1" hidden="1">
      <c r="A404" s="1039"/>
      <c r="B404" s="1019"/>
      <c r="C404" s="1019"/>
      <c r="D404" s="1019"/>
      <c r="E404" s="1019"/>
      <c r="F404" s="1019"/>
      <c r="G404" s="1019"/>
      <c r="H404" s="1019"/>
      <c r="I404" s="1019"/>
      <c r="J404" s="1019"/>
      <c r="K404" s="1019"/>
      <c r="L404" s="1019"/>
      <c r="M404" s="1019"/>
      <c r="N404" s="1019"/>
      <c r="O404" s="1019"/>
      <c r="P404" s="1019"/>
      <c r="Q404" s="1019"/>
      <c r="R404" s="1019"/>
      <c r="S404" s="1019"/>
      <c r="T404" s="1019"/>
      <c r="U404" s="1019"/>
      <c r="V404" s="1019"/>
      <c r="W404" s="1019"/>
      <c r="X404" s="1040"/>
      <c r="Y404" s="1041"/>
      <c r="Z404" s="1019"/>
      <c r="AA404" s="1019"/>
      <c r="AB404" s="1019"/>
      <c r="AC404" s="1019"/>
      <c r="AD404" s="1019"/>
      <c r="AE404" s="1019"/>
      <c r="AF404" s="1019"/>
      <c r="AG404" s="1019"/>
      <c r="AH404" s="1019"/>
      <c r="AI404" s="1019"/>
      <c r="AJ404" s="1019"/>
      <c r="AK404" s="1019"/>
      <c r="AL404" s="1019"/>
      <c r="AM404" s="1019"/>
      <c r="AN404" s="1019"/>
      <c r="AO404" s="1019"/>
      <c r="AP404" s="1019"/>
      <c r="AQ404" s="1019"/>
      <c r="AR404" s="1019"/>
      <c r="AS404" s="1019"/>
      <c r="AT404" s="1039"/>
      <c r="AU404" s="1039"/>
      <c r="AV404" s="1042"/>
      <c r="AW404" s="1041"/>
      <c r="AX404" s="1039"/>
      <c r="AY404" s="1039"/>
      <c r="AZ404" s="1019"/>
      <c r="BA404" s="1019"/>
      <c r="BB404" s="1039"/>
      <c r="BC404" s="1039"/>
      <c r="BD404" s="1039"/>
      <c r="BE404" s="1019"/>
      <c r="BF404" s="1019"/>
      <c r="BG404" s="1039"/>
      <c r="BH404" s="1007"/>
      <c r="BI404" s="1007"/>
      <c r="BJ404" s="1007"/>
      <c r="BK404" s="1007"/>
      <c r="BL404" s="1007"/>
      <c r="BM404" s="1007"/>
      <c r="BN404" s="1007"/>
      <c r="BO404" s="1007"/>
      <c r="BP404" s="1007"/>
      <c r="BQ404" s="1007"/>
      <c r="BR404" s="1007"/>
      <c r="BS404" s="1007"/>
      <c r="BT404" s="1007"/>
      <c r="BU404" s="1007"/>
      <c r="BV404" s="1007"/>
      <c r="BW404" s="1007"/>
      <c r="BX404" s="1007"/>
      <c r="BY404" s="1007"/>
      <c r="BZ404" s="1007"/>
      <c r="CA404" s="1007"/>
      <c r="CB404" s="1007"/>
      <c r="CC404" s="1007"/>
      <c r="CD404" s="1007"/>
      <c r="CE404" s="1007"/>
      <c r="CF404" s="1007"/>
      <c r="CG404" s="1007"/>
      <c r="CH404" s="1007"/>
      <c r="CI404" s="1007"/>
      <c r="CJ404" s="1007"/>
    </row>
    <row r="405" spans="1:88" s="1011" customFormat="1" hidden="1">
      <c r="A405" s="1039"/>
      <c r="B405" s="1019"/>
      <c r="C405" s="1019"/>
      <c r="D405" s="1019"/>
      <c r="E405" s="1019"/>
      <c r="F405" s="1019"/>
      <c r="G405" s="1019"/>
      <c r="H405" s="1019"/>
      <c r="I405" s="1019"/>
      <c r="J405" s="1019"/>
      <c r="K405" s="1019"/>
      <c r="L405" s="1019"/>
      <c r="M405" s="1019"/>
      <c r="N405" s="1019"/>
      <c r="O405" s="1019"/>
      <c r="P405" s="1019"/>
      <c r="Q405" s="1019"/>
      <c r="R405" s="1019"/>
      <c r="S405" s="1019"/>
      <c r="T405" s="1019"/>
      <c r="U405" s="1019"/>
      <c r="V405" s="1019"/>
      <c r="W405" s="1019"/>
      <c r="X405" s="1040"/>
      <c r="Y405" s="1041"/>
      <c r="Z405" s="1019"/>
      <c r="AA405" s="1019"/>
      <c r="AB405" s="1019"/>
      <c r="AC405" s="1019"/>
      <c r="AD405" s="1019"/>
      <c r="AE405" s="1019"/>
      <c r="AF405" s="1019"/>
      <c r="AG405" s="1019"/>
      <c r="AH405" s="1019"/>
      <c r="AI405" s="1019"/>
      <c r="AJ405" s="1019"/>
      <c r="AK405" s="1019"/>
      <c r="AL405" s="1019"/>
      <c r="AM405" s="1019"/>
      <c r="AN405" s="1019"/>
      <c r="AO405" s="1019"/>
      <c r="AP405" s="1019"/>
      <c r="AQ405" s="1019"/>
      <c r="AR405" s="1019"/>
      <c r="AS405" s="1019"/>
      <c r="AT405" s="1039"/>
      <c r="AU405" s="1039"/>
      <c r="AV405" s="1042"/>
      <c r="AW405" s="1041"/>
      <c r="AX405" s="1039"/>
      <c r="AY405" s="1039"/>
      <c r="AZ405" s="1019"/>
      <c r="BA405" s="1019"/>
      <c r="BB405" s="1039"/>
      <c r="BC405" s="1039"/>
      <c r="BD405" s="1039"/>
      <c r="BE405" s="1019"/>
      <c r="BF405" s="1019"/>
      <c r="BG405" s="1039"/>
      <c r="BH405" s="1007"/>
      <c r="BI405" s="1007"/>
      <c r="BJ405" s="1007"/>
      <c r="BK405" s="1007"/>
      <c r="BL405" s="1007"/>
      <c r="BM405" s="1007"/>
      <c r="BN405" s="1007"/>
      <c r="BO405" s="1007"/>
      <c r="BP405" s="1007"/>
      <c r="BQ405" s="1007"/>
      <c r="BR405" s="1007"/>
      <c r="BS405" s="1007"/>
      <c r="BT405" s="1007"/>
      <c r="BU405" s="1007"/>
      <c r="BV405" s="1007"/>
      <c r="BW405" s="1007"/>
      <c r="BX405" s="1007"/>
      <c r="BY405" s="1007"/>
      <c r="BZ405" s="1007"/>
      <c r="CA405" s="1007"/>
      <c r="CB405" s="1007"/>
      <c r="CC405" s="1007"/>
      <c r="CD405" s="1007"/>
      <c r="CE405" s="1007"/>
      <c r="CF405" s="1007"/>
      <c r="CG405" s="1007"/>
      <c r="CH405" s="1007"/>
      <c r="CI405" s="1007"/>
      <c r="CJ405" s="1007"/>
    </row>
    <row r="406" spans="1:88" s="1011" customFormat="1" hidden="1">
      <c r="A406" s="1039"/>
      <c r="B406" s="1019"/>
      <c r="C406" s="1019"/>
      <c r="D406" s="1019"/>
      <c r="E406" s="1019"/>
      <c r="F406" s="1019"/>
      <c r="G406" s="1019"/>
      <c r="H406" s="1019"/>
      <c r="I406" s="1019"/>
      <c r="J406" s="1019"/>
      <c r="K406" s="1019"/>
      <c r="L406" s="1019"/>
      <c r="M406" s="1019"/>
      <c r="N406" s="1019"/>
      <c r="O406" s="1019"/>
      <c r="P406" s="1019"/>
      <c r="Q406" s="1019"/>
      <c r="R406" s="1019"/>
      <c r="S406" s="1019"/>
      <c r="T406" s="1019"/>
      <c r="U406" s="1019"/>
      <c r="V406" s="1019"/>
      <c r="W406" s="1019"/>
      <c r="X406" s="1040"/>
      <c r="Y406" s="1041"/>
      <c r="Z406" s="1019"/>
      <c r="AA406" s="1019"/>
      <c r="AB406" s="1019"/>
      <c r="AC406" s="1019"/>
      <c r="AD406" s="1019"/>
      <c r="AE406" s="1019"/>
      <c r="AF406" s="1019"/>
      <c r="AG406" s="1019"/>
      <c r="AH406" s="1019"/>
      <c r="AI406" s="1019"/>
      <c r="AJ406" s="1019"/>
      <c r="AK406" s="1019"/>
      <c r="AL406" s="1019"/>
      <c r="AM406" s="1019"/>
      <c r="AN406" s="1019"/>
      <c r="AO406" s="1019"/>
      <c r="AP406" s="1019"/>
      <c r="AQ406" s="1019"/>
      <c r="AR406" s="1019"/>
      <c r="AS406" s="1019"/>
      <c r="AT406" s="1039"/>
      <c r="AU406" s="1039"/>
      <c r="AV406" s="1042"/>
      <c r="AW406" s="1041"/>
      <c r="AX406" s="1039"/>
      <c r="AY406" s="1039"/>
      <c r="AZ406" s="1019"/>
      <c r="BA406" s="1019"/>
      <c r="BB406" s="1039"/>
      <c r="BC406" s="1039"/>
      <c r="BD406" s="1039"/>
      <c r="BE406" s="1019"/>
      <c r="BF406" s="1019"/>
      <c r="BG406" s="1039"/>
      <c r="BH406" s="1007"/>
      <c r="BI406" s="1007"/>
      <c r="BJ406" s="1007"/>
      <c r="BK406" s="1007"/>
      <c r="BL406" s="1007"/>
      <c r="BM406" s="1007"/>
      <c r="BN406" s="1007"/>
      <c r="BO406" s="1007"/>
      <c r="BP406" s="1007"/>
      <c r="BQ406" s="1007"/>
      <c r="BR406" s="1007"/>
      <c r="BS406" s="1007"/>
      <c r="BT406" s="1007"/>
      <c r="BU406" s="1007"/>
      <c r="BV406" s="1007"/>
      <c r="BW406" s="1007"/>
      <c r="BX406" s="1007"/>
      <c r="BY406" s="1007"/>
      <c r="BZ406" s="1007"/>
      <c r="CA406" s="1007"/>
      <c r="CB406" s="1007"/>
      <c r="CC406" s="1007"/>
      <c r="CD406" s="1007"/>
      <c r="CE406" s="1007"/>
      <c r="CF406" s="1007"/>
      <c r="CG406" s="1007"/>
      <c r="CH406" s="1007"/>
      <c r="CI406" s="1007"/>
      <c r="CJ406" s="1007"/>
    </row>
    <row r="407" spans="1:88" s="1011" customFormat="1" hidden="1">
      <c r="A407" s="1039"/>
      <c r="B407" s="1019"/>
      <c r="C407" s="1019"/>
      <c r="D407" s="1019"/>
      <c r="E407" s="1019"/>
      <c r="F407" s="1019"/>
      <c r="G407" s="1019"/>
      <c r="H407" s="1019"/>
      <c r="I407" s="1019"/>
      <c r="J407" s="1019"/>
      <c r="K407" s="1019"/>
      <c r="L407" s="1019"/>
      <c r="M407" s="1019"/>
      <c r="N407" s="1019"/>
      <c r="O407" s="1019"/>
      <c r="P407" s="1019"/>
      <c r="Q407" s="1019"/>
      <c r="R407" s="1019"/>
      <c r="S407" s="1019"/>
      <c r="T407" s="1019"/>
      <c r="U407" s="1019"/>
      <c r="V407" s="1019"/>
      <c r="W407" s="1019"/>
      <c r="X407" s="1040"/>
      <c r="Y407" s="1041"/>
      <c r="Z407" s="1019"/>
      <c r="AA407" s="1019"/>
      <c r="AB407" s="1019"/>
      <c r="AC407" s="1019"/>
      <c r="AD407" s="1019"/>
      <c r="AE407" s="1019"/>
      <c r="AF407" s="1019"/>
      <c r="AG407" s="1019"/>
      <c r="AH407" s="1019"/>
      <c r="AI407" s="1019"/>
      <c r="AJ407" s="1019"/>
      <c r="AK407" s="1019"/>
      <c r="AL407" s="1019"/>
      <c r="AM407" s="1019"/>
      <c r="AN407" s="1019"/>
      <c r="AO407" s="1019"/>
      <c r="AP407" s="1019"/>
      <c r="AQ407" s="1019"/>
      <c r="AR407" s="1019"/>
      <c r="AS407" s="1019"/>
      <c r="AT407" s="1039"/>
      <c r="AU407" s="1039"/>
      <c r="AV407" s="1042"/>
      <c r="AW407" s="1041"/>
      <c r="AX407" s="1039"/>
      <c r="AY407" s="1039"/>
      <c r="AZ407" s="1019"/>
      <c r="BA407" s="1019"/>
      <c r="BB407" s="1039"/>
      <c r="BC407" s="1039"/>
      <c r="BD407" s="1039"/>
      <c r="BE407" s="1019"/>
      <c r="BF407" s="1019"/>
      <c r="BG407" s="1039"/>
      <c r="BH407" s="1007"/>
      <c r="BI407" s="1007"/>
      <c r="BJ407" s="1007"/>
      <c r="BK407" s="1007"/>
      <c r="BL407" s="1007"/>
      <c r="BM407" s="1007"/>
      <c r="BN407" s="1007"/>
      <c r="BO407" s="1007"/>
      <c r="BP407" s="1007"/>
      <c r="BQ407" s="1007"/>
      <c r="BR407" s="1007"/>
      <c r="BS407" s="1007"/>
      <c r="BT407" s="1007"/>
      <c r="BU407" s="1007"/>
      <c r="BV407" s="1007"/>
      <c r="BW407" s="1007"/>
      <c r="BX407" s="1007"/>
      <c r="BY407" s="1007"/>
      <c r="BZ407" s="1007"/>
      <c r="CA407" s="1007"/>
      <c r="CB407" s="1007"/>
      <c r="CC407" s="1007"/>
      <c r="CD407" s="1007"/>
      <c r="CE407" s="1007"/>
      <c r="CF407" s="1007"/>
      <c r="CG407" s="1007"/>
      <c r="CH407" s="1007"/>
      <c r="CI407" s="1007"/>
      <c r="CJ407" s="1007"/>
    </row>
    <row r="408" spans="1:88" s="1011" customFormat="1" hidden="1">
      <c r="A408" s="1039"/>
      <c r="B408" s="1019"/>
      <c r="C408" s="1019"/>
      <c r="D408" s="1019"/>
      <c r="E408" s="1019"/>
      <c r="F408" s="1019"/>
      <c r="G408" s="1019"/>
      <c r="H408" s="1019"/>
      <c r="I408" s="1019"/>
      <c r="J408" s="1019"/>
      <c r="K408" s="1019"/>
      <c r="L408" s="1019"/>
      <c r="M408" s="1019"/>
      <c r="N408" s="1019"/>
      <c r="O408" s="1019"/>
      <c r="P408" s="1019"/>
      <c r="Q408" s="1019"/>
      <c r="R408" s="1019"/>
      <c r="S408" s="1019"/>
      <c r="T408" s="1019"/>
      <c r="U408" s="1019"/>
      <c r="V408" s="1019"/>
      <c r="W408" s="1019"/>
      <c r="X408" s="1040"/>
      <c r="Y408" s="1041"/>
      <c r="Z408" s="1019"/>
      <c r="AA408" s="1019"/>
      <c r="AB408" s="1019"/>
      <c r="AC408" s="1019"/>
      <c r="AD408" s="1019"/>
      <c r="AE408" s="1019"/>
      <c r="AF408" s="1019"/>
      <c r="AG408" s="1019"/>
      <c r="AH408" s="1019"/>
      <c r="AI408" s="1019"/>
      <c r="AJ408" s="1019"/>
      <c r="AK408" s="1019"/>
      <c r="AL408" s="1019"/>
      <c r="AM408" s="1019"/>
      <c r="AN408" s="1019"/>
      <c r="AO408" s="1019"/>
      <c r="AP408" s="1019"/>
      <c r="AQ408" s="1019"/>
      <c r="AR408" s="1019"/>
      <c r="AS408" s="1019"/>
      <c r="AT408" s="1039"/>
      <c r="AU408" s="1039"/>
      <c r="AV408" s="1042"/>
      <c r="AW408" s="1041"/>
      <c r="AX408" s="1039"/>
      <c r="AY408" s="1039"/>
      <c r="AZ408" s="1019"/>
      <c r="BA408" s="1019"/>
      <c r="BB408" s="1039"/>
      <c r="BC408" s="1039"/>
      <c r="BD408" s="1039"/>
      <c r="BE408" s="1019"/>
      <c r="BF408" s="1019"/>
      <c r="BG408" s="1039"/>
      <c r="BH408" s="1007"/>
      <c r="BI408" s="1007"/>
      <c r="BJ408" s="1007"/>
      <c r="BK408" s="1007"/>
      <c r="BL408" s="1007"/>
      <c r="BM408" s="1007"/>
      <c r="BN408" s="1007"/>
      <c r="BO408" s="1007"/>
      <c r="BP408" s="1007"/>
      <c r="BQ408" s="1007"/>
      <c r="BR408" s="1007"/>
      <c r="BS408" s="1007"/>
      <c r="BT408" s="1007"/>
      <c r="BU408" s="1007"/>
      <c r="BV408" s="1007"/>
      <c r="BW408" s="1007"/>
      <c r="BX408" s="1007"/>
      <c r="BY408" s="1007"/>
      <c r="BZ408" s="1007"/>
      <c r="CA408" s="1007"/>
      <c r="CB408" s="1007"/>
      <c r="CC408" s="1007"/>
      <c r="CD408" s="1007"/>
      <c r="CE408" s="1007"/>
      <c r="CF408" s="1007"/>
      <c r="CG408" s="1007"/>
      <c r="CH408" s="1007"/>
      <c r="CI408" s="1007"/>
      <c r="CJ408" s="1007"/>
    </row>
    <row r="409" spans="1:88" s="1011" customFormat="1" hidden="1">
      <c r="A409" s="1039"/>
      <c r="B409" s="1019"/>
      <c r="C409" s="1019"/>
      <c r="D409" s="1019"/>
      <c r="E409" s="1019"/>
      <c r="F409" s="1019"/>
      <c r="G409" s="1019"/>
      <c r="H409" s="1019"/>
      <c r="I409" s="1019"/>
      <c r="J409" s="1019"/>
      <c r="K409" s="1019"/>
      <c r="L409" s="1019"/>
      <c r="M409" s="1019"/>
      <c r="N409" s="1019"/>
      <c r="O409" s="1019"/>
      <c r="P409" s="1019"/>
      <c r="Q409" s="1019"/>
      <c r="R409" s="1019"/>
      <c r="S409" s="1019"/>
      <c r="T409" s="1019"/>
      <c r="U409" s="1019"/>
      <c r="V409" s="1019"/>
      <c r="W409" s="1019"/>
      <c r="X409" s="1040"/>
      <c r="Y409" s="1041"/>
      <c r="Z409" s="1019"/>
      <c r="AA409" s="1019"/>
      <c r="AB409" s="1019"/>
      <c r="AC409" s="1019"/>
      <c r="AD409" s="1019"/>
      <c r="AE409" s="1019"/>
      <c r="AF409" s="1019"/>
      <c r="AG409" s="1019"/>
      <c r="AH409" s="1019"/>
      <c r="AI409" s="1019"/>
      <c r="AJ409" s="1019"/>
      <c r="AK409" s="1019"/>
      <c r="AL409" s="1019"/>
      <c r="AM409" s="1019"/>
      <c r="AN409" s="1019"/>
      <c r="AO409" s="1019"/>
      <c r="AP409" s="1019"/>
      <c r="AQ409" s="1019"/>
      <c r="AR409" s="1019"/>
      <c r="AS409" s="1019"/>
      <c r="AT409" s="1039"/>
      <c r="AU409" s="1039"/>
      <c r="AV409" s="1042"/>
      <c r="AW409" s="1041"/>
      <c r="AX409" s="1039"/>
      <c r="AY409" s="1039"/>
      <c r="AZ409" s="1019"/>
      <c r="BA409" s="1019"/>
      <c r="BB409" s="1039"/>
      <c r="BC409" s="1039"/>
      <c r="BD409" s="1039"/>
      <c r="BE409" s="1019"/>
      <c r="BF409" s="1019"/>
      <c r="BG409" s="1039"/>
      <c r="BH409" s="1007"/>
      <c r="BI409" s="1007"/>
      <c r="BJ409" s="1007"/>
      <c r="BK409" s="1007"/>
      <c r="BL409" s="1007"/>
      <c r="BM409" s="1007"/>
      <c r="BN409" s="1007"/>
      <c r="BO409" s="1007"/>
      <c r="BP409" s="1007"/>
      <c r="BQ409" s="1007"/>
      <c r="BR409" s="1007"/>
      <c r="BS409" s="1007"/>
      <c r="BT409" s="1007"/>
      <c r="BU409" s="1007"/>
      <c r="BV409" s="1007"/>
      <c r="BW409" s="1007"/>
      <c r="BX409" s="1007"/>
      <c r="BY409" s="1007"/>
      <c r="BZ409" s="1007"/>
      <c r="CA409" s="1007"/>
      <c r="CB409" s="1007"/>
      <c r="CC409" s="1007"/>
      <c r="CD409" s="1007"/>
      <c r="CE409" s="1007"/>
      <c r="CF409" s="1007"/>
      <c r="CG409" s="1007"/>
      <c r="CH409" s="1007"/>
      <c r="CI409" s="1007"/>
      <c r="CJ409" s="1007"/>
    </row>
    <row r="410" spans="1:88" s="1011" customFormat="1" hidden="1">
      <c r="A410" s="1039"/>
      <c r="B410" s="1019"/>
      <c r="C410" s="1019"/>
      <c r="D410" s="1019"/>
      <c r="E410" s="1019"/>
      <c r="F410" s="1019"/>
      <c r="G410" s="1019"/>
      <c r="H410" s="1019"/>
      <c r="I410" s="1019"/>
      <c r="J410" s="1019"/>
      <c r="K410" s="1019"/>
      <c r="L410" s="1019"/>
      <c r="M410" s="1019"/>
      <c r="N410" s="1019"/>
      <c r="O410" s="1019"/>
      <c r="P410" s="1019"/>
      <c r="Q410" s="1019"/>
      <c r="R410" s="1019"/>
      <c r="S410" s="1019"/>
      <c r="T410" s="1019"/>
      <c r="U410" s="1019"/>
      <c r="V410" s="1019"/>
      <c r="W410" s="1019"/>
      <c r="X410" s="1040"/>
      <c r="Y410" s="1041"/>
      <c r="Z410" s="1019"/>
      <c r="AA410" s="1019"/>
      <c r="AB410" s="1019"/>
      <c r="AC410" s="1019"/>
      <c r="AD410" s="1019"/>
      <c r="AE410" s="1019"/>
      <c r="AF410" s="1019"/>
      <c r="AG410" s="1019"/>
      <c r="AH410" s="1019"/>
      <c r="AI410" s="1019"/>
      <c r="AJ410" s="1019"/>
      <c r="AK410" s="1019"/>
      <c r="AL410" s="1019"/>
      <c r="AM410" s="1019"/>
      <c r="AN410" s="1019"/>
      <c r="AO410" s="1019"/>
      <c r="AP410" s="1019"/>
      <c r="AQ410" s="1019"/>
      <c r="AR410" s="1019"/>
      <c r="AS410" s="1019"/>
      <c r="AT410" s="1039"/>
      <c r="AU410" s="1039"/>
      <c r="AV410" s="1042"/>
      <c r="AW410" s="1041"/>
      <c r="AX410" s="1039"/>
      <c r="AY410" s="1039"/>
      <c r="AZ410" s="1019"/>
      <c r="BA410" s="1019"/>
      <c r="BB410" s="1039"/>
      <c r="BC410" s="1039"/>
      <c r="BD410" s="1039"/>
      <c r="BE410" s="1019"/>
      <c r="BF410" s="1019"/>
      <c r="BG410" s="1039"/>
      <c r="BH410" s="1007"/>
      <c r="BI410" s="1007"/>
      <c r="BJ410" s="1007"/>
      <c r="BK410" s="1007"/>
      <c r="BL410" s="1007"/>
      <c r="BM410" s="1007"/>
      <c r="BN410" s="1007"/>
      <c r="BO410" s="1007"/>
      <c r="BP410" s="1007"/>
      <c r="BQ410" s="1007"/>
      <c r="BR410" s="1007"/>
      <c r="BS410" s="1007"/>
      <c r="BT410" s="1007"/>
      <c r="BU410" s="1007"/>
      <c r="BV410" s="1007"/>
      <c r="BW410" s="1007"/>
      <c r="BX410" s="1007"/>
      <c r="BY410" s="1007"/>
      <c r="BZ410" s="1007"/>
      <c r="CA410" s="1007"/>
      <c r="CB410" s="1007"/>
      <c r="CC410" s="1007"/>
      <c r="CD410" s="1007"/>
      <c r="CE410" s="1007"/>
      <c r="CF410" s="1007"/>
      <c r="CG410" s="1007"/>
      <c r="CH410" s="1007"/>
      <c r="CI410" s="1007"/>
      <c r="CJ410" s="1007"/>
    </row>
    <row r="411" spans="1:88" s="1011" customFormat="1" hidden="1">
      <c r="A411" s="1039"/>
      <c r="B411" s="1019"/>
      <c r="C411" s="1019"/>
      <c r="D411" s="1019"/>
      <c r="E411" s="1019"/>
      <c r="F411" s="1019"/>
      <c r="G411" s="1019"/>
      <c r="H411" s="1019"/>
      <c r="I411" s="1019"/>
      <c r="J411" s="1019"/>
      <c r="K411" s="1019"/>
      <c r="L411" s="1019"/>
      <c r="M411" s="1019"/>
      <c r="N411" s="1019"/>
      <c r="O411" s="1019"/>
      <c r="P411" s="1019"/>
      <c r="Q411" s="1019"/>
      <c r="R411" s="1019"/>
      <c r="S411" s="1019"/>
      <c r="T411" s="1019"/>
      <c r="U411" s="1019"/>
      <c r="V411" s="1019"/>
      <c r="W411" s="1019"/>
      <c r="X411" s="1040"/>
      <c r="Y411" s="1041"/>
      <c r="Z411" s="1019"/>
      <c r="AA411" s="1019"/>
      <c r="AB411" s="1019"/>
      <c r="AC411" s="1019"/>
      <c r="AD411" s="1019"/>
      <c r="AE411" s="1019"/>
      <c r="AF411" s="1019"/>
      <c r="AG411" s="1019"/>
      <c r="AH411" s="1019"/>
      <c r="AI411" s="1019"/>
      <c r="AJ411" s="1019"/>
      <c r="AK411" s="1019"/>
      <c r="AL411" s="1019"/>
      <c r="AM411" s="1019"/>
      <c r="AN411" s="1019"/>
      <c r="AO411" s="1019"/>
      <c r="AP411" s="1019"/>
      <c r="AQ411" s="1019"/>
      <c r="AR411" s="1019"/>
      <c r="AS411" s="1019"/>
      <c r="AT411" s="1039"/>
      <c r="AU411" s="1039"/>
      <c r="AV411" s="1042"/>
      <c r="AW411" s="1041"/>
      <c r="AX411" s="1039"/>
      <c r="AY411" s="1039"/>
      <c r="AZ411" s="1019"/>
      <c r="BA411" s="1019"/>
      <c r="BB411" s="1039"/>
      <c r="BC411" s="1039"/>
      <c r="BD411" s="1039"/>
      <c r="BE411" s="1019"/>
      <c r="BF411" s="1019"/>
      <c r="BG411" s="1039"/>
      <c r="BH411" s="1007"/>
      <c r="BI411" s="1007"/>
      <c r="BJ411" s="1007"/>
      <c r="BK411" s="1007"/>
      <c r="BL411" s="1007"/>
      <c r="BM411" s="1007"/>
      <c r="BN411" s="1007"/>
      <c r="BO411" s="1007"/>
      <c r="BP411" s="1007"/>
      <c r="BQ411" s="1007"/>
      <c r="BR411" s="1007"/>
      <c r="BS411" s="1007"/>
      <c r="BT411" s="1007"/>
      <c r="BU411" s="1007"/>
      <c r="BV411" s="1007"/>
      <c r="BW411" s="1007"/>
      <c r="BX411" s="1007"/>
      <c r="BY411" s="1007"/>
      <c r="BZ411" s="1007"/>
      <c r="CA411" s="1007"/>
      <c r="CB411" s="1007"/>
      <c r="CC411" s="1007"/>
      <c r="CD411" s="1007"/>
      <c r="CE411" s="1007"/>
      <c r="CF411" s="1007"/>
      <c r="CG411" s="1007"/>
      <c r="CH411" s="1007"/>
      <c r="CI411" s="1007"/>
      <c r="CJ411" s="1007"/>
    </row>
    <row r="412" spans="1:88" s="1011" customFormat="1" hidden="1">
      <c r="A412" s="1039"/>
      <c r="B412" s="1019"/>
      <c r="C412" s="1019"/>
      <c r="D412" s="1019"/>
      <c r="E412" s="1019"/>
      <c r="F412" s="1019"/>
      <c r="G412" s="1019"/>
      <c r="H412" s="1019"/>
      <c r="I412" s="1019"/>
      <c r="J412" s="1019"/>
      <c r="K412" s="1019"/>
      <c r="L412" s="1019"/>
      <c r="M412" s="1019"/>
      <c r="N412" s="1019"/>
      <c r="O412" s="1019"/>
      <c r="P412" s="1019"/>
      <c r="Q412" s="1019"/>
      <c r="R412" s="1019"/>
      <c r="S412" s="1019"/>
      <c r="T412" s="1019"/>
      <c r="U412" s="1019"/>
      <c r="V412" s="1019"/>
      <c r="W412" s="1019"/>
      <c r="X412" s="1040"/>
      <c r="Y412" s="1041"/>
      <c r="Z412" s="1019"/>
      <c r="AA412" s="1019"/>
      <c r="AB412" s="1019"/>
      <c r="AC412" s="1019"/>
      <c r="AD412" s="1019"/>
      <c r="AE412" s="1019"/>
      <c r="AF412" s="1019"/>
      <c r="AG412" s="1019"/>
      <c r="AH412" s="1019"/>
      <c r="AI412" s="1019"/>
      <c r="AJ412" s="1019"/>
      <c r="AK412" s="1019"/>
      <c r="AL412" s="1019"/>
      <c r="AM412" s="1019"/>
      <c r="AN412" s="1019"/>
      <c r="AO412" s="1019"/>
      <c r="AP412" s="1019"/>
      <c r="AQ412" s="1019"/>
      <c r="AR412" s="1019"/>
      <c r="AS412" s="1019"/>
      <c r="AT412" s="1039"/>
      <c r="AU412" s="1039"/>
      <c r="AV412" s="1042"/>
      <c r="AW412" s="1041"/>
      <c r="AX412" s="1039"/>
      <c r="AY412" s="1039"/>
      <c r="AZ412" s="1019"/>
      <c r="BA412" s="1019"/>
      <c r="BB412" s="1039"/>
      <c r="BC412" s="1039"/>
      <c r="BD412" s="1039"/>
      <c r="BE412" s="1019"/>
      <c r="BF412" s="1019"/>
      <c r="BG412" s="1039"/>
      <c r="BH412" s="1007"/>
      <c r="BI412" s="1007"/>
      <c r="BJ412" s="1007"/>
      <c r="BK412" s="1007"/>
      <c r="BL412" s="1007"/>
      <c r="BM412" s="1007"/>
      <c r="BN412" s="1007"/>
      <c r="BO412" s="1007"/>
      <c r="BP412" s="1007"/>
      <c r="BQ412" s="1007"/>
      <c r="BR412" s="1007"/>
      <c r="BS412" s="1007"/>
      <c r="BT412" s="1007"/>
      <c r="BU412" s="1007"/>
      <c r="BV412" s="1007"/>
      <c r="BW412" s="1007"/>
      <c r="BX412" s="1007"/>
      <c r="BY412" s="1007"/>
      <c r="BZ412" s="1007"/>
      <c r="CA412" s="1007"/>
      <c r="CB412" s="1007"/>
      <c r="CC412" s="1007"/>
      <c r="CD412" s="1007"/>
      <c r="CE412" s="1007"/>
      <c r="CF412" s="1007"/>
      <c r="CG412" s="1007"/>
      <c r="CH412" s="1007"/>
      <c r="CI412" s="1007"/>
      <c r="CJ412" s="1007"/>
    </row>
    <row r="413" spans="1:88" s="1011" customFormat="1" hidden="1">
      <c r="A413" s="1039"/>
      <c r="B413" s="1019"/>
      <c r="C413" s="1019"/>
      <c r="D413" s="1019"/>
      <c r="E413" s="1019"/>
      <c r="F413" s="1019"/>
      <c r="G413" s="1019"/>
      <c r="H413" s="1019"/>
      <c r="I413" s="1019"/>
      <c r="J413" s="1019"/>
      <c r="K413" s="1019"/>
      <c r="L413" s="1019"/>
      <c r="M413" s="1019"/>
      <c r="N413" s="1019"/>
      <c r="O413" s="1019"/>
      <c r="P413" s="1019"/>
      <c r="Q413" s="1019"/>
      <c r="R413" s="1019"/>
      <c r="S413" s="1019"/>
      <c r="T413" s="1019"/>
      <c r="U413" s="1019"/>
      <c r="V413" s="1019"/>
      <c r="W413" s="1019"/>
      <c r="X413" s="1040"/>
      <c r="Y413" s="1041"/>
      <c r="Z413" s="1019"/>
      <c r="AA413" s="1019"/>
      <c r="AB413" s="1019"/>
      <c r="AC413" s="1019"/>
      <c r="AD413" s="1019"/>
      <c r="AE413" s="1019"/>
      <c r="AF413" s="1019"/>
      <c r="AG413" s="1019"/>
      <c r="AH413" s="1019"/>
      <c r="AI413" s="1019"/>
      <c r="AJ413" s="1019"/>
      <c r="AK413" s="1019"/>
      <c r="AL413" s="1019"/>
      <c r="AM413" s="1019"/>
      <c r="AN413" s="1019"/>
      <c r="AO413" s="1019"/>
      <c r="AP413" s="1019"/>
      <c r="AQ413" s="1019"/>
      <c r="AR413" s="1019"/>
      <c r="AS413" s="1019"/>
      <c r="AT413" s="1039"/>
      <c r="AU413" s="1039"/>
      <c r="AV413" s="1042"/>
      <c r="AW413" s="1041"/>
      <c r="AX413" s="1039"/>
      <c r="AY413" s="1039"/>
      <c r="AZ413" s="1019"/>
      <c r="BA413" s="1019"/>
      <c r="BB413" s="1039"/>
      <c r="BC413" s="1039"/>
      <c r="BD413" s="1039"/>
      <c r="BE413" s="1019"/>
      <c r="BF413" s="1019"/>
      <c r="BG413" s="1039"/>
      <c r="BH413" s="1007"/>
      <c r="BI413" s="1007"/>
      <c r="BJ413" s="1007"/>
      <c r="BK413" s="1007"/>
      <c r="BL413" s="1007"/>
      <c r="BM413" s="1007"/>
      <c r="BN413" s="1007"/>
      <c r="BO413" s="1007"/>
      <c r="BP413" s="1007"/>
      <c r="BQ413" s="1007"/>
      <c r="BR413" s="1007"/>
      <c r="BS413" s="1007"/>
      <c r="BT413" s="1007"/>
      <c r="BU413" s="1007"/>
      <c r="BV413" s="1007"/>
      <c r="BW413" s="1007"/>
      <c r="BX413" s="1007"/>
      <c r="BY413" s="1007"/>
      <c r="BZ413" s="1007"/>
      <c r="CA413" s="1007"/>
      <c r="CB413" s="1007"/>
      <c r="CC413" s="1007"/>
      <c r="CD413" s="1007"/>
      <c r="CE413" s="1007"/>
      <c r="CF413" s="1007"/>
      <c r="CG413" s="1007"/>
      <c r="CH413" s="1007"/>
      <c r="CI413" s="1007"/>
      <c r="CJ413" s="1007"/>
    </row>
    <row r="414" spans="1:88" s="1011" customFormat="1" hidden="1">
      <c r="A414" s="1039"/>
      <c r="B414" s="1019"/>
      <c r="C414" s="1019"/>
      <c r="D414" s="1019"/>
      <c r="E414" s="1019"/>
      <c r="F414" s="1019"/>
      <c r="G414" s="1019"/>
      <c r="H414" s="1019"/>
      <c r="I414" s="1019"/>
      <c r="J414" s="1019"/>
      <c r="K414" s="1019"/>
      <c r="L414" s="1019"/>
      <c r="M414" s="1019"/>
      <c r="N414" s="1019"/>
      <c r="O414" s="1019"/>
      <c r="P414" s="1019"/>
      <c r="Q414" s="1019"/>
      <c r="R414" s="1019"/>
      <c r="S414" s="1019"/>
      <c r="T414" s="1019"/>
      <c r="U414" s="1019"/>
      <c r="V414" s="1019"/>
      <c r="W414" s="1019"/>
      <c r="X414" s="1040"/>
      <c r="Y414" s="1041"/>
      <c r="Z414" s="1019"/>
      <c r="AA414" s="1019"/>
      <c r="AB414" s="1019"/>
      <c r="AC414" s="1019"/>
      <c r="AD414" s="1019"/>
      <c r="AE414" s="1019"/>
      <c r="AF414" s="1019"/>
      <c r="AG414" s="1019"/>
      <c r="AH414" s="1019"/>
      <c r="AI414" s="1019"/>
      <c r="AJ414" s="1019"/>
      <c r="AK414" s="1019"/>
      <c r="AL414" s="1019"/>
      <c r="AM414" s="1019"/>
      <c r="AN414" s="1019"/>
      <c r="AO414" s="1019"/>
      <c r="AP414" s="1019"/>
      <c r="AQ414" s="1019"/>
      <c r="AR414" s="1019"/>
      <c r="AS414" s="1019"/>
      <c r="AT414" s="1039"/>
      <c r="AU414" s="1039"/>
      <c r="AV414" s="1042"/>
      <c r="AW414" s="1041"/>
      <c r="AX414" s="1039"/>
      <c r="AY414" s="1039"/>
      <c r="AZ414" s="1019"/>
      <c r="BA414" s="1019"/>
      <c r="BB414" s="1039"/>
      <c r="BC414" s="1039"/>
      <c r="BD414" s="1039"/>
      <c r="BE414" s="1019"/>
      <c r="BF414" s="1019"/>
      <c r="BG414" s="1039"/>
      <c r="BH414" s="1007"/>
      <c r="BI414" s="1007"/>
      <c r="BJ414" s="1007"/>
      <c r="BK414" s="1007"/>
      <c r="BL414" s="1007"/>
      <c r="BM414" s="1007"/>
      <c r="BN414" s="1007"/>
      <c r="BO414" s="1007"/>
      <c r="BP414" s="1007"/>
      <c r="BQ414" s="1007"/>
      <c r="BR414" s="1007"/>
      <c r="BS414" s="1007"/>
      <c r="BT414" s="1007"/>
      <c r="BU414" s="1007"/>
      <c r="BV414" s="1007"/>
      <c r="BW414" s="1007"/>
      <c r="BX414" s="1007"/>
      <c r="BY414" s="1007"/>
      <c r="BZ414" s="1007"/>
      <c r="CA414" s="1007"/>
      <c r="CB414" s="1007"/>
      <c r="CC414" s="1007"/>
      <c r="CD414" s="1007"/>
      <c r="CE414" s="1007"/>
      <c r="CF414" s="1007"/>
      <c r="CG414" s="1007"/>
      <c r="CH414" s="1007"/>
      <c r="CI414" s="1007"/>
      <c r="CJ414" s="1007"/>
    </row>
    <row r="415" spans="1:88" s="1011" customFormat="1" hidden="1">
      <c r="A415" s="1039"/>
      <c r="B415" s="1019"/>
      <c r="C415" s="1019"/>
      <c r="D415" s="1019"/>
      <c r="E415" s="1019"/>
      <c r="F415" s="1019"/>
      <c r="G415" s="1019"/>
      <c r="H415" s="1019"/>
      <c r="I415" s="1019"/>
      <c r="J415" s="1019"/>
      <c r="K415" s="1019"/>
      <c r="L415" s="1019"/>
      <c r="M415" s="1019"/>
      <c r="N415" s="1019"/>
      <c r="O415" s="1019"/>
      <c r="P415" s="1019"/>
      <c r="Q415" s="1019"/>
      <c r="R415" s="1019"/>
      <c r="S415" s="1019"/>
      <c r="T415" s="1019"/>
      <c r="U415" s="1019"/>
      <c r="V415" s="1019"/>
      <c r="W415" s="1019"/>
      <c r="X415" s="1040"/>
      <c r="Y415" s="1041"/>
      <c r="Z415" s="1019"/>
      <c r="AA415" s="1019"/>
      <c r="AB415" s="1019"/>
      <c r="AC415" s="1019"/>
      <c r="AD415" s="1019"/>
      <c r="AE415" s="1019"/>
      <c r="AF415" s="1019"/>
      <c r="AG415" s="1019"/>
      <c r="AH415" s="1019"/>
      <c r="AI415" s="1019"/>
      <c r="AJ415" s="1019"/>
      <c r="AK415" s="1019"/>
      <c r="AL415" s="1019"/>
      <c r="AM415" s="1019"/>
      <c r="AN415" s="1019"/>
      <c r="AO415" s="1019"/>
      <c r="AP415" s="1019"/>
      <c r="AQ415" s="1019"/>
      <c r="AR415" s="1019"/>
      <c r="AS415" s="1019"/>
      <c r="AT415" s="1039"/>
      <c r="AU415" s="1039"/>
      <c r="AV415" s="1042"/>
      <c r="AW415" s="1041"/>
      <c r="AX415" s="1039"/>
      <c r="AY415" s="1039"/>
      <c r="AZ415" s="1019"/>
      <c r="BA415" s="1019"/>
      <c r="BB415" s="1039"/>
      <c r="BC415" s="1039"/>
      <c r="BD415" s="1039"/>
      <c r="BE415" s="1019"/>
      <c r="BF415" s="1019"/>
      <c r="BG415" s="1039"/>
      <c r="BH415" s="1007"/>
      <c r="BI415" s="1007"/>
      <c r="BJ415" s="1007"/>
      <c r="BK415" s="1007"/>
      <c r="BL415" s="1007"/>
      <c r="BM415" s="1007"/>
      <c r="BN415" s="1007"/>
      <c r="BO415" s="1007"/>
      <c r="BP415" s="1007"/>
      <c r="BQ415" s="1007"/>
      <c r="BR415" s="1007"/>
      <c r="BS415" s="1007"/>
      <c r="BT415" s="1007"/>
      <c r="BU415" s="1007"/>
      <c r="BV415" s="1007"/>
      <c r="BW415" s="1007"/>
      <c r="BX415" s="1007"/>
      <c r="BY415" s="1007"/>
      <c r="BZ415" s="1007"/>
      <c r="CA415" s="1007"/>
      <c r="CB415" s="1007"/>
      <c r="CC415" s="1007"/>
      <c r="CD415" s="1007"/>
      <c r="CE415" s="1007"/>
      <c r="CF415" s="1007"/>
      <c r="CG415" s="1007"/>
      <c r="CH415" s="1007"/>
      <c r="CI415" s="1007"/>
      <c r="CJ415" s="1007"/>
    </row>
    <row r="416" spans="1:88" s="1011" customFormat="1" hidden="1">
      <c r="A416" s="1039"/>
      <c r="B416" s="1019"/>
      <c r="C416" s="1019"/>
      <c r="D416" s="1019"/>
      <c r="E416" s="1019"/>
      <c r="F416" s="1019"/>
      <c r="G416" s="1019"/>
      <c r="H416" s="1019"/>
      <c r="I416" s="1019"/>
      <c r="J416" s="1019"/>
      <c r="K416" s="1019"/>
      <c r="L416" s="1019"/>
      <c r="M416" s="1019"/>
      <c r="N416" s="1019"/>
      <c r="O416" s="1019"/>
      <c r="P416" s="1019"/>
      <c r="Q416" s="1019"/>
      <c r="R416" s="1019"/>
      <c r="S416" s="1019"/>
      <c r="T416" s="1019"/>
      <c r="U416" s="1019"/>
      <c r="V416" s="1019"/>
      <c r="W416" s="1019"/>
      <c r="X416" s="1040"/>
      <c r="Y416" s="1041"/>
      <c r="Z416" s="1019"/>
      <c r="AA416" s="1019"/>
      <c r="AB416" s="1019"/>
      <c r="AC416" s="1019"/>
      <c r="AD416" s="1019"/>
      <c r="AE416" s="1019"/>
      <c r="AF416" s="1019"/>
      <c r="AG416" s="1019"/>
      <c r="AH416" s="1019"/>
      <c r="AI416" s="1019"/>
      <c r="AJ416" s="1019"/>
      <c r="AK416" s="1019"/>
      <c r="AL416" s="1019"/>
      <c r="AM416" s="1019"/>
      <c r="AN416" s="1019"/>
      <c r="AO416" s="1019"/>
      <c r="AP416" s="1019"/>
      <c r="AQ416" s="1019"/>
      <c r="AR416" s="1019"/>
      <c r="AS416" s="1019"/>
      <c r="AT416" s="1039"/>
      <c r="AU416" s="1039"/>
      <c r="AV416" s="1042"/>
      <c r="AW416" s="1041"/>
      <c r="AX416" s="1039"/>
      <c r="AY416" s="1039"/>
      <c r="AZ416" s="1019"/>
      <c r="BA416" s="1019"/>
      <c r="BB416" s="1039"/>
      <c r="BC416" s="1039"/>
      <c r="BD416" s="1039"/>
      <c r="BE416" s="1019"/>
      <c r="BF416" s="1019"/>
      <c r="BG416" s="1039"/>
      <c r="BH416" s="1007"/>
      <c r="BI416" s="1007"/>
      <c r="BJ416" s="1007"/>
      <c r="BK416" s="1007"/>
      <c r="BL416" s="1007"/>
      <c r="BM416" s="1007"/>
      <c r="BN416" s="1007"/>
      <c r="BO416" s="1007"/>
      <c r="BP416" s="1007"/>
      <c r="BQ416" s="1007"/>
      <c r="BR416" s="1007"/>
      <c r="BS416" s="1007"/>
      <c r="BT416" s="1007"/>
      <c r="BU416" s="1007"/>
      <c r="BV416" s="1007"/>
      <c r="BW416" s="1007"/>
      <c r="BX416" s="1007"/>
      <c r="BY416" s="1007"/>
      <c r="BZ416" s="1007"/>
      <c r="CA416" s="1007"/>
      <c r="CB416" s="1007"/>
      <c r="CC416" s="1007"/>
      <c r="CD416" s="1007"/>
      <c r="CE416" s="1007"/>
      <c r="CF416" s="1007"/>
      <c r="CG416" s="1007"/>
      <c r="CH416" s="1007"/>
      <c r="CI416" s="1007"/>
      <c r="CJ416" s="1007"/>
    </row>
    <row r="417" spans="1:88" s="1011" customFormat="1" hidden="1">
      <c r="A417" s="1039"/>
      <c r="B417" s="1019"/>
      <c r="C417" s="1019"/>
      <c r="D417" s="1019"/>
      <c r="E417" s="1019"/>
      <c r="F417" s="1019"/>
      <c r="G417" s="1019"/>
      <c r="H417" s="1019"/>
      <c r="I417" s="1019"/>
      <c r="J417" s="1019"/>
      <c r="K417" s="1019"/>
      <c r="L417" s="1019"/>
      <c r="M417" s="1019"/>
      <c r="N417" s="1019"/>
      <c r="O417" s="1019"/>
      <c r="P417" s="1019"/>
      <c r="Q417" s="1019"/>
      <c r="R417" s="1019"/>
      <c r="S417" s="1019"/>
      <c r="T417" s="1019"/>
      <c r="U417" s="1019"/>
      <c r="V417" s="1019"/>
      <c r="W417" s="1019"/>
      <c r="X417" s="1040"/>
      <c r="Y417" s="1041"/>
      <c r="Z417" s="1019"/>
      <c r="AA417" s="1019"/>
      <c r="AB417" s="1019"/>
      <c r="AC417" s="1019"/>
      <c r="AD417" s="1019"/>
      <c r="AE417" s="1019"/>
      <c r="AF417" s="1019"/>
      <c r="AG417" s="1019"/>
      <c r="AH417" s="1019"/>
      <c r="AI417" s="1019"/>
      <c r="AJ417" s="1019"/>
      <c r="AK417" s="1019"/>
      <c r="AL417" s="1019"/>
      <c r="AM417" s="1019"/>
      <c r="AN417" s="1019"/>
      <c r="AO417" s="1019"/>
      <c r="AP417" s="1019"/>
      <c r="AQ417" s="1019"/>
      <c r="AR417" s="1019"/>
      <c r="AS417" s="1019"/>
      <c r="AT417" s="1039"/>
      <c r="AU417" s="1039"/>
      <c r="AV417" s="1042"/>
      <c r="AW417" s="1041"/>
      <c r="AX417" s="1039"/>
      <c r="AY417" s="1039"/>
      <c r="AZ417" s="1019"/>
      <c r="BA417" s="1019"/>
      <c r="BB417" s="1039"/>
      <c r="BC417" s="1039"/>
      <c r="BD417" s="1039"/>
      <c r="BE417" s="1019"/>
      <c r="BF417" s="1019"/>
      <c r="BG417" s="1039"/>
      <c r="BH417" s="1007"/>
      <c r="BI417" s="1007"/>
      <c r="BJ417" s="1007"/>
      <c r="BK417" s="1007"/>
      <c r="BL417" s="1007"/>
      <c r="BM417" s="1007"/>
      <c r="BN417" s="1007"/>
      <c r="BO417" s="1007"/>
      <c r="BP417" s="1007"/>
      <c r="BQ417" s="1007"/>
      <c r="BR417" s="1007"/>
      <c r="BS417" s="1007"/>
      <c r="BT417" s="1007"/>
      <c r="BU417" s="1007"/>
      <c r="BV417" s="1007"/>
      <c r="BW417" s="1007"/>
      <c r="BX417" s="1007"/>
      <c r="BY417" s="1007"/>
      <c r="BZ417" s="1007"/>
      <c r="CA417" s="1007"/>
      <c r="CB417" s="1007"/>
      <c r="CC417" s="1007"/>
      <c r="CD417" s="1007"/>
      <c r="CE417" s="1007"/>
      <c r="CF417" s="1007"/>
      <c r="CG417" s="1007"/>
      <c r="CH417" s="1007"/>
      <c r="CI417" s="1007"/>
      <c r="CJ417" s="1007"/>
    </row>
    <row r="418" spans="1:88" s="1011" customFormat="1" hidden="1">
      <c r="A418" s="1039"/>
      <c r="B418" s="1019"/>
      <c r="C418" s="1019"/>
      <c r="D418" s="1019"/>
      <c r="E418" s="1019"/>
      <c r="F418" s="1019"/>
      <c r="G418" s="1019"/>
      <c r="H418" s="1019"/>
      <c r="I418" s="1019"/>
      <c r="J418" s="1019"/>
      <c r="K418" s="1019"/>
      <c r="L418" s="1019"/>
      <c r="M418" s="1019"/>
      <c r="N418" s="1019"/>
      <c r="O418" s="1019"/>
      <c r="P418" s="1019"/>
      <c r="Q418" s="1019"/>
      <c r="R418" s="1019"/>
      <c r="S418" s="1019"/>
      <c r="T418" s="1019"/>
      <c r="U418" s="1019"/>
      <c r="V418" s="1019"/>
      <c r="W418" s="1019"/>
      <c r="X418" s="1040"/>
      <c r="Y418" s="1041"/>
      <c r="Z418" s="1019"/>
      <c r="AA418" s="1019"/>
      <c r="AB418" s="1019"/>
      <c r="AC418" s="1019"/>
      <c r="AD418" s="1019"/>
      <c r="AE418" s="1019"/>
      <c r="AF418" s="1019"/>
      <c r="AG418" s="1019"/>
      <c r="AH418" s="1019"/>
      <c r="AI418" s="1019"/>
      <c r="AJ418" s="1019"/>
      <c r="AK418" s="1019"/>
      <c r="AL418" s="1019"/>
      <c r="AM418" s="1019"/>
      <c r="AN418" s="1019"/>
      <c r="AO418" s="1019"/>
      <c r="AP418" s="1019"/>
      <c r="AQ418" s="1019"/>
      <c r="AR418" s="1019"/>
      <c r="AS418" s="1019"/>
      <c r="AT418" s="1039"/>
      <c r="AU418" s="1039"/>
      <c r="AV418" s="1042"/>
      <c r="AW418" s="1041"/>
      <c r="AX418" s="1039"/>
      <c r="AY418" s="1039"/>
      <c r="AZ418" s="1019"/>
      <c r="BA418" s="1019"/>
      <c r="BB418" s="1039"/>
      <c r="BC418" s="1039"/>
      <c r="BD418" s="1039"/>
      <c r="BE418" s="1019"/>
      <c r="BF418" s="1019"/>
      <c r="BG418" s="1039"/>
      <c r="BH418" s="1007"/>
      <c r="BI418" s="1007"/>
      <c r="BJ418" s="1007"/>
      <c r="BK418" s="1007"/>
      <c r="BL418" s="1007"/>
      <c r="BM418" s="1007"/>
      <c r="BN418" s="1007"/>
      <c r="BO418" s="1007"/>
      <c r="BP418" s="1007"/>
      <c r="BQ418" s="1007"/>
      <c r="BR418" s="1007"/>
      <c r="BS418" s="1007"/>
      <c r="BT418" s="1007"/>
      <c r="BU418" s="1007"/>
      <c r="BV418" s="1007"/>
      <c r="BW418" s="1007"/>
      <c r="BX418" s="1007"/>
      <c r="BY418" s="1007"/>
      <c r="BZ418" s="1007"/>
      <c r="CA418" s="1007"/>
      <c r="CB418" s="1007"/>
      <c r="CC418" s="1007"/>
      <c r="CD418" s="1007"/>
      <c r="CE418" s="1007"/>
      <c r="CF418" s="1007"/>
      <c r="CG418" s="1007"/>
      <c r="CH418" s="1007"/>
      <c r="CI418" s="1007"/>
      <c r="CJ418" s="1007"/>
    </row>
    <row r="419" spans="1:88" s="1011" customFormat="1" hidden="1">
      <c r="A419" s="1039"/>
      <c r="B419" s="1019"/>
      <c r="C419" s="1019"/>
      <c r="D419" s="1019"/>
      <c r="E419" s="1019"/>
      <c r="F419" s="1019"/>
      <c r="G419" s="1019"/>
      <c r="H419" s="1019"/>
      <c r="I419" s="1019"/>
      <c r="J419" s="1019"/>
      <c r="K419" s="1019"/>
      <c r="L419" s="1019"/>
      <c r="M419" s="1019"/>
      <c r="N419" s="1019"/>
      <c r="O419" s="1019"/>
      <c r="P419" s="1019"/>
      <c r="Q419" s="1019"/>
      <c r="R419" s="1019"/>
      <c r="S419" s="1019"/>
      <c r="T419" s="1019"/>
      <c r="U419" s="1019"/>
      <c r="V419" s="1019"/>
      <c r="W419" s="1019"/>
      <c r="X419" s="1040"/>
      <c r="Y419" s="1041"/>
      <c r="Z419" s="1019"/>
      <c r="AA419" s="1019"/>
      <c r="AB419" s="1019"/>
      <c r="AC419" s="1019"/>
      <c r="AD419" s="1019"/>
      <c r="AE419" s="1019"/>
      <c r="AF419" s="1019"/>
      <c r="AG419" s="1019"/>
      <c r="AH419" s="1019"/>
      <c r="AI419" s="1019"/>
      <c r="AJ419" s="1019"/>
      <c r="AK419" s="1019"/>
      <c r="AL419" s="1019"/>
      <c r="AM419" s="1019"/>
      <c r="AN419" s="1019"/>
      <c r="AO419" s="1019"/>
      <c r="AP419" s="1019"/>
      <c r="AQ419" s="1019"/>
      <c r="AR419" s="1019"/>
      <c r="AS419" s="1019"/>
      <c r="AT419" s="1039"/>
      <c r="AU419" s="1039"/>
      <c r="AV419" s="1042"/>
      <c r="AW419" s="1041"/>
      <c r="AX419" s="1039"/>
      <c r="AY419" s="1039"/>
      <c r="AZ419" s="1019"/>
      <c r="BA419" s="1019"/>
      <c r="BB419" s="1039"/>
      <c r="BC419" s="1039"/>
      <c r="BD419" s="1039"/>
      <c r="BE419" s="1019"/>
      <c r="BF419" s="1019"/>
      <c r="BG419" s="1039"/>
      <c r="BH419" s="1007"/>
      <c r="BI419" s="1007"/>
      <c r="BJ419" s="1007"/>
      <c r="BK419" s="1007"/>
      <c r="BL419" s="1007"/>
      <c r="BM419" s="1007"/>
      <c r="BN419" s="1007"/>
      <c r="BO419" s="1007"/>
      <c r="BP419" s="1007"/>
      <c r="BQ419" s="1007"/>
      <c r="BR419" s="1007"/>
      <c r="BS419" s="1007"/>
      <c r="BT419" s="1007"/>
      <c r="BU419" s="1007"/>
      <c r="BV419" s="1007"/>
      <c r="BW419" s="1007"/>
      <c r="BX419" s="1007"/>
      <c r="BY419" s="1007"/>
      <c r="BZ419" s="1007"/>
      <c r="CA419" s="1007"/>
      <c r="CB419" s="1007"/>
      <c r="CC419" s="1007"/>
      <c r="CD419" s="1007"/>
      <c r="CE419" s="1007"/>
      <c r="CF419" s="1007"/>
      <c r="CG419" s="1007"/>
      <c r="CH419" s="1007"/>
      <c r="CI419" s="1007"/>
      <c r="CJ419" s="1007"/>
    </row>
    <row r="420" spans="1:88" s="1011" customFormat="1" hidden="1">
      <c r="A420" s="1039"/>
      <c r="B420" s="1019"/>
      <c r="C420" s="1019"/>
      <c r="D420" s="1019"/>
      <c r="E420" s="1019"/>
      <c r="F420" s="1019"/>
      <c r="G420" s="1019"/>
      <c r="H420" s="1019"/>
      <c r="I420" s="1019"/>
      <c r="J420" s="1019"/>
      <c r="K420" s="1019"/>
      <c r="L420" s="1019"/>
      <c r="M420" s="1019"/>
      <c r="N420" s="1019"/>
      <c r="O420" s="1019"/>
      <c r="P420" s="1019"/>
      <c r="Q420" s="1019"/>
      <c r="R420" s="1019"/>
      <c r="S420" s="1019"/>
      <c r="T420" s="1019"/>
      <c r="U420" s="1019"/>
      <c r="V420" s="1019"/>
      <c r="W420" s="1019"/>
      <c r="X420" s="1040"/>
      <c r="Y420" s="1041"/>
      <c r="Z420" s="1019"/>
      <c r="AA420" s="1019"/>
      <c r="AB420" s="1019"/>
      <c r="AC420" s="1019"/>
      <c r="AD420" s="1019"/>
      <c r="AE420" s="1019"/>
      <c r="AF420" s="1019"/>
      <c r="AG420" s="1019"/>
      <c r="AH420" s="1019"/>
      <c r="AI420" s="1019"/>
      <c r="AJ420" s="1019"/>
      <c r="AK420" s="1019"/>
      <c r="AL420" s="1019"/>
      <c r="AM420" s="1019"/>
      <c r="AN420" s="1019"/>
      <c r="AO420" s="1019"/>
      <c r="AP420" s="1019"/>
      <c r="AQ420" s="1019"/>
      <c r="AR420" s="1019"/>
      <c r="AS420" s="1019"/>
      <c r="AT420" s="1039"/>
      <c r="AU420" s="1039"/>
      <c r="AV420" s="1042"/>
      <c r="AW420" s="1041"/>
      <c r="AX420" s="1039"/>
      <c r="AY420" s="1039"/>
      <c r="AZ420" s="1019"/>
      <c r="BA420" s="1019"/>
      <c r="BB420" s="1039"/>
      <c r="BC420" s="1039"/>
      <c r="BD420" s="1039"/>
      <c r="BE420" s="1019"/>
      <c r="BF420" s="1019"/>
      <c r="BG420" s="1039"/>
      <c r="BH420" s="1007"/>
      <c r="BI420" s="1007"/>
      <c r="BJ420" s="1007"/>
      <c r="BK420" s="1007"/>
      <c r="BL420" s="1007"/>
      <c r="BM420" s="1007"/>
      <c r="BN420" s="1007"/>
      <c r="BO420" s="1007"/>
      <c r="BP420" s="1007"/>
      <c r="BQ420" s="1007"/>
      <c r="BR420" s="1007"/>
      <c r="BS420" s="1007"/>
      <c r="BT420" s="1007"/>
      <c r="BU420" s="1007"/>
      <c r="BV420" s="1007"/>
      <c r="BW420" s="1007"/>
      <c r="BX420" s="1007"/>
      <c r="BY420" s="1007"/>
      <c r="BZ420" s="1007"/>
      <c r="CA420" s="1007"/>
      <c r="CB420" s="1007"/>
      <c r="CC420" s="1007"/>
      <c r="CD420" s="1007"/>
      <c r="CE420" s="1007"/>
      <c r="CF420" s="1007"/>
      <c r="CG420" s="1007"/>
      <c r="CH420" s="1007"/>
      <c r="CI420" s="1007"/>
      <c r="CJ420" s="1007"/>
    </row>
    <row r="421" spans="1:88" s="1011" customFormat="1" hidden="1">
      <c r="A421" s="1039"/>
      <c r="B421" s="1019"/>
      <c r="C421" s="1019"/>
      <c r="D421" s="1019"/>
      <c r="E421" s="1019"/>
      <c r="F421" s="1019"/>
      <c r="G421" s="1019"/>
      <c r="H421" s="1019"/>
      <c r="I421" s="1019"/>
      <c r="J421" s="1019"/>
      <c r="K421" s="1019"/>
      <c r="L421" s="1019"/>
      <c r="M421" s="1019"/>
      <c r="N421" s="1019"/>
      <c r="O421" s="1019"/>
      <c r="P421" s="1019"/>
      <c r="Q421" s="1019"/>
      <c r="R421" s="1019"/>
      <c r="S421" s="1019"/>
      <c r="T421" s="1019"/>
      <c r="U421" s="1019"/>
      <c r="V421" s="1019"/>
      <c r="W421" s="1019"/>
      <c r="X421" s="1040"/>
      <c r="Y421" s="1041"/>
      <c r="Z421" s="1019"/>
      <c r="AA421" s="1019"/>
      <c r="AB421" s="1019"/>
      <c r="AC421" s="1019"/>
      <c r="AD421" s="1019"/>
      <c r="AE421" s="1019"/>
      <c r="AF421" s="1019"/>
      <c r="AG421" s="1019"/>
      <c r="AH421" s="1019"/>
      <c r="AI421" s="1019"/>
      <c r="AJ421" s="1019"/>
      <c r="AK421" s="1019"/>
      <c r="AL421" s="1019"/>
      <c r="AM421" s="1019"/>
      <c r="AN421" s="1019"/>
      <c r="AO421" s="1019"/>
      <c r="AP421" s="1019"/>
      <c r="AQ421" s="1019"/>
      <c r="AR421" s="1019"/>
      <c r="AS421" s="1019"/>
      <c r="AT421" s="1039"/>
      <c r="AU421" s="1039"/>
      <c r="AV421" s="1042"/>
      <c r="AW421" s="1041"/>
      <c r="AX421" s="1039"/>
      <c r="AY421" s="1039"/>
      <c r="AZ421" s="1019"/>
      <c r="BA421" s="1019"/>
      <c r="BB421" s="1039"/>
      <c r="BC421" s="1039"/>
      <c r="BD421" s="1039"/>
      <c r="BE421" s="1019"/>
      <c r="BF421" s="1019"/>
      <c r="BG421" s="1039"/>
      <c r="BH421" s="1007"/>
      <c r="BI421" s="1007"/>
      <c r="BJ421" s="1007"/>
      <c r="BK421" s="1007"/>
      <c r="BL421" s="1007"/>
      <c r="BM421" s="1007"/>
      <c r="BN421" s="1007"/>
      <c r="BO421" s="1007"/>
      <c r="BP421" s="1007"/>
      <c r="BQ421" s="1007"/>
      <c r="BR421" s="1007"/>
      <c r="BS421" s="1007"/>
      <c r="BT421" s="1007"/>
      <c r="BU421" s="1007"/>
      <c r="BV421" s="1007"/>
      <c r="BW421" s="1007"/>
      <c r="BX421" s="1007"/>
      <c r="BY421" s="1007"/>
      <c r="BZ421" s="1007"/>
      <c r="CA421" s="1007"/>
      <c r="CB421" s="1007"/>
      <c r="CC421" s="1007"/>
      <c r="CD421" s="1007"/>
      <c r="CE421" s="1007"/>
      <c r="CF421" s="1007"/>
      <c r="CG421" s="1007"/>
      <c r="CH421" s="1007"/>
      <c r="CI421" s="1007"/>
      <c r="CJ421" s="1007"/>
    </row>
    <row r="422" spans="1:88" s="1011" customFormat="1" hidden="1">
      <c r="A422" s="1039"/>
      <c r="B422" s="1019"/>
      <c r="C422" s="1019"/>
      <c r="D422" s="1019"/>
      <c r="E422" s="1019"/>
      <c r="F422" s="1019"/>
      <c r="G422" s="1019"/>
      <c r="H422" s="1019"/>
      <c r="I422" s="1019"/>
      <c r="J422" s="1019"/>
      <c r="K422" s="1019"/>
      <c r="L422" s="1019"/>
      <c r="M422" s="1019"/>
      <c r="N422" s="1019"/>
      <c r="O422" s="1019"/>
      <c r="P422" s="1019"/>
      <c r="Q422" s="1019"/>
      <c r="R422" s="1019"/>
      <c r="S422" s="1019"/>
      <c r="T422" s="1019"/>
      <c r="U422" s="1019"/>
      <c r="V422" s="1019"/>
      <c r="W422" s="1019"/>
      <c r="X422" s="1040"/>
      <c r="Y422" s="1041"/>
      <c r="Z422" s="1019"/>
      <c r="AA422" s="1019"/>
      <c r="AB422" s="1019"/>
      <c r="AC422" s="1019"/>
      <c r="AD422" s="1019"/>
      <c r="AE422" s="1019"/>
      <c r="AF422" s="1019"/>
      <c r="AG422" s="1019"/>
      <c r="AH422" s="1019"/>
      <c r="AI422" s="1019"/>
      <c r="AJ422" s="1019"/>
      <c r="AK422" s="1019"/>
      <c r="AL422" s="1019"/>
      <c r="AM422" s="1019"/>
      <c r="AN422" s="1019"/>
      <c r="AO422" s="1019"/>
      <c r="AP422" s="1019"/>
      <c r="AQ422" s="1019"/>
      <c r="AR422" s="1019"/>
      <c r="AS422" s="1019"/>
      <c r="AT422" s="1039"/>
      <c r="AU422" s="1039"/>
      <c r="AV422" s="1042"/>
      <c r="AW422" s="1041"/>
      <c r="AX422" s="1039"/>
      <c r="AY422" s="1039"/>
      <c r="AZ422" s="1019"/>
      <c r="BA422" s="1019"/>
      <c r="BB422" s="1039"/>
      <c r="BC422" s="1039"/>
      <c r="BD422" s="1039"/>
      <c r="BE422" s="1019"/>
      <c r="BF422" s="1019"/>
      <c r="BG422" s="1039"/>
      <c r="BH422" s="1007"/>
      <c r="BI422" s="1007"/>
      <c r="BJ422" s="1007"/>
      <c r="BK422" s="1007"/>
      <c r="BL422" s="1007"/>
      <c r="BM422" s="1007"/>
      <c r="BN422" s="1007"/>
      <c r="BO422" s="1007"/>
      <c r="BP422" s="1007"/>
      <c r="BQ422" s="1007"/>
      <c r="BR422" s="1007"/>
      <c r="BS422" s="1007"/>
      <c r="BT422" s="1007"/>
      <c r="BU422" s="1007"/>
      <c r="BV422" s="1007"/>
      <c r="BW422" s="1007"/>
      <c r="BX422" s="1007"/>
      <c r="BY422" s="1007"/>
      <c r="BZ422" s="1007"/>
      <c r="CA422" s="1007"/>
      <c r="CB422" s="1007"/>
      <c r="CC422" s="1007"/>
      <c r="CD422" s="1007"/>
      <c r="CE422" s="1007"/>
      <c r="CF422" s="1007"/>
      <c r="CG422" s="1007"/>
      <c r="CH422" s="1007"/>
      <c r="CI422" s="1007"/>
      <c r="CJ422" s="1007"/>
    </row>
    <row r="423" spans="1:88" s="1011" customFormat="1" hidden="1">
      <c r="A423" s="1039"/>
      <c r="B423" s="1019"/>
      <c r="C423" s="1019"/>
      <c r="D423" s="1019"/>
      <c r="E423" s="1019"/>
      <c r="F423" s="1019"/>
      <c r="G423" s="1019"/>
      <c r="H423" s="1019"/>
      <c r="I423" s="1019"/>
      <c r="J423" s="1019"/>
      <c r="K423" s="1019"/>
      <c r="L423" s="1019"/>
      <c r="M423" s="1019"/>
      <c r="N423" s="1019"/>
      <c r="O423" s="1019"/>
      <c r="P423" s="1019"/>
      <c r="Q423" s="1019"/>
      <c r="R423" s="1019"/>
      <c r="S423" s="1019"/>
      <c r="T423" s="1019"/>
      <c r="U423" s="1019"/>
      <c r="V423" s="1019"/>
      <c r="W423" s="1019"/>
      <c r="X423" s="1040"/>
      <c r="Y423" s="1041"/>
      <c r="Z423" s="1019"/>
      <c r="AA423" s="1019"/>
      <c r="AB423" s="1019"/>
      <c r="AC423" s="1019"/>
      <c r="AD423" s="1019"/>
      <c r="AE423" s="1019"/>
      <c r="AF423" s="1019"/>
      <c r="AG423" s="1019"/>
      <c r="AH423" s="1019"/>
      <c r="AI423" s="1019"/>
      <c r="AJ423" s="1019"/>
      <c r="AK423" s="1019"/>
      <c r="AL423" s="1019"/>
      <c r="AM423" s="1019"/>
      <c r="AN423" s="1019"/>
      <c r="AO423" s="1019"/>
      <c r="AP423" s="1019"/>
      <c r="AQ423" s="1019"/>
      <c r="AR423" s="1019"/>
      <c r="AS423" s="1019"/>
      <c r="AT423" s="1039"/>
      <c r="AU423" s="1039"/>
      <c r="AV423" s="1042"/>
      <c r="AW423" s="1041"/>
      <c r="AX423" s="1039"/>
      <c r="AY423" s="1039"/>
      <c r="AZ423" s="1019"/>
      <c r="BA423" s="1019"/>
      <c r="BB423" s="1039"/>
      <c r="BC423" s="1039"/>
      <c r="BD423" s="1039"/>
      <c r="BE423" s="1019"/>
      <c r="BF423" s="1019"/>
      <c r="BG423" s="1039"/>
      <c r="BH423" s="1007"/>
      <c r="BI423" s="1007"/>
      <c r="BJ423" s="1007"/>
      <c r="BK423" s="1007"/>
      <c r="BL423" s="1007"/>
      <c r="BM423" s="1007"/>
      <c r="BN423" s="1007"/>
      <c r="BO423" s="1007"/>
      <c r="BP423" s="1007"/>
      <c r="BQ423" s="1007"/>
      <c r="BR423" s="1007"/>
      <c r="BS423" s="1007"/>
      <c r="BT423" s="1007"/>
      <c r="BU423" s="1007"/>
      <c r="BV423" s="1007"/>
      <c r="BW423" s="1007"/>
      <c r="BX423" s="1007"/>
      <c r="BY423" s="1007"/>
      <c r="BZ423" s="1007"/>
      <c r="CA423" s="1007"/>
      <c r="CB423" s="1007"/>
      <c r="CC423" s="1007"/>
      <c r="CD423" s="1007"/>
      <c r="CE423" s="1007"/>
      <c r="CF423" s="1007"/>
      <c r="CG423" s="1007"/>
      <c r="CH423" s="1007"/>
      <c r="CI423" s="1007"/>
      <c r="CJ423" s="1007"/>
    </row>
    <row r="424" spans="1:88" s="1011" customFormat="1" hidden="1">
      <c r="A424" s="1039"/>
      <c r="B424" s="1019"/>
      <c r="C424" s="1019"/>
      <c r="D424" s="1019"/>
      <c r="E424" s="1019"/>
      <c r="F424" s="1019"/>
      <c r="G424" s="1019"/>
      <c r="H424" s="1019"/>
      <c r="I424" s="1019"/>
      <c r="J424" s="1019"/>
      <c r="K424" s="1019"/>
      <c r="L424" s="1019"/>
      <c r="M424" s="1019"/>
      <c r="N424" s="1019"/>
      <c r="O424" s="1019"/>
      <c r="P424" s="1019"/>
      <c r="Q424" s="1019"/>
      <c r="R424" s="1019"/>
      <c r="S424" s="1019"/>
      <c r="T424" s="1019"/>
      <c r="U424" s="1019"/>
      <c r="V424" s="1019"/>
      <c r="W424" s="1019"/>
      <c r="X424" s="1040"/>
      <c r="Y424" s="1041"/>
      <c r="Z424" s="1019"/>
      <c r="AA424" s="1019"/>
      <c r="AB424" s="1019"/>
      <c r="AC424" s="1019"/>
      <c r="AD424" s="1019"/>
      <c r="AE424" s="1019"/>
      <c r="AF424" s="1019"/>
      <c r="AG424" s="1019"/>
      <c r="AH424" s="1019"/>
      <c r="AI424" s="1019"/>
      <c r="AJ424" s="1019"/>
      <c r="AK424" s="1019"/>
      <c r="AL424" s="1019"/>
      <c r="AM424" s="1019"/>
      <c r="AN424" s="1019"/>
      <c r="AO424" s="1019"/>
      <c r="AP424" s="1019"/>
      <c r="AQ424" s="1019"/>
      <c r="AR424" s="1019"/>
      <c r="AS424" s="1019"/>
      <c r="AT424" s="1039"/>
      <c r="AU424" s="1039"/>
      <c r="AV424" s="1042"/>
      <c r="AW424" s="1041"/>
      <c r="AX424" s="1039"/>
      <c r="AY424" s="1039"/>
      <c r="AZ424" s="1019"/>
      <c r="BA424" s="1019"/>
      <c r="BB424" s="1039"/>
      <c r="BC424" s="1039"/>
      <c r="BD424" s="1039"/>
      <c r="BE424" s="1019"/>
      <c r="BF424" s="1019"/>
      <c r="BG424" s="1039"/>
      <c r="BH424" s="1007"/>
      <c r="BI424" s="1007"/>
      <c r="BJ424" s="1007"/>
      <c r="BK424" s="1007"/>
      <c r="BL424" s="1007"/>
      <c r="BM424" s="1007"/>
      <c r="BN424" s="1007"/>
      <c r="BO424" s="1007"/>
      <c r="BP424" s="1007"/>
      <c r="BQ424" s="1007"/>
      <c r="BR424" s="1007"/>
      <c r="BS424" s="1007"/>
      <c r="BT424" s="1007"/>
      <c r="BU424" s="1007"/>
      <c r="BV424" s="1007"/>
      <c r="BW424" s="1007"/>
      <c r="BX424" s="1007"/>
      <c r="BY424" s="1007"/>
      <c r="BZ424" s="1007"/>
      <c r="CA424" s="1007"/>
      <c r="CB424" s="1007"/>
      <c r="CC424" s="1007"/>
      <c r="CD424" s="1007"/>
      <c r="CE424" s="1007"/>
      <c r="CF424" s="1007"/>
      <c r="CG424" s="1007"/>
      <c r="CH424" s="1007"/>
      <c r="CI424" s="1007"/>
      <c r="CJ424" s="1007"/>
    </row>
    <row r="425" spans="1:88" s="1011" customFormat="1" hidden="1">
      <c r="A425" s="1039"/>
      <c r="B425" s="1019"/>
      <c r="C425" s="1019"/>
      <c r="D425" s="1019"/>
      <c r="E425" s="1019"/>
      <c r="F425" s="1019"/>
      <c r="G425" s="1019"/>
      <c r="H425" s="1019"/>
      <c r="I425" s="1019"/>
      <c r="J425" s="1019"/>
      <c r="K425" s="1019"/>
      <c r="L425" s="1019"/>
      <c r="M425" s="1019"/>
      <c r="N425" s="1019"/>
      <c r="O425" s="1019"/>
      <c r="P425" s="1019"/>
      <c r="Q425" s="1019"/>
      <c r="R425" s="1019"/>
      <c r="S425" s="1019"/>
      <c r="T425" s="1019"/>
      <c r="U425" s="1019"/>
      <c r="V425" s="1019"/>
      <c r="W425" s="1019"/>
      <c r="X425" s="1040"/>
      <c r="Y425" s="1041"/>
      <c r="Z425" s="1019"/>
      <c r="AA425" s="1019"/>
      <c r="AB425" s="1019"/>
      <c r="AC425" s="1019"/>
      <c r="AD425" s="1019"/>
      <c r="AE425" s="1019"/>
      <c r="AF425" s="1019"/>
      <c r="AG425" s="1019"/>
      <c r="AH425" s="1019"/>
      <c r="AI425" s="1019"/>
      <c r="AJ425" s="1019"/>
      <c r="AK425" s="1019"/>
      <c r="AL425" s="1019"/>
      <c r="AM425" s="1019"/>
      <c r="AN425" s="1019"/>
      <c r="AO425" s="1019"/>
      <c r="AP425" s="1019"/>
      <c r="AQ425" s="1019"/>
      <c r="AR425" s="1019"/>
      <c r="AS425" s="1019"/>
      <c r="AT425" s="1039"/>
      <c r="AU425" s="1039"/>
      <c r="AV425" s="1042"/>
      <c r="AW425" s="1041"/>
      <c r="AX425" s="1039"/>
      <c r="AY425" s="1039"/>
      <c r="AZ425" s="1019"/>
      <c r="BA425" s="1019"/>
      <c r="BB425" s="1039"/>
      <c r="BC425" s="1039"/>
      <c r="BD425" s="1039"/>
      <c r="BE425" s="1019"/>
      <c r="BF425" s="1019"/>
      <c r="BG425" s="1039"/>
      <c r="BH425" s="1007"/>
      <c r="BI425" s="1007"/>
      <c r="BJ425" s="1007"/>
      <c r="BK425" s="1007"/>
      <c r="BL425" s="1007"/>
      <c r="BM425" s="1007"/>
      <c r="BN425" s="1007"/>
      <c r="BO425" s="1007"/>
      <c r="BP425" s="1007"/>
      <c r="BQ425" s="1007"/>
      <c r="BR425" s="1007"/>
      <c r="BS425" s="1007"/>
      <c r="BT425" s="1007"/>
      <c r="BU425" s="1007"/>
      <c r="BV425" s="1007"/>
      <c r="BW425" s="1007"/>
      <c r="BX425" s="1007"/>
      <c r="BY425" s="1007"/>
      <c r="BZ425" s="1007"/>
      <c r="CA425" s="1007"/>
      <c r="CB425" s="1007"/>
      <c r="CC425" s="1007"/>
      <c r="CD425" s="1007"/>
      <c r="CE425" s="1007"/>
      <c r="CF425" s="1007"/>
      <c r="CG425" s="1007"/>
      <c r="CH425" s="1007"/>
      <c r="CI425" s="1007"/>
      <c r="CJ425" s="1007"/>
    </row>
    <row r="426" spans="1:88" s="1011" customFormat="1" hidden="1">
      <c r="A426" s="1039"/>
      <c r="B426" s="1019"/>
      <c r="C426" s="1019"/>
      <c r="D426" s="1019"/>
      <c r="E426" s="1019"/>
      <c r="F426" s="1019"/>
      <c r="G426" s="1019"/>
      <c r="H426" s="1019"/>
      <c r="I426" s="1019"/>
      <c r="J426" s="1019"/>
      <c r="K426" s="1019"/>
      <c r="L426" s="1019"/>
      <c r="M426" s="1019"/>
      <c r="N426" s="1019"/>
      <c r="O426" s="1019"/>
      <c r="P426" s="1019"/>
      <c r="Q426" s="1019"/>
      <c r="R426" s="1019"/>
      <c r="S426" s="1019"/>
      <c r="T426" s="1019"/>
      <c r="U426" s="1019"/>
      <c r="V426" s="1019"/>
      <c r="W426" s="1019"/>
      <c r="X426" s="1040"/>
      <c r="Y426" s="1041"/>
      <c r="Z426" s="1019"/>
      <c r="AA426" s="1019"/>
      <c r="AB426" s="1019"/>
      <c r="AC426" s="1019"/>
      <c r="AD426" s="1019"/>
      <c r="AE426" s="1019"/>
      <c r="AF426" s="1019"/>
      <c r="AG426" s="1019"/>
      <c r="AH426" s="1019"/>
      <c r="AI426" s="1019"/>
      <c r="AJ426" s="1019"/>
      <c r="AK426" s="1019"/>
      <c r="AL426" s="1019"/>
      <c r="AM426" s="1019"/>
      <c r="AN426" s="1019"/>
      <c r="AO426" s="1019"/>
      <c r="AP426" s="1019"/>
      <c r="AQ426" s="1019"/>
      <c r="AR426" s="1019"/>
      <c r="AS426" s="1019"/>
      <c r="AT426" s="1039"/>
      <c r="AU426" s="1039"/>
      <c r="AV426" s="1042"/>
      <c r="AW426" s="1041"/>
      <c r="AX426" s="1039"/>
      <c r="AY426" s="1039"/>
      <c r="AZ426" s="1019"/>
      <c r="BA426" s="1019"/>
      <c r="BB426" s="1039"/>
      <c r="BC426" s="1039"/>
      <c r="BD426" s="1039"/>
      <c r="BE426" s="1019"/>
      <c r="BF426" s="1019"/>
      <c r="BG426" s="1039"/>
      <c r="BH426" s="1007"/>
      <c r="BI426" s="1007"/>
      <c r="BJ426" s="1007"/>
      <c r="BK426" s="1007"/>
      <c r="BL426" s="1007"/>
      <c r="BM426" s="1007"/>
      <c r="BN426" s="1007"/>
      <c r="BO426" s="1007"/>
      <c r="BP426" s="1007"/>
      <c r="BQ426" s="1007"/>
      <c r="BR426" s="1007"/>
      <c r="BS426" s="1007"/>
      <c r="BT426" s="1007"/>
      <c r="BU426" s="1007"/>
      <c r="BV426" s="1007"/>
      <c r="BW426" s="1007"/>
      <c r="BX426" s="1007"/>
      <c r="BY426" s="1007"/>
      <c r="BZ426" s="1007"/>
      <c r="CA426" s="1007"/>
      <c r="CB426" s="1007"/>
      <c r="CC426" s="1007"/>
      <c r="CD426" s="1007"/>
      <c r="CE426" s="1007"/>
      <c r="CF426" s="1007"/>
      <c r="CG426" s="1007"/>
      <c r="CH426" s="1007"/>
      <c r="CI426" s="1007"/>
      <c r="CJ426" s="1007"/>
    </row>
    <row r="427" spans="1:88" s="1011" customFormat="1" hidden="1">
      <c r="A427" s="1039"/>
      <c r="B427" s="1019"/>
      <c r="C427" s="1019"/>
      <c r="D427" s="1019"/>
      <c r="E427" s="1019"/>
      <c r="F427" s="1019"/>
      <c r="G427" s="1019"/>
      <c r="H427" s="1019"/>
      <c r="I427" s="1019"/>
      <c r="J427" s="1019"/>
      <c r="K427" s="1019"/>
      <c r="L427" s="1019"/>
      <c r="M427" s="1019"/>
      <c r="N427" s="1019"/>
      <c r="O427" s="1019"/>
      <c r="P427" s="1019"/>
      <c r="Q427" s="1019"/>
      <c r="R427" s="1019"/>
      <c r="S427" s="1019"/>
      <c r="T427" s="1019"/>
      <c r="U427" s="1019"/>
      <c r="V427" s="1019"/>
      <c r="W427" s="1019"/>
      <c r="X427" s="1040"/>
      <c r="Y427" s="1041"/>
      <c r="Z427" s="1019"/>
      <c r="AA427" s="1019"/>
      <c r="AB427" s="1019"/>
      <c r="AC427" s="1019"/>
      <c r="AD427" s="1019"/>
      <c r="AE427" s="1019"/>
      <c r="AF427" s="1019"/>
      <c r="AG427" s="1019"/>
      <c r="AH427" s="1019"/>
      <c r="AI427" s="1019"/>
      <c r="AJ427" s="1019"/>
      <c r="AK427" s="1019"/>
      <c r="AL427" s="1019"/>
      <c r="AM427" s="1019"/>
      <c r="AN427" s="1019"/>
      <c r="AO427" s="1019"/>
      <c r="AP427" s="1019"/>
      <c r="AQ427" s="1019"/>
      <c r="AR427" s="1019"/>
      <c r="AS427" s="1019"/>
      <c r="AT427" s="1039"/>
      <c r="AU427" s="1039"/>
      <c r="AV427" s="1042"/>
      <c r="AW427" s="1041"/>
      <c r="AX427" s="1039"/>
      <c r="AY427" s="1039"/>
      <c r="AZ427" s="1019"/>
      <c r="BA427" s="1019"/>
      <c r="BB427" s="1039"/>
      <c r="BC427" s="1039"/>
      <c r="BD427" s="1039"/>
      <c r="BE427" s="1019"/>
      <c r="BF427" s="1019"/>
      <c r="BG427" s="1039"/>
      <c r="BH427" s="1007"/>
      <c r="BI427" s="1007"/>
      <c r="BJ427" s="1007"/>
      <c r="BK427" s="1007"/>
      <c r="BL427" s="1007"/>
      <c r="BM427" s="1007"/>
      <c r="BN427" s="1007"/>
      <c r="BO427" s="1007"/>
      <c r="BP427" s="1007"/>
      <c r="BQ427" s="1007"/>
      <c r="BR427" s="1007"/>
      <c r="BS427" s="1007"/>
      <c r="BT427" s="1007"/>
      <c r="BU427" s="1007"/>
      <c r="BV427" s="1007"/>
      <c r="BW427" s="1007"/>
      <c r="BX427" s="1007"/>
      <c r="BY427" s="1007"/>
      <c r="BZ427" s="1007"/>
      <c r="CA427" s="1007"/>
      <c r="CB427" s="1007"/>
      <c r="CC427" s="1007"/>
      <c r="CD427" s="1007"/>
      <c r="CE427" s="1007"/>
      <c r="CF427" s="1007"/>
      <c r="CG427" s="1007"/>
      <c r="CH427" s="1007"/>
      <c r="CI427" s="1007"/>
      <c r="CJ427" s="1007"/>
    </row>
    <row r="428" spans="1:88" s="1011" customFormat="1" hidden="1">
      <c r="A428" s="1039"/>
      <c r="B428" s="1019"/>
      <c r="C428" s="1019"/>
      <c r="D428" s="1019"/>
      <c r="E428" s="1019"/>
      <c r="F428" s="1019"/>
      <c r="G428" s="1019"/>
      <c r="H428" s="1019"/>
      <c r="I428" s="1019"/>
      <c r="J428" s="1019"/>
      <c r="K428" s="1019"/>
      <c r="L428" s="1019"/>
      <c r="M428" s="1019"/>
      <c r="N428" s="1019"/>
      <c r="O428" s="1019"/>
      <c r="P428" s="1019"/>
      <c r="Q428" s="1019"/>
      <c r="R428" s="1019"/>
      <c r="S428" s="1019"/>
      <c r="T428" s="1019"/>
      <c r="U428" s="1019"/>
      <c r="V428" s="1019"/>
      <c r="W428" s="1019"/>
      <c r="X428" s="1040"/>
      <c r="Y428" s="1041"/>
      <c r="Z428" s="1019"/>
      <c r="AA428" s="1019"/>
      <c r="AB428" s="1019"/>
      <c r="AC428" s="1019"/>
      <c r="AD428" s="1019"/>
      <c r="AE428" s="1019"/>
      <c r="AF428" s="1019"/>
      <c r="AG428" s="1019"/>
      <c r="AH428" s="1019"/>
      <c r="AI428" s="1019"/>
      <c r="AJ428" s="1019"/>
      <c r="AK428" s="1019"/>
      <c r="AL428" s="1019"/>
      <c r="AM428" s="1019"/>
      <c r="AN428" s="1019"/>
      <c r="AO428" s="1019"/>
      <c r="AP428" s="1019"/>
      <c r="AQ428" s="1019"/>
      <c r="AR428" s="1019"/>
      <c r="AS428" s="1019"/>
      <c r="AT428" s="1039"/>
      <c r="AU428" s="1039"/>
      <c r="AV428" s="1042"/>
      <c r="AW428" s="1041"/>
      <c r="AX428" s="1039"/>
      <c r="AY428" s="1039"/>
      <c r="AZ428" s="1019"/>
      <c r="BA428" s="1019"/>
      <c r="BB428" s="1039"/>
      <c r="BC428" s="1039"/>
      <c r="BD428" s="1039"/>
      <c r="BE428" s="1019"/>
      <c r="BF428" s="1019"/>
      <c r="BG428" s="1039"/>
      <c r="BH428" s="1007"/>
      <c r="BI428" s="1007"/>
      <c r="BJ428" s="1007"/>
      <c r="BK428" s="1007"/>
      <c r="BL428" s="1007"/>
      <c r="BM428" s="1007"/>
      <c r="BN428" s="1007"/>
      <c r="BO428" s="1007"/>
      <c r="BP428" s="1007"/>
      <c r="BQ428" s="1007"/>
      <c r="BR428" s="1007"/>
      <c r="BS428" s="1007"/>
      <c r="BT428" s="1007"/>
      <c r="BU428" s="1007"/>
      <c r="BV428" s="1007"/>
      <c r="BW428" s="1007"/>
      <c r="BX428" s="1007"/>
      <c r="BY428" s="1007"/>
      <c r="BZ428" s="1007"/>
      <c r="CA428" s="1007"/>
      <c r="CB428" s="1007"/>
      <c r="CC428" s="1007"/>
      <c r="CD428" s="1007"/>
      <c r="CE428" s="1007"/>
      <c r="CF428" s="1007"/>
      <c r="CG428" s="1007"/>
      <c r="CH428" s="1007"/>
      <c r="CI428" s="1007"/>
      <c r="CJ428" s="1007"/>
    </row>
    <row r="429" spans="1:88" s="1011" customFormat="1" hidden="1">
      <c r="A429" s="1039"/>
      <c r="B429" s="1019"/>
      <c r="C429" s="1019"/>
      <c r="D429" s="1019"/>
      <c r="E429" s="1019"/>
      <c r="F429" s="1019"/>
      <c r="G429" s="1019"/>
      <c r="H429" s="1019"/>
      <c r="I429" s="1019"/>
      <c r="J429" s="1019"/>
      <c r="K429" s="1019"/>
      <c r="L429" s="1019"/>
      <c r="M429" s="1019"/>
      <c r="N429" s="1019"/>
      <c r="O429" s="1019"/>
      <c r="P429" s="1019"/>
      <c r="Q429" s="1019"/>
      <c r="R429" s="1019"/>
      <c r="S429" s="1019"/>
      <c r="T429" s="1019"/>
      <c r="U429" s="1019"/>
      <c r="V429" s="1019"/>
      <c r="W429" s="1019"/>
      <c r="X429" s="1040"/>
      <c r="Y429" s="1041"/>
      <c r="Z429" s="1019"/>
      <c r="AA429" s="1019"/>
      <c r="AB429" s="1019"/>
      <c r="AC429" s="1019"/>
      <c r="AD429" s="1019"/>
      <c r="AE429" s="1019"/>
      <c r="AF429" s="1019"/>
      <c r="AG429" s="1019"/>
      <c r="AH429" s="1019"/>
      <c r="AI429" s="1019"/>
      <c r="AJ429" s="1019"/>
      <c r="AK429" s="1019"/>
      <c r="AL429" s="1019"/>
      <c r="AM429" s="1019"/>
      <c r="AN429" s="1019"/>
      <c r="AO429" s="1019"/>
      <c r="AP429" s="1019"/>
      <c r="AQ429" s="1019"/>
      <c r="AR429" s="1019"/>
      <c r="AS429" s="1019"/>
      <c r="AT429" s="1039"/>
      <c r="AU429" s="1039"/>
      <c r="AV429" s="1042"/>
      <c r="AW429" s="1041"/>
      <c r="AX429" s="1039"/>
      <c r="AY429" s="1039"/>
      <c r="AZ429" s="1019"/>
      <c r="BA429" s="1019"/>
      <c r="BB429" s="1039"/>
      <c r="BC429" s="1039"/>
      <c r="BD429" s="1039"/>
      <c r="BE429" s="1019"/>
      <c r="BF429" s="1019"/>
      <c r="BG429" s="1039"/>
      <c r="BH429" s="1007"/>
      <c r="BI429" s="1007"/>
      <c r="BJ429" s="1007"/>
      <c r="BK429" s="1007"/>
      <c r="BL429" s="1007"/>
      <c r="BM429" s="1007"/>
      <c r="BN429" s="1007"/>
      <c r="BO429" s="1007"/>
      <c r="BP429" s="1007"/>
      <c r="BQ429" s="1007"/>
      <c r="BR429" s="1007"/>
      <c r="BS429" s="1007"/>
      <c r="BT429" s="1007"/>
      <c r="BU429" s="1007"/>
      <c r="BV429" s="1007"/>
      <c r="BW429" s="1007"/>
      <c r="BX429" s="1007"/>
      <c r="BY429" s="1007"/>
      <c r="BZ429" s="1007"/>
      <c r="CA429" s="1007"/>
      <c r="CB429" s="1007"/>
      <c r="CC429" s="1007"/>
      <c r="CD429" s="1007"/>
      <c r="CE429" s="1007"/>
      <c r="CF429" s="1007"/>
      <c r="CG429" s="1007"/>
      <c r="CH429" s="1007"/>
      <c r="CI429" s="1007"/>
      <c r="CJ429" s="1007"/>
    </row>
    <row r="430" spans="1:88" s="1011" customFormat="1" hidden="1">
      <c r="A430" s="1039"/>
      <c r="B430" s="1019"/>
      <c r="C430" s="1019"/>
      <c r="D430" s="1019"/>
      <c r="E430" s="1019"/>
      <c r="F430" s="1019"/>
      <c r="G430" s="1019"/>
      <c r="H430" s="1019"/>
      <c r="I430" s="1019"/>
      <c r="J430" s="1019"/>
      <c r="K430" s="1019"/>
      <c r="L430" s="1019"/>
      <c r="M430" s="1019"/>
      <c r="N430" s="1019"/>
      <c r="O430" s="1019"/>
      <c r="P430" s="1019"/>
      <c r="Q430" s="1019"/>
      <c r="R430" s="1019"/>
      <c r="S430" s="1019"/>
      <c r="T430" s="1019"/>
      <c r="U430" s="1019"/>
      <c r="V430" s="1019"/>
      <c r="W430" s="1019"/>
      <c r="X430" s="1040"/>
      <c r="Y430" s="1041"/>
      <c r="Z430" s="1019"/>
      <c r="AA430" s="1019"/>
      <c r="AB430" s="1019"/>
      <c r="AC430" s="1019"/>
      <c r="AD430" s="1019"/>
      <c r="AE430" s="1019"/>
      <c r="AF430" s="1019"/>
      <c r="AG430" s="1019"/>
      <c r="AH430" s="1019"/>
      <c r="AI430" s="1019"/>
      <c r="AJ430" s="1019"/>
      <c r="AK430" s="1019"/>
      <c r="AL430" s="1019"/>
      <c r="AM430" s="1019"/>
      <c r="AN430" s="1019"/>
      <c r="AO430" s="1019"/>
      <c r="AP430" s="1019"/>
      <c r="AQ430" s="1019"/>
      <c r="AR430" s="1019"/>
      <c r="AS430" s="1019"/>
      <c r="AT430" s="1039"/>
      <c r="AU430" s="1039"/>
      <c r="AV430" s="1042"/>
      <c r="AW430" s="1041"/>
      <c r="AX430" s="1039"/>
      <c r="AY430" s="1039"/>
      <c r="AZ430" s="1019"/>
      <c r="BA430" s="1019"/>
      <c r="BB430" s="1039"/>
      <c r="BC430" s="1039"/>
      <c r="BD430" s="1039"/>
      <c r="BE430" s="1019"/>
      <c r="BF430" s="1019"/>
      <c r="BG430" s="1039"/>
      <c r="BH430" s="1007"/>
      <c r="BI430" s="1007"/>
      <c r="BJ430" s="1007"/>
      <c r="BK430" s="1007"/>
      <c r="BL430" s="1007"/>
      <c r="BM430" s="1007"/>
      <c r="BN430" s="1007"/>
      <c r="BO430" s="1007"/>
      <c r="BP430" s="1007"/>
      <c r="BQ430" s="1007"/>
      <c r="BR430" s="1007"/>
      <c r="BS430" s="1007"/>
      <c r="BT430" s="1007"/>
      <c r="BU430" s="1007"/>
      <c r="BV430" s="1007"/>
      <c r="BW430" s="1007"/>
      <c r="BX430" s="1007"/>
      <c r="BY430" s="1007"/>
      <c r="BZ430" s="1007"/>
      <c r="CA430" s="1007"/>
      <c r="CB430" s="1007"/>
      <c r="CC430" s="1007"/>
      <c r="CD430" s="1007"/>
      <c r="CE430" s="1007"/>
      <c r="CF430" s="1007"/>
      <c r="CG430" s="1007"/>
      <c r="CH430" s="1007"/>
      <c r="CI430" s="1007"/>
      <c r="CJ430" s="1007"/>
    </row>
    <row r="431" spans="1:88" s="1011" customFormat="1" hidden="1">
      <c r="A431" s="1039"/>
      <c r="B431" s="1019"/>
      <c r="C431" s="1019"/>
      <c r="D431" s="1019"/>
      <c r="E431" s="1019"/>
      <c r="F431" s="1019"/>
      <c r="G431" s="1019"/>
      <c r="H431" s="1019"/>
      <c r="I431" s="1019"/>
      <c r="J431" s="1019"/>
      <c r="K431" s="1019"/>
      <c r="L431" s="1019"/>
      <c r="M431" s="1019"/>
      <c r="N431" s="1019"/>
      <c r="O431" s="1019"/>
      <c r="P431" s="1019"/>
      <c r="Q431" s="1019"/>
      <c r="R431" s="1019"/>
      <c r="S431" s="1019"/>
      <c r="T431" s="1019"/>
      <c r="U431" s="1019"/>
      <c r="V431" s="1019"/>
      <c r="W431" s="1019"/>
      <c r="X431" s="1040"/>
      <c r="Y431" s="1041"/>
      <c r="Z431" s="1019"/>
      <c r="AA431" s="1019"/>
      <c r="AB431" s="1019"/>
      <c r="AC431" s="1019"/>
      <c r="AD431" s="1019"/>
      <c r="AE431" s="1019"/>
      <c r="AF431" s="1019"/>
      <c r="AG431" s="1019"/>
      <c r="AH431" s="1019"/>
      <c r="AI431" s="1019"/>
      <c r="AJ431" s="1019"/>
      <c r="AK431" s="1019"/>
      <c r="AL431" s="1019"/>
      <c r="AM431" s="1019"/>
      <c r="AN431" s="1019"/>
      <c r="AO431" s="1019"/>
      <c r="AP431" s="1019"/>
      <c r="AQ431" s="1019"/>
      <c r="AR431" s="1019"/>
      <c r="AS431" s="1019"/>
      <c r="AT431" s="1039"/>
      <c r="AU431" s="1039"/>
      <c r="AV431" s="1042"/>
      <c r="AW431" s="1041"/>
      <c r="AX431" s="1039"/>
      <c r="AY431" s="1039"/>
      <c r="AZ431" s="1019"/>
      <c r="BA431" s="1019"/>
      <c r="BB431" s="1039"/>
      <c r="BC431" s="1039"/>
      <c r="BD431" s="1039"/>
      <c r="BE431" s="1019"/>
      <c r="BF431" s="1019"/>
      <c r="BG431" s="1039"/>
      <c r="BH431" s="1007"/>
      <c r="BI431" s="1007"/>
      <c r="BJ431" s="1007"/>
      <c r="BK431" s="1007"/>
      <c r="BL431" s="1007"/>
      <c r="BM431" s="1007"/>
      <c r="BN431" s="1007"/>
      <c r="BO431" s="1007"/>
      <c r="BP431" s="1007"/>
      <c r="BQ431" s="1007"/>
      <c r="BR431" s="1007"/>
      <c r="BS431" s="1007"/>
      <c r="BT431" s="1007"/>
      <c r="BU431" s="1007"/>
      <c r="BV431" s="1007"/>
      <c r="BW431" s="1007"/>
      <c r="BX431" s="1007"/>
      <c r="BY431" s="1007"/>
      <c r="BZ431" s="1007"/>
      <c r="CA431" s="1007"/>
      <c r="CB431" s="1007"/>
      <c r="CC431" s="1007"/>
      <c r="CD431" s="1007"/>
      <c r="CE431" s="1007"/>
      <c r="CF431" s="1007"/>
      <c r="CG431" s="1007"/>
      <c r="CH431" s="1007"/>
      <c r="CI431" s="1007"/>
      <c r="CJ431" s="1007"/>
    </row>
    <row r="432" spans="1:88" s="1011" customFormat="1" hidden="1">
      <c r="A432" s="1039"/>
      <c r="B432" s="1019"/>
      <c r="C432" s="1019"/>
      <c r="D432" s="1019"/>
      <c r="E432" s="1019"/>
      <c r="F432" s="1019"/>
      <c r="G432" s="1019"/>
      <c r="H432" s="1019"/>
      <c r="I432" s="1019"/>
      <c r="J432" s="1019"/>
      <c r="K432" s="1019"/>
      <c r="L432" s="1019"/>
      <c r="M432" s="1019"/>
      <c r="N432" s="1019"/>
      <c r="O432" s="1019"/>
      <c r="P432" s="1019"/>
      <c r="Q432" s="1019"/>
      <c r="R432" s="1019"/>
      <c r="S432" s="1019"/>
      <c r="T432" s="1019"/>
      <c r="U432" s="1019"/>
      <c r="V432" s="1019"/>
      <c r="W432" s="1019"/>
      <c r="X432" s="1040"/>
      <c r="Y432" s="1041"/>
      <c r="Z432" s="1019"/>
      <c r="AA432" s="1019"/>
      <c r="AB432" s="1019"/>
      <c r="AC432" s="1019"/>
      <c r="AD432" s="1019"/>
      <c r="AE432" s="1019"/>
      <c r="AF432" s="1019"/>
      <c r="AG432" s="1019"/>
      <c r="AH432" s="1019"/>
      <c r="AI432" s="1019"/>
      <c r="AJ432" s="1019"/>
      <c r="AK432" s="1019"/>
      <c r="AL432" s="1019"/>
      <c r="AM432" s="1019"/>
      <c r="AN432" s="1019"/>
      <c r="AO432" s="1019"/>
      <c r="AP432" s="1019"/>
      <c r="AQ432" s="1019"/>
      <c r="AR432" s="1019"/>
      <c r="AS432" s="1019"/>
      <c r="AT432" s="1039"/>
      <c r="AU432" s="1039"/>
      <c r="AV432" s="1042"/>
      <c r="AW432" s="1041"/>
      <c r="AX432" s="1039"/>
      <c r="AY432" s="1039"/>
      <c r="AZ432" s="1019"/>
      <c r="BA432" s="1019"/>
      <c r="BB432" s="1039"/>
      <c r="BC432" s="1039"/>
      <c r="BD432" s="1039"/>
      <c r="BE432" s="1019"/>
      <c r="BF432" s="1019"/>
      <c r="BG432" s="1039"/>
      <c r="BH432" s="1007"/>
      <c r="BI432" s="1007"/>
      <c r="BJ432" s="1007"/>
      <c r="BK432" s="1007"/>
      <c r="BL432" s="1007"/>
      <c r="BM432" s="1007"/>
      <c r="BN432" s="1007"/>
      <c r="BO432" s="1007"/>
      <c r="BP432" s="1007"/>
      <c r="BQ432" s="1007"/>
      <c r="BR432" s="1007"/>
      <c r="BS432" s="1007"/>
      <c r="BT432" s="1007"/>
      <c r="BU432" s="1007"/>
      <c r="BV432" s="1007"/>
      <c r="BW432" s="1007"/>
      <c r="BX432" s="1007"/>
      <c r="BY432" s="1007"/>
      <c r="BZ432" s="1007"/>
      <c r="CA432" s="1007"/>
      <c r="CB432" s="1007"/>
      <c r="CC432" s="1007"/>
      <c r="CD432" s="1007"/>
      <c r="CE432" s="1007"/>
      <c r="CF432" s="1007"/>
      <c r="CG432" s="1007"/>
      <c r="CH432" s="1007"/>
      <c r="CI432" s="1007"/>
      <c r="CJ432" s="1007"/>
    </row>
    <row r="433" spans="1:88" s="1011" customFormat="1" hidden="1">
      <c r="A433" s="1039"/>
      <c r="B433" s="1019"/>
      <c r="C433" s="1019"/>
      <c r="D433" s="1019"/>
      <c r="E433" s="1019"/>
      <c r="F433" s="1019"/>
      <c r="G433" s="1019"/>
      <c r="H433" s="1019"/>
      <c r="I433" s="1019"/>
      <c r="J433" s="1019"/>
      <c r="K433" s="1019"/>
      <c r="L433" s="1019"/>
      <c r="M433" s="1019"/>
      <c r="N433" s="1019"/>
      <c r="O433" s="1019"/>
      <c r="P433" s="1019"/>
      <c r="Q433" s="1019"/>
      <c r="R433" s="1019"/>
      <c r="S433" s="1019"/>
      <c r="T433" s="1019"/>
      <c r="U433" s="1019"/>
      <c r="V433" s="1019"/>
      <c r="W433" s="1019"/>
      <c r="X433" s="1040"/>
      <c r="Y433" s="1041"/>
      <c r="Z433" s="1019"/>
      <c r="AA433" s="1019"/>
      <c r="AB433" s="1019"/>
      <c r="AC433" s="1019"/>
      <c r="AD433" s="1019"/>
      <c r="AE433" s="1019"/>
      <c r="AF433" s="1019"/>
      <c r="AG433" s="1019"/>
      <c r="AH433" s="1019"/>
      <c r="AI433" s="1019"/>
      <c r="AJ433" s="1019"/>
      <c r="AK433" s="1019"/>
      <c r="AL433" s="1019"/>
      <c r="AM433" s="1019"/>
      <c r="AN433" s="1019"/>
      <c r="AO433" s="1019"/>
      <c r="AP433" s="1019"/>
      <c r="AQ433" s="1019"/>
      <c r="AR433" s="1019"/>
      <c r="AS433" s="1019"/>
      <c r="AT433" s="1039"/>
      <c r="AU433" s="1039"/>
      <c r="AV433" s="1042"/>
      <c r="AW433" s="1041"/>
      <c r="AX433" s="1039"/>
      <c r="AY433" s="1039"/>
      <c r="AZ433" s="1019"/>
      <c r="BA433" s="1019"/>
      <c r="BB433" s="1039"/>
      <c r="BC433" s="1039"/>
      <c r="BD433" s="1039"/>
      <c r="BE433" s="1019"/>
      <c r="BF433" s="1019"/>
      <c r="BG433" s="1039"/>
      <c r="BH433" s="1007"/>
      <c r="BI433" s="1007"/>
      <c r="BJ433" s="1007"/>
      <c r="BK433" s="1007"/>
      <c r="BL433" s="1007"/>
      <c r="BM433" s="1007"/>
      <c r="BN433" s="1007"/>
      <c r="BO433" s="1007"/>
      <c r="BP433" s="1007"/>
      <c r="BQ433" s="1007"/>
      <c r="BR433" s="1007"/>
      <c r="BS433" s="1007"/>
      <c r="BT433" s="1007"/>
      <c r="BU433" s="1007"/>
      <c r="BV433" s="1007"/>
      <c r="BW433" s="1007"/>
      <c r="BX433" s="1007"/>
      <c r="BY433" s="1007"/>
      <c r="BZ433" s="1007"/>
      <c r="CA433" s="1007"/>
      <c r="CB433" s="1007"/>
      <c r="CC433" s="1007"/>
      <c r="CD433" s="1007"/>
      <c r="CE433" s="1007"/>
      <c r="CF433" s="1007"/>
      <c r="CG433" s="1007"/>
      <c r="CH433" s="1007"/>
      <c r="CI433" s="1007"/>
      <c r="CJ433" s="1007"/>
    </row>
    <row r="434" spans="1:88" s="1011" customFormat="1" hidden="1">
      <c r="A434" s="1039"/>
      <c r="B434" s="1019"/>
      <c r="C434" s="1019"/>
      <c r="D434" s="1019"/>
      <c r="E434" s="1019"/>
      <c r="F434" s="1019"/>
      <c r="G434" s="1019"/>
      <c r="H434" s="1019"/>
      <c r="I434" s="1019"/>
      <c r="J434" s="1019"/>
      <c r="K434" s="1019"/>
      <c r="L434" s="1019"/>
      <c r="M434" s="1019"/>
      <c r="N434" s="1019"/>
      <c r="O434" s="1019"/>
      <c r="P434" s="1019"/>
      <c r="Q434" s="1019"/>
      <c r="R434" s="1019"/>
      <c r="S434" s="1019"/>
      <c r="T434" s="1019"/>
      <c r="U434" s="1019"/>
      <c r="V434" s="1019"/>
      <c r="W434" s="1019"/>
      <c r="X434" s="1040"/>
      <c r="Y434" s="1041"/>
      <c r="Z434" s="1019"/>
      <c r="AA434" s="1019"/>
      <c r="AB434" s="1019"/>
      <c r="AC434" s="1019"/>
      <c r="AD434" s="1019"/>
      <c r="AE434" s="1019"/>
      <c r="AF434" s="1019"/>
      <c r="AG434" s="1019"/>
      <c r="AH434" s="1019"/>
      <c r="AI434" s="1019"/>
      <c r="AJ434" s="1019"/>
      <c r="AK434" s="1019"/>
      <c r="AL434" s="1019"/>
      <c r="AM434" s="1019"/>
      <c r="AN434" s="1019"/>
      <c r="AO434" s="1019"/>
      <c r="AP434" s="1019"/>
      <c r="AQ434" s="1019"/>
      <c r="AR434" s="1019"/>
      <c r="AS434" s="1019"/>
      <c r="AT434" s="1039"/>
      <c r="AU434" s="1039"/>
      <c r="AV434" s="1042"/>
      <c r="AW434" s="1041"/>
      <c r="AX434" s="1039"/>
      <c r="AY434" s="1039"/>
      <c r="AZ434" s="1019"/>
      <c r="BA434" s="1019"/>
      <c r="BB434" s="1039"/>
      <c r="BC434" s="1039"/>
      <c r="BD434" s="1039"/>
      <c r="BE434" s="1019"/>
      <c r="BF434" s="1019"/>
      <c r="BG434" s="1039"/>
      <c r="BH434" s="1007"/>
      <c r="BI434" s="1007"/>
      <c r="BJ434" s="1007"/>
      <c r="BK434" s="1007"/>
      <c r="BL434" s="1007"/>
      <c r="BM434" s="1007"/>
      <c r="BN434" s="1007"/>
      <c r="BO434" s="1007"/>
      <c r="BP434" s="1007"/>
      <c r="BQ434" s="1007"/>
      <c r="BR434" s="1007"/>
      <c r="BS434" s="1007"/>
      <c r="BT434" s="1007"/>
      <c r="BU434" s="1007"/>
      <c r="BV434" s="1007"/>
      <c r="BW434" s="1007"/>
      <c r="BX434" s="1007"/>
      <c r="BY434" s="1007"/>
      <c r="BZ434" s="1007"/>
      <c r="CA434" s="1007"/>
      <c r="CB434" s="1007"/>
      <c r="CC434" s="1007"/>
      <c r="CD434" s="1007"/>
      <c r="CE434" s="1007"/>
      <c r="CF434" s="1007"/>
      <c r="CG434" s="1007"/>
      <c r="CH434" s="1007"/>
      <c r="CI434" s="1007"/>
      <c r="CJ434" s="1007"/>
    </row>
    <row r="435" spans="1:88" s="1011" customFormat="1" hidden="1">
      <c r="A435" s="1039"/>
      <c r="B435" s="1019"/>
      <c r="C435" s="1019"/>
      <c r="D435" s="1019"/>
      <c r="E435" s="1019"/>
      <c r="F435" s="1019"/>
      <c r="G435" s="1019"/>
      <c r="H435" s="1019"/>
      <c r="I435" s="1019"/>
      <c r="J435" s="1019"/>
      <c r="K435" s="1019"/>
      <c r="L435" s="1019"/>
      <c r="M435" s="1019"/>
      <c r="N435" s="1019"/>
      <c r="O435" s="1019"/>
      <c r="P435" s="1019"/>
      <c r="Q435" s="1019"/>
      <c r="R435" s="1019"/>
      <c r="S435" s="1019"/>
      <c r="T435" s="1019"/>
      <c r="U435" s="1019"/>
      <c r="V435" s="1019"/>
      <c r="W435" s="1019"/>
      <c r="X435" s="1040"/>
      <c r="Y435" s="1041"/>
      <c r="Z435" s="1019"/>
      <c r="AA435" s="1019"/>
      <c r="AB435" s="1019"/>
      <c r="AC435" s="1019"/>
      <c r="AD435" s="1019"/>
      <c r="AE435" s="1019"/>
      <c r="AF435" s="1019"/>
      <c r="AG435" s="1019"/>
      <c r="AH435" s="1019"/>
      <c r="AI435" s="1019"/>
      <c r="AJ435" s="1019"/>
      <c r="AK435" s="1019"/>
      <c r="AL435" s="1019"/>
      <c r="AM435" s="1019"/>
      <c r="AN435" s="1019"/>
      <c r="AO435" s="1019"/>
      <c r="AP435" s="1019"/>
      <c r="AQ435" s="1019"/>
      <c r="AR435" s="1019"/>
      <c r="AS435" s="1019"/>
      <c r="AT435" s="1039"/>
      <c r="AU435" s="1039"/>
      <c r="AV435" s="1042"/>
      <c r="AW435" s="1041"/>
      <c r="AX435" s="1039"/>
      <c r="AY435" s="1039"/>
      <c r="AZ435" s="1019"/>
      <c r="BA435" s="1019"/>
      <c r="BB435" s="1039"/>
      <c r="BC435" s="1039"/>
      <c r="BD435" s="1039"/>
      <c r="BE435" s="1019"/>
      <c r="BF435" s="1019"/>
      <c r="BG435" s="1039"/>
      <c r="BH435" s="1007"/>
      <c r="BI435" s="1007"/>
      <c r="BJ435" s="1007"/>
      <c r="BK435" s="1007"/>
      <c r="BL435" s="1007"/>
      <c r="BM435" s="1007"/>
      <c r="BN435" s="1007"/>
      <c r="BO435" s="1007"/>
      <c r="BP435" s="1007"/>
      <c r="BQ435" s="1007"/>
      <c r="BR435" s="1007"/>
      <c r="BS435" s="1007"/>
      <c r="BT435" s="1007"/>
      <c r="BU435" s="1007"/>
      <c r="BV435" s="1007"/>
      <c r="BW435" s="1007"/>
      <c r="BX435" s="1007"/>
      <c r="BY435" s="1007"/>
      <c r="BZ435" s="1007"/>
      <c r="CA435" s="1007"/>
      <c r="CB435" s="1007"/>
      <c r="CC435" s="1007"/>
      <c r="CD435" s="1007"/>
      <c r="CE435" s="1007"/>
      <c r="CF435" s="1007"/>
      <c r="CG435" s="1007"/>
      <c r="CH435" s="1007"/>
      <c r="CI435" s="1007"/>
      <c r="CJ435" s="1007"/>
    </row>
    <row r="436" spans="1:88" s="1011" customFormat="1" hidden="1">
      <c r="A436" s="1039"/>
      <c r="B436" s="1019"/>
      <c r="C436" s="1019"/>
      <c r="D436" s="1019"/>
      <c r="E436" s="1019"/>
      <c r="F436" s="1019"/>
      <c r="G436" s="1019"/>
      <c r="H436" s="1019"/>
      <c r="I436" s="1019"/>
      <c r="J436" s="1019"/>
      <c r="K436" s="1019"/>
      <c r="L436" s="1019"/>
      <c r="M436" s="1019"/>
      <c r="N436" s="1019"/>
      <c r="O436" s="1019"/>
      <c r="P436" s="1019"/>
      <c r="Q436" s="1019"/>
      <c r="R436" s="1019"/>
      <c r="S436" s="1019"/>
      <c r="T436" s="1019"/>
      <c r="U436" s="1019"/>
      <c r="V436" s="1019"/>
      <c r="W436" s="1019"/>
      <c r="X436" s="1040"/>
      <c r="Y436" s="1041"/>
      <c r="Z436" s="1019"/>
      <c r="AA436" s="1019"/>
      <c r="AB436" s="1019"/>
      <c r="AC436" s="1019"/>
      <c r="AD436" s="1019"/>
      <c r="AE436" s="1019"/>
      <c r="AF436" s="1019"/>
      <c r="AG436" s="1019"/>
      <c r="AH436" s="1019"/>
      <c r="AI436" s="1019"/>
      <c r="AJ436" s="1019"/>
      <c r="AK436" s="1019"/>
      <c r="AL436" s="1019"/>
      <c r="AM436" s="1019"/>
      <c r="AN436" s="1019"/>
      <c r="AO436" s="1019"/>
      <c r="AP436" s="1019"/>
      <c r="AQ436" s="1019"/>
      <c r="AR436" s="1019"/>
      <c r="AS436" s="1019"/>
      <c r="AT436" s="1039"/>
      <c r="AU436" s="1039"/>
      <c r="AV436" s="1042"/>
      <c r="AW436" s="1041"/>
      <c r="AX436" s="1039"/>
      <c r="AY436" s="1039"/>
      <c r="AZ436" s="1019"/>
      <c r="BA436" s="1019"/>
      <c r="BB436" s="1039"/>
      <c r="BC436" s="1039"/>
      <c r="BD436" s="1039"/>
      <c r="BE436" s="1019"/>
      <c r="BF436" s="1019"/>
      <c r="BG436" s="1039"/>
      <c r="BH436" s="1007"/>
      <c r="BI436" s="1007"/>
      <c r="BJ436" s="1007"/>
      <c r="BK436" s="1007"/>
      <c r="BL436" s="1007"/>
      <c r="BM436" s="1007"/>
      <c r="BN436" s="1007"/>
      <c r="BO436" s="1007"/>
      <c r="BP436" s="1007"/>
      <c r="BQ436" s="1007"/>
      <c r="BR436" s="1007"/>
      <c r="BS436" s="1007"/>
      <c r="BT436" s="1007"/>
      <c r="BU436" s="1007"/>
      <c r="BV436" s="1007"/>
      <c r="BW436" s="1007"/>
      <c r="BX436" s="1007"/>
      <c r="BY436" s="1007"/>
      <c r="BZ436" s="1007"/>
      <c r="CA436" s="1007"/>
      <c r="CB436" s="1007"/>
      <c r="CC436" s="1007"/>
      <c r="CD436" s="1007"/>
      <c r="CE436" s="1007"/>
      <c r="CF436" s="1007"/>
      <c r="CG436" s="1007"/>
      <c r="CH436" s="1007"/>
      <c r="CI436" s="1007"/>
      <c r="CJ436" s="1007"/>
    </row>
    <row r="437" spans="1:88" s="1011" customFormat="1" hidden="1">
      <c r="A437" s="1039"/>
      <c r="B437" s="1019"/>
      <c r="C437" s="1019"/>
      <c r="D437" s="1019"/>
      <c r="E437" s="1019"/>
      <c r="F437" s="1019"/>
      <c r="G437" s="1019"/>
      <c r="H437" s="1019"/>
      <c r="I437" s="1019"/>
      <c r="J437" s="1019"/>
      <c r="K437" s="1019"/>
      <c r="L437" s="1019"/>
      <c r="M437" s="1019"/>
      <c r="N437" s="1019"/>
      <c r="O437" s="1019"/>
      <c r="P437" s="1019"/>
      <c r="Q437" s="1019"/>
      <c r="R437" s="1019"/>
      <c r="S437" s="1019"/>
      <c r="T437" s="1019"/>
      <c r="U437" s="1019"/>
      <c r="V437" s="1019"/>
      <c r="W437" s="1019"/>
      <c r="X437" s="1040"/>
      <c r="Y437" s="1041"/>
      <c r="Z437" s="1019"/>
      <c r="AA437" s="1019"/>
      <c r="AB437" s="1019"/>
      <c r="AC437" s="1019"/>
      <c r="AD437" s="1019"/>
      <c r="AE437" s="1019"/>
      <c r="AF437" s="1019"/>
      <c r="AG437" s="1019"/>
      <c r="AH437" s="1019"/>
      <c r="AI437" s="1019"/>
      <c r="AJ437" s="1019"/>
      <c r="AK437" s="1019"/>
      <c r="AL437" s="1019"/>
      <c r="AM437" s="1019"/>
      <c r="AN437" s="1019"/>
      <c r="AO437" s="1019"/>
      <c r="AP437" s="1019"/>
      <c r="AQ437" s="1019"/>
      <c r="AR437" s="1019"/>
      <c r="AS437" s="1019"/>
      <c r="AT437" s="1039"/>
      <c r="AU437" s="1039"/>
      <c r="AV437" s="1042"/>
      <c r="AW437" s="1041"/>
      <c r="AX437" s="1039"/>
      <c r="AY437" s="1039"/>
      <c r="AZ437" s="1019"/>
      <c r="BA437" s="1019"/>
      <c r="BB437" s="1039"/>
      <c r="BC437" s="1039"/>
      <c r="BD437" s="1039"/>
      <c r="BE437" s="1019"/>
      <c r="BF437" s="1019"/>
      <c r="BG437" s="1039"/>
      <c r="BH437" s="1007"/>
      <c r="BI437" s="1007"/>
      <c r="BJ437" s="1007"/>
      <c r="BK437" s="1007"/>
      <c r="BL437" s="1007"/>
      <c r="BM437" s="1007"/>
      <c r="BN437" s="1007"/>
      <c r="BO437" s="1007"/>
      <c r="BP437" s="1007"/>
      <c r="BQ437" s="1007"/>
      <c r="BR437" s="1007"/>
      <c r="BS437" s="1007"/>
      <c r="BT437" s="1007"/>
      <c r="BU437" s="1007"/>
      <c r="BV437" s="1007"/>
      <c r="BW437" s="1007"/>
      <c r="BX437" s="1007"/>
      <c r="BY437" s="1007"/>
      <c r="BZ437" s="1007"/>
      <c r="CA437" s="1007"/>
      <c r="CB437" s="1007"/>
      <c r="CC437" s="1007"/>
      <c r="CD437" s="1007"/>
      <c r="CE437" s="1007"/>
      <c r="CF437" s="1007"/>
      <c r="CG437" s="1007"/>
      <c r="CH437" s="1007"/>
      <c r="CI437" s="1007"/>
      <c r="CJ437" s="1007"/>
    </row>
    <row r="438" spans="1:88" s="1011" customFormat="1" hidden="1">
      <c r="A438" s="1039"/>
      <c r="B438" s="1019"/>
      <c r="C438" s="1019"/>
      <c r="D438" s="1019"/>
      <c r="E438" s="1019"/>
      <c r="F438" s="1019"/>
      <c r="G438" s="1019"/>
      <c r="H438" s="1019"/>
      <c r="I438" s="1019"/>
      <c r="J438" s="1019"/>
      <c r="K438" s="1019"/>
      <c r="L438" s="1019"/>
      <c r="M438" s="1019"/>
      <c r="N438" s="1019"/>
      <c r="O438" s="1019"/>
      <c r="P438" s="1019"/>
      <c r="Q438" s="1019"/>
      <c r="R438" s="1019"/>
      <c r="S438" s="1019"/>
      <c r="T438" s="1019"/>
      <c r="U438" s="1019"/>
      <c r="V438" s="1019"/>
      <c r="W438" s="1019"/>
      <c r="X438" s="1040"/>
      <c r="Y438" s="1041"/>
      <c r="Z438" s="1019"/>
      <c r="AA438" s="1019"/>
      <c r="AB438" s="1019"/>
      <c r="AC438" s="1019"/>
      <c r="AD438" s="1019"/>
      <c r="AE438" s="1019"/>
      <c r="AF438" s="1019"/>
      <c r="AG438" s="1019"/>
      <c r="AH438" s="1019"/>
      <c r="AI438" s="1019"/>
      <c r="AJ438" s="1019"/>
      <c r="AK438" s="1019"/>
      <c r="AL438" s="1019"/>
      <c r="AM438" s="1019"/>
      <c r="AN438" s="1019"/>
      <c r="AO438" s="1019"/>
      <c r="AP438" s="1019"/>
      <c r="AQ438" s="1019"/>
      <c r="AR438" s="1019"/>
      <c r="AS438" s="1019"/>
      <c r="AT438" s="1039"/>
      <c r="AU438" s="1039"/>
      <c r="AV438" s="1042"/>
      <c r="AW438" s="1041"/>
      <c r="AX438" s="1039"/>
      <c r="AY438" s="1039"/>
      <c r="AZ438" s="1019"/>
      <c r="BA438" s="1019"/>
      <c r="BB438" s="1039"/>
      <c r="BC438" s="1039"/>
      <c r="BD438" s="1039"/>
      <c r="BE438" s="1019"/>
      <c r="BF438" s="1019"/>
      <c r="BG438" s="1039"/>
      <c r="BH438" s="1007"/>
      <c r="BI438" s="1007"/>
      <c r="BJ438" s="1007"/>
      <c r="BK438" s="1007"/>
      <c r="BL438" s="1007"/>
      <c r="BM438" s="1007"/>
      <c r="BN438" s="1007"/>
      <c r="BO438" s="1007"/>
      <c r="BP438" s="1007"/>
      <c r="BQ438" s="1007"/>
      <c r="BR438" s="1007"/>
      <c r="BS438" s="1007"/>
      <c r="BT438" s="1007"/>
      <c r="BU438" s="1007"/>
      <c r="BV438" s="1007"/>
      <c r="BW438" s="1007"/>
      <c r="BX438" s="1007"/>
      <c r="BY438" s="1007"/>
      <c r="BZ438" s="1007"/>
      <c r="CA438" s="1007"/>
      <c r="CB438" s="1007"/>
      <c r="CC438" s="1007"/>
      <c r="CD438" s="1007"/>
      <c r="CE438" s="1007"/>
      <c r="CF438" s="1007"/>
      <c r="CG438" s="1007"/>
      <c r="CH438" s="1007"/>
      <c r="CI438" s="1007"/>
      <c r="CJ438" s="1007"/>
    </row>
    <row r="439" spans="1:88" s="1011" customFormat="1" hidden="1">
      <c r="A439" s="1039"/>
      <c r="B439" s="1019"/>
      <c r="C439" s="1019"/>
      <c r="D439" s="1019"/>
      <c r="E439" s="1019"/>
      <c r="F439" s="1019"/>
      <c r="G439" s="1019"/>
      <c r="H439" s="1019"/>
      <c r="I439" s="1019"/>
      <c r="J439" s="1019"/>
      <c r="K439" s="1019"/>
      <c r="L439" s="1019"/>
      <c r="M439" s="1019"/>
      <c r="N439" s="1019"/>
      <c r="O439" s="1019"/>
      <c r="P439" s="1019"/>
      <c r="Q439" s="1019"/>
      <c r="R439" s="1019"/>
      <c r="S439" s="1019"/>
      <c r="T439" s="1019"/>
      <c r="U439" s="1019"/>
      <c r="V439" s="1019"/>
      <c r="W439" s="1019"/>
      <c r="X439" s="1040"/>
      <c r="Y439" s="1041"/>
      <c r="Z439" s="1019"/>
      <c r="AA439" s="1019"/>
      <c r="AB439" s="1019"/>
      <c r="AC439" s="1019"/>
      <c r="AD439" s="1019"/>
      <c r="AE439" s="1019"/>
      <c r="AF439" s="1019"/>
      <c r="AG439" s="1019"/>
      <c r="AH439" s="1019"/>
      <c r="AI439" s="1019"/>
      <c r="AJ439" s="1019"/>
      <c r="AK439" s="1019"/>
      <c r="AL439" s="1019"/>
      <c r="AM439" s="1019"/>
      <c r="AN439" s="1019"/>
      <c r="AO439" s="1019"/>
      <c r="AP439" s="1019"/>
      <c r="AQ439" s="1019"/>
      <c r="AR439" s="1019"/>
      <c r="AS439" s="1019"/>
      <c r="AT439" s="1039"/>
      <c r="AU439" s="1039"/>
      <c r="AV439" s="1042"/>
      <c r="AW439" s="1041"/>
      <c r="AX439" s="1039"/>
      <c r="AY439" s="1039"/>
      <c r="AZ439" s="1019"/>
      <c r="BA439" s="1019"/>
      <c r="BB439" s="1039"/>
      <c r="BC439" s="1039"/>
      <c r="BD439" s="1039"/>
      <c r="BE439" s="1019"/>
      <c r="BF439" s="1019"/>
      <c r="BG439" s="1039"/>
      <c r="BH439" s="1007"/>
      <c r="BI439" s="1007"/>
      <c r="BJ439" s="1007"/>
      <c r="BK439" s="1007"/>
      <c r="BL439" s="1007"/>
      <c r="BM439" s="1007"/>
      <c r="BN439" s="1007"/>
      <c r="BO439" s="1007"/>
      <c r="BP439" s="1007"/>
      <c r="BQ439" s="1007"/>
      <c r="BR439" s="1007"/>
      <c r="BS439" s="1007"/>
      <c r="BT439" s="1007"/>
      <c r="BU439" s="1007"/>
      <c r="BV439" s="1007"/>
      <c r="BW439" s="1007"/>
      <c r="BX439" s="1007"/>
      <c r="BY439" s="1007"/>
      <c r="BZ439" s="1007"/>
      <c r="CA439" s="1007"/>
      <c r="CB439" s="1007"/>
      <c r="CC439" s="1007"/>
      <c r="CD439" s="1007"/>
      <c r="CE439" s="1007"/>
      <c r="CF439" s="1007"/>
      <c r="CG439" s="1007"/>
      <c r="CH439" s="1007"/>
      <c r="CI439" s="1007"/>
      <c r="CJ439" s="1007"/>
    </row>
    <row r="440" spans="1:88" s="1011" customFormat="1" hidden="1">
      <c r="A440" s="1039"/>
      <c r="B440" s="1019"/>
      <c r="C440" s="1019"/>
      <c r="D440" s="1019"/>
      <c r="E440" s="1019"/>
      <c r="F440" s="1019"/>
      <c r="G440" s="1019"/>
      <c r="H440" s="1019"/>
      <c r="I440" s="1019"/>
      <c r="J440" s="1019"/>
      <c r="K440" s="1019"/>
      <c r="L440" s="1019"/>
      <c r="M440" s="1019"/>
      <c r="N440" s="1019"/>
      <c r="O440" s="1019"/>
      <c r="P440" s="1019"/>
      <c r="Q440" s="1019"/>
      <c r="R440" s="1019"/>
      <c r="S440" s="1019"/>
      <c r="T440" s="1019"/>
      <c r="U440" s="1019"/>
      <c r="V440" s="1019"/>
      <c r="W440" s="1019"/>
      <c r="X440" s="1040"/>
      <c r="Y440" s="1041"/>
      <c r="Z440" s="1019"/>
      <c r="AA440" s="1019"/>
      <c r="AB440" s="1019"/>
      <c r="AC440" s="1019"/>
      <c r="AD440" s="1019"/>
      <c r="AE440" s="1019"/>
      <c r="AF440" s="1019"/>
      <c r="AG440" s="1019"/>
      <c r="AH440" s="1019"/>
      <c r="AI440" s="1019"/>
      <c r="AJ440" s="1019"/>
      <c r="AK440" s="1019"/>
      <c r="AL440" s="1019"/>
      <c r="AM440" s="1019"/>
      <c r="AN440" s="1019"/>
      <c r="AO440" s="1019"/>
      <c r="AP440" s="1019"/>
      <c r="AQ440" s="1019"/>
      <c r="AR440" s="1019"/>
      <c r="AS440" s="1019"/>
      <c r="AT440" s="1039"/>
      <c r="AU440" s="1039"/>
      <c r="AV440" s="1042"/>
      <c r="AW440" s="1041"/>
      <c r="AX440" s="1039"/>
      <c r="AY440" s="1039"/>
      <c r="AZ440" s="1019"/>
      <c r="BA440" s="1019"/>
      <c r="BB440" s="1039"/>
      <c r="BC440" s="1039"/>
      <c r="BD440" s="1039"/>
      <c r="BE440" s="1019"/>
      <c r="BF440" s="1019"/>
      <c r="BG440" s="1039"/>
      <c r="BH440" s="1007"/>
      <c r="BI440" s="1007"/>
      <c r="BJ440" s="1007"/>
      <c r="BK440" s="1007"/>
      <c r="BL440" s="1007"/>
      <c r="BM440" s="1007"/>
      <c r="BN440" s="1007"/>
      <c r="BO440" s="1007"/>
      <c r="BP440" s="1007"/>
      <c r="BQ440" s="1007"/>
      <c r="BR440" s="1007"/>
      <c r="BS440" s="1007"/>
      <c r="BT440" s="1007"/>
      <c r="BU440" s="1007"/>
      <c r="BV440" s="1007"/>
      <c r="BW440" s="1007"/>
      <c r="BX440" s="1007"/>
      <c r="BY440" s="1007"/>
      <c r="BZ440" s="1007"/>
      <c r="CA440" s="1007"/>
      <c r="CB440" s="1007"/>
      <c r="CC440" s="1007"/>
      <c r="CD440" s="1007"/>
      <c r="CE440" s="1007"/>
      <c r="CF440" s="1007"/>
      <c r="CG440" s="1007"/>
      <c r="CH440" s="1007"/>
      <c r="CI440" s="1007"/>
      <c r="CJ440" s="1007"/>
    </row>
    <row r="441" spans="1:88" s="1011" customFormat="1" hidden="1">
      <c r="A441" s="1039"/>
      <c r="B441" s="1019"/>
      <c r="C441" s="1019"/>
      <c r="D441" s="1019"/>
      <c r="E441" s="1019"/>
      <c r="F441" s="1019"/>
      <c r="G441" s="1019"/>
      <c r="H441" s="1019"/>
      <c r="I441" s="1019"/>
      <c r="J441" s="1019"/>
      <c r="K441" s="1019"/>
      <c r="L441" s="1019"/>
      <c r="M441" s="1019"/>
      <c r="N441" s="1019"/>
      <c r="O441" s="1019"/>
      <c r="P441" s="1019"/>
      <c r="Q441" s="1019"/>
      <c r="R441" s="1019"/>
      <c r="S441" s="1019"/>
      <c r="T441" s="1019"/>
      <c r="U441" s="1019"/>
      <c r="V441" s="1019"/>
      <c r="W441" s="1019"/>
      <c r="X441" s="1040"/>
      <c r="Y441" s="1041"/>
      <c r="Z441" s="1019"/>
      <c r="AA441" s="1019"/>
      <c r="AB441" s="1019"/>
      <c r="AC441" s="1019"/>
      <c r="AD441" s="1019"/>
      <c r="AE441" s="1019"/>
      <c r="AF441" s="1019"/>
      <c r="AG441" s="1019"/>
      <c r="AH441" s="1019"/>
      <c r="AI441" s="1019"/>
      <c r="AJ441" s="1019"/>
      <c r="AK441" s="1019"/>
      <c r="AL441" s="1019"/>
      <c r="AM441" s="1019"/>
      <c r="AN441" s="1019"/>
      <c r="AO441" s="1019"/>
      <c r="AP441" s="1019"/>
      <c r="AQ441" s="1019"/>
      <c r="AR441" s="1019"/>
      <c r="AS441" s="1019"/>
      <c r="AT441" s="1039"/>
      <c r="AU441" s="1039"/>
      <c r="AV441" s="1042"/>
      <c r="AW441" s="1041"/>
      <c r="AX441" s="1039"/>
      <c r="AY441" s="1039"/>
      <c r="AZ441" s="1019"/>
      <c r="BA441" s="1019"/>
      <c r="BB441" s="1039"/>
      <c r="BC441" s="1039"/>
      <c r="BD441" s="1039"/>
      <c r="BE441" s="1019"/>
      <c r="BF441" s="1019"/>
      <c r="BG441" s="1039"/>
      <c r="BH441" s="1007"/>
      <c r="BI441" s="1007"/>
      <c r="BJ441" s="1007"/>
      <c r="BK441" s="1007"/>
      <c r="BL441" s="1007"/>
      <c r="BM441" s="1007"/>
      <c r="BN441" s="1007"/>
      <c r="BO441" s="1007"/>
      <c r="BP441" s="1007"/>
      <c r="BQ441" s="1007"/>
      <c r="BR441" s="1007"/>
      <c r="BS441" s="1007"/>
      <c r="BT441" s="1007"/>
      <c r="BU441" s="1007"/>
      <c r="BV441" s="1007"/>
      <c r="BW441" s="1007"/>
      <c r="BX441" s="1007"/>
      <c r="BY441" s="1007"/>
      <c r="BZ441" s="1007"/>
      <c r="CA441" s="1007"/>
      <c r="CB441" s="1007"/>
      <c r="CC441" s="1007"/>
      <c r="CD441" s="1007"/>
      <c r="CE441" s="1007"/>
      <c r="CF441" s="1007"/>
      <c r="CG441" s="1007"/>
      <c r="CH441" s="1007"/>
      <c r="CI441" s="1007"/>
      <c r="CJ441" s="1007"/>
    </row>
    <row r="442" spans="1:88" s="1011" customFormat="1" hidden="1">
      <c r="A442" s="1039"/>
      <c r="B442" s="1019"/>
      <c r="C442" s="1019"/>
      <c r="D442" s="1019"/>
      <c r="E442" s="1019"/>
      <c r="F442" s="1019"/>
      <c r="G442" s="1019"/>
      <c r="H442" s="1019"/>
      <c r="I442" s="1019"/>
      <c r="J442" s="1019"/>
      <c r="K442" s="1019"/>
      <c r="L442" s="1019"/>
      <c r="M442" s="1019"/>
      <c r="N442" s="1019"/>
      <c r="O442" s="1019"/>
      <c r="P442" s="1019"/>
      <c r="Q442" s="1019"/>
      <c r="R442" s="1019"/>
      <c r="S442" s="1019"/>
      <c r="T442" s="1019"/>
      <c r="U442" s="1019"/>
      <c r="V442" s="1019"/>
      <c r="W442" s="1019"/>
      <c r="X442" s="1040"/>
      <c r="Y442" s="1041"/>
      <c r="Z442" s="1019"/>
      <c r="AA442" s="1019"/>
      <c r="AB442" s="1019"/>
      <c r="AC442" s="1019"/>
      <c r="AD442" s="1019"/>
      <c r="AE442" s="1019"/>
      <c r="AF442" s="1019"/>
      <c r="AG442" s="1019"/>
      <c r="AH442" s="1019"/>
      <c r="AI442" s="1019"/>
      <c r="AJ442" s="1019"/>
      <c r="AK442" s="1019"/>
      <c r="AL442" s="1019"/>
      <c r="AM442" s="1019"/>
      <c r="AN442" s="1019"/>
      <c r="AO442" s="1019"/>
      <c r="AP442" s="1019"/>
      <c r="AQ442" s="1019"/>
      <c r="AR442" s="1019"/>
      <c r="AS442" s="1019"/>
      <c r="AT442" s="1039"/>
      <c r="AU442" s="1039"/>
      <c r="AV442" s="1042"/>
      <c r="AW442" s="1041"/>
      <c r="AX442" s="1039"/>
      <c r="AY442" s="1039"/>
      <c r="AZ442" s="1019"/>
      <c r="BA442" s="1019"/>
      <c r="BB442" s="1039"/>
      <c r="BC442" s="1039"/>
      <c r="BD442" s="1039"/>
      <c r="BE442" s="1019"/>
      <c r="BF442" s="1019"/>
      <c r="BG442" s="1039"/>
      <c r="BH442" s="1007"/>
      <c r="BI442" s="1007"/>
      <c r="BJ442" s="1007"/>
      <c r="BK442" s="1007"/>
      <c r="BL442" s="1007"/>
      <c r="BM442" s="1007"/>
      <c r="BN442" s="1007"/>
      <c r="BO442" s="1007"/>
      <c r="BP442" s="1007"/>
      <c r="BQ442" s="1007"/>
      <c r="BR442" s="1007"/>
      <c r="BS442" s="1007"/>
      <c r="BT442" s="1007"/>
      <c r="BU442" s="1007"/>
      <c r="BV442" s="1007"/>
      <c r="BW442" s="1007"/>
      <c r="BX442" s="1007"/>
      <c r="BY442" s="1007"/>
      <c r="BZ442" s="1007"/>
      <c r="CA442" s="1007"/>
      <c r="CB442" s="1007"/>
      <c r="CC442" s="1007"/>
      <c r="CD442" s="1007"/>
      <c r="CE442" s="1007"/>
      <c r="CF442" s="1007"/>
      <c r="CG442" s="1007"/>
      <c r="CH442" s="1007"/>
      <c r="CI442" s="1007"/>
      <c r="CJ442" s="1007"/>
    </row>
    <row r="443" spans="1:88" s="1011" customFormat="1" hidden="1">
      <c r="A443" s="1039"/>
      <c r="B443" s="1019"/>
      <c r="C443" s="1019"/>
      <c r="D443" s="1019"/>
      <c r="E443" s="1019"/>
      <c r="F443" s="1019"/>
      <c r="G443" s="1019"/>
      <c r="H443" s="1019"/>
      <c r="I443" s="1019"/>
      <c r="J443" s="1019"/>
      <c r="K443" s="1019"/>
      <c r="L443" s="1019"/>
      <c r="M443" s="1019"/>
      <c r="N443" s="1019"/>
      <c r="O443" s="1019"/>
      <c r="P443" s="1019"/>
      <c r="Q443" s="1019"/>
      <c r="R443" s="1019"/>
      <c r="S443" s="1019"/>
      <c r="T443" s="1019"/>
      <c r="U443" s="1019"/>
      <c r="V443" s="1019"/>
      <c r="W443" s="1019"/>
      <c r="X443" s="1040"/>
      <c r="Y443" s="1041"/>
      <c r="Z443" s="1019"/>
      <c r="AA443" s="1019"/>
      <c r="AB443" s="1019"/>
      <c r="AC443" s="1019"/>
      <c r="AD443" s="1019"/>
      <c r="AE443" s="1019"/>
      <c r="AF443" s="1019"/>
      <c r="AG443" s="1019"/>
      <c r="AH443" s="1019"/>
      <c r="AI443" s="1019"/>
      <c r="AJ443" s="1019"/>
      <c r="AK443" s="1019"/>
      <c r="AL443" s="1019"/>
      <c r="AM443" s="1019"/>
      <c r="AN443" s="1019"/>
      <c r="AO443" s="1019"/>
      <c r="AP443" s="1019"/>
      <c r="AQ443" s="1019"/>
      <c r="AR443" s="1019"/>
      <c r="AS443" s="1019"/>
      <c r="AT443" s="1039"/>
      <c r="AU443" s="1039"/>
      <c r="AV443" s="1042"/>
      <c r="AW443" s="1041"/>
      <c r="AX443" s="1039"/>
      <c r="AY443" s="1039"/>
      <c r="AZ443" s="1019"/>
      <c r="BA443" s="1019"/>
      <c r="BB443" s="1039"/>
      <c r="BC443" s="1039"/>
      <c r="BD443" s="1039"/>
      <c r="BE443" s="1019"/>
      <c r="BF443" s="1019"/>
      <c r="BG443" s="1039"/>
      <c r="BH443" s="1007"/>
      <c r="BI443" s="1007"/>
      <c r="BJ443" s="1007"/>
      <c r="BK443" s="1007"/>
      <c r="BL443" s="1007"/>
      <c r="BM443" s="1007"/>
      <c r="BN443" s="1007"/>
      <c r="BO443" s="1007"/>
      <c r="BP443" s="1007"/>
      <c r="BQ443" s="1007"/>
      <c r="BR443" s="1007"/>
      <c r="BS443" s="1007"/>
      <c r="BT443" s="1007"/>
      <c r="BU443" s="1007"/>
      <c r="BV443" s="1007"/>
      <c r="BW443" s="1007"/>
      <c r="BX443" s="1007"/>
      <c r="BY443" s="1007"/>
      <c r="BZ443" s="1007"/>
      <c r="CA443" s="1007"/>
      <c r="CB443" s="1007"/>
      <c r="CC443" s="1007"/>
      <c r="CD443" s="1007"/>
      <c r="CE443" s="1007"/>
      <c r="CF443" s="1007"/>
      <c r="CG443" s="1007"/>
      <c r="CH443" s="1007"/>
      <c r="CI443" s="1007"/>
      <c r="CJ443" s="1007"/>
    </row>
    <row r="444" spans="1:88" s="1011" customFormat="1" hidden="1">
      <c r="A444" s="1039"/>
      <c r="B444" s="1019"/>
      <c r="C444" s="1019"/>
      <c r="D444" s="1019"/>
      <c r="E444" s="1019"/>
      <c r="F444" s="1019"/>
      <c r="G444" s="1019"/>
      <c r="H444" s="1019"/>
      <c r="I444" s="1019"/>
      <c r="J444" s="1019"/>
      <c r="K444" s="1019"/>
      <c r="L444" s="1019"/>
      <c r="M444" s="1019"/>
      <c r="N444" s="1019"/>
      <c r="O444" s="1019"/>
      <c r="P444" s="1019"/>
      <c r="Q444" s="1019"/>
      <c r="R444" s="1019"/>
      <c r="S444" s="1019"/>
      <c r="T444" s="1019"/>
      <c r="U444" s="1019"/>
      <c r="V444" s="1019"/>
      <c r="W444" s="1019"/>
      <c r="X444" s="1040"/>
      <c r="Y444" s="1041"/>
      <c r="Z444" s="1019"/>
      <c r="AA444" s="1019"/>
      <c r="AB444" s="1019"/>
      <c r="AC444" s="1019"/>
      <c r="AD444" s="1019"/>
      <c r="AE444" s="1019"/>
      <c r="AF444" s="1019"/>
      <c r="AG444" s="1019"/>
      <c r="AH444" s="1019"/>
      <c r="AI444" s="1019"/>
      <c r="AJ444" s="1019"/>
      <c r="AK444" s="1019"/>
      <c r="AL444" s="1019"/>
      <c r="AM444" s="1019"/>
      <c r="AN444" s="1019"/>
      <c r="AO444" s="1019"/>
      <c r="AP444" s="1019"/>
      <c r="AQ444" s="1019"/>
      <c r="AR444" s="1019"/>
      <c r="AS444" s="1019"/>
      <c r="AT444" s="1039"/>
      <c r="AU444" s="1039"/>
      <c r="AV444" s="1042"/>
      <c r="AW444" s="1041"/>
      <c r="AX444" s="1039"/>
      <c r="AY444" s="1039"/>
      <c r="AZ444" s="1019"/>
      <c r="BA444" s="1019"/>
      <c r="BB444" s="1039"/>
      <c r="BC444" s="1039"/>
      <c r="BD444" s="1039"/>
      <c r="BE444" s="1019"/>
      <c r="BF444" s="1019"/>
      <c r="BG444" s="1039"/>
      <c r="BH444" s="1007"/>
      <c r="BI444" s="1007"/>
      <c r="BJ444" s="1007"/>
      <c r="BK444" s="1007"/>
      <c r="BL444" s="1007"/>
      <c r="BM444" s="1007"/>
      <c r="BN444" s="1007"/>
      <c r="BO444" s="1007"/>
      <c r="BP444" s="1007"/>
      <c r="BQ444" s="1007"/>
      <c r="BR444" s="1007"/>
      <c r="BS444" s="1007"/>
      <c r="BT444" s="1007"/>
      <c r="BU444" s="1007"/>
      <c r="BV444" s="1007"/>
      <c r="BW444" s="1007"/>
      <c r="BX444" s="1007"/>
      <c r="BY444" s="1007"/>
      <c r="BZ444" s="1007"/>
      <c r="CA444" s="1007"/>
      <c r="CB444" s="1007"/>
      <c r="CC444" s="1007"/>
      <c r="CD444" s="1007"/>
      <c r="CE444" s="1007"/>
      <c r="CF444" s="1007"/>
      <c r="CG444" s="1007"/>
      <c r="CH444" s="1007"/>
      <c r="CI444" s="1007"/>
      <c r="CJ444" s="1007"/>
    </row>
    <row r="445" spans="1:88" s="1011" customFormat="1" hidden="1">
      <c r="A445" s="1039"/>
      <c r="B445" s="1019"/>
      <c r="C445" s="1019"/>
      <c r="D445" s="1019"/>
      <c r="E445" s="1019"/>
      <c r="F445" s="1019"/>
      <c r="G445" s="1019"/>
      <c r="H445" s="1019"/>
      <c r="I445" s="1019"/>
      <c r="J445" s="1019"/>
      <c r="K445" s="1019"/>
      <c r="L445" s="1019"/>
      <c r="M445" s="1019"/>
      <c r="N445" s="1019"/>
      <c r="O445" s="1019"/>
      <c r="P445" s="1019"/>
      <c r="Q445" s="1019"/>
      <c r="R445" s="1019"/>
      <c r="S445" s="1019"/>
      <c r="T445" s="1019"/>
      <c r="U445" s="1019"/>
      <c r="V445" s="1019"/>
      <c r="W445" s="1019"/>
      <c r="X445" s="1040"/>
      <c r="Y445" s="1041"/>
      <c r="Z445" s="1019"/>
      <c r="AA445" s="1019"/>
      <c r="AB445" s="1019"/>
      <c r="AC445" s="1019"/>
      <c r="AD445" s="1019"/>
      <c r="AE445" s="1019"/>
      <c r="AF445" s="1019"/>
      <c r="AG445" s="1019"/>
      <c r="AH445" s="1019"/>
      <c r="AI445" s="1019"/>
      <c r="AJ445" s="1019"/>
      <c r="AK445" s="1019"/>
      <c r="AL445" s="1019"/>
      <c r="AM445" s="1019"/>
      <c r="AN445" s="1019"/>
      <c r="AO445" s="1019"/>
      <c r="AP445" s="1019"/>
      <c r="AQ445" s="1019"/>
      <c r="AR445" s="1019"/>
      <c r="AS445" s="1019"/>
      <c r="AT445" s="1039"/>
      <c r="AU445" s="1039"/>
      <c r="AV445" s="1042"/>
      <c r="AW445" s="1041"/>
      <c r="AX445" s="1039"/>
      <c r="AY445" s="1039"/>
      <c r="AZ445" s="1019"/>
      <c r="BA445" s="1019"/>
      <c r="BB445" s="1039"/>
      <c r="BC445" s="1039"/>
      <c r="BD445" s="1039"/>
      <c r="BE445" s="1019"/>
      <c r="BF445" s="1019"/>
      <c r="BG445" s="1039"/>
      <c r="BH445" s="1007"/>
      <c r="BI445" s="1007"/>
      <c r="BJ445" s="1007"/>
      <c r="BK445" s="1007"/>
      <c r="BL445" s="1007"/>
      <c r="BM445" s="1007"/>
      <c r="BN445" s="1007"/>
      <c r="BO445" s="1007"/>
      <c r="BP445" s="1007"/>
      <c r="BQ445" s="1007"/>
      <c r="BR445" s="1007"/>
      <c r="BS445" s="1007"/>
      <c r="BT445" s="1007"/>
      <c r="BU445" s="1007"/>
      <c r="BV445" s="1007"/>
      <c r="BW445" s="1007"/>
      <c r="BX445" s="1007"/>
      <c r="BY445" s="1007"/>
      <c r="BZ445" s="1007"/>
      <c r="CA445" s="1007"/>
      <c r="CB445" s="1007"/>
      <c r="CC445" s="1007"/>
      <c r="CD445" s="1007"/>
      <c r="CE445" s="1007"/>
      <c r="CF445" s="1007"/>
      <c r="CG445" s="1007"/>
      <c r="CH445" s="1007"/>
      <c r="CI445" s="1007"/>
      <c r="CJ445" s="1007"/>
    </row>
    <row r="446" spans="1:88" s="1011" customFormat="1" hidden="1">
      <c r="A446" s="1039"/>
      <c r="B446" s="1019"/>
      <c r="C446" s="1019"/>
      <c r="D446" s="1019"/>
      <c r="E446" s="1019"/>
      <c r="F446" s="1019"/>
      <c r="G446" s="1019"/>
      <c r="H446" s="1019"/>
      <c r="I446" s="1019"/>
      <c r="J446" s="1019"/>
      <c r="K446" s="1019"/>
      <c r="L446" s="1019"/>
      <c r="M446" s="1019"/>
      <c r="N446" s="1019"/>
      <c r="O446" s="1019"/>
      <c r="P446" s="1019"/>
      <c r="Q446" s="1019"/>
      <c r="R446" s="1019"/>
      <c r="S446" s="1019"/>
      <c r="T446" s="1019"/>
      <c r="U446" s="1019"/>
      <c r="V446" s="1019"/>
      <c r="W446" s="1019"/>
      <c r="X446" s="1040"/>
      <c r="Y446" s="1041"/>
      <c r="Z446" s="1019"/>
      <c r="AA446" s="1019"/>
      <c r="AB446" s="1019"/>
      <c r="AC446" s="1019"/>
      <c r="AD446" s="1019"/>
      <c r="AE446" s="1019"/>
      <c r="AF446" s="1019"/>
      <c r="AG446" s="1019"/>
      <c r="AH446" s="1019"/>
      <c r="AI446" s="1019"/>
      <c r="AJ446" s="1019"/>
      <c r="AK446" s="1019"/>
      <c r="AL446" s="1019"/>
      <c r="AM446" s="1019"/>
      <c r="AN446" s="1019"/>
      <c r="AO446" s="1019"/>
      <c r="AP446" s="1019"/>
      <c r="AQ446" s="1019"/>
      <c r="AR446" s="1019"/>
      <c r="AS446" s="1019"/>
      <c r="AT446" s="1039"/>
      <c r="AU446" s="1039"/>
      <c r="AV446" s="1042"/>
      <c r="AW446" s="1041"/>
      <c r="AX446" s="1039"/>
      <c r="AY446" s="1039"/>
      <c r="AZ446" s="1019"/>
      <c r="BA446" s="1019"/>
      <c r="BB446" s="1039"/>
      <c r="BC446" s="1039"/>
      <c r="BD446" s="1039"/>
      <c r="BE446" s="1019"/>
      <c r="BF446" s="1019"/>
      <c r="BG446" s="1039"/>
      <c r="BH446" s="1007"/>
      <c r="BI446" s="1007"/>
      <c r="BJ446" s="1007"/>
      <c r="BK446" s="1007"/>
      <c r="BL446" s="1007"/>
      <c r="BM446" s="1007"/>
      <c r="BN446" s="1007"/>
      <c r="BO446" s="1007"/>
      <c r="BP446" s="1007"/>
      <c r="BQ446" s="1007"/>
      <c r="BR446" s="1007"/>
      <c r="BS446" s="1007"/>
      <c r="BT446" s="1007"/>
      <c r="BU446" s="1007"/>
      <c r="BV446" s="1007"/>
      <c r="BW446" s="1007"/>
      <c r="BX446" s="1007"/>
      <c r="BY446" s="1007"/>
      <c r="BZ446" s="1007"/>
      <c r="CA446" s="1007"/>
      <c r="CB446" s="1007"/>
      <c r="CC446" s="1007"/>
      <c r="CD446" s="1007"/>
      <c r="CE446" s="1007"/>
      <c r="CF446" s="1007"/>
      <c r="CG446" s="1007"/>
      <c r="CH446" s="1007"/>
      <c r="CI446" s="1007"/>
      <c r="CJ446" s="1007"/>
    </row>
    <row r="447" spans="1:88" s="1011" customFormat="1" hidden="1">
      <c r="A447" s="1039"/>
      <c r="B447" s="1019"/>
      <c r="C447" s="1019"/>
      <c r="D447" s="1019"/>
      <c r="E447" s="1019"/>
      <c r="F447" s="1019"/>
      <c r="G447" s="1019"/>
      <c r="H447" s="1019"/>
      <c r="I447" s="1019"/>
      <c r="J447" s="1019"/>
      <c r="K447" s="1019"/>
      <c r="L447" s="1019"/>
      <c r="M447" s="1019"/>
      <c r="N447" s="1019"/>
      <c r="O447" s="1019"/>
      <c r="P447" s="1019"/>
      <c r="Q447" s="1019"/>
      <c r="R447" s="1019"/>
      <c r="S447" s="1019"/>
      <c r="T447" s="1019"/>
      <c r="U447" s="1019"/>
      <c r="V447" s="1019"/>
      <c r="W447" s="1019"/>
      <c r="X447" s="1040"/>
      <c r="Y447" s="1041"/>
      <c r="Z447" s="1019"/>
      <c r="AA447" s="1019"/>
      <c r="AB447" s="1019"/>
      <c r="AC447" s="1019"/>
      <c r="AD447" s="1019"/>
      <c r="AE447" s="1019"/>
      <c r="AF447" s="1019"/>
      <c r="AG447" s="1019"/>
      <c r="AH447" s="1019"/>
      <c r="AI447" s="1019"/>
      <c r="AJ447" s="1019"/>
      <c r="AK447" s="1019"/>
      <c r="AL447" s="1019"/>
      <c r="AM447" s="1019"/>
      <c r="AN447" s="1019"/>
      <c r="AO447" s="1019"/>
      <c r="AP447" s="1019"/>
      <c r="AQ447" s="1019"/>
      <c r="AR447" s="1019"/>
      <c r="AS447" s="1019"/>
      <c r="AT447" s="1039"/>
      <c r="AU447" s="1039"/>
      <c r="AV447" s="1042"/>
      <c r="AW447" s="1041"/>
      <c r="AX447" s="1039"/>
      <c r="AY447" s="1039"/>
      <c r="AZ447" s="1019"/>
      <c r="BA447" s="1019"/>
      <c r="BB447" s="1039"/>
      <c r="BC447" s="1039"/>
      <c r="BD447" s="1039"/>
      <c r="BE447" s="1019"/>
      <c r="BF447" s="1019"/>
      <c r="BG447" s="1039"/>
      <c r="BH447" s="1007"/>
      <c r="BI447" s="1007"/>
      <c r="BJ447" s="1007"/>
      <c r="BK447" s="1007"/>
      <c r="BL447" s="1007"/>
      <c r="BM447" s="1007"/>
      <c r="BN447" s="1007"/>
      <c r="BO447" s="1007"/>
      <c r="BP447" s="1007"/>
      <c r="BQ447" s="1007"/>
      <c r="BR447" s="1007"/>
      <c r="BS447" s="1007"/>
      <c r="BT447" s="1007"/>
      <c r="BU447" s="1007"/>
      <c r="BV447" s="1007"/>
      <c r="BW447" s="1007"/>
      <c r="BX447" s="1007"/>
      <c r="BY447" s="1007"/>
      <c r="BZ447" s="1007"/>
      <c r="CA447" s="1007"/>
      <c r="CB447" s="1007"/>
      <c r="CC447" s="1007"/>
      <c r="CD447" s="1007"/>
      <c r="CE447" s="1007"/>
      <c r="CF447" s="1007"/>
      <c r="CG447" s="1007"/>
      <c r="CH447" s="1007"/>
      <c r="CI447" s="1007"/>
      <c r="CJ447" s="1007"/>
    </row>
    <row r="448" spans="1:88" s="1011" customFormat="1" hidden="1">
      <c r="A448" s="1039"/>
      <c r="B448" s="1019"/>
      <c r="C448" s="1019"/>
      <c r="D448" s="1019"/>
      <c r="E448" s="1019"/>
      <c r="F448" s="1019"/>
      <c r="G448" s="1019"/>
      <c r="H448" s="1019"/>
      <c r="I448" s="1019"/>
      <c r="J448" s="1019"/>
      <c r="K448" s="1019"/>
      <c r="L448" s="1019"/>
      <c r="M448" s="1019"/>
      <c r="N448" s="1019"/>
      <c r="O448" s="1019"/>
      <c r="P448" s="1019"/>
      <c r="Q448" s="1019"/>
      <c r="R448" s="1019"/>
      <c r="S448" s="1019"/>
      <c r="T448" s="1019"/>
      <c r="U448" s="1019"/>
      <c r="V448" s="1019"/>
      <c r="W448" s="1019"/>
      <c r="X448" s="1040"/>
      <c r="Y448" s="1041"/>
      <c r="Z448" s="1019"/>
      <c r="AA448" s="1019"/>
      <c r="AB448" s="1019"/>
      <c r="AC448" s="1019"/>
      <c r="AD448" s="1019"/>
      <c r="AE448" s="1019"/>
      <c r="AF448" s="1019"/>
      <c r="AG448" s="1019"/>
      <c r="AH448" s="1019"/>
      <c r="AI448" s="1019"/>
      <c r="AJ448" s="1019"/>
      <c r="AK448" s="1019"/>
      <c r="AL448" s="1019"/>
      <c r="AM448" s="1019"/>
      <c r="AN448" s="1019"/>
      <c r="AO448" s="1019"/>
      <c r="AP448" s="1019"/>
      <c r="AQ448" s="1019"/>
      <c r="AR448" s="1019"/>
      <c r="AS448" s="1019"/>
      <c r="AT448" s="1039"/>
      <c r="AU448" s="1039"/>
      <c r="AV448" s="1042"/>
      <c r="AW448" s="1041"/>
      <c r="AX448" s="1039"/>
      <c r="AY448" s="1039"/>
      <c r="AZ448" s="1019"/>
      <c r="BA448" s="1019"/>
      <c r="BB448" s="1039"/>
      <c r="BC448" s="1039"/>
      <c r="BD448" s="1039"/>
      <c r="BE448" s="1019"/>
      <c r="BF448" s="1019"/>
      <c r="BG448" s="1039"/>
      <c r="BH448" s="1007"/>
      <c r="BI448" s="1007"/>
      <c r="BJ448" s="1007"/>
      <c r="BK448" s="1007"/>
      <c r="BL448" s="1007"/>
      <c r="BM448" s="1007"/>
      <c r="BN448" s="1007"/>
      <c r="BO448" s="1007"/>
      <c r="BP448" s="1007"/>
      <c r="BQ448" s="1007"/>
      <c r="BR448" s="1007"/>
      <c r="BS448" s="1007"/>
      <c r="BT448" s="1007"/>
      <c r="BU448" s="1007"/>
      <c r="BV448" s="1007"/>
      <c r="BW448" s="1007"/>
      <c r="BX448" s="1007"/>
      <c r="BY448" s="1007"/>
      <c r="BZ448" s="1007"/>
      <c r="CA448" s="1007"/>
      <c r="CB448" s="1007"/>
      <c r="CC448" s="1007"/>
      <c r="CD448" s="1007"/>
      <c r="CE448" s="1007"/>
      <c r="CF448" s="1007"/>
      <c r="CG448" s="1007"/>
      <c r="CH448" s="1007"/>
      <c r="CI448" s="1007"/>
      <c r="CJ448" s="1007"/>
    </row>
    <row r="449" spans="1:88" s="1011" customFormat="1" hidden="1">
      <c r="A449" s="1039"/>
      <c r="B449" s="1019"/>
      <c r="C449" s="1019"/>
      <c r="D449" s="1019"/>
      <c r="E449" s="1019"/>
      <c r="F449" s="1019"/>
      <c r="G449" s="1019"/>
      <c r="H449" s="1019"/>
      <c r="I449" s="1019"/>
      <c r="J449" s="1019"/>
      <c r="K449" s="1019"/>
      <c r="L449" s="1019"/>
      <c r="M449" s="1019"/>
      <c r="N449" s="1019"/>
      <c r="O449" s="1019"/>
      <c r="P449" s="1019"/>
      <c r="Q449" s="1019"/>
      <c r="R449" s="1019"/>
      <c r="S449" s="1019"/>
      <c r="T449" s="1019"/>
      <c r="U449" s="1019"/>
      <c r="V449" s="1019"/>
      <c r="W449" s="1019"/>
      <c r="X449" s="1040"/>
      <c r="Y449" s="1041"/>
      <c r="Z449" s="1019"/>
      <c r="AA449" s="1019"/>
      <c r="AB449" s="1019"/>
      <c r="AC449" s="1019"/>
      <c r="AD449" s="1019"/>
      <c r="AE449" s="1019"/>
      <c r="AF449" s="1019"/>
      <c r="AG449" s="1019"/>
      <c r="AH449" s="1019"/>
      <c r="AI449" s="1019"/>
      <c r="AJ449" s="1019"/>
      <c r="AK449" s="1019"/>
      <c r="AL449" s="1019"/>
      <c r="AM449" s="1019"/>
      <c r="AN449" s="1019"/>
      <c r="AO449" s="1019"/>
      <c r="AP449" s="1019"/>
      <c r="AQ449" s="1019"/>
      <c r="AR449" s="1019"/>
      <c r="AS449" s="1019"/>
      <c r="AT449" s="1039"/>
      <c r="AU449" s="1039"/>
      <c r="AV449" s="1042"/>
      <c r="AW449" s="1041"/>
      <c r="AX449" s="1039"/>
      <c r="AY449" s="1039"/>
      <c r="AZ449" s="1019"/>
      <c r="BA449" s="1019"/>
      <c r="BB449" s="1039"/>
      <c r="BC449" s="1039"/>
      <c r="BD449" s="1039"/>
      <c r="BE449" s="1019"/>
      <c r="BF449" s="1019"/>
      <c r="BG449" s="1039"/>
      <c r="BH449" s="1007"/>
      <c r="BI449" s="1007"/>
      <c r="BJ449" s="1007"/>
      <c r="BK449" s="1007"/>
      <c r="BL449" s="1007"/>
      <c r="BM449" s="1007"/>
      <c r="BN449" s="1007"/>
      <c r="BO449" s="1007"/>
      <c r="BP449" s="1007"/>
      <c r="BQ449" s="1007"/>
      <c r="BR449" s="1007"/>
      <c r="BS449" s="1007"/>
      <c r="BT449" s="1007"/>
      <c r="BU449" s="1007"/>
      <c r="BV449" s="1007"/>
      <c r="BW449" s="1007"/>
      <c r="BX449" s="1007"/>
      <c r="BY449" s="1007"/>
      <c r="BZ449" s="1007"/>
      <c r="CA449" s="1007"/>
      <c r="CB449" s="1007"/>
      <c r="CC449" s="1007"/>
      <c r="CD449" s="1007"/>
      <c r="CE449" s="1007"/>
      <c r="CF449" s="1007"/>
      <c r="CG449" s="1007"/>
      <c r="CH449" s="1007"/>
      <c r="CI449" s="1007"/>
      <c r="CJ449" s="1007"/>
    </row>
    <row r="450" spans="1:88" s="1011" customFormat="1" hidden="1">
      <c r="A450" s="1039"/>
      <c r="B450" s="1019"/>
      <c r="C450" s="1019"/>
      <c r="D450" s="1019"/>
      <c r="E450" s="1019"/>
      <c r="F450" s="1019"/>
      <c r="G450" s="1019"/>
      <c r="H450" s="1019"/>
      <c r="I450" s="1019"/>
      <c r="J450" s="1019"/>
      <c r="K450" s="1019"/>
      <c r="L450" s="1019"/>
      <c r="M450" s="1019"/>
      <c r="N450" s="1019"/>
      <c r="O450" s="1019"/>
      <c r="P450" s="1019"/>
      <c r="Q450" s="1019"/>
      <c r="R450" s="1019"/>
      <c r="S450" s="1019"/>
      <c r="T450" s="1019"/>
      <c r="U450" s="1019"/>
      <c r="V450" s="1019"/>
      <c r="W450" s="1019"/>
      <c r="X450" s="1040"/>
      <c r="Y450" s="1041"/>
      <c r="Z450" s="1019"/>
      <c r="AA450" s="1019"/>
      <c r="AB450" s="1019"/>
      <c r="AC450" s="1019"/>
      <c r="AD450" s="1019"/>
      <c r="AE450" s="1019"/>
      <c r="AF450" s="1019"/>
      <c r="AG450" s="1019"/>
      <c r="AH450" s="1019"/>
      <c r="AI450" s="1019"/>
      <c r="AJ450" s="1019"/>
      <c r="AK450" s="1019"/>
      <c r="AL450" s="1019"/>
      <c r="AM450" s="1019"/>
      <c r="AN450" s="1019"/>
      <c r="AO450" s="1019"/>
      <c r="AP450" s="1019"/>
      <c r="AQ450" s="1019"/>
      <c r="AR450" s="1019"/>
      <c r="AS450" s="1019"/>
      <c r="AT450" s="1039"/>
      <c r="AU450" s="1039"/>
      <c r="AV450" s="1042"/>
      <c r="AW450" s="1041"/>
      <c r="AX450" s="1039"/>
      <c r="AY450" s="1039"/>
      <c r="AZ450" s="1019"/>
      <c r="BA450" s="1019"/>
      <c r="BB450" s="1039"/>
      <c r="BC450" s="1039"/>
      <c r="BD450" s="1039"/>
      <c r="BE450" s="1019"/>
      <c r="BF450" s="1019"/>
      <c r="BG450" s="1039"/>
      <c r="BH450" s="1007"/>
      <c r="BI450" s="1007"/>
      <c r="BJ450" s="1007"/>
      <c r="BK450" s="1007"/>
      <c r="BL450" s="1007"/>
      <c r="BM450" s="1007"/>
      <c r="BN450" s="1007"/>
      <c r="BO450" s="1007"/>
      <c r="BP450" s="1007"/>
      <c r="BQ450" s="1007"/>
      <c r="BR450" s="1007"/>
      <c r="BS450" s="1007"/>
      <c r="BT450" s="1007"/>
      <c r="BU450" s="1007"/>
      <c r="BV450" s="1007"/>
      <c r="BW450" s="1007"/>
      <c r="BX450" s="1007"/>
      <c r="BY450" s="1007"/>
      <c r="BZ450" s="1007"/>
      <c r="CA450" s="1007"/>
      <c r="CB450" s="1007"/>
      <c r="CC450" s="1007"/>
      <c r="CD450" s="1007"/>
      <c r="CE450" s="1007"/>
      <c r="CF450" s="1007"/>
      <c r="CG450" s="1007"/>
      <c r="CH450" s="1007"/>
      <c r="CI450" s="1007"/>
      <c r="CJ450" s="1007"/>
    </row>
    <row r="451" spans="1:88" s="1011" customFormat="1" hidden="1">
      <c r="A451" s="1039"/>
      <c r="B451" s="1019"/>
      <c r="C451" s="1019"/>
      <c r="D451" s="1019"/>
      <c r="E451" s="1019"/>
      <c r="F451" s="1019"/>
      <c r="G451" s="1019"/>
      <c r="H451" s="1019"/>
      <c r="I451" s="1019"/>
      <c r="J451" s="1019"/>
      <c r="K451" s="1019"/>
      <c r="L451" s="1019"/>
      <c r="M451" s="1019"/>
      <c r="N451" s="1019"/>
      <c r="O451" s="1019"/>
      <c r="P451" s="1019"/>
      <c r="Q451" s="1019"/>
      <c r="R451" s="1019"/>
      <c r="S451" s="1019"/>
      <c r="T451" s="1019"/>
      <c r="U451" s="1019"/>
      <c r="V451" s="1019"/>
      <c r="W451" s="1019"/>
      <c r="X451" s="1040"/>
      <c r="Y451" s="1041"/>
      <c r="Z451" s="1019"/>
      <c r="AA451" s="1019"/>
      <c r="AB451" s="1019"/>
      <c r="AC451" s="1019"/>
      <c r="AD451" s="1019"/>
      <c r="AE451" s="1019"/>
      <c r="AF451" s="1019"/>
      <c r="AG451" s="1019"/>
      <c r="AH451" s="1019"/>
      <c r="AI451" s="1019"/>
      <c r="AJ451" s="1019"/>
      <c r="AK451" s="1019"/>
      <c r="AL451" s="1019"/>
      <c r="AM451" s="1019"/>
      <c r="AN451" s="1019"/>
      <c r="AO451" s="1019"/>
      <c r="AP451" s="1019"/>
      <c r="AQ451" s="1019"/>
      <c r="AR451" s="1019"/>
      <c r="AS451" s="1019"/>
      <c r="AT451" s="1039"/>
      <c r="AU451" s="1039"/>
      <c r="AV451" s="1042"/>
      <c r="AW451" s="1041"/>
      <c r="AX451" s="1039"/>
      <c r="AY451" s="1039"/>
      <c r="AZ451" s="1019"/>
      <c r="BA451" s="1019"/>
      <c r="BB451" s="1039"/>
      <c r="BC451" s="1039"/>
      <c r="BD451" s="1039"/>
      <c r="BE451" s="1019"/>
      <c r="BF451" s="1019"/>
      <c r="BG451" s="1039"/>
      <c r="BH451" s="1007"/>
      <c r="BI451" s="1007"/>
      <c r="BJ451" s="1007"/>
      <c r="BK451" s="1007"/>
      <c r="BL451" s="1007"/>
      <c r="BM451" s="1007"/>
      <c r="BN451" s="1007"/>
      <c r="BO451" s="1007"/>
      <c r="BP451" s="1007"/>
      <c r="BQ451" s="1007"/>
      <c r="BR451" s="1007"/>
      <c r="BS451" s="1007"/>
      <c r="BT451" s="1007"/>
      <c r="BU451" s="1007"/>
      <c r="BV451" s="1007"/>
      <c r="BW451" s="1007"/>
      <c r="BX451" s="1007"/>
      <c r="BY451" s="1007"/>
      <c r="BZ451" s="1007"/>
      <c r="CA451" s="1007"/>
      <c r="CB451" s="1007"/>
      <c r="CC451" s="1007"/>
      <c r="CD451" s="1007"/>
      <c r="CE451" s="1007"/>
      <c r="CF451" s="1007"/>
      <c r="CG451" s="1007"/>
      <c r="CH451" s="1007"/>
      <c r="CI451" s="1007"/>
      <c r="CJ451" s="1007"/>
    </row>
    <row r="452" spans="1:88" s="1011" customFormat="1" hidden="1">
      <c r="A452" s="1039"/>
      <c r="B452" s="1019"/>
      <c r="C452" s="1019"/>
      <c r="D452" s="1019"/>
      <c r="E452" s="1019"/>
      <c r="F452" s="1019"/>
      <c r="G452" s="1019"/>
      <c r="H452" s="1019"/>
      <c r="I452" s="1019"/>
      <c r="J452" s="1019"/>
      <c r="K452" s="1019"/>
      <c r="L452" s="1019"/>
      <c r="M452" s="1019"/>
      <c r="N452" s="1019"/>
      <c r="O452" s="1019"/>
      <c r="P452" s="1019"/>
      <c r="Q452" s="1019"/>
      <c r="R452" s="1019"/>
      <c r="S452" s="1019"/>
      <c r="T452" s="1019"/>
      <c r="U452" s="1019"/>
      <c r="V452" s="1019"/>
      <c r="W452" s="1019"/>
      <c r="X452" s="1040"/>
      <c r="Y452" s="1041"/>
      <c r="Z452" s="1019"/>
      <c r="AA452" s="1019"/>
      <c r="AB452" s="1019"/>
      <c r="AC452" s="1019"/>
      <c r="AD452" s="1019"/>
      <c r="AE452" s="1019"/>
      <c r="AF452" s="1019"/>
      <c r="AG452" s="1019"/>
      <c r="AH452" s="1019"/>
      <c r="AI452" s="1019"/>
      <c r="AJ452" s="1019"/>
      <c r="AK452" s="1019"/>
      <c r="AL452" s="1019"/>
      <c r="AM452" s="1019"/>
      <c r="AN452" s="1019"/>
      <c r="AO452" s="1019"/>
      <c r="AP452" s="1019"/>
      <c r="AQ452" s="1019"/>
      <c r="AR452" s="1019"/>
      <c r="AS452" s="1019"/>
      <c r="AT452" s="1039"/>
      <c r="AU452" s="1039"/>
      <c r="AV452" s="1042"/>
      <c r="AW452" s="1041"/>
      <c r="AX452" s="1039"/>
      <c r="AY452" s="1039"/>
      <c r="AZ452" s="1019"/>
      <c r="BA452" s="1019"/>
      <c r="BB452" s="1039"/>
      <c r="BC452" s="1039"/>
      <c r="BD452" s="1039"/>
      <c r="BE452" s="1019"/>
      <c r="BF452" s="1019"/>
      <c r="BG452" s="1039"/>
      <c r="BH452" s="1007"/>
      <c r="BI452" s="1007"/>
      <c r="BJ452" s="1007"/>
      <c r="BK452" s="1007"/>
      <c r="BL452" s="1007"/>
      <c r="BM452" s="1007"/>
      <c r="BN452" s="1007"/>
      <c r="BO452" s="1007"/>
      <c r="BP452" s="1007"/>
      <c r="BQ452" s="1007"/>
      <c r="BR452" s="1007"/>
      <c r="BS452" s="1007"/>
      <c r="BT452" s="1007"/>
      <c r="BU452" s="1007"/>
      <c r="BV452" s="1007"/>
      <c r="BW452" s="1007"/>
      <c r="BX452" s="1007"/>
      <c r="BY452" s="1007"/>
      <c r="BZ452" s="1007"/>
      <c r="CA452" s="1007"/>
      <c r="CB452" s="1007"/>
      <c r="CC452" s="1007"/>
      <c r="CD452" s="1007"/>
      <c r="CE452" s="1007"/>
      <c r="CF452" s="1007"/>
      <c r="CG452" s="1007"/>
      <c r="CH452" s="1007"/>
      <c r="CI452" s="1007"/>
      <c r="CJ452" s="1007"/>
    </row>
    <row r="453" spans="1:88" s="1011" customFormat="1" hidden="1">
      <c r="A453" s="1039"/>
      <c r="B453" s="1019"/>
      <c r="C453" s="1019"/>
      <c r="D453" s="1019"/>
      <c r="E453" s="1019"/>
      <c r="F453" s="1019"/>
      <c r="G453" s="1019"/>
      <c r="H453" s="1019"/>
      <c r="I453" s="1019"/>
      <c r="J453" s="1019"/>
      <c r="K453" s="1019"/>
      <c r="L453" s="1019"/>
      <c r="M453" s="1019"/>
      <c r="N453" s="1019"/>
      <c r="O453" s="1019"/>
      <c r="P453" s="1019"/>
      <c r="Q453" s="1019"/>
      <c r="R453" s="1019"/>
      <c r="S453" s="1019"/>
      <c r="T453" s="1019"/>
      <c r="U453" s="1019"/>
      <c r="V453" s="1019"/>
      <c r="W453" s="1019"/>
      <c r="X453" s="1040"/>
      <c r="Y453" s="1041"/>
      <c r="Z453" s="1019"/>
      <c r="AA453" s="1019"/>
      <c r="AB453" s="1019"/>
      <c r="AC453" s="1019"/>
      <c r="AD453" s="1019"/>
      <c r="AE453" s="1019"/>
      <c r="AF453" s="1019"/>
      <c r="AG453" s="1019"/>
      <c r="AH453" s="1019"/>
      <c r="AI453" s="1019"/>
      <c r="AJ453" s="1019"/>
      <c r="AK453" s="1019"/>
      <c r="AL453" s="1019"/>
      <c r="AM453" s="1019"/>
      <c r="AN453" s="1019"/>
      <c r="AO453" s="1019"/>
      <c r="AP453" s="1019"/>
      <c r="AQ453" s="1019"/>
      <c r="AR453" s="1019"/>
      <c r="AS453" s="1019"/>
      <c r="AT453" s="1039"/>
      <c r="AU453" s="1039"/>
      <c r="AV453" s="1042"/>
      <c r="AW453" s="1041"/>
      <c r="AX453" s="1039"/>
      <c r="AY453" s="1039"/>
      <c r="AZ453" s="1019"/>
      <c r="BA453" s="1019"/>
      <c r="BB453" s="1039"/>
      <c r="BC453" s="1039"/>
      <c r="BD453" s="1039"/>
      <c r="BE453" s="1019"/>
      <c r="BF453" s="1019"/>
      <c r="BG453" s="1039"/>
      <c r="BH453" s="1007"/>
      <c r="BI453" s="1007"/>
      <c r="BJ453" s="1007"/>
      <c r="BK453" s="1007"/>
      <c r="BL453" s="1007"/>
      <c r="BM453" s="1007"/>
      <c r="BN453" s="1007"/>
      <c r="BO453" s="1007"/>
      <c r="BP453" s="1007"/>
      <c r="BQ453" s="1007"/>
      <c r="BR453" s="1007"/>
      <c r="BS453" s="1007"/>
      <c r="BT453" s="1007"/>
      <c r="BU453" s="1007"/>
      <c r="BV453" s="1007"/>
      <c r="BW453" s="1007"/>
      <c r="BX453" s="1007"/>
      <c r="BY453" s="1007"/>
      <c r="BZ453" s="1007"/>
      <c r="CA453" s="1007"/>
      <c r="CB453" s="1007"/>
      <c r="CC453" s="1007"/>
      <c r="CD453" s="1007"/>
      <c r="CE453" s="1007"/>
      <c r="CF453" s="1007"/>
      <c r="CG453" s="1007"/>
      <c r="CH453" s="1007"/>
      <c r="CI453" s="1007"/>
      <c r="CJ453" s="1007"/>
    </row>
    <row r="454" spans="1:88" s="1011" customFormat="1" hidden="1">
      <c r="A454" s="1039"/>
      <c r="B454" s="1019"/>
      <c r="C454" s="1019"/>
      <c r="D454" s="1019"/>
      <c r="E454" s="1019"/>
      <c r="F454" s="1019"/>
      <c r="G454" s="1019"/>
      <c r="H454" s="1019"/>
      <c r="I454" s="1019"/>
      <c r="J454" s="1019"/>
      <c r="K454" s="1019"/>
      <c r="L454" s="1019"/>
      <c r="M454" s="1019"/>
      <c r="N454" s="1019"/>
      <c r="O454" s="1019"/>
      <c r="P454" s="1019"/>
      <c r="Q454" s="1019"/>
      <c r="R454" s="1019"/>
      <c r="S454" s="1019"/>
      <c r="T454" s="1019"/>
      <c r="U454" s="1019"/>
      <c r="V454" s="1019"/>
      <c r="W454" s="1019"/>
      <c r="X454" s="1040"/>
      <c r="Y454" s="1041"/>
      <c r="Z454" s="1019"/>
      <c r="AA454" s="1019"/>
      <c r="AB454" s="1019"/>
      <c r="AC454" s="1019"/>
      <c r="AD454" s="1019"/>
      <c r="AE454" s="1019"/>
      <c r="AF454" s="1019"/>
      <c r="AG454" s="1019"/>
      <c r="AH454" s="1019"/>
      <c r="AI454" s="1019"/>
      <c r="AJ454" s="1019"/>
      <c r="AK454" s="1019"/>
      <c r="AL454" s="1019"/>
      <c r="AM454" s="1019"/>
      <c r="AN454" s="1019"/>
      <c r="AO454" s="1019"/>
      <c r="AP454" s="1019"/>
      <c r="AQ454" s="1019"/>
      <c r="AR454" s="1019"/>
      <c r="AS454" s="1019"/>
      <c r="AT454" s="1039"/>
      <c r="AU454" s="1039"/>
      <c r="AV454" s="1042"/>
      <c r="AW454" s="1041"/>
      <c r="AX454" s="1039"/>
      <c r="AY454" s="1039"/>
      <c r="AZ454" s="1019"/>
      <c r="BA454" s="1019"/>
      <c r="BB454" s="1039"/>
      <c r="BC454" s="1039"/>
      <c r="BD454" s="1039"/>
      <c r="BE454" s="1019"/>
      <c r="BF454" s="1019"/>
      <c r="BG454" s="1039"/>
      <c r="BH454" s="1007"/>
      <c r="BI454" s="1007"/>
      <c r="BJ454" s="1007"/>
      <c r="BK454" s="1007"/>
      <c r="BL454" s="1007"/>
      <c r="BM454" s="1007"/>
      <c r="BN454" s="1007"/>
      <c r="BO454" s="1007"/>
      <c r="BP454" s="1007"/>
      <c r="BQ454" s="1007"/>
      <c r="BR454" s="1007"/>
      <c r="BS454" s="1007"/>
      <c r="BT454" s="1007"/>
      <c r="BU454" s="1007"/>
      <c r="BV454" s="1007"/>
      <c r="BW454" s="1007"/>
      <c r="BX454" s="1007"/>
      <c r="BY454" s="1007"/>
      <c r="BZ454" s="1007"/>
      <c r="CA454" s="1007"/>
      <c r="CB454" s="1007"/>
      <c r="CC454" s="1007"/>
      <c r="CD454" s="1007"/>
      <c r="CE454" s="1007"/>
      <c r="CF454" s="1007"/>
      <c r="CG454" s="1007"/>
      <c r="CH454" s="1007"/>
      <c r="CI454" s="1007"/>
      <c r="CJ454" s="1007"/>
    </row>
    <row r="455" spans="1:88" s="1011" customFormat="1" hidden="1">
      <c r="A455" s="1039"/>
      <c r="B455" s="1019"/>
      <c r="C455" s="1019"/>
      <c r="D455" s="1019"/>
      <c r="E455" s="1019"/>
      <c r="F455" s="1019"/>
      <c r="G455" s="1019"/>
      <c r="H455" s="1019"/>
      <c r="I455" s="1019"/>
      <c r="J455" s="1019"/>
      <c r="K455" s="1019"/>
      <c r="L455" s="1019"/>
      <c r="M455" s="1019"/>
      <c r="N455" s="1019"/>
      <c r="O455" s="1019"/>
      <c r="P455" s="1019"/>
      <c r="Q455" s="1019"/>
      <c r="R455" s="1019"/>
      <c r="S455" s="1019"/>
      <c r="T455" s="1019"/>
      <c r="U455" s="1019"/>
      <c r="V455" s="1019"/>
      <c r="W455" s="1019"/>
      <c r="X455" s="1040"/>
      <c r="Y455" s="1041"/>
      <c r="Z455" s="1019"/>
      <c r="AA455" s="1019"/>
      <c r="AB455" s="1019"/>
      <c r="AC455" s="1019"/>
      <c r="AD455" s="1019"/>
      <c r="AE455" s="1019"/>
      <c r="AF455" s="1019"/>
      <c r="AG455" s="1019"/>
      <c r="AH455" s="1019"/>
      <c r="AI455" s="1019"/>
      <c r="AJ455" s="1019"/>
      <c r="AK455" s="1019"/>
      <c r="AL455" s="1019"/>
      <c r="AM455" s="1019"/>
      <c r="AN455" s="1019"/>
      <c r="AO455" s="1019"/>
      <c r="AP455" s="1019"/>
      <c r="AQ455" s="1019"/>
      <c r="AR455" s="1019"/>
      <c r="AS455" s="1019"/>
      <c r="AT455" s="1039"/>
      <c r="AU455" s="1039"/>
      <c r="AV455" s="1042"/>
      <c r="AW455" s="1041"/>
      <c r="AX455" s="1039"/>
      <c r="AY455" s="1039"/>
      <c r="AZ455" s="1019"/>
      <c r="BA455" s="1019"/>
      <c r="BB455" s="1039"/>
      <c r="BC455" s="1039"/>
      <c r="BD455" s="1039"/>
      <c r="BE455" s="1019"/>
      <c r="BF455" s="1019"/>
      <c r="BG455" s="1039"/>
      <c r="BH455" s="1007"/>
      <c r="BI455" s="1007"/>
      <c r="BJ455" s="1007"/>
      <c r="BK455" s="1007"/>
      <c r="BL455" s="1007"/>
      <c r="BM455" s="1007"/>
      <c r="BN455" s="1007"/>
      <c r="BO455" s="1007"/>
      <c r="BP455" s="1007"/>
      <c r="BQ455" s="1007"/>
      <c r="BR455" s="1007"/>
      <c r="BS455" s="1007"/>
      <c r="BT455" s="1007"/>
      <c r="BU455" s="1007"/>
      <c r="BV455" s="1007"/>
      <c r="BW455" s="1007"/>
      <c r="BX455" s="1007"/>
      <c r="BY455" s="1007"/>
      <c r="BZ455" s="1007"/>
      <c r="CA455" s="1007"/>
      <c r="CB455" s="1007"/>
      <c r="CC455" s="1007"/>
      <c r="CD455" s="1007"/>
      <c r="CE455" s="1007"/>
      <c r="CF455" s="1007"/>
      <c r="CG455" s="1007"/>
      <c r="CH455" s="1007"/>
      <c r="CI455" s="1007"/>
      <c r="CJ455" s="1007"/>
    </row>
    <row r="456" spans="1:88" s="1011" customFormat="1" hidden="1">
      <c r="A456" s="1039"/>
      <c r="B456" s="1019"/>
      <c r="C456" s="1019"/>
      <c r="D456" s="1019"/>
      <c r="E456" s="1019"/>
      <c r="F456" s="1019"/>
      <c r="G456" s="1019"/>
      <c r="H456" s="1019"/>
      <c r="I456" s="1019"/>
      <c r="J456" s="1019"/>
      <c r="K456" s="1019"/>
      <c r="L456" s="1019"/>
      <c r="M456" s="1019"/>
      <c r="N456" s="1019"/>
      <c r="O456" s="1019"/>
      <c r="P456" s="1019"/>
      <c r="Q456" s="1019"/>
      <c r="R456" s="1019"/>
      <c r="S456" s="1019"/>
      <c r="T456" s="1019"/>
      <c r="U456" s="1019"/>
      <c r="V456" s="1019"/>
      <c r="W456" s="1019"/>
      <c r="X456" s="1040"/>
      <c r="Y456" s="1041"/>
      <c r="Z456" s="1019"/>
      <c r="AA456" s="1019"/>
      <c r="AB456" s="1019"/>
      <c r="AC456" s="1019"/>
      <c r="AD456" s="1019"/>
      <c r="AE456" s="1019"/>
      <c r="AF456" s="1019"/>
      <c r="AG456" s="1019"/>
      <c r="AH456" s="1019"/>
      <c r="AI456" s="1019"/>
      <c r="AJ456" s="1019"/>
      <c r="AK456" s="1019"/>
      <c r="AL456" s="1019"/>
      <c r="AM456" s="1019"/>
      <c r="AN456" s="1019"/>
      <c r="AO456" s="1019"/>
      <c r="AP456" s="1019"/>
      <c r="AQ456" s="1019"/>
      <c r="AR456" s="1019"/>
      <c r="AS456" s="1019"/>
      <c r="AT456" s="1039"/>
      <c r="AU456" s="1039"/>
      <c r="AV456" s="1042"/>
      <c r="AW456" s="1041"/>
      <c r="AX456" s="1039"/>
      <c r="AY456" s="1039"/>
      <c r="AZ456" s="1019"/>
      <c r="BA456" s="1019"/>
      <c r="BB456" s="1039"/>
      <c r="BC456" s="1039"/>
      <c r="BD456" s="1039"/>
      <c r="BE456" s="1019"/>
      <c r="BF456" s="1019"/>
      <c r="BG456" s="1039"/>
      <c r="BH456" s="1007"/>
      <c r="BI456" s="1007"/>
      <c r="BJ456" s="1007"/>
      <c r="BK456" s="1007"/>
      <c r="BL456" s="1007"/>
      <c r="BM456" s="1007"/>
      <c r="BN456" s="1007"/>
      <c r="BO456" s="1007"/>
      <c r="BP456" s="1007"/>
      <c r="BQ456" s="1007"/>
      <c r="BR456" s="1007"/>
      <c r="BS456" s="1007"/>
      <c r="BT456" s="1007"/>
      <c r="BU456" s="1007"/>
      <c r="BV456" s="1007"/>
      <c r="BW456" s="1007"/>
      <c r="BX456" s="1007"/>
      <c r="BY456" s="1007"/>
      <c r="BZ456" s="1007"/>
      <c r="CA456" s="1007"/>
      <c r="CB456" s="1007"/>
      <c r="CC456" s="1007"/>
      <c r="CD456" s="1007"/>
      <c r="CE456" s="1007"/>
      <c r="CF456" s="1007"/>
      <c r="CG456" s="1007"/>
      <c r="CH456" s="1007"/>
      <c r="CI456" s="1007"/>
      <c r="CJ456" s="1007"/>
    </row>
    <row r="457" spans="1:88" s="1011" customFormat="1" hidden="1">
      <c r="A457" s="1039"/>
      <c r="B457" s="1019"/>
      <c r="C457" s="1019"/>
      <c r="D457" s="1019"/>
      <c r="E457" s="1019"/>
      <c r="F457" s="1019"/>
      <c r="G457" s="1019"/>
      <c r="H457" s="1019"/>
      <c r="I457" s="1019"/>
      <c r="J457" s="1019"/>
      <c r="K457" s="1019"/>
      <c r="L457" s="1019"/>
      <c r="M457" s="1019"/>
      <c r="N457" s="1019"/>
      <c r="O457" s="1019"/>
      <c r="P457" s="1019"/>
      <c r="Q457" s="1019"/>
      <c r="R457" s="1019"/>
      <c r="S457" s="1019"/>
      <c r="T457" s="1019"/>
      <c r="U457" s="1019"/>
      <c r="V457" s="1019"/>
      <c r="W457" s="1019"/>
      <c r="X457" s="1040"/>
      <c r="Y457" s="1041"/>
      <c r="Z457" s="1019"/>
      <c r="AA457" s="1019"/>
      <c r="AB457" s="1019"/>
      <c r="AC457" s="1019"/>
      <c r="AD457" s="1019"/>
      <c r="AE457" s="1019"/>
      <c r="AF457" s="1019"/>
      <c r="AG457" s="1019"/>
      <c r="AH457" s="1019"/>
      <c r="AI457" s="1019"/>
      <c r="AJ457" s="1019"/>
      <c r="AK457" s="1019"/>
      <c r="AL457" s="1019"/>
      <c r="AM457" s="1019"/>
      <c r="AN457" s="1019"/>
      <c r="AO457" s="1019"/>
      <c r="AP457" s="1019"/>
      <c r="AQ457" s="1019"/>
      <c r="AR457" s="1019"/>
      <c r="AS457" s="1019"/>
      <c r="AT457" s="1039"/>
      <c r="AU457" s="1039"/>
      <c r="AV457" s="1042"/>
      <c r="AW457" s="1041"/>
      <c r="AX457" s="1039"/>
      <c r="AY457" s="1039"/>
      <c r="AZ457" s="1019"/>
      <c r="BA457" s="1019"/>
      <c r="BB457" s="1039"/>
      <c r="BC457" s="1039"/>
      <c r="BD457" s="1039"/>
      <c r="BE457" s="1019"/>
      <c r="BF457" s="1019"/>
      <c r="BG457" s="1039"/>
      <c r="BH457" s="1007"/>
      <c r="BI457" s="1007"/>
      <c r="BJ457" s="1007"/>
      <c r="BK457" s="1007"/>
      <c r="BL457" s="1007"/>
      <c r="BM457" s="1007"/>
      <c r="BN457" s="1007"/>
      <c r="BO457" s="1007"/>
      <c r="BP457" s="1007"/>
      <c r="BQ457" s="1007"/>
      <c r="BR457" s="1007"/>
      <c r="BS457" s="1007"/>
      <c r="BT457" s="1007"/>
      <c r="BU457" s="1007"/>
      <c r="BV457" s="1007"/>
      <c r="BW457" s="1007"/>
      <c r="BX457" s="1007"/>
      <c r="BY457" s="1007"/>
      <c r="BZ457" s="1007"/>
      <c r="CA457" s="1007"/>
      <c r="CB457" s="1007"/>
      <c r="CC457" s="1007"/>
      <c r="CD457" s="1007"/>
      <c r="CE457" s="1007"/>
      <c r="CF457" s="1007"/>
      <c r="CG457" s="1007"/>
      <c r="CH457" s="1007"/>
      <c r="CI457" s="1007"/>
      <c r="CJ457" s="1007"/>
    </row>
    <row r="458" spans="1:88" s="1011" customFormat="1" hidden="1">
      <c r="A458" s="1039"/>
      <c r="B458" s="1019"/>
      <c r="C458" s="1019"/>
      <c r="D458" s="1019"/>
      <c r="E458" s="1019"/>
      <c r="F458" s="1019"/>
      <c r="G458" s="1019"/>
      <c r="H458" s="1019"/>
      <c r="I458" s="1019"/>
      <c r="J458" s="1019"/>
      <c r="K458" s="1019"/>
      <c r="L458" s="1019"/>
      <c r="M458" s="1019"/>
      <c r="N458" s="1019"/>
      <c r="O458" s="1019"/>
      <c r="P458" s="1019"/>
      <c r="Q458" s="1019"/>
      <c r="R458" s="1019"/>
      <c r="S458" s="1019"/>
      <c r="T458" s="1019"/>
      <c r="U458" s="1019"/>
      <c r="V458" s="1019"/>
      <c r="W458" s="1019"/>
      <c r="X458" s="1040"/>
      <c r="Y458" s="1041"/>
      <c r="Z458" s="1019"/>
      <c r="AA458" s="1019"/>
      <c r="AB458" s="1019"/>
      <c r="AC458" s="1019"/>
      <c r="AD458" s="1019"/>
      <c r="AE458" s="1019"/>
      <c r="AF458" s="1019"/>
      <c r="AG458" s="1019"/>
      <c r="AH458" s="1019"/>
      <c r="AI458" s="1019"/>
      <c r="AJ458" s="1019"/>
      <c r="AK458" s="1019"/>
      <c r="AL458" s="1019"/>
      <c r="AM458" s="1019"/>
      <c r="AN458" s="1019"/>
      <c r="AO458" s="1019"/>
      <c r="AP458" s="1019"/>
      <c r="AQ458" s="1019"/>
      <c r="AR458" s="1019"/>
      <c r="AS458" s="1019"/>
      <c r="AT458" s="1039"/>
      <c r="AU458" s="1039"/>
      <c r="AV458" s="1042"/>
      <c r="AW458" s="1041"/>
      <c r="AX458" s="1039"/>
      <c r="AY458" s="1039"/>
      <c r="AZ458" s="1019"/>
      <c r="BA458" s="1019"/>
      <c r="BB458" s="1039"/>
      <c r="BC458" s="1039"/>
      <c r="BD458" s="1039"/>
      <c r="BE458" s="1019"/>
      <c r="BF458" s="1019"/>
      <c r="BG458" s="1039"/>
      <c r="BH458" s="1007"/>
      <c r="BI458" s="1007"/>
      <c r="BJ458" s="1007"/>
      <c r="BK458" s="1007"/>
      <c r="BL458" s="1007"/>
      <c r="BM458" s="1007"/>
      <c r="BN458" s="1007"/>
      <c r="BO458" s="1007"/>
      <c r="BP458" s="1007"/>
      <c r="BQ458" s="1007"/>
      <c r="BR458" s="1007"/>
      <c r="BS458" s="1007"/>
      <c r="BT458" s="1007"/>
      <c r="BU458" s="1007"/>
      <c r="BV458" s="1007"/>
      <c r="BW458" s="1007"/>
      <c r="BX458" s="1007"/>
      <c r="BY458" s="1007"/>
      <c r="BZ458" s="1007"/>
      <c r="CA458" s="1007"/>
      <c r="CB458" s="1007"/>
      <c r="CC458" s="1007"/>
      <c r="CD458" s="1007"/>
      <c r="CE458" s="1007"/>
      <c r="CF458" s="1007"/>
      <c r="CG458" s="1007"/>
      <c r="CH458" s="1007"/>
      <c r="CI458" s="1007"/>
      <c r="CJ458" s="1007"/>
    </row>
    <row r="459" spans="1:88" s="1011" customFormat="1" hidden="1">
      <c r="A459" s="1039"/>
      <c r="B459" s="1019"/>
      <c r="C459" s="1019"/>
      <c r="D459" s="1019"/>
      <c r="E459" s="1019"/>
      <c r="F459" s="1019"/>
      <c r="G459" s="1019"/>
      <c r="H459" s="1019"/>
      <c r="I459" s="1019"/>
      <c r="J459" s="1019"/>
      <c r="K459" s="1019"/>
      <c r="L459" s="1019"/>
      <c r="M459" s="1019"/>
      <c r="N459" s="1019"/>
      <c r="O459" s="1019"/>
      <c r="P459" s="1019"/>
      <c r="Q459" s="1019"/>
      <c r="R459" s="1019"/>
      <c r="S459" s="1019"/>
      <c r="T459" s="1019"/>
      <c r="U459" s="1019"/>
      <c r="V459" s="1019"/>
      <c r="W459" s="1019"/>
      <c r="X459" s="1040"/>
      <c r="Y459" s="1041"/>
      <c r="Z459" s="1019"/>
      <c r="AA459" s="1019"/>
      <c r="AB459" s="1019"/>
      <c r="AC459" s="1019"/>
      <c r="AD459" s="1019"/>
      <c r="AE459" s="1019"/>
      <c r="AF459" s="1019"/>
      <c r="AG459" s="1019"/>
      <c r="AH459" s="1019"/>
      <c r="AI459" s="1019"/>
      <c r="AJ459" s="1019"/>
      <c r="AK459" s="1019"/>
      <c r="AL459" s="1019"/>
      <c r="AM459" s="1019"/>
      <c r="AN459" s="1019"/>
      <c r="AO459" s="1019"/>
      <c r="AP459" s="1019"/>
      <c r="AQ459" s="1019"/>
      <c r="AR459" s="1019"/>
      <c r="AS459" s="1019"/>
      <c r="AT459" s="1039"/>
      <c r="AU459" s="1039"/>
      <c r="AV459" s="1042"/>
      <c r="AW459" s="1041"/>
      <c r="AX459" s="1039"/>
      <c r="AY459" s="1039"/>
      <c r="AZ459" s="1019"/>
      <c r="BA459" s="1019"/>
      <c r="BB459" s="1039"/>
      <c r="BC459" s="1039"/>
      <c r="BD459" s="1039"/>
      <c r="BE459" s="1019"/>
      <c r="BF459" s="1019"/>
      <c r="BG459" s="1039"/>
      <c r="BH459" s="1007"/>
      <c r="BI459" s="1007"/>
      <c r="BJ459" s="1007"/>
      <c r="BK459" s="1007"/>
      <c r="BL459" s="1007"/>
      <c r="BM459" s="1007"/>
      <c r="BN459" s="1007"/>
      <c r="BO459" s="1007"/>
      <c r="BP459" s="1007"/>
      <c r="BQ459" s="1007"/>
      <c r="BR459" s="1007"/>
      <c r="BS459" s="1007"/>
      <c r="BT459" s="1007"/>
      <c r="BU459" s="1007"/>
      <c r="BV459" s="1007"/>
      <c r="BW459" s="1007"/>
      <c r="BX459" s="1007"/>
      <c r="BY459" s="1007"/>
      <c r="BZ459" s="1007"/>
      <c r="CA459" s="1007"/>
      <c r="CB459" s="1007"/>
      <c r="CC459" s="1007"/>
      <c r="CD459" s="1007"/>
      <c r="CE459" s="1007"/>
      <c r="CF459" s="1007"/>
      <c r="CG459" s="1007"/>
      <c r="CH459" s="1007"/>
      <c r="CI459" s="1007"/>
      <c r="CJ459" s="1007"/>
    </row>
    <row r="460" spans="1:88" s="1011" customFormat="1" hidden="1">
      <c r="A460" s="1039"/>
      <c r="B460" s="1019"/>
      <c r="C460" s="1019"/>
      <c r="D460" s="1019"/>
      <c r="E460" s="1019"/>
      <c r="F460" s="1019"/>
      <c r="G460" s="1019"/>
      <c r="H460" s="1019"/>
      <c r="I460" s="1019"/>
      <c r="J460" s="1019"/>
      <c r="K460" s="1019"/>
      <c r="L460" s="1019"/>
      <c r="M460" s="1019"/>
      <c r="N460" s="1019"/>
      <c r="O460" s="1019"/>
      <c r="P460" s="1019"/>
      <c r="Q460" s="1019"/>
      <c r="R460" s="1019"/>
      <c r="S460" s="1019"/>
      <c r="T460" s="1019"/>
      <c r="U460" s="1019"/>
      <c r="V460" s="1019"/>
      <c r="W460" s="1019"/>
      <c r="X460" s="1040"/>
      <c r="Y460" s="1041"/>
      <c r="Z460" s="1019"/>
      <c r="AA460" s="1019"/>
      <c r="AB460" s="1019"/>
      <c r="AC460" s="1019"/>
      <c r="AD460" s="1019"/>
      <c r="AE460" s="1019"/>
      <c r="AF460" s="1019"/>
      <c r="AG460" s="1019"/>
      <c r="AH460" s="1019"/>
      <c r="AI460" s="1019"/>
      <c r="AJ460" s="1019"/>
      <c r="AK460" s="1019"/>
      <c r="AL460" s="1019"/>
      <c r="AM460" s="1019"/>
      <c r="AN460" s="1019"/>
      <c r="AO460" s="1019"/>
      <c r="AP460" s="1019"/>
      <c r="AQ460" s="1019"/>
      <c r="AR460" s="1019"/>
      <c r="AS460" s="1019"/>
      <c r="AT460" s="1039"/>
      <c r="AU460" s="1039"/>
      <c r="AV460" s="1042"/>
      <c r="AW460" s="1041"/>
      <c r="AX460" s="1039"/>
      <c r="AY460" s="1039"/>
      <c r="AZ460" s="1019"/>
      <c r="BA460" s="1019"/>
      <c r="BB460" s="1039"/>
      <c r="BC460" s="1039"/>
      <c r="BD460" s="1039"/>
      <c r="BE460" s="1019"/>
      <c r="BF460" s="1019"/>
      <c r="BG460" s="1039"/>
      <c r="BH460" s="1007"/>
      <c r="BI460" s="1007"/>
      <c r="BJ460" s="1007"/>
      <c r="BK460" s="1007"/>
      <c r="BL460" s="1007"/>
      <c r="BM460" s="1007"/>
      <c r="BN460" s="1007"/>
      <c r="BO460" s="1007"/>
      <c r="BP460" s="1007"/>
      <c r="BQ460" s="1007"/>
      <c r="BR460" s="1007"/>
      <c r="BS460" s="1007"/>
      <c r="BT460" s="1007"/>
      <c r="BU460" s="1007"/>
      <c r="BV460" s="1007"/>
      <c r="BW460" s="1007"/>
      <c r="BX460" s="1007"/>
      <c r="BY460" s="1007"/>
      <c r="BZ460" s="1007"/>
      <c r="CA460" s="1007"/>
      <c r="CB460" s="1007"/>
      <c r="CC460" s="1007"/>
      <c r="CD460" s="1007"/>
      <c r="CE460" s="1007"/>
      <c r="CF460" s="1007"/>
      <c r="CG460" s="1007"/>
      <c r="CH460" s="1007"/>
      <c r="CI460" s="1007"/>
      <c r="CJ460" s="1007"/>
    </row>
    <row r="461" spans="1:88" s="1011" customFormat="1" hidden="1">
      <c r="A461" s="1039"/>
      <c r="B461" s="1019"/>
      <c r="C461" s="1019"/>
      <c r="D461" s="1019"/>
      <c r="E461" s="1019"/>
      <c r="F461" s="1019"/>
      <c r="G461" s="1019"/>
      <c r="H461" s="1019"/>
      <c r="I461" s="1019"/>
      <c r="J461" s="1019"/>
      <c r="K461" s="1019"/>
      <c r="L461" s="1019"/>
      <c r="M461" s="1019"/>
      <c r="N461" s="1019"/>
      <c r="O461" s="1019"/>
      <c r="P461" s="1019"/>
      <c r="Q461" s="1019"/>
      <c r="R461" s="1019"/>
      <c r="S461" s="1019"/>
      <c r="T461" s="1019"/>
      <c r="U461" s="1019"/>
      <c r="V461" s="1019"/>
      <c r="W461" s="1019"/>
      <c r="X461" s="1040"/>
      <c r="Y461" s="1041"/>
      <c r="Z461" s="1019"/>
      <c r="AA461" s="1019"/>
      <c r="AB461" s="1019"/>
      <c r="AC461" s="1019"/>
      <c r="AD461" s="1019"/>
      <c r="AE461" s="1019"/>
      <c r="AF461" s="1019"/>
      <c r="AG461" s="1019"/>
      <c r="AH461" s="1019"/>
      <c r="AI461" s="1019"/>
      <c r="AJ461" s="1019"/>
      <c r="AK461" s="1019"/>
      <c r="AL461" s="1019"/>
      <c r="AM461" s="1019"/>
      <c r="AN461" s="1019"/>
      <c r="AO461" s="1019"/>
      <c r="AP461" s="1019"/>
      <c r="AQ461" s="1019"/>
      <c r="AR461" s="1019"/>
      <c r="AS461" s="1019"/>
      <c r="AT461" s="1039"/>
      <c r="AU461" s="1039"/>
      <c r="AV461" s="1042"/>
      <c r="AW461" s="1041"/>
      <c r="AX461" s="1039"/>
      <c r="AY461" s="1039"/>
      <c r="AZ461" s="1019"/>
      <c r="BA461" s="1019"/>
      <c r="BB461" s="1039"/>
      <c r="BC461" s="1039"/>
      <c r="BD461" s="1039"/>
      <c r="BE461" s="1019"/>
      <c r="BF461" s="1019"/>
      <c r="BG461" s="1039"/>
      <c r="BH461" s="1007"/>
      <c r="BI461" s="1007"/>
      <c r="BJ461" s="1007"/>
      <c r="BK461" s="1007"/>
      <c r="BL461" s="1007"/>
      <c r="BM461" s="1007"/>
      <c r="BN461" s="1007"/>
      <c r="BO461" s="1007"/>
      <c r="BP461" s="1007"/>
      <c r="BQ461" s="1007"/>
      <c r="BR461" s="1007"/>
      <c r="BS461" s="1007"/>
      <c r="BT461" s="1007"/>
      <c r="BU461" s="1007"/>
      <c r="BV461" s="1007"/>
      <c r="BW461" s="1007"/>
      <c r="BX461" s="1007"/>
      <c r="BY461" s="1007"/>
      <c r="BZ461" s="1007"/>
      <c r="CA461" s="1007"/>
      <c r="CB461" s="1007"/>
      <c r="CC461" s="1007"/>
      <c r="CD461" s="1007"/>
      <c r="CE461" s="1007"/>
      <c r="CF461" s="1007"/>
      <c r="CG461" s="1007"/>
      <c r="CH461" s="1007"/>
      <c r="CI461" s="1007"/>
      <c r="CJ461" s="1007"/>
    </row>
    <row r="462" spans="1:88" s="1011" customFormat="1" hidden="1">
      <c r="A462" s="1039"/>
      <c r="B462" s="1019"/>
      <c r="C462" s="1019"/>
      <c r="D462" s="1019"/>
      <c r="E462" s="1019"/>
      <c r="F462" s="1019"/>
      <c r="G462" s="1019"/>
      <c r="H462" s="1019"/>
      <c r="I462" s="1019"/>
      <c r="J462" s="1019"/>
      <c r="K462" s="1019"/>
      <c r="L462" s="1019"/>
      <c r="M462" s="1019"/>
      <c r="N462" s="1019"/>
      <c r="O462" s="1019"/>
      <c r="P462" s="1019"/>
      <c r="Q462" s="1019"/>
      <c r="R462" s="1019"/>
      <c r="S462" s="1019"/>
      <c r="T462" s="1019"/>
      <c r="U462" s="1019"/>
      <c r="V462" s="1019"/>
      <c r="W462" s="1019"/>
      <c r="X462" s="1040"/>
      <c r="Y462" s="1041"/>
      <c r="Z462" s="1019"/>
      <c r="AA462" s="1019"/>
      <c r="AB462" s="1019"/>
      <c r="AC462" s="1019"/>
      <c r="AD462" s="1019"/>
      <c r="AE462" s="1019"/>
      <c r="AF462" s="1019"/>
      <c r="AG462" s="1019"/>
      <c r="AH462" s="1019"/>
      <c r="AI462" s="1019"/>
      <c r="AJ462" s="1019"/>
      <c r="AK462" s="1019"/>
      <c r="AL462" s="1019"/>
      <c r="AM462" s="1019"/>
      <c r="AN462" s="1019"/>
      <c r="AO462" s="1019"/>
      <c r="AP462" s="1019"/>
      <c r="AQ462" s="1019"/>
      <c r="AR462" s="1019"/>
      <c r="AS462" s="1019"/>
      <c r="AT462" s="1039"/>
      <c r="AU462" s="1039"/>
      <c r="AV462" s="1042"/>
      <c r="AW462" s="1041"/>
      <c r="AX462" s="1039"/>
      <c r="AY462" s="1039"/>
      <c r="AZ462" s="1019"/>
      <c r="BA462" s="1019"/>
      <c r="BB462" s="1039"/>
      <c r="BC462" s="1039"/>
      <c r="BD462" s="1039"/>
      <c r="BE462" s="1019"/>
      <c r="BF462" s="1019"/>
      <c r="BG462" s="1039"/>
      <c r="BH462" s="1007"/>
      <c r="BI462" s="1007"/>
      <c r="BJ462" s="1007"/>
      <c r="BK462" s="1007"/>
      <c r="BL462" s="1007"/>
      <c r="BM462" s="1007"/>
      <c r="BN462" s="1007"/>
      <c r="BO462" s="1007"/>
      <c r="BP462" s="1007"/>
      <c r="BQ462" s="1007"/>
      <c r="BR462" s="1007"/>
      <c r="BS462" s="1007"/>
      <c r="BT462" s="1007"/>
      <c r="BU462" s="1007"/>
      <c r="BV462" s="1007"/>
      <c r="BW462" s="1007"/>
      <c r="BX462" s="1007"/>
      <c r="BY462" s="1007"/>
      <c r="BZ462" s="1007"/>
      <c r="CA462" s="1007"/>
      <c r="CB462" s="1007"/>
      <c r="CC462" s="1007"/>
      <c r="CD462" s="1007"/>
      <c r="CE462" s="1007"/>
      <c r="CF462" s="1007"/>
      <c r="CG462" s="1007"/>
      <c r="CH462" s="1007"/>
      <c r="CI462" s="1007"/>
      <c r="CJ462" s="1007"/>
    </row>
    <row r="463" spans="1:88" s="1011" customFormat="1" hidden="1">
      <c r="A463" s="1039"/>
      <c r="B463" s="1019"/>
      <c r="C463" s="1019"/>
      <c r="D463" s="1019"/>
      <c r="E463" s="1019"/>
      <c r="F463" s="1019"/>
      <c r="G463" s="1019"/>
      <c r="H463" s="1019"/>
      <c r="I463" s="1019"/>
      <c r="J463" s="1019"/>
      <c r="K463" s="1019"/>
      <c r="L463" s="1019"/>
      <c r="M463" s="1019"/>
      <c r="N463" s="1019"/>
      <c r="O463" s="1019"/>
      <c r="P463" s="1019"/>
      <c r="Q463" s="1019"/>
      <c r="R463" s="1019"/>
      <c r="S463" s="1019"/>
      <c r="T463" s="1019"/>
      <c r="U463" s="1019"/>
      <c r="V463" s="1019"/>
      <c r="W463" s="1019"/>
      <c r="X463" s="1040"/>
      <c r="Y463" s="1041"/>
      <c r="Z463" s="1019"/>
      <c r="AA463" s="1019"/>
      <c r="AB463" s="1019"/>
      <c r="AC463" s="1019"/>
      <c r="AD463" s="1019"/>
      <c r="AE463" s="1019"/>
      <c r="AF463" s="1019"/>
      <c r="AG463" s="1019"/>
      <c r="AH463" s="1019"/>
      <c r="AI463" s="1019"/>
      <c r="AJ463" s="1019"/>
      <c r="AK463" s="1019"/>
      <c r="AL463" s="1019"/>
      <c r="AM463" s="1019"/>
      <c r="AN463" s="1019"/>
      <c r="AO463" s="1019"/>
      <c r="AP463" s="1019"/>
      <c r="AQ463" s="1019"/>
      <c r="AR463" s="1019"/>
      <c r="AS463" s="1019"/>
      <c r="AT463" s="1039"/>
      <c r="AU463" s="1039"/>
      <c r="AV463" s="1042"/>
      <c r="AW463" s="1041"/>
      <c r="AX463" s="1039"/>
      <c r="AY463" s="1039"/>
      <c r="AZ463" s="1019"/>
      <c r="BA463" s="1019"/>
      <c r="BB463" s="1039"/>
      <c r="BC463" s="1039"/>
      <c r="BD463" s="1039"/>
      <c r="BE463" s="1019"/>
      <c r="BF463" s="1019"/>
      <c r="BG463" s="1039"/>
      <c r="BH463" s="1007"/>
      <c r="BI463" s="1007"/>
      <c r="BJ463" s="1007"/>
      <c r="BK463" s="1007"/>
      <c r="BL463" s="1007"/>
      <c r="BM463" s="1007"/>
      <c r="BN463" s="1007"/>
      <c r="BO463" s="1007"/>
      <c r="BP463" s="1007"/>
      <c r="BQ463" s="1007"/>
      <c r="BR463" s="1007"/>
      <c r="BS463" s="1007"/>
      <c r="BT463" s="1007"/>
      <c r="BU463" s="1007"/>
      <c r="BV463" s="1007"/>
      <c r="BW463" s="1007"/>
      <c r="BX463" s="1007"/>
      <c r="BY463" s="1007"/>
      <c r="BZ463" s="1007"/>
      <c r="CA463" s="1007"/>
      <c r="CB463" s="1007"/>
      <c r="CC463" s="1007"/>
      <c r="CD463" s="1007"/>
      <c r="CE463" s="1007"/>
      <c r="CF463" s="1007"/>
      <c r="CG463" s="1007"/>
      <c r="CH463" s="1007"/>
      <c r="CI463" s="1007"/>
      <c r="CJ463" s="1007"/>
    </row>
    <row r="464" spans="1:88" s="1011" customFormat="1" hidden="1">
      <c r="A464" s="1039"/>
      <c r="B464" s="1019"/>
      <c r="C464" s="1019"/>
      <c r="D464" s="1019"/>
      <c r="E464" s="1019"/>
      <c r="F464" s="1019"/>
      <c r="G464" s="1019"/>
      <c r="H464" s="1019"/>
      <c r="I464" s="1019"/>
      <c r="J464" s="1019"/>
      <c r="K464" s="1019"/>
      <c r="L464" s="1019"/>
      <c r="M464" s="1019"/>
      <c r="N464" s="1019"/>
      <c r="O464" s="1019"/>
      <c r="P464" s="1019"/>
      <c r="Q464" s="1019"/>
      <c r="R464" s="1019"/>
      <c r="S464" s="1019"/>
      <c r="T464" s="1019"/>
      <c r="U464" s="1019"/>
      <c r="V464" s="1019"/>
      <c r="W464" s="1019"/>
      <c r="X464" s="1040"/>
      <c r="Y464" s="1041"/>
      <c r="Z464" s="1019"/>
      <c r="AA464" s="1019"/>
      <c r="AB464" s="1019"/>
      <c r="AC464" s="1019"/>
      <c r="AD464" s="1019"/>
      <c r="AE464" s="1019"/>
      <c r="AF464" s="1019"/>
      <c r="AG464" s="1019"/>
      <c r="AH464" s="1019"/>
      <c r="AI464" s="1019"/>
      <c r="AJ464" s="1019"/>
      <c r="AK464" s="1019"/>
      <c r="AL464" s="1019"/>
      <c r="AM464" s="1019"/>
      <c r="AN464" s="1019"/>
      <c r="AO464" s="1019"/>
      <c r="AP464" s="1019"/>
      <c r="AQ464" s="1019"/>
      <c r="AR464" s="1019"/>
      <c r="AS464" s="1019"/>
      <c r="AT464" s="1039"/>
      <c r="AU464" s="1039"/>
      <c r="AV464" s="1042"/>
      <c r="AW464" s="1041"/>
      <c r="AX464" s="1039"/>
      <c r="AY464" s="1039"/>
      <c r="AZ464" s="1019"/>
      <c r="BA464" s="1019"/>
      <c r="BB464" s="1039"/>
      <c r="BC464" s="1039"/>
      <c r="BD464" s="1039"/>
      <c r="BE464" s="1019"/>
      <c r="BF464" s="1019"/>
      <c r="BG464" s="1039"/>
      <c r="BH464" s="1007"/>
      <c r="BI464" s="1007"/>
      <c r="BJ464" s="1007"/>
      <c r="BK464" s="1007"/>
      <c r="BL464" s="1007"/>
      <c r="BM464" s="1007"/>
      <c r="BN464" s="1007"/>
      <c r="BO464" s="1007"/>
      <c r="BP464" s="1007"/>
      <c r="BQ464" s="1007"/>
      <c r="BR464" s="1007"/>
      <c r="BS464" s="1007"/>
      <c r="BT464" s="1007"/>
      <c r="BU464" s="1007"/>
      <c r="BV464" s="1007"/>
      <c r="BW464" s="1007"/>
      <c r="BX464" s="1007"/>
      <c r="BY464" s="1007"/>
      <c r="BZ464" s="1007"/>
      <c r="CA464" s="1007"/>
      <c r="CB464" s="1007"/>
      <c r="CC464" s="1007"/>
      <c r="CD464" s="1007"/>
      <c r="CE464" s="1007"/>
      <c r="CF464" s="1007"/>
      <c r="CG464" s="1007"/>
      <c r="CH464" s="1007"/>
      <c r="CI464" s="1007"/>
      <c r="CJ464" s="1007"/>
    </row>
    <row r="465" spans="1:88" s="1011" customFormat="1" hidden="1">
      <c r="A465" s="1039"/>
      <c r="B465" s="1019"/>
      <c r="C465" s="1019"/>
      <c r="D465" s="1019"/>
      <c r="E465" s="1019"/>
      <c r="F465" s="1019"/>
      <c r="G465" s="1019"/>
      <c r="H465" s="1019"/>
      <c r="I465" s="1019"/>
      <c r="J465" s="1019"/>
      <c r="K465" s="1019"/>
      <c r="L465" s="1019"/>
      <c r="M465" s="1019"/>
      <c r="N465" s="1019"/>
      <c r="O465" s="1019"/>
      <c r="P465" s="1019"/>
      <c r="Q465" s="1019"/>
      <c r="R465" s="1019"/>
      <c r="S465" s="1019"/>
      <c r="T465" s="1019"/>
      <c r="U465" s="1019"/>
      <c r="V465" s="1019"/>
      <c r="W465" s="1019"/>
      <c r="X465" s="1040"/>
      <c r="Y465" s="1041"/>
      <c r="Z465" s="1019"/>
      <c r="AA465" s="1019"/>
      <c r="AB465" s="1019"/>
      <c r="AC465" s="1019"/>
      <c r="AD465" s="1019"/>
      <c r="AE465" s="1019"/>
      <c r="AF465" s="1019"/>
      <c r="AG465" s="1019"/>
      <c r="AH465" s="1019"/>
      <c r="AI465" s="1019"/>
      <c r="AJ465" s="1019"/>
      <c r="AK465" s="1019"/>
      <c r="AL465" s="1019"/>
      <c r="AM465" s="1019"/>
      <c r="AN465" s="1019"/>
      <c r="AO465" s="1019"/>
      <c r="AP465" s="1019"/>
      <c r="AQ465" s="1019"/>
      <c r="AR465" s="1019"/>
      <c r="AS465" s="1019"/>
      <c r="AT465" s="1039"/>
      <c r="AU465" s="1039"/>
      <c r="AV465" s="1042"/>
      <c r="AW465" s="1041"/>
      <c r="AX465" s="1039"/>
      <c r="AY465" s="1039"/>
      <c r="AZ465" s="1019"/>
      <c r="BA465" s="1019"/>
      <c r="BB465" s="1039"/>
      <c r="BC465" s="1039"/>
      <c r="BD465" s="1039"/>
      <c r="BE465" s="1019"/>
      <c r="BF465" s="1019"/>
      <c r="BG465" s="1039"/>
      <c r="BH465" s="1007"/>
      <c r="BI465" s="1007"/>
      <c r="BJ465" s="1007"/>
      <c r="BK465" s="1007"/>
      <c r="BL465" s="1007"/>
      <c r="BM465" s="1007"/>
      <c r="BN465" s="1007"/>
      <c r="BO465" s="1007"/>
      <c r="BP465" s="1007"/>
      <c r="BQ465" s="1007"/>
      <c r="BR465" s="1007"/>
      <c r="BS465" s="1007"/>
      <c r="BT465" s="1007"/>
      <c r="BU465" s="1007"/>
      <c r="BV465" s="1007"/>
      <c r="BW465" s="1007"/>
      <c r="BX465" s="1007"/>
      <c r="BY465" s="1007"/>
      <c r="BZ465" s="1007"/>
      <c r="CA465" s="1007"/>
      <c r="CB465" s="1007"/>
      <c r="CC465" s="1007"/>
      <c r="CD465" s="1007"/>
      <c r="CE465" s="1007"/>
      <c r="CF465" s="1007"/>
      <c r="CG465" s="1007"/>
      <c r="CH465" s="1007"/>
      <c r="CI465" s="1007"/>
      <c r="CJ465" s="1007"/>
    </row>
    <row r="466" spans="1:88" s="1011" customFormat="1" hidden="1">
      <c r="A466" s="1039"/>
      <c r="B466" s="1019"/>
      <c r="C466" s="1019"/>
      <c r="D466" s="1019"/>
      <c r="E466" s="1019"/>
      <c r="F466" s="1019"/>
      <c r="G466" s="1019"/>
      <c r="H466" s="1019"/>
      <c r="I466" s="1019"/>
      <c r="J466" s="1019"/>
      <c r="K466" s="1019"/>
      <c r="L466" s="1019"/>
      <c r="M466" s="1019"/>
      <c r="N466" s="1019"/>
      <c r="O466" s="1019"/>
      <c r="P466" s="1019"/>
      <c r="Q466" s="1019"/>
      <c r="R466" s="1019"/>
      <c r="S466" s="1019"/>
      <c r="T466" s="1019"/>
      <c r="U466" s="1019"/>
      <c r="V466" s="1019"/>
      <c r="W466" s="1019"/>
      <c r="X466" s="1040"/>
      <c r="Y466" s="1041"/>
      <c r="Z466" s="1019"/>
      <c r="AA466" s="1019"/>
      <c r="AB466" s="1019"/>
      <c r="AC466" s="1019"/>
      <c r="AD466" s="1019"/>
      <c r="AE466" s="1019"/>
      <c r="AF466" s="1019"/>
      <c r="AG466" s="1019"/>
      <c r="AH466" s="1019"/>
      <c r="AI466" s="1019"/>
      <c r="AJ466" s="1019"/>
      <c r="AK466" s="1019"/>
      <c r="AL466" s="1019"/>
      <c r="AM466" s="1019"/>
      <c r="AN466" s="1019"/>
      <c r="AO466" s="1019"/>
      <c r="AP466" s="1019"/>
      <c r="AQ466" s="1019"/>
      <c r="AR466" s="1019"/>
      <c r="AS466" s="1019"/>
      <c r="AT466" s="1039"/>
      <c r="AU466" s="1039"/>
      <c r="AV466" s="1042"/>
      <c r="AW466" s="1041"/>
      <c r="AX466" s="1039"/>
      <c r="AY466" s="1039"/>
      <c r="AZ466" s="1019"/>
      <c r="BA466" s="1019"/>
      <c r="BB466" s="1039"/>
      <c r="BC466" s="1039"/>
      <c r="BD466" s="1039"/>
      <c r="BE466" s="1019"/>
      <c r="BF466" s="1019"/>
      <c r="BG466" s="1039"/>
      <c r="BH466" s="1007"/>
      <c r="BI466" s="1007"/>
      <c r="BJ466" s="1007"/>
      <c r="BK466" s="1007"/>
      <c r="BL466" s="1007"/>
      <c r="BM466" s="1007"/>
      <c r="BN466" s="1007"/>
      <c r="BO466" s="1007"/>
      <c r="BP466" s="1007"/>
      <c r="BQ466" s="1007"/>
      <c r="BR466" s="1007"/>
      <c r="BS466" s="1007"/>
      <c r="BT466" s="1007"/>
      <c r="BU466" s="1007"/>
      <c r="BV466" s="1007"/>
      <c r="BW466" s="1007"/>
      <c r="BX466" s="1007"/>
      <c r="BY466" s="1007"/>
      <c r="BZ466" s="1007"/>
      <c r="CA466" s="1007"/>
      <c r="CB466" s="1007"/>
      <c r="CC466" s="1007"/>
      <c r="CD466" s="1007"/>
      <c r="CE466" s="1007"/>
      <c r="CF466" s="1007"/>
      <c r="CG466" s="1007"/>
      <c r="CH466" s="1007"/>
      <c r="CI466" s="1007"/>
      <c r="CJ466" s="1007"/>
    </row>
    <row r="467" spans="1:88" s="1011" customFormat="1" hidden="1">
      <c r="A467" s="1039"/>
      <c r="B467" s="1019"/>
      <c r="C467" s="1019"/>
      <c r="D467" s="1019"/>
      <c r="E467" s="1019"/>
      <c r="F467" s="1019"/>
      <c r="G467" s="1019"/>
      <c r="H467" s="1019"/>
      <c r="I467" s="1019"/>
      <c r="J467" s="1019"/>
      <c r="K467" s="1019"/>
      <c r="L467" s="1019"/>
      <c r="M467" s="1019"/>
      <c r="N467" s="1019"/>
      <c r="O467" s="1019"/>
      <c r="P467" s="1019"/>
      <c r="Q467" s="1019"/>
      <c r="R467" s="1019"/>
      <c r="S467" s="1019"/>
      <c r="T467" s="1019"/>
      <c r="U467" s="1019"/>
      <c r="V467" s="1019"/>
      <c r="W467" s="1019"/>
      <c r="X467" s="1040"/>
      <c r="Y467" s="1041"/>
      <c r="Z467" s="1019"/>
      <c r="AA467" s="1019"/>
      <c r="AB467" s="1019"/>
      <c r="AC467" s="1019"/>
      <c r="AD467" s="1019"/>
      <c r="AE467" s="1019"/>
      <c r="AF467" s="1019"/>
      <c r="AG467" s="1019"/>
      <c r="AH467" s="1019"/>
      <c r="AI467" s="1019"/>
      <c r="AJ467" s="1019"/>
      <c r="AK467" s="1019"/>
      <c r="AL467" s="1019"/>
      <c r="AM467" s="1019"/>
      <c r="AN467" s="1019"/>
      <c r="AO467" s="1019"/>
      <c r="AP467" s="1019"/>
      <c r="AQ467" s="1019"/>
      <c r="AR467" s="1019"/>
      <c r="AS467" s="1019"/>
      <c r="AT467" s="1039"/>
      <c r="AU467" s="1039"/>
      <c r="AV467" s="1042"/>
      <c r="AW467" s="1041"/>
      <c r="AX467" s="1039"/>
      <c r="AY467" s="1039"/>
      <c r="AZ467" s="1019"/>
      <c r="BA467" s="1019"/>
      <c r="BB467" s="1039"/>
      <c r="BC467" s="1039"/>
      <c r="BD467" s="1039"/>
      <c r="BE467" s="1019"/>
      <c r="BF467" s="1019"/>
      <c r="BG467" s="1039"/>
      <c r="BH467" s="1007"/>
      <c r="BI467" s="1007"/>
      <c r="BJ467" s="1007"/>
      <c r="BK467" s="1007"/>
      <c r="BL467" s="1007"/>
      <c r="BM467" s="1007"/>
      <c r="BN467" s="1007"/>
      <c r="BO467" s="1007"/>
      <c r="BP467" s="1007"/>
      <c r="BQ467" s="1007"/>
      <c r="BR467" s="1007"/>
      <c r="BS467" s="1007"/>
      <c r="BT467" s="1007"/>
      <c r="BU467" s="1007"/>
      <c r="BV467" s="1007"/>
      <c r="BW467" s="1007"/>
      <c r="BX467" s="1007"/>
      <c r="BY467" s="1007"/>
      <c r="BZ467" s="1007"/>
      <c r="CA467" s="1007"/>
      <c r="CB467" s="1007"/>
      <c r="CC467" s="1007"/>
      <c r="CD467" s="1007"/>
      <c r="CE467" s="1007"/>
      <c r="CF467" s="1007"/>
      <c r="CG467" s="1007"/>
      <c r="CH467" s="1007"/>
      <c r="CI467" s="1007"/>
      <c r="CJ467" s="1007"/>
    </row>
    <row r="468" spans="1:88" s="1011" customFormat="1" hidden="1">
      <c r="A468" s="1039"/>
      <c r="B468" s="1019"/>
      <c r="C468" s="1019"/>
      <c r="D468" s="1019"/>
      <c r="E468" s="1019"/>
      <c r="F468" s="1019"/>
      <c r="G468" s="1019"/>
      <c r="H468" s="1019"/>
      <c r="I468" s="1019"/>
      <c r="J468" s="1019"/>
      <c r="K468" s="1019"/>
      <c r="L468" s="1019"/>
      <c r="M468" s="1019"/>
      <c r="N468" s="1019"/>
      <c r="O468" s="1019"/>
      <c r="P468" s="1019"/>
      <c r="Q468" s="1019"/>
      <c r="R468" s="1019"/>
      <c r="S468" s="1019"/>
      <c r="T468" s="1019"/>
      <c r="U468" s="1019"/>
      <c r="V468" s="1019"/>
      <c r="W468" s="1019"/>
      <c r="X468" s="1040"/>
      <c r="Y468" s="1041"/>
      <c r="Z468" s="1019"/>
      <c r="AA468" s="1019"/>
      <c r="AB468" s="1019"/>
      <c r="AC468" s="1019"/>
      <c r="AD468" s="1019"/>
      <c r="AE468" s="1019"/>
      <c r="AF468" s="1019"/>
      <c r="AG468" s="1019"/>
      <c r="AH468" s="1019"/>
      <c r="AI468" s="1019"/>
      <c r="AJ468" s="1019"/>
      <c r="AK468" s="1019"/>
      <c r="AL468" s="1019"/>
      <c r="AM468" s="1019"/>
      <c r="AN468" s="1019"/>
      <c r="AO468" s="1019"/>
      <c r="AP468" s="1019"/>
      <c r="AQ468" s="1019"/>
      <c r="AR468" s="1019"/>
      <c r="AS468" s="1019"/>
      <c r="AT468" s="1039"/>
      <c r="AU468" s="1039"/>
      <c r="AV468" s="1042"/>
      <c r="AW468" s="1041"/>
      <c r="AX468" s="1039"/>
      <c r="AY468" s="1039"/>
      <c r="AZ468" s="1019"/>
      <c r="BA468" s="1019"/>
      <c r="BB468" s="1039"/>
      <c r="BC468" s="1039"/>
      <c r="BD468" s="1039"/>
      <c r="BE468" s="1019"/>
      <c r="BF468" s="1019"/>
      <c r="BG468" s="1039"/>
      <c r="BH468" s="1007"/>
      <c r="BI468" s="1007"/>
      <c r="BJ468" s="1007"/>
      <c r="BK468" s="1007"/>
      <c r="BL468" s="1007"/>
      <c r="BM468" s="1007"/>
      <c r="BN468" s="1007"/>
      <c r="BO468" s="1007"/>
      <c r="BP468" s="1007"/>
      <c r="BQ468" s="1007"/>
      <c r="BR468" s="1007"/>
      <c r="BS468" s="1007"/>
      <c r="BT468" s="1007"/>
      <c r="BU468" s="1007"/>
      <c r="BV468" s="1007"/>
      <c r="BW468" s="1007"/>
      <c r="BX468" s="1007"/>
      <c r="BY468" s="1007"/>
      <c r="BZ468" s="1007"/>
      <c r="CA468" s="1007"/>
      <c r="CB468" s="1007"/>
      <c r="CC468" s="1007"/>
      <c r="CD468" s="1007"/>
      <c r="CE468" s="1007"/>
      <c r="CF468" s="1007"/>
      <c r="CG468" s="1007"/>
      <c r="CH468" s="1007"/>
      <c r="CI468" s="1007"/>
      <c r="CJ468" s="1007"/>
    </row>
    <row r="469" spans="1:88" s="1011" customFormat="1" hidden="1">
      <c r="A469" s="1039"/>
      <c r="B469" s="1019"/>
      <c r="C469" s="1019"/>
      <c r="D469" s="1019"/>
      <c r="E469" s="1019"/>
      <c r="F469" s="1019"/>
      <c r="G469" s="1019"/>
      <c r="H469" s="1019"/>
      <c r="I469" s="1019"/>
      <c r="J469" s="1019"/>
      <c r="K469" s="1019"/>
      <c r="L469" s="1019"/>
      <c r="M469" s="1019"/>
      <c r="N469" s="1019"/>
      <c r="O469" s="1019"/>
      <c r="P469" s="1019"/>
      <c r="Q469" s="1019"/>
      <c r="R469" s="1019"/>
      <c r="S469" s="1019"/>
      <c r="T469" s="1019"/>
      <c r="U469" s="1019"/>
      <c r="V469" s="1019"/>
      <c r="W469" s="1019"/>
      <c r="X469" s="1040"/>
      <c r="Y469" s="1041"/>
      <c r="Z469" s="1019"/>
      <c r="AA469" s="1019"/>
      <c r="AB469" s="1019"/>
      <c r="AC469" s="1019"/>
      <c r="AD469" s="1019"/>
      <c r="AE469" s="1019"/>
      <c r="AF469" s="1019"/>
      <c r="AG469" s="1019"/>
      <c r="AH469" s="1019"/>
      <c r="AI469" s="1019"/>
      <c r="AJ469" s="1019"/>
      <c r="AK469" s="1019"/>
      <c r="AL469" s="1019"/>
      <c r="AM469" s="1019"/>
      <c r="AN469" s="1019"/>
      <c r="AO469" s="1019"/>
      <c r="AP469" s="1019"/>
      <c r="AQ469" s="1019"/>
      <c r="AR469" s="1019"/>
      <c r="AS469" s="1019"/>
      <c r="AT469" s="1039"/>
      <c r="AU469" s="1039"/>
      <c r="AV469" s="1042"/>
      <c r="AW469" s="1041"/>
      <c r="AX469" s="1039"/>
      <c r="AY469" s="1039"/>
      <c r="AZ469" s="1019"/>
      <c r="BA469" s="1019"/>
      <c r="BB469" s="1039"/>
      <c r="BC469" s="1039"/>
      <c r="BD469" s="1039"/>
      <c r="BE469" s="1019"/>
      <c r="BF469" s="1019"/>
      <c r="BG469" s="1039"/>
      <c r="BH469" s="1007"/>
      <c r="BI469" s="1007"/>
      <c r="BJ469" s="1007"/>
      <c r="BK469" s="1007"/>
      <c r="BL469" s="1007"/>
      <c r="BM469" s="1007"/>
      <c r="BN469" s="1007"/>
      <c r="BO469" s="1007"/>
      <c r="BP469" s="1007"/>
      <c r="BQ469" s="1007"/>
      <c r="BR469" s="1007"/>
      <c r="BS469" s="1007"/>
      <c r="BT469" s="1007"/>
      <c r="BU469" s="1007"/>
      <c r="BV469" s="1007"/>
      <c r="BW469" s="1007"/>
      <c r="BX469" s="1007"/>
      <c r="BY469" s="1007"/>
      <c r="BZ469" s="1007"/>
      <c r="CA469" s="1007"/>
      <c r="CB469" s="1007"/>
      <c r="CC469" s="1007"/>
      <c r="CD469" s="1007"/>
      <c r="CE469" s="1007"/>
      <c r="CF469" s="1007"/>
      <c r="CG469" s="1007"/>
      <c r="CH469" s="1007"/>
      <c r="CI469" s="1007"/>
      <c r="CJ469" s="1007"/>
    </row>
    <row r="470" spans="1:88" s="1011" customFormat="1" hidden="1">
      <c r="A470" s="1039"/>
      <c r="B470" s="1019"/>
      <c r="C470" s="1019"/>
      <c r="D470" s="1019"/>
      <c r="E470" s="1019"/>
      <c r="F470" s="1019"/>
      <c r="G470" s="1019"/>
      <c r="H470" s="1019"/>
      <c r="I470" s="1019"/>
      <c r="J470" s="1019"/>
      <c r="K470" s="1019"/>
      <c r="L470" s="1019"/>
      <c r="M470" s="1019"/>
      <c r="N470" s="1019"/>
      <c r="O470" s="1019"/>
      <c r="P470" s="1019"/>
      <c r="Q470" s="1019"/>
      <c r="R470" s="1019"/>
      <c r="S470" s="1019"/>
      <c r="T470" s="1019"/>
      <c r="U470" s="1019"/>
      <c r="V470" s="1019"/>
      <c r="W470" s="1019"/>
      <c r="X470" s="1040"/>
      <c r="Y470" s="1041"/>
      <c r="Z470" s="1019"/>
      <c r="AA470" s="1019"/>
      <c r="AB470" s="1019"/>
      <c r="AC470" s="1019"/>
      <c r="AD470" s="1019"/>
      <c r="AE470" s="1019"/>
      <c r="AF470" s="1019"/>
      <c r="AG470" s="1019"/>
      <c r="AH470" s="1019"/>
      <c r="AI470" s="1019"/>
      <c r="AJ470" s="1019"/>
      <c r="AK470" s="1019"/>
      <c r="AL470" s="1019"/>
      <c r="AM470" s="1019"/>
      <c r="AN470" s="1019"/>
      <c r="AO470" s="1019"/>
      <c r="AP470" s="1019"/>
      <c r="AQ470" s="1019"/>
      <c r="AR470" s="1019"/>
      <c r="AS470" s="1019"/>
      <c r="AT470" s="1039"/>
      <c r="AU470" s="1039"/>
      <c r="AV470" s="1042"/>
      <c r="AW470" s="1041"/>
      <c r="AX470" s="1039"/>
      <c r="AY470" s="1039"/>
      <c r="AZ470" s="1019"/>
      <c r="BA470" s="1019"/>
      <c r="BB470" s="1039"/>
      <c r="BC470" s="1039"/>
      <c r="BD470" s="1039"/>
      <c r="BE470" s="1019"/>
      <c r="BF470" s="1019"/>
      <c r="BG470" s="1039"/>
      <c r="BH470" s="1007"/>
      <c r="BI470" s="1007"/>
      <c r="BJ470" s="1007"/>
      <c r="BK470" s="1007"/>
      <c r="BL470" s="1007"/>
      <c r="BM470" s="1007"/>
      <c r="BN470" s="1007"/>
      <c r="BO470" s="1007"/>
      <c r="BP470" s="1007"/>
      <c r="BQ470" s="1007"/>
      <c r="BR470" s="1007"/>
      <c r="BS470" s="1007"/>
      <c r="BT470" s="1007"/>
      <c r="BU470" s="1007"/>
      <c r="BV470" s="1007"/>
      <c r="BW470" s="1007"/>
      <c r="BX470" s="1007"/>
      <c r="BY470" s="1007"/>
      <c r="BZ470" s="1007"/>
      <c r="CA470" s="1007"/>
      <c r="CB470" s="1007"/>
      <c r="CC470" s="1007"/>
      <c r="CD470" s="1007"/>
      <c r="CE470" s="1007"/>
      <c r="CF470" s="1007"/>
      <c r="CG470" s="1007"/>
      <c r="CH470" s="1007"/>
      <c r="CI470" s="1007"/>
      <c r="CJ470" s="1007"/>
    </row>
    <row r="471" spans="1:88" s="1011" customFormat="1" hidden="1">
      <c r="A471" s="1039"/>
      <c r="B471" s="1019"/>
      <c r="C471" s="1019"/>
      <c r="D471" s="1019"/>
      <c r="E471" s="1019"/>
      <c r="F471" s="1019"/>
      <c r="G471" s="1019"/>
      <c r="H471" s="1019"/>
      <c r="I471" s="1019"/>
      <c r="J471" s="1019"/>
      <c r="K471" s="1019"/>
      <c r="L471" s="1019"/>
      <c r="M471" s="1019"/>
      <c r="N471" s="1019"/>
      <c r="O471" s="1019"/>
      <c r="P471" s="1019"/>
      <c r="Q471" s="1019"/>
      <c r="R471" s="1019"/>
      <c r="S471" s="1019"/>
      <c r="T471" s="1019"/>
      <c r="U471" s="1019"/>
      <c r="V471" s="1019"/>
      <c r="W471" s="1019"/>
      <c r="X471" s="1040"/>
      <c r="Y471" s="1041"/>
      <c r="Z471" s="1019"/>
      <c r="AA471" s="1019"/>
      <c r="AB471" s="1019"/>
      <c r="AC471" s="1019"/>
      <c r="AD471" s="1019"/>
      <c r="AE471" s="1019"/>
      <c r="AF471" s="1019"/>
      <c r="AG471" s="1019"/>
      <c r="AH471" s="1019"/>
      <c r="AI471" s="1019"/>
      <c r="AJ471" s="1019"/>
      <c r="AK471" s="1019"/>
      <c r="AL471" s="1019"/>
      <c r="AM471" s="1019"/>
      <c r="AN471" s="1019"/>
      <c r="AO471" s="1019"/>
      <c r="AP471" s="1019"/>
      <c r="AQ471" s="1019"/>
      <c r="AR471" s="1019"/>
      <c r="AS471" s="1019"/>
      <c r="AT471" s="1039"/>
      <c r="AU471" s="1039"/>
      <c r="AV471" s="1042"/>
      <c r="AW471" s="1041"/>
      <c r="AX471" s="1039"/>
      <c r="AY471" s="1039"/>
      <c r="AZ471" s="1019"/>
      <c r="BA471" s="1019"/>
      <c r="BB471" s="1039"/>
      <c r="BC471" s="1039"/>
      <c r="BD471" s="1039"/>
      <c r="BE471" s="1019"/>
      <c r="BF471" s="1019"/>
      <c r="BG471" s="1039"/>
      <c r="BH471" s="1007"/>
      <c r="BI471" s="1007"/>
      <c r="BJ471" s="1007"/>
      <c r="BK471" s="1007"/>
      <c r="BL471" s="1007"/>
      <c r="BM471" s="1007"/>
      <c r="BN471" s="1007"/>
      <c r="BO471" s="1007"/>
      <c r="BP471" s="1007"/>
      <c r="BQ471" s="1007"/>
      <c r="BR471" s="1007"/>
      <c r="BS471" s="1007"/>
      <c r="BT471" s="1007"/>
      <c r="BU471" s="1007"/>
      <c r="BV471" s="1007"/>
      <c r="BW471" s="1007"/>
      <c r="BX471" s="1007"/>
      <c r="BY471" s="1007"/>
      <c r="BZ471" s="1007"/>
      <c r="CA471" s="1007"/>
      <c r="CB471" s="1007"/>
      <c r="CC471" s="1007"/>
      <c r="CD471" s="1007"/>
      <c r="CE471" s="1007"/>
      <c r="CF471" s="1007"/>
      <c r="CG471" s="1007"/>
      <c r="CH471" s="1007"/>
      <c r="CI471" s="1007"/>
      <c r="CJ471" s="1007"/>
    </row>
    <row r="472" spans="1:88" s="1011" customFormat="1" hidden="1">
      <c r="A472" s="1039"/>
      <c r="B472" s="1019"/>
      <c r="C472" s="1019"/>
      <c r="D472" s="1019"/>
      <c r="E472" s="1019"/>
      <c r="F472" s="1019"/>
      <c r="G472" s="1019"/>
      <c r="H472" s="1019"/>
      <c r="I472" s="1019"/>
      <c r="J472" s="1019"/>
      <c r="K472" s="1019"/>
      <c r="L472" s="1019"/>
      <c r="M472" s="1019"/>
      <c r="N472" s="1019"/>
      <c r="O472" s="1019"/>
      <c r="P472" s="1019"/>
      <c r="Q472" s="1019"/>
      <c r="R472" s="1019"/>
      <c r="S472" s="1019"/>
      <c r="T472" s="1019"/>
      <c r="U472" s="1019"/>
      <c r="V472" s="1019"/>
      <c r="W472" s="1019"/>
      <c r="X472" s="1040"/>
      <c r="Y472" s="1041"/>
      <c r="Z472" s="1019"/>
      <c r="AA472" s="1019"/>
      <c r="AB472" s="1019"/>
      <c r="AC472" s="1019"/>
      <c r="AD472" s="1019"/>
      <c r="AE472" s="1019"/>
      <c r="AF472" s="1019"/>
      <c r="AG472" s="1019"/>
      <c r="AH472" s="1019"/>
      <c r="AI472" s="1019"/>
      <c r="AJ472" s="1019"/>
      <c r="AK472" s="1019"/>
      <c r="AL472" s="1019"/>
      <c r="AM472" s="1019"/>
      <c r="AN472" s="1019"/>
      <c r="AO472" s="1019"/>
      <c r="AP472" s="1019"/>
      <c r="AQ472" s="1019"/>
      <c r="AR472" s="1019"/>
      <c r="AS472" s="1019"/>
      <c r="AT472" s="1039"/>
      <c r="AU472" s="1039"/>
      <c r="AV472" s="1042"/>
      <c r="AW472" s="1041"/>
      <c r="AX472" s="1039"/>
      <c r="AY472" s="1039"/>
      <c r="AZ472" s="1019"/>
      <c r="BA472" s="1019"/>
      <c r="BB472" s="1039"/>
      <c r="BC472" s="1039"/>
      <c r="BD472" s="1039"/>
      <c r="BE472" s="1019"/>
      <c r="BF472" s="1019"/>
      <c r="BG472" s="1039"/>
      <c r="BH472" s="1007"/>
      <c r="BI472" s="1007"/>
      <c r="BJ472" s="1007"/>
      <c r="BK472" s="1007"/>
      <c r="BL472" s="1007"/>
      <c r="BM472" s="1007"/>
      <c r="BN472" s="1007"/>
      <c r="BO472" s="1007"/>
      <c r="BP472" s="1007"/>
      <c r="BQ472" s="1007"/>
      <c r="BR472" s="1007"/>
      <c r="BS472" s="1007"/>
      <c r="BT472" s="1007"/>
      <c r="BU472" s="1007"/>
      <c r="BV472" s="1007"/>
      <c r="BW472" s="1007"/>
      <c r="BX472" s="1007"/>
      <c r="BY472" s="1007"/>
      <c r="BZ472" s="1007"/>
      <c r="CA472" s="1007"/>
      <c r="CB472" s="1007"/>
      <c r="CC472" s="1007"/>
      <c r="CD472" s="1007"/>
      <c r="CE472" s="1007"/>
      <c r="CF472" s="1007"/>
      <c r="CG472" s="1007"/>
      <c r="CH472" s="1007"/>
      <c r="CI472" s="1007"/>
      <c r="CJ472" s="1007"/>
    </row>
    <row r="473" spans="1:88" s="1011" customFormat="1" hidden="1">
      <c r="A473" s="1039"/>
      <c r="B473" s="1019"/>
      <c r="C473" s="1019"/>
      <c r="D473" s="1019"/>
      <c r="E473" s="1019"/>
      <c r="F473" s="1019"/>
      <c r="G473" s="1019"/>
      <c r="H473" s="1019"/>
      <c r="I473" s="1019"/>
      <c r="J473" s="1019"/>
      <c r="K473" s="1019"/>
      <c r="L473" s="1019"/>
      <c r="M473" s="1019"/>
      <c r="N473" s="1019"/>
      <c r="O473" s="1019"/>
      <c r="P473" s="1019"/>
      <c r="Q473" s="1019"/>
      <c r="R473" s="1019"/>
      <c r="S473" s="1019"/>
      <c r="T473" s="1019"/>
      <c r="U473" s="1019"/>
      <c r="V473" s="1019"/>
      <c r="W473" s="1019"/>
      <c r="X473" s="1040"/>
      <c r="Y473" s="1041"/>
      <c r="Z473" s="1019"/>
      <c r="AA473" s="1019"/>
      <c r="AB473" s="1019"/>
      <c r="AC473" s="1019"/>
      <c r="AD473" s="1019"/>
      <c r="AE473" s="1019"/>
      <c r="AF473" s="1019"/>
      <c r="AG473" s="1019"/>
      <c r="AH473" s="1019"/>
      <c r="AI473" s="1019"/>
      <c r="AJ473" s="1019"/>
      <c r="AK473" s="1019"/>
      <c r="AL473" s="1019"/>
      <c r="AM473" s="1019"/>
      <c r="AN473" s="1019"/>
      <c r="AO473" s="1019"/>
      <c r="AP473" s="1019"/>
      <c r="AQ473" s="1019"/>
      <c r="AR473" s="1019"/>
      <c r="AS473" s="1019"/>
      <c r="AT473" s="1039"/>
      <c r="AU473" s="1039"/>
      <c r="AV473" s="1042"/>
      <c r="AW473" s="1041"/>
      <c r="AX473" s="1039"/>
      <c r="AY473" s="1039"/>
      <c r="AZ473" s="1019"/>
      <c r="BA473" s="1019"/>
      <c r="BB473" s="1039"/>
      <c r="BC473" s="1039"/>
      <c r="BD473" s="1039"/>
      <c r="BE473" s="1019"/>
      <c r="BF473" s="1019"/>
      <c r="BG473" s="1039"/>
      <c r="BH473" s="1007"/>
      <c r="BI473" s="1007"/>
      <c r="BJ473" s="1007"/>
      <c r="BK473" s="1007"/>
      <c r="BL473" s="1007"/>
      <c r="BM473" s="1007"/>
      <c r="BN473" s="1007"/>
      <c r="BO473" s="1007"/>
      <c r="BP473" s="1007"/>
      <c r="BQ473" s="1007"/>
      <c r="BR473" s="1007"/>
      <c r="BS473" s="1007"/>
      <c r="BT473" s="1007"/>
      <c r="BU473" s="1007"/>
      <c r="BV473" s="1007"/>
      <c r="BW473" s="1007"/>
      <c r="BX473" s="1007"/>
      <c r="BY473" s="1007"/>
      <c r="BZ473" s="1007"/>
      <c r="CA473" s="1007"/>
      <c r="CB473" s="1007"/>
      <c r="CC473" s="1007"/>
      <c r="CD473" s="1007"/>
      <c r="CE473" s="1007"/>
      <c r="CF473" s="1007"/>
      <c r="CG473" s="1007"/>
      <c r="CH473" s="1007"/>
      <c r="CI473" s="1007"/>
      <c r="CJ473" s="1007"/>
    </row>
    <row r="474" spans="1:88" s="1011" customFormat="1" hidden="1">
      <c r="A474" s="1039"/>
      <c r="B474" s="1019"/>
      <c r="C474" s="1019"/>
      <c r="D474" s="1019"/>
      <c r="E474" s="1019"/>
      <c r="F474" s="1019"/>
      <c r="G474" s="1019"/>
      <c r="H474" s="1019"/>
      <c r="I474" s="1019"/>
      <c r="J474" s="1019"/>
      <c r="K474" s="1019"/>
      <c r="L474" s="1019"/>
      <c r="M474" s="1019"/>
      <c r="N474" s="1019"/>
      <c r="O474" s="1019"/>
      <c r="P474" s="1019"/>
      <c r="Q474" s="1019"/>
      <c r="R474" s="1019"/>
      <c r="S474" s="1019"/>
      <c r="T474" s="1019"/>
      <c r="U474" s="1019"/>
      <c r="V474" s="1019"/>
      <c r="W474" s="1019"/>
      <c r="X474" s="1040"/>
      <c r="Y474" s="1041"/>
      <c r="Z474" s="1019"/>
      <c r="AA474" s="1019"/>
      <c r="AB474" s="1019"/>
      <c r="AC474" s="1019"/>
      <c r="AD474" s="1019"/>
      <c r="AE474" s="1019"/>
      <c r="AF474" s="1019"/>
      <c r="AG474" s="1019"/>
      <c r="AH474" s="1019"/>
      <c r="AI474" s="1019"/>
      <c r="AJ474" s="1019"/>
      <c r="AK474" s="1019"/>
      <c r="AL474" s="1019"/>
      <c r="AM474" s="1019"/>
      <c r="AN474" s="1019"/>
      <c r="AO474" s="1019"/>
      <c r="AP474" s="1019"/>
      <c r="AQ474" s="1019"/>
      <c r="AR474" s="1019"/>
      <c r="AS474" s="1019"/>
      <c r="AT474" s="1039"/>
      <c r="AU474" s="1039"/>
      <c r="AV474" s="1042"/>
      <c r="AW474" s="1041"/>
      <c r="AX474" s="1039"/>
      <c r="AY474" s="1039"/>
      <c r="AZ474" s="1019"/>
      <c r="BA474" s="1019"/>
      <c r="BB474" s="1039"/>
      <c r="BC474" s="1039"/>
      <c r="BD474" s="1039"/>
      <c r="BE474" s="1019"/>
      <c r="BF474" s="1019"/>
      <c r="BG474" s="1039"/>
      <c r="BH474" s="1007"/>
      <c r="BI474" s="1007"/>
      <c r="BJ474" s="1007"/>
      <c r="BK474" s="1007"/>
      <c r="BL474" s="1007"/>
      <c r="BM474" s="1007"/>
      <c r="BN474" s="1007"/>
      <c r="BO474" s="1007"/>
      <c r="BP474" s="1007"/>
      <c r="BQ474" s="1007"/>
      <c r="BR474" s="1007"/>
      <c r="BS474" s="1007"/>
      <c r="BT474" s="1007"/>
      <c r="BU474" s="1007"/>
      <c r="BV474" s="1007"/>
      <c r="BW474" s="1007"/>
      <c r="BX474" s="1007"/>
      <c r="BY474" s="1007"/>
      <c r="BZ474" s="1007"/>
      <c r="CA474" s="1007"/>
      <c r="CB474" s="1007"/>
      <c r="CC474" s="1007"/>
      <c r="CD474" s="1007"/>
      <c r="CE474" s="1007"/>
      <c r="CF474" s="1007"/>
      <c r="CG474" s="1007"/>
      <c r="CH474" s="1007"/>
      <c r="CI474" s="1007"/>
      <c r="CJ474" s="1007"/>
    </row>
    <row r="475" spans="1:88" s="1011" customFormat="1" hidden="1">
      <c r="A475" s="1039"/>
      <c r="B475" s="1019"/>
      <c r="C475" s="1019"/>
      <c r="D475" s="1019"/>
      <c r="E475" s="1019"/>
      <c r="F475" s="1019"/>
      <c r="G475" s="1019"/>
      <c r="H475" s="1019"/>
      <c r="I475" s="1019"/>
      <c r="J475" s="1019"/>
      <c r="K475" s="1019"/>
      <c r="L475" s="1019"/>
      <c r="M475" s="1019"/>
      <c r="N475" s="1019"/>
      <c r="O475" s="1019"/>
      <c r="P475" s="1019"/>
      <c r="Q475" s="1019"/>
      <c r="R475" s="1019"/>
      <c r="S475" s="1019"/>
      <c r="T475" s="1019"/>
      <c r="U475" s="1019"/>
      <c r="V475" s="1019"/>
      <c r="W475" s="1019"/>
      <c r="X475" s="1040"/>
      <c r="Y475" s="1041"/>
      <c r="Z475" s="1019"/>
      <c r="AA475" s="1019"/>
      <c r="AB475" s="1019"/>
      <c r="AC475" s="1019"/>
      <c r="AD475" s="1019"/>
      <c r="AE475" s="1019"/>
      <c r="AF475" s="1019"/>
      <c r="AG475" s="1019"/>
      <c r="AH475" s="1019"/>
      <c r="AI475" s="1019"/>
      <c r="AJ475" s="1019"/>
      <c r="AK475" s="1019"/>
      <c r="AL475" s="1019"/>
      <c r="AM475" s="1019"/>
      <c r="AN475" s="1019"/>
      <c r="AO475" s="1019"/>
      <c r="AP475" s="1019"/>
      <c r="AQ475" s="1019"/>
      <c r="AR475" s="1019"/>
      <c r="AS475" s="1019"/>
      <c r="AT475" s="1039"/>
      <c r="AU475" s="1039"/>
      <c r="AV475" s="1042"/>
      <c r="AW475" s="1041"/>
      <c r="AX475" s="1039"/>
      <c r="AY475" s="1039"/>
      <c r="AZ475" s="1019"/>
      <c r="BA475" s="1019"/>
      <c r="BB475" s="1039"/>
      <c r="BC475" s="1039"/>
      <c r="BD475" s="1039"/>
      <c r="BE475" s="1019"/>
      <c r="BF475" s="1019"/>
      <c r="BG475" s="1039"/>
      <c r="BH475" s="1007"/>
      <c r="BI475" s="1007"/>
      <c r="BJ475" s="1007"/>
      <c r="BK475" s="1007"/>
      <c r="BL475" s="1007"/>
      <c r="BM475" s="1007"/>
      <c r="BN475" s="1007"/>
      <c r="BO475" s="1007"/>
      <c r="BP475" s="1007"/>
      <c r="BQ475" s="1007"/>
      <c r="BR475" s="1007"/>
      <c r="BS475" s="1007"/>
      <c r="BT475" s="1007"/>
      <c r="BU475" s="1007"/>
      <c r="BV475" s="1007"/>
      <c r="BW475" s="1007"/>
      <c r="BX475" s="1007"/>
      <c r="BY475" s="1007"/>
      <c r="BZ475" s="1007"/>
      <c r="CA475" s="1007"/>
      <c r="CB475" s="1007"/>
      <c r="CC475" s="1007"/>
      <c r="CD475" s="1007"/>
      <c r="CE475" s="1007"/>
      <c r="CF475" s="1007"/>
      <c r="CG475" s="1007"/>
      <c r="CH475" s="1007"/>
      <c r="CI475" s="1007"/>
      <c r="CJ475" s="1007"/>
    </row>
    <row r="476" spans="1:88" s="1011" customFormat="1" hidden="1">
      <c r="A476" s="1039"/>
      <c r="B476" s="1019"/>
      <c r="C476" s="1019"/>
      <c r="D476" s="1019"/>
      <c r="E476" s="1019"/>
      <c r="F476" s="1019"/>
      <c r="G476" s="1019"/>
      <c r="H476" s="1019"/>
      <c r="I476" s="1019"/>
      <c r="J476" s="1019"/>
      <c r="K476" s="1019"/>
      <c r="L476" s="1019"/>
      <c r="M476" s="1019"/>
      <c r="N476" s="1019"/>
      <c r="O476" s="1019"/>
      <c r="P476" s="1019"/>
      <c r="Q476" s="1019"/>
      <c r="R476" s="1019"/>
      <c r="S476" s="1019"/>
      <c r="T476" s="1019"/>
      <c r="U476" s="1019"/>
      <c r="V476" s="1019"/>
      <c r="W476" s="1019"/>
      <c r="X476" s="1040"/>
      <c r="Y476" s="1041"/>
      <c r="Z476" s="1019"/>
      <c r="AA476" s="1019"/>
      <c r="AB476" s="1019"/>
      <c r="AC476" s="1019"/>
      <c r="AD476" s="1019"/>
      <c r="AE476" s="1019"/>
      <c r="AF476" s="1019"/>
      <c r="AG476" s="1019"/>
      <c r="AH476" s="1019"/>
      <c r="AI476" s="1019"/>
      <c r="AJ476" s="1019"/>
      <c r="AK476" s="1019"/>
      <c r="AL476" s="1019"/>
      <c r="AM476" s="1019"/>
      <c r="AN476" s="1019"/>
      <c r="AO476" s="1019"/>
      <c r="AP476" s="1019"/>
      <c r="AQ476" s="1019"/>
      <c r="AR476" s="1019"/>
      <c r="AS476" s="1019"/>
      <c r="AT476" s="1039"/>
      <c r="AU476" s="1039"/>
      <c r="AV476" s="1042"/>
      <c r="AW476" s="1041"/>
      <c r="AX476" s="1039"/>
      <c r="AY476" s="1039"/>
      <c r="AZ476" s="1019"/>
      <c r="BA476" s="1019"/>
      <c r="BB476" s="1039"/>
      <c r="BC476" s="1039"/>
      <c r="BD476" s="1039"/>
      <c r="BE476" s="1019"/>
      <c r="BF476" s="1019"/>
      <c r="BG476" s="1039"/>
      <c r="BH476" s="1007"/>
      <c r="BI476" s="1007"/>
      <c r="BJ476" s="1007"/>
      <c r="BK476" s="1007"/>
      <c r="BL476" s="1007"/>
      <c r="BM476" s="1007"/>
      <c r="BN476" s="1007"/>
      <c r="BO476" s="1007"/>
      <c r="BP476" s="1007"/>
      <c r="BQ476" s="1007"/>
      <c r="BR476" s="1007"/>
      <c r="BS476" s="1007"/>
      <c r="BT476" s="1007"/>
      <c r="BU476" s="1007"/>
      <c r="BV476" s="1007"/>
      <c r="BW476" s="1007"/>
      <c r="BX476" s="1007"/>
      <c r="BY476" s="1007"/>
      <c r="BZ476" s="1007"/>
      <c r="CA476" s="1007"/>
      <c r="CB476" s="1007"/>
      <c r="CC476" s="1007"/>
      <c r="CD476" s="1007"/>
      <c r="CE476" s="1007"/>
      <c r="CF476" s="1007"/>
      <c r="CG476" s="1007"/>
      <c r="CH476" s="1007"/>
      <c r="CI476" s="1007"/>
      <c r="CJ476" s="1007"/>
    </row>
    <row r="477" spans="1:88" s="1011" customFormat="1" hidden="1">
      <c r="A477" s="1039"/>
      <c r="B477" s="1019"/>
      <c r="C477" s="1019"/>
      <c r="D477" s="1019"/>
      <c r="E477" s="1019"/>
      <c r="F477" s="1019"/>
      <c r="G477" s="1019"/>
      <c r="H477" s="1019"/>
      <c r="I477" s="1019"/>
      <c r="J477" s="1019"/>
      <c r="K477" s="1019"/>
      <c r="L477" s="1019"/>
      <c r="M477" s="1019"/>
      <c r="N477" s="1019"/>
      <c r="O477" s="1019"/>
      <c r="P477" s="1019"/>
      <c r="Q477" s="1019"/>
      <c r="R477" s="1019"/>
      <c r="S477" s="1019"/>
      <c r="T477" s="1019"/>
      <c r="U477" s="1019"/>
      <c r="V477" s="1019"/>
      <c r="W477" s="1019"/>
      <c r="X477" s="1040"/>
      <c r="Y477" s="1041"/>
      <c r="Z477" s="1019"/>
      <c r="AA477" s="1019"/>
      <c r="AB477" s="1019"/>
      <c r="AC477" s="1019"/>
      <c r="AD477" s="1019"/>
      <c r="AE477" s="1019"/>
      <c r="AF477" s="1019"/>
      <c r="AG477" s="1019"/>
      <c r="AH477" s="1019"/>
      <c r="AI477" s="1019"/>
      <c r="AJ477" s="1019"/>
      <c r="AK477" s="1019"/>
      <c r="AL477" s="1019"/>
      <c r="AM477" s="1019"/>
      <c r="AN477" s="1019"/>
      <c r="AO477" s="1019"/>
      <c r="AP477" s="1019"/>
      <c r="AQ477" s="1019"/>
      <c r="AR477" s="1019"/>
      <c r="AS477" s="1019"/>
      <c r="AT477" s="1039"/>
      <c r="AU477" s="1039"/>
      <c r="AV477" s="1042"/>
      <c r="AW477" s="1041"/>
      <c r="AX477" s="1039"/>
      <c r="AY477" s="1039"/>
      <c r="AZ477" s="1019"/>
      <c r="BA477" s="1019"/>
      <c r="BB477" s="1039"/>
      <c r="BC477" s="1039"/>
      <c r="BD477" s="1039"/>
      <c r="BE477" s="1019"/>
      <c r="BF477" s="1019"/>
      <c r="BG477" s="1039"/>
      <c r="BH477" s="1007"/>
      <c r="BI477" s="1007"/>
      <c r="BJ477" s="1007"/>
      <c r="BK477" s="1007"/>
      <c r="BL477" s="1007"/>
      <c r="BM477" s="1007"/>
      <c r="BN477" s="1007"/>
      <c r="BO477" s="1007"/>
      <c r="BP477" s="1007"/>
      <c r="BQ477" s="1007"/>
      <c r="BR477" s="1007"/>
      <c r="BS477" s="1007"/>
      <c r="BT477" s="1007"/>
      <c r="BU477" s="1007"/>
      <c r="BV477" s="1007"/>
      <c r="BW477" s="1007"/>
      <c r="BX477" s="1007"/>
      <c r="BY477" s="1007"/>
      <c r="BZ477" s="1007"/>
      <c r="CA477" s="1007"/>
      <c r="CB477" s="1007"/>
      <c r="CC477" s="1007"/>
      <c r="CD477" s="1007"/>
      <c r="CE477" s="1007"/>
      <c r="CF477" s="1007"/>
      <c r="CG477" s="1007"/>
      <c r="CH477" s="1007"/>
      <c r="CI477" s="1007"/>
      <c r="CJ477" s="1007"/>
    </row>
    <row r="478" spans="1:88" s="1011" customFormat="1" hidden="1">
      <c r="A478" s="1039"/>
      <c r="B478" s="1019"/>
      <c r="C478" s="1019"/>
      <c r="D478" s="1019"/>
      <c r="E478" s="1019"/>
      <c r="F478" s="1019"/>
      <c r="G478" s="1019"/>
      <c r="H478" s="1019"/>
      <c r="I478" s="1019"/>
      <c r="J478" s="1019"/>
      <c r="K478" s="1019"/>
      <c r="L478" s="1019"/>
      <c r="M478" s="1019"/>
      <c r="N478" s="1019"/>
      <c r="O478" s="1019"/>
      <c r="P478" s="1019"/>
      <c r="Q478" s="1019"/>
      <c r="R478" s="1019"/>
      <c r="S478" s="1019"/>
      <c r="T478" s="1019"/>
      <c r="U478" s="1019"/>
      <c r="V478" s="1019"/>
      <c r="W478" s="1019"/>
      <c r="X478" s="1040"/>
      <c r="Y478" s="1041"/>
      <c r="Z478" s="1019"/>
      <c r="AA478" s="1019"/>
      <c r="AB478" s="1019"/>
      <c r="AC478" s="1019"/>
      <c r="AD478" s="1019"/>
      <c r="AE478" s="1019"/>
      <c r="AF478" s="1019"/>
      <c r="AG478" s="1019"/>
      <c r="AH478" s="1019"/>
      <c r="AI478" s="1019"/>
      <c r="AJ478" s="1019"/>
      <c r="AK478" s="1019"/>
      <c r="AL478" s="1019"/>
      <c r="AM478" s="1019"/>
      <c r="AN478" s="1019"/>
      <c r="AO478" s="1019"/>
      <c r="AP478" s="1019"/>
      <c r="AQ478" s="1019"/>
      <c r="AR478" s="1019"/>
      <c r="AS478" s="1019"/>
      <c r="AT478" s="1039"/>
      <c r="AU478" s="1039"/>
      <c r="AV478" s="1042"/>
      <c r="AW478" s="1041"/>
      <c r="AX478" s="1039"/>
      <c r="AY478" s="1039"/>
      <c r="AZ478" s="1019"/>
      <c r="BA478" s="1019"/>
      <c r="BB478" s="1039"/>
      <c r="BC478" s="1039"/>
      <c r="BD478" s="1039"/>
      <c r="BE478" s="1019"/>
      <c r="BF478" s="1019"/>
      <c r="BG478" s="1039"/>
      <c r="BH478" s="1007"/>
      <c r="BI478" s="1007"/>
      <c r="BJ478" s="1007"/>
      <c r="BK478" s="1007"/>
      <c r="BL478" s="1007"/>
      <c r="BM478" s="1007"/>
      <c r="BN478" s="1007"/>
      <c r="BO478" s="1007"/>
      <c r="BP478" s="1007"/>
      <c r="BQ478" s="1007"/>
      <c r="BR478" s="1007"/>
      <c r="BS478" s="1007"/>
      <c r="BT478" s="1007"/>
      <c r="BU478" s="1007"/>
      <c r="BV478" s="1007"/>
      <c r="BW478" s="1007"/>
      <c r="BX478" s="1007"/>
      <c r="BY478" s="1007"/>
      <c r="BZ478" s="1007"/>
      <c r="CA478" s="1007"/>
      <c r="CB478" s="1007"/>
      <c r="CC478" s="1007"/>
      <c r="CD478" s="1007"/>
      <c r="CE478" s="1007"/>
      <c r="CF478" s="1007"/>
      <c r="CG478" s="1007"/>
      <c r="CH478" s="1007"/>
      <c r="CI478" s="1007"/>
      <c r="CJ478" s="1007"/>
    </row>
    <row r="479" spans="1:88" s="1011" customFormat="1" hidden="1">
      <c r="A479" s="1039"/>
      <c r="B479" s="1019"/>
      <c r="C479" s="1019"/>
      <c r="D479" s="1019"/>
      <c r="E479" s="1019"/>
      <c r="F479" s="1019"/>
      <c r="G479" s="1019"/>
      <c r="H479" s="1019"/>
      <c r="I479" s="1019"/>
      <c r="J479" s="1019"/>
      <c r="K479" s="1019"/>
      <c r="L479" s="1019"/>
      <c r="M479" s="1019"/>
      <c r="N479" s="1019"/>
      <c r="O479" s="1019"/>
      <c r="P479" s="1019"/>
      <c r="Q479" s="1019"/>
      <c r="R479" s="1019"/>
      <c r="S479" s="1019"/>
      <c r="T479" s="1019"/>
      <c r="U479" s="1019"/>
      <c r="V479" s="1019"/>
      <c r="W479" s="1019"/>
      <c r="X479" s="1040"/>
      <c r="Y479" s="1041"/>
      <c r="Z479" s="1019"/>
      <c r="AA479" s="1019"/>
      <c r="AB479" s="1019"/>
      <c r="AC479" s="1019"/>
      <c r="AD479" s="1019"/>
      <c r="AE479" s="1019"/>
      <c r="AF479" s="1019"/>
      <c r="AG479" s="1019"/>
      <c r="AH479" s="1019"/>
      <c r="AI479" s="1019"/>
      <c r="AJ479" s="1019"/>
      <c r="AK479" s="1019"/>
      <c r="AL479" s="1019"/>
      <c r="AM479" s="1019"/>
      <c r="AN479" s="1019"/>
      <c r="AO479" s="1019"/>
      <c r="AP479" s="1019"/>
      <c r="AQ479" s="1019"/>
      <c r="AR479" s="1019"/>
      <c r="AS479" s="1019"/>
      <c r="AT479" s="1039"/>
      <c r="AU479" s="1039"/>
      <c r="AV479" s="1042"/>
      <c r="AW479" s="1041"/>
      <c r="AX479" s="1039"/>
      <c r="AY479" s="1039"/>
      <c r="AZ479" s="1019"/>
      <c r="BA479" s="1019"/>
      <c r="BB479" s="1039"/>
      <c r="BC479" s="1039"/>
      <c r="BD479" s="1039"/>
      <c r="BE479" s="1019"/>
      <c r="BF479" s="1019"/>
      <c r="BG479" s="1039"/>
      <c r="BH479" s="1007"/>
      <c r="BI479" s="1007"/>
      <c r="BJ479" s="1007"/>
      <c r="BK479" s="1007"/>
      <c r="BL479" s="1007"/>
      <c r="BM479" s="1007"/>
      <c r="BN479" s="1007"/>
      <c r="BO479" s="1007"/>
      <c r="BP479" s="1007"/>
      <c r="BQ479" s="1007"/>
      <c r="BR479" s="1007"/>
      <c r="BS479" s="1007"/>
      <c r="BT479" s="1007"/>
      <c r="BU479" s="1007"/>
      <c r="BV479" s="1007"/>
      <c r="BW479" s="1007"/>
      <c r="BX479" s="1007"/>
      <c r="BY479" s="1007"/>
      <c r="BZ479" s="1007"/>
      <c r="CA479" s="1007"/>
      <c r="CB479" s="1007"/>
      <c r="CC479" s="1007"/>
      <c r="CD479" s="1007"/>
      <c r="CE479" s="1007"/>
      <c r="CF479" s="1007"/>
      <c r="CG479" s="1007"/>
      <c r="CH479" s="1007"/>
      <c r="CI479" s="1007"/>
      <c r="CJ479" s="1007"/>
    </row>
    <row r="480" spans="1:88" s="1011" customFormat="1" hidden="1">
      <c r="A480" s="1039"/>
      <c r="B480" s="1019"/>
      <c r="C480" s="1019"/>
      <c r="D480" s="1019"/>
      <c r="E480" s="1019"/>
      <c r="F480" s="1019"/>
      <c r="G480" s="1019"/>
      <c r="H480" s="1019"/>
      <c r="I480" s="1019"/>
      <c r="J480" s="1019"/>
      <c r="K480" s="1019"/>
      <c r="L480" s="1019"/>
      <c r="M480" s="1019"/>
      <c r="N480" s="1019"/>
      <c r="O480" s="1019"/>
      <c r="P480" s="1019"/>
      <c r="Q480" s="1019"/>
      <c r="R480" s="1019"/>
      <c r="S480" s="1019"/>
      <c r="T480" s="1019"/>
      <c r="U480" s="1019"/>
      <c r="V480" s="1019"/>
      <c r="W480" s="1019"/>
      <c r="X480" s="1040"/>
      <c r="Y480" s="1041"/>
      <c r="Z480" s="1019"/>
      <c r="AA480" s="1019"/>
      <c r="AB480" s="1019"/>
      <c r="AC480" s="1019"/>
      <c r="AD480" s="1019"/>
      <c r="AE480" s="1019"/>
      <c r="AF480" s="1019"/>
      <c r="AG480" s="1019"/>
      <c r="AH480" s="1019"/>
      <c r="AI480" s="1019"/>
      <c r="AJ480" s="1019"/>
      <c r="AK480" s="1019"/>
      <c r="AL480" s="1019"/>
      <c r="AM480" s="1019"/>
      <c r="AN480" s="1019"/>
      <c r="AO480" s="1019"/>
      <c r="AP480" s="1019"/>
      <c r="AQ480" s="1019"/>
      <c r="AR480" s="1019"/>
      <c r="AS480" s="1019"/>
      <c r="AT480" s="1039"/>
      <c r="AU480" s="1039"/>
      <c r="AV480" s="1042"/>
      <c r="AW480" s="1041"/>
      <c r="AX480" s="1039"/>
      <c r="AY480" s="1039"/>
      <c r="AZ480" s="1019"/>
      <c r="BA480" s="1019"/>
      <c r="BB480" s="1039"/>
      <c r="BC480" s="1039"/>
      <c r="BD480" s="1039"/>
      <c r="BE480" s="1019"/>
      <c r="BF480" s="1019"/>
      <c r="BG480" s="1039"/>
      <c r="BH480" s="1007"/>
      <c r="BI480" s="1007"/>
      <c r="BJ480" s="1007"/>
      <c r="BK480" s="1007"/>
      <c r="BL480" s="1007"/>
      <c r="BM480" s="1007"/>
      <c r="BN480" s="1007"/>
      <c r="BO480" s="1007"/>
      <c r="BP480" s="1007"/>
      <c r="BQ480" s="1007"/>
      <c r="BR480" s="1007"/>
      <c r="BS480" s="1007"/>
      <c r="BT480" s="1007"/>
      <c r="BU480" s="1007"/>
      <c r="BV480" s="1007"/>
      <c r="BW480" s="1007"/>
      <c r="BX480" s="1007"/>
      <c r="BY480" s="1007"/>
      <c r="BZ480" s="1007"/>
      <c r="CA480" s="1007"/>
      <c r="CB480" s="1007"/>
      <c r="CC480" s="1007"/>
      <c r="CD480" s="1007"/>
      <c r="CE480" s="1007"/>
      <c r="CF480" s="1007"/>
      <c r="CG480" s="1007"/>
      <c r="CH480" s="1007"/>
      <c r="CI480" s="1007"/>
      <c r="CJ480" s="1007"/>
    </row>
    <row r="481" spans="1:88" s="1011" customFormat="1" hidden="1">
      <c r="A481" s="1039"/>
      <c r="B481" s="1019"/>
      <c r="C481" s="1019"/>
      <c r="D481" s="1019"/>
      <c r="E481" s="1019"/>
      <c r="F481" s="1019"/>
      <c r="G481" s="1019"/>
      <c r="H481" s="1019"/>
      <c r="I481" s="1019"/>
      <c r="J481" s="1019"/>
      <c r="K481" s="1019"/>
      <c r="L481" s="1019"/>
      <c r="M481" s="1019"/>
      <c r="N481" s="1019"/>
      <c r="O481" s="1019"/>
      <c r="P481" s="1019"/>
      <c r="Q481" s="1019"/>
      <c r="R481" s="1019"/>
      <c r="S481" s="1019"/>
      <c r="T481" s="1019"/>
      <c r="U481" s="1019"/>
      <c r="V481" s="1019"/>
      <c r="W481" s="1019"/>
      <c r="X481" s="1040"/>
      <c r="Y481" s="1041"/>
      <c r="Z481" s="1019"/>
      <c r="AA481" s="1019"/>
      <c r="AB481" s="1019"/>
      <c r="AC481" s="1019"/>
      <c r="AD481" s="1019"/>
      <c r="AE481" s="1019"/>
      <c r="AF481" s="1019"/>
      <c r="AG481" s="1019"/>
      <c r="AH481" s="1019"/>
      <c r="AI481" s="1019"/>
      <c r="AJ481" s="1019"/>
      <c r="AK481" s="1019"/>
      <c r="AL481" s="1019"/>
      <c r="AM481" s="1019"/>
      <c r="AN481" s="1019"/>
      <c r="AO481" s="1019"/>
      <c r="AP481" s="1019"/>
      <c r="AQ481" s="1019"/>
      <c r="AR481" s="1019"/>
      <c r="AS481" s="1019"/>
      <c r="AT481" s="1039"/>
      <c r="AU481" s="1039"/>
      <c r="AV481" s="1042"/>
      <c r="AW481" s="1041"/>
      <c r="AX481" s="1039"/>
      <c r="AY481" s="1039"/>
      <c r="AZ481" s="1019"/>
      <c r="BA481" s="1019"/>
      <c r="BB481" s="1039"/>
      <c r="BC481" s="1039"/>
      <c r="BD481" s="1039"/>
      <c r="BE481" s="1019"/>
      <c r="BF481" s="1019"/>
      <c r="BG481" s="1039"/>
      <c r="BH481" s="1007"/>
      <c r="BI481" s="1007"/>
      <c r="BJ481" s="1007"/>
      <c r="BK481" s="1007"/>
      <c r="BL481" s="1007"/>
      <c r="BM481" s="1007"/>
      <c r="BN481" s="1007"/>
      <c r="BO481" s="1007"/>
      <c r="BP481" s="1007"/>
      <c r="BQ481" s="1007"/>
      <c r="BR481" s="1007"/>
      <c r="BS481" s="1007"/>
      <c r="BT481" s="1007"/>
      <c r="BU481" s="1007"/>
      <c r="BV481" s="1007"/>
      <c r="BW481" s="1007"/>
      <c r="BX481" s="1007"/>
      <c r="BY481" s="1007"/>
      <c r="BZ481" s="1007"/>
      <c r="CA481" s="1007"/>
      <c r="CB481" s="1007"/>
      <c r="CC481" s="1007"/>
      <c r="CD481" s="1007"/>
      <c r="CE481" s="1007"/>
      <c r="CF481" s="1007"/>
      <c r="CG481" s="1007"/>
      <c r="CH481" s="1007"/>
      <c r="CI481" s="1007"/>
      <c r="CJ481" s="1007"/>
    </row>
    <row r="482" spans="1:88" s="1011" customFormat="1" hidden="1">
      <c r="A482" s="1039"/>
      <c r="B482" s="1019"/>
      <c r="C482" s="1019"/>
      <c r="D482" s="1019"/>
      <c r="E482" s="1019"/>
      <c r="F482" s="1019"/>
      <c r="G482" s="1019"/>
      <c r="H482" s="1019"/>
      <c r="I482" s="1019"/>
      <c r="J482" s="1019"/>
      <c r="K482" s="1019"/>
      <c r="L482" s="1019"/>
      <c r="M482" s="1019"/>
      <c r="N482" s="1019"/>
      <c r="O482" s="1019"/>
      <c r="P482" s="1019"/>
      <c r="Q482" s="1019"/>
      <c r="R482" s="1019"/>
      <c r="S482" s="1019"/>
      <c r="T482" s="1019"/>
      <c r="U482" s="1019"/>
      <c r="V482" s="1019"/>
      <c r="W482" s="1019"/>
      <c r="X482" s="1040"/>
      <c r="Y482" s="1041"/>
      <c r="Z482" s="1019"/>
      <c r="AA482" s="1019"/>
      <c r="AB482" s="1019"/>
      <c r="AC482" s="1019"/>
      <c r="AD482" s="1019"/>
      <c r="AE482" s="1019"/>
      <c r="AF482" s="1019"/>
      <c r="AG482" s="1019"/>
      <c r="AH482" s="1019"/>
      <c r="AI482" s="1019"/>
      <c r="AJ482" s="1019"/>
      <c r="AK482" s="1019"/>
      <c r="AL482" s="1019"/>
      <c r="AM482" s="1019"/>
      <c r="AN482" s="1019"/>
      <c r="AO482" s="1019"/>
      <c r="AP482" s="1019"/>
      <c r="AQ482" s="1019"/>
      <c r="AR482" s="1019"/>
      <c r="AS482" s="1019"/>
      <c r="AT482" s="1039"/>
      <c r="AU482" s="1039"/>
      <c r="AV482" s="1042"/>
      <c r="AW482" s="1041"/>
      <c r="AX482" s="1039"/>
      <c r="AY482" s="1039"/>
      <c r="AZ482" s="1019"/>
      <c r="BA482" s="1019"/>
      <c r="BB482" s="1039"/>
      <c r="BC482" s="1039"/>
      <c r="BD482" s="1039"/>
      <c r="BE482" s="1019"/>
      <c r="BF482" s="1019"/>
      <c r="BG482" s="1039"/>
      <c r="BH482" s="1007"/>
      <c r="BI482" s="1007"/>
      <c r="BJ482" s="1007"/>
      <c r="BK482" s="1007"/>
      <c r="BL482" s="1007"/>
      <c r="BM482" s="1007"/>
      <c r="BN482" s="1007"/>
      <c r="BO482" s="1007"/>
      <c r="BP482" s="1007"/>
      <c r="BQ482" s="1007"/>
      <c r="BR482" s="1007"/>
      <c r="BS482" s="1007"/>
      <c r="BT482" s="1007"/>
      <c r="BU482" s="1007"/>
      <c r="BV482" s="1007"/>
      <c r="BW482" s="1007"/>
      <c r="BX482" s="1007"/>
      <c r="BY482" s="1007"/>
      <c r="BZ482" s="1007"/>
      <c r="CA482" s="1007"/>
      <c r="CB482" s="1007"/>
      <c r="CC482" s="1007"/>
      <c r="CD482" s="1007"/>
      <c r="CE482" s="1007"/>
      <c r="CF482" s="1007"/>
      <c r="CG482" s="1007"/>
      <c r="CH482" s="1007"/>
      <c r="CI482" s="1007"/>
      <c r="CJ482" s="1007"/>
    </row>
    <row r="483" spans="1:88" s="1011" customFormat="1" hidden="1">
      <c r="A483" s="1039"/>
      <c r="B483" s="1019"/>
      <c r="C483" s="1019"/>
      <c r="D483" s="1019"/>
      <c r="E483" s="1019"/>
      <c r="F483" s="1019"/>
      <c r="G483" s="1019"/>
      <c r="H483" s="1019"/>
      <c r="I483" s="1019"/>
      <c r="J483" s="1019"/>
      <c r="K483" s="1019"/>
      <c r="L483" s="1019"/>
      <c r="M483" s="1019"/>
      <c r="N483" s="1019"/>
      <c r="O483" s="1019"/>
      <c r="P483" s="1019"/>
      <c r="Q483" s="1019"/>
      <c r="R483" s="1019"/>
      <c r="S483" s="1019"/>
      <c r="T483" s="1019"/>
      <c r="U483" s="1019"/>
      <c r="V483" s="1019"/>
      <c r="W483" s="1019"/>
      <c r="X483" s="1040"/>
      <c r="Y483" s="1041"/>
      <c r="Z483" s="1019"/>
      <c r="AA483" s="1019"/>
      <c r="AB483" s="1019"/>
      <c r="AC483" s="1019"/>
      <c r="AD483" s="1019"/>
      <c r="AE483" s="1019"/>
      <c r="AF483" s="1019"/>
      <c r="AG483" s="1019"/>
      <c r="AH483" s="1019"/>
      <c r="AI483" s="1019"/>
      <c r="AJ483" s="1019"/>
      <c r="AK483" s="1019"/>
      <c r="AL483" s="1019"/>
      <c r="AM483" s="1019"/>
      <c r="AN483" s="1019"/>
      <c r="AO483" s="1019"/>
      <c r="AP483" s="1019"/>
      <c r="AQ483" s="1019"/>
      <c r="AR483" s="1019"/>
      <c r="AS483" s="1019"/>
      <c r="AT483" s="1039"/>
      <c r="AU483" s="1039"/>
      <c r="AV483" s="1042"/>
      <c r="AW483" s="1041"/>
      <c r="AX483" s="1039"/>
      <c r="AY483" s="1039"/>
      <c r="AZ483" s="1019"/>
      <c r="BA483" s="1019"/>
      <c r="BB483" s="1039"/>
      <c r="BC483" s="1039"/>
      <c r="BD483" s="1039"/>
      <c r="BE483" s="1019"/>
      <c r="BF483" s="1019"/>
      <c r="BG483" s="1039"/>
      <c r="BH483" s="1007"/>
      <c r="BI483" s="1007"/>
      <c r="BJ483" s="1007"/>
      <c r="BK483" s="1007"/>
      <c r="BL483" s="1007"/>
      <c r="BM483" s="1007"/>
      <c r="BN483" s="1007"/>
      <c r="BO483" s="1007"/>
      <c r="BP483" s="1007"/>
      <c r="BQ483" s="1007"/>
      <c r="BR483" s="1007"/>
      <c r="BS483" s="1007"/>
      <c r="BT483" s="1007"/>
      <c r="BU483" s="1007"/>
      <c r="BV483" s="1007"/>
      <c r="BW483" s="1007"/>
      <c r="BX483" s="1007"/>
      <c r="BY483" s="1007"/>
      <c r="BZ483" s="1007"/>
      <c r="CA483" s="1007"/>
      <c r="CB483" s="1007"/>
      <c r="CC483" s="1007"/>
      <c r="CD483" s="1007"/>
      <c r="CE483" s="1007"/>
      <c r="CF483" s="1007"/>
      <c r="CG483" s="1007"/>
      <c r="CH483" s="1007"/>
      <c r="CI483" s="1007"/>
      <c r="CJ483" s="1007"/>
    </row>
    <row r="484" spans="1:88" s="1011" customFormat="1" hidden="1">
      <c r="A484" s="1039"/>
      <c r="B484" s="1019"/>
      <c r="C484" s="1019"/>
      <c r="D484" s="1019"/>
      <c r="E484" s="1019"/>
      <c r="F484" s="1019"/>
      <c r="G484" s="1019"/>
      <c r="H484" s="1019"/>
      <c r="I484" s="1019"/>
      <c r="J484" s="1019"/>
      <c r="K484" s="1019"/>
      <c r="L484" s="1019"/>
      <c r="M484" s="1019"/>
      <c r="N484" s="1019"/>
      <c r="O484" s="1019"/>
      <c r="P484" s="1019"/>
      <c r="Q484" s="1019"/>
      <c r="R484" s="1019"/>
      <c r="S484" s="1019"/>
      <c r="T484" s="1019"/>
      <c r="U484" s="1019"/>
      <c r="V484" s="1019"/>
      <c r="W484" s="1019"/>
      <c r="X484" s="1040"/>
      <c r="Y484" s="1041"/>
      <c r="Z484" s="1019"/>
      <c r="AA484" s="1019"/>
      <c r="AB484" s="1019"/>
      <c r="AC484" s="1019"/>
      <c r="AD484" s="1019"/>
      <c r="AE484" s="1019"/>
      <c r="AF484" s="1019"/>
      <c r="AG484" s="1019"/>
      <c r="AH484" s="1019"/>
      <c r="AI484" s="1019"/>
      <c r="AJ484" s="1019"/>
      <c r="AK484" s="1019"/>
      <c r="AL484" s="1019"/>
      <c r="AM484" s="1019"/>
      <c r="AN484" s="1019"/>
      <c r="AO484" s="1019"/>
      <c r="AP484" s="1019"/>
      <c r="AQ484" s="1019"/>
      <c r="AR484" s="1019"/>
      <c r="AS484" s="1019"/>
      <c r="AT484" s="1039"/>
      <c r="AU484" s="1039"/>
      <c r="AV484" s="1042"/>
      <c r="AW484" s="1041"/>
      <c r="AX484" s="1039"/>
      <c r="AY484" s="1039"/>
      <c r="AZ484" s="1019"/>
      <c r="BA484" s="1019"/>
      <c r="BB484" s="1039"/>
      <c r="BC484" s="1039"/>
      <c r="BD484" s="1039"/>
      <c r="BE484" s="1019"/>
      <c r="BF484" s="1019"/>
      <c r="BG484" s="1039"/>
      <c r="BH484" s="1007"/>
      <c r="BI484" s="1007"/>
      <c r="BJ484" s="1007"/>
      <c r="BK484" s="1007"/>
      <c r="BL484" s="1007"/>
      <c r="BM484" s="1007"/>
      <c r="BN484" s="1007"/>
      <c r="BO484" s="1007"/>
      <c r="BP484" s="1007"/>
      <c r="BQ484" s="1007"/>
      <c r="BR484" s="1007"/>
      <c r="BS484" s="1007"/>
      <c r="BT484" s="1007"/>
      <c r="BU484" s="1007"/>
      <c r="BV484" s="1007"/>
      <c r="BW484" s="1007"/>
      <c r="BX484" s="1007"/>
      <c r="BY484" s="1007"/>
      <c r="BZ484" s="1007"/>
      <c r="CA484" s="1007"/>
      <c r="CB484" s="1007"/>
      <c r="CC484" s="1007"/>
      <c r="CD484" s="1007"/>
      <c r="CE484" s="1007"/>
      <c r="CF484" s="1007"/>
      <c r="CG484" s="1007"/>
      <c r="CH484" s="1007"/>
      <c r="CI484" s="1007"/>
      <c r="CJ484" s="1007"/>
    </row>
    <row r="485" spans="1:88" s="1011" customFormat="1" hidden="1">
      <c r="A485" s="1039"/>
      <c r="B485" s="1019"/>
      <c r="C485" s="1019"/>
      <c r="D485" s="1019"/>
      <c r="E485" s="1019"/>
      <c r="F485" s="1019"/>
      <c r="G485" s="1019"/>
      <c r="H485" s="1019"/>
      <c r="I485" s="1019"/>
      <c r="J485" s="1019"/>
      <c r="K485" s="1019"/>
      <c r="L485" s="1019"/>
      <c r="M485" s="1019"/>
      <c r="N485" s="1019"/>
      <c r="O485" s="1019"/>
      <c r="P485" s="1019"/>
      <c r="Q485" s="1019"/>
      <c r="R485" s="1019"/>
      <c r="S485" s="1019"/>
      <c r="T485" s="1019"/>
      <c r="U485" s="1019"/>
      <c r="V485" s="1019"/>
      <c r="W485" s="1019"/>
      <c r="X485" s="1040"/>
      <c r="Y485" s="1041"/>
      <c r="Z485" s="1019"/>
      <c r="AA485" s="1019"/>
      <c r="AB485" s="1019"/>
      <c r="AC485" s="1019"/>
      <c r="AD485" s="1019"/>
      <c r="AE485" s="1019"/>
      <c r="AF485" s="1019"/>
      <c r="AG485" s="1019"/>
      <c r="AH485" s="1019"/>
      <c r="AI485" s="1019"/>
      <c r="AJ485" s="1019"/>
      <c r="AK485" s="1019"/>
      <c r="AL485" s="1019"/>
      <c r="AM485" s="1019"/>
      <c r="AN485" s="1019"/>
      <c r="AO485" s="1019"/>
      <c r="AP485" s="1019"/>
      <c r="AQ485" s="1019"/>
      <c r="AR485" s="1019"/>
      <c r="AS485" s="1019"/>
      <c r="AT485" s="1039"/>
      <c r="AU485" s="1039"/>
      <c r="AV485" s="1042"/>
      <c r="AW485" s="1041"/>
      <c r="AX485" s="1039"/>
      <c r="AY485" s="1039"/>
      <c r="AZ485" s="1019"/>
      <c r="BA485" s="1019"/>
      <c r="BB485" s="1039"/>
      <c r="BC485" s="1039"/>
      <c r="BD485" s="1039"/>
      <c r="BE485" s="1019"/>
      <c r="BF485" s="1019"/>
      <c r="BG485" s="1039"/>
      <c r="BH485" s="1007"/>
      <c r="BI485" s="1007"/>
      <c r="BJ485" s="1007"/>
      <c r="BK485" s="1007"/>
      <c r="BL485" s="1007"/>
      <c r="BM485" s="1007"/>
      <c r="BN485" s="1007"/>
      <c r="BO485" s="1007"/>
      <c r="BP485" s="1007"/>
      <c r="BQ485" s="1007"/>
      <c r="BR485" s="1007"/>
      <c r="BS485" s="1007"/>
      <c r="BT485" s="1007"/>
      <c r="BU485" s="1007"/>
      <c r="BV485" s="1007"/>
      <c r="BW485" s="1007"/>
      <c r="BX485" s="1007"/>
      <c r="BY485" s="1007"/>
      <c r="BZ485" s="1007"/>
      <c r="CA485" s="1007"/>
      <c r="CB485" s="1007"/>
      <c r="CC485" s="1007"/>
      <c r="CD485" s="1007"/>
      <c r="CE485" s="1007"/>
      <c r="CF485" s="1007"/>
      <c r="CG485" s="1007"/>
      <c r="CH485" s="1007"/>
      <c r="CI485" s="1007"/>
      <c r="CJ485" s="1007"/>
    </row>
    <row r="486" spans="1:88" s="1011" customFormat="1" hidden="1">
      <c r="A486" s="1039"/>
      <c r="B486" s="1019"/>
      <c r="C486" s="1019"/>
      <c r="D486" s="1019"/>
      <c r="E486" s="1019"/>
      <c r="F486" s="1019"/>
      <c r="G486" s="1019"/>
      <c r="H486" s="1019"/>
      <c r="I486" s="1019"/>
      <c r="J486" s="1019"/>
      <c r="K486" s="1019"/>
      <c r="L486" s="1019"/>
      <c r="M486" s="1019"/>
      <c r="N486" s="1019"/>
      <c r="O486" s="1019"/>
      <c r="P486" s="1019"/>
      <c r="Q486" s="1019"/>
      <c r="R486" s="1019"/>
      <c r="S486" s="1019"/>
      <c r="T486" s="1019"/>
      <c r="U486" s="1019"/>
      <c r="V486" s="1019"/>
      <c r="W486" s="1019"/>
      <c r="X486" s="1040"/>
      <c r="Y486" s="1041"/>
      <c r="Z486" s="1019"/>
      <c r="AA486" s="1019"/>
      <c r="AB486" s="1019"/>
      <c r="AC486" s="1019"/>
      <c r="AD486" s="1019"/>
      <c r="AE486" s="1019"/>
      <c r="AF486" s="1019"/>
      <c r="AG486" s="1019"/>
      <c r="AH486" s="1019"/>
      <c r="AI486" s="1019"/>
      <c r="AJ486" s="1019"/>
      <c r="AK486" s="1019"/>
      <c r="AL486" s="1019"/>
      <c r="AM486" s="1019"/>
      <c r="AN486" s="1019"/>
      <c r="AO486" s="1019"/>
      <c r="AP486" s="1019"/>
      <c r="AQ486" s="1019"/>
      <c r="AR486" s="1019"/>
      <c r="AS486" s="1019"/>
      <c r="AT486" s="1039"/>
      <c r="AU486" s="1039"/>
      <c r="AV486" s="1042"/>
      <c r="AW486" s="1041"/>
      <c r="AX486" s="1039"/>
      <c r="AY486" s="1039"/>
      <c r="AZ486" s="1019"/>
      <c r="BA486" s="1019"/>
      <c r="BB486" s="1039"/>
      <c r="BC486" s="1039"/>
      <c r="BD486" s="1039"/>
      <c r="BE486" s="1019"/>
      <c r="BF486" s="1019"/>
      <c r="BG486" s="1039"/>
      <c r="BH486" s="1007"/>
      <c r="BI486" s="1007"/>
      <c r="BJ486" s="1007"/>
      <c r="BK486" s="1007"/>
      <c r="BL486" s="1007"/>
      <c r="BM486" s="1007"/>
      <c r="BN486" s="1007"/>
      <c r="BO486" s="1007"/>
      <c r="BP486" s="1007"/>
      <c r="BQ486" s="1007"/>
      <c r="BR486" s="1007"/>
      <c r="BS486" s="1007"/>
      <c r="BT486" s="1007"/>
      <c r="BU486" s="1007"/>
      <c r="BV486" s="1007"/>
      <c r="BW486" s="1007"/>
      <c r="BX486" s="1007"/>
      <c r="BY486" s="1007"/>
      <c r="BZ486" s="1007"/>
      <c r="CA486" s="1007"/>
      <c r="CB486" s="1007"/>
      <c r="CC486" s="1007"/>
      <c r="CD486" s="1007"/>
      <c r="CE486" s="1007"/>
      <c r="CF486" s="1007"/>
      <c r="CG486" s="1007"/>
      <c r="CH486" s="1007"/>
      <c r="CI486" s="1007"/>
      <c r="CJ486" s="1007"/>
    </row>
    <row r="487" spans="1:88" s="1011" customFormat="1" hidden="1">
      <c r="A487" s="1039"/>
      <c r="B487" s="1019"/>
      <c r="C487" s="1019"/>
      <c r="D487" s="1019"/>
      <c r="E487" s="1019"/>
      <c r="F487" s="1019"/>
      <c r="G487" s="1019"/>
      <c r="H487" s="1019"/>
      <c r="I487" s="1019"/>
      <c r="J487" s="1019"/>
      <c r="K487" s="1019"/>
      <c r="L487" s="1019"/>
      <c r="M487" s="1019"/>
      <c r="N487" s="1019"/>
      <c r="O487" s="1019"/>
      <c r="P487" s="1019"/>
      <c r="Q487" s="1019"/>
      <c r="R487" s="1019"/>
      <c r="S487" s="1019"/>
      <c r="T487" s="1019"/>
      <c r="U487" s="1019"/>
      <c r="V487" s="1019"/>
      <c r="W487" s="1019"/>
      <c r="X487" s="1040"/>
      <c r="Y487" s="1041"/>
      <c r="Z487" s="1019"/>
      <c r="AA487" s="1019"/>
      <c r="AB487" s="1019"/>
      <c r="AC487" s="1019"/>
      <c r="AD487" s="1019"/>
      <c r="AE487" s="1019"/>
      <c r="AF487" s="1019"/>
      <c r="AG487" s="1019"/>
      <c r="AH487" s="1019"/>
      <c r="AI487" s="1019"/>
      <c r="AJ487" s="1019"/>
      <c r="AK487" s="1019"/>
      <c r="AL487" s="1019"/>
      <c r="AM487" s="1019"/>
      <c r="AN487" s="1019"/>
      <c r="AO487" s="1019"/>
      <c r="AP487" s="1019"/>
      <c r="AQ487" s="1019"/>
      <c r="AR487" s="1019"/>
      <c r="AS487" s="1019"/>
      <c r="AT487" s="1039"/>
      <c r="AU487" s="1039"/>
      <c r="AV487" s="1042"/>
      <c r="AW487" s="1041"/>
      <c r="AX487" s="1039"/>
      <c r="AY487" s="1039"/>
      <c r="AZ487" s="1019"/>
      <c r="BA487" s="1019"/>
      <c r="BB487" s="1039"/>
      <c r="BC487" s="1039"/>
      <c r="BD487" s="1039"/>
      <c r="BE487" s="1019"/>
      <c r="BF487" s="1019"/>
      <c r="BG487" s="1039"/>
      <c r="BH487" s="1007"/>
      <c r="BI487" s="1007"/>
      <c r="BJ487" s="1007"/>
      <c r="BK487" s="1007"/>
      <c r="BL487" s="1007"/>
      <c r="BM487" s="1007"/>
      <c r="BN487" s="1007"/>
      <c r="BO487" s="1007"/>
      <c r="BP487" s="1007"/>
      <c r="BQ487" s="1007"/>
      <c r="BR487" s="1007"/>
      <c r="BS487" s="1007"/>
      <c r="BT487" s="1007"/>
      <c r="BU487" s="1007"/>
      <c r="BV487" s="1007"/>
      <c r="BW487" s="1007"/>
      <c r="BX487" s="1007"/>
      <c r="BY487" s="1007"/>
      <c r="BZ487" s="1007"/>
      <c r="CA487" s="1007"/>
      <c r="CB487" s="1007"/>
      <c r="CC487" s="1007"/>
      <c r="CD487" s="1007"/>
      <c r="CE487" s="1007"/>
      <c r="CF487" s="1007"/>
      <c r="CG487" s="1007"/>
      <c r="CH487" s="1007"/>
      <c r="CI487" s="1007"/>
      <c r="CJ487" s="1007"/>
    </row>
    <row r="488" spans="1:88" s="1011" customFormat="1" hidden="1">
      <c r="A488" s="1039"/>
      <c r="B488" s="1019"/>
      <c r="C488" s="1019"/>
      <c r="D488" s="1019"/>
      <c r="E488" s="1019"/>
      <c r="F488" s="1019"/>
      <c r="G488" s="1019"/>
      <c r="H488" s="1019"/>
      <c r="I488" s="1019"/>
      <c r="J488" s="1019"/>
      <c r="K488" s="1019"/>
      <c r="L488" s="1019"/>
      <c r="M488" s="1019"/>
      <c r="N488" s="1019"/>
      <c r="O488" s="1019"/>
      <c r="P488" s="1019"/>
      <c r="Q488" s="1019"/>
      <c r="R488" s="1019"/>
      <c r="S488" s="1019"/>
      <c r="T488" s="1019"/>
      <c r="U488" s="1019"/>
      <c r="V488" s="1019"/>
      <c r="W488" s="1019"/>
      <c r="X488" s="1040"/>
      <c r="Y488" s="1041"/>
      <c r="Z488" s="1019"/>
      <c r="AA488" s="1019"/>
      <c r="AB488" s="1019"/>
      <c r="AC488" s="1019"/>
      <c r="AD488" s="1019"/>
      <c r="AE488" s="1019"/>
      <c r="AF488" s="1019"/>
      <c r="AG488" s="1019"/>
      <c r="AH488" s="1019"/>
      <c r="AI488" s="1019"/>
      <c r="AJ488" s="1019"/>
      <c r="AK488" s="1019"/>
      <c r="AL488" s="1019"/>
      <c r="AM488" s="1019"/>
      <c r="AN488" s="1019"/>
      <c r="AO488" s="1019"/>
      <c r="AP488" s="1019"/>
      <c r="AQ488" s="1019"/>
      <c r="AR488" s="1019"/>
      <c r="AS488" s="1019"/>
      <c r="AT488" s="1039"/>
      <c r="AU488" s="1039"/>
      <c r="AV488" s="1042"/>
      <c r="AW488" s="1041"/>
      <c r="AX488" s="1039"/>
      <c r="AY488" s="1039"/>
      <c r="AZ488" s="1019"/>
      <c r="BA488" s="1019"/>
      <c r="BB488" s="1039"/>
      <c r="BC488" s="1039"/>
      <c r="BD488" s="1039"/>
      <c r="BE488" s="1019"/>
      <c r="BF488" s="1019"/>
      <c r="BG488" s="1039"/>
      <c r="BH488" s="1007"/>
      <c r="BI488" s="1007"/>
      <c r="BJ488" s="1007"/>
      <c r="BK488" s="1007"/>
      <c r="BL488" s="1007"/>
      <c r="BM488" s="1007"/>
      <c r="BN488" s="1007"/>
      <c r="BO488" s="1007"/>
      <c r="BP488" s="1007"/>
      <c r="BQ488" s="1007"/>
      <c r="BR488" s="1007"/>
      <c r="BS488" s="1007"/>
      <c r="BT488" s="1007"/>
      <c r="BU488" s="1007"/>
      <c r="BV488" s="1007"/>
      <c r="BW488" s="1007"/>
      <c r="BX488" s="1007"/>
      <c r="BY488" s="1007"/>
      <c r="BZ488" s="1007"/>
      <c r="CA488" s="1007"/>
      <c r="CB488" s="1007"/>
      <c r="CC488" s="1007"/>
      <c r="CD488" s="1007"/>
      <c r="CE488" s="1007"/>
      <c r="CF488" s="1007"/>
      <c r="CG488" s="1007"/>
      <c r="CH488" s="1007"/>
      <c r="CI488" s="1007"/>
      <c r="CJ488" s="1007"/>
    </row>
    <row r="489" spans="1:88" s="1011" customFormat="1" hidden="1">
      <c r="A489" s="1039"/>
      <c r="B489" s="1019"/>
      <c r="C489" s="1019"/>
      <c r="D489" s="1019"/>
      <c r="E489" s="1019"/>
      <c r="F489" s="1019"/>
      <c r="G489" s="1019"/>
      <c r="H489" s="1019"/>
      <c r="I489" s="1019"/>
      <c r="J489" s="1019"/>
      <c r="K489" s="1019"/>
      <c r="L489" s="1019"/>
      <c r="M489" s="1019"/>
      <c r="N489" s="1019"/>
      <c r="O489" s="1019"/>
      <c r="P489" s="1019"/>
      <c r="Q489" s="1019"/>
      <c r="R489" s="1019"/>
      <c r="S489" s="1019"/>
      <c r="T489" s="1019"/>
      <c r="U489" s="1019"/>
      <c r="V489" s="1019"/>
      <c r="W489" s="1019"/>
      <c r="X489" s="1040"/>
      <c r="Y489" s="1041"/>
      <c r="Z489" s="1019"/>
      <c r="AA489" s="1019"/>
      <c r="AB489" s="1019"/>
      <c r="AC489" s="1019"/>
      <c r="AD489" s="1019"/>
      <c r="AE489" s="1019"/>
      <c r="AF489" s="1019"/>
      <c r="AG489" s="1019"/>
      <c r="AH489" s="1019"/>
      <c r="AI489" s="1019"/>
      <c r="AJ489" s="1019"/>
      <c r="AK489" s="1019"/>
      <c r="AL489" s="1019"/>
      <c r="AM489" s="1019"/>
      <c r="AN489" s="1019"/>
      <c r="AO489" s="1019"/>
      <c r="AP489" s="1019"/>
      <c r="AQ489" s="1019"/>
      <c r="AR489" s="1019"/>
      <c r="AS489" s="1019"/>
      <c r="AT489" s="1039"/>
      <c r="AU489" s="1039"/>
      <c r="AV489" s="1042"/>
      <c r="AW489" s="1041"/>
      <c r="AX489" s="1039"/>
      <c r="AY489" s="1039"/>
      <c r="AZ489" s="1019"/>
      <c r="BA489" s="1019"/>
      <c r="BB489" s="1039"/>
      <c r="BC489" s="1039"/>
      <c r="BD489" s="1039"/>
      <c r="BE489" s="1019"/>
      <c r="BF489" s="1019"/>
      <c r="BG489" s="1039"/>
      <c r="BH489" s="1007"/>
      <c r="BI489" s="1007"/>
      <c r="BJ489" s="1007"/>
      <c r="BK489" s="1007"/>
      <c r="BL489" s="1007"/>
      <c r="BM489" s="1007"/>
      <c r="BN489" s="1007"/>
      <c r="BO489" s="1007"/>
      <c r="BP489" s="1007"/>
      <c r="BQ489" s="1007"/>
      <c r="BR489" s="1007"/>
      <c r="BS489" s="1007"/>
      <c r="BT489" s="1007"/>
      <c r="BU489" s="1007"/>
      <c r="BV489" s="1007"/>
      <c r="BW489" s="1007"/>
      <c r="BX489" s="1007"/>
      <c r="BY489" s="1007"/>
      <c r="BZ489" s="1007"/>
      <c r="CA489" s="1007"/>
      <c r="CB489" s="1007"/>
      <c r="CC489" s="1007"/>
      <c r="CD489" s="1007"/>
      <c r="CE489" s="1007"/>
      <c r="CF489" s="1007"/>
      <c r="CG489" s="1007"/>
      <c r="CH489" s="1007"/>
      <c r="CI489" s="1007"/>
      <c r="CJ489" s="1007"/>
    </row>
    <row r="490" spans="1:88" s="1011" customFormat="1" hidden="1">
      <c r="A490" s="1039"/>
      <c r="B490" s="1019"/>
      <c r="C490" s="1019"/>
      <c r="D490" s="1019"/>
      <c r="E490" s="1019"/>
      <c r="F490" s="1019"/>
      <c r="G490" s="1019"/>
      <c r="H490" s="1019"/>
      <c r="I490" s="1019"/>
      <c r="J490" s="1019"/>
      <c r="K490" s="1019"/>
      <c r="L490" s="1019"/>
      <c r="M490" s="1019"/>
      <c r="N490" s="1019"/>
      <c r="O490" s="1019"/>
      <c r="P490" s="1019"/>
      <c r="Q490" s="1019"/>
      <c r="R490" s="1019"/>
      <c r="S490" s="1019"/>
      <c r="T490" s="1019"/>
      <c r="U490" s="1019"/>
      <c r="V490" s="1019"/>
      <c r="W490" s="1019"/>
      <c r="X490" s="1040"/>
      <c r="Y490" s="1041"/>
      <c r="Z490" s="1019"/>
      <c r="AA490" s="1019"/>
      <c r="AB490" s="1019"/>
      <c r="AC490" s="1019"/>
      <c r="AD490" s="1019"/>
      <c r="AE490" s="1019"/>
      <c r="AF490" s="1019"/>
      <c r="AG490" s="1019"/>
      <c r="AH490" s="1019"/>
      <c r="AI490" s="1019"/>
      <c r="AJ490" s="1019"/>
      <c r="AK490" s="1019"/>
      <c r="AL490" s="1019"/>
      <c r="AM490" s="1019"/>
      <c r="AN490" s="1019"/>
      <c r="AO490" s="1019"/>
      <c r="AP490" s="1019"/>
      <c r="AQ490" s="1019"/>
      <c r="AR490" s="1019"/>
      <c r="AS490" s="1019"/>
      <c r="AT490" s="1039"/>
      <c r="AU490" s="1039"/>
      <c r="AV490" s="1042"/>
      <c r="AW490" s="1041"/>
      <c r="AX490" s="1039"/>
      <c r="AY490" s="1039"/>
      <c r="AZ490" s="1019"/>
      <c r="BA490" s="1019"/>
      <c r="BB490" s="1039"/>
      <c r="BC490" s="1039"/>
      <c r="BD490" s="1039"/>
      <c r="BE490" s="1019"/>
      <c r="BF490" s="1019"/>
      <c r="BG490" s="1039"/>
      <c r="BH490" s="1007"/>
      <c r="BI490" s="1007"/>
      <c r="BJ490" s="1007"/>
      <c r="BK490" s="1007"/>
      <c r="BL490" s="1007"/>
      <c r="BM490" s="1007"/>
      <c r="BN490" s="1007"/>
      <c r="BO490" s="1007"/>
      <c r="BP490" s="1007"/>
      <c r="BQ490" s="1007"/>
      <c r="BR490" s="1007"/>
      <c r="BS490" s="1007"/>
      <c r="BT490" s="1007"/>
      <c r="BU490" s="1007"/>
      <c r="BV490" s="1007"/>
      <c r="BW490" s="1007"/>
      <c r="BX490" s="1007"/>
      <c r="BY490" s="1007"/>
      <c r="BZ490" s="1007"/>
      <c r="CA490" s="1007"/>
      <c r="CB490" s="1007"/>
      <c r="CC490" s="1007"/>
      <c r="CD490" s="1007"/>
      <c r="CE490" s="1007"/>
      <c r="CF490" s="1007"/>
      <c r="CG490" s="1007"/>
      <c r="CH490" s="1007"/>
      <c r="CI490" s="1007"/>
      <c r="CJ490" s="1007"/>
    </row>
    <row r="491" spans="1:88" s="1011" customFormat="1" hidden="1">
      <c r="A491" s="1039"/>
      <c r="B491" s="1019"/>
      <c r="C491" s="1019"/>
      <c r="D491" s="1019"/>
      <c r="E491" s="1019"/>
      <c r="F491" s="1019"/>
      <c r="G491" s="1019"/>
      <c r="H491" s="1019"/>
      <c r="I491" s="1019"/>
      <c r="J491" s="1019"/>
      <c r="K491" s="1019"/>
      <c r="L491" s="1019"/>
      <c r="M491" s="1019"/>
      <c r="N491" s="1019"/>
      <c r="O491" s="1019"/>
      <c r="P491" s="1019"/>
      <c r="Q491" s="1019"/>
      <c r="R491" s="1019"/>
      <c r="S491" s="1019"/>
      <c r="T491" s="1019"/>
      <c r="U491" s="1019"/>
      <c r="V491" s="1019"/>
      <c r="W491" s="1019"/>
      <c r="X491" s="1040"/>
      <c r="Y491" s="1041"/>
      <c r="Z491" s="1019"/>
      <c r="AA491" s="1019"/>
      <c r="AB491" s="1019"/>
      <c r="AC491" s="1019"/>
      <c r="AD491" s="1019"/>
      <c r="AE491" s="1019"/>
      <c r="AF491" s="1019"/>
      <c r="AG491" s="1019"/>
      <c r="AH491" s="1019"/>
      <c r="AI491" s="1019"/>
      <c r="AJ491" s="1019"/>
      <c r="AK491" s="1019"/>
      <c r="AL491" s="1019"/>
      <c r="AM491" s="1019"/>
      <c r="AN491" s="1019"/>
      <c r="AO491" s="1019"/>
      <c r="AP491" s="1019"/>
      <c r="AQ491" s="1019"/>
      <c r="AR491" s="1019"/>
      <c r="AS491" s="1019"/>
      <c r="AT491" s="1039"/>
      <c r="AU491" s="1039"/>
      <c r="AV491" s="1042"/>
      <c r="AW491" s="1041"/>
      <c r="AX491" s="1039"/>
      <c r="AY491" s="1039"/>
      <c r="AZ491" s="1019"/>
      <c r="BA491" s="1019"/>
      <c r="BB491" s="1039"/>
      <c r="BC491" s="1039"/>
      <c r="BD491" s="1039"/>
      <c r="BE491" s="1019"/>
      <c r="BF491" s="1019"/>
      <c r="BG491" s="1039"/>
      <c r="BH491" s="1007"/>
      <c r="BI491" s="1007"/>
      <c r="BJ491" s="1007"/>
      <c r="BK491" s="1007"/>
      <c r="BL491" s="1007"/>
      <c r="BM491" s="1007"/>
      <c r="BN491" s="1007"/>
      <c r="BO491" s="1007"/>
      <c r="BP491" s="1007"/>
      <c r="BQ491" s="1007"/>
      <c r="BR491" s="1007"/>
      <c r="BS491" s="1007"/>
      <c r="BT491" s="1007"/>
      <c r="BU491" s="1007"/>
      <c r="BV491" s="1007"/>
      <c r="BW491" s="1007"/>
      <c r="BX491" s="1007"/>
      <c r="BY491" s="1007"/>
      <c r="BZ491" s="1007"/>
      <c r="CA491" s="1007"/>
      <c r="CB491" s="1007"/>
      <c r="CC491" s="1007"/>
      <c r="CD491" s="1007"/>
      <c r="CE491" s="1007"/>
      <c r="CF491" s="1007"/>
      <c r="CG491" s="1007"/>
      <c r="CH491" s="1007"/>
      <c r="CI491" s="1007"/>
      <c r="CJ491" s="1007"/>
    </row>
    <row r="492" spans="1:88" s="1011" customFormat="1" hidden="1">
      <c r="A492" s="1039"/>
      <c r="B492" s="1019"/>
      <c r="C492" s="1019"/>
      <c r="D492" s="1019"/>
      <c r="E492" s="1019"/>
      <c r="F492" s="1019"/>
      <c r="G492" s="1019"/>
      <c r="H492" s="1019"/>
      <c r="I492" s="1019"/>
      <c r="J492" s="1019"/>
      <c r="K492" s="1019"/>
      <c r="L492" s="1019"/>
      <c r="M492" s="1019"/>
      <c r="N492" s="1019"/>
      <c r="O492" s="1019"/>
      <c r="P492" s="1019"/>
      <c r="Q492" s="1019"/>
      <c r="R492" s="1019"/>
      <c r="S492" s="1019"/>
      <c r="T492" s="1019"/>
      <c r="U492" s="1019"/>
      <c r="V492" s="1019"/>
      <c r="W492" s="1019"/>
      <c r="X492" s="1040"/>
      <c r="Y492" s="1041"/>
      <c r="Z492" s="1019"/>
      <c r="AA492" s="1019"/>
      <c r="AB492" s="1019"/>
      <c r="AC492" s="1019"/>
      <c r="AD492" s="1019"/>
      <c r="AE492" s="1019"/>
      <c r="AF492" s="1019"/>
      <c r="AG492" s="1019"/>
      <c r="AH492" s="1019"/>
      <c r="AI492" s="1019"/>
      <c r="AJ492" s="1019"/>
      <c r="AK492" s="1019"/>
      <c r="AL492" s="1019"/>
      <c r="AM492" s="1019"/>
      <c r="AN492" s="1019"/>
      <c r="AO492" s="1019"/>
      <c r="AP492" s="1019"/>
      <c r="AQ492" s="1019"/>
      <c r="AR492" s="1019"/>
      <c r="AS492" s="1019"/>
      <c r="AT492" s="1039"/>
      <c r="AU492" s="1039"/>
      <c r="AV492" s="1042"/>
      <c r="AW492" s="1041"/>
      <c r="AX492" s="1039"/>
      <c r="AY492" s="1039"/>
      <c r="AZ492" s="1019"/>
      <c r="BA492" s="1019"/>
      <c r="BB492" s="1039"/>
      <c r="BC492" s="1039"/>
      <c r="BD492" s="1039"/>
      <c r="BE492" s="1019"/>
      <c r="BF492" s="1019"/>
      <c r="BG492" s="1039"/>
      <c r="BH492" s="1007"/>
      <c r="BI492" s="1007"/>
      <c r="BJ492" s="1007"/>
      <c r="BK492" s="1007"/>
      <c r="BL492" s="1007"/>
      <c r="BM492" s="1007"/>
      <c r="BN492" s="1007"/>
      <c r="BO492" s="1007"/>
      <c r="BP492" s="1007"/>
      <c r="BQ492" s="1007"/>
      <c r="BR492" s="1007"/>
      <c r="BS492" s="1007"/>
      <c r="BT492" s="1007"/>
      <c r="BU492" s="1007"/>
      <c r="BV492" s="1007"/>
      <c r="BW492" s="1007"/>
      <c r="BX492" s="1007"/>
      <c r="BY492" s="1007"/>
      <c r="BZ492" s="1007"/>
      <c r="CA492" s="1007"/>
      <c r="CB492" s="1007"/>
      <c r="CC492" s="1007"/>
      <c r="CD492" s="1007"/>
      <c r="CE492" s="1007"/>
      <c r="CF492" s="1007"/>
      <c r="CG492" s="1007"/>
      <c r="CH492" s="1007"/>
      <c r="CI492" s="1007"/>
      <c r="CJ492" s="1007"/>
    </row>
    <row r="493" spans="1:88" s="1011" customFormat="1" hidden="1">
      <c r="A493" s="1039"/>
      <c r="B493" s="1019"/>
      <c r="C493" s="1019"/>
      <c r="D493" s="1019"/>
      <c r="E493" s="1019"/>
      <c r="F493" s="1019"/>
      <c r="G493" s="1019"/>
      <c r="H493" s="1019"/>
      <c r="I493" s="1019"/>
      <c r="J493" s="1019"/>
      <c r="K493" s="1019"/>
      <c r="L493" s="1019"/>
      <c r="M493" s="1019"/>
      <c r="N493" s="1019"/>
      <c r="O493" s="1019"/>
      <c r="P493" s="1019"/>
      <c r="Q493" s="1019"/>
      <c r="R493" s="1019"/>
      <c r="S493" s="1019"/>
      <c r="T493" s="1019"/>
      <c r="U493" s="1019"/>
      <c r="V493" s="1019"/>
      <c r="W493" s="1019"/>
      <c r="X493" s="1040"/>
      <c r="Y493" s="1041"/>
      <c r="Z493" s="1019"/>
      <c r="AA493" s="1019"/>
      <c r="AB493" s="1019"/>
      <c r="AC493" s="1019"/>
      <c r="AD493" s="1019"/>
      <c r="AE493" s="1019"/>
      <c r="AF493" s="1019"/>
      <c r="AG493" s="1019"/>
      <c r="AH493" s="1019"/>
      <c r="AI493" s="1019"/>
      <c r="AJ493" s="1019"/>
      <c r="AK493" s="1019"/>
      <c r="AL493" s="1019"/>
      <c r="AM493" s="1019"/>
      <c r="AN493" s="1019"/>
      <c r="AO493" s="1019"/>
      <c r="AP493" s="1019"/>
      <c r="AQ493" s="1019"/>
      <c r="AR493" s="1019"/>
      <c r="AS493" s="1019"/>
      <c r="AT493" s="1039"/>
      <c r="AU493" s="1039"/>
      <c r="AV493" s="1042"/>
      <c r="AW493" s="1041"/>
      <c r="AX493" s="1039"/>
      <c r="AY493" s="1039"/>
      <c r="AZ493" s="1019"/>
      <c r="BA493" s="1019"/>
      <c r="BB493" s="1039"/>
      <c r="BC493" s="1039"/>
      <c r="BD493" s="1039"/>
      <c r="BE493" s="1019"/>
      <c r="BF493" s="1019"/>
      <c r="BG493" s="1039"/>
      <c r="BH493" s="1007"/>
      <c r="BI493" s="1007"/>
      <c r="BJ493" s="1007"/>
      <c r="BK493" s="1007"/>
      <c r="BL493" s="1007"/>
      <c r="BM493" s="1007"/>
      <c r="BN493" s="1007"/>
      <c r="BO493" s="1007"/>
      <c r="BP493" s="1007"/>
      <c r="BQ493" s="1007"/>
      <c r="BR493" s="1007"/>
      <c r="BS493" s="1007"/>
      <c r="BT493" s="1007"/>
      <c r="BU493" s="1007"/>
      <c r="BV493" s="1007"/>
      <c r="BW493" s="1007"/>
      <c r="BX493" s="1007"/>
      <c r="BY493" s="1007"/>
      <c r="BZ493" s="1007"/>
      <c r="CA493" s="1007"/>
      <c r="CB493" s="1007"/>
      <c r="CC493" s="1007"/>
      <c r="CD493" s="1007"/>
      <c r="CE493" s="1007"/>
      <c r="CF493" s="1007"/>
      <c r="CG493" s="1007"/>
      <c r="CH493" s="1007"/>
      <c r="CI493" s="1007"/>
      <c r="CJ493" s="1007"/>
    </row>
    <row r="494" spans="1:88" s="1011" customFormat="1" hidden="1">
      <c r="A494" s="1039"/>
      <c r="B494" s="1019"/>
      <c r="C494" s="1019"/>
      <c r="D494" s="1019"/>
      <c r="E494" s="1019"/>
      <c r="F494" s="1019"/>
      <c r="G494" s="1019"/>
      <c r="H494" s="1019"/>
      <c r="I494" s="1019"/>
      <c r="J494" s="1019"/>
      <c r="K494" s="1019"/>
      <c r="L494" s="1019"/>
      <c r="M494" s="1019"/>
      <c r="N494" s="1019"/>
      <c r="O494" s="1019"/>
      <c r="P494" s="1019"/>
      <c r="Q494" s="1019"/>
      <c r="R494" s="1019"/>
      <c r="S494" s="1019"/>
      <c r="T494" s="1019"/>
      <c r="U494" s="1019"/>
      <c r="V494" s="1019"/>
      <c r="W494" s="1019"/>
      <c r="X494" s="1040"/>
      <c r="Y494" s="1041"/>
      <c r="Z494" s="1019"/>
      <c r="AA494" s="1019"/>
      <c r="AB494" s="1019"/>
      <c r="AC494" s="1019"/>
      <c r="AD494" s="1019"/>
      <c r="AE494" s="1019"/>
      <c r="AF494" s="1019"/>
      <c r="AG494" s="1019"/>
      <c r="AH494" s="1019"/>
      <c r="AI494" s="1019"/>
      <c r="AJ494" s="1019"/>
      <c r="AK494" s="1019"/>
      <c r="AL494" s="1019"/>
      <c r="AM494" s="1019"/>
      <c r="AN494" s="1019"/>
      <c r="AO494" s="1019"/>
      <c r="AP494" s="1019"/>
      <c r="AQ494" s="1019"/>
      <c r="AR494" s="1019"/>
      <c r="AS494" s="1019"/>
      <c r="AT494" s="1039"/>
      <c r="AU494" s="1039"/>
      <c r="AV494" s="1042"/>
      <c r="AW494" s="1041"/>
      <c r="AX494" s="1039"/>
      <c r="AY494" s="1039"/>
      <c r="AZ494" s="1019"/>
      <c r="BA494" s="1019"/>
      <c r="BB494" s="1039"/>
      <c r="BC494" s="1039"/>
      <c r="BD494" s="1039"/>
      <c r="BE494" s="1019"/>
      <c r="BF494" s="1019"/>
      <c r="BG494" s="1039"/>
      <c r="BH494" s="1007"/>
      <c r="BI494" s="1007"/>
      <c r="BJ494" s="1007"/>
      <c r="BK494" s="1007"/>
      <c r="BL494" s="1007"/>
      <c r="BM494" s="1007"/>
      <c r="BN494" s="1007"/>
      <c r="BO494" s="1007"/>
      <c r="BP494" s="1007"/>
      <c r="BQ494" s="1007"/>
      <c r="BR494" s="1007"/>
      <c r="BS494" s="1007"/>
      <c r="BT494" s="1007"/>
      <c r="BU494" s="1007"/>
      <c r="BV494" s="1007"/>
      <c r="BW494" s="1007"/>
      <c r="BX494" s="1007"/>
      <c r="BY494" s="1007"/>
      <c r="BZ494" s="1007"/>
      <c r="CA494" s="1007"/>
      <c r="CB494" s="1007"/>
      <c r="CC494" s="1007"/>
      <c r="CD494" s="1007"/>
      <c r="CE494" s="1007"/>
      <c r="CF494" s="1007"/>
      <c r="CG494" s="1007"/>
      <c r="CH494" s="1007"/>
      <c r="CI494" s="1007"/>
      <c r="CJ494" s="1007"/>
    </row>
    <row r="495" spans="1:88" s="1011" customFormat="1" hidden="1">
      <c r="A495" s="1039"/>
      <c r="B495" s="1019"/>
      <c r="C495" s="1019"/>
      <c r="D495" s="1019"/>
      <c r="E495" s="1019"/>
      <c r="F495" s="1019"/>
      <c r="G495" s="1019"/>
      <c r="H495" s="1019"/>
      <c r="I495" s="1019"/>
      <c r="J495" s="1019"/>
      <c r="K495" s="1019"/>
      <c r="L495" s="1019"/>
      <c r="M495" s="1019"/>
      <c r="N495" s="1019"/>
      <c r="O495" s="1019"/>
      <c r="P495" s="1019"/>
      <c r="Q495" s="1019"/>
      <c r="R495" s="1019"/>
      <c r="S495" s="1019"/>
      <c r="T495" s="1019"/>
      <c r="U495" s="1019"/>
      <c r="V495" s="1019"/>
      <c r="W495" s="1019"/>
      <c r="X495" s="1040"/>
      <c r="Y495" s="1041"/>
      <c r="Z495" s="1019"/>
      <c r="AA495" s="1019"/>
      <c r="AB495" s="1019"/>
      <c r="AC495" s="1019"/>
      <c r="AD495" s="1019"/>
      <c r="AE495" s="1019"/>
      <c r="AF495" s="1019"/>
      <c r="AG495" s="1019"/>
      <c r="AH495" s="1019"/>
      <c r="AI495" s="1019"/>
      <c r="AJ495" s="1019"/>
      <c r="AK495" s="1019"/>
      <c r="AL495" s="1019"/>
      <c r="AM495" s="1019"/>
      <c r="AN495" s="1019"/>
      <c r="AO495" s="1019"/>
      <c r="AP495" s="1019"/>
      <c r="AQ495" s="1019"/>
      <c r="AR495" s="1019"/>
      <c r="AS495" s="1019"/>
      <c r="AT495" s="1039"/>
      <c r="AU495" s="1039"/>
      <c r="AV495" s="1042"/>
      <c r="AW495" s="1041"/>
      <c r="AX495" s="1039"/>
      <c r="AY495" s="1039"/>
      <c r="AZ495" s="1019"/>
      <c r="BA495" s="1019"/>
      <c r="BB495" s="1039"/>
      <c r="BC495" s="1039"/>
      <c r="BD495" s="1039"/>
      <c r="BE495" s="1019"/>
      <c r="BF495" s="1019"/>
      <c r="BG495" s="1039"/>
      <c r="BH495" s="1007"/>
      <c r="BI495" s="1007"/>
      <c r="BJ495" s="1007"/>
      <c r="BK495" s="1007"/>
      <c r="BL495" s="1007"/>
      <c r="BM495" s="1007"/>
      <c r="BN495" s="1007"/>
      <c r="BO495" s="1007"/>
      <c r="BP495" s="1007"/>
      <c r="BQ495" s="1007"/>
      <c r="BR495" s="1007"/>
      <c r="BS495" s="1007"/>
      <c r="BT495" s="1007"/>
      <c r="BU495" s="1007"/>
      <c r="BV495" s="1007"/>
      <c r="BW495" s="1007"/>
      <c r="BX495" s="1007"/>
      <c r="BY495" s="1007"/>
      <c r="BZ495" s="1007"/>
      <c r="CA495" s="1007"/>
      <c r="CB495" s="1007"/>
      <c r="CC495" s="1007"/>
      <c r="CD495" s="1007"/>
      <c r="CE495" s="1007"/>
      <c r="CF495" s="1007"/>
      <c r="CG495" s="1007"/>
      <c r="CH495" s="1007"/>
      <c r="CI495" s="1007"/>
      <c r="CJ495" s="1007"/>
    </row>
    <row r="496" spans="1:88" s="1011" customFormat="1" hidden="1">
      <c r="A496" s="1039"/>
      <c r="B496" s="1019"/>
      <c r="C496" s="1019"/>
      <c r="D496" s="1019"/>
      <c r="E496" s="1019"/>
      <c r="F496" s="1019"/>
      <c r="G496" s="1019"/>
      <c r="H496" s="1019"/>
      <c r="I496" s="1019"/>
      <c r="J496" s="1019"/>
      <c r="K496" s="1019"/>
      <c r="L496" s="1019"/>
      <c r="M496" s="1019"/>
      <c r="N496" s="1019"/>
      <c r="O496" s="1019"/>
      <c r="P496" s="1019"/>
      <c r="Q496" s="1019"/>
      <c r="R496" s="1019"/>
      <c r="S496" s="1019"/>
      <c r="T496" s="1019"/>
      <c r="U496" s="1019"/>
      <c r="V496" s="1019"/>
      <c r="W496" s="1019"/>
      <c r="X496" s="1040"/>
      <c r="Y496" s="1041"/>
      <c r="Z496" s="1019"/>
      <c r="AA496" s="1019"/>
      <c r="AB496" s="1019"/>
      <c r="AC496" s="1019"/>
      <c r="AD496" s="1019"/>
      <c r="AE496" s="1019"/>
      <c r="AF496" s="1019"/>
      <c r="AG496" s="1019"/>
      <c r="AH496" s="1019"/>
      <c r="AI496" s="1019"/>
      <c r="AJ496" s="1019"/>
      <c r="AK496" s="1019"/>
      <c r="AL496" s="1019"/>
      <c r="AM496" s="1019"/>
      <c r="AN496" s="1019"/>
      <c r="AO496" s="1019"/>
      <c r="AP496" s="1019"/>
      <c r="AQ496" s="1019"/>
      <c r="AR496" s="1019"/>
      <c r="AS496" s="1019"/>
      <c r="AT496" s="1039"/>
      <c r="AU496" s="1039"/>
      <c r="AV496" s="1042"/>
      <c r="AW496" s="1041"/>
      <c r="AX496" s="1039"/>
      <c r="AY496" s="1039"/>
      <c r="AZ496" s="1019"/>
      <c r="BA496" s="1019"/>
      <c r="BB496" s="1039"/>
      <c r="BC496" s="1039"/>
      <c r="BD496" s="1039"/>
      <c r="BE496" s="1019"/>
      <c r="BF496" s="1019"/>
      <c r="BG496" s="1039"/>
      <c r="BH496" s="1007"/>
      <c r="BI496" s="1007"/>
      <c r="BJ496" s="1007"/>
      <c r="BK496" s="1007"/>
      <c r="BL496" s="1007"/>
      <c r="BM496" s="1007"/>
      <c r="BN496" s="1007"/>
      <c r="BO496" s="1007"/>
      <c r="BP496" s="1007"/>
      <c r="BQ496" s="1007"/>
      <c r="BR496" s="1007"/>
      <c r="BS496" s="1007"/>
      <c r="BT496" s="1007"/>
      <c r="BU496" s="1007"/>
      <c r="BV496" s="1007"/>
      <c r="BW496" s="1007"/>
      <c r="BX496" s="1007"/>
      <c r="BY496" s="1007"/>
      <c r="BZ496" s="1007"/>
      <c r="CA496" s="1007"/>
      <c r="CB496" s="1007"/>
      <c r="CC496" s="1007"/>
      <c r="CD496" s="1007"/>
      <c r="CE496" s="1007"/>
      <c r="CF496" s="1007"/>
      <c r="CG496" s="1007"/>
      <c r="CH496" s="1007"/>
      <c r="CI496" s="1007"/>
      <c r="CJ496" s="1007"/>
    </row>
    <row r="497" spans="1:88" s="1011" customFormat="1" hidden="1">
      <c r="A497" s="1039"/>
      <c r="B497" s="1019"/>
      <c r="C497" s="1019"/>
      <c r="D497" s="1019"/>
      <c r="E497" s="1019"/>
      <c r="F497" s="1019"/>
      <c r="G497" s="1019"/>
      <c r="H497" s="1019"/>
      <c r="I497" s="1019"/>
      <c r="J497" s="1019"/>
      <c r="K497" s="1019"/>
      <c r="L497" s="1019"/>
      <c r="M497" s="1019"/>
      <c r="N497" s="1019"/>
      <c r="O497" s="1019"/>
      <c r="P497" s="1019"/>
      <c r="Q497" s="1019"/>
      <c r="R497" s="1019"/>
      <c r="S497" s="1019"/>
      <c r="T497" s="1019"/>
      <c r="U497" s="1019"/>
      <c r="V497" s="1019"/>
      <c r="W497" s="1019"/>
      <c r="X497" s="1040"/>
      <c r="Y497" s="1041"/>
      <c r="Z497" s="1019"/>
      <c r="AA497" s="1019"/>
      <c r="AB497" s="1019"/>
      <c r="AC497" s="1019"/>
      <c r="AD497" s="1019"/>
      <c r="AE497" s="1019"/>
      <c r="AF497" s="1019"/>
      <c r="AG497" s="1019"/>
      <c r="AH497" s="1019"/>
      <c r="AI497" s="1019"/>
      <c r="AJ497" s="1019"/>
      <c r="AK497" s="1019"/>
      <c r="AL497" s="1019"/>
      <c r="AM497" s="1019"/>
      <c r="AN497" s="1019"/>
      <c r="AO497" s="1019"/>
      <c r="AP497" s="1019"/>
      <c r="AQ497" s="1019"/>
      <c r="AR497" s="1019"/>
      <c r="AS497" s="1019"/>
      <c r="AT497" s="1039"/>
      <c r="AU497" s="1039"/>
      <c r="AV497" s="1042"/>
      <c r="AW497" s="1041"/>
      <c r="AX497" s="1039"/>
      <c r="AY497" s="1039"/>
      <c r="AZ497" s="1019"/>
      <c r="BA497" s="1019"/>
      <c r="BB497" s="1039"/>
      <c r="BC497" s="1039"/>
      <c r="BD497" s="1039"/>
      <c r="BE497" s="1019"/>
      <c r="BF497" s="1019"/>
      <c r="BG497" s="1039"/>
      <c r="BH497" s="1007"/>
      <c r="BI497" s="1007"/>
      <c r="BJ497" s="1007"/>
      <c r="BK497" s="1007"/>
      <c r="BL497" s="1007"/>
      <c r="BM497" s="1007"/>
      <c r="BN497" s="1007"/>
      <c r="BO497" s="1007"/>
      <c r="BP497" s="1007"/>
      <c r="BQ497" s="1007"/>
      <c r="BR497" s="1007"/>
      <c r="BS497" s="1007"/>
      <c r="BT497" s="1007"/>
      <c r="BU497" s="1007"/>
      <c r="BV497" s="1007"/>
      <c r="BW497" s="1007"/>
      <c r="BX497" s="1007"/>
      <c r="BY497" s="1007"/>
      <c r="BZ497" s="1007"/>
      <c r="CA497" s="1007"/>
      <c r="CB497" s="1007"/>
      <c r="CC497" s="1007"/>
      <c r="CD497" s="1007"/>
      <c r="CE497" s="1007"/>
      <c r="CF497" s="1007"/>
      <c r="CG497" s="1007"/>
      <c r="CH497" s="1007"/>
      <c r="CI497" s="1007"/>
      <c r="CJ497" s="1007"/>
    </row>
    <row r="498" spans="1:88" s="1011" customFormat="1" hidden="1">
      <c r="A498" s="1039"/>
      <c r="B498" s="1019"/>
      <c r="C498" s="1019"/>
      <c r="D498" s="1019"/>
      <c r="E498" s="1019"/>
      <c r="F498" s="1019"/>
      <c r="G498" s="1019"/>
      <c r="H498" s="1019"/>
      <c r="I498" s="1019"/>
      <c r="J498" s="1019"/>
      <c r="K498" s="1019"/>
      <c r="L498" s="1019"/>
      <c r="M498" s="1019"/>
      <c r="N498" s="1019"/>
      <c r="O498" s="1019"/>
      <c r="P498" s="1019"/>
      <c r="Q498" s="1019"/>
      <c r="R498" s="1019"/>
      <c r="S498" s="1019"/>
      <c r="T498" s="1019"/>
      <c r="U498" s="1019"/>
      <c r="V498" s="1019"/>
      <c r="W498" s="1019"/>
      <c r="X498" s="1040"/>
      <c r="Y498" s="1041"/>
      <c r="Z498" s="1019"/>
      <c r="AA498" s="1019"/>
      <c r="AB498" s="1019"/>
      <c r="AC498" s="1019"/>
      <c r="AD498" s="1019"/>
      <c r="AE498" s="1019"/>
      <c r="AF498" s="1019"/>
      <c r="AG498" s="1019"/>
      <c r="AH498" s="1019"/>
      <c r="AI498" s="1019"/>
      <c r="AJ498" s="1019"/>
      <c r="AK498" s="1019"/>
      <c r="AL498" s="1019"/>
      <c r="AM498" s="1019"/>
      <c r="AN498" s="1019"/>
      <c r="AO498" s="1019"/>
      <c r="AP498" s="1019"/>
      <c r="AQ498" s="1019"/>
      <c r="AR498" s="1019"/>
      <c r="AS498" s="1019"/>
      <c r="AT498" s="1039"/>
      <c r="AU498" s="1039"/>
      <c r="AV498" s="1042"/>
      <c r="AW498" s="1041"/>
      <c r="AX498" s="1039"/>
      <c r="AY498" s="1039"/>
      <c r="AZ498" s="1019"/>
      <c r="BA498" s="1019"/>
      <c r="BB498" s="1039"/>
      <c r="BC498" s="1039"/>
      <c r="BD498" s="1039"/>
      <c r="BE498" s="1019"/>
      <c r="BF498" s="1019"/>
      <c r="BG498" s="1039"/>
      <c r="BH498" s="1007"/>
      <c r="BI498" s="1007"/>
      <c r="BJ498" s="1007"/>
      <c r="BK498" s="1007"/>
      <c r="BL498" s="1007"/>
      <c r="BM498" s="1007"/>
      <c r="BN498" s="1007"/>
      <c r="BO498" s="1007"/>
      <c r="BP498" s="1007"/>
      <c r="BQ498" s="1007"/>
      <c r="BR498" s="1007"/>
      <c r="BS498" s="1007"/>
      <c r="BT498" s="1007"/>
      <c r="BU498" s="1007"/>
      <c r="BV498" s="1007"/>
      <c r="BW498" s="1007"/>
      <c r="BX498" s="1007"/>
      <c r="BY498" s="1007"/>
      <c r="BZ498" s="1007"/>
      <c r="CA498" s="1007"/>
      <c r="CB498" s="1007"/>
      <c r="CC498" s="1007"/>
      <c r="CD498" s="1007"/>
      <c r="CE498" s="1007"/>
      <c r="CF498" s="1007"/>
      <c r="CG498" s="1007"/>
      <c r="CH498" s="1007"/>
      <c r="CI498" s="1007"/>
      <c r="CJ498" s="1007"/>
    </row>
    <row r="499" spans="1:88" s="1011" customFormat="1" hidden="1">
      <c r="A499" s="1039"/>
      <c r="B499" s="1019"/>
      <c r="C499" s="1019"/>
      <c r="D499" s="1019"/>
      <c r="E499" s="1019"/>
      <c r="F499" s="1019"/>
      <c r="G499" s="1019"/>
      <c r="H499" s="1019"/>
      <c r="I499" s="1019"/>
      <c r="J499" s="1019"/>
      <c r="K499" s="1019"/>
      <c r="L499" s="1019"/>
      <c r="M499" s="1019"/>
      <c r="N499" s="1019"/>
      <c r="O499" s="1019"/>
      <c r="P499" s="1019"/>
      <c r="Q499" s="1019"/>
      <c r="R499" s="1019"/>
      <c r="S499" s="1019"/>
      <c r="T499" s="1019"/>
      <c r="U499" s="1019"/>
      <c r="V499" s="1019"/>
      <c r="W499" s="1019"/>
      <c r="X499" s="1040"/>
      <c r="Y499" s="1041"/>
      <c r="Z499" s="1019"/>
      <c r="AA499" s="1019"/>
      <c r="AB499" s="1019"/>
      <c r="AC499" s="1019"/>
      <c r="AD499" s="1019"/>
      <c r="AE499" s="1019"/>
      <c r="AF499" s="1019"/>
      <c r="AG499" s="1019"/>
      <c r="AH499" s="1019"/>
      <c r="AI499" s="1019"/>
      <c r="AJ499" s="1019"/>
      <c r="AK499" s="1019"/>
      <c r="AL499" s="1019"/>
      <c r="AM499" s="1019"/>
      <c r="AN499" s="1019"/>
      <c r="AO499" s="1019"/>
      <c r="AP499" s="1019"/>
      <c r="AQ499" s="1019"/>
      <c r="AR499" s="1019"/>
      <c r="AS499" s="1019"/>
      <c r="AT499" s="1039"/>
      <c r="AU499" s="1039"/>
      <c r="AV499" s="1042"/>
      <c r="AW499" s="1041"/>
      <c r="AX499" s="1039"/>
      <c r="AY499" s="1039"/>
      <c r="AZ499" s="1019"/>
      <c r="BA499" s="1019"/>
      <c r="BB499" s="1039"/>
      <c r="BC499" s="1039"/>
      <c r="BD499" s="1039"/>
      <c r="BE499" s="1019"/>
      <c r="BF499" s="1019"/>
      <c r="BG499" s="1039"/>
      <c r="BH499" s="1007"/>
      <c r="BI499" s="1007"/>
      <c r="BJ499" s="1007"/>
      <c r="BK499" s="1007"/>
      <c r="BL499" s="1007"/>
      <c r="BM499" s="1007"/>
      <c r="BN499" s="1007"/>
      <c r="BO499" s="1007"/>
      <c r="BP499" s="1007"/>
      <c r="BQ499" s="1007"/>
      <c r="BR499" s="1007"/>
      <c r="BS499" s="1007"/>
      <c r="BT499" s="1007"/>
      <c r="BU499" s="1007"/>
      <c r="BV499" s="1007"/>
      <c r="BW499" s="1007"/>
      <c r="BX499" s="1007"/>
      <c r="BY499" s="1007"/>
      <c r="BZ499" s="1007"/>
      <c r="CA499" s="1007"/>
      <c r="CB499" s="1007"/>
      <c r="CC499" s="1007"/>
      <c r="CD499" s="1007"/>
      <c r="CE499" s="1007"/>
      <c r="CF499" s="1007"/>
      <c r="CG499" s="1007"/>
      <c r="CH499" s="1007"/>
      <c r="CI499" s="1007"/>
      <c r="CJ499" s="1007"/>
    </row>
    <row r="500" spans="1:88" s="1011" customFormat="1" hidden="1">
      <c r="A500" s="1039"/>
      <c r="B500" s="1019"/>
      <c r="C500" s="1019"/>
      <c r="D500" s="1019"/>
      <c r="E500" s="1019"/>
      <c r="F500" s="1019"/>
      <c r="G500" s="1019"/>
      <c r="H500" s="1019"/>
      <c r="I500" s="1019"/>
      <c r="J500" s="1019"/>
      <c r="K500" s="1019"/>
      <c r="L500" s="1019"/>
      <c r="M500" s="1019"/>
      <c r="N500" s="1019"/>
      <c r="O500" s="1019"/>
      <c r="P500" s="1019"/>
      <c r="Q500" s="1019"/>
      <c r="R500" s="1019"/>
      <c r="S500" s="1019"/>
      <c r="T500" s="1019"/>
      <c r="U500" s="1019"/>
      <c r="V500" s="1019"/>
      <c r="W500" s="1019"/>
      <c r="X500" s="1040"/>
      <c r="Y500" s="1041"/>
      <c r="Z500" s="1019"/>
      <c r="AA500" s="1019"/>
      <c r="AB500" s="1019"/>
      <c r="AC500" s="1019"/>
      <c r="AD500" s="1019"/>
      <c r="AE500" s="1019"/>
      <c r="AF500" s="1019"/>
      <c r="AG500" s="1019"/>
      <c r="AH500" s="1019"/>
      <c r="AI500" s="1019"/>
      <c r="AJ500" s="1019"/>
      <c r="AK500" s="1019"/>
      <c r="AL500" s="1019"/>
      <c r="AM500" s="1019"/>
      <c r="AN500" s="1019"/>
      <c r="AO500" s="1019"/>
      <c r="AP500" s="1019"/>
      <c r="AQ500" s="1019"/>
      <c r="AR500" s="1019"/>
      <c r="AS500" s="1019"/>
      <c r="AT500" s="1039"/>
      <c r="AU500" s="1039"/>
      <c r="AV500" s="1042"/>
      <c r="AW500" s="1041"/>
      <c r="AX500" s="1039"/>
      <c r="AY500" s="1039"/>
      <c r="AZ500" s="1019"/>
      <c r="BA500" s="1019"/>
      <c r="BB500" s="1039"/>
      <c r="BC500" s="1039"/>
      <c r="BD500" s="1039"/>
      <c r="BE500" s="1019"/>
      <c r="BF500" s="1019"/>
      <c r="BG500" s="1039"/>
      <c r="BH500" s="1007"/>
      <c r="BI500" s="1007"/>
      <c r="BJ500" s="1007"/>
      <c r="BK500" s="1007"/>
      <c r="BL500" s="1007"/>
      <c r="BM500" s="1007"/>
      <c r="BN500" s="1007"/>
      <c r="BO500" s="1007"/>
      <c r="BP500" s="1007"/>
      <c r="BQ500" s="1007"/>
      <c r="BR500" s="1007"/>
      <c r="BS500" s="1007"/>
      <c r="BT500" s="1007"/>
      <c r="BU500" s="1007"/>
      <c r="BV500" s="1007"/>
      <c r="BW500" s="1007"/>
      <c r="BX500" s="1007"/>
      <c r="BY500" s="1007"/>
      <c r="BZ500" s="1007"/>
      <c r="CA500" s="1007"/>
      <c r="CB500" s="1007"/>
      <c r="CC500" s="1007"/>
      <c r="CD500" s="1007"/>
      <c r="CE500" s="1007"/>
      <c r="CF500" s="1007"/>
      <c r="CG500" s="1007"/>
      <c r="CH500" s="1007"/>
      <c r="CI500" s="1007"/>
      <c r="CJ500" s="1007"/>
    </row>
    <row r="501" spans="1:88" s="1011" customFormat="1" hidden="1">
      <c r="A501" s="1039"/>
      <c r="B501" s="1019"/>
      <c r="C501" s="1019"/>
      <c r="D501" s="1019"/>
      <c r="E501" s="1019"/>
      <c r="F501" s="1019"/>
      <c r="G501" s="1019"/>
      <c r="H501" s="1019"/>
      <c r="I501" s="1019"/>
      <c r="J501" s="1019"/>
      <c r="K501" s="1019"/>
      <c r="L501" s="1019"/>
      <c r="M501" s="1019"/>
      <c r="N501" s="1019"/>
      <c r="O501" s="1019"/>
      <c r="P501" s="1019"/>
      <c r="Q501" s="1019"/>
      <c r="R501" s="1019"/>
      <c r="S501" s="1019"/>
      <c r="T501" s="1019"/>
      <c r="U501" s="1019"/>
      <c r="V501" s="1019"/>
      <c r="W501" s="1019"/>
      <c r="X501" s="1040"/>
      <c r="Y501" s="1041"/>
      <c r="Z501" s="1019"/>
      <c r="AA501" s="1019"/>
      <c r="AB501" s="1019"/>
      <c r="AC501" s="1019"/>
      <c r="AD501" s="1019"/>
      <c r="AE501" s="1019"/>
      <c r="AF501" s="1019"/>
      <c r="AG501" s="1019"/>
      <c r="AH501" s="1019"/>
      <c r="AI501" s="1019"/>
      <c r="AJ501" s="1019"/>
      <c r="AK501" s="1019"/>
      <c r="AL501" s="1019"/>
      <c r="AM501" s="1019"/>
      <c r="AN501" s="1019"/>
      <c r="AO501" s="1019"/>
      <c r="AP501" s="1019"/>
      <c r="AQ501" s="1019"/>
      <c r="AR501" s="1019"/>
      <c r="AS501" s="1019"/>
      <c r="AT501" s="1039"/>
      <c r="AU501" s="1039"/>
      <c r="AV501" s="1042"/>
      <c r="AW501" s="1041"/>
      <c r="AX501" s="1039"/>
      <c r="AY501" s="1039"/>
      <c r="AZ501" s="1019"/>
      <c r="BA501" s="1019"/>
      <c r="BB501" s="1039"/>
      <c r="BC501" s="1039"/>
      <c r="BD501" s="1039"/>
      <c r="BE501" s="1019"/>
      <c r="BF501" s="1019"/>
      <c r="BG501" s="1039"/>
      <c r="BH501" s="1007"/>
      <c r="BI501" s="1007"/>
      <c r="BJ501" s="1007"/>
      <c r="BK501" s="1007"/>
      <c r="BL501" s="1007"/>
      <c r="BM501" s="1007"/>
      <c r="BN501" s="1007"/>
      <c r="BO501" s="1007"/>
      <c r="BP501" s="1007"/>
      <c r="BQ501" s="1007"/>
      <c r="BR501" s="1007"/>
      <c r="BS501" s="1007"/>
      <c r="BT501" s="1007"/>
      <c r="BU501" s="1007"/>
      <c r="BV501" s="1007"/>
      <c r="BW501" s="1007"/>
      <c r="BX501" s="1007"/>
      <c r="BY501" s="1007"/>
      <c r="BZ501" s="1007"/>
      <c r="CA501" s="1007"/>
      <c r="CB501" s="1007"/>
      <c r="CC501" s="1007"/>
      <c r="CD501" s="1007"/>
      <c r="CE501" s="1007"/>
      <c r="CF501" s="1007"/>
      <c r="CG501" s="1007"/>
      <c r="CH501" s="1007"/>
      <c r="CI501" s="1007"/>
      <c r="CJ501" s="1007"/>
    </row>
    <row r="502" spans="1:88" s="1011" customFormat="1" hidden="1">
      <c r="A502" s="1039"/>
      <c r="B502" s="1019"/>
      <c r="C502" s="1019"/>
      <c r="D502" s="1019"/>
      <c r="E502" s="1019"/>
      <c r="F502" s="1019"/>
      <c r="G502" s="1019"/>
      <c r="H502" s="1019"/>
      <c r="I502" s="1019"/>
      <c r="J502" s="1019"/>
      <c r="K502" s="1019"/>
      <c r="L502" s="1019"/>
      <c r="M502" s="1019"/>
      <c r="N502" s="1019"/>
      <c r="O502" s="1019"/>
      <c r="P502" s="1019"/>
      <c r="Q502" s="1019"/>
      <c r="R502" s="1019"/>
      <c r="S502" s="1019"/>
      <c r="T502" s="1019"/>
      <c r="U502" s="1019"/>
      <c r="V502" s="1019"/>
      <c r="W502" s="1019"/>
      <c r="X502" s="1040"/>
      <c r="Y502" s="1041"/>
      <c r="Z502" s="1019"/>
      <c r="AA502" s="1019"/>
      <c r="AB502" s="1019"/>
      <c r="AC502" s="1019"/>
      <c r="AD502" s="1019"/>
      <c r="AE502" s="1019"/>
      <c r="AF502" s="1019"/>
      <c r="AG502" s="1019"/>
      <c r="AH502" s="1019"/>
      <c r="AI502" s="1019"/>
      <c r="AJ502" s="1019"/>
      <c r="AK502" s="1019"/>
      <c r="AL502" s="1019"/>
      <c r="AM502" s="1019"/>
      <c r="AN502" s="1019"/>
      <c r="AO502" s="1019"/>
      <c r="AP502" s="1019"/>
      <c r="AQ502" s="1019"/>
      <c r="AR502" s="1019"/>
      <c r="AS502" s="1019"/>
      <c r="AT502" s="1039"/>
      <c r="AU502" s="1039"/>
      <c r="AV502" s="1042"/>
      <c r="AW502" s="1041"/>
      <c r="AX502" s="1039"/>
      <c r="AY502" s="1039"/>
      <c r="AZ502" s="1019"/>
      <c r="BA502" s="1019"/>
      <c r="BB502" s="1039"/>
      <c r="BC502" s="1039"/>
      <c r="BD502" s="1039"/>
      <c r="BE502" s="1019"/>
      <c r="BF502" s="1019"/>
      <c r="BG502" s="1039"/>
      <c r="BH502" s="1007"/>
      <c r="BI502" s="1007"/>
      <c r="BJ502" s="1007"/>
      <c r="BK502" s="1007"/>
      <c r="BL502" s="1007"/>
      <c r="BM502" s="1007"/>
      <c r="BN502" s="1007"/>
      <c r="BO502" s="1007"/>
      <c r="BP502" s="1007"/>
      <c r="BQ502" s="1007"/>
      <c r="BR502" s="1007"/>
      <c r="BS502" s="1007"/>
      <c r="BT502" s="1007"/>
      <c r="BU502" s="1007"/>
      <c r="BV502" s="1007"/>
      <c r="BW502" s="1007"/>
      <c r="BX502" s="1007"/>
      <c r="BY502" s="1007"/>
      <c r="BZ502" s="1007"/>
      <c r="CA502" s="1007"/>
      <c r="CB502" s="1007"/>
      <c r="CC502" s="1007"/>
      <c r="CD502" s="1007"/>
      <c r="CE502" s="1007"/>
      <c r="CF502" s="1007"/>
      <c r="CG502" s="1007"/>
      <c r="CH502" s="1007"/>
      <c r="CI502" s="1007"/>
      <c r="CJ502" s="1007"/>
    </row>
    <row r="503" spans="1:88" s="1011" customFormat="1" hidden="1">
      <c r="A503" s="1039"/>
      <c r="B503" s="1019"/>
      <c r="C503" s="1019"/>
      <c r="D503" s="1019"/>
      <c r="E503" s="1019"/>
      <c r="F503" s="1019"/>
      <c r="G503" s="1019"/>
      <c r="H503" s="1019"/>
      <c r="I503" s="1019"/>
      <c r="J503" s="1019"/>
      <c r="K503" s="1019"/>
      <c r="L503" s="1019"/>
      <c r="M503" s="1019"/>
      <c r="N503" s="1019"/>
      <c r="O503" s="1019"/>
      <c r="P503" s="1019"/>
      <c r="Q503" s="1019"/>
      <c r="R503" s="1019"/>
      <c r="S503" s="1019"/>
      <c r="T503" s="1019"/>
      <c r="U503" s="1019"/>
      <c r="V503" s="1019"/>
      <c r="W503" s="1019"/>
      <c r="X503" s="1040"/>
      <c r="Y503" s="1041"/>
      <c r="Z503" s="1019"/>
      <c r="AA503" s="1019"/>
      <c r="AB503" s="1019"/>
      <c r="AC503" s="1019"/>
      <c r="AD503" s="1019"/>
      <c r="AE503" s="1019"/>
      <c r="AF503" s="1019"/>
      <c r="AG503" s="1019"/>
      <c r="AH503" s="1019"/>
      <c r="AI503" s="1019"/>
      <c r="AJ503" s="1019"/>
      <c r="AK503" s="1019"/>
      <c r="AL503" s="1019"/>
      <c r="AM503" s="1019"/>
      <c r="AN503" s="1019"/>
      <c r="AO503" s="1019"/>
      <c r="AP503" s="1019"/>
      <c r="AQ503" s="1019"/>
      <c r="AR503" s="1019"/>
      <c r="AS503" s="1019"/>
      <c r="AT503" s="1039"/>
      <c r="AU503" s="1039"/>
      <c r="AV503" s="1042"/>
      <c r="AW503" s="1041"/>
      <c r="AX503" s="1039"/>
      <c r="AY503" s="1039"/>
      <c r="AZ503" s="1019"/>
      <c r="BA503" s="1019"/>
      <c r="BB503" s="1039"/>
      <c r="BC503" s="1039"/>
      <c r="BD503" s="1039"/>
      <c r="BE503" s="1019"/>
      <c r="BF503" s="1019"/>
      <c r="BG503" s="1039"/>
      <c r="BH503" s="1007"/>
      <c r="BI503" s="1007"/>
      <c r="BJ503" s="1007"/>
      <c r="BK503" s="1007"/>
      <c r="BL503" s="1007"/>
      <c r="BM503" s="1007"/>
      <c r="BN503" s="1007"/>
      <c r="BO503" s="1007"/>
      <c r="BP503" s="1007"/>
      <c r="BQ503" s="1007"/>
      <c r="BR503" s="1007"/>
      <c r="BS503" s="1007"/>
      <c r="BT503" s="1007"/>
      <c r="BU503" s="1007"/>
      <c r="BV503" s="1007"/>
      <c r="BW503" s="1007"/>
      <c r="BX503" s="1007"/>
      <c r="BY503" s="1007"/>
      <c r="BZ503" s="1007"/>
      <c r="CA503" s="1007"/>
      <c r="CB503" s="1007"/>
      <c r="CC503" s="1007"/>
      <c r="CD503" s="1007"/>
      <c r="CE503" s="1007"/>
      <c r="CF503" s="1007"/>
      <c r="CG503" s="1007"/>
      <c r="CH503" s="1007"/>
      <c r="CI503" s="1007"/>
      <c r="CJ503" s="1007"/>
    </row>
    <row r="504" spans="1:88" s="1011" customFormat="1" hidden="1">
      <c r="A504" s="1039"/>
      <c r="B504" s="1019"/>
      <c r="C504" s="1019"/>
      <c r="D504" s="1019"/>
      <c r="E504" s="1019"/>
      <c r="F504" s="1019"/>
      <c r="G504" s="1019"/>
      <c r="H504" s="1019"/>
      <c r="I504" s="1019"/>
      <c r="J504" s="1019"/>
      <c r="K504" s="1019"/>
      <c r="L504" s="1019"/>
      <c r="M504" s="1019"/>
      <c r="N504" s="1019"/>
      <c r="O504" s="1019"/>
      <c r="P504" s="1019"/>
      <c r="Q504" s="1019"/>
      <c r="R504" s="1019"/>
      <c r="S504" s="1019"/>
      <c r="T504" s="1019"/>
      <c r="U504" s="1019"/>
      <c r="V504" s="1019"/>
      <c r="W504" s="1019"/>
      <c r="X504" s="1040"/>
      <c r="Y504" s="1041"/>
      <c r="Z504" s="1019"/>
      <c r="AA504" s="1019"/>
      <c r="AB504" s="1019"/>
      <c r="AC504" s="1019"/>
      <c r="AD504" s="1019"/>
      <c r="AE504" s="1019"/>
      <c r="AF504" s="1019"/>
      <c r="AG504" s="1019"/>
      <c r="AH504" s="1019"/>
      <c r="AI504" s="1019"/>
      <c r="AJ504" s="1019"/>
      <c r="AK504" s="1019"/>
      <c r="AL504" s="1019"/>
      <c r="AM504" s="1019"/>
      <c r="AN504" s="1019"/>
      <c r="AO504" s="1019"/>
      <c r="AP504" s="1019"/>
      <c r="AQ504" s="1019"/>
      <c r="AR504" s="1019"/>
      <c r="AS504" s="1019"/>
      <c r="AT504" s="1039"/>
      <c r="AU504" s="1039"/>
      <c r="AV504" s="1042"/>
      <c r="AW504" s="1041"/>
      <c r="AX504" s="1039"/>
      <c r="AY504" s="1039"/>
      <c r="AZ504" s="1019"/>
      <c r="BA504" s="1019"/>
      <c r="BB504" s="1039"/>
      <c r="BC504" s="1039"/>
      <c r="BD504" s="1039"/>
      <c r="BE504" s="1019"/>
      <c r="BF504" s="1019"/>
      <c r="BG504" s="1039"/>
      <c r="BH504" s="1007"/>
      <c r="BI504" s="1007"/>
      <c r="BJ504" s="1007"/>
      <c r="BK504" s="1007"/>
      <c r="BL504" s="1007"/>
      <c r="BM504" s="1007"/>
      <c r="BN504" s="1007"/>
      <c r="BO504" s="1007"/>
      <c r="BP504" s="1007"/>
      <c r="BQ504" s="1007"/>
      <c r="BR504" s="1007"/>
      <c r="BS504" s="1007"/>
      <c r="BT504" s="1007"/>
      <c r="BU504" s="1007"/>
      <c r="BV504" s="1007"/>
      <c r="BW504" s="1007"/>
      <c r="BX504" s="1007"/>
      <c r="BY504" s="1007"/>
      <c r="BZ504" s="1007"/>
      <c r="CA504" s="1007"/>
      <c r="CB504" s="1007"/>
      <c r="CC504" s="1007"/>
      <c r="CD504" s="1007"/>
      <c r="CE504" s="1007"/>
      <c r="CF504" s="1007"/>
      <c r="CG504" s="1007"/>
      <c r="CH504" s="1007"/>
      <c r="CI504" s="1007"/>
      <c r="CJ504" s="1007"/>
    </row>
    <row r="505" spans="1:88" s="1011" customFormat="1" hidden="1">
      <c r="A505" s="1039"/>
      <c r="B505" s="1019"/>
      <c r="C505" s="1019"/>
      <c r="D505" s="1019"/>
      <c r="E505" s="1019"/>
      <c r="F505" s="1019"/>
      <c r="G505" s="1019"/>
      <c r="H505" s="1019"/>
      <c r="I505" s="1019"/>
      <c r="J505" s="1019"/>
      <c r="K505" s="1019"/>
      <c r="L505" s="1019"/>
      <c r="M505" s="1019"/>
      <c r="N505" s="1019"/>
      <c r="O505" s="1019"/>
      <c r="P505" s="1019"/>
      <c r="Q505" s="1019"/>
      <c r="R505" s="1019"/>
      <c r="S505" s="1019"/>
      <c r="T505" s="1019"/>
      <c r="U505" s="1019"/>
      <c r="V505" s="1019"/>
      <c r="W505" s="1019"/>
      <c r="X505" s="1040"/>
      <c r="Y505" s="1041"/>
      <c r="Z505" s="1019"/>
      <c r="AA505" s="1019"/>
      <c r="AB505" s="1019"/>
      <c r="AC505" s="1019"/>
      <c r="AD505" s="1019"/>
      <c r="AE505" s="1019"/>
      <c r="AF505" s="1019"/>
      <c r="AG505" s="1019"/>
      <c r="AH505" s="1019"/>
      <c r="AI505" s="1019"/>
      <c r="AJ505" s="1019"/>
      <c r="AK505" s="1019"/>
      <c r="AL505" s="1019"/>
      <c r="AM505" s="1019"/>
      <c r="AN505" s="1019"/>
      <c r="AO505" s="1019"/>
      <c r="AP505" s="1019"/>
      <c r="AQ505" s="1019"/>
      <c r="AR505" s="1019"/>
      <c r="AS505" s="1019"/>
      <c r="AT505" s="1039"/>
      <c r="AU505" s="1039"/>
      <c r="AV505" s="1042"/>
      <c r="AW505" s="1041"/>
      <c r="AX505" s="1039"/>
      <c r="AY505" s="1039"/>
      <c r="AZ505" s="1019"/>
      <c r="BA505" s="1019"/>
      <c r="BB505" s="1039"/>
      <c r="BC505" s="1039"/>
      <c r="BD505" s="1039"/>
      <c r="BE505" s="1019"/>
      <c r="BF505" s="1019"/>
      <c r="BG505" s="1039"/>
      <c r="BH505" s="1007"/>
      <c r="BI505" s="1007"/>
      <c r="BJ505" s="1007"/>
      <c r="BK505" s="1007"/>
      <c r="BL505" s="1007"/>
      <c r="BM505" s="1007"/>
      <c r="BN505" s="1007"/>
      <c r="BO505" s="1007"/>
      <c r="BP505" s="1007"/>
      <c r="BQ505" s="1007"/>
      <c r="BR505" s="1007"/>
      <c r="BS505" s="1007"/>
      <c r="BT505" s="1007"/>
      <c r="BU505" s="1007"/>
      <c r="BV505" s="1007"/>
      <c r="BW505" s="1007"/>
      <c r="BX505" s="1007"/>
      <c r="BY505" s="1007"/>
      <c r="BZ505" s="1007"/>
      <c r="CA505" s="1007"/>
      <c r="CB505" s="1007"/>
      <c r="CC505" s="1007"/>
      <c r="CD505" s="1007"/>
      <c r="CE505" s="1007"/>
      <c r="CF505" s="1007"/>
      <c r="CG505" s="1007"/>
      <c r="CH505" s="1007"/>
      <c r="CI505" s="1007"/>
      <c r="CJ505" s="1007"/>
    </row>
    <row r="506" spans="1:88" s="1011" customFormat="1" hidden="1">
      <c r="A506" s="1039"/>
      <c r="B506" s="1019"/>
      <c r="C506" s="1019"/>
      <c r="D506" s="1019"/>
      <c r="E506" s="1019"/>
      <c r="F506" s="1019"/>
      <c r="G506" s="1019"/>
      <c r="H506" s="1019"/>
      <c r="I506" s="1019"/>
      <c r="J506" s="1019"/>
      <c r="K506" s="1019"/>
      <c r="L506" s="1019"/>
      <c r="M506" s="1019"/>
      <c r="N506" s="1019"/>
      <c r="O506" s="1019"/>
      <c r="P506" s="1019"/>
      <c r="Q506" s="1019"/>
      <c r="R506" s="1019"/>
      <c r="S506" s="1019"/>
      <c r="T506" s="1019"/>
      <c r="U506" s="1019"/>
      <c r="V506" s="1019"/>
      <c r="W506" s="1019"/>
      <c r="X506" s="1040"/>
      <c r="Y506" s="1041"/>
      <c r="Z506" s="1019"/>
      <c r="AA506" s="1019"/>
      <c r="AB506" s="1019"/>
      <c r="AC506" s="1019"/>
      <c r="AD506" s="1019"/>
      <c r="AE506" s="1019"/>
      <c r="AF506" s="1019"/>
      <c r="AG506" s="1019"/>
      <c r="AH506" s="1019"/>
      <c r="AI506" s="1019"/>
      <c r="AJ506" s="1019"/>
      <c r="AK506" s="1019"/>
      <c r="AL506" s="1019"/>
      <c r="AM506" s="1019"/>
      <c r="AN506" s="1019"/>
      <c r="AO506" s="1019"/>
      <c r="AP506" s="1019"/>
      <c r="AQ506" s="1019"/>
      <c r="AR506" s="1019"/>
      <c r="AS506" s="1019"/>
      <c r="AT506" s="1039"/>
      <c r="AU506" s="1039"/>
      <c r="AV506" s="1042"/>
      <c r="AW506" s="1041"/>
      <c r="AX506" s="1039"/>
      <c r="AY506" s="1039"/>
      <c r="AZ506" s="1019"/>
      <c r="BA506" s="1019"/>
      <c r="BB506" s="1039"/>
      <c r="BC506" s="1039"/>
      <c r="BD506" s="1039"/>
      <c r="BE506" s="1019"/>
      <c r="BF506" s="1019"/>
      <c r="BG506" s="1039"/>
      <c r="BH506" s="1007"/>
      <c r="BI506" s="1007"/>
      <c r="BJ506" s="1007"/>
      <c r="BK506" s="1007"/>
      <c r="BL506" s="1007"/>
      <c r="BM506" s="1007"/>
      <c r="BN506" s="1007"/>
      <c r="BO506" s="1007"/>
      <c r="BP506" s="1007"/>
      <c r="BQ506" s="1007"/>
      <c r="BR506" s="1007"/>
      <c r="BS506" s="1007"/>
      <c r="BT506" s="1007"/>
      <c r="BU506" s="1007"/>
      <c r="BV506" s="1007"/>
      <c r="BW506" s="1007"/>
      <c r="BX506" s="1007"/>
      <c r="BY506" s="1007"/>
      <c r="BZ506" s="1007"/>
      <c r="CA506" s="1007"/>
      <c r="CB506" s="1007"/>
      <c r="CC506" s="1007"/>
      <c r="CD506" s="1007"/>
      <c r="CE506" s="1007"/>
      <c r="CF506" s="1007"/>
      <c r="CG506" s="1007"/>
      <c r="CH506" s="1007"/>
      <c r="CI506" s="1007"/>
      <c r="CJ506" s="1007"/>
    </row>
    <row r="507" spans="1:88" s="1011" customFormat="1" hidden="1">
      <c r="A507" s="1039"/>
      <c r="B507" s="1019"/>
      <c r="C507" s="1019"/>
      <c r="D507" s="1019"/>
      <c r="E507" s="1019"/>
      <c r="F507" s="1019"/>
      <c r="G507" s="1019"/>
      <c r="H507" s="1019"/>
      <c r="I507" s="1019"/>
      <c r="J507" s="1019"/>
      <c r="K507" s="1019"/>
      <c r="L507" s="1019"/>
      <c r="M507" s="1019"/>
      <c r="N507" s="1019"/>
      <c r="O507" s="1019"/>
      <c r="P507" s="1019"/>
      <c r="Q507" s="1019"/>
      <c r="R507" s="1019"/>
      <c r="S507" s="1019"/>
      <c r="T507" s="1019"/>
      <c r="U507" s="1019"/>
      <c r="V507" s="1019"/>
      <c r="W507" s="1019"/>
      <c r="X507" s="1040"/>
      <c r="Y507" s="1041"/>
      <c r="Z507" s="1019"/>
      <c r="AA507" s="1019"/>
      <c r="AB507" s="1019"/>
      <c r="AC507" s="1019"/>
      <c r="AD507" s="1019"/>
      <c r="AE507" s="1019"/>
      <c r="AF507" s="1019"/>
      <c r="AG507" s="1019"/>
      <c r="AH507" s="1019"/>
      <c r="AI507" s="1019"/>
      <c r="AJ507" s="1019"/>
      <c r="AK507" s="1019"/>
      <c r="AL507" s="1019"/>
      <c r="AM507" s="1019"/>
      <c r="AN507" s="1019"/>
      <c r="AO507" s="1019"/>
      <c r="AP507" s="1019"/>
      <c r="AQ507" s="1019"/>
      <c r="AR507" s="1019"/>
      <c r="AS507" s="1019"/>
      <c r="AT507" s="1039"/>
      <c r="AU507" s="1039"/>
      <c r="AV507" s="1042"/>
      <c r="AW507" s="1041"/>
      <c r="AX507" s="1039"/>
      <c r="AY507" s="1039"/>
      <c r="AZ507" s="1019"/>
      <c r="BA507" s="1019"/>
      <c r="BB507" s="1039"/>
      <c r="BC507" s="1039"/>
      <c r="BD507" s="1039"/>
      <c r="BE507" s="1019"/>
      <c r="BF507" s="1019"/>
      <c r="BG507" s="1039"/>
      <c r="BH507" s="1007"/>
      <c r="BI507" s="1007"/>
      <c r="BJ507" s="1007"/>
      <c r="BK507" s="1007"/>
      <c r="BL507" s="1007"/>
      <c r="BM507" s="1007"/>
      <c r="BN507" s="1007"/>
      <c r="BO507" s="1007"/>
      <c r="BP507" s="1007"/>
      <c r="BQ507" s="1007"/>
      <c r="BR507" s="1007"/>
      <c r="BS507" s="1007"/>
      <c r="BT507" s="1007"/>
      <c r="BU507" s="1007"/>
      <c r="BV507" s="1007"/>
      <c r="BW507" s="1007"/>
      <c r="BX507" s="1007"/>
      <c r="BY507" s="1007"/>
      <c r="BZ507" s="1007"/>
      <c r="CA507" s="1007"/>
      <c r="CB507" s="1007"/>
      <c r="CC507" s="1007"/>
      <c r="CD507" s="1007"/>
      <c r="CE507" s="1007"/>
      <c r="CF507" s="1007"/>
      <c r="CG507" s="1007"/>
      <c r="CH507" s="1007"/>
      <c r="CI507" s="1007"/>
      <c r="CJ507" s="1007"/>
    </row>
    <row r="508" spans="1:88" s="1011" customFormat="1" hidden="1">
      <c r="A508" s="1039"/>
      <c r="B508" s="1019"/>
      <c r="C508" s="1019"/>
      <c r="D508" s="1019"/>
      <c r="E508" s="1019"/>
      <c r="F508" s="1019"/>
      <c r="G508" s="1019"/>
      <c r="H508" s="1019"/>
      <c r="I508" s="1019"/>
      <c r="J508" s="1019"/>
      <c r="K508" s="1019"/>
      <c r="L508" s="1019"/>
      <c r="M508" s="1019"/>
      <c r="N508" s="1019"/>
      <c r="O508" s="1019"/>
      <c r="P508" s="1019"/>
      <c r="Q508" s="1019"/>
      <c r="R508" s="1019"/>
      <c r="S508" s="1019"/>
      <c r="T508" s="1019"/>
      <c r="U508" s="1019"/>
      <c r="V508" s="1019"/>
      <c r="W508" s="1019"/>
      <c r="X508" s="1040"/>
      <c r="Y508" s="1041"/>
      <c r="Z508" s="1019"/>
      <c r="AA508" s="1019"/>
      <c r="AB508" s="1019"/>
      <c r="AC508" s="1019"/>
      <c r="AD508" s="1019"/>
      <c r="AE508" s="1019"/>
      <c r="AF508" s="1019"/>
      <c r="AG508" s="1019"/>
      <c r="AH508" s="1019"/>
      <c r="AI508" s="1019"/>
      <c r="AJ508" s="1019"/>
      <c r="AK508" s="1019"/>
      <c r="AL508" s="1019"/>
      <c r="AM508" s="1019"/>
      <c r="AN508" s="1019"/>
      <c r="AO508" s="1019"/>
      <c r="AP508" s="1019"/>
      <c r="AQ508" s="1019"/>
      <c r="AR508" s="1019"/>
      <c r="AS508" s="1019"/>
      <c r="AT508" s="1039"/>
      <c r="AU508" s="1039"/>
      <c r="AV508" s="1042"/>
      <c r="AW508" s="1041"/>
      <c r="AX508" s="1039"/>
      <c r="AY508" s="1039"/>
      <c r="AZ508" s="1019"/>
      <c r="BA508" s="1019"/>
      <c r="BB508" s="1039"/>
      <c r="BC508" s="1039"/>
      <c r="BD508" s="1039"/>
      <c r="BE508" s="1019"/>
      <c r="BF508" s="1019"/>
      <c r="BG508" s="1039"/>
      <c r="BH508" s="1007"/>
      <c r="BI508" s="1007"/>
      <c r="BJ508" s="1007"/>
      <c r="BK508" s="1007"/>
      <c r="BL508" s="1007"/>
      <c r="BM508" s="1007"/>
      <c r="BN508" s="1007"/>
      <c r="BO508" s="1007"/>
      <c r="BP508" s="1007"/>
      <c r="BQ508" s="1007"/>
      <c r="BR508" s="1007"/>
      <c r="BS508" s="1007"/>
      <c r="BT508" s="1007"/>
      <c r="BU508" s="1007"/>
      <c r="BV508" s="1007"/>
      <c r="BW508" s="1007"/>
      <c r="BX508" s="1007"/>
      <c r="BY508" s="1007"/>
      <c r="BZ508" s="1007"/>
      <c r="CA508" s="1007"/>
      <c r="CB508" s="1007"/>
      <c r="CC508" s="1007"/>
      <c r="CD508" s="1007"/>
      <c r="CE508" s="1007"/>
      <c r="CF508" s="1007"/>
      <c r="CG508" s="1007"/>
      <c r="CH508" s="1007"/>
      <c r="CI508" s="1007"/>
      <c r="CJ508" s="1007"/>
    </row>
    <row r="509" spans="1:88" s="1011" customFormat="1" hidden="1">
      <c r="A509" s="1039"/>
      <c r="B509" s="1019"/>
      <c r="C509" s="1019"/>
      <c r="D509" s="1019"/>
      <c r="E509" s="1019"/>
      <c r="F509" s="1019"/>
      <c r="G509" s="1019"/>
      <c r="H509" s="1019"/>
      <c r="I509" s="1019"/>
      <c r="J509" s="1019"/>
      <c r="K509" s="1019"/>
      <c r="L509" s="1019"/>
      <c r="M509" s="1019"/>
      <c r="N509" s="1019"/>
      <c r="O509" s="1019"/>
      <c r="P509" s="1019"/>
      <c r="Q509" s="1019"/>
      <c r="R509" s="1019"/>
      <c r="S509" s="1019"/>
      <c r="T509" s="1019"/>
      <c r="U509" s="1019"/>
      <c r="V509" s="1019"/>
      <c r="W509" s="1019"/>
      <c r="X509" s="1040"/>
      <c r="Y509" s="1041"/>
      <c r="Z509" s="1019"/>
      <c r="AA509" s="1019"/>
      <c r="AB509" s="1019"/>
      <c r="AC509" s="1019"/>
      <c r="AD509" s="1019"/>
      <c r="AE509" s="1019"/>
      <c r="AF509" s="1019"/>
      <c r="AG509" s="1019"/>
      <c r="AH509" s="1019"/>
      <c r="AI509" s="1019"/>
      <c r="AJ509" s="1019"/>
      <c r="AK509" s="1019"/>
      <c r="AL509" s="1019"/>
      <c r="AM509" s="1019"/>
      <c r="AN509" s="1019"/>
      <c r="AO509" s="1019"/>
      <c r="AP509" s="1019"/>
      <c r="AQ509" s="1019"/>
      <c r="AR509" s="1019"/>
      <c r="AS509" s="1019"/>
      <c r="AT509" s="1039"/>
      <c r="AU509" s="1039"/>
      <c r="AV509" s="1042"/>
      <c r="AW509" s="1041"/>
      <c r="AX509" s="1039"/>
      <c r="AY509" s="1039"/>
      <c r="AZ509" s="1019"/>
      <c r="BA509" s="1019"/>
      <c r="BB509" s="1039"/>
      <c r="BC509" s="1039"/>
      <c r="BD509" s="1039"/>
      <c r="BE509" s="1019"/>
      <c r="BF509" s="1019"/>
      <c r="BG509" s="1039"/>
      <c r="BH509" s="1007"/>
      <c r="BI509" s="1007"/>
      <c r="BJ509" s="1007"/>
      <c r="BK509" s="1007"/>
      <c r="BL509" s="1007"/>
      <c r="BM509" s="1007"/>
      <c r="BN509" s="1007"/>
      <c r="BO509" s="1007"/>
      <c r="BP509" s="1007"/>
      <c r="BQ509" s="1007"/>
      <c r="BR509" s="1007"/>
      <c r="BS509" s="1007"/>
      <c r="BT509" s="1007"/>
      <c r="BU509" s="1007"/>
      <c r="BV509" s="1007"/>
      <c r="BW509" s="1007"/>
      <c r="BX509" s="1007"/>
      <c r="BY509" s="1007"/>
      <c r="BZ509" s="1007"/>
      <c r="CA509" s="1007"/>
      <c r="CB509" s="1007"/>
      <c r="CC509" s="1007"/>
      <c r="CD509" s="1007"/>
      <c r="CE509" s="1007"/>
      <c r="CF509" s="1007"/>
      <c r="CG509" s="1007"/>
      <c r="CH509" s="1007"/>
      <c r="CI509" s="1007"/>
      <c r="CJ509" s="1007"/>
    </row>
    <row r="510" spans="1:88" s="1011" customFormat="1" hidden="1">
      <c r="A510" s="1039"/>
      <c r="B510" s="1019"/>
      <c r="C510" s="1019"/>
      <c r="D510" s="1019"/>
      <c r="E510" s="1019"/>
      <c r="F510" s="1019"/>
      <c r="G510" s="1019"/>
      <c r="H510" s="1019"/>
      <c r="I510" s="1019"/>
      <c r="J510" s="1019"/>
      <c r="K510" s="1019"/>
      <c r="L510" s="1019"/>
      <c r="M510" s="1019"/>
      <c r="N510" s="1019"/>
      <c r="O510" s="1019"/>
      <c r="P510" s="1019"/>
      <c r="Q510" s="1019"/>
      <c r="R510" s="1019"/>
      <c r="S510" s="1019"/>
      <c r="T510" s="1019"/>
      <c r="U510" s="1019"/>
      <c r="V510" s="1019"/>
      <c r="W510" s="1019"/>
      <c r="X510" s="1040"/>
      <c r="Y510" s="1041"/>
      <c r="Z510" s="1019"/>
      <c r="AA510" s="1019"/>
      <c r="AB510" s="1019"/>
      <c r="AC510" s="1019"/>
      <c r="AD510" s="1019"/>
      <c r="AE510" s="1019"/>
      <c r="AF510" s="1019"/>
      <c r="AG510" s="1019"/>
      <c r="AH510" s="1019"/>
      <c r="AI510" s="1019"/>
      <c r="AJ510" s="1019"/>
      <c r="AK510" s="1019"/>
      <c r="AL510" s="1019"/>
      <c r="AM510" s="1019"/>
      <c r="AN510" s="1019"/>
      <c r="AO510" s="1019"/>
      <c r="AP510" s="1019"/>
      <c r="AQ510" s="1019"/>
      <c r="AR510" s="1019"/>
      <c r="AS510" s="1019"/>
      <c r="AT510" s="1039"/>
      <c r="AU510" s="1039"/>
      <c r="AV510" s="1042"/>
      <c r="AW510" s="1041"/>
      <c r="AX510" s="1039"/>
      <c r="AY510" s="1039"/>
      <c r="AZ510" s="1019"/>
      <c r="BA510" s="1019"/>
      <c r="BB510" s="1039"/>
      <c r="BC510" s="1039"/>
      <c r="BD510" s="1039"/>
      <c r="BE510" s="1019"/>
      <c r="BF510" s="1019"/>
      <c r="BG510" s="1039"/>
      <c r="BH510" s="1007"/>
      <c r="BI510" s="1007"/>
      <c r="BJ510" s="1007"/>
      <c r="BK510" s="1007"/>
      <c r="BL510" s="1007"/>
      <c r="BM510" s="1007"/>
      <c r="BN510" s="1007"/>
      <c r="BO510" s="1007"/>
      <c r="BP510" s="1007"/>
      <c r="BQ510" s="1007"/>
      <c r="BR510" s="1007"/>
      <c r="BS510" s="1007"/>
      <c r="BT510" s="1007"/>
      <c r="BU510" s="1007"/>
      <c r="BV510" s="1007"/>
      <c r="BW510" s="1007"/>
      <c r="BX510" s="1007"/>
      <c r="BY510" s="1007"/>
      <c r="BZ510" s="1007"/>
      <c r="CA510" s="1007"/>
      <c r="CB510" s="1007"/>
      <c r="CC510" s="1007"/>
      <c r="CD510" s="1007"/>
      <c r="CE510" s="1007"/>
      <c r="CF510" s="1007"/>
      <c r="CG510" s="1007"/>
      <c r="CH510" s="1007"/>
      <c r="CI510" s="1007"/>
      <c r="CJ510" s="1007"/>
    </row>
    <row r="511" spans="1:88" s="1011" customFormat="1" hidden="1">
      <c r="A511" s="1039"/>
      <c r="B511" s="1019"/>
      <c r="C511" s="1019"/>
      <c r="D511" s="1019"/>
      <c r="E511" s="1019"/>
      <c r="F511" s="1019"/>
      <c r="G511" s="1019"/>
      <c r="H511" s="1019"/>
      <c r="I511" s="1019"/>
      <c r="J511" s="1019"/>
      <c r="K511" s="1019"/>
      <c r="L511" s="1019"/>
      <c r="M511" s="1019"/>
      <c r="N511" s="1019"/>
      <c r="O511" s="1019"/>
      <c r="P511" s="1019"/>
      <c r="Q511" s="1019"/>
      <c r="R511" s="1019"/>
      <c r="S511" s="1019"/>
      <c r="T511" s="1019"/>
      <c r="U511" s="1019"/>
      <c r="V511" s="1019"/>
      <c r="W511" s="1019"/>
      <c r="X511" s="1040"/>
      <c r="Y511" s="1041"/>
      <c r="Z511" s="1019"/>
      <c r="AA511" s="1019"/>
      <c r="AB511" s="1019"/>
      <c r="AC511" s="1019"/>
      <c r="AD511" s="1019"/>
      <c r="AE511" s="1019"/>
      <c r="AF511" s="1019"/>
      <c r="AG511" s="1019"/>
      <c r="AH511" s="1019"/>
      <c r="AI511" s="1019"/>
      <c r="AJ511" s="1019"/>
      <c r="AK511" s="1019"/>
      <c r="AL511" s="1019"/>
      <c r="AM511" s="1019"/>
      <c r="AN511" s="1019"/>
      <c r="AO511" s="1019"/>
      <c r="AP511" s="1019"/>
      <c r="AQ511" s="1019"/>
      <c r="AR511" s="1019"/>
      <c r="AS511" s="1019"/>
      <c r="AT511" s="1039"/>
      <c r="AU511" s="1039"/>
      <c r="AV511" s="1042"/>
      <c r="AW511" s="1041"/>
      <c r="AX511" s="1039"/>
      <c r="AY511" s="1039"/>
      <c r="AZ511" s="1019"/>
      <c r="BA511" s="1019"/>
      <c r="BB511" s="1039"/>
      <c r="BC511" s="1039"/>
      <c r="BD511" s="1039"/>
      <c r="BE511" s="1019"/>
      <c r="BF511" s="1019"/>
      <c r="BG511" s="1039"/>
      <c r="BH511" s="1007"/>
      <c r="BI511" s="1007"/>
      <c r="BJ511" s="1007"/>
      <c r="BK511" s="1007"/>
      <c r="BL511" s="1007"/>
      <c r="BM511" s="1007"/>
      <c r="BN511" s="1007"/>
      <c r="BO511" s="1007"/>
      <c r="BP511" s="1007"/>
      <c r="BQ511" s="1007"/>
      <c r="BR511" s="1007"/>
      <c r="BS511" s="1007"/>
      <c r="BT511" s="1007"/>
      <c r="BU511" s="1007"/>
      <c r="BV511" s="1007"/>
      <c r="BW511" s="1007"/>
      <c r="BX511" s="1007"/>
      <c r="BY511" s="1007"/>
      <c r="BZ511" s="1007"/>
      <c r="CA511" s="1007"/>
      <c r="CB511" s="1007"/>
      <c r="CC511" s="1007"/>
      <c r="CD511" s="1007"/>
      <c r="CE511" s="1007"/>
      <c r="CF511" s="1007"/>
      <c r="CG511" s="1007"/>
      <c r="CH511" s="1007"/>
      <c r="CI511" s="1007"/>
      <c r="CJ511" s="1007"/>
    </row>
    <row r="512" spans="1:88" s="1011" customFormat="1" hidden="1">
      <c r="A512" s="1039"/>
      <c r="B512" s="1019"/>
      <c r="C512" s="1019"/>
      <c r="D512" s="1019"/>
      <c r="E512" s="1019"/>
      <c r="F512" s="1019"/>
      <c r="G512" s="1019"/>
      <c r="H512" s="1019"/>
      <c r="I512" s="1019"/>
      <c r="J512" s="1019"/>
      <c r="K512" s="1019"/>
      <c r="L512" s="1019"/>
      <c r="M512" s="1019"/>
      <c r="N512" s="1019"/>
      <c r="O512" s="1019"/>
      <c r="P512" s="1019"/>
      <c r="Q512" s="1019"/>
      <c r="R512" s="1019"/>
      <c r="S512" s="1019"/>
      <c r="T512" s="1019"/>
      <c r="U512" s="1019"/>
      <c r="V512" s="1019"/>
      <c r="W512" s="1019"/>
      <c r="X512" s="1040"/>
      <c r="Y512" s="1041"/>
      <c r="Z512" s="1019"/>
      <c r="AA512" s="1019"/>
      <c r="AB512" s="1019"/>
      <c r="AC512" s="1019"/>
      <c r="AD512" s="1019"/>
      <c r="AE512" s="1019"/>
      <c r="AF512" s="1019"/>
      <c r="AG512" s="1019"/>
      <c r="AH512" s="1019"/>
      <c r="AI512" s="1019"/>
      <c r="AJ512" s="1019"/>
      <c r="AK512" s="1019"/>
      <c r="AL512" s="1019"/>
      <c r="AM512" s="1019"/>
      <c r="AN512" s="1019"/>
      <c r="AO512" s="1019"/>
      <c r="AP512" s="1019"/>
      <c r="AQ512" s="1019"/>
      <c r="AR512" s="1019"/>
      <c r="AS512" s="1019"/>
      <c r="AT512" s="1039"/>
      <c r="AU512" s="1039"/>
      <c r="AV512" s="1042"/>
      <c r="AW512" s="1041"/>
      <c r="AX512" s="1039"/>
      <c r="AY512" s="1039"/>
      <c r="AZ512" s="1019"/>
      <c r="BA512" s="1019"/>
      <c r="BB512" s="1039"/>
      <c r="BC512" s="1039"/>
      <c r="BD512" s="1039"/>
      <c r="BE512" s="1019"/>
      <c r="BF512" s="1019"/>
      <c r="BG512" s="1039"/>
      <c r="BH512" s="1007"/>
      <c r="BI512" s="1007"/>
      <c r="BJ512" s="1007"/>
      <c r="BK512" s="1007"/>
      <c r="BL512" s="1007"/>
      <c r="BM512" s="1007"/>
      <c r="BN512" s="1007"/>
      <c r="BO512" s="1007"/>
      <c r="BP512" s="1007"/>
      <c r="BQ512" s="1007"/>
      <c r="BR512" s="1007"/>
      <c r="BS512" s="1007"/>
      <c r="BT512" s="1007"/>
      <c r="BU512" s="1007"/>
      <c r="BV512" s="1007"/>
      <c r="BW512" s="1007"/>
      <c r="BX512" s="1007"/>
      <c r="BY512" s="1007"/>
      <c r="BZ512" s="1007"/>
      <c r="CA512" s="1007"/>
      <c r="CB512" s="1007"/>
      <c r="CC512" s="1007"/>
      <c r="CD512" s="1007"/>
      <c r="CE512" s="1007"/>
      <c r="CF512" s="1007"/>
      <c r="CG512" s="1007"/>
      <c r="CH512" s="1007"/>
      <c r="CI512" s="1007"/>
      <c r="CJ512" s="1007"/>
    </row>
    <row r="513" spans="1:88" s="1011" customFormat="1" hidden="1">
      <c r="A513" s="1039"/>
      <c r="B513" s="1019"/>
      <c r="C513" s="1019"/>
      <c r="D513" s="1019"/>
      <c r="E513" s="1019"/>
      <c r="F513" s="1019"/>
      <c r="G513" s="1019"/>
      <c r="H513" s="1019"/>
      <c r="I513" s="1019"/>
      <c r="J513" s="1019"/>
      <c r="K513" s="1019"/>
      <c r="L513" s="1019"/>
      <c r="M513" s="1019"/>
      <c r="N513" s="1019"/>
      <c r="O513" s="1019"/>
      <c r="P513" s="1019"/>
      <c r="Q513" s="1019"/>
      <c r="R513" s="1019"/>
      <c r="S513" s="1019"/>
      <c r="T513" s="1019"/>
      <c r="U513" s="1019"/>
      <c r="V513" s="1019"/>
      <c r="W513" s="1019"/>
      <c r="X513" s="1040"/>
      <c r="Y513" s="1041"/>
      <c r="Z513" s="1019"/>
      <c r="AA513" s="1019"/>
      <c r="AB513" s="1019"/>
      <c r="AC513" s="1019"/>
      <c r="AD513" s="1019"/>
      <c r="AE513" s="1019"/>
      <c r="AF513" s="1019"/>
      <c r="AG513" s="1019"/>
      <c r="AH513" s="1019"/>
      <c r="AI513" s="1019"/>
      <c r="AJ513" s="1019"/>
      <c r="AK513" s="1019"/>
      <c r="AL513" s="1019"/>
      <c r="AM513" s="1019"/>
      <c r="AN513" s="1019"/>
      <c r="AO513" s="1019"/>
      <c r="AP513" s="1019"/>
      <c r="AQ513" s="1019"/>
      <c r="AR513" s="1019"/>
      <c r="AS513" s="1019"/>
      <c r="AT513" s="1039"/>
      <c r="AU513" s="1039"/>
      <c r="AV513" s="1042"/>
      <c r="AW513" s="1041"/>
      <c r="AX513" s="1039"/>
      <c r="AY513" s="1039"/>
      <c r="AZ513" s="1019"/>
      <c r="BA513" s="1019"/>
      <c r="BB513" s="1039"/>
      <c r="BC513" s="1039"/>
      <c r="BD513" s="1039"/>
      <c r="BE513" s="1019"/>
      <c r="BF513" s="1019"/>
      <c r="BG513" s="1039"/>
      <c r="BH513" s="1007"/>
      <c r="BI513" s="1007"/>
      <c r="BJ513" s="1007"/>
      <c r="BK513" s="1007"/>
      <c r="BL513" s="1007"/>
      <c r="BM513" s="1007"/>
      <c r="BN513" s="1007"/>
      <c r="BO513" s="1007"/>
      <c r="BP513" s="1007"/>
      <c r="BQ513" s="1007"/>
      <c r="BR513" s="1007"/>
      <c r="BS513" s="1007"/>
      <c r="BT513" s="1007"/>
      <c r="BU513" s="1007"/>
      <c r="BV513" s="1007"/>
      <c r="BW513" s="1007"/>
      <c r="BX513" s="1007"/>
      <c r="BY513" s="1007"/>
      <c r="BZ513" s="1007"/>
      <c r="CA513" s="1007"/>
      <c r="CB513" s="1007"/>
      <c r="CC513" s="1007"/>
      <c r="CD513" s="1007"/>
      <c r="CE513" s="1007"/>
      <c r="CF513" s="1007"/>
      <c r="CG513" s="1007"/>
      <c r="CH513" s="1007"/>
      <c r="CI513" s="1007"/>
      <c r="CJ513" s="1007"/>
    </row>
    <row r="514" spans="1:88" s="1011" customFormat="1" hidden="1">
      <c r="A514" s="1039"/>
      <c r="B514" s="1019"/>
      <c r="C514" s="1019"/>
      <c r="D514" s="1019"/>
      <c r="E514" s="1019"/>
      <c r="F514" s="1019"/>
      <c r="G514" s="1019"/>
      <c r="H514" s="1019"/>
      <c r="I514" s="1019"/>
      <c r="J514" s="1019"/>
      <c r="K514" s="1019"/>
      <c r="L514" s="1019"/>
      <c r="M514" s="1019"/>
      <c r="N514" s="1019"/>
      <c r="O514" s="1019"/>
      <c r="P514" s="1019"/>
      <c r="Q514" s="1019"/>
      <c r="R514" s="1019"/>
      <c r="S514" s="1019"/>
      <c r="T514" s="1019"/>
      <c r="U514" s="1019"/>
      <c r="V514" s="1019"/>
      <c r="W514" s="1019"/>
      <c r="X514" s="1040"/>
      <c r="Y514" s="1041"/>
      <c r="Z514" s="1019"/>
      <c r="AA514" s="1019"/>
      <c r="AB514" s="1019"/>
      <c r="AC514" s="1019"/>
      <c r="AD514" s="1019"/>
      <c r="AE514" s="1019"/>
      <c r="AF514" s="1019"/>
      <c r="AG514" s="1019"/>
      <c r="AH514" s="1019"/>
      <c r="AI514" s="1019"/>
      <c r="AJ514" s="1019"/>
      <c r="AK514" s="1019"/>
      <c r="AL514" s="1019"/>
      <c r="AM514" s="1019"/>
      <c r="AN514" s="1019"/>
      <c r="AO514" s="1019"/>
      <c r="AP514" s="1019"/>
      <c r="AQ514" s="1019"/>
      <c r="AR514" s="1019"/>
      <c r="AS514" s="1019"/>
      <c r="AT514" s="1039"/>
      <c r="AU514" s="1039"/>
      <c r="AV514" s="1042"/>
      <c r="AW514" s="1041"/>
      <c r="AX514" s="1039"/>
      <c r="AY514" s="1039"/>
      <c r="AZ514" s="1019"/>
      <c r="BA514" s="1019"/>
      <c r="BB514" s="1039"/>
      <c r="BC514" s="1039"/>
      <c r="BD514" s="1039"/>
      <c r="BE514" s="1019"/>
      <c r="BF514" s="1019"/>
      <c r="BG514" s="1039"/>
      <c r="BH514" s="1007"/>
      <c r="BI514" s="1007"/>
      <c r="BJ514" s="1007"/>
      <c r="BK514" s="1007"/>
      <c r="BL514" s="1007"/>
      <c r="BM514" s="1007"/>
      <c r="BN514" s="1007"/>
      <c r="BO514" s="1007"/>
      <c r="BP514" s="1007"/>
      <c r="BQ514" s="1007"/>
      <c r="BR514" s="1007"/>
      <c r="BS514" s="1007"/>
      <c r="BT514" s="1007"/>
      <c r="BU514" s="1007"/>
      <c r="BV514" s="1007"/>
      <c r="BW514" s="1007"/>
      <c r="BX514" s="1007"/>
      <c r="BY514" s="1007"/>
      <c r="BZ514" s="1007"/>
      <c r="CA514" s="1007"/>
      <c r="CB514" s="1007"/>
      <c r="CC514" s="1007"/>
      <c r="CD514" s="1007"/>
      <c r="CE514" s="1007"/>
      <c r="CF514" s="1007"/>
      <c r="CG514" s="1007"/>
      <c r="CH514" s="1007"/>
      <c r="CI514" s="1007"/>
      <c r="CJ514" s="1007"/>
    </row>
    <row r="515" spans="1:88" s="1011" customFormat="1" hidden="1">
      <c r="A515" s="1039"/>
      <c r="B515" s="1019"/>
      <c r="C515" s="1019"/>
      <c r="D515" s="1019"/>
      <c r="E515" s="1019"/>
      <c r="F515" s="1019"/>
      <c r="G515" s="1019"/>
      <c r="H515" s="1019"/>
      <c r="I515" s="1019"/>
      <c r="J515" s="1019"/>
      <c r="K515" s="1019"/>
      <c r="L515" s="1019"/>
      <c r="M515" s="1019"/>
      <c r="N515" s="1019"/>
      <c r="O515" s="1019"/>
      <c r="P515" s="1019"/>
      <c r="Q515" s="1019"/>
      <c r="R515" s="1019"/>
      <c r="S515" s="1019"/>
      <c r="T515" s="1019"/>
      <c r="U515" s="1019"/>
      <c r="V515" s="1019"/>
      <c r="W515" s="1019"/>
      <c r="X515" s="1040"/>
      <c r="Y515" s="1041"/>
      <c r="Z515" s="1019"/>
      <c r="AA515" s="1019"/>
      <c r="AB515" s="1019"/>
      <c r="AC515" s="1019"/>
      <c r="AD515" s="1019"/>
      <c r="AE515" s="1019"/>
      <c r="AF515" s="1019"/>
      <c r="AG515" s="1019"/>
      <c r="AH515" s="1019"/>
      <c r="AI515" s="1019"/>
      <c r="AJ515" s="1019"/>
      <c r="AK515" s="1019"/>
      <c r="AL515" s="1019"/>
      <c r="AM515" s="1019"/>
      <c r="AN515" s="1019"/>
      <c r="AO515" s="1019"/>
      <c r="AP515" s="1019"/>
      <c r="AQ515" s="1019"/>
      <c r="AR515" s="1019"/>
      <c r="AS515" s="1019"/>
      <c r="AT515" s="1039"/>
      <c r="AU515" s="1039"/>
      <c r="AV515" s="1042"/>
      <c r="AW515" s="1041"/>
      <c r="AX515" s="1039"/>
      <c r="AY515" s="1039"/>
      <c r="AZ515" s="1019"/>
      <c r="BA515" s="1019"/>
      <c r="BB515" s="1039"/>
      <c r="BC515" s="1039"/>
      <c r="BD515" s="1039"/>
      <c r="BE515" s="1019"/>
      <c r="BF515" s="1019"/>
      <c r="BG515" s="1039"/>
      <c r="BH515" s="1007"/>
      <c r="BI515" s="1007"/>
      <c r="BJ515" s="1007"/>
      <c r="BK515" s="1007"/>
      <c r="BL515" s="1007"/>
      <c r="BM515" s="1007"/>
      <c r="BN515" s="1007"/>
      <c r="BO515" s="1007"/>
      <c r="BP515" s="1007"/>
      <c r="BQ515" s="1007"/>
      <c r="BR515" s="1007"/>
      <c r="BS515" s="1007"/>
      <c r="BT515" s="1007"/>
      <c r="BU515" s="1007"/>
      <c r="BV515" s="1007"/>
      <c r="BW515" s="1007"/>
      <c r="BX515" s="1007"/>
      <c r="BY515" s="1007"/>
      <c r="BZ515" s="1007"/>
      <c r="CA515" s="1007"/>
      <c r="CB515" s="1007"/>
      <c r="CC515" s="1007"/>
      <c r="CD515" s="1007"/>
      <c r="CE515" s="1007"/>
      <c r="CF515" s="1007"/>
      <c r="CG515" s="1007"/>
      <c r="CH515" s="1007"/>
      <c r="CI515" s="1007"/>
      <c r="CJ515" s="1007"/>
    </row>
    <row r="516" spans="1:88" s="1011" customFormat="1" hidden="1">
      <c r="A516" s="1039"/>
      <c r="B516" s="1019"/>
      <c r="C516" s="1019"/>
      <c r="D516" s="1019"/>
      <c r="E516" s="1019"/>
      <c r="F516" s="1019"/>
      <c r="G516" s="1019"/>
      <c r="H516" s="1019"/>
      <c r="I516" s="1019"/>
      <c r="J516" s="1019"/>
      <c r="K516" s="1019"/>
      <c r="L516" s="1019"/>
      <c r="M516" s="1019"/>
      <c r="N516" s="1019"/>
      <c r="O516" s="1019"/>
      <c r="P516" s="1019"/>
      <c r="Q516" s="1019"/>
      <c r="R516" s="1019"/>
      <c r="S516" s="1019"/>
      <c r="T516" s="1019"/>
      <c r="U516" s="1019"/>
      <c r="V516" s="1019"/>
      <c r="W516" s="1019"/>
      <c r="X516" s="1040"/>
      <c r="Y516" s="1041"/>
      <c r="Z516" s="1019"/>
      <c r="AA516" s="1019"/>
      <c r="AB516" s="1019"/>
      <c r="AC516" s="1019"/>
      <c r="AD516" s="1019"/>
      <c r="AE516" s="1019"/>
      <c r="AF516" s="1019"/>
      <c r="AG516" s="1019"/>
      <c r="AH516" s="1019"/>
      <c r="AI516" s="1019"/>
      <c r="AJ516" s="1019"/>
      <c r="AK516" s="1019"/>
      <c r="AL516" s="1019"/>
      <c r="AM516" s="1019"/>
      <c r="AN516" s="1019"/>
      <c r="AO516" s="1019"/>
      <c r="AP516" s="1019"/>
      <c r="AQ516" s="1019"/>
      <c r="AR516" s="1019"/>
      <c r="AS516" s="1019"/>
      <c r="AT516" s="1039"/>
      <c r="AU516" s="1039"/>
      <c r="AV516" s="1042"/>
      <c r="AW516" s="1041"/>
      <c r="AX516" s="1039"/>
      <c r="AY516" s="1039"/>
      <c r="AZ516" s="1019"/>
      <c r="BA516" s="1019"/>
      <c r="BB516" s="1039"/>
      <c r="BC516" s="1039"/>
      <c r="BD516" s="1039"/>
      <c r="BE516" s="1019"/>
      <c r="BF516" s="1019"/>
      <c r="BG516" s="1039"/>
      <c r="BH516" s="1007"/>
      <c r="BI516" s="1007"/>
      <c r="BJ516" s="1007"/>
      <c r="BK516" s="1007"/>
      <c r="BL516" s="1007"/>
      <c r="BM516" s="1007"/>
      <c r="BN516" s="1007"/>
      <c r="BO516" s="1007"/>
      <c r="BP516" s="1007"/>
      <c r="BQ516" s="1007"/>
      <c r="BR516" s="1007"/>
      <c r="BS516" s="1007"/>
      <c r="BT516" s="1007"/>
      <c r="BU516" s="1007"/>
      <c r="BV516" s="1007"/>
      <c r="BW516" s="1007"/>
      <c r="BX516" s="1007"/>
      <c r="BY516" s="1007"/>
      <c r="BZ516" s="1007"/>
      <c r="CA516" s="1007"/>
      <c r="CB516" s="1007"/>
      <c r="CC516" s="1007"/>
      <c r="CD516" s="1007"/>
      <c r="CE516" s="1007"/>
      <c r="CF516" s="1007"/>
      <c r="CG516" s="1007"/>
      <c r="CH516" s="1007"/>
      <c r="CI516" s="1007"/>
      <c r="CJ516" s="1007"/>
    </row>
    <row r="517" spans="1:88" s="1011" customFormat="1" hidden="1">
      <c r="A517" s="1039"/>
      <c r="B517" s="1019"/>
      <c r="C517" s="1019"/>
      <c r="D517" s="1019"/>
      <c r="E517" s="1019"/>
      <c r="F517" s="1019"/>
      <c r="G517" s="1019"/>
      <c r="H517" s="1019"/>
      <c r="I517" s="1019"/>
      <c r="J517" s="1019"/>
      <c r="K517" s="1019"/>
      <c r="L517" s="1019"/>
      <c r="M517" s="1019"/>
      <c r="N517" s="1019"/>
      <c r="O517" s="1019"/>
      <c r="P517" s="1019"/>
      <c r="Q517" s="1019"/>
      <c r="R517" s="1019"/>
      <c r="S517" s="1019"/>
      <c r="T517" s="1019"/>
      <c r="U517" s="1019"/>
      <c r="V517" s="1019"/>
      <c r="W517" s="1019"/>
      <c r="X517" s="1040"/>
      <c r="Y517" s="1041"/>
      <c r="Z517" s="1019"/>
      <c r="AA517" s="1019"/>
      <c r="AB517" s="1019"/>
      <c r="AC517" s="1019"/>
      <c r="AD517" s="1019"/>
      <c r="AE517" s="1019"/>
      <c r="AF517" s="1019"/>
      <c r="AG517" s="1019"/>
      <c r="AH517" s="1019"/>
      <c r="AI517" s="1019"/>
      <c r="AJ517" s="1019"/>
      <c r="AK517" s="1019"/>
      <c r="AL517" s="1019"/>
      <c r="AM517" s="1019"/>
      <c r="AN517" s="1019"/>
      <c r="AO517" s="1019"/>
      <c r="AP517" s="1019"/>
      <c r="AQ517" s="1019"/>
      <c r="AR517" s="1019"/>
      <c r="AS517" s="1019"/>
      <c r="AT517" s="1039"/>
      <c r="AU517" s="1039"/>
      <c r="AV517" s="1042"/>
      <c r="AW517" s="1041"/>
      <c r="AX517" s="1039"/>
      <c r="AY517" s="1039"/>
      <c r="AZ517" s="1019"/>
      <c r="BA517" s="1019"/>
      <c r="BB517" s="1039"/>
      <c r="BC517" s="1039"/>
      <c r="BD517" s="1039"/>
      <c r="BE517" s="1019"/>
      <c r="BF517" s="1019"/>
      <c r="BG517" s="1039"/>
      <c r="BH517" s="1007"/>
      <c r="BI517" s="1007"/>
      <c r="BJ517" s="1007"/>
      <c r="BK517" s="1007"/>
      <c r="BL517" s="1007"/>
      <c r="BM517" s="1007"/>
      <c r="BN517" s="1007"/>
      <c r="BO517" s="1007"/>
      <c r="BP517" s="1007"/>
      <c r="BQ517" s="1007"/>
      <c r="BR517" s="1007"/>
      <c r="BS517" s="1007"/>
      <c r="BT517" s="1007"/>
      <c r="BU517" s="1007"/>
      <c r="BV517" s="1007"/>
      <c r="BW517" s="1007"/>
      <c r="BX517" s="1007"/>
      <c r="BY517" s="1007"/>
      <c r="BZ517" s="1007"/>
      <c r="CA517" s="1007"/>
      <c r="CB517" s="1007"/>
      <c r="CC517" s="1007"/>
      <c r="CD517" s="1007"/>
      <c r="CE517" s="1007"/>
      <c r="CF517" s="1007"/>
      <c r="CG517" s="1007"/>
      <c r="CH517" s="1007"/>
      <c r="CI517" s="1007"/>
      <c r="CJ517" s="1007"/>
    </row>
    <row r="518" spans="1:88" s="1011" customFormat="1" hidden="1">
      <c r="A518" s="1039"/>
      <c r="B518" s="1019"/>
      <c r="C518" s="1019"/>
      <c r="D518" s="1019"/>
      <c r="E518" s="1019"/>
      <c r="F518" s="1019"/>
      <c r="G518" s="1019"/>
      <c r="H518" s="1019"/>
      <c r="I518" s="1019"/>
      <c r="J518" s="1019"/>
      <c r="K518" s="1019"/>
      <c r="L518" s="1019"/>
      <c r="M518" s="1019"/>
      <c r="N518" s="1019"/>
      <c r="O518" s="1019"/>
      <c r="P518" s="1019"/>
      <c r="Q518" s="1019"/>
      <c r="R518" s="1019"/>
      <c r="S518" s="1019"/>
      <c r="T518" s="1019"/>
      <c r="U518" s="1019"/>
      <c r="V518" s="1019"/>
      <c r="W518" s="1019"/>
      <c r="X518" s="1040"/>
      <c r="Y518" s="1041"/>
      <c r="Z518" s="1019"/>
      <c r="AA518" s="1019"/>
      <c r="AB518" s="1019"/>
      <c r="AC518" s="1019"/>
      <c r="AD518" s="1019"/>
      <c r="AE518" s="1019"/>
      <c r="AF518" s="1019"/>
      <c r="AG518" s="1019"/>
      <c r="AH518" s="1019"/>
      <c r="AI518" s="1019"/>
      <c r="AJ518" s="1019"/>
      <c r="AK518" s="1019"/>
      <c r="AL518" s="1019"/>
      <c r="AM518" s="1019"/>
      <c r="AN518" s="1019"/>
      <c r="AO518" s="1019"/>
      <c r="AP518" s="1019"/>
      <c r="AQ518" s="1019"/>
      <c r="AR518" s="1019"/>
      <c r="AS518" s="1019"/>
      <c r="AT518" s="1039"/>
      <c r="AU518" s="1039"/>
      <c r="AV518" s="1042"/>
      <c r="AW518" s="1041"/>
      <c r="AX518" s="1039"/>
      <c r="AY518" s="1039"/>
      <c r="AZ518" s="1019"/>
      <c r="BA518" s="1019"/>
      <c r="BB518" s="1039"/>
      <c r="BC518" s="1039"/>
      <c r="BD518" s="1039"/>
      <c r="BE518" s="1019"/>
      <c r="BF518" s="1019"/>
      <c r="BG518" s="1039"/>
      <c r="BH518" s="1007"/>
      <c r="BI518" s="1007"/>
      <c r="BJ518" s="1007"/>
      <c r="BK518" s="1007"/>
      <c r="BL518" s="1007"/>
      <c r="BM518" s="1007"/>
      <c r="BN518" s="1007"/>
      <c r="BO518" s="1007"/>
      <c r="BP518" s="1007"/>
      <c r="BQ518" s="1007"/>
      <c r="BR518" s="1007"/>
      <c r="BS518" s="1007"/>
      <c r="BT518" s="1007"/>
      <c r="BU518" s="1007"/>
      <c r="BV518" s="1007"/>
      <c r="BW518" s="1007"/>
      <c r="BX518" s="1007"/>
      <c r="BY518" s="1007"/>
      <c r="BZ518" s="1007"/>
      <c r="CA518" s="1007"/>
      <c r="CB518" s="1007"/>
      <c r="CC518" s="1007"/>
      <c r="CD518" s="1007"/>
      <c r="CE518" s="1007"/>
      <c r="CF518" s="1007"/>
      <c r="CG518" s="1007"/>
      <c r="CH518" s="1007"/>
      <c r="CI518" s="1007"/>
      <c r="CJ518" s="1007"/>
    </row>
    <row r="519" spans="1:88" s="1011" customFormat="1" hidden="1">
      <c r="A519" s="1039"/>
      <c r="B519" s="1019"/>
      <c r="C519" s="1019"/>
      <c r="D519" s="1019"/>
      <c r="E519" s="1019"/>
      <c r="F519" s="1019"/>
      <c r="G519" s="1019"/>
      <c r="H519" s="1019"/>
      <c r="I519" s="1019"/>
      <c r="J519" s="1019"/>
      <c r="K519" s="1019"/>
      <c r="L519" s="1019"/>
      <c r="M519" s="1019"/>
      <c r="N519" s="1019"/>
      <c r="O519" s="1019"/>
      <c r="P519" s="1019"/>
      <c r="Q519" s="1019"/>
      <c r="R519" s="1019"/>
      <c r="S519" s="1019"/>
      <c r="T519" s="1019"/>
      <c r="U519" s="1019"/>
      <c r="V519" s="1019"/>
      <c r="W519" s="1019"/>
      <c r="X519" s="1040"/>
      <c r="Y519" s="1041"/>
      <c r="Z519" s="1019"/>
      <c r="AA519" s="1019"/>
      <c r="AB519" s="1019"/>
      <c r="AC519" s="1019"/>
      <c r="AD519" s="1019"/>
      <c r="AE519" s="1019"/>
      <c r="AF519" s="1019"/>
      <c r="AG519" s="1019"/>
      <c r="AH519" s="1019"/>
      <c r="AI519" s="1019"/>
      <c r="AJ519" s="1019"/>
      <c r="AK519" s="1019"/>
      <c r="AL519" s="1019"/>
      <c r="AM519" s="1019"/>
      <c r="AN519" s="1019"/>
      <c r="AO519" s="1019"/>
      <c r="AP519" s="1019"/>
      <c r="AQ519" s="1019"/>
      <c r="AR519" s="1019"/>
      <c r="AS519" s="1019"/>
      <c r="AT519" s="1039"/>
      <c r="AU519" s="1039"/>
      <c r="AV519" s="1042"/>
      <c r="AW519" s="1041"/>
      <c r="AX519" s="1039"/>
      <c r="AY519" s="1039"/>
      <c r="AZ519" s="1019"/>
      <c r="BA519" s="1019"/>
      <c r="BB519" s="1039"/>
      <c r="BC519" s="1039"/>
      <c r="BD519" s="1039"/>
      <c r="BE519" s="1019"/>
      <c r="BF519" s="1019"/>
      <c r="BG519" s="1039"/>
      <c r="BH519" s="1007"/>
      <c r="BI519" s="1007"/>
      <c r="BJ519" s="1007"/>
      <c r="BK519" s="1007"/>
      <c r="BL519" s="1007"/>
      <c r="BM519" s="1007"/>
      <c r="BN519" s="1007"/>
      <c r="BO519" s="1007"/>
      <c r="BP519" s="1007"/>
      <c r="BQ519" s="1007"/>
      <c r="BR519" s="1007"/>
      <c r="BS519" s="1007"/>
      <c r="BT519" s="1007"/>
      <c r="BU519" s="1007"/>
      <c r="BV519" s="1007"/>
      <c r="BW519" s="1007"/>
      <c r="BX519" s="1007"/>
      <c r="BY519" s="1007"/>
      <c r="BZ519" s="1007"/>
      <c r="CA519" s="1007"/>
      <c r="CB519" s="1007"/>
      <c r="CC519" s="1007"/>
      <c r="CD519" s="1007"/>
      <c r="CE519" s="1007"/>
      <c r="CF519" s="1007"/>
      <c r="CG519" s="1007"/>
      <c r="CH519" s="1007"/>
      <c r="CI519" s="1007"/>
      <c r="CJ519" s="1007"/>
    </row>
    <row r="520" spans="1:88" s="1011" customFormat="1" hidden="1">
      <c r="A520" s="1039"/>
      <c r="B520" s="1019"/>
      <c r="C520" s="1019"/>
      <c r="D520" s="1019"/>
      <c r="E520" s="1019"/>
      <c r="F520" s="1019"/>
      <c r="G520" s="1019"/>
      <c r="H520" s="1019"/>
      <c r="I520" s="1019"/>
      <c r="J520" s="1019"/>
      <c r="K520" s="1019"/>
      <c r="L520" s="1019"/>
      <c r="M520" s="1019"/>
      <c r="N520" s="1019"/>
      <c r="O520" s="1019"/>
      <c r="P520" s="1019"/>
      <c r="Q520" s="1019"/>
      <c r="R520" s="1019"/>
      <c r="S520" s="1019"/>
      <c r="T520" s="1019"/>
      <c r="U520" s="1019"/>
      <c r="V520" s="1019"/>
      <c r="W520" s="1019"/>
      <c r="X520" s="1040"/>
      <c r="Y520" s="1041"/>
      <c r="Z520" s="1019"/>
      <c r="AA520" s="1019"/>
      <c r="AB520" s="1019"/>
      <c r="AC520" s="1019"/>
      <c r="AD520" s="1019"/>
      <c r="AE520" s="1019"/>
      <c r="AF520" s="1019"/>
      <c r="AG520" s="1019"/>
      <c r="AH520" s="1019"/>
      <c r="AI520" s="1019"/>
      <c r="AJ520" s="1019"/>
      <c r="AK520" s="1019"/>
      <c r="AL520" s="1019"/>
      <c r="AM520" s="1019"/>
      <c r="AN520" s="1019"/>
      <c r="AO520" s="1019"/>
      <c r="AP520" s="1019"/>
      <c r="AQ520" s="1019"/>
      <c r="AR520" s="1019"/>
      <c r="AS520" s="1019"/>
      <c r="AT520" s="1039"/>
      <c r="AU520" s="1039"/>
      <c r="AV520" s="1042"/>
      <c r="AW520" s="1041"/>
      <c r="AX520" s="1039"/>
      <c r="AY520" s="1039"/>
      <c r="AZ520" s="1019"/>
      <c r="BA520" s="1019"/>
      <c r="BB520" s="1039"/>
      <c r="BC520" s="1039"/>
      <c r="BD520" s="1039"/>
      <c r="BE520" s="1019"/>
      <c r="BF520" s="1019"/>
      <c r="BG520" s="1039"/>
      <c r="BH520" s="1007"/>
      <c r="BI520" s="1007"/>
      <c r="BJ520" s="1007"/>
      <c r="BK520" s="1007"/>
      <c r="BL520" s="1007"/>
      <c r="BM520" s="1007"/>
      <c r="BN520" s="1007"/>
      <c r="BO520" s="1007"/>
      <c r="BP520" s="1007"/>
      <c r="BQ520" s="1007"/>
      <c r="BR520" s="1007"/>
      <c r="BS520" s="1007"/>
      <c r="BT520" s="1007"/>
      <c r="BU520" s="1007"/>
      <c r="BV520" s="1007"/>
      <c r="BW520" s="1007"/>
      <c r="BX520" s="1007"/>
      <c r="BY520" s="1007"/>
      <c r="BZ520" s="1007"/>
      <c r="CA520" s="1007"/>
      <c r="CB520" s="1007"/>
      <c r="CC520" s="1007"/>
      <c r="CD520" s="1007"/>
      <c r="CE520" s="1007"/>
      <c r="CF520" s="1007"/>
      <c r="CG520" s="1007"/>
      <c r="CH520" s="1007"/>
      <c r="CI520" s="1007"/>
      <c r="CJ520" s="1007"/>
    </row>
    <row r="521" spans="1:88" s="1011" customFormat="1" hidden="1">
      <c r="A521" s="1039"/>
      <c r="B521" s="1019"/>
      <c r="C521" s="1019"/>
      <c r="D521" s="1019"/>
      <c r="E521" s="1019"/>
      <c r="F521" s="1019"/>
      <c r="G521" s="1019"/>
      <c r="H521" s="1019"/>
      <c r="I521" s="1019"/>
      <c r="J521" s="1019"/>
      <c r="K521" s="1019"/>
      <c r="L521" s="1019"/>
      <c r="M521" s="1019"/>
      <c r="N521" s="1019"/>
      <c r="O521" s="1019"/>
      <c r="P521" s="1019"/>
      <c r="Q521" s="1019"/>
      <c r="R521" s="1019"/>
      <c r="S521" s="1019"/>
      <c r="T521" s="1019"/>
      <c r="U521" s="1019"/>
      <c r="V521" s="1019"/>
      <c r="W521" s="1019"/>
      <c r="X521" s="1040"/>
      <c r="Y521" s="1041"/>
      <c r="Z521" s="1019"/>
      <c r="AA521" s="1019"/>
      <c r="AB521" s="1019"/>
      <c r="AC521" s="1019"/>
      <c r="AD521" s="1019"/>
      <c r="AE521" s="1019"/>
      <c r="AF521" s="1019"/>
      <c r="AG521" s="1019"/>
      <c r="AH521" s="1019"/>
      <c r="AI521" s="1019"/>
      <c r="AJ521" s="1019"/>
      <c r="AK521" s="1019"/>
      <c r="AL521" s="1019"/>
      <c r="AM521" s="1019"/>
      <c r="AN521" s="1019"/>
      <c r="AO521" s="1019"/>
      <c r="AP521" s="1019"/>
      <c r="AQ521" s="1019"/>
      <c r="AR521" s="1019"/>
      <c r="AS521" s="1019"/>
      <c r="AT521" s="1039"/>
      <c r="AU521" s="1039"/>
      <c r="AV521" s="1042"/>
      <c r="AW521" s="1041"/>
      <c r="AX521" s="1039"/>
      <c r="AY521" s="1039"/>
      <c r="AZ521" s="1019"/>
      <c r="BA521" s="1019"/>
      <c r="BB521" s="1039"/>
      <c r="BC521" s="1039"/>
      <c r="BD521" s="1039"/>
      <c r="BE521" s="1019"/>
      <c r="BF521" s="1019"/>
      <c r="BG521" s="1039"/>
      <c r="BH521" s="1007"/>
      <c r="BI521" s="1007"/>
      <c r="BJ521" s="1007"/>
      <c r="BK521" s="1007"/>
      <c r="BL521" s="1007"/>
      <c r="BM521" s="1007"/>
      <c r="BN521" s="1007"/>
      <c r="BO521" s="1007"/>
      <c r="BP521" s="1007"/>
      <c r="BQ521" s="1007"/>
      <c r="BR521" s="1007"/>
      <c r="BS521" s="1007"/>
      <c r="BT521" s="1007"/>
      <c r="BU521" s="1007"/>
      <c r="BV521" s="1007"/>
      <c r="BW521" s="1007"/>
      <c r="BX521" s="1007"/>
      <c r="BY521" s="1007"/>
      <c r="BZ521" s="1007"/>
      <c r="CA521" s="1007"/>
      <c r="CB521" s="1007"/>
      <c r="CC521" s="1007"/>
      <c r="CD521" s="1007"/>
      <c r="CE521" s="1007"/>
      <c r="CF521" s="1007"/>
      <c r="CG521" s="1007"/>
      <c r="CH521" s="1007"/>
      <c r="CI521" s="1007"/>
      <c r="CJ521" s="1007"/>
    </row>
    <row r="522" spans="1:88" s="1011" customFormat="1" hidden="1">
      <c r="A522" s="1039"/>
      <c r="B522" s="1019"/>
      <c r="C522" s="1019"/>
      <c r="D522" s="1019"/>
      <c r="E522" s="1019"/>
      <c r="F522" s="1019"/>
      <c r="G522" s="1019"/>
      <c r="H522" s="1019"/>
      <c r="I522" s="1019"/>
      <c r="J522" s="1019"/>
      <c r="K522" s="1019"/>
      <c r="L522" s="1019"/>
      <c r="M522" s="1019"/>
      <c r="N522" s="1019"/>
      <c r="O522" s="1019"/>
      <c r="P522" s="1019"/>
      <c r="Q522" s="1019"/>
      <c r="R522" s="1019"/>
      <c r="S522" s="1019"/>
      <c r="T522" s="1019"/>
      <c r="U522" s="1019"/>
      <c r="V522" s="1019"/>
      <c r="W522" s="1019"/>
      <c r="X522" s="1040"/>
      <c r="Y522" s="1041"/>
      <c r="Z522" s="1019"/>
      <c r="AA522" s="1019"/>
      <c r="AB522" s="1019"/>
      <c r="AC522" s="1019"/>
      <c r="AD522" s="1019"/>
      <c r="AE522" s="1019"/>
      <c r="AF522" s="1019"/>
      <c r="AG522" s="1019"/>
      <c r="AH522" s="1019"/>
      <c r="AI522" s="1019"/>
      <c r="AJ522" s="1019"/>
      <c r="AK522" s="1019"/>
      <c r="AL522" s="1019"/>
      <c r="AM522" s="1019"/>
      <c r="AN522" s="1019"/>
      <c r="AO522" s="1019"/>
      <c r="AP522" s="1019"/>
      <c r="AQ522" s="1019"/>
      <c r="AR522" s="1019"/>
      <c r="AS522" s="1019"/>
      <c r="AT522" s="1039"/>
      <c r="AU522" s="1039"/>
      <c r="AV522" s="1042"/>
      <c r="AW522" s="1041"/>
      <c r="AX522" s="1039"/>
      <c r="AY522" s="1039"/>
      <c r="AZ522" s="1019"/>
      <c r="BA522" s="1019"/>
      <c r="BB522" s="1039"/>
      <c r="BC522" s="1039"/>
      <c r="BD522" s="1039"/>
      <c r="BE522" s="1019"/>
      <c r="BF522" s="1019"/>
      <c r="BG522" s="1039"/>
      <c r="BH522" s="1007"/>
      <c r="BI522" s="1007"/>
      <c r="BJ522" s="1007"/>
      <c r="BK522" s="1007"/>
      <c r="BL522" s="1007"/>
      <c r="BM522" s="1007"/>
      <c r="BN522" s="1007"/>
      <c r="BO522" s="1007"/>
      <c r="BP522" s="1007"/>
      <c r="BQ522" s="1007"/>
      <c r="BR522" s="1007"/>
      <c r="BS522" s="1007"/>
      <c r="BT522" s="1007"/>
      <c r="BU522" s="1007"/>
      <c r="BV522" s="1007"/>
      <c r="BW522" s="1007"/>
      <c r="BX522" s="1007"/>
      <c r="BY522" s="1007"/>
      <c r="BZ522" s="1007"/>
      <c r="CA522" s="1007"/>
      <c r="CB522" s="1007"/>
      <c r="CC522" s="1007"/>
      <c r="CD522" s="1007"/>
      <c r="CE522" s="1007"/>
      <c r="CF522" s="1007"/>
      <c r="CG522" s="1007"/>
      <c r="CH522" s="1007"/>
      <c r="CI522" s="1007"/>
      <c r="CJ522" s="1007"/>
    </row>
    <row r="523" spans="1:88" s="1011" customFormat="1" hidden="1">
      <c r="A523" s="1039"/>
      <c r="B523" s="1019"/>
      <c r="C523" s="1019"/>
      <c r="D523" s="1019"/>
      <c r="E523" s="1019"/>
      <c r="F523" s="1019"/>
      <c r="G523" s="1019"/>
      <c r="H523" s="1019"/>
      <c r="I523" s="1019"/>
      <c r="J523" s="1019"/>
      <c r="K523" s="1019"/>
      <c r="L523" s="1019"/>
      <c r="M523" s="1019"/>
      <c r="N523" s="1019"/>
      <c r="O523" s="1019"/>
      <c r="P523" s="1019"/>
      <c r="Q523" s="1019"/>
      <c r="R523" s="1019"/>
      <c r="S523" s="1019"/>
      <c r="T523" s="1019"/>
      <c r="U523" s="1019"/>
      <c r="V523" s="1019"/>
      <c r="W523" s="1019"/>
      <c r="X523" s="1040"/>
      <c r="Y523" s="1041"/>
      <c r="Z523" s="1019"/>
      <c r="AA523" s="1019"/>
      <c r="AB523" s="1019"/>
      <c r="AC523" s="1019"/>
      <c r="AD523" s="1019"/>
      <c r="AE523" s="1019"/>
      <c r="AF523" s="1019"/>
      <c r="AG523" s="1019"/>
      <c r="AH523" s="1019"/>
      <c r="AI523" s="1019"/>
      <c r="AJ523" s="1019"/>
      <c r="AK523" s="1019"/>
      <c r="AL523" s="1019"/>
      <c r="AM523" s="1019"/>
      <c r="AN523" s="1019"/>
      <c r="AO523" s="1019"/>
      <c r="AP523" s="1019"/>
      <c r="AQ523" s="1019"/>
      <c r="AR523" s="1019"/>
      <c r="AS523" s="1019"/>
      <c r="AT523" s="1039"/>
      <c r="AU523" s="1039"/>
      <c r="AV523" s="1042"/>
      <c r="AW523" s="1041"/>
      <c r="AX523" s="1039"/>
      <c r="AY523" s="1039"/>
      <c r="AZ523" s="1019"/>
      <c r="BA523" s="1019"/>
      <c r="BB523" s="1039"/>
      <c r="BC523" s="1039"/>
      <c r="BD523" s="1039"/>
      <c r="BE523" s="1019"/>
      <c r="BF523" s="1019"/>
      <c r="BG523" s="1039"/>
      <c r="BH523" s="1007"/>
      <c r="BI523" s="1007"/>
      <c r="BJ523" s="1007"/>
      <c r="BK523" s="1007"/>
      <c r="BL523" s="1007"/>
      <c r="BM523" s="1007"/>
      <c r="BN523" s="1007"/>
      <c r="BO523" s="1007"/>
      <c r="BP523" s="1007"/>
      <c r="BQ523" s="1007"/>
      <c r="BR523" s="1007"/>
      <c r="BS523" s="1007"/>
      <c r="BT523" s="1007"/>
      <c r="BU523" s="1007"/>
      <c r="BV523" s="1007"/>
      <c r="BW523" s="1007"/>
      <c r="BX523" s="1007"/>
      <c r="BY523" s="1007"/>
      <c r="BZ523" s="1007"/>
      <c r="CA523" s="1007"/>
      <c r="CB523" s="1007"/>
      <c r="CC523" s="1007"/>
      <c r="CD523" s="1007"/>
      <c r="CE523" s="1007"/>
      <c r="CF523" s="1007"/>
      <c r="CG523" s="1007"/>
      <c r="CH523" s="1007"/>
      <c r="CI523" s="1007"/>
      <c r="CJ523" s="1007"/>
    </row>
    <row r="524" spans="1:88" s="1011" customFormat="1" hidden="1">
      <c r="A524" s="1039"/>
      <c r="B524" s="1019"/>
      <c r="C524" s="1019"/>
      <c r="D524" s="1019"/>
      <c r="E524" s="1019"/>
      <c r="F524" s="1019"/>
      <c r="G524" s="1019"/>
      <c r="H524" s="1019"/>
      <c r="I524" s="1019"/>
      <c r="J524" s="1019"/>
      <c r="K524" s="1019"/>
      <c r="L524" s="1019"/>
      <c r="M524" s="1019"/>
      <c r="N524" s="1019"/>
      <c r="O524" s="1019"/>
      <c r="P524" s="1019"/>
      <c r="Q524" s="1019"/>
      <c r="R524" s="1019"/>
      <c r="S524" s="1019"/>
      <c r="T524" s="1019"/>
      <c r="U524" s="1019"/>
      <c r="V524" s="1019"/>
      <c r="W524" s="1019"/>
      <c r="X524" s="1040"/>
      <c r="Y524" s="1041"/>
      <c r="Z524" s="1019"/>
      <c r="AA524" s="1019"/>
      <c r="AB524" s="1019"/>
      <c r="AC524" s="1019"/>
      <c r="AD524" s="1019"/>
      <c r="AE524" s="1019"/>
      <c r="AF524" s="1019"/>
      <c r="AG524" s="1019"/>
      <c r="AH524" s="1019"/>
      <c r="AI524" s="1019"/>
      <c r="AJ524" s="1019"/>
      <c r="AK524" s="1019"/>
      <c r="AL524" s="1019"/>
      <c r="AM524" s="1019"/>
      <c r="AN524" s="1019"/>
      <c r="AO524" s="1019"/>
      <c r="AP524" s="1019"/>
      <c r="AQ524" s="1019"/>
      <c r="AR524" s="1019"/>
      <c r="AS524" s="1019"/>
      <c r="AT524" s="1039"/>
      <c r="AU524" s="1039"/>
      <c r="AV524" s="1042"/>
      <c r="AW524" s="1041"/>
      <c r="AX524" s="1039"/>
      <c r="AY524" s="1039"/>
      <c r="AZ524" s="1019"/>
      <c r="BA524" s="1019"/>
      <c r="BB524" s="1039"/>
      <c r="BC524" s="1039"/>
      <c r="BD524" s="1039"/>
      <c r="BE524" s="1019"/>
      <c r="BF524" s="1019"/>
      <c r="BG524" s="1039"/>
      <c r="BH524" s="1007"/>
      <c r="BI524" s="1007"/>
      <c r="BJ524" s="1007"/>
      <c r="BK524" s="1007"/>
      <c r="BL524" s="1007"/>
      <c r="BM524" s="1007"/>
      <c r="BN524" s="1007"/>
      <c r="BO524" s="1007"/>
      <c r="BP524" s="1007"/>
      <c r="BQ524" s="1007"/>
      <c r="BR524" s="1007"/>
      <c r="BS524" s="1007"/>
      <c r="BT524" s="1007"/>
      <c r="BU524" s="1007"/>
      <c r="BV524" s="1007"/>
      <c r="BW524" s="1007"/>
      <c r="BX524" s="1007"/>
      <c r="BY524" s="1007"/>
      <c r="BZ524" s="1007"/>
      <c r="CA524" s="1007"/>
      <c r="CB524" s="1007"/>
      <c r="CC524" s="1007"/>
      <c r="CD524" s="1007"/>
      <c r="CE524" s="1007"/>
      <c r="CF524" s="1007"/>
      <c r="CG524" s="1007"/>
      <c r="CH524" s="1007"/>
      <c r="CI524" s="1007"/>
      <c r="CJ524" s="1007"/>
    </row>
    <row r="525" spans="1:88" s="1011" customFormat="1" hidden="1">
      <c r="A525" s="1039"/>
      <c r="B525" s="1019"/>
      <c r="C525" s="1019"/>
      <c r="D525" s="1019"/>
      <c r="E525" s="1019"/>
      <c r="F525" s="1019"/>
      <c r="G525" s="1019"/>
      <c r="H525" s="1019"/>
      <c r="I525" s="1019"/>
      <c r="J525" s="1019"/>
      <c r="K525" s="1019"/>
      <c r="L525" s="1019"/>
      <c r="M525" s="1019"/>
      <c r="N525" s="1019"/>
      <c r="O525" s="1019"/>
      <c r="P525" s="1019"/>
      <c r="Q525" s="1019"/>
      <c r="R525" s="1019"/>
      <c r="S525" s="1019"/>
      <c r="T525" s="1019"/>
      <c r="U525" s="1019"/>
      <c r="V525" s="1019"/>
      <c r="W525" s="1019"/>
      <c r="X525" s="1040"/>
      <c r="Y525" s="1041"/>
      <c r="Z525" s="1019"/>
      <c r="AA525" s="1019"/>
      <c r="AB525" s="1019"/>
      <c r="AC525" s="1019"/>
      <c r="AD525" s="1019"/>
      <c r="AE525" s="1019"/>
      <c r="AF525" s="1019"/>
      <c r="AG525" s="1019"/>
      <c r="AH525" s="1019"/>
      <c r="AI525" s="1019"/>
      <c r="AJ525" s="1019"/>
      <c r="AK525" s="1019"/>
      <c r="AL525" s="1019"/>
      <c r="AM525" s="1019"/>
      <c r="AN525" s="1019"/>
      <c r="AO525" s="1019"/>
      <c r="AP525" s="1019"/>
      <c r="AQ525" s="1019"/>
      <c r="AR525" s="1019"/>
      <c r="AS525" s="1019"/>
      <c r="AT525" s="1039"/>
      <c r="AU525" s="1039"/>
      <c r="AV525" s="1042"/>
      <c r="AW525" s="1041"/>
      <c r="AX525" s="1039"/>
      <c r="AY525" s="1039"/>
      <c r="AZ525" s="1019"/>
      <c r="BA525" s="1019"/>
      <c r="BB525" s="1039"/>
      <c r="BC525" s="1039"/>
      <c r="BD525" s="1039"/>
      <c r="BE525" s="1019"/>
      <c r="BF525" s="1019"/>
      <c r="BG525" s="1039"/>
      <c r="BH525" s="1007"/>
      <c r="BI525" s="1007"/>
      <c r="BJ525" s="1007"/>
      <c r="BK525" s="1007"/>
      <c r="BL525" s="1007"/>
      <c r="BM525" s="1007"/>
      <c r="BN525" s="1007"/>
      <c r="BO525" s="1007"/>
      <c r="BP525" s="1007"/>
      <c r="BQ525" s="1007"/>
      <c r="BR525" s="1007"/>
      <c r="BS525" s="1007"/>
      <c r="BT525" s="1007"/>
      <c r="BU525" s="1007"/>
      <c r="BV525" s="1007"/>
      <c r="BW525" s="1007"/>
      <c r="BX525" s="1007"/>
      <c r="BY525" s="1007"/>
      <c r="BZ525" s="1007"/>
      <c r="CA525" s="1007"/>
      <c r="CB525" s="1007"/>
      <c r="CC525" s="1007"/>
      <c r="CD525" s="1007"/>
      <c r="CE525" s="1007"/>
      <c r="CF525" s="1007"/>
      <c r="CG525" s="1007"/>
      <c r="CH525" s="1007"/>
      <c r="CI525" s="1007"/>
      <c r="CJ525" s="1007"/>
    </row>
    <row r="526" spans="1:88" s="1011" customFormat="1" hidden="1">
      <c r="A526" s="1039"/>
      <c r="B526" s="1019"/>
      <c r="C526" s="1019"/>
      <c r="D526" s="1019"/>
      <c r="E526" s="1019"/>
      <c r="F526" s="1019"/>
      <c r="G526" s="1019"/>
      <c r="H526" s="1019"/>
      <c r="I526" s="1019"/>
      <c r="J526" s="1019"/>
      <c r="K526" s="1019"/>
      <c r="L526" s="1019"/>
      <c r="M526" s="1019"/>
      <c r="N526" s="1019"/>
      <c r="O526" s="1019"/>
      <c r="P526" s="1019"/>
      <c r="Q526" s="1019"/>
      <c r="R526" s="1019"/>
      <c r="S526" s="1019"/>
      <c r="T526" s="1019"/>
      <c r="U526" s="1019"/>
      <c r="V526" s="1019"/>
      <c r="W526" s="1019"/>
      <c r="X526" s="1040"/>
      <c r="Y526" s="1041"/>
      <c r="Z526" s="1019"/>
      <c r="AA526" s="1019"/>
      <c r="AB526" s="1019"/>
      <c r="AC526" s="1019"/>
      <c r="AD526" s="1019"/>
      <c r="AE526" s="1019"/>
      <c r="AF526" s="1019"/>
      <c r="AG526" s="1019"/>
      <c r="AH526" s="1019"/>
      <c r="AI526" s="1019"/>
      <c r="AJ526" s="1019"/>
      <c r="AK526" s="1019"/>
      <c r="AL526" s="1019"/>
      <c r="AM526" s="1019"/>
      <c r="AN526" s="1019"/>
      <c r="AO526" s="1019"/>
      <c r="AP526" s="1019"/>
      <c r="AQ526" s="1019"/>
      <c r="AR526" s="1019"/>
      <c r="AS526" s="1019"/>
      <c r="AT526" s="1039"/>
      <c r="AU526" s="1039"/>
      <c r="AV526" s="1042"/>
      <c r="AW526" s="1041"/>
      <c r="AX526" s="1039"/>
      <c r="AY526" s="1039"/>
      <c r="AZ526" s="1019"/>
      <c r="BA526" s="1019"/>
      <c r="BB526" s="1039"/>
      <c r="BC526" s="1039"/>
      <c r="BD526" s="1039"/>
      <c r="BE526" s="1019"/>
      <c r="BF526" s="1019"/>
      <c r="BG526" s="1039"/>
      <c r="BH526" s="1007"/>
      <c r="BI526" s="1007"/>
      <c r="BJ526" s="1007"/>
      <c r="BK526" s="1007"/>
      <c r="BL526" s="1007"/>
      <c r="BM526" s="1007"/>
      <c r="BN526" s="1007"/>
      <c r="BO526" s="1007"/>
      <c r="BP526" s="1007"/>
      <c r="BQ526" s="1007"/>
      <c r="BR526" s="1007"/>
      <c r="BS526" s="1007"/>
      <c r="BT526" s="1007"/>
      <c r="BU526" s="1007"/>
      <c r="BV526" s="1007"/>
      <c r="BW526" s="1007"/>
      <c r="BX526" s="1007"/>
      <c r="BY526" s="1007"/>
      <c r="BZ526" s="1007"/>
      <c r="CA526" s="1007"/>
      <c r="CB526" s="1007"/>
      <c r="CC526" s="1007"/>
      <c r="CD526" s="1007"/>
      <c r="CE526" s="1007"/>
      <c r="CF526" s="1007"/>
      <c r="CG526" s="1007"/>
      <c r="CH526" s="1007"/>
      <c r="CI526" s="1007"/>
      <c r="CJ526" s="1007"/>
    </row>
    <row r="527" spans="1:88" s="1011" customFormat="1" hidden="1">
      <c r="A527" s="1039"/>
      <c r="B527" s="1019"/>
      <c r="C527" s="1019"/>
      <c r="D527" s="1019"/>
      <c r="E527" s="1019"/>
      <c r="F527" s="1019"/>
      <c r="G527" s="1019"/>
      <c r="H527" s="1019"/>
      <c r="I527" s="1019"/>
      <c r="J527" s="1019"/>
      <c r="K527" s="1019"/>
      <c r="L527" s="1019"/>
      <c r="M527" s="1019"/>
      <c r="N527" s="1019"/>
      <c r="O527" s="1019"/>
      <c r="P527" s="1019"/>
      <c r="Q527" s="1019"/>
      <c r="R527" s="1019"/>
      <c r="S527" s="1019"/>
      <c r="T527" s="1019"/>
      <c r="U527" s="1019"/>
      <c r="V527" s="1019"/>
      <c r="W527" s="1019"/>
      <c r="X527" s="1040"/>
      <c r="Y527" s="1041"/>
      <c r="Z527" s="1019"/>
      <c r="AA527" s="1019"/>
      <c r="AB527" s="1019"/>
      <c r="AC527" s="1019"/>
      <c r="AD527" s="1019"/>
      <c r="AE527" s="1019"/>
      <c r="AF527" s="1019"/>
      <c r="AG527" s="1019"/>
      <c r="AH527" s="1019"/>
      <c r="AI527" s="1019"/>
      <c r="AJ527" s="1019"/>
      <c r="AK527" s="1019"/>
      <c r="AL527" s="1019"/>
      <c r="AM527" s="1019"/>
      <c r="AN527" s="1019"/>
      <c r="AO527" s="1019"/>
      <c r="AP527" s="1019"/>
      <c r="AQ527" s="1019"/>
      <c r="AR527" s="1019"/>
      <c r="AS527" s="1019"/>
      <c r="AT527" s="1039"/>
      <c r="AU527" s="1039"/>
      <c r="AV527" s="1042"/>
      <c r="AW527" s="1041"/>
      <c r="AX527" s="1039"/>
      <c r="AY527" s="1039"/>
      <c r="AZ527" s="1019"/>
      <c r="BA527" s="1019"/>
      <c r="BB527" s="1039"/>
      <c r="BC527" s="1039"/>
      <c r="BD527" s="1039"/>
      <c r="BE527" s="1019"/>
      <c r="BF527" s="1019"/>
      <c r="BG527" s="1039"/>
      <c r="BH527" s="1007"/>
      <c r="BI527" s="1007"/>
      <c r="BJ527" s="1007"/>
      <c r="BK527" s="1007"/>
      <c r="BL527" s="1007"/>
      <c r="BM527" s="1007"/>
      <c r="BN527" s="1007"/>
      <c r="BO527" s="1007"/>
      <c r="BP527" s="1007"/>
      <c r="BQ527" s="1007"/>
      <c r="BR527" s="1007"/>
      <c r="BS527" s="1007"/>
      <c r="BT527" s="1007"/>
      <c r="BU527" s="1007"/>
      <c r="BV527" s="1007"/>
      <c r="BW527" s="1007"/>
      <c r="BX527" s="1007"/>
      <c r="BY527" s="1007"/>
      <c r="BZ527" s="1007"/>
      <c r="CA527" s="1007"/>
      <c r="CB527" s="1007"/>
      <c r="CC527" s="1007"/>
      <c r="CD527" s="1007"/>
      <c r="CE527" s="1007"/>
      <c r="CF527" s="1007"/>
      <c r="CG527" s="1007"/>
      <c r="CH527" s="1007"/>
      <c r="CI527" s="1007"/>
      <c r="CJ527" s="1007"/>
    </row>
    <row r="528" spans="1:88" s="1011" customFormat="1" hidden="1">
      <c r="A528" s="1039"/>
      <c r="B528" s="1019"/>
      <c r="C528" s="1019"/>
      <c r="D528" s="1019"/>
      <c r="E528" s="1019"/>
      <c r="F528" s="1019"/>
      <c r="G528" s="1019"/>
      <c r="H528" s="1019"/>
      <c r="I528" s="1019"/>
      <c r="J528" s="1019"/>
      <c r="K528" s="1019"/>
      <c r="L528" s="1019"/>
      <c r="M528" s="1019"/>
      <c r="N528" s="1019"/>
      <c r="O528" s="1019"/>
      <c r="P528" s="1019"/>
      <c r="Q528" s="1019"/>
      <c r="R528" s="1019"/>
      <c r="S528" s="1019"/>
      <c r="T528" s="1019"/>
      <c r="U528" s="1019"/>
      <c r="V528" s="1019"/>
      <c r="W528" s="1019"/>
      <c r="X528" s="1040"/>
      <c r="Y528" s="1041"/>
      <c r="Z528" s="1019"/>
      <c r="AA528" s="1019"/>
      <c r="AB528" s="1019"/>
      <c r="AC528" s="1019"/>
      <c r="AD528" s="1019"/>
      <c r="AE528" s="1019"/>
      <c r="AF528" s="1019"/>
      <c r="AG528" s="1019"/>
      <c r="AH528" s="1019"/>
      <c r="AI528" s="1019"/>
      <c r="AJ528" s="1019"/>
      <c r="AK528" s="1019"/>
      <c r="AL528" s="1019"/>
      <c r="AM528" s="1019"/>
      <c r="AN528" s="1019"/>
      <c r="AO528" s="1019"/>
      <c r="AP528" s="1019"/>
      <c r="AQ528" s="1019"/>
      <c r="AR528" s="1019"/>
      <c r="AS528" s="1019"/>
      <c r="AT528" s="1039"/>
      <c r="AU528" s="1039"/>
      <c r="AV528" s="1042"/>
      <c r="AW528" s="1041"/>
      <c r="AX528" s="1039"/>
      <c r="AY528" s="1039"/>
      <c r="AZ528" s="1019"/>
      <c r="BA528" s="1019"/>
      <c r="BB528" s="1039"/>
      <c r="BC528" s="1039"/>
      <c r="BD528" s="1039"/>
      <c r="BE528" s="1019"/>
      <c r="BF528" s="1019"/>
      <c r="BG528" s="1039"/>
      <c r="BH528" s="1007"/>
      <c r="BI528" s="1007"/>
      <c r="BJ528" s="1007"/>
      <c r="BK528" s="1007"/>
      <c r="BL528" s="1007"/>
      <c r="BM528" s="1007"/>
      <c r="BN528" s="1007"/>
      <c r="BO528" s="1007"/>
      <c r="BP528" s="1007"/>
      <c r="BQ528" s="1007"/>
      <c r="BR528" s="1007"/>
      <c r="BS528" s="1007"/>
      <c r="BT528" s="1007"/>
      <c r="BU528" s="1007"/>
      <c r="BV528" s="1007"/>
      <c r="BW528" s="1007"/>
      <c r="BX528" s="1007"/>
      <c r="BY528" s="1007"/>
      <c r="BZ528" s="1007"/>
      <c r="CA528" s="1007"/>
      <c r="CB528" s="1007"/>
      <c r="CC528" s="1007"/>
      <c r="CD528" s="1007"/>
      <c r="CE528" s="1007"/>
      <c r="CF528" s="1007"/>
      <c r="CG528" s="1007"/>
      <c r="CH528" s="1007"/>
      <c r="CI528" s="1007"/>
      <c r="CJ528" s="1007"/>
    </row>
    <row r="529" spans="1:88" s="1011" customFormat="1" hidden="1">
      <c r="A529" s="1039"/>
      <c r="B529" s="1019"/>
      <c r="C529" s="1019"/>
      <c r="D529" s="1019"/>
      <c r="E529" s="1019"/>
      <c r="F529" s="1019"/>
      <c r="G529" s="1019"/>
      <c r="H529" s="1019"/>
      <c r="I529" s="1019"/>
      <c r="J529" s="1019"/>
      <c r="K529" s="1019"/>
      <c r="L529" s="1019"/>
      <c r="M529" s="1019"/>
      <c r="N529" s="1019"/>
      <c r="O529" s="1019"/>
      <c r="P529" s="1019"/>
      <c r="Q529" s="1019"/>
      <c r="R529" s="1019"/>
      <c r="S529" s="1019"/>
      <c r="T529" s="1019"/>
      <c r="U529" s="1019"/>
      <c r="V529" s="1019"/>
      <c r="W529" s="1019"/>
      <c r="X529" s="1040"/>
      <c r="Y529" s="1041"/>
      <c r="Z529" s="1019"/>
      <c r="AA529" s="1019"/>
      <c r="AB529" s="1019"/>
      <c r="AC529" s="1019"/>
      <c r="AD529" s="1019"/>
      <c r="AE529" s="1019"/>
      <c r="AF529" s="1019"/>
      <c r="AG529" s="1019"/>
      <c r="AH529" s="1019"/>
      <c r="AI529" s="1019"/>
      <c r="AJ529" s="1019"/>
      <c r="AK529" s="1019"/>
      <c r="AL529" s="1019"/>
      <c r="AM529" s="1019"/>
      <c r="AN529" s="1019"/>
      <c r="AO529" s="1019"/>
      <c r="AP529" s="1019"/>
      <c r="AQ529" s="1019"/>
      <c r="AR529" s="1019"/>
      <c r="AS529" s="1019"/>
      <c r="AT529" s="1039"/>
      <c r="AU529" s="1039"/>
      <c r="AV529" s="1042"/>
      <c r="AW529" s="1041"/>
      <c r="AX529" s="1039"/>
      <c r="AY529" s="1039"/>
      <c r="AZ529" s="1019"/>
      <c r="BA529" s="1019"/>
      <c r="BB529" s="1039"/>
      <c r="BC529" s="1039"/>
      <c r="BD529" s="1039"/>
      <c r="BE529" s="1019"/>
      <c r="BF529" s="1019"/>
      <c r="BG529" s="1039"/>
      <c r="BH529" s="1007"/>
      <c r="BI529" s="1007"/>
      <c r="BJ529" s="1007"/>
      <c r="BK529" s="1007"/>
      <c r="BL529" s="1007"/>
      <c r="BM529" s="1007"/>
      <c r="BN529" s="1007"/>
      <c r="BO529" s="1007"/>
      <c r="BP529" s="1007"/>
      <c r="BQ529" s="1007"/>
      <c r="BR529" s="1007"/>
      <c r="BS529" s="1007"/>
      <c r="BT529" s="1007"/>
      <c r="BU529" s="1007"/>
      <c r="BV529" s="1007"/>
      <c r="BW529" s="1007"/>
      <c r="BX529" s="1007"/>
      <c r="BY529" s="1007"/>
      <c r="BZ529" s="1007"/>
      <c r="CA529" s="1007"/>
      <c r="CB529" s="1007"/>
      <c r="CC529" s="1007"/>
      <c r="CD529" s="1007"/>
      <c r="CE529" s="1007"/>
      <c r="CF529" s="1007"/>
      <c r="CG529" s="1007"/>
      <c r="CH529" s="1007"/>
      <c r="CI529" s="1007"/>
      <c r="CJ529" s="1007"/>
    </row>
    <row r="530" spans="1:88" s="1011" customFormat="1" hidden="1">
      <c r="A530" s="1039"/>
      <c r="B530" s="1019"/>
      <c r="C530" s="1019"/>
      <c r="D530" s="1019"/>
      <c r="E530" s="1019"/>
      <c r="F530" s="1019"/>
      <c r="G530" s="1019"/>
      <c r="H530" s="1019"/>
      <c r="I530" s="1019"/>
      <c r="J530" s="1019"/>
      <c r="K530" s="1019"/>
      <c r="L530" s="1019"/>
      <c r="M530" s="1019"/>
      <c r="N530" s="1019"/>
      <c r="O530" s="1019"/>
      <c r="P530" s="1019"/>
      <c r="Q530" s="1019"/>
      <c r="R530" s="1019"/>
      <c r="S530" s="1019"/>
      <c r="T530" s="1019"/>
      <c r="U530" s="1019"/>
      <c r="V530" s="1019"/>
      <c r="W530" s="1019"/>
      <c r="X530" s="1040"/>
      <c r="Y530" s="1041"/>
      <c r="Z530" s="1019"/>
      <c r="AA530" s="1019"/>
      <c r="AB530" s="1019"/>
      <c r="AC530" s="1019"/>
      <c r="AD530" s="1019"/>
      <c r="AE530" s="1019"/>
      <c r="AF530" s="1019"/>
      <c r="AG530" s="1019"/>
      <c r="AH530" s="1019"/>
      <c r="AI530" s="1019"/>
      <c r="AJ530" s="1019"/>
      <c r="AK530" s="1019"/>
      <c r="AL530" s="1019"/>
      <c r="AM530" s="1019"/>
      <c r="AN530" s="1019"/>
      <c r="AO530" s="1019"/>
      <c r="AP530" s="1019"/>
      <c r="AQ530" s="1019"/>
      <c r="AR530" s="1019"/>
      <c r="AS530" s="1019"/>
      <c r="AT530" s="1039"/>
      <c r="AU530" s="1039"/>
      <c r="AV530" s="1042"/>
      <c r="AW530" s="1041"/>
      <c r="AX530" s="1039"/>
      <c r="AY530" s="1039"/>
      <c r="AZ530" s="1019"/>
      <c r="BA530" s="1019"/>
      <c r="BB530" s="1039"/>
      <c r="BC530" s="1039"/>
      <c r="BD530" s="1039"/>
      <c r="BE530" s="1019"/>
      <c r="BF530" s="1019"/>
      <c r="BG530" s="1039"/>
      <c r="BH530" s="1007"/>
      <c r="BI530" s="1007"/>
      <c r="BJ530" s="1007"/>
      <c r="BK530" s="1007"/>
      <c r="BL530" s="1007"/>
      <c r="BM530" s="1007"/>
      <c r="BN530" s="1007"/>
      <c r="BO530" s="1007"/>
      <c r="BP530" s="1007"/>
      <c r="BQ530" s="1007"/>
      <c r="BR530" s="1007"/>
      <c r="BS530" s="1007"/>
      <c r="BT530" s="1007"/>
      <c r="BU530" s="1007"/>
      <c r="BV530" s="1007"/>
      <c r="BW530" s="1007"/>
      <c r="BX530" s="1007"/>
      <c r="BY530" s="1007"/>
      <c r="BZ530" s="1007"/>
      <c r="CA530" s="1007"/>
      <c r="CB530" s="1007"/>
      <c r="CC530" s="1007"/>
      <c r="CD530" s="1007"/>
      <c r="CE530" s="1007"/>
      <c r="CF530" s="1007"/>
      <c r="CG530" s="1007"/>
      <c r="CH530" s="1007"/>
      <c r="CI530" s="1007"/>
      <c r="CJ530" s="1007"/>
    </row>
    <row r="531" spans="1:88" s="1011" customFormat="1" hidden="1">
      <c r="A531" s="1039"/>
      <c r="B531" s="1019"/>
      <c r="C531" s="1019"/>
      <c r="D531" s="1019"/>
      <c r="E531" s="1019"/>
      <c r="F531" s="1019"/>
      <c r="G531" s="1019"/>
      <c r="H531" s="1019"/>
      <c r="I531" s="1019"/>
      <c r="J531" s="1019"/>
      <c r="K531" s="1019"/>
      <c r="L531" s="1019"/>
      <c r="M531" s="1019"/>
      <c r="N531" s="1019"/>
      <c r="O531" s="1019"/>
      <c r="P531" s="1019"/>
      <c r="Q531" s="1019"/>
      <c r="R531" s="1019"/>
      <c r="S531" s="1019"/>
      <c r="T531" s="1019"/>
      <c r="U531" s="1019"/>
      <c r="V531" s="1019"/>
      <c r="W531" s="1019"/>
      <c r="X531" s="1040"/>
      <c r="Y531" s="1041"/>
      <c r="Z531" s="1019"/>
      <c r="AA531" s="1019"/>
      <c r="AB531" s="1019"/>
      <c r="AC531" s="1019"/>
      <c r="AD531" s="1019"/>
      <c r="AE531" s="1019"/>
      <c r="AF531" s="1019"/>
      <c r="AG531" s="1019"/>
      <c r="AH531" s="1019"/>
      <c r="AI531" s="1019"/>
      <c r="AJ531" s="1019"/>
      <c r="AK531" s="1019"/>
      <c r="AL531" s="1019"/>
      <c r="AM531" s="1019"/>
      <c r="AN531" s="1019"/>
      <c r="AO531" s="1019"/>
      <c r="AP531" s="1019"/>
      <c r="AQ531" s="1019"/>
      <c r="AR531" s="1019"/>
      <c r="AS531" s="1019"/>
      <c r="AT531" s="1039"/>
      <c r="AU531" s="1039"/>
      <c r="AV531" s="1042"/>
      <c r="AW531" s="1041"/>
      <c r="AX531" s="1039"/>
      <c r="AY531" s="1039"/>
      <c r="AZ531" s="1019"/>
      <c r="BA531" s="1019"/>
      <c r="BB531" s="1039"/>
      <c r="BC531" s="1039"/>
      <c r="BD531" s="1039"/>
      <c r="BE531" s="1019"/>
      <c r="BF531" s="1019"/>
      <c r="BG531" s="1039"/>
      <c r="BH531" s="1007"/>
      <c r="BI531" s="1007"/>
      <c r="BJ531" s="1007"/>
      <c r="BK531" s="1007"/>
      <c r="BL531" s="1007"/>
      <c r="BM531" s="1007"/>
      <c r="BN531" s="1007"/>
      <c r="BO531" s="1007"/>
      <c r="BP531" s="1007"/>
      <c r="BQ531" s="1007"/>
      <c r="BR531" s="1007"/>
      <c r="BS531" s="1007"/>
      <c r="BT531" s="1007"/>
      <c r="BU531" s="1007"/>
      <c r="BV531" s="1007"/>
      <c r="BW531" s="1007"/>
      <c r="BX531" s="1007"/>
      <c r="BY531" s="1007"/>
      <c r="BZ531" s="1007"/>
      <c r="CA531" s="1007"/>
      <c r="CB531" s="1007"/>
      <c r="CC531" s="1007"/>
      <c r="CD531" s="1007"/>
      <c r="CE531" s="1007"/>
      <c r="CF531" s="1007"/>
      <c r="CG531" s="1007"/>
      <c r="CH531" s="1007"/>
      <c r="CI531" s="1007"/>
      <c r="CJ531" s="1007"/>
    </row>
    <row r="532" spans="1:88" s="1011" customFormat="1" hidden="1">
      <c r="A532" s="1039"/>
      <c r="B532" s="1019"/>
      <c r="C532" s="1019"/>
      <c r="D532" s="1019"/>
      <c r="E532" s="1019"/>
      <c r="F532" s="1019"/>
      <c r="G532" s="1019"/>
      <c r="H532" s="1019"/>
      <c r="I532" s="1019"/>
      <c r="J532" s="1019"/>
      <c r="K532" s="1019"/>
      <c r="L532" s="1019"/>
      <c r="M532" s="1019"/>
      <c r="N532" s="1019"/>
      <c r="O532" s="1019"/>
      <c r="P532" s="1019"/>
      <c r="Q532" s="1019"/>
      <c r="R532" s="1019"/>
      <c r="S532" s="1019"/>
      <c r="T532" s="1019"/>
      <c r="U532" s="1019"/>
      <c r="V532" s="1019"/>
      <c r="W532" s="1019"/>
      <c r="X532" s="1040"/>
      <c r="Y532" s="1041"/>
      <c r="Z532" s="1019"/>
      <c r="AA532" s="1019"/>
      <c r="AB532" s="1019"/>
      <c r="AC532" s="1019"/>
      <c r="AD532" s="1019"/>
      <c r="AE532" s="1019"/>
      <c r="AF532" s="1019"/>
      <c r="AG532" s="1019"/>
      <c r="AH532" s="1019"/>
      <c r="AI532" s="1019"/>
      <c r="AJ532" s="1019"/>
      <c r="AK532" s="1019"/>
      <c r="AL532" s="1019"/>
      <c r="AM532" s="1019"/>
      <c r="AN532" s="1019"/>
      <c r="AO532" s="1019"/>
      <c r="AP532" s="1019"/>
      <c r="AQ532" s="1019"/>
      <c r="AR532" s="1019"/>
      <c r="AS532" s="1019"/>
      <c r="AT532" s="1039"/>
      <c r="AU532" s="1039"/>
      <c r="AV532" s="1042"/>
      <c r="AW532" s="1041"/>
      <c r="AX532" s="1039"/>
      <c r="AY532" s="1039"/>
      <c r="AZ532" s="1019"/>
      <c r="BA532" s="1019"/>
      <c r="BB532" s="1039"/>
      <c r="BC532" s="1039"/>
      <c r="BD532" s="1039"/>
      <c r="BE532" s="1019"/>
      <c r="BF532" s="1019"/>
      <c r="BG532" s="1039"/>
      <c r="BH532" s="1007"/>
      <c r="BI532" s="1007"/>
      <c r="BJ532" s="1007"/>
      <c r="BK532" s="1007"/>
      <c r="BL532" s="1007"/>
      <c r="BM532" s="1007"/>
      <c r="BN532" s="1007"/>
      <c r="BO532" s="1007"/>
      <c r="BP532" s="1007"/>
      <c r="BQ532" s="1007"/>
      <c r="BR532" s="1007"/>
      <c r="BS532" s="1007"/>
      <c r="BT532" s="1007"/>
      <c r="BU532" s="1007"/>
      <c r="BV532" s="1007"/>
      <c r="BW532" s="1007"/>
      <c r="BX532" s="1007"/>
      <c r="BY532" s="1007"/>
      <c r="BZ532" s="1007"/>
      <c r="CA532" s="1007"/>
      <c r="CB532" s="1007"/>
      <c r="CC532" s="1007"/>
      <c r="CD532" s="1007"/>
      <c r="CE532" s="1007"/>
      <c r="CF532" s="1007"/>
      <c r="CG532" s="1007"/>
      <c r="CH532" s="1007"/>
      <c r="CI532" s="1007"/>
      <c r="CJ532" s="1007"/>
    </row>
    <row r="533" spans="1:88" s="1011" customFormat="1" hidden="1">
      <c r="A533" s="1039"/>
      <c r="B533" s="1019"/>
      <c r="C533" s="1019"/>
      <c r="D533" s="1019"/>
      <c r="E533" s="1019"/>
      <c r="F533" s="1019"/>
      <c r="G533" s="1019"/>
      <c r="H533" s="1019"/>
      <c r="I533" s="1019"/>
      <c r="J533" s="1019"/>
      <c r="K533" s="1019"/>
      <c r="L533" s="1019"/>
      <c r="M533" s="1019"/>
      <c r="N533" s="1019"/>
      <c r="O533" s="1019"/>
      <c r="P533" s="1019"/>
      <c r="Q533" s="1019"/>
      <c r="R533" s="1019"/>
      <c r="S533" s="1019"/>
      <c r="T533" s="1019"/>
      <c r="U533" s="1019"/>
      <c r="V533" s="1019"/>
      <c r="W533" s="1019"/>
      <c r="X533" s="1040"/>
      <c r="Y533" s="1041"/>
      <c r="Z533" s="1019"/>
      <c r="AA533" s="1019"/>
      <c r="AB533" s="1019"/>
      <c r="AC533" s="1019"/>
      <c r="AD533" s="1019"/>
      <c r="AE533" s="1019"/>
      <c r="AF533" s="1019"/>
      <c r="AG533" s="1019"/>
      <c r="AH533" s="1019"/>
      <c r="AI533" s="1019"/>
      <c r="AJ533" s="1019"/>
      <c r="AK533" s="1019"/>
      <c r="AL533" s="1019"/>
      <c r="AM533" s="1019"/>
      <c r="AN533" s="1019"/>
      <c r="AO533" s="1019"/>
      <c r="AP533" s="1019"/>
      <c r="AQ533" s="1019"/>
      <c r="AR533" s="1019"/>
      <c r="AS533" s="1019"/>
      <c r="AT533" s="1039"/>
      <c r="AU533" s="1039"/>
      <c r="AV533" s="1042"/>
      <c r="AW533" s="1041"/>
      <c r="AX533" s="1039"/>
      <c r="AY533" s="1039"/>
      <c r="AZ533" s="1019"/>
      <c r="BA533" s="1019"/>
      <c r="BB533" s="1039"/>
      <c r="BC533" s="1039"/>
      <c r="BD533" s="1039"/>
      <c r="BE533" s="1019"/>
      <c r="BF533" s="1019"/>
      <c r="BG533" s="1039"/>
      <c r="BH533" s="1007"/>
      <c r="BI533" s="1007"/>
      <c r="BJ533" s="1007"/>
      <c r="BK533" s="1007"/>
      <c r="BL533" s="1007"/>
      <c r="BM533" s="1007"/>
      <c r="BN533" s="1007"/>
      <c r="BO533" s="1007"/>
      <c r="BP533" s="1007"/>
      <c r="BQ533" s="1007"/>
      <c r="BR533" s="1007"/>
      <c r="BS533" s="1007"/>
      <c r="BT533" s="1007"/>
      <c r="BU533" s="1007"/>
      <c r="BV533" s="1007"/>
      <c r="BW533" s="1007"/>
      <c r="BX533" s="1007"/>
      <c r="BY533" s="1007"/>
      <c r="BZ533" s="1007"/>
      <c r="CA533" s="1007"/>
      <c r="CB533" s="1007"/>
      <c r="CC533" s="1007"/>
      <c r="CD533" s="1007"/>
      <c r="CE533" s="1007"/>
      <c r="CF533" s="1007"/>
      <c r="CG533" s="1007"/>
      <c r="CH533" s="1007"/>
      <c r="CI533" s="1007"/>
      <c r="CJ533" s="1007"/>
    </row>
    <row r="534" spans="1:88" s="1011" customFormat="1" hidden="1">
      <c r="A534" s="1039"/>
      <c r="B534" s="1019"/>
      <c r="C534" s="1019"/>
      <c r="D534" s="1019"/>
      <c r="E534" s="1019"/>
      <c r="F534" s="1019"/>
      <c r="G534" s="1019"/>
      <c r="H534" s="1019"/>
      <c r="I534" s="1019"/>
      <c r="J534" s="1019"/>
      <c r="K534" s="1019"/>
      <c r="L534" s="1019"/>
      <c r="M534" s="1019"/>
      <c r="N534" s="1019"/>
      <c r="O534" s="1019"/>
      <c r="P534" s="1019"/>
      <c r="Q534" s="1019"/>
      <c r="R534" s="1019"/>
      <c r="S534" s="1019"/>
      <c r="T534" s="1019"/>
      <c r="U534" s="1019"/>
      <c r="V534" s="1019"/>
      <c r="W534" s="1019"/>
      <c r="X534" s="1040"/>
      <c r="Y534" s="1041"/>
      <c r="Z534" s="1019"/>
      <c r="AA534" s="1019"/>
      <c r="AB534" s="1019"/>
      <c r="AC534" s="1019"/>
      <c r="AD534" s="1019"/>
      <c r="AE534" s="1019"/>
      <c r="AF534" s="1019"/>
      <c r="AG534" s="1019"/>
      <c r="AH534" s="1019"/>
      <c r="AI534" s="1019"/>
      <c r="AJ534" s="1019"/>
      <c r="AK534" s="1019"/>
      <c r="AL534" s="1019"/>
      <c r="AM534" s="1019"/>
      <c r="AN534" s="1019"/>
      <c r="AO534" s="1019"/>
      <c r="AP534" s="1019"/>
      <c r="AQ534" s="1019"/>
      <c r="AR534" s="1019"/>
      <c r="AS534" s="1019"/>
      <c r="AT534" s="1039"/>
      <c r="AU534" s="1039"/>
      <c r="AV534" s="1042"/>
      <c r="AW534" s="1041"/>
      <c r="AX534" s="1039"/>
      <c r="AY534" s="1039"/>
      <c r="AZ534" s="1019"/>
      <c r="BA534" s="1019"/>
      <c r="BB534" s="1039"/>
      <c r="BC534" s="1039"/>
      <c r="BD534" s="1039"/>
      <c r="BE534" s="1019"/>
      <c r="BF534" s="1019"/>
      <c r="BG534" s="1039"/>
      <c r="BH534" s="1007"/>
      <c r="BI534" s="1007"/>
      <c r="BJ534" s="1007"/>
      <c r="BK534" s="1007"/>
      <c r="BL534" s="1007"/>
      <c r="BM534" s="1007"/>
      <c r="BN534" s="1007"/>
      <c r="BO534" s="1007"/>
      <c r="BP534" s="1007"/>
      <c r="BQ534" s="1007"/>
      <c r="BR534" s="1007"/>
      <c r="BS534" s="1007"/>
      <c r="BT534" s="1007"/>
      <c r="BU534" s="1007"/>
      <c r="BV534" s="1007"/>
      <c r="BW534" s="1007"/>
      <c r="BX534" s="1007"/>
      <c r="BY534" s="1007"/>
      <c r="BZ534" s="1007"/>
      <c r="CA534" s="1007"/>
      <c r="CB534" s="1007"/>
      <c r="CC534" s="1007"/>
      <c r="CD534" s="1007"/>
      <c r="CE534" s="1007"/>
      <c r="CF534" s="1007"/>
      <c r="CG534" s="1007"/>
      <c r="CH534" s="1007"/>
      <c r="CI534" s="1007"/>
      <c r="CJ534" s="1007"/>
    </row>
    <row r="535" spans="1:88" s="1011" customFormat="1" hidden="1">
      <c r="A535" s="1039"/>
      <c r="B535" s="1019"/>
      <c r="C535" s="1019"/>
      <c r="D535" s="1019"/>
      <c r="E535" s="1019"/>
      <c r="F535" s="1019"/>
      <c r="G535" s="1019"/>
      <c r="H535" s="1019"/>
      <c r="I535" s="1019"/>
      <c r="J535" s="1019"/>
      <c r="K535" s="1019"/>
      <c r="L535" s="1019"/>
      <c r="M535" s="1019"/>
      <c r="N535" s="1019"/>
      <c r="O535" s="1019"/>
      <c r="P535" s="1019"/>
      <c r="Q535" s="1019"/>
      <c r="R535" s="1019"/>
      <c r="S535" s="1019"/>
      <c r="T535" s="1019"/>
      <c r="U535" s="1019"/>
      <c r="V535" s="1019"/>
      <c r="W535" s="1019"/>
      <c r="X535" s="1040"/>
      <c r="Y535" s="1041"/>
      <c r="Z535" s="1019"/>
      <c r="AA535" s="1019"/>
      <c r="AB535" s="1019"/>
      <c r="AC535" s="1019"/>
      <c r="AD535" s="1019"/>
      <c r="AE535" s="1019"/>
      <c r="AF535" s="1019"/>
      <c r="AG535" s="1019"/>
      <c r="AH535" s="1019"/>
      <c r="AI535" s="1019"/>
      <c r="AJ535" s="1019"/>
      <c r="AK535" s="1019"/>
      <c r="AL535" s="1019"/>
      <c r="AM535" s="1019"/>
      <c r="AN535" s="1019"/>
      <c r="AO535" s="1019"/>
      <c r="AP535" s="1019"/>
      <c r="AQ535" s="1019"/>
      <c r="AR535" s="1019"/>
      <c r="AS535" s="1019"/>
      <c r="AT535" s="1039"/>
      <c r="AU535" s="1039"/>
      <c r="AV535" s="1042"/>
      <c r="AW535" s="1041"/>
      <c r="AX535" s="1039"/>
      <c r="AY535" s="1039"/>
      <c r="AZ535" s="1019"/>
      <c r="BA535" s="1019"/>
      <c r="BB535" s="1039"/>
      <c r="BC535" s="1039"/>
      <c r="BD535" s="1039"/>
      <c r="BE535" s="1019"/>
      <c r="BF535" s="1019"/>
      <c r="BG535" s="1039"/>
      <c r="BH535" s="1007"/>
      <c r="BI535" s="1007"/>
      <c r="BJ535" s="1007"/>
      <c r="BK535" s="1007"/>
      <c r="BL535" s="1007"/>
      <c r="BM535" s="1007"/>
      <c r="BN535" s="1007"/>
      <c r="BO535" s="1007"/>
      <c r="BP535" s="1007"/>
      <c r="BQ535" s="1007"/>
      <c r="BR535" s="1007"/>
      <c r="BS535" s="1007"/>
      <c r="BT535" s="1007"/>
      <c r="BU535" s="1007"/>
      <c r="BV535" s="1007"/>
      <c r="BW535" s="1007"/>
      <c r="BX535" s="1007"/>
      <c r="BY535" s="1007"/>
      <c r="BZ535" s="1007"/>
      <c r="CA535" s="1007"/>
      <c r="CB535" s="1007"/>
      <c r="CC535" s="1007"/>
      <c r="CD535" s="1007"/>
      <c r="CE535" s="1007"/>
      <c r="CF535" s="1007"/>
      <c r="CG535" s="1007"/>
      <c r="CH535" s="1007"/>
      <c r="CI535" s="1007"/>
      <c r="CJ535" s="1007"/>
    </row>
    <row r="536" spans="1:88" s="1011" customFormat="1" hidden="1">
      <c r="A536" s="1039"/>
      <c r="B536" s="1019"/>
      <c r="C536" s="1019"/>
      <c r="D536" s="1019"/>
      <c r="E536" s="1019"/>
      <c r="F536" s="1019"/>
      <c r="G536" s="1019"/>
      <c r="H536" s="1019"/>
      <c r="I536" s="1019"/>
      <c r="J536" s="1019"/>
      <c r="K536" s="1019"/>
      <c r="L536" s="1019"/>
      <c r="M536" s="1019"/>
      <c r="N536" s="1019"/>
      <c r="O536" s="1019"/>
      <c r="P536" s="1019"/>
      <c r="Q536" s="1019"/>
      <c r="R536" s="1019"/>
      <c r="S536" s="1019"/>
      <c r="T536" s="1019"/>
      <c r="U536" s="1019"/>
      <c r="V536" s="1019"/>
      <c r="W536" s="1019"/>
      <c r="X536" s="1040"/>
      <c r="Y536" s="1041"/>
      <c r="Z536" s="1019"/>
      <c r="AA536" s="1019"/>
      <c r="AB536" s="1019"/>
      <c r="AC536" s="1019"/>
      <c r="AD536" s="1019"/>
      <c r="AE536" s="1019"/>
      <c r="AF536" s="1019"/>
      <c r="AG536" s="1019"/>
      <c r="AH536" s="1019"/>
      <c r="AI536" s="1019"/>
      <c r="AJ536" s="1019"/>
      <c r="AK536" s="1019"/>
      <c r="AL536" s="1019"/>
      <c r="AM536" s="1019"/>
      <c r="AN536" s="1019"/>
      <c r="AO536" s="1019"/>
      <c r="AP536" s="1019"/>
      <c r="AQ536" s="1019"/>
      <c r="AR536" s="1019"/>
      <c r="AS536" s="1019"/>
      <c r="AT536" s="1039"/>
      <c r="AU536" s="1039"/>
      <c r="AV536" s="1042"/>
      <c r="AW536" s="1041"/>
      <c r="AX536" s="1039"/>
      <c r="AY536" s="1039"/>
      <c r="AZ536" s="1019"/>
      <c r="BA536" s="1019"/>
      <c r="BB536" s="1039"/>
      <c r="BC536" s="1039"/>
      <c r="BD536" s="1039"/>
      <c r="BE536" s="1019"/>
      <c r="BF536" s="1019"/>
      <c r="BG536" s="1039"/>
      <c r="BH536" s="1007"/>
      <c r="BI536" s="1007"/>
      <c r="BJ536" s="1007"/>
      <c r="BK536" s="1007"/>
      <c r="BL536" s="1007"/>
      <c r="BM536" s="1007"/>
      <c r="BN536" s="1007"/>
      <c r="BO536" s="1007"/>
      <c r="BP536" s="1007"/>
      <c r="BQ536" s="1007"/>
      <c r="BR536" s="1007"/>
      <c r="BS536" s="1007"/>
      <c r="BT536" s="1007"/>
      <c r="BU536" s="1007"/>
      <c r="BV536" s="1007"/>
      <c r="BW536" s="1007"/>
      <c r="BX536" s="1007"/>
      <c r="BY536" s="1007"/>
      <c r="BZ536" s="1007"/>
      <c r="CA536" s="1007"/>
      <c r="CB536" s="1007"/>
      <c r="CC536" s="1007"/>
      <c r="CD536" s="1007"/>
      <c r="CE536" s="1007"/>
      <c r="CF536" s="1007"/>
      <c r="CG536" s="1007"/>
      <c r="CH536" s="1007"/>
      <c r="CI536" s="1007"/>
      <c r="CJ536" s="1007"/>
    </row>
    <row r="537" spans="1:88" s="1011" customFormat="1" hidden="1">
      <c r="A537" s="1039"/>
      <c r="B537" s="1019"/>
      <c r="C537" s="1019"/>
      <c r="D537" s="1019"/>
      <c r="E537" s="1019"/>
      <c r="F537" s="1019"/>
      <c r="G537" s="1019"/>
      <c r="H537" s="1019"/>
      <c r="I537" s="1019"/>
      <c r="J537" s="1019"/>
      <c r="K537" s="1019"/>
      <c r="L537" s="1019"/>
      <c r="M537" s="1019"/>
      <c r="N537" s="1019"/>
      <c r="O537" s="1019"/>
      <c r="P537" s="1019"/>
      <c r="Q537" s="1019"/>
      <c r="R537" s="1019"/>
      <c r="S537" s="1019"/>
      <c r="T537" s="1019"/>
      <c r="U537" s="1019"/>
      <c r="V537" s="1019"/>
      <c r="W537" s="1019"/>
      <c r="X537" s="1040"/>
      <c r="Y537" s="1041"/>
      <c r="Z537" s="1019"/>
      <c r="AA537" s="1019"/>
      <c r="AB537" s="1019"/>
      <c r="AC537" s="1019"/>
      <c r="AD537" s="1019"/>
      <c r="AE537" s="1019"/>
      <c r="AF537" s="1019"/>
      <c r="AG537" s="1019"/>
      <c r="AH537" s="1019"/>
      <c r="AI537" s="1019"/>
      <c r="AJ537" s="1019"/>
      <c r="AK537" s="1019"/>
      <c r="AL537" s="1019"/>
      <c r="AM537" s="1019"/>
      <c r="AN537" s="1019"/>
      <c r="AO537" s="1019"/>
      <c r="AP537" s="1019"/>
      <c r="AQ537" s="1019"/>
      <c r="AR537" s="1019"/>
      <c r="AS537" s="1019"/>
      <c r="AT537" s="1039"/>
      <c r="AU537" s="1039"/>
      <c r="AV537" s="1042"/>
      <c r="AW537" s="1041"/>
      <c r="AX537" s="1039"/>
      <c r="AY537" s="1039"/>
      <c r="AZ537" s="1019"/>
      <c r="BA537" s="1019"/>
      <c r="BB537" s="1039"/>
      <c r="BC537" s="1039"/>
      <c r="BD537" s="1039"/>
      <c r="BE537" s="1019"/>
      <c r="BF537" s="1019"/>
      <c r="BG537" s="1039"/>
      <c r="BH537" s="1007"/>
      <c r="BI537" s="1007"/>
      <c r="BJ537" s="1007"/>
      <c r="BK537" s="1007"/>
      <c r="BL537" s="1007"/>
      <c r="BM537" s="1007"/>
      <c r="BN537" s="1007"/>
      <c r="BO537" s="1007"/>
      <c r="BP537" s="1007"/>
      <c r="BQ537" s="1007"/>
      <c r="BR537" s="1007"/>
      <c r="BS537" s="1007"/>
      <c r="BT537" s="1007"/>
      <c r="BU537" s="1007"/>
      <c r="BV537" s="1007"/>
      <c r="BW537" s="1007"/>
      <c r="BX537" s="1007"/>
      <c r="BY537" s="1007"/>
      <c r="BZ537" s="1007"/>
      <c r="CA537" s="1007"/>
      <c r="CB537" s="1007"/>
      <c r="CC537" s="1007"/>
      <c r="CD537" s="1007"/>
      <c r="CE537" s="1007"/>
      <c r="CF537" s="1007"/>
      <c r="CG537" s="1007"/>
      <c r="CH537" s="1007"/>
      <c r="CI537" s="1007"/>
      <c r="CJ537" s="1007"/>
    </row>
    <row r="538" spans="1:88" s="1011" customFormat="1" hidden="1">
      <c r="A538" s="1039"/>
      <c r="B538" s="1019"/>
      <c r="C538" s="1019"/>
      <c r="D538" s="1019"/>
      <c r="E538" s="1019"/>
      <c r="F538" s="1019"/>
      <c r="G538" s="1019"/>
      <c r="H538" s="1019"/>
      <c r="I538" s="1019"/>
      <c r="J538" s="1019"/>
      <c r="K538" s="1019"/>
      <c r="L538" s="1019"/>
      <c r="M538" s="1019"/>
      <c r="N538" s="1019"/>
      <c r="O538" s="1019"/>
      <c r="P538" s="1019"/>
      <c r="Q538" s="1019"/>
      <c r="R538" s="1019"/>
      <c r="S538" s="1019"/>
      <c r="T538" s="1019"/>
      <c r="U538" s="1019"/>
      <c r="V538" s="1019"/>
      <c r="W538" s="1019"/>
      <c r="X538" s="1040"/>
      <c r="Y538" s="1041"/>
      <c r="Z538" s="1019"/>
      <c r="AA538" s="1019"/>
      <c r="AB538" s="1019"/>
      <c r="AC538" s="1019"/>
      <c r="AD538" s="1019"/>
      <c r="AE538" s="1019"/>
      <c r="AF538" s="1019"/>
      <c r="AG538" s="1019"/>
      <c r="AH538" s="1019"/>
      <c r="AI538" s="1019"/>
      <c r="AJ538" s="1019"/>
      <c r="AK538" s="1019"/>
      <c r="AL538" s="1019"/>
      <c r="AM538" s="1019"/>
      <c r="AN538" s="1019"/>
      <c r="AO538" s="1019"/>
      <c r="AP538" s="1019"/>
      <c r="AQ538" s="1019"/>
      <c r="AR538" s="1019"/>
      <c r="AS538" s="1019"/>
      <c r="AT538" s="1039"/>
      <c r="AU538" s="1039"/>
      <c r="AV538" s="1042"/>
      <c r="AW538" s="1041"/>
      <c r="AX538" s="1039"/>
      <c r="AY538" s="1039"/>
      <c r="AZ538" s="1019"/>
      <c r="BA538" s="1019"/>
      <c r="BB538" s="1039"/>
      <c r="BC538" s="1039"/>
      <c r="BD538" s="1039"/>
      <c r="BE538" s="1019"/>
      <c r="BF538" s="1019"/>
      <c r="BG538" s="1039"/>
      <c r="BH538" s="1007"/>
      <c r="BI538" s="1007"/>
      <c r="BJ538" s="1007"/>
      <c r="BK538" s="1007"/>
      <c r="BL538" s="1007"/>
      <c r="BM538" s="1007"/>
      <c r="BN538" s="1007"/>
      <c r="BO538" s="1007"/>
      <c r="BP538" s="1007"/>
      <c r="BQ538" s="1007"/>
      <c r="BR538" s="1007"/>
      <c r="BS538" s="1007"/>
      <c r="BT538" s="1007"/>
      <c r="BU538" s="1007"/>
      <c r="BV538" s="1007"/>
      <c r="BW538" s="1007"/>
      <c r="BX538" s="1007"/>
      <c r="BY538" s="1007"/>
      <c r="BZ538" s="1007"/>
      <c r="CA538" s="1007"/>
      <c r="CB538" s="1007"/>
      <c r="CC538" s="1007"/>
      <c r="CD538" s="1007"/>
      <c r="CE538" s="1007"/>
      <c r="CF538" s="1007"/>
      <c r="CG538" s="1007"/>
      <c r="CH538" s="1007"/>
      <c r="CI538" s="1007"/>
      <c r="CJ538" s="1007"/>
    </row>
    <row r="539" spans="1:88" s="1011" customFormat="1" hidden="1">
      <c r="A539" s="1039"/>
      <c r="B539" s="1019"/>
      <c r="C539" s="1019"/>
      <c r="D539" s="1019"/>
      <c r="E539" s="1019"/>
      <c r="F539" s="1019"/>
      <c r="G539" s="1019"/>
      <c r="H539" s="1019"/>
      <c r="I539" s="1019"/>
      <c r="J539" s="1019"/>
      <c r="K539" s="1019"/>
      <c r="L539" s="1019"/>
      <c r="M539" s="1019"/>
      <c r="N539" s="1019"/>
      <c r="O539" s="1019"/>
      <c r="P539" s="1019"/>
      <c r="Q539" s="1019"/>
      <c r="R539" s="1019"/>
      <c r="S539" s="1019"/>
      <c r="T539" s="1019"/>
      <c r="U539" s="1019"/>
      <c r="V539" s="1019"/>
      <c r="W539" s="1019"/>
      <c r="X539" s="1040"/>
      <c r="Y539" s="1041"/>
      <c r="Z539" s="1019"/>
      <c r="AA539" s="1019"/>
      <c r="AB539" s="1019"/>
      <c r="AC539" s="1019"/>
      <c r="AD539" s="1019"/>
      <c r="AE539" s="1019"/>
      <c r="AF539" s="1019"/>
      <c r="AG539" s="1019"/>
      <c r="AH539" s="1019"/>
      <c r="AI539" s="1019"/>
      <c r="AJ539" s="1019"/>
      <c r="AK539" s="1019"/>
      <c r="AL539" s="1019"/>
      <c r="AM539" s="1019"/>
      <c r="AN539" s="1019"/>
      <c r="AO539" s="1019"/>
      <c r="AP539" s="1019"/>
      <c r="AQ539" s="1019"/>
      <c r="AR539" s="1019"/>
      <c r="AS539" s="1019"/>
      <c r="AT539" s="1039"/>
      <c r="AU539" s="1039"/>
      <c r="AV539" s="1042"/>
      <c r="AW539" s="1041"/>
      <c r="AX539" s="1039"/>
      <c r="AY539" s="1039"/>
      <c r="AZ539" s="1019"/>
      <c r="BA539" s="1019"/>
      <c r="BB539" s="1039"/>
      <c r="BC539" s="1039"/>
      <c r="BD539" s="1039"/>
      <c r="BE539" s="1019"/>
      <c r="BF539" s="1019"/>
      <c r="BG539" s="1039"/>
      <c r="BH539" s="1007"/>
      <c r="BI539" s="1007"/>
      <c r="BJ539" s="1007"/>
      <c r="BK539" s="1007"/>
      <c r="BL539" s="1007"/>
      <c r="BM539" s="1007"/>
      <c r="BN539" s="1007"/>
      <c r="BO539" s="1007"/>
      <c r="BP539" s="1007"/>
      <c r="BQ539" s="1007"/>
      <c r="BR539" s="1007"/>
      <c r="BS539" s="1007"/>
      <c r="BT539" s="1007"/>
      <c r="BU539" s="1007"/>
      <c r="BV539" s="1007"/>
      <c r="BW539" s="1007"/>
      <c r="BX539" s="1007"/>
      <c r="BY539" s="1007"/>
      <c r="BZ539" s="1007"/>
      <c r="CA539" s="1007"/>
      <c r="CB539" s="1007"/>
      <c r="CC539" s="1007"/>
      <c r="CD539" s="1007"/>
      <c r="CE539" s="1007"/>
      <c r="CF539" s="1007"/>
      <c r="CG539" s="1007"/>
      <c r="CH539" s="1007"/>
      <c r="CI539" s="1007"/>
      <c r="CJ539" s="1007"/>
    </row>
    <row r="540" spans="1:88" s="1011" customFormat="1" hidden="1">
      <c r="A540" s="1039"/>
      <c r="B540" s="1019"/>
      <c r="C540" s="1019"/>
      <c r="D540" s="1019"/>
      <c r="E540" s="1019"/>
      <c r="F540" s="1019"/>
      <c r="G540" s="1019"/>
      <c r="H540" s="1019"/>
      <c r="I540" s="1019"/>
      <c r="J540" s="1019"/>
      <c r="K540" s="1019"/>
      <c r="L540" s="1019"/>
      <c r="M540" s="1019"/>
      <c r="N540" s="1019"/>
      <c r="O540" s="1019"/>
      <c r="P540" s="1019"/>
      <c r="Q540" s="1019"/>
      <c r="R540" s="1019"/>
      <c r="S540" s="1019"/>
      <c r="T540" s="1019"/>
      <c r="U540" s="1019"/>
      <c r="V540" s="1019"/>
      <c r="W540" s="1019"/>
      <c r="X540" s="1040"/>
      <c r="Y540" s="1041"/>
      <c r="Z540" s="1019"/>
      <c r="AA540" s="1019"/>
      <c r="AB540" s="1019"/>
      <c r="AC540" s="1019"/>
      <c r="AD540" s="1019"/>
      <c r="AE540" s="1019"/>
      <c r="AF540" s="1019"/>
      <c r="AG540" s="1019"/>
      <c r="AH540" s="1019"/>
      <c r="AI540" s="1019"/>
      <c r="AJ540" s="1019"/>
      <c r="AK540" s="1019"/>
      <c r="AL540" s="1019"/>
      <c r="AM540" s="1019"/>
      <c r="AN540" s="1019"/>
      <c r="AO540" s="1019"/>
      <c r="AP540" s="1019"/>
      <c r="AQ540" s="1019"/>
      <c r="AR540" s="1019"/>
      <c r="AS540" s="1019"/>
      <c r="AT540" s="1039"/>
      <c r="AU540" s="1039"/>
      <c r="AV540" s="1042"/>
      <c r="AW540" s="1041"/>
      <c r="AX540" s="1039"/>
      <c r="AY540" s="1039"/>
      <c r="AZ540" s="1019"/>
      <c r="BA540" s="1019"/>
      <c r="BB540" s="1039"/>
      <c r="BC540" s="1039"/>
      <c r="BD540" s="1039"/>
      <c r="BE540" s="1019"/>
      <c r="BF540" s="1019"/>
      <c r="BG540" s="1039"/>
      <c r="BH540" s="1007"/>
      <c r="BI540" s="1007"/>
      <c r="BJ540" s="1007"/>
      <c r="BK540" s="1007"/>
      <c r="BL540" s="1007"/>
      <c r="BM540" s="1007"/>
      <c r="BN540" s="1007"/>
      <c r="BO540" s="1007"/>
      <c r="BP540" s="1007"/>
      <c r="BQ540" s="1007"/>
      <c r="BR540" s="1007"/>
      <c r="BS540" s="1007"/>
      <c r="BT540" s="1007"/>
      <c r="BU540" s="1007"/>
      <c r="BV540" s="1007"/>
      <c r="BW540" s="1007"/>
      <c r="BX540" s="1007"/>
      <c r="BY540" s="1007"/>
      <c r="BZ540" s="1007"/>
      <c r="CA540" s="1007"/>
      <c r="CB540" s="1007"/>
      <c r="CC540" s="1007"/>
      <c r="CD540" s="1007"/>
      <c r="CE540" s="1007"/>
      <c r="CF540" s="1007"/>
      <c r="CG540" s="1007"/>
      <c r="CH540" s="1007"/>
      <c r="CI540" s="1007"/>
      <c r="CJ540" s="1007"/>
    </row>
    <row r="541" spans="1:88" s="1011" customFormat="1" hidden="1">
      <c r="A541" s="1039"/>
      <c r="B541" s="1019"/>
      <c r="C541" s="1019"/>
      <c r="D541" s="1019"/>
      <c r="E541" s="1019"/>
      <c r="F541" s="1019"/>
      <c r="G541" s="1019"/>
      <c r="H541" s="1019"/>
      <c r="I541" s="1019"/>
      <c r="J541" s="1019"/>
      <c r="K541" s="1019"/>
      <c r="L541" s="1019"/>
      <c r="M541" s="1019"/>
      <c r="N541" s="1019"/>
      <c r="O541" s="1019"/>
      <c r="P541" s="1019"/>
      <c r="Q541" s="1019"/>
      <c r="R541" s="1019"/>
      <c r="S541" s="1019"/>
      <c r="T541" s="1019"/>
      <c r="U541" s="1019"/>
      <c r="V541" s="1019"/>
      <c r="W541" s="1019"/>
      <c r="X541" s="1040"/>
      <c r="Y541" s="1041"/>
      <c r="Z541" s="1019"/>
      <c r="AA541" s="1019"/>
      <c r="AB541" s="1019"/>
      <c r="AC541" s="1019"/>
      <c r="AD541" s="1019"/>
      <c r="AE541" s="1019"/>
      <c r="AF541" s="1019"/>
      <c r="AG541" s="1019"/>
      <c r="AH541" s="1019"/>
      <c r="AI541" s="1019"/>
      <c r="AJ541" s="1019"/>
      <c r="AK541" s="1019"/>
      <c r="AL541" s="1019"/>
      <c r="AM541" s="1019"/>
      <c r="AN541" s="1019"/>
      <c r="AO541" s="1019"/>
      <c r="AP541" s="1019"/>
      <c r="AQ541" s="1019"/>
      <c r="AR541" s="1019"/>
      <c r="AS541" s="1019"/>
      <c r="AT541" s="1039"/>
      <c r="AU541" s="1039"/>
      <c r="AV541" s="1042"/>
      <c r="AW541" s="1041"/>
      <c r="AX541" s="1039"/>
      <c r="AY541" s="1039"/>
      <c r="AZ541" s="1019"/>
      <c r="BA541" s="1019"/>
      <c r="BB541" s="1039"/>
      <c r="BC541" s="1039"/>
      <c r="BD541" s="1039"/>
      <c r="BE541" s="1019"/>
      <c r="BF541" s="1019"/>
      <c r="BG541" s="1039"/>
      <c r="BH541" s="1007"/>
      <c r="BI541" s="1007"/>
      <c r="BJ541" s="1007"/>
      <c r="BK541" s="1007"/>
      <c r="BL541" s="1007"/>
      <c r="BM541" s="1007"/>
      <c r="BN541" s="1007"/>
      <c r="BO541" s="1007"/>
      <c r="BP541" s="1007"/>
      <c r="BQ541" s="1007"/>
      <c r="BR541" s="1007"/>
      <c r="BS541" s="1007"/>
      <c r="BT541" s="1007"/>
      <c r="BU541" s="1007"/>
      <c r="BV541" s="1007"/>
      <c r="BW541" s="1007"/>
      <c r="BX541" s="1007"/>
      <c r="BY541" s="1007"/>
      <c r="BZ541" s="1007"/>
      <c r="CA541" s="1007"/>
      <c r="CB541" s="1007"/>
      <c r="CC541" s="1007"/>
      <c r="CD541" s="1007"/>
      <c r="CE541" s="1007"/>
      <c r="CF541" s="1007"/>
      <c r="CG541" s="1007"/>
      <c r="CH541" s="1007"/>
      <c r="CI541" s="1007"/>
      <c r="CJ541" s="1007"/>
    </row>
    <row r="542" spans="1:88" s="1011" customFormat="1" hidden="1">
      <c r="A542" s="1039"/>
      <c r="B542" s="1019"/>
      <c r="C542" s="1019"/>
      <c r="D542" s="1019"/>
      <c r="E542" s="1019"/>
      <c r="F542" s="1019"/>
      <c r="G542" s="1019"/>
      <c r="H542" s="1019"/>
      <c r="I542" s="1019"/>
      <c r="J542" s="1019"/>
      <c r="K542" s="1019"/>
      <c r="L542" s="1019"/>
      <c r="M542" s="1019"/>
      <c r="N542" s="1019"/>
      <c r="O542" s="1019"/>
      <c r="P542" s="1019"/>
      <c r="Q542" s="1019"/>
      <c r="R542" s="1019"/>
      <c r="S542" s="1019"/>
      <c r="T542" s="1019"/>
      <c r="U542" s="1019"/>
      <c r="V542" s="1019"/>
      <c r="W542" s="1019"/>
      <c r="X542" s="1040"/>
      <c r="Y542" s="1041"/>
      <c r="Z542" s="1019"/>
      <c r="AA542" s="1019"/>
      <c r="AB542" s="1019"/>
      <c r="AC542" s="1019"/>
      <c r="AD542" s="1019"/>
      <c r="AE542" s="1019"/>
      <c r="AF542" s="1019"/>
      <c r="AG542" s="1019"/>
      <c r="AH542" s="1019"/>
      <c r="AI542" s="1019"/>
      <c r="AJ542" s="1019"/>
      <c r="AK542" s="1019"/>
      <c r="AL542" s="1019"/>
      <c r="AM542" s="1019"/>
      <c r="AN542" s="1019"/>
      <c r="AO542" s="1019"/>
      <c r="AP542" s="1019"/>
      <c r="AQ542" s="1019"/>
      <c r="AR542" s="1019"/>
      <c r="AS542" s="1019"/>
      <c r="AT542" s="1039"/>
      <c r="AU542" s="1039"/>
      <c r="AV542" s="1042"/>
      <c r="AW542" s="1041"/>
      <c r="AX542" s="1039"/>
      <c r="AY542" s="1039"/>
      <c r="AZ542" s="1019"/>
      <c r="BA542" s="1019"/>
      <c r="BB542" s="1039"/>
      <c r="BC542" s="1039"/>
      <c r="BD542" s="1039"/>
      <c r="BE542" s="1019"/>
      <c r="BF542" s="1019"/>
      <c r="BG542" s="1039"/>
      <c r="BH542" s="1007"/>
      <c r="BI542" s="1007"/>
      <c r="BJ542" s="1007"/>
      <c r="BK542" s="1007"/>
      <c r="BL542" s="1007"/>
      <c r="BM542" s="1007"/>
      <c r="BN542" s="1007"/>
      <c r="BO542" s="1007"/>
      <c r="BP542" s="1007"/>
      <c r="BQ542" s="1007"/>
      <c r="BR542" s="1007"/>
      <c r="BS542" s="1007"/>
      <c r="BT542" s="1007"/>
      <c r="BU542" s="1007"/>
      <c r="BV542" s="1007"/>
      <c r="BW542" s="1007"/>
      <c r="BX542" s="1007"/>
      <c r="BY542" s="1007"/>
      <c r="BZ542" s="1007"/>
      <c r="CA542" s="1007"/>
      <c r="CB542" s="1007"/>
      <c r="CC542" s="1007"/>
      <c r="CD542" s="1007"/>
      <c r="CE542" s="1007"/>
      <c r="CF542" s="1007"/>
      <c r="CG542" s="1007"/>
      <c r="CH542" s="1007"/>
      <c r="CI542" s="1007"/>
      <c r="CJ542" s="1007"/>
    </row>
    <row r="543" spans="1:88" s="1011" customFormat="1" hidden="1">
      <c r="A543" s="1039"/>
      <c r="B543" s="1019"/>
      <c r="C543" s="1019"/>
      <c r="D543" s="1019"/>
      <c r="E543" s="1019"/>
      <c r="F543" s="1019"/>
      <c r="G543" s="1019"/>
      <c r="H543" s="1019"/>
      <c r="I543" s="1019"/>
      <c r="J543" s="1019"/>
      <c r="K543" s="1019"/>
      <c r="L543" s="1019"/>
      <c r="M543" s="1019"/>
      <c r="N543" s="1019"/>
      <c r="O543" s="1019"/>
      <c r="P543" s="1019"/>
      <c r="Q543" s="1019"/>
      <c r="R543" s="1019"/>
      <c r="S543" s="1019"/>
      <c r="T543" s="1019"/>
      <c r="U543" s="1019"/>
      <c r="V543" s="1019"/>
      <c r="W543" s="1019"/>
      <c r="X543" s="1040"/>
      <c r="Y543" s="1041"/>
      <c r="Z543" s="1019"/>
      <c r="AA543" s="1019"/>
      <c r="AB543" s="1019"/>
      <c r="AC543" s="1019"/>
      <c r="AD543" s="1019"/>
      <c r="AE543" s="1019"/>
      <c r="AF543" s="1019"/>
      <c r="AG543" s="1019"/>
      <c r="AH543" s="1019"/>
      <c r="AI543" s="1019"/>
      <c r="AJ543" s="1019"/>
      <c r="AK543" s="1019"/>
      <c r="AL543" s="1019"/>
      <c r="AM543" s="1019"/>
      <c r="AN543" s="1019"/>
      <c r="AO543" s="1019"/>
      <c r="AP543" s="1019"/>
      <c r="AQ543" s="1019"/>
      <c r="AR543" s="1019"/>
      <c r="AS543" s="1019"/>
      <c r="AT543" s="1039"/>
      <c r="AU543" s="1039"/>
      <c r="AV543" s="1042"/>
      <c r="AW543" s="1041"/>
      <c r="AX543" s="1039"/>
      <c r="AY543" s="1039"/>
      <c r="AZ543" s="1019"/>
      <c r="BA543" s="1019"/>
      <c r="BB543" s="1039"/>
      <c r="BC543" s="1039"/>
      <c r="BD543" s="1039"/>
      <c r="BE543" s="1019"/>
      <c r="BF543" s="1019"/>
      <c r="BG543" s="1039"/>
      <c r="BH543" s="1007"/>
      <c r="BI543" s="1007"/>
      <c r="BJ543" s="1007"/>
      <c r="BK543" s="1007"/>
      <c r="BL543" s="1007"/>
      <c r="BM543" s="1007"/>
      <c r="BN543" s="1007"/>
      <c r="BO543" s="1007"/>
      <c r="BP543" s="1007"/>
      <c r="BQ543" s="1007"/>
      <c r="BR543" s="1007"/>
      <c r="BS543" s="1007"/>
      <c r="BT543" s="1007"/>
      <c r="BU543" s="1007"/>
      <c r="BV543" s="1007"/>
      <c r="BW543" s="1007"/>
      <c r="BX543" s="1007"/>
      <c r="BY543" s="1007"/>
      <c r="BZ543" s="1007"/>
      <c r="CA543" s="1007"/>
      <c r="CB543" s="1007"/>
      <c r="CC543" s="1007"/>
      <c r="CD543" s="1007"/>
      <c r="CE543" s="1007"/>
      <c r="CF543" s="1007"/>
      <c r="CG543" s="1007"/>
      <c r="CH543" s="1007"/>
      <c r="CI543" s="1007"/>
      <c r="CJ543" s="1007"/>
    </row>
    <row r="544" spans="1:88" s="1011" customFormat="1" hidden="1">
      <c r="A544" s="1039"/>
      <c r="B544" s="1019"/>
      <c r="C544" s="1019"/>
      <c r="D544" s="1019"/>
      <c r="E544" s="1019"/>
      <c r="F544" s="1019"/>
      <c r="G544" s="1019"/>
      <c r="H544" s="1019"/>
      <c r="I544" s="1019"/>
      <c r="J544" s="1019"/>
      <c r="K544" s="1019"/>
      <c r="L544" s="1019"/>
      <c r="M544" s="1019"/>
      <c r="N544" s="1019"/>
      <c r="O544" s="1019"/>
      <c r="P544" s="1019"/>
      <c r="Q544" s="1019"/>
      <c r="R544" s="1019"/>
      <c r="S544" s="1019"/>
      <c r="T544" s="1019"/>
      <c r="U544" s="1019"/>
      <c r="V544" s="1019"/>
      <c r="W544" s="1019"/>
      <c r="X544" s="1040"/>
      <c r="Y544" s="1041"/>
      <c r="Z544" s="1019"/>
      <c r="AA544" s="1019"/>
      <c r="AB544" s="1019"/>
      <c r="AC544" s="1019"/>
      <c r="AD544" s="1019"/>
      <c r="AE544" s="1019"/>
      <c r="AF544" s="1019"/>
      <c r="AG544" s="1019"/>
      <c r="AH544" s="1019"/>
      <c r="AI544" s="1019"/>
      <c r="AJ544" s="1019"/>
      <c r="AK544" s="1019"/>
      <c r="AL544" s="1019"/>
      <c r="AM544" s="1019"/>
      <c r="AN544" s="1019"/>
      <c r="AO544" s="1019"/>
      <c r="AP544" s="1019"/>
      <c r="AQ544" s="1019"/>
      <c r="AR544" s="1019"/>
      <c r="AS544" s="1019"/>
      <c r="AT544" s="1039"/>
      <c r="AU544" s="1039"/>
      <c r="AV544" s="1042"/>
      <c r="AW544" s="1041"/>
      <c r="AX544" s="1039"/>
      <c r="AY544" s="1039"/>
      <c r="AZ544" s="1019"/>
      <c r="BA544" s="1019"/>
      <c r="BB544" s="1039"/>
      <c r="BC544" s="1039"/>
      <c r="BD544" s="1039"/>
      <c r="BE544" s="1019"/>
      <c r="BF544" s="1019"/>
      <c r="BG544" s="1039"/>
      <c r="BH544" s="1007"/>
      <c r="BI544" s="1007"/>
      <c r="BJ544" s="1007"/>
      <c r="BK544" s="1007"/>
      <c r="BL544" s="1007"/>
      <c r="BM544" s="1007"/>
      <c r="BN544" s="1007"/>
      <c r="BO544" s="1007"/>
      <c r="BP544" s="1007"/>
      <c r="BQ544" s="1007"/>
      <c r="BR544" s="1007"/>
      <c r="BS544" s="1007"/>
      <c r="BT544" s="1007"/>
      <c r="BU544" s="1007"/>
      <c r="BV544" s="1007"/>
      <c r="BW544" s="1007"/>
      <c r="BX544" s="1007"/>
      <c r="BY544" s="1007"/>
      <c r="BZ544" s="1007"/>
      <c r="CA544" s="1007"/>
      <c r="CB544" s="1007"/>
      <c r="CC544" s="1007"/>
      <c r="CD544" s="1007"/>
      <c r="CE544" s="1007"/>
      <c r="CF544" s="1007"/>
      <c r="CG544" s="1007"/>
      <c r="CH544" s="1007"/>
      <c r="CI544" s="1007"/>
      <c r="CJ544" s="1007"/>
    </row>
    <row r="545" spans="1:88" s="1011" customFormat="1" hidden="1">
      <c r="A545" s="1039"/>
      <c r="B545" s="1019"/>
      <c r="C545" s="1019"/>
      <c r="D545" s="1019"/>
      <c r="E545" s="1019"/>
      <c r="F545" s="1019"/>
      <c r="G545" s="1019"/>
      <c r="H545" s="1019"/>
      <c r="I545" s="1019"/>
      <c r="J545" s="1019"/>
      <c r="K545" s="1019"/>
      <c r="L545" s="1019"/>
      <c r="M545" s="1019"/>
      <c r="N545" s="1019"/>
      <c r="O545" s="1019"/>
      <c r="P545" s="1019"/>
      <c r="Q545" s="1019"/>
      <c r="R545" s="1019"/>
      <c r="S545" s="1019"/>
      <c r="T545" s="1019"/>
      <c r="U545" s="1019"/>
      <c r="V545" s="1019"/>
      <c r="W545" s="1019"/>
      <c r="X545" s="1040"/>
      <c r="Y545" s="1041"/>
      <c r="Z545" s="1019"/>
      <c r="AA545" s="1019"/>
      <c r="AB545" s="1019"/>
      <c r="AC545" s="1019"/>
      <c r="AD545" s="1019"/>
      <c r="AE545" s="1019"/>
      <c r="AF545" s="1019"/>
      <c r="AG545" s="1019"/>
      <c r="AH545" s="1019"/>
      <c r="AI545" s="1019"/>
      <c r="AJ545" s="1019"/>
      <c r="AK545" s="1019"/>
      <c r="AL545" s="1019"/>
      <c r="AM545" s="1019"/>
      <c r="AN545" s="1019"/>
      <c r="AO545" s="1019"/>
      <c r="AP545" s="1019"/>
      <c r="AQ545" s="1019"/>
      <c r="AR545" s="1019"/>
      <c r="AS545" s="1019"/>
      <c r="AT545" s="1039"/>
      <c r="AU545" s="1039"/>
      <c r="AV545" s="1042"/>
      <c r="AW545" s="1041"/>
      <c r="AX545" s="1039"/>
      <c r="AY545" s="1039"/>
      <c r="AZ545" s="1019"/>
      <c r="BA545" s="1019"/>
      <c r="BB545" s="1039"/>
      <c r="BC545" s="1039"/>
      <c r="BD545" s="1039"/>
      <c r="BE545" s="1019"/>
      <c r="BF545" s="1019"/>
      <c r="BG545" s="1039"/>
      <c r="BH545" s="1007"/>
      <c r="BI545" s="1007"/>
      <c r="BJ545" s="1007"/>
      <c r="BK545" s="1007"/>
      <c r="BL545" s="1007"/>
      <c r="BM545" s="1007"/>
      <c r="BN545" s="1007"/>
      <c r="BO545" s="1007"/>
      <c r="BP545" s="1007"/>
      <c r="BQ545" s="1007"/>
      <c r="BR545" s="1007"/>
      <c r="BS545" s="1007"/>
      <c r="BT545" s="1007"/>
      <c r="BU545" s="1007"/>
      <c r="BV545" s="1007"/>
      <c r="BW545" s="1007"/>
      <c r="BX545" s="1007"/>
      <c r="BY545" s="1007"/>
      <c r="BZ545" s="1007"/>
      <c r="CA545" s="1007"/>
      <c r="CB545" s="1007"/>
      <c r="CC545" s="1007"/>
      <c r="CD545" s="1007"/>
      <c r="CE545" s="1007"/>
      <c r="CF545" s="1007"/>
      <c r="CG545" s="1007"/>
      <c r="CH545" s="1007"/>
      <c r="CI545" s="1007"/>
      <c r="CJ545" s="1007"/>
    </row>
    <row r="546" spans="1:88" s="1011" customFormat="1" hidden="1">
      <c r="A546" s="1039"/>
      <c r="B546" s="1019"/>
      <c r="C546" s="1019"/>
      <c r="D546" s="1019"/>
      <c r="E546" s="1019"/>
      <c r="F546" s="1019"/>
      <c r="G546" s="1019"/>
      <c r="H546" s="1019"/>
      <c r="I546" s="1019"/>
      <c r="J546" s="1019"/>
      <c r="K546" s="1019"/>
      <c r="L546" s="1019"/>
      <c r="M546" s="1019"/>
      <c r="N546" s="1019"/>
      <c r="O546" s="1019"/>
      <c r="P546" s="1019"/>
      <c r="Q546" s="1019"/>
      <c r="R546" s="1019"/>
      <c r="S546" s="1019"/>
      <c r="T546" s="1019"/>
      <c r="U546" s="1019"/>
      <c r="V546" s="1019"/>
      <c r="W546" s="1019"/>
      <c r="X546" s="1040"/>
      <c r="Y546" s="1041"/>
      <c r="Z546" s="1019"/>
      <c r="AA546" s="1019"/>
      <c r="AB546" s="1019"/>
      <c r="AC546" s="1019"/>
      <c r="AD546" s="1019"/>
      <c r="AE546" s="1019"/>
      <c r="AF546" s="1019"/>
      <c r="AG546" s="1019"/>
      <c r="AH546" s="1019"/>
      <c r="AI546" s="1019"/>
      <c r="AJ546" s="1019"/>
      <c r="AK546" s="1019"/>
      <c r="AL546" s="1019"/>
      <c r="AM546" s="1019"/>
      <c r="AN546" s="1019"/>
      <c r="AO546" s="1019"/>
      <c r="AP546" s="1019"/>
      <c r="AQ546" s="1019"/>
      <c r="AR546" s="1019"/>
      <c r="AS546" s="1019"/>
      <c r="AT546" s="1039"/>
      <c r="AU546" s="1039"/>
      <c r="AV546" s="1042"/>
      <c r="AW546" s="1041"/>
      <c r="AX546" s="1039"/>
      <c r="AY546" s="1039"/>
      <c r="AZ546" s="1019"/>
      <c r="BA546" s="1019"/>
      <c r="BB546" s="1039"/>
      <c r="BC546" s="1039"/>
      <c r="BD546" s="1039"/>
      <c r="BE546" s="1019"/>
      <c r="BF546" s="1019"/>
      <c r="BG546" s="1039"/>
      <c r="BH546" s="1007"/>
      <c r="BI546" s="1007"/>
      <c r="BJ546" s="1007"/>
      <c r="BK546" s="1007"/>
      <c r="BL546" s="1007"/>
      <c r="BM546" s="1007"/>
      <c r="BN546" s="1007"/>
      <c r="BO546" s="1007"/>
      <c r="BP546" s="1007"/>
      <c r="BQ546" s="1007"/>
      <c r="BR546" s="1007"/>
      <c r="BS546" s="1007"/>
      <c r="BT546" s="1007"/>
      <c r="BU546" s="1007"/>
      <c r="BV546" s="1007"/>
      <c r="BW546" s="1007"/>
      <c r="BX546" s="1007"/>
      <c r="BY546" s="1007"/>
      <c r="BZ546" s="1007"/>
      <c r="CA546" s="1007"/>
      <c r="CB546" s="1007"/>
      <c r="CC546" s="1007"/>
      <c r="CD546" s="1007"/>
      <c r="CE546" s="1007"/>
      <c r="CF546" s="1007"/>
      <c r="CG546" s="1007"/>
      <c r="CH546" s="1007"/>
      <c r="CI546" s="1007"/>
      <c r="CJ546" s="1007"/>
    </row>
    <row r="547" spans="1:88" s="1011" customFormat="1" hidden="1">
      <c r="A547" s="1039"/>
      <c r="B547" s="1019"/>
      <c r="C547" s="1019"/>
      <c r="D547" s="1019"/>
      <c r="E547" s="1019"/>
      <c r="F547" s="1019"/>
      <c r="G547" s="1019"/>
      <c r="H547" s="1019"/>
      <c r="I547" s="1019"/>
      <c r="J547" s="1019"/>
      <c r="K547" s="1019"/>
      <c r="L547" s="1019"/>
      <c r="M547" s="1019"/>
      <c r="N547" s="1019"/>
      <c r="O547" s="1019"/>
      <c r="P547" s="1019"/>
      <c r="Q547" s="1019"/>
      <c r="R547" s="1019"/>
      <c r="S547" s="1019"/>
      <c r="T547" s="1019"/>
      <c r="U547" s="1019"/>
      <c r="V547" s="1019"/>
      <c r="W547" s="1019"/>
      <c r="X547" s="1040"/>
      <c r="Y547" s="1041"/>
      <c r="Z547" s="1019"/>
      <c r="AA547" s="1019"/>
      <c r="AB547" s="1019"/>
      <c r="AC547" s="1019"/>
      <c r="AD547" s="1019"/>
      <c r="AE547" s="1019"/>
      <c r="AF547" s="1019"/>
      <c r="AG547" s="1019"/>
      <c r="AH547" s="1019"/>
      <c r="AI547" s="1019"/>
      <c r="AJ547" s="1019"/>
      <c r="AK547" s="1019"/>
      <c r="AL547" s="1019"/>
      <c r="AM547" s="1019"/>
      <c r="AN547" s="1019"/>
      <c r="AO547" s="1019"/>
      <c r="AP547" s="1019"/>
      <c r="AQ547" s="1019"/>
      <c r="AR547" s="1019"/>
      <c r="AS547" s="1019"/>
      <c r="AT547" s="1039"/>
      <c r="AU547" s="1039"/>
      <c r="AV547" s="1042"/>
      <c r="AW547" s="1041"/>
      <c r="AX547" s="1039"/>
      <c r="AY547" s="1039"/>
      <c r="AZ547" s="1019"/>
      <c r="BA547" s="1019"/>
      <c r="BB547" s="1039"/>
      <c r="BC547" s="1039"/>
      <c r="BD547" s="1039"/>
      <c r="BE547" s="1019"/>
      <c r="BF547" s="1019"/>
      <c r="BG547" s="1039"/>
      <c r="BH547" s="1007"/>
      <c r="BI547" s="1007"/>
      <c r="BJ547" s="1007"/>
      <c r="BK547" s="1007"/>
      <c r="BL547" s="1007"/>
      <c r="BM547" s="1007"/>
      <c r="BN547" s="1007"/>
      <c r="BO547" s="1007"/>
      <c r="BP547" s="1007"/>
      <c r="BQ547" s="1007"/>
      <c r="BR547" s="1007"/>
      <c r="BS547" s="1007"/>
      <c r="BT547" s="1007"/>
      <c r="BU547" s="1007"/>
      <c r="BV547" s="1007"/>
      <c r="BW547" s="1007"/>
      <c r="BX547" s="1007"/>
      <c r="BY547" s="1007"/>
      <c r="BZ547" s="1007"/>
      <c r="CA547" s="1007"/>
      <c r="CB547" s="1007"/>
      <c r="CC547" s="1007"/>
      <c r="CD547" s="1007"/>
      <c r="CE547" s="1007"/>
      <c r="CF547" s="1007"/>
      <c r="CG547" s="1007"/>
      <c r="CH547" s="1007"/>
      <c r="CI547" s="1007"/>
      <c r="CJ547" s="1007"/>
    </row>
    <row r="548" spans="1:88" s="1011" customFormat="1" hidden="1">
      <c r="A548" s="1039"/>
      <c r="B548" s="1019"/>
      <c r="C548" s="1019"/>
      <c r="D548" s="1019"/>
      <c r="E548" s="1019"/>
      <c r="F548" s="1019"/>
      <c r="G548" s="1019"/>
      <c r="H548" s="1019"/>
      <c r="I548" s="1019"/>
      <c r="J548" s="1019"/>
      <c r="K548" s="1019"/>
      <c r="L548" s="1019"/>
      <c r="M548" s="1019"/>
      <c r="N548" s="1019"/>
      <c r="O548" s="1019"/>
      <c r="P548" s="1019"/>
      <c r="Q548" s="1019"/>
      <c r="R548" s="1019"/>
      <c r="S548" s="1019"/>
      <c r="T548" s="1019"/>
      <c r="U548" s="1019"/>
      <c r="V548" s="1019"/>
      <c r="W548" s="1019"/>
      <c r="X548" s="1040"/>
      <c r="Y548" s="1041"/>
      <c r="Z548" s="1019"/>
      <c r="AA548" s="1019"/>
      <c r="AB548" s="1019"/>
      <c r="AC548" s="1019"/>
      <c r="AD548" s="1019"/>
      <c r="AE548" s="1019"/>
      <c r="AF548" s="1019"/>
      <c r="AG548" s="1019"/>
      <c r="AH548" s="1019"/>
      <c r="AI548" s="1019"/>
      <c r="AJ548" s="1019"/>
      <c r="AK548" s="1019"/>
      <c r="AL548" s="1019"/>
      <c r="AM548" s="1019"/>
      <c r="AN548" s="1019"/>
      <c r="AO548" s="1019"/>
      <c r="AP548" s="1019"/>
      <c r="AQ548" s="1019"/>
      <c r="AR548" s="1019"/>
      <c r="AS548" s="1019"/>
      <c r="AT548" s="1039"/>
      <c r="AU548" s="1039"/>
      <c r="AV548" s="1042"/>
      <c r="AW548" s="1041"/>
      <c r="AX548" s="1039"/>
      <c r="AY548" s="1039"/>
      <c r="AZ548" s="1019"/>
      <c r="BA548" s="1019"/>
      <c r="BB548" s="1039"/>
      <c r="BC548" s="1039"/>
      <c r="BD548" s="1039"/>
      <c r="BE548" s="1019"/>
      <c r="BF548" s="1019"/>
      <c r="BG548" s="1039"/>
      <c r="BH548" s="1007"/>
      <c r="BI548" s="1007"/>
      <c r="BJ548" s="1007"/>
      <c r="BK548" s="1007"/>
      <c r="BL548" s="1007"/>
      <c r="BM548" s="1007"/>
      <c r="BN548" s="1007"/>
      <c r="BO548" s="1007"/>
      <c r="BP548" s="1007"/>
      <c r="BQ548" s="1007"/>
      <c r="BR548" s="1007"/>
      <c r="BS548" s="1007"/>
      <c r="BT548" s="1007"/>
      <c r="BU548" s="1007"/>
      <c r="BV548" s="1007"/>
      <c r="BW548" s="1007"/>
      <c r="BX548" s="1007"/>
      <c r="BY548" s="1007"/>
      <c r="BZ548" s="1007"/>
      <c r="CA548" s="1007"/>
      <c r="CB548" s="1007"/>
      <c r="CC548" s="1007"/>
      <c r="CD548" s="1007"/>
      <c r="CE548" s="1007"/>
      <c r="CF548" s="1007"/>
      <c r="CG548" s="1007"/>
      <c r="CH548" s="1007"/>
      <c r="CI548" s="1007"/>
      <c r="CJ548" s="1007"/>
    </row>
    <row r="549" spans="1:88" s="1011" customFormat="1" hidden="1">
      <c r="A549" s="1039"/>
      <c r="B549" s="1019"/>
      <c r="C549" s="1019"/>
      <c r="D549" s="1019"/>
      <c r="E549" s="1019"/>
      <c r="F549" s="1019"/>
      <c r="G549" s="1019"/>
      <c r="H549" s="1019"/>
      <c r="I549" s="1019"/>
      <c r="J549" s="1019"/>
      <c r="K549" s="1019"/>
      <c r="L549" s="1019"/>
      <c r="M549" s="1019"/>
      <c r="N549" s="1019"/>
      <c r="O549" s="1019"/>
      <c r="P549" s="1019"/>
      <c r="Q549" s="1019"/>
      <c r="R549" s="1019"/>
      <c r="S549" s="1019"/>
      <c r="T549" s="1019"/>
      <c r="U549" s="1019"/>
      <c r="V549" s="1019"/>
      <c r="W549" s="1019"/>
      <c r="X549" s="1040"/>
      <c r="Y549" s="1041"/>
      <c r="Z549" s="1019"/>
      <c r="AA549" s="1019"/>
      <c r="AB549" s="1019"/>
      <c r="AC549" s="1019"/>
      <c r="AD549" s="1019"/>
      <c r="AE549" s="1019"/>
      <c r="AF549" s="1019"/>
      <c r="AG549" s="1019"/>
      <c r="AH549" s="1019"/>
      <c r="AI549" s="1019"/>
      <c r="AJ549" s="1019"/>
      <c r="AK549" s="1019"/>
      <c r="AL549" s="1019"/>
      <c r="AM549" s="1019"/>
      <c r="AN549" s="1019"/>
      <c r="AO549" s="1019"/>
      <c r="AP549" s="1019"/>
      <c r="AQ549" s="1019"/>
      <c r="AR549" s="1019"/>
      <c r="AS549" s="1019"/>
      <c r="AT549" s="1039"/>
      <c r="AU549" s="1039"/>
      <c r="AV549" s="1042"/>
      <c r="AW549" s="1041"/>
      <c r="AX549" s="1039"/>
      <c r="AY549" s="1039"/>
      <c r="AZ549" s="1019"/>
      <c r="BA549" s="1019"/>
      <c r="BB549" s="1039"/>
      <c r="BC549" s="1039"/>
      <c r="BD549" s="1039"/>
      <c r="BE549" s="1019"/>
      <c r="BF549" s="1019"/>
      <c r="BG549" s="1039"/>
      <c r="BH549" s="1007"/>
      <c r="BI549" s="1007"/>
      <c r="BJ549" s="1007"/>
      <c r="BK549" s="1007"/>
      <c r="BL549" s="1007"/>
      <c r="BM549" s="1007"/>
      <c r="BN549" s="1007"/>
      <c r="BO549" s="1007"/>
      <c r="BP549" s="1007"/>
      <c r="BQ549" s="1007"/>
      <c r="BR549" s="1007"/>
      <c r="BS549" s="1007"/>
      <c r="BT549" s="1007"/>
      <c r="BU549" s="1007"/>
      <c r="BV549" s="1007"/>
      <c r="BW549" s="1007"/>
      <c r="BX549" s="1007"/>
      <c r="BY549" s="1007"/>
      <c r="BZ549" s="1007"/>
      <c r="CA549" s="1007"/>
      <c r="CB549" s="1007"/>
      <c r="CC549" s="1007"/>
      <c r="CD549" s="1007"/>
      <c r="CE549" s="1007"/>
      <c r="CF549" s="1007"/>
      <c r="CG549" s="1007"/>
      <c r="CH549" s="1007"/>
      <c r="CI549" s="1007"/>
      <c r="CJ549" s="1007"/>
    </row>
    <row r="550" spans="1:88" s="1011" customFormat="1" hidden="1">
      <c r="A550" s="1039"/>
      <c r="B550" s="1019"/>
      <c r="C550" s="1019"/>
      <c r="D550" s="1019"/>
      <c r="E550" s="1019"/>
      <c r="F550" s="1019"/>
      <c r="G550" s="1019"/>
      <c r="H550" s="1019"/>
      <c r="I550" s="1019"/>
      <c r="J550" s="1019"/>
      <c r="K550" s="1019"/>
      <c r="L550" s="1019"/>
      <c r="M550" s="1019"/>
      <c r="N550" s="1019"/>
      <c r="O550" s="1019"/>
      <c r="P550" s="1019"/>
      <c r="Q550" s="1019"/>
      <c r="R550" s="1019"/>
      <c r="S550" s="1019"/>
      <c r="T550" s="1019"/>
      <c r="U550" s="1019"/>
      <c r="V550" s="1019"/>
      <c r="W550" s="1019"/>
      <c r="X550" s="1040"/>
      <c r="Y550" s="1041"/>
      <c r="Z550" s="1019"/>
      <c r="AA550" s="1019"/>
      <c r="AB550" s="1019"/>
      <c r="AC550" s="1019"/>
      <c r="AD550" s="1019"/>
      <c r="AE550" s="1019"/>
      <c r="AF550" s="1019"/>
      <c r="AG550" s="1019"/>
      <c r="AH550" s="1019"/>
      <c r="AI550" s="1019"/>
      <c r="AJ550" s="1019"/>
      <c r="AK550" s="1019"/>
      <c r="AL550" s="1019"/>
      <c r="AM550" s="1019"/>
      <c r="AN550" s="1019"/>
      <c r="AO550" s="1019"/>
      <c r="AP550" s="1019"/>
      <c r="AQ550" s="1019"/>
      <c r="AR550" s="1019"/>
      <c r="AS550" s="1019"/>
      <c r="AT550" s="1039"/>
      <c r="AU550" s="1039"/>
      <c r="AV550" s="1042"/>
      <c r="AW550" s="1041"/>
      <c r="AX550" s="1039"/>
      <c r="AY550" s="1039"/>
      <c r="AZ550" s="1019"/>
      <c r="BA550" s="1019"/>
      <c r="BB550" s="1039"/>
      <c r="BC550" s="1039"/>
      <c r="BD550" s="1039"/>
      <c r="BE550" s="1019"/>
      <c r="BF550" s="1019"/>
      <c r="BG550" s="1039"/>
      <c r="BH550" s="1007"/>
      <c r="BI550" s="1007"/>
      <c r="BJ550" s="1007"/>
      <c r="BK550" s="1007"/>
      <c r="BL550" s="1007"/>
      <c r="BM550" s="1007"/>
      <c r="BN550" s="1007"/>
      <c r="BO550" s="1007"/>
      <c r="BP550" s="1007"/>
      <c r="BQ550" s="1007"/>
      <c r="BR550" s="1007"/>
      <c r="BS550" s="1007"/>
      <c r="BT550" s="1007"/>
      <c r="BU550" s="1007"/>
      <c r="BV550" s="1007"/>
      <c r="BW550" s="1007"/>
      <c r="BX550" s="1007"/>
      <c r="BY550" s="1007"/>
      <c r="BZ550" s="1007"/>
      <c r="CA550" s="1007"/>
      <c r="CB550" s="1007"/>
      <c r="CC550" s="1007"/>
      <c r="CD550" s="1007"/>
      <c r="CE550" s="1007"/>
      <c r="CF550" s="1007"/>
      <c r="CG550" s="1007"/>
      <c r="CH550" s="1007"/>
      <c r="CI550" s="1007"/>
      <c r="CJ550" s="1007"/>
    </row>
    <row r="551" spans="1:88" s="1011" customFormat="1" hidden="1">
      <c r="A551" s="1039"/>
      <c r="B551" s="1019"/>
      <c r="C551" s="1019"/>
      <c r="D551" s="1019"/>
      <c r="E551" s="1019"/>
      <c r="F551" s="1019"/>
      <c r="G551" s="1019"/>
      <c r="H551" s="1019"/>
      <c r="I551" s="1019"/>
      <c r="J551" s="1019"/>
      <c r="K551" s="1019"/>
      <c r="L551" s="1019"/>
      <c r="M551" s="1019"/>
      <c r="N551" s="1019"/>
      <c r="O551" s="1019"/>
      <c r="P551" s="1019"/>
      <c r="Q551" s="1019"/>
      <c r="R551" s="1019"/>
      <c r="S551" s="1019"/>
      <c r="T551" s="1019"/>
      <c r="U551" s="1019"/>
      <c r="V551" s="1019"/>
      <c r="W551" s="1019"/>
      <c r="X551" s="1040"/>
      <c r="Y551" s="1041"/>
      <c r="Z551" s="1019"/>
      <c r="AA551" s="1019"/>
      <c r="AB551" s="1019"/>
      <c r="AC551" s="1019"/>
      <c r="AD551" s="1019"/>
      <c r="AE551" s="1019"/>
      <c r="AF551" s="1019"/>
      <c r="AG551" s="1019"/>
      <c r="AH551" s="1019"/>
      <c r="AI551" s="1019"/>
      <c r="AJ551" s="1019"/>
      <c r="AK551" s="1019"/>
      <c r="AL551" s="1019"/>
      <c r="AM551" s="1019"/>
      <c r="AN551" s="1019"/>
      <c r="AO551" s="1019"/>
      <c r="AP551" s="1019"/>
      <c r="AQ551" s="1019"/>
      <c r="AR551" s="1019"/>
      <c r="AS551" s="1019"/>
      <c r="AT551" s="1039"/>
      <c r="AU551" s="1039"/>
      <c r="AV551" s="1042"/>
      <c r="AW551" s="1041"/>
      <c r="AX551" s="1039"/>
      <c r="AY551" s="1039"/>
      <c r="AZ551" s="1019"/>
      <c r="BA551" s="1019"/>
      <c r="BB551" s="1039"/>
      <c r="BC551" s="1039"/>
      <c r="BD551" s="1039"/>
      <c r="BE551" s="1019"/>
      <c r="BF551" s="1019"/>
      <c r="BG551" s="1039"/>
      <c r="BH551" s="1007"/>
      <c r="BI551" s="1007"/>
      <c r="BJ551" s="1007"/>
      <c r="BK551" s="1007"/>
      <c r="BL551" s="1007"/>
      <c r="BM551" s="1007"/>
      <c r="BN551" s="1007"/>
      <c r="BO551" s="1007"/>
      <c r="BP551" s="1007"/>
      <c r="BQ551" s="1007"/>
      <c r="BR551" s="1007"/>
      <c r="BS551" s="1007"/>
      <c r="BT551" s="1007"/>
      <c r="BU551" s="1007"/>
      <c r="BV551" s="1007"/>
      <c r="BW551" s="1007"/>
      <c r="BX551" s="1007"/>
      <c r="BY551" s="1007"/>
      <c r="BZ551" s="1007"/>
      <c r="CA551" s="1007"/>
      <c r="CB551" s="1007"/>
      <c r="CC551" s="1007"/>
      <c r="CD551" s="1007"/>
      <c r="CE551" s="1007"/>
      <c r="CF551" s="1007"/>
      <c r="CG551" s="1007"/>
      <c r="CH551" s="1007"/>
      <c r="CI551" s="1007"/>
      <c r="CJ551" s="1007"/>
    </row>
    <row r="552" spans="1:88" s="1011" customFormat="1" hidden="1">
      <c r="A552" s="1039"/>
      <c r="B552" s="1019"/>
      <c r="C552" s="1019"/>
      <c r="D552" s="1019"/>
      <c r="E552" s="1019"/>
      <c r="F552" s="1019"/>
      <c r="G552" s="1019"/>
      <c r="H552" s="1019"/>
      <c r="I552" s="1019"/>
      <c r="J552" s="1019"/>
      <c r="K552" s="1019"/>
      <c r="L552" s="1019"/>
      <c r="M552" s="1019"/>
      <c r="N552" s="1019"/>
      <c r="O552" s="1019"/>
      <c r="P552" s="1019"/>
      <c r="Q552" s="1019"/>
      <c r="R552" s="1019"/>
      <c r="S552" s="1019"/>
      <c r="T552" s="1019"/>
      <c r="U552" s="1019"/>
      <c r="V552" s="1019"/>
      <c r="W552" s="1019"/>
      <c r="X552" s="1040"/>
      <c r="Y552" s="1041"/>
      <c r="Z552" s="1019"/>
      <c r="AA552" s="1019"/>
      <c r="AB552" s="1019"/>
      <c r="AC552" s="1019"/>
      <c r="AD552" s="1019"/>
      <c r="AE552" s="1019"/>
      <c r="AF552" s="1019"/>
      <c r="AG552" s="1019"/>
      <c r="AH552" s="1019"/>
      <c r="AI552" s="1019"/>
      <c r="AJ552" s="1019"/>
      <c r="AK552" s="1019"/>
      <c r="AL552" s="1019"/>
      <c r="AM552" s="1019"/>
      <c r="AN552" s="1019"/>
      <c r="AO552" s="1019"/>
      <c r="AP552" s="1019"/>
      <c r="AQ552" s="1019"/>
      <c r="AR552" s="1019"/>
      <c r="AS552" s="1019"/>
      <c r="AT552" s="1039"/>
      <c r="AU552" s="1039"/>
      <c r="AV552" s="1042"/>
      <c r="AW552" s="1041"/>
      <c r="AX552" s="1039"/>
      <c r="AY552" s="1039"/>
      <c r="AZ552" s="1019"/>
      <c r="BA552" s="1019"/>
      <c r="BB552" s="1039"/>
      <c r="BC552" s="1039"/>
      <c r="BD552" s="1039"/>
      <c r="BE552" s="1019"/>
      <c r="BF552" s="1019"/>
      <c r="BG552" s="1039"/>
      <c r="BH552" s="1007"/>
      <c r="BI552" s="1007"/>
      <c r="BJ552" s="1007"/>
      <c r="BK552" s="1007"/>
      <c r="BL552" s="1007"/>
      <c r="BM552" s="1007"/>
      <c r="BN552" s="1007"/>
      <c r="BO552" s="1007"/>
      <c r="BP552" s="1007"/>
      <c r="BQ552" s="1007"/>
      <c r="BR552" s="1007"/>
      <c r="BS552" s="1007"/>
      <c r="BT552" s="1007"/>
      <c r="BU552" s="1007"/>
      <c r="BV552" s="1007"/>
      <c r="BW552" s="1007"/>
      <c r="BX552" s="1007"/>
      <c r="BY552" s="1007"/>
      <c r="BZ552" s="1007"/>
      <c r="CA552" s="1007"/>
      <c r="CB552" s="1007"/>
      <c r="CC552" s="1007"/>
      <c r="CD552" s="1007"/>
      <c r="CE552" s="1007"/>
      <c r="CF552" s="1007"/>
      <c r="CG552" s="1007"/>
      <c r="CH552" s="1007"/>
      <c r="CI552" s="1007"/>
      <c r="CJ552" s="1007"/>
    </row>
    <row r="553" spans="1:88" s="1011" customFormat="1" hidden="1">
      <c r="A553" s="1039"/>
      <c r="B553" s="1019"/>
      <c r="C553" s="1019"/>
      <c r="D553" s="1019"/>
      <c r="E553" s="1019"/>
      <c r="F553" s="1019"/>
      <c r="G553" s="1019"/>
      <c r="H553" s="1019"/>
      <c r="I553" s="1019"/>
      <c r="J553" s="1019"/>
      <c r="K553" s="1019"/>
      <c r="L553" s="1019"/>
      <c r="M553" s="1019"/>
      <c r="N553" s="1019"/>
      <c r="O553" s="1019"/>
      <c r="P553" s="1019"/>
      <c r="Q553" s="1019"/>
      <c r="R553" s="1019"/>
      <c r="S553" s="1019"/>
      <c r="T553" s="1019"/>
      <c r="U553" s="1019"/>
      <c r="V553" s="1019"/>
      <c r="W553" s="1019"/>
      <c r="X553" s="1040"/>
      <c r="Y553" s="1041"/>
      <c r="Z553" s="1019"/>
      <c r="AA553" s="1019"/>
      <c r="AB553" s="1019"/>
      <c r="AC553" s="1019"/>
      <c r="AD553" s="1019"/>
      <c r="AE553" s="1019"/>
      <c r="AF553" s="1019"/>
      <c r="AG553" s="1019"/>
      <c r="AH553" s="1019"/>
      <c r="AI553" s="1019"/>
      <c r="AJ553" s="1019"/>
      <c r="AK553" s="1019"/>
      <c r="AL553" s="1019"/>
      <c r="AM553" s="1019"/>
      <c r="AN553" s="1019"/>
      <c r="AO553" s="1019"/>
      <c r="AP553" s="1019"/>
      <c r="AQ553" s="1019"/>
      <c r="AR553" s="1019"/>
      <c r="AS553" s="1019"/>
      <c r="AT553" s="1039"/>
      <c r="AU553" s="1039"/>
      <c r="AV553" s="1042"/>
      <c r="AW553" s="1041"/>
      <c r="AX553" s="1039"/>
      <c r="AY553" s="1039"/>
      <c r="AZ553" s="1019"/>
      <c r="BA553" s="1019"/>
      <c r="BB553" s="1039"/>
      <c r="BC553" s="1039"/>
      <c r="BD553" s="1039"/>
      <c r="BE553" s="1019"/>
      <c r="BF553" s="1019"/>
      <c r="BG553" s="1039"/>
      <c r="BH553" s="1007"/>
      <c r="BI553" s="1007"/>
      <c r="BJ553" s="1007"/>
      <c r="BK553" s="1007"/>
      <c r="BL553" s="1007"/>
      <c r="BM553" s="1007"/>
      <c r="BN553" s="1007"/>
      <c r="BO553" s="1007"/>
      <c r="BP553" s="1007"/>
      <c r="BQ553" s="1007"/>
      <c r="BR553" s="1007"/>
      <c r="BS553" s="1007"/>
      <c r="BT553" s="1007"/>
      <c r="BU553" s="1007"/>
      <c r="BV553" s="1007"/>
      <c r="BW553" s="1007"/>
      <c r="BX553" s="1007"/>
      <c r="BY553" s="1007"/>
      <c r="BZ553" s="1007"/>
      <c r="CA553" s="1007"/>
      <c r="CB553" s="1007"/>
      <c r="CC553" s="1007"/>
      <c r="CD553" s="1007"/>
      <c r="CE553" s="1007"/>
      <c r="CF553" s="1007"/>
      <c r="CG553" s="1007"/>
      <c r="CH553" s="1007"/>
      <c r="CI553" s="1007"/>
      <c r="CJ553" s="1007"/>
    </row>
    <row r="554" spans="1:88" s="1011" customFormat="1" hidden="1">
      <c r="A554" s="1039"/>
      <c r="B554" s="1019"/>
      <c r="C554" s="1019"/>
      <c r="D554" s="1019"/>
      <c r="E554" s="1019"/>
      <c r="F554" s="1019"/>
      <c r="G554" s="1019"/>
      <c r="H554" s="1019"/>
      <c r="I554" s="1019"/>
      <c r="J554" s="1019"/>
      <c r="K554" s="1019"/>
      <c r="L554" s="1019"/>
      <c r="M554" s="1019"/>
      <c r="N554" s="1019"/>
      <c r="O554" s="1019"/>
      <c r="P554" s="1019"/>
      <c r="Q554" s="1019"/>
      <c r="R554" s="1019"/>
      <c r="S554" s="1019"/>
      <c r="T554" s="1019"/>
      <c r="U554" s="1019"/>
      <c r="V554" s="1019"/>
      <c r="W554" s="1019"/>
      <c r="X554" s="1040"/>
      <c r="Y554" s="1041"/>
      <c r="Z554" s="1019"/>
      <c r="AA554" s="1019"/>
      <c r="AB554" s="1019"/>
      <c r="AC554" s="1019"/>
      <c r="AD554" s="1019"/>
      <c r="AE554" s="1019"/>
      <c r="AF554" s="1019"/>
      <c r="AG554" s="1019"/>
      <c r="AH554" s="1019"/>
      <c r="AI554" s="1019"/>
      <c r="AJ554" s="1019"/>
      <c r="AK554" s="1019"/>
      <c r="AL554" s="1019"/>
      <c r="AM554" s="1019"/>
      <c r="AN554" s="1019"/>
      <c r="AO554" s="1019"/>
      <c r="AP554" s="1019"/>
      <c r="AQ554" s="1019"/>
      <c r="AR554" s="1019"/>
      <c r="AS554" s="1019"/>
      <c r="AT554" s="1039"/>
      <c r="AU554" s="1039"/>
      <c r="AV554" s="1042"/>
      <c r="AW554" s="1041"/>
      <c r="AX554" s="1039"/>
      <c r="AY554" s="1039"/>
      <c r="AZ554" s="1019"/>
      <c r="BA554" s="1019"/>
      <c r="BB554" s="1039"/>
      <c r="BC554" s="1039"/>
      <c r="BD554" s="1039"/>
      <c r="BE554" s="1019"/>
      <c r="BF554" s="1019"/>
      <c r="BG554" s="1039"/>
      <c r="BH554" s="1007"/>
      <c r="BI554" s="1007"/>
      <c r="BJ554" s="1007"/>
      <c r="BK554" s="1007"/>
      <c r="BL554" s="1007"/>
      <c r="BM554" s="1007"/>
      <c r="BN554" s="1007"/>
      <c r="BO554" s="1007"/>
      <c r="BP554" s="1007"/>
      <c r="BQ554" s="1007"/>
      <c r="BR554" s="1007"/>
      <c r="BS554" s="1007"/>
      <c r="BT554" s="1007"/>
      <c r="BU554" s="1007"/>
      <c r="BV554" s="1007"/>
      <c r="BW554" s="1007"/>
      <c r="BX554" s="1007"/>
      <c r="BY554" s="1007"/>
      <c r="BZ554" s="1007"/>
      <c r="CA554" s="1007"/>
      <c r="CB554" s="1007"/>
      <c r="CC554" s="1007"/>
      <c r="CD554" s="1007"/>
      <c r="CE554" s="1007"/>
      <c r="CF554" s="1007"/>
      <c r="CG554" s="1007"/>
      <c r="CH554" s="1007"/>
      <c r="CI554" s="1007"/>
      <c r="CJ554" s="1007"/>
    </row>
    <row r="555" spans="1:88" s="1011" customFormat="1" hidden="1">
      <c r="A555" s="1039"/>
      <c r="B555" s="1019"/>
      <c r="C555" s="1019"/>
      <c r="D555" s="1019"/>
      <c r="E555" s="1019"/>
      <c r="F555" s="1019"/>
      <c r="G555" s="1019"/>
      <c r="H555" s="1019"/>
      <c r="I555" s="1019"/>
      <c r="J555" s="1019"/>
      <c r="K555" s="1019"/>
      <c r="L555" s="1019"/>
      <c r="M555" s="1019"/>
      <c r="N555" s="1019"/>
      <c r="O555" s="1019"/>
      <c r="P555" s="1019"/>
      <c r="Q555" s="1019"/>
      <c r="R555" s="1019"/>
      <c r="S555" s="1019"/>
      <c r="T555" s="1019"/>
      <c r="U555" s="1019"/>
      <c r="V555" s="1019"/>
      <c r="W555" s="1019"/>
      <c r="X555" s="1040"/>
      <c r="Y555" s="1041"/>
      <c r="Z555" s="1019"/>
      <c r="AA555" s="1019"/>
      <c r="AB555" s="1019"/>
      <c r="AC555" s="1019"/>
      <c r="AD555" s="1019"/>
      <c r="AE555" s="1019"/>
      <c r="AF555" s="1019"/>
      <c r="AG555" s="1019"/>
      <c r="AH555" s="1019"/>
      <c r="AI555" s="1019"/>
      <c r="AJ555" s="1019"/>
      <c r="AK555" s="1019"/>
      <c r="AL555" s="1019"/>
      <c r="AM555" s="1019"/>
      <c r="AN555" s="1019"/>
      <c r="AO555" s="1019"/>
      <c r="AP555" s="1019"/>
      <c r="AQ555" s="1019"/>
      <c r="AR555" s="1019"/>
      <c r="AS555" s="1019"/>
      <c r="AT555" s="1039"/>
      <c r="AU555" s="1039"/>
      <c r="AV555" s="1042"/>
      <c r="AW555" s="1041"/>
      <c r="AX555" s="1039"/>
      <c r="AY555" s="1039"/>
      <c r="AZ555" s="1019"/>
      <c r="BA555" s="1019"/>
      <c r="BB555" s="1039"/>
      <c r="BC555" s="1039"/>
      <c r="BD555" s="1039"/>
      <c r="BE555" s="1019"/>
      <c r="BF555" s="1019"/>
      <c r="BG555" s="1039"/>
      <c r="BH555" s="1007"/>
      <c r="BI555" s="1007"/>
      <c r="BJ555" s="1007"/>
      <c r="BK555" s="1007"/>
      <c r="BL555" s="1007"/>
      <c r="BM555" s="1007"/>
      <c r="BN555" s="1007"/>
      <c r="BO555" s="1007"/>
      <c r="BP555" s="1007"/>
      <c r="BQ555" s="1007"/>
      <c r="BR555" s="1007"/>
      <c r="BS555" s="1007"/>
      <c r="BT555" s="1007"/>
      <c r="BU555" s="1007"/>
      <c r="BV555" s="1007"/>
      <c r="BW555" s="1007"/>
      <c r="BX555" s="1007"/>
      <c r="BY555" s="1007"/>
      <c r="BZ555" s="1007"/>
      <c r="CA555" s="1007"/>
      <c r="CB555" s="1007"/>
      <c r="CC555" s="1007"/>
      <c r="CD555" s="1007"/>
      <c r="CE555" s="1007"/>
      <c r="CF555" s="1007"/>
      <c r="CG555" s="1007"/>
      <c r="CH555" s="1007"/>
      <c r="CI555" s="1007"/>
      <c r="CJ555" s="1007"/>
    </row>
    <row r="556" spans="1:88" s="1011" customFormat="1" hidden="1">
      <c r="A556" s="1039"/>
      <c r="B556" s="1019"/>
      <c r="C556" s="1019"/>
      <c r="D556" s="1019"/>
      <c r="E556" s="1019"/>
      <c r="F556" s="1019"/>
      <c r="G556" s="1019"/>
      <c r="H556" s="1019"/>
      <c r="I556" s="1019"/>
      <c r="J556" s="1019"/>
      <c r="K556" s="1019"/>
      <c r="L556" s="1019"/>
      <c r="M556" s="1019"/>
      <c r="N556" s="1019"/>
      <c r="O556" s="1019"/>
      <c r="P556" s="1019"/>
      <c r="Q556" s="1019"/>
      <c r="R556" s="1019"/>
      <c r="S556" s="1019"/>
      <c r="T556" s="1019"/>
      <c r="U556" s="1019"/>
      <c r="V556" s="1019"/>
      <c r="W556" s="1019"/>
      <c r="X556" s="1040"/>
      <c r="Y556" s="1041"/>
      <c r="Z556" s="1019"/>
      <c r="AA556" s="1019"/>
      <c r="AB556" s="1019"/>
      <c r="AC556" s="1019"/>
      <c r="AD556" s="1019"/>
      <c r="AE556" s="1019"/>
      <c r="AF556" s="1019"/>
      <c r="AG556" s="1019"/>
      <c r="AH556" s="1019"/>
      <c r="AI556" s="1019"/>
      <c r="AJ556" s="1019"/>
      <c r="AK556" s="1019"/>
      <c r="AL556" s="1019"/>
      <c r="AM556" s="1019"/>
      <c r="AN556" s="1019"/>
      <c r="AO556" s="1019"/>
      <c r="AP556" s="1019"/>
      <c r="AQ556" s="1019"/>
      <c r="AR556" s="1019"/>
      <c r="AS556" s="1019"/>
      <c r="AT556" s="1039"/>
      <c r="AU556" s="1039"/>
      <c r="AV556" s="1042"/>
      <c r="AW556" s="1041"/>
      <c r="AX556" s="1039"/>
      <c r="AY556" s="1039"/>
      <c r="AZ556" s="1019"/>
      <c r="BA556" s="1019"/>
      <c r="BB556" s="1039"/>
      <c r="BC556" s="1039"/>
      <c r="BD556" s="1039"/>
      <c r="BE556" s="1019"/>
      <c r="BF556" s="1019"/>
      <c r="BG556" s="1039"/>
      <c r="BH556" s="1007"/>
      <c r="BI556" s="1007"/>
      <c r="BJ556" s="1007"/>
      <c r="BK556" s="1007"/>
      <c r="BL556" s="1007"/>
      <c r="BM556" s="1007"/>
      <c r="BN556" s="1007"/>
      <c r="BO556" s="1007"/>
      <c r="BP556" s="1007"/>
      <c r="BQ556" s="1007"/>
      <c r="BR556" s="1007"/>
      <c r="BS556" s="1007"/>
      <c r="BT556" s="1007"/>
      <c r="BU556" s="1007"/>
      <c r="BV556" s="1007"/>
      <c r="BW556" s="1007"/>
      <c r="BX556" s="1007"/>
      <c r="BY556" s="1007"/>
      <c r="BZ556" s="1007"/>
      <c r="CA556" s="1007"/>
      <c r="CB556" s="1007"/>
      <c r="CC556" s="1007"/>
      <c r="CD556" s="1007"/>
      <c r="CE556" s="1007"/>
      <c r="CF556" s="1007"/>
      <c r="CG556" s="1007"/>
      <c r="CH556" s="1007"/>
      <c r="CI556" s="1007"/>
      <c r="CJ556" s="1007"/>
    </row>
    <row r="557" spans="1:88" s="1011" customFormat="1" hidden="1">
      <c r="A557" s="1039"/>
      <c r="B557" s="1019"/>
      <c r="C557" s="1019"/>
      <c r="D557" s="1019"/>
      <c r="E557" s="1019"/>
      <c r="F557" s="1019"/>
      <c r="G557" s="1019"/>
      <c r="H557" s="1019"/>
      <c r="I557" s="1019"/>
      <c r="J557" s="1019"/>
      <c r="K557" s="1019"/>
      <c r="L557" s="1019"/>
      <c r="M557" s="1019"/>
      <c r="N557" s="1019"/>
      <c r="O557" s="1019"/>
      <c r="P557" s="1019"/>
      <c r="Q557" s="1019"/>
      <c r="R557" s="1019"/>
      <c r="S557" s="1019"/>
      <c r="T557" s="1019"/>
      <c r="U557" s="1019"/>
      <c r="V557" s="1019"/>
      <c r="W557" s="1019"/>
      <c r="X557" s="1040"/>
      <c r="Y557" s="1041"/>
      <c r="Z557" s="1019"/>
      <c r="AA557" s="1019"/>
      <c r="AB557" s="1019"/>
      <c r="AC557" s="1019"/>
      <c r="AD557" s="1019"/>
      <c r="AE557" s="1019"/>
      <c r="AF557" s="1019"/>
      <c r="AG557" s="1019"/>
      <c r="AH557" s="1019"/>
      <c r="AI557" s="1019"/>
      <c r="AJ557" s="1019"/>
      <c r="AK557" s="1019"/>
      <c r="AL557" s="1019"/>
      <c r="AM557" s="1019"/>
      <c r="AN557" s="1019"/>
      <c r="AO557" s="1019"/>
      <c r="AP557" s="1019"/>
      <c r="AQ557" s="1019"/>
      <c r="AR557" s="1019"/>
      <c r="AS557" s="1019"/>
      <c r="AT557" s="1039"/>
      <c r="AU557" s="1039"/>
      <c r="AV557" s="1042"/>
      <c r="AW557" s="1041"/>
      <c r="AX557" s="1039"/>
      <c r="AY557" s="1039"/>
      <c r="AZ557" s="1019"/>
      <c r="BA557" s="1019"/>
      <c r="BB557" s="1039"/>
      <c r="BC557" s="1039"/>
      <c r="BD557" s="1039"/>
      <c r="BE557" s="1019"/>
      <c r="BF557" s="1019"/>
      <c r="BG557" s="1039"/>
      <c r="BH557" s="1007"/>
      <c r="BI557" s="1007"/>
      <c r="BJ557" s="1007"/>
      <c r="BK557" s="1007"/>
      <c r="BL557" s="1007"/>
      <c r="BM557" s="1007"/>
      <c r="BN557" s="1007"/>
      <c r="BO557" s="1007"/>
      <c r="BP557" s="1007"/>
      <c r="BQ557" s="1007"/>
      <c r="BR557" s="1007"/>
      <c r="BS557" s="1007"/>
      <c r="BT557" s="1007"/>
      <c r="BU557" s="1007"/>
      <c r="BV557" s="1007"/>
      <c r="BW557" s="1007"/>
      <c r="BX557" s="1007"/>
      <c r="BY557" s="1007"/>
      <c r="BZ557" s="1007"/>
      <c r="CA557" s="1007"/>
      <c r="CB557" s="1007"/>
      <c r="CC557" s="1007"/>
      <c r="CD557" s="1007"/>
      <c r="CE557" s="1007"/>
      <c r="CF557" s="1007"/>
      <c r="CG557" s="1007"/>
      <c r="CH557" s="1007"/>
      <c r="CI557" s="1007"/>
      <c r="CJ557" s="1007"/>
    </row>
    <row r="558" spans="1:88" s="1011" customFormat="1" hidden="1">
      <c r="A558" s="1039"/>
      <c r="B558" s="1019"/>
      <c r="C558" s="1019"/>
      <c r="D558" s="1019"/>
      <c r="E558" s="1019"/>
      <c r="F558" s="1019"/>
      <c r="G558" s="1019"/>
      <c r="H558" s="1019"/>
      <c r="I558" s="1019"/>
      <c r="J558" s="1019"/>
      <c r="K558" s="1019"/>
      <c r="L558" s="1019"/>
      <c r="M558" s="1019"/>
      <c r="N558" s="1019"/>
      <c r="O558" s="1019"/>
      <c r="P558" s="1019"/>
      <c r="Q558" s="1019"/>
      <c r="R558" s="1019"/>
      <c r="S558" s="1019"/>
      <c r="T558" s="1019"/>
      <c r="U558" s="1019"/>
      <c r="V558" s="1019"/>
      <c r="W558" s="1019"/>
      <c r="X558" s="1040"/>
      <c r="Y558" s="1041"/>
      <c r="Z558" s="1019"/>
      <c r="AA558" s="1019"/>
      <c r="AB558" s="1019"/>
      <c r="AC558" s="1019"/>
      <c r="AD558" s="1019"/>
      <c r="AE558" s="1019"/>
      <c r="AF558" s="1019"/>
      <c r="AG558" s="1019"/>
      <c r="AH558" s="1019"/>
      <c r="AI558" s="1019"/>
      <c r="AJ558" s="1019"/>
      <c r="AK558" s="1019"/>
      <c r="AL558" s="1019"/>
      <c r="AM558" s="1019"/>
      <c r="AN558" s="1019"/>
      <c r="AO558" s="1019"/>
      <c r="AP558" s="1019"/>
      <c r="AQ558" s="1019"/>
      <c r="AR558" s="1019"/>
      <c r="AS558" s="1019"/>
      <c r="AT558" s="1039"/>
      <c r="AU558" s="1039"/>
      <c r="AV558" s="1042"/>
      <c r="AW558" s="1041"/>
      <c r="AX558" s="1039"/>
      <c r="AY558" s="1039"/>
      <c r="AZ558" s="1019"/>
      <c r="BA558" s="1019"/>
      <c r="BB558" s="1039"/>
      <c r="BC558" s="1039"/>
      <c r="BD558" s="1039"/>
      <c r="BE558" s="1019"/>
      <c r="BF558" s="1019"/>
      <c r="BG558" s="1039"/>
      <c r="BH558" s="1007"/>
      <c r="BI558" s="1007"/>
      <c r="BJ558" s="1007"/>
      <c r="BK558" s="1007"/>
      <c r="BL558" s="1007"/>
      <c r="BM558" s="1007"/>
      <c r="BN558" s="1007"/>
      <c r="BO558" s="1007"/>
      <c r="BP558" s="1007"/>
      <c r="BQ558" s="1007"/>
      <c r="BR558" s="1007"/>
      <c r="BS558" s="1007"/>
      <c r="BT558" s="1007"/>
      <c r="BU558" s="1007"/>
      <c r="BV558" s="1007"/>
      <c r="BW558" s="1007"/>
      <c r="BX558" s="1007"/>
      <c r="BY558" s="1007"/>
      <c r="BZ558" s="1007"/>
      <c r="CA558" s="1007"/>
      <c r="CB558" s="1007"/>
      <c r="CC558" s="1007"/>
      <c r="CD558" s="1007"/>
      <c r="CE558" s="1007"/>
      <c r="CF558" s="1007"/>
      <c r="CG558" s="1007"/>
      <c r="CH558" s="1007"/>
      <c r="CI558" s="1007"/>
      <c r="CJ558" s="1007"/>
    </row>
    <row r="559" spans="1:88" s="1011" customFormat="1" hidden="1">
      <c r="A559" s="1039"/>
      <c r="B559" s="1019"/>
      <c r="C559" s="1019"/>
      <c r="D559" s="1019"/>
      <c r="E559" s="1019"/>
      <c r="F559" s="1019"/>
      <c r="G559" s="1019"/>
      <c r="H559" s="1019"/>
      <c r="I559" s="1019"/>
      <c r="J559" s="1019"/>
      <c r="K559" s="1019"/>
      <c r="L559" s="1019"/>
      <c r="M559" s="1019"/>
      <c r="N559" s="1019"/>
      <c r="O559" s="1019"/>
      <c r="P559" s="1019"/>
      <c r="Q559" s="1019"/>
      <c r="R559" s="1019"/>
      <c r="S559" s="1019"/>
      <c r="T559" s="1019"/>
      <c r="U559" s="1019"/>
      <c r="V559" s="1019"/>
      <c r="W559" s="1019"/>
      <c r="X559" s="1040"/>
      <c r="Y559" s="1041"/>
      <c r="Z559" s="1019"/>
      <c r="AA559" s="1019"/>
      <c r="AB559" s="1019"/>
      <c r="AC559" s="1019"/>
      <c r="AD559" s="1019"/>
      <c r="AE559" s="1019"/>
      <c r="AF559" s="1019"/>
      <c r="AG559" s="1019"/>
      <c r="AH559" s="1019"/>
      <c r="AI559" s="1019"/>
      <c r="AJ559" s="1019"/>
      <c r="AK559" s="1019"/>
      <c r="AL559" s="1019"/>
      <c r="AM559" s="1019"/>
      <c r="AN559" s="1019"/>
      <c r="AO559" s="1019"/>
      <c r="AP559" s="1019"/>
      <c r="AQ559" s="1019"/>
      <c r="AR559" s="1019"/>
      <c r="AS559" s="1019"/>
      <c r="AT559" s="1039"/>
      <c r="AU559" s="1039"/>
      <c r="AV559" s="1042"/>
      <c r="AW559" s="1041"/>
      <c r="AX559" s="1039"/>
      <c r="AY559" s="1039"/>
      <c r="AZ559" s="1019"/>
      <c r="BA559" s="1019"/>
      <c r="BB559" s="1039"/>
      <c r="BC559" s="1039"/>
      <c r="BD559" s="1039"/>
      <c r="BE559" s="1019"/>
      <c r="BF559" s="1019"/>
      <c r="BG559" s="1039"/>
      <c r="BH559" s="1007"/>
      <c r="BI559" s="1007"/>
      <c r="BJ559" s="1007"/>
      <c r="BK559" s="1007"/>
      <c r="BL559" s="1007"/>
      <c r="BM559" s="1007"/>
      <c r="BN559" s="1007"/>
      <c r="BO559" s="1007"/>
      <c r="BP559" s="1007"/>
      <c r="BQ559" s="1007"/>
      <c r="BR559" s="1007"/>
      <c r="BS559" s="1007"/>
      <c r="BT559" s="1007"/>
      <c r="BU559" s="1007"/>
      <c r="BV559" s="1007"/>
      <c r="BW559" s="1007"/>
      <c r="BX559" s="1007"/>
      <c r="BY559" s="1007"/>
      <c r="BZ559" s="1007"/>
      <c r="CA559" s="1007"/>
      <c r="CB559" s="1007"/>
      <c r="CC559" s="1007"/>
      <c r="CD559" s="1007"/>
      <c r="CE559" s="1007"/>
      <c r="CF559" s="1007"/>
      <c r="CG559" s="1007"/>
      <c r="CH559" s="1007"/>
      <c r="CI559" s="1007"/>
      <c r="CJ559" s="1007"/>
    </row>
    <row r="560" spans="1:88" s="1011" customFormat="1" hidden="1">
      <c r="A560" s="1039"/>
      <c r="B560" s="1019"/>
      <c r="C560" s="1019"/>
      <c r="D560" s="1019"/>
      <c r="E560" s="1019"/>
      <c r="F560" s="1019"/>
      <c r="G560" s="1019"/>
      <c r="H560" s="1019"/>
      <c r="I560" s="1019"/>
      <c r="J560" s="1019"/>
      <c r="K560" s="1019"/>
      <c r="L560" s="1019"/>
      <c r="M560" s="1019"/>
      <c r="N560" s="1019"/>
      <c r="O560" s="1019"/>
      <c r="P560" s="1019"/>
      <c r="Q560" s="1019"/>
      <c r="R560" s="1019"/>
      <c r="S560" s="1019"/>
      <c r="T560" s="1019"/>
      <c r="U560" s="1019"/>
      <c r="V560" s="1019"/>
      <c r="W560" s="1019"/>
      <c r="X560" s="1040"/>
      <c r="Y560" s="1041"/>
      <c r="Z560" s="1019"/>
      <c r="AA560" s="1019"/>
      <c r="AB560" s="1019"/>
      <c r="AC560" s="1019"/>
      <c r="AD560" s="1019"/>
      <c r="AE560" s="1019"/>
      <c r="AF560" s="1019"/>
      <c r="AG560" s="1019"/>
      <c r="AH560" s="1019"/>
      <c r="AI560" s="1019"/>
      <c r="AJ560" s="1019"/>
      <c r="AK560" s="1019"/>
      <c r="AL560" s="1019"/>
      <c r="AM560" s="1019"/>
      <c r="AN560" s="1019"/>
      <c r="AO560" s="1019"/>
      <c r="AP560" s="1019"/>
      <c r="AQ560" s="1019"/>
      <c r="AR560" s="1019"/>
      <c r="AS560" s="1019"/>
      <c r="AT560" s="1039"/>
      <c r="AU560" s="1039"/>
      <c r="AV560" s="1042"/>
      <c r="AW560" s="1041"/>
      <c r="AX560" s="1039"/>
      <c r="AY560" s="1039"/>
      <c r="AZ560" s="1019"/>
      <c r="BA560" s="1019"/>
      <c r="BB560" s="1039"/>
      <c r="BC560" s="1039"/>
      <c r="BD560" s="1039"/>
      <c r="BE560" s="1019"/>
      <c r="BF560" s="1019"/>
      <c r="BG560" s="1039"/>
      <c r="BH560" s="1007"/>
      <c r="BI560" s="1007"/>
      <c r="BJ560" s="1007"/>
      <c r="BK560" s="1007"/>
      <c r="BL560" s="1007"/>
      <c r="BM560" s="1007"/>
      <c r="BN560" s="1007"/>
      <c r="BO560" s="1007"/>
      <c r="BP560" s="1007"/>
      <c r="BQ560" s="1007"/>
      <c r="BR560" s="1007"/>
      <c r="BS560" s="1007"/>
      <c r="BT560" s="1007"/>
      <c r="BU560" s="1007"/>
      <c r="BV560" s="1007"/>
      <c r="BW560" s="1007"/>
      <c r="BX560" s="1007"/>
      <c r="BY560" s="1007"/>
      <c r="BZ560" s="1007"/>
      <c r="CA560" s="1007"/>
      <c r="CB560" s="1007"/>
      <c r="CC560" s="1007"/>
      <c r="CD560" s="1007"/>
      <c r="CE560" s="1007"/>
      <c r="CF560" s="1007"/>
      <c r="CG560" s="1007"/>
      <c r="CH560" s="1007"/>
      <c r="CI560" s="1007"/>
      <c r="CJ560" s="1007"/>
    </row>
    <row r="561" spans="1:88" s="1011" customFormat="1" hidden="1">
      <c r="A561" s="1039"/>
      <c r="B561" s="1019"/>
      <c r="C561" s="1019"/>
      <c r="D561" s="1019"/>
      <c r="E561" s="1019"/>
      <c r="F561" s="1019"/>
      <c r="G561" s="1019"/>
      <c r="H561" s="1019"/>
      <c r="I561" s="1019"/>
      <c r="J561" s="1019"/>
      <c r="K561" s="1019"/>
      <c r="L561" s="1019"/>
      <c r="M561" s="1019"/>
      <c r="N561" s="1019"/>
      <c r="O561" s="1019"/>
      <c r="P561" s="1019"/>
      <c r="Q561" s="1019"/>
      <c r="R561" s="1019"/>
      <c r="S561" s="1019"/>
      <c r="T561" s="1019"/>
      <c r="U561" s="1019"/>
      <c r="V561" s="1019"/>
      <c r="W561" s="1019"/>
      <c r="X561" s="1040"/>
      <c r="Y561" s="1041"/>
      <c r="Z561" s="1019"/>
      <c r="AA561" s="1019"/>
      <c r="AB561" s="1019"/>
      <c r="AC561" s="1019"/>
      <c r="AD561" s="1019"/>
      <c r="AE561" s="1019"/>
      <c r="AF561" s="1019"/>
      <c r="AG561" s="1019"/>
      <c r="AH561" s="1019"/>
      <c r="AI561" s="1019"/>
      <c r="AJ561" s="1019"/>
      <c r="AK561" s="1019"/>
      <c r="AL561" s="1019"/>
      <c r="AM561" s="1019"/>
      <c r="AN561" s="1019"/>
      <c r="AO561" s="1019"/>
      <c r="AP561" s="1019"/>
      <c r="AQ561" s="1019"/>
      <c r="AR561" s="1019"/>
      <c r="AS561" s="1019"/>
      <c r="AT561" s="1039"/>
      <c r="AU561" s="1039"/>
      <c r="AV561" s="1042"/>
      <c r="AW561" s="1041"/>
      <c r="AX561" s="1039"/>
      <c r="AY561" s="1039"/>
      <c r="AZ561" s="1019"/>
      <c r="BA561" s="1019"/>
      <c r="BB561" s="1039"/>
      <c r="BC561" s="1039"/>
      <c r="BD561" s="1039"/>
      <c r="BE561" s="1019"/>
      <c r="BF561" s="1019"/>
      <c r="BG561" s="1039"/>
      <c r="BH561" s="1007"/>
      <c r="BI561" s="1007"/>
      <c r="BJ561" s="1007"/>
      <c r="BK561" s="1007"/>
      <c r="BL561" s="1007"/>
      <c r="BM561" s="1007"/>
      <c r="BN561" s="1007"/>
      <c r="BO561" s="1007"/>
      <c r="BP561" s="1007"/>
      <c r="BQ561" s="1007"/>
      <c r="BR561" s="1007"/>
      <c r="BS561" s="1007"/>
      <c r="BT561" s="1007"/>
      <c r="BU561" s="1007"/>
      <c r="BV561" s="1007"/>
      <c r="BW561" s="1007"/>
      <c r="BX561" s="1007"/>
      <c r="BY561" s="1007"/>
      <c r="BZ561" s="1007"/>
      <c r="CA561" s="1007"/>
      <c r="CB561" s="1007"/>
      <c r="CC561" s="1007"/>
      <c r="CD561" s="1007"/>
      <c r="CE561" s="1007"/>
      <c r="CF561" s="1007"/>
      <c r="CG561" s="1007"/>
      <c r="CH561" s="1007"/>
      <c r="CI561" s="1007"/>
      <c r="CJ561" s="1007"/>
    </row>
    <row r="562" spans="1:88" s="1011" customFormat="1" hidden="1">
      <c r="A562" s="1039"/>
      <c r="B562" s="1019"/>
      <c r="C562" s="1019"/>
      <c r="D562" s="1019"/>
      <c r="E562" s="1019"/>
      <c r="F562" s="1019"/>
      <c r="G562" s="1019"/>
      <c r="H562" s="1019"/>
      <c r="I562" s="1019"/>
      <c r="J562" s="1019"/>
      <c r="K562" s="1019"/>
      <c r="L562" s="1019"/>
      <c r="M562" s="1019"/>
      <c r="N562" s="1019"/>
      <c r="O562" s="1019"/>
      <c r="P562" s="1019"/>
      <c r="Q562" s="1019"/>
      <c r="R562" s="1019"/>
      <c r="S562" s="1019"/>
      <c r="T562" s="1019"/>
      <c r="U562" s="1019"/>
      <c r="V562" s="1019"/>
      <c r="W562" s="1019"/>
      <c r="X562" s="1040"/>
      <c r="Y562" s="1041"/>
      <c r="Z562" s="1019"/>
      <c r="AA562" s="1019"/>
      <c r="AB562" s="1019"/>
      <c r="AC562" s="1019"/>
      <c r="AD562" s="1019"/>
      <c r="AE562" s="1019"/>
      <c r="AF562" s="1019"/>
      <c r="AG562" s="1019"/>
      <c r="AH562" s="1019"/>
      <c r="AI562" s="1019"/>
      <c r="AJ562" s="1019"/>
      <c r="AK562" s="1019"/>
      <c r="AL562" s="1019"/>
      <c r="AM562" s="1019"/>
      <c r="AN562" s="1019"/>
      <c r="AO562" s="1019"/>
      <c r="AP562" s="1019"/>
      <c r="AQ562" s="1019"/>
      <c r="AR562" s="1019"/>
      <c r="AS562" s="1019"/>
      <c r="AT562" s="1039"/>
      <c r="AU562" s="1039"/>
      <c r="AV562" s="1042"/>
      <c r="AW562" s="1041"/>
      <c r="AX562" s="1039"/>
      <c r="AY562" s="1039"/>
      <c r="AZ562" s="1019"/>
      <c r="BA562" s="1019"/>
      <c r="BB562" s="1039"/>
      <c r="BC562" s="1039"/>
      <c r="BD562" s="1039"/>
      <c r="BE562" s="1019"/>
      <c r="BF562" s="1019"/>
      <c r="BG562" s="1039"/>
      <c r="BH562" s="1007"/>
      <c r="BI562" s="1007"/>
      <c r="BJ562" s="1007"/>
      <c r="BK562" s="1007"/>
      <c r="BL562" s="1007"/>
      <c r="BM562" s="1007"/>
      <c r="BN562" s="1007"/>
      <c r="BO562" s="1007"/>
      <c r="BP562" s="1007"/>
      <c r="BQ562" s="1007"/>
      <c r="BR562" s="1007"/>
      <c r="BS562" s="1007"/>
      <c r="BT562" s="1007"/>
      <c r="BU562" s="1007"/>
      <c r="BV562" s="1007"/>
      <c r="BW562" s="1007"/>
      <c r="BX562" s="1007"/>
      <c r="BY562" s="1007"/>
      <c r="BZ562" s="1007"/>
      <c r="CA562" s="1007"/>
      <c r="CB562" s="1007"/>
      <c r="CC562" s="1007"/>
      <c r="CD562" s="1007"/>
      <c r="CE562" s="1007"/>
      <c r="CF562" s="1007"/>
      <c r="CG562" s="1007"/>
      <c r="CH562" s="1007"/>
      <c r="CI562" s="1007"/>
      <c r="CJ562" s="1007"/>
    </row>
    <row r="563" spans="1:88" s="1011" customFormat="1" hidden="1">
      <c r="A563" s="1039"/>
      <c r="B563" s="1019"/>
      <c r="C563" s="1019"/>
      <c r="D563" s="1019"/>
      <c r="E563" s="1019"/>
      <c r="F563" s="1019"/>
      <c r="G563" s="1019"/>
      <c r="H563" s="1019"/>
      <c r="I563" s="1019"/>
      <c r="J563" s="1019"/>
      <c r="K563" s="1019"/>
      <c r="L563" s="1019"/>
      <c r="M563" s="1019"/>
      <c r="N563" s="1019"/>
      <c r="O563" s="1019"/>
      <c r="P563" s="1019"/>
      <c r="Q563" s="1019"/>
      <c r="R563" s="1019"/>
      <c r="S563" s="1019"/>
      <c r="T563" s="1019"/>
      <c r="U563" s="1019"/>
      <c r="V563" s="1019"/>
      <c r="W563" s="1019"/>
      <c r="X563" s="1040"/>
      <c r="Y563" s="1041"/>
      <c r="Z563" s="1019"/>
      <c r="AA563" s="1019"/>
      <c r="AB563" s="1019"/>
      <c r="AC563" s="1019"/>
      <c r="AD563" s="1019"/>
      <c r="AE563" s="1019"/>
      <c r="AF563" s="1019"/>
      <c r="AG563" s="1019"/>
      <c r="AH563" s="1019"/>
      <c r="AI563" s="1019"/>
      <c r="AJ563" s="1019"/>
      <c r="AK563" s="1019"/>
      <c r="AL563" s="1019"/>
      <c r="AM563" s="1019"/>
      <c r="AN563" s="1019"/>
      <c r="AO563" s="1019"/>
      <c r="AP563" s="1019"/>
      <c r="AQ563" s="1019"/>
      <c r="AR563" s="1019"/>
      <c r="AS563" s="1019"/>
      <c r="AT563" s="1039"/>
      <c r="AU563" s="1039"/>
      <c r="AV563" s="1042"/>
      <c r="AW563" s="1041"/>
      <c r="AX563" s="1039"/>
      <c r="AY563" s="1039"/>
      <c r="AZ563" s="1019"/>
      <c r="BA563" s="1019"/>
      <c r="BB563" s="1039"/>
      <c r="BC563" s="1039"/>
      <c r="BD563" s="1039"/>
      <c r="BE563" s="1019"/>
      <c r="BF563" s="1019"/>
      <c r="BG563" s="1039"/>
      <c r="BH563" s="1007"/>
      <c r="BI563" s="1007"/>
      <c r="BJ563" s="1007"/>
      <c r="BK563" s="1007"/>
      <c r="BL563" s="1007"/>
      <c r="BM563" s="1007"/>
      <c r="BN563" s="1007"/>
      <c r="BO563" s="1007"/>
      <c r="BP563" s="1007"/>
      <c r="BQ563" s="1007"/>
      <c r="BR563" s="1007"/>
      <c r="BS563" s="1007"/>
      <c r="BT563" s="1007"/>
      <c r="BU563" s="1007"/>
      <c r="BV563" s="1007"/>
      <c r="BW563" s="1007"/>
      <c r="BX563" s="1007"/>
      <c r="BY563" s="1007"/>
      <c r="BZ563" s="1007"/>
      <c r="CA563" s="1007"/>
      <c r="CB563" s="1007"/>
      <c r="CC563" s="1007"/>
      <c r="CD563" s="1007"/>
      <c r="CE563" s="1007"/>
      <c r="CF563" s="1007"/>
      <c r="CG563" s="1007"/>
      <c r="CH563" s="1007"/>
      <c r="CI563" s="1007"/>
      <c r="CJ563" s="1007"/>
    </row>
    <row r="564" spans="1:88" s="1011" customFormat="1" hidden="1">
      <c r="A564" s="1039"/>
      <c r="B564" s="1019"/>
      <c r="C564" s="1019"/>
      <c r="D564" s="1019"/>
      <c r="E564" s="1019"/>
      <c r="F564" s="1019"/>
      <c r="G564" s="1019"/>
      <c r="H564" s="1019"/>
      <c r="I564" s="1019"/>
      <c r="J564" s="1019"/>
      <c r="K564" s="1019"/>
      <c r="L564" s="1019"/>
      <c r="M564" s="1019"/>
      <c r="N564" s="1019"/>
      <c r="O564" s="1019"/>
      <c r="P564" s="1019"/>
      <c r="Q564" s="1019"/>
      <c r="R564" s="1019"/>
      <c r="S564" s="1019"/>
      <c r="T564" s="1019"/>
      <c r="U564" s="1019"/>
      <c r="V564" s="1019"/>
      <c r="W564" s="1019"/>
      <c r="X564" s="1040"/>
      <c r="Y564" s="1041"/>
      <c r="Z564" s="1019"/>
      <c r="AA564" s="1019"/>
      <c r="AB564" s="1019"/>
      <c r="AC564" s="1019"/>
      <c r="AD564" s="1019"/>
      <c r="AE564" s="1019"/>
      <c r="AF564" s="1019"/>
      <c r="AG564" s="1019"/>
      <c r="AH564" s="1019"/>
      <c r="AI564" s="1019"/>
      <c r="AJ564" s="1019"/>
      <c r="AK564" s="1019"/>
      <c r="AL564" s="1019"/>
      <c r="AM564" s="1019"/>
      <c r="AN564" s="1019"/>
      <c r="AO564" s="1019"/>
      <c r="AP564" s="1019"/>
      <c r="AQ564" s="1019"/>
      <c r="AR564" s="1019"/>
      <c r="AS564" s="1019"/>
      <c r="AT564" s="1039"/>
      <c r="AU564" s="1039"/>
      <c r="AV564" s="1042"/>
      <c r="AW564" s="1041"/>
      <c r="AX564" s="1039"/>
      <c r="AY564" s="1039"/>
      <c r="AZ564" s="1019"/>
      <c r="BA564" s="1019"/>
      <c r="BB564" s="1039"/>
      <c r="BC564" s="1039"/>
      <c r="BD564" s="1039"/>
      <c r="BE564" s="1019"/>
      <c r="BF564" s="1019"/>
      <c r="BG564" s="1039"/>
      <c r="BH564" s="1007"/>
      <c r="BI564" s="1007"/>
      <c r="BJ564" s="1007"/>
      <c r="BK564" s="1007"/>
      <c r="BL564" s="1007"/>
      <c r="BM564" s="1007"/>
      <c r="BN564" s="1007"/>
      <c r="BO564" s="1007"/>
      <c r="BP564" s="1007"/>
      <c r="BQ564" s="1007"/>
      <c r="BR564" s="1007"/>
      <c r="BS564" s="1007"/>
      <c r="BT564" s="1007"/>
      <c r="BU564" s="1007"/>
      <c r="BV564" s="1007"/>
      <c r="BW564" s="1007"/>
      <c r="BX564" s="1007"/>
      <c r="BY564" s="1007"/>
      <c r="BZ564" s="1007"/>
      <c r="CA564" s="1007"/>
      <c r="CB564" s="1007"/>
      <c r="CC564" s="1007"/>
      <c r="CD564" s="1007"/>
      <c r="CE564" s="1007"/>
      <c r="CF564" s="1007"/>
      <c r="CG564" s="1007"/>
      <c r="CH564" s="1007"/>
      <c r="CI564" s="1007"/>
      <c r="CJ564" s="1007"/>
    </row>
    <row r="565" spans="1:88" s="1011" customFormat="1" hidden="1">
      <c r="A565" s="1039"/>
      <c r="B565" s="1019"/>
      <c r="C565" s="1019"/>
      <c r="D565" s="1019"/>
      <c r="E565" s="1019"/>
      <c r="F565" s="1019"/>
      <c r="G565" s="1019"/>
      <c r="H565" s="1019"/>
      <c r="I565" s="1019"/>
      <c r="J565" s="1019"/>
      <c r="K565" s="1019"/>
      <c r="L565" s="1019"/>
      <c r="M565" s="1019"/>
      <c r="N565" s="1019"/>
      <c r="O565" s="1019"/>
      <c r="P565" s="1019"/>
      <c r="Q565" s="1019"/>
      <c r="R565" s="1019"/>
      <c r="S565" s="1019"/>
      <c r="T565" s="1019"/>
      <c r="U565" s="1019"/>
      <c r="V565" s="1019"/>
      <c r="W565" s="1019"/>
      <c r="X565" s="1040"/>
      <c r="Y565" s="1041"/>
      <c r="Z565" s="1019"/>
      <c r="AA565" s="1019"/>
      <c r="AB565" s="1019"/>
      <c r="AC565" s="1019"/>
      <c r="AD565" s="1019"/>
      <c r="AE565" s="1019"/>
      <c r="AF565" s="1019"/>
      <c r="AG565" s="1019"/>
      <c r="AH565" s="1019"/>
      <c r="AI565" s="1019"/>
      <c r="AJ565" s="1019"/>
      <c r="AK565" s="1019"/>
      <c r="AL565" s="1019"/>
      <c r="AM565" s="1019"/>
      <c r="AN565" s="1019"/>
      <c r="AO565" s="1019"/>
      <c r="AP565" s="1019"/>
      <c r="AQ565" s="1019"/>
      <c r="AR565" s="1019"/>
      <c r="AS565" s="1019"/>
      <c r="AT565" s="1039"/>
      <c r="AU565" s="1039"/>
      <c r="AV565" s="1042"/>
      <c r="AW565" s="1041"/>
      <c r="AX565" s="1039"/>
      <c r="AY565" s="1039"/>
      <c r="AZ565" s="1019"/>
      <c r="BA565" s="1019"/>
      <c r="BB565" s="1039"/>
      <c r="BC565" s="1039"/>
      <c r="BD565" s="1039"/>
      <c r="BE565" s="1019"/>
      <c r="BF565" s="1019"/>
      <c r="BG565" s="1039"/>
      <c r="BH565" s="1007"/>
      <c r="BI565" s="1007"/>
      <c r="BJ565" s="1007"/>
      <c r="BK565" s="1007"/>
      <c r="BL565" s="1007"/>
      <c r="BM565" s="1007"/>
      <c r="BN565" s="1007"/>
      <c r="BO565" s="1007"/>
      <c r="BP565" s="1007"/>
      <c r="BQ565" s="1007"/>
      <c r="BR565" s="1007"/>
      <c r="BS565" s="1007"/>
      <c r="BT565" s="1007"/>
      <c r="BU565" s="1007"/>
      <c r="BV565" s="1007"/>
      <c r="BW565" s="1007"/>
      <c r="BX565" s="1007"/>
      <c r="BY565" s="1007"/>
      <c r="BZ565" s="1007"/>
      <c r="CA565" s="1007"/>
      <c r="CB565" s="1007"/>
      <c r="CC565" s="1007"/>
      <c r="CD565" s="1007"/>
      <c r="CE565" s="1007"/>
      <c r="CF565" s="1007"/>
      <c r="CG565" s="1007"/>
      <c r="CH565" s="1007"/>
      <c r="CI565" s="1007"/>
      <c r="CJ565" s="1007"/>
    </row>
    <row r="566" spans="1:88" s="1011" customFormat="1" hidden="1">
      <c r="A566" s="1039"/>
      <c r="B566" s="1019"/>
      <c r="C566" s="1019"/>
      <c r="D566" s="1019"/>
      <c r="E566" s="1019"/>
      <c r="F566" s="1019"/>
      <c r="G566" s="1019"/>
      <c r="H566" s="1019"/>
      <c r="I566" s="1019"/>
      <c r="J566" s="1019"/>
      <c r="K566" s="1019"/>
      <c r="L566" s="1019"/>
      <c r="M566" s="1019"/>
      <c r="N566" s="1019"/>
      <c r="O566" s="1019"/>
      <c r="P566" s="1019"/>
      <c r="Q566" s="1019"/>
      <c r="R566" s="1019"/>
      <c r="S566" s="1019"/>
      <c r="T566" s="1019"/>
      <c r="U566" s="1019"/>
      <c r="V566" s="1019"/>
      <c r="W566" s="1019"/>
      <c r="X566" s="1040"/>
      <c r="Y566" s="1041"/>
      <c r="Z566" s="1019"/>
      <c r="AA566" s="1019"/>
      <c r="AB566" s="1019"/>
      <c r="AC566" s="1019"/>
      <c r="AD566" s="1019"/>
      <c r="AE566" s="1019"/>
      <c r="AF566" s="1019"/>
      <c r="AG566" s="1019"/>
      <c r="AH566" s="1019"/>
      <c r="AI566" s="1019"/>
      <c r="AJ566" s="1019"/>
      <c r="AK566" s="1019"/>
      <c r="AL566" s="1019"/>
      <c r="AM566" s="1019"/>
      <c r="AN566" s="1019"/>
      <c r="AO566" s="1019"/>
      <c r="AP566" s="1019"/>
      <c r="AQ566" s="1019"/>
      <c r="AR566" s="1019"/>
      <c r="AS566" s="1019"/>
      <c r="AT566" s="1039"/>
      <c r="AU566" s="1039"/>
      <c r="AV566" s="1042"/>
      <c r="AW566" s="1041"/>
      <c r="AX566" s="1039"/>
      <c r="AY566" s="1039"/>
      <c r="AZ566" s="1019"/>
      <c r="BA566" s="1019"/>
      <c r="BB566" s="1039"/>
      <c r="BC566" s="1039"/>
      <c r="BD566" s="1039"/>
      <c r="BE566" s="1019"/>
      <c r="BF566" s="1019"/>
      <c r="BG566" s="1039"/>
      <c r="BH566" s="1007"/>
      <c r="BI566" s="1007"/>
      <c r="BJ566" s="1007"/>
      <c r="BK566" s="1007"/>
      <c r="BL566" s="1007"/>
      <c r="BM566" s="1007"/>
      <c r="BN566" s="1007"/>
      <c r="BO566" s="1007"/>
      <c r="BP566" s="1007"/>
      <c r="BQ566" s="1007"/>
      <c r="BR566" s="1007"/>
      <c r="BS566" s="1007"/>
      <c r="BT566" s="1007"/>
      <c r="BU566" s="1007"/>
      <c r="BV566" s="1007"/>
      <c r="BW566" s="1007"/>
      <c r="BX566" s="1007"/>
      <c r="BY566" s="1007"/>
      <c r="BZ566" s="1007"/>
      <c r="CA566" s="1007"/>
      <c r="CB566" s="1007"/>
      <c r="CC566" s="1007"/>
      <c r="CD566" s="1007"/>
      <c r="CE566" s="1007"/>
      <c r="CF566" s="1007"/>
      <c r="CG566" s="1007"/>
      <c r="CH566" s="1007"/>
      <c r="CI566" s="1007"/>
      <c r="CJ566" s="1007"/>
    </row>
    <row r="567" spans="1:88" s="1011" customFormat="1" hidden="1">
      <c r="A567" s="1039"/>
      <c r="B567" s="1019"/>
      <c r="C567" s="1019"/>
      <c r="D567" s="1019"/>
      <c r="E567" s="1019"/>
      <c r="F567" s="1019"/>
      <c r="G567" s="1019"/>
      <c r="H567" s="1019"/>
      <c r="I567" s="1019"/>
      <c r="J567" s="1019"/>
      <c r="K567" s="1019"/>
      <c r="L567" s="1019"/>
      <c r="M567" s="1019"/>
      <c r="N567" s="1019"/>
      <c r="O567" s="1019"/>
      <c r="P567" s="1019"/>
      <c r="Q567" s="1019"/>
      <c r="R567" s="1019"/>
      <c r="S567" s="1019"/>
      <c r="T567" s="1019"/>
      <c r="U567" s="1019"/>
      <c r="V567" s="1019"/>
      <c r="W567" s="1019"/>
      <c r="X567" s="1040"/>
      <c r="Y567" s="1041"/>
      <c r="Z567" s="1019"/>
      <c r="AA567" s="1019"/>
      <c r="AB567" s="1019"/>
      <c r="AC567" s="1019"/>
      <c r="AD567" s="1019"/>
      <c r="AE567" s="1019"/>
      <c r="AF567" s="1019"/>
      <c r="AG567" s="1019"/>
      <c r="AH567" s="1019"/>
      <c r="AI567" s="1019"/>
      <c r="AJ567" s="1019"/>
      <c r="AK567" s="1019"/>
      <c r="AL567" s="1019"/>
      <c r="AM567" s="1019"/>
      <c r="AN567" s="1019"/>
      <c r="AO567" s="1019"/>
      <c r="AP567" s="1019"/>
      <c r="AQ567" s="1019"/>
      <c r="AR567" s="1019"/>
      <c r="AS567" s="1019"/>
      <c r="AT567" s="1039"/>
      <c r="AU567" s="1039"/>
      <c r="AV567" s="1042"/>
      <c r="AW567" s="1041"/>
      <c r="AX567" s="1039"/>
      <c r="AY567" s="1039"/>
      <c r="AZ567" s="1019"/>
      <c r="BA567" s="1019"/>
      <c r="BB567" s="1039"/>
      <c r="BC567" s="1039"/>
      <c r="BD567" s="1039"/>
      <c r="BE567" s="1019"/>
      <c r="BF567" s="1019"/>
      <c r="BG567" s="1039"/>
      <c r="BH567" s="1007"/>
      <c r="BI567" s="1007"/>
      <c r="BJ567" s="1007"/>
      <c r="BK567" s="1007"/>
      <c r="BL567" s="1007"/>
      <c r="BM567" s="1007"/>
      <c r="BN567" s="1007"/>
      <c r="BO567" s="1007"/>
      <c r="BP567" s="1007"/>
      <c r="BQ567" s="1007"/>
      <c r="BR567" s="1007"/>
      <c r="BS567" s="1007"/>
      <c r="BT567" s="1007"/>
      <c r="BU567" s="1007"/>
      <c r="BV567" s="1007"/>
      <c r="BW567" s="1007"/>
      <c r="BX567" s="1007"/>
      <c r="BY567" s="1007"/>
      <c r="BZ567" s="1007"/>
      <c r="CA567" s="1007"/>
      <c r="CB567" s="1007"/>
      <c r="CC567" s="1007"/>
      <c r="CD567" s="1007"/>
      <c r="CE567" s="1007"/>
      <c r="CF567" s="1007"/>
      <c r="CG567" s="1007"/>
      <c r="CH567" s="1007"/>
      <c r="CI567" s="1007"/>
      <c r="CJ567" s="1007"/>
    </row>
    <row r="568" spans="1:88" s="1011" customFormat="1" hidden="1">
      <c r="A568" s="1039"/>
      <c r="B568" s="1019"/>
      <c r="C568" s="1019"/>
      <c r="D568" s="1019"/>
      <c r="E568" s="1019"/>
      <c r="F568" s="1019"/>
      <c r="G568" s="1019"/>
      <c r="H568" s="1019"/>
      <c r="I568" s="1019"/>
      <c r="J568" s="1019"/>
      <c r="K568" s="1019"/>
      <c r="L568" s="1019"/>
      <c r="M568" s="1019"/>
      <c r="N568" s="1019"/>
      <c r="O568" s="1019"/>
      <c r="P568" s="1019"/>
      <c r="Q568" s="1019"/>
      <c r="R568" s="1019"/>
      <c r="S568" s="1019"/>
      <c r="T568" s="1019"/>
      <c r="U568" s="1019"/>
      <c r="V568" s="1019"/>
      <c r="W568" s="1019"/>
      <c r="X568" s="1040"/>
      <c r="Y568" s="1041"/>
      <c r="Z568" s="1019"/>
      <c r="AA568" s="1019"/>
      <c r="AB568" s="1019"/>
      <c r="AC568" s="1019"/>
      <c r="AD568" s="1019"/>
      <c r="AE568" s="1019"/>
      <c r="AF568" s="1019"/>
      <c r="AG568" s="1019"/>
      <c r="AH568" s="1019"/>
      <c r="AI568" s="1019"/>
      <c r="AJ568" s="1019"/>
      <c r="AK568" s="1019"/>
      <c r="AL568" s="1019"/>
      <c r="AM568" s="1019"/>
      <c r="AN568" s="1019"/>
      <c r="AO568" s="1019"/>
      <c r="AP568" s="1019"/>
      <c r="AQ568" s="1019"/>
      <c r="AR568" s="1019"/>
      <c r="AS568" s="1019"/>
      <c r="AT568" s="1039"/>
      <c r="AU568" s="1039"/>
      <c r="AV568" s="1042"/>
      <c r="AW568" s="1041"/>
      <c r="AX568" s="1039"/>
      <c r="AY568" s="1039"/>
      <c r="AZ568" s="1019"/>
      <c r="BA568" s="1019"/>
      <c r="BB568" s="1039"/>
      <c r="BC568" s="1039"/>
      <c r="BD568" s="1039"/>
      <c r="BE568" s="1019"/>
      <c r="BF568" s="1019"/>
      <c r="BG568" s="1039"/>
      <c r="BH568" s="1007"/>
      <c r="BI568" s="1007"/>
      <c r="BJ568" s="1007"/>
      <c r="BK568" s="1007"/>
      <c r="BL568" s="1007"/>
      <c r="BM568" s="1007"/>
      <c r="BN568" s="1007"/>
      <c r="BO568" s="1007"/>
      <c r="BP568" s="1007"/>
      <c r="BQ568" s="1007"/>
      <c r="BR568" s="1007"/>
      <c r="BS568" s="1007"/>
      <c r="BT568" s="1007"/>
      <c r="BU568" s="1007"/>
      <c r="BV568" s="1007"/>
      <c r="BW568" s="1007"/>
      <c r="BX568" s="1007"/>
      <c r="BY568" s="1007"/>
      <c r="BZ568" s="1007"/>
      <c r="CA568" s="1007"/>
      <c r="CB568" s="1007"/>
      <c r="CC568" s="1007"/>
      <c r="CD568" s="1007"/>
      <c r="CE568" s="1007"/>
      <c r="CF568" s="1007"/>
      <c r="CG568" s="1007"/>
      <c r="CH568" s="1007"/>
      <c r="CI568" s="1007"/>
      <c r="CJ568" s="1007"/>
    </row>
    <row r="569" spans="1:88" s="1011" customFormat="1" hidden="1">
      <c r="A569" s="1039"/>
      <c r="B569" s="1019"/>
      <c r="C569" s="1019"/>
      <c r="D569" s="1019"/>
      <c r="E569" s="1019"/>
      <c r="F569" s="1019"/>
      <c r="G569" s="1019"/>
      <c r="H569" s="1019"/>
      <c r="I569" s="1019"/>
      <c r="J569" s="1019"/>
      <c r="K569" s="1019"/>
      <c r="L569" s="1019"/>
      <c r="M569" s="1019"/>
      <c r="N569" s="1019"/>
      <c r="O569" s="1019"/>
      <c r="P569" s="1019"/>
      <c r="Q569" s="1019"/>
      <c r="R569" s="1019"/>
      <c r="S569" s="1019"/>
      <c r="T569" s="1019"/>
      <c r="U569" s="1019"/>
      <c r="V569" s="1019"/>
      <c r="W569" s="1019"/>
      <c r="X569" s="1040"/>
      <c r="Y569" s="1041"/>
      <c r="Z569" s="1019"/>
      <c r="AA569" s="1019"/>
      <c r="AB569" s="1019"/>
      <c r="AC569" s="1019"/>
      <c r="AD569" s="1019"/>
      <c r="AE569" s="1019"/>
      <c r="AF569" s="1019"/>
      <c r="AG569" s="1019"/>
      <c r="AH569" s="1019"/>
      <c r="AI569" s="1019"/>
      <c r="AJ569" s="1019"/>
      <c r="AK569" s="1019"/>
      <c r="AL569" s="1019"/>
      <c r="AM569" s="1019"/>
      <c r="AN569" s="1019"/>
      <c r="AO569" s="1019"/>
      <c r="AP569" s="1019"/>
      <c r="AQ569" s="1019"/>
      <c r="AR569" s="1019"/>
      <c r="AS569" s="1019"/>
      <c r="AT569" s="1039"/>
      <c r="AU569" s="1039"/>
      <c r="AV569" s="1042"/>
      <c r="AW569" s="1041"/>
      <c r="AX569" s="1039"/>
      <c r="AY569" s="1039"/>
      <c r="AZ569" s="1019"/>
      <c r="BA569" s="1019"/>
      <c r="BB569" s="1039"/>
      <c r="BC569" s="1039"/>
      <c r="BD569" s="1039"/>
      <c r="BE569" s="1019"/>
      <c r="BF569" s="1019"/>
      <c r="BG569" s="1039"/>
      <c r="BH569" s="1007"/>
      <c r="BI569" s="1007"/>
      <c r="BJ569" s="1007"/>
      <c r="BK569" s="1007"/>
      <c r="BL569" s="1007"/>
      <c r="BM569" s="1007"/>
      <c r="BN569" s="1007"/>
      <c r="BO569" s="1007"/>
      <c r="BP569" s="1007"/>
      <c r="BQ569" s="1007"/>
      <c r="BR569" s="1007"/>
      <c r="BS569" s="1007"/>
      <c r="BT569" s="1007"/>
      <c r="BU569" s="1007"/>
      <c r="BV569" s="1007"/>
      <c r="BW569" s="1007"/>
      <c r="BX569" s="1007"/>
      <c r="BY569" s="1007"/>
      <c r="BZ569" s="1007"/>
      <c r="CA569" s="1007"/>
      <c r="CB569" s="1007"/>
      <c r="CC569" s="1007"/>
      <c r="CD569" s="1007"/>
      <c r="CE569" s="1007"/>
      <c r="CF569" s="1007"/>
      <c r="CG569" s="1007"/>
      <c r="CH569" s="1007"/>
      <c r="CI569" s="1007"/>
      <c r="CJ569" s="1007"/>
    </row>
    <row r="570" spans="1:88" s="1011" customFormat="1" hidden="1">
      <c r="A570" s="1039"/>
      <c r="B570" s="1019"/>
      <c r="C570" s="1019"/>
      <c r="D570" s="1019"/>
      <c r="E570" s="1019"/>
      <c r="F570" s="1019"/>
      <c r="G570" s="1019"/>
      <c r="H570" s="1019"/>
      <c r="I570" s="1019"/>
      <c r="J570" s="1019"/>
      <c r="K570" s="1019"/>
      <c r="L570" s="1019"/>
      <c r="M570" s="1019"/>
      <c r="N570" s="1019"/>
      <c r="O570" s="1019"/>
      <c r="P570" s="1019"/>
      <c r="Q570" s="1019"/>
      <c r="R570" s="1019"/>
      <c r="S570" s="1019"/>
      <c r="T570" s="1019"/>
      <c r="U570" s="1019"/>
      <c r="V570" s="1019"/>
      <c r="W570" s="1019"/>
      <c r="X570" s="1040"/>
      <c r="Y570" s="1041"/>
      <c r="Z570" s="1019"/>
      <c r="AA570" s="1019"/>
      <c r="AB570" s="1019"/>
      <c r="AC570" s="1019"/>
      <c r="AD570" s="1019"/>
      <c r="AE570" s="1019"/>
      <c r="AF570" s="1019"/>
      <c r="AG570" s="1019"/>
      <c r="AH570" s="1019"/>
      <c r="AI570" s="1019"/>
      <c r="AJ570" s="1019"/>
      <c r="AK570" s="1019"/>
      <c r="AL570" s="1019"/>
      <c r="AM570" s="1019"/>
      <c r="AN570" s="1019"/>
      <c r="AO570" s="1019"/>
      <c r="AP570" s="1019"/>
      <c r="AQ570" s="1019"/>
      <c r="AR570" s="1019"/>
      <c r="AS570" s="1019"/>
      <c r="AT570" s="1039"/>
      <c r="AU570" s="1039"/>
      <c r="AV570" s="1042"/>
      <c r="AW570" s="1041"/>
      <c r="AX570" s="1039"/>
      <c r="AY570" s="1039"/>
      <c r="AZ570" s="1019"/>
      <c r="BA570" s="1019"/>
      <c r="BB570" s="1039"/>
      <c r="BC570" s="1039"/>
      <c r="BD570" s="1039"/>
      <c r="BE570" s="1019"/>
      <c r="BF570" s="1019"/>
      <c r="BG570" s="1039"/>
      <c r="BH570" s="1007"/>
      <c r="BI570" s="1007"/>
      <c r="BJ570" s="1007"/>
      <c r="BK570" s="1007"/>
      <c r="BL570" s="1007"/>
      <c r="BM570" s="1007"/>
      <c r="BN570" s="1007"/>
      <c r="BO570" s="1007"/>
      <c r="BP570" s="1007"/>
      <c r="BQ570" s="1007"/>
      <c r="BR570" s="1007"/>
      <c r="BS570" s="1007"/>
      <c r="BT570" s="1007"/>
      <c r="BU570" s="1007"/>
      <c r="BV570" s="1007"/>
      <c r="BW570" s="1007"/>
      <c r="BX570" s="1007"/>
      <c r="BY570" s="1007"/>
      <c r="BZ570" s="1007"/>
      <c r="CA570" s="1007"/>
      <c r="CB570" s="1007"/>
      <c r="CC570" s="1007"/>
      <c r="CD570" s="1007"/>
      <c r="CE570" s="1007"/>
      <c r="CF570" s="1007"/>
      <c r="CG570" s="1007"/>
      <c r="CH570" s="1007"/>
      <c r="CI570" s="1007"/>
      <c r="CJ570" s="1007"/>
    </row>
    <row r="571" spans="1:88" s="1011" customFormat="1" hidden="1">
      <c r="A571" s="1039"/>
      <c r="B571" s="1019"/>
      <c r="C571" s="1019"/>
      <c r="D571" s="1019"/>
      <c r="E571" s="1019"/>
      <c r="F571" s="1019"/>
      <c r="G571" s="1019"/>
      <c r="H571" s="1019"/>
      <c r="I571" s="1019"/>
      <c r="J571" s="1019"/>
      <c r="K571" s="1019"/>
      <c r="L571" s="1019"/>
      <c r="M571" s="1019"/>
      <c r="N571" s="1019"/>
      <c r="O571" s="1019"/>
      <c r="P571" s="1019"/>
      <c r="Q571" s="1019"/>
      <c r="R571" s="1019"/>
      <c r="S571" s="1019"/>
      <c r="T571" s="1019"/>
      <c r="U571" s="1019"/>
      <c r="V571" s="1019"/>
      <c r="W571" s="1019"/>
      <c r="X571" s="1040"/>
      <c r="Y571" s="1041"/>
      <c r="Z571" s="1019"/>
      <c r="AA571" s="1019"/>
      <c r="AB571" s="1019"/>
      <c r="AC571" s="1019"/>
      <c r="AD571" s="1019"/>
      <c r="AE571" s="1019"/>
      <c r="AF571" s="1019"/>
      <c r="AG571" s="1019"/>
      <c r="AH571" s="1019"/>
      <c r="AI571" s="1019"/>
      <c r="AJ571" s="1019"/>
      <c r="AK571" s="1019"/>
      <c r="AL571" s="1019"/>
      <c r="AM571" s="1019"/>
      <c r="AN571" s="1019"/>
      <c r="AO571" s="1019"/>
      <c r="AP571" s="1019"/>
      <c r="AQ571" s="1019"/>
      <c r="AR571" s="1019"/>
      <c r="AS571" s="1019"/>
      <c r="AT571" s="1039"/>
      <c r="AU571" s="1039"/>
      <c r="AV571" s="1042"/>
      <c r="AW571" s="1041"/>
      <c r="AX571" s="1039"/>
      <c r="AY571" s="1039"/>
      <c r="AZ571" s="1019"/>
      <c r="BA571" s="1019"/>
      <c r="BB571" s="1039"/>
      <c r="BC571" s="1039"/>
      <c r="BD571" s="1039"/>
      <c r="BE571" s="1019"/>
      <c r="BF571" s="1019"/>
      <c r="BG571" s="1039"/>
      <c r="BH571" s="1007"/>
      <c r="BI571" s="1007"/>
      <c r="BJ571" s="1007"/>
      <c r="BK571" s="1007"/>
      <c r="BL571" s="1007"/>
      <c r="BM571" s="1007"/>
      <c r="BN571" s="1007"/>
      <c r="BO571" s="1007"/>
      <c r="BP571" s="1007"/>
      <c r="BQ571" s="1007"/>
      <c r="BR571" s="1007"/>
      <c r="BS571" s="1007"/>
      <c r="BT571" s="1007"/>
      <c r="BU571" s="1007"/>
      <c r="BV571" s="1007"/>
      <c r="BW571" s="1007"/>
      <c r="BX571" s="1007"/>
      <c r="BY571" s="1007"/>
      <c r="BZ571" s="1007"/>
      <c r="CA571" s="1007"/>
      <c r="CB571" s="1007"/>
      <c r="CC571" s="1007"/>
      <c r="CD571" s="1007"/>
      <c r="CE571" s="1007"/>
      <c r="CF571" s="1007"/>
      <c r="CG571" s="1007"/>
      <c r="CH571" s="1007"/>
      <c r="CI571" s="1007"/>
      <c r="CJ571" s="1007"/>
    </row>
    <row r="572" spans="1:88" s="1011" customFormat="1" hidden="1">
      <c r="A572" s="1039"/>
      <c r="B572" s="1019"/>
      <c r="C572" s="1019"/>
      <c r="D572" s="1019"/>
      <c r="E572" s="1019"/>
      <c r="F572" s="1019"/>
      <c r="G572" s="1019"/>
      <c r="H572" s="1019"/>
      <c r="I572" s="1019"/>
      <c r="J572" s="1019"/>
      <c r="K572" s="1019"/>
      <c r="L572" s="1019"/>
      <c r="M572" s="1019"/>
      <c r="N572" s="1019"/>
      <c r="O572" s="1019"/>
      <c r="P572" s="1019"/>
      <c r="Q572" s="1019"/>
      <c r="R572" s="1019"/>
      <c r="S572" s="1019"/>
      <c r="T572" s="1019"/>
      <c r="U572" s="1019"/>
      <c r="V572" s="1019"/>
      <c r="W572" s="1019"/>
      <c r="X572" s="1040"/>
      <c r="Y572" s="1041"/>
      <c r="Z572" s="1019"/>
      <c r="AA572" s="1019"/>
      <c r="AB572" s="1019"/>
      <c r="AC572" s="1019"/>
      <c r="AD572" s="1019"/>
      <c r="AE572" s="1019"/>
      <c r="AF572" s="1019"/>
      <c r="AG572" s="1019"/>
      <c r="AH572" s="1019"/>
      <c r="AI572" s="1019"/>
      <c r="AJ572" s="1019"/>
      <c r="AK572" s="1019"/>
      <c r="AL572" s="1019"/>
      <c r="AM572" s="1019"/>
      <c r="AN572" s="1019"/>
      <c r="AO572" s="1019"/>
      <c r="AP572" s="1019"/>
      <c r="AQ572" s="1019"/>
      <c r="AR572" s="1019"/>
      <c r="AS572" s="1019"/>
      <c r="AT572" s="1039"/>
      <c r="AU572" s="1039"/>
      <c r="AV572" s="1042"/>
      <c r="AW572" s="1041"/>
      <c r="AX572" s="1039"/>
      <c r="AY572" s="1039"/>
      <c r="AZ572" s="1019"/>
      <c r="BA572" s="1019"/>
      <c r="BB572" s="1039"/>
      <c r="BC572" s="1039"/>
      <c r="BD572" s="1039"/>
      <c r="BE572" s="1019"/>
      <c r="BF572" s="1019"/>
      <c r="BG572" s="1039"/>
      <c r="BH572" s="1007"/>
      <c r="BI572" s="1007"/>
      <c r="BJ572" s="1007"/>
      <c r="BK572" s="1007"/>
      <c r="BL572" s="1007"/>
      <c r="BM572" s="1007"/>
      <c r="BN572" s="1007"/>
      <c r="BO572" s="1007"/>
      <c r="BP572" s="1007"/>
      <c r="BQ572" s="1007"/>
      <c r="BR572" s="1007"/>
      <c r="BS572" s="1007"/>
      <c r="BT572" s="1007"/>
      <c r="BU572" s="1007"/>
      <c r="BV572" s="1007"/>
      <c r="BW572" s="1007"/>
      <c r="BX572" s="1007"/>
      <c r="BY572" s="1007"/>
      <c r="BZ572" s="1007"/>
      <c r="CA572" s="1007"/>
      <c r="CB572" s="1007"/>
      <c r="CC572" s="1007"/>
      <c r="CD572" s="1007"/>
      <c r="CE572" s="1007"/>
      <c r="CF572" s="1007"/>
      <c r="CG572" s="1007"/>
      <c r="CH572" s="1007"/>
      <c r="CI572" s="1007"/>
      <c r="CJ572" s="1007"/>
    </row>
    <row r="573" spans="1:88" s="1011" customFormat="1" hidden="1">
      <c r="A573" s="1039"/>
      <c r="B573" s="1019"/>
      <c r="C573" s="1019"/>
      <c r="D573" s="1019"/>
      <c r="E573" s="1019"/>
      <c r="F573" s="1019"/>
      <c r="G573" s="1019"/>
      <c r="H573" s="1019"/>
      <c r="I573" s="1019"/>
      <c r="J573" s="1019"/>
      <c r="K573" s="1019"/>
      <c r="L573" s="1019"/>
      <c r="M573" s="1019"/>
      <c r="N573" s="1019"/>
      <c r="O573" s="1019"/>
      <c r="P573" s="1019"/>
      <c r="Q573" s="1019"/>
      <c r="R573" s="1019"/>
      <c r="S573" s="1019"/>
      <c r="T573" s="1019"/>
      <c r="U573" s="1019"/>
      <c r="V573" s="1019"/>
      <c r="W573" s="1019"/>
      <c r="X573" s="1040"/>
      <c r="Y573" s="1041"/>
      <c r="Z573" s="1019"/>
      <c r="AA573" s="1019"/>
      <c r="AB573" s="1019"/>
      <c r="AC573" s="1019"/>
      <c r="AD573" s="1019"/>
      <c r="AE573" s="1019"/>
      <c r="AF573" s="1019"/>
      <c r="AG573" s="1019"/>
      <c r="AH573" s="1019"/>
      <c r="AI573" s="1019"/>
      <c r="AJ573" s="1019"/>
      <c r="AK573" s="1019"/>
      <c r="AL573" s="1019"/>
      <c r="AM573" s="1019"/>
      <c r="AN573" s="1019"/>
      <c r="AO573" s="1019"/>
      <c r="AP573" s="1019"/>
      <c r="AQ573" s="1019"/>
      <c r="AR573" s="1019"/>
      <c r="AS573" s="1019"/>
      <c r="AT573" s="1039"/>
      <c r="AU573" s="1039"/>
      <c r="AV573" s="1042"/>
      <c r="AW573" s="1041"/>
      <c r="AX573" s="1039"/>
      <c r="AY573" s="1039"/>
      <c r="AZ573" s="1019"/>
      <c r="BA573" s="1019"/>
      <c r="BB573" s="1039"/>
      <c r="BC573" s="1039"/>
      <c r="BD573" s="1039"/>
      <c r="BE573" s="1019"/>
      <c r="BF573" s="1019"/>
      <c r="BG573" s="1039"/>
      <c r="BH573" s="1007"/>
      <c r="BI573" s="1007"/>
      <c r="BJ573" s="1007"/>
      <c r="BK573" s="1007"/>
      <c r="BL573" s="1007"/>
      <c r="BM573" s="1007"/>
      <c r="BN573" s="1007"/>
      <c r="BO573" s="1007"/>
      <c r="BP573" s="1007"/>
      <c r="BQ573" s="1007"/>
      <c r="BR573" s="1007"/>
      <c r="BS573" s="1007"/>
      <c r="BT573" s="1007"/>
      <c r="BU573" s="1007"/>
      <c r="BV573" s="1007"/>
      <c r="BW573" s="1007"/>
      <c r="BX573" s="1007"/>
      <c r="BY573" s="1007"/>
      <c r="BZ573" s="1007"/>
      <c r="CA573" s="1007"/>
      <c r="CB573" s="1007"/>
      <c r="CC573" s="1007"/>
      <c r="CD573" s="1007"/>
      <c r="CE573" s="1007"/>
      <c r="CF573" s="1007"/>
      <c r="CG573" s="1007"/>
      <c r="CH573" s="1007"/>
      <c r="CI573" s="1007"/>
      <c r="CJ573" s="1007"/>
    </row>
    <row r="574" spans="1:88" s="1011" customFormat="1" hidden="1">
      <c r="A574" s="1039"/>
      <c r="B574" s="1019"/>
      <c r="C574" s="1019"/>
      <c r="D574" s="1019"/>
      <c r="E574" s="1019"/>
      <c r="F574" s="1019"/>
      <c r="G574" s="1019"/>
      <c r="H574" s="1019"/>
      <c r="I574" s="1019"/>
      <c r="J574" s="1019"/>
      <c r="K574" s="1019"/>
      <c r="L574" s="1019"/>
      <c r="M574" s="1019"/>
      <c r="N574" s="1019"/>
      <c r="O574" s="1019"/>
      <c r="P574" s="1019"/>
      <c r="Q574" s="1019"/>
      <c r="R574" s="1019"/>
      <c r="S574" s="1019"/>
      <c r="T574" s="1019"/>
      <c r="U574" s="1019"/>
      <c r="V574" s="1019"/>
      <c r="W574" s="1019"/>
      <c r="X574" s="1040"/>
      <c r="Y574" s="1041"/>
      <c r="Z574" s="1019"/>
      <c r="AA574" s="1019"/>
      <c r="AB574" s="1019"/>
      <c r="AC574" s="1019"/>
      <c r="AD574" s="1019"/>
      <c r="AE574" s="1019"/>
      <c r="AF574" s="1019"/>
      <c r="AG574" s="1019"/>
      <c r="AH574" s="1019"/>
      <c r="AI574" s="1019"/>
      <c r="AJ574" s="1019"/>
      <c r="AK574" s="1019"/>
      <c r="AL574" s="1019"/>
      <c r="AM574" s="1019"/>
      <c r="AN574" s="1019"/>
      <c r="AO574" s="1019"/>
      <c r="AP574" s="1019"/>
      <c r="AQ574" s="1019"/>
      <c r="AR574" s="1019"/>
      <c r="AS574" s="1019"/>
      <c r="AT574" s="1039"/>
      <c r="AU574" s="1039"/>
      <c r="AV574" s="1042"/>
      <c r="AW574" s="1041"/>
      <c r="AX574" s="1039"/>
      <c r="AY574" s="1039"/>
      <c r="AZ574" s="1019"/>
      <c r="BA574" s="1019"/>
      <c r="BB574" s="1039"/>
      <c r="BC574" s="1039"/>
      <c r="BD574" s="1039"/>
      <c r="BE574" s="1019"/>
      <c r="BF574" s="1019"/>
      <c r="BG574" s="1039"/>
      <c r="BH574" s="1007"/>
      <c r="BI574" s="1007"/>
      <c r="BJ574" s="1007"/>
      <c r="BK574" s="1007"/>
      <c r="BL574" s="1007"/>
      <c r="BM574" s="1007"/>
      <c r="BN574" s="1007"/>
      <c r="BO574" s="1007"/>
      <c r="BP574" s="1007"/>
      <c r="BQ574" s="1007"/>
      <c r="BR574" s="1007"/>
      <c r="BS574" s="1007"/>
      <c r="BT574" s="1007"/>
      <c r="BU574" s="1007"/>
      <c r="BV574" s="1007"/>
      <c r="BW574" s="1007"/>
      <c r="BX574" s="1007"/>
      <c r="BY574" s="1007"/>
      <c r="BZ574" s="1007"/>
      <c r="CA574" s="1007"/>
      <c r="CB574" s="1007"/>
      <c r="CC574" s="1007"/>
      <c r="CD574" s="1007"/>
      <c r="CE574" s="1007"/>
      <c r="CF574" s="1007"/>
      <c r="CG574" s="1007"/>
      <c r="CH574" s="1007"/>
      <c r="CI574" s="1007"/>
      <c r="CJ574" s="1007"/>
    </row>
    <row r="575" spans="1:88" s="1011" customFormat="1" hidden="1">
      <c r="A575" s="1039"/>
      <c r="B575" s="1019"/>
      <c r="C575" s="1019"/>
      <c r="D575" s="1019"/>
      <c r="E575" s="1019"/>
      <c r="F575" s="1019"/>
      <c r="G575" s="1019"/>
      <c r="H575" s="1019"/>
      <c r="I575" s="1019"/>
      <c r="J575" s="1019"/>
      <c r="K575" s="1019"/>
      <c r="L575" s="1019"/>
      <c r="M575" s="1019"/>
      <c r="N575" s="1019"/>
      <c r="O575" s="1019"/>
      <c r="P575" s="1019"/>
      <c r="Q575" s="1019"/>
      <c r="R575" s="1019"/>
      <c r="S575" s="1019"/>
      <c r="T575" s="1019"/>
      <c r="U575" s="1019"/>
      <c r="V575" s="1019"/>
      <c r="W575" s="1019"/>
      <c r="X575" s="1040"/>
      <c r="Y575" s="1041"/>
      <c r="Z575" s="1019"/>
      <c r="AA575" s="1019"/>
      <c r="AB575" s="1019"/>
      <c r="AC575" s="1019"/>
      <c r="AD575" s="1019"/>
      <c r="AE575" s="1019"/>
      <c r="AF575" s="1019"/>
      <c r="AG575" s="1019"/>
      <c r="AH575" s="1019"/>
      <c r="AI575" s="1019"/>
      <c r="AJ575" s="1019"/>
      <c r="AK575" s="1019"/>
      <c r="AL575" s="1019"/>
      <c r="AM575" s="1019"/>
      <c r="AN575" s="1019"/>
      <c r="AO575" s="1019"/>
      <c r="AP575" s="1019"/>
      <c r="AQ575" s="1019"/>
      <c r="AR575" s="1019"/>
      <c r="AS575" s="1019"/>
      <c r="AT575" s="1039"/>
      <c r="AU575" s="1039"/>
      <c r="AV575" s="1042"/>
      <c r="AW575" s="1041"/>
      <c r="AX575" s="1039"/>
      <c r="AY575" s="1039"/>
      <c r="AZ575" s="1019"/>
      <c r="BA575" s="1019"/>
      <c r="BB575" s="1039"/>
      <c r="BC575" s="1039"/>
      <c r="BD575" s="1039"/>
      <c r="BE575" s="1019"/>
      <c r="BF575" s="1019"/>
      <c r="BG575" s="1039"/>
      <c r="BH575" s="1007"/>
      <c r="BI575" s="1007"/>
      <c r="BJ575" s="1007"/>
      <c r="BK575" s="1007"/>
      <c r="BL575" s="1007"/>
      <c r="BM575" s="1007"/>
      <c r="BN575" s="1007"/>
      <c r="BO575" s="1007"/>
      <c r="BP575" s="1007"/>
      <c r="BQ575" s="1007"/>
      <c r="BR575" s="1007"/>
      <c r="BS575" s="1007"/>
      <c r="BT575" s="1007"/>
      <c r="BU575" s="1007"/>
      <c r="BV575" s="1007"/>
      <c r="BW575" s="1007"/>
      <c r="BX575" s="1007"/>
      <c r="BY575" s="1007"/>
      <c r="BZ575" s="1007"/>
      <c r="CA575" s="1007"/>
      <c r="CB575" s="1007"/>
      <c r="CC575" s="1007"/>
      <c r="CD575" s="1007"/>
      <c r="CE575" s="1007"/>
      <c r="CF575" s="1007"/>
      <c r="CG575" s="1007"/>
      <c r="CH575" s="1007"/>
      <c r="CI575" s="1007"/>
      <c r="CJ575" s="1007"/>
    </row>
    <row r="576" spans="1:88" s="1011" customFormat="1" hidden="1">
      <c r="A576" s="1039"/>
      <c r="B576" s="1019"/>
      <c r="C576" s="1019"/>
      <c r="D576" s="1019"/>
      <c r="E576" s="1019"/>
      <c r="F576" s="1019"/>
      <c r="G576" s="1019"/>
      <c r="H576" s="1019"/>
      <c r="I576" s="1019"/>
      <c r="J576" s="1019"/>
      <c r="K576" s="1019"/>
      <c r="L576" s="1019"/>
      <c r="M576" s="1019"/>
      <c r="N576" s="1019"/>
      <c r="O576" s="1019"/>
      <c r="P576" s="1019"/>
      <c r="Q576" s="1019"/>
      <c r="R576" s="1019"/>
      <c r="S576" s="1019"/>
      <c r="T576" s="1019"/>
      <c r="U576" s="1019"/>
      <c r="V576" s="1019"/>
      <c r="W576" s="1019"/>
      <c r="X576" s="1040"/>
      <c r="Y576" s="1041"/>
      <c r="Z576" s="1019"/>
      <c r="AA576" s="1019"/>
      <c r="AB576" s="1019"/>
      <c r="AC576" s="1019"/>
      <c r="AD576" s="1019"/>
      <c r="AE576" s="1019"/>
      <c r="AF576" s="1019"/>
      <c r="AG576" s="1019"/>
      <c r="AH576" s="1019"/>
      <c r="AI576" s="1019"/>
      <c r="AJ576" s="1019"/>
      <c r="AK576" s="1019"/>
      <c r="AL576" s="1019"/>
      <c r="AM576" s="1019"/>
      <c r="AN576" s="1019"/>
      <c r="AO576" s="1019"/>
      <c r="AP576" s="1019"/>
      <c r="AQ576" s="1019"/>
      <c r="AR576" s="1019"/>
      <c r="AS576" s="1019"/>
      <c r="AT576" s="1039"/>
      <c r="AU576" s="1039"/>
      <c r="AV576" s="1042"/>
      <c r="AW576" s="1041"/>
      <c r="AX576" s="1039"/>
      <c r="AY576" s="1039"/>
      <c r="AZ576" s="1019"/>
      <c r="BA576" s="1019"/>
      <c r="BB576" s="1039"/>
      <c r="BC576" s="1039"/>
      <c r="BD576" s="1039"/>
      <c r="BE576" s="1019"/>
      <c r="BF576" s="1019"/>
      <c r="BG576" s="1039"/>
      <c r="BH576" s="1007"/>
      <c r="BI576" s="1007"/>
      <c r="BJ576" s="1007"/>
      <c r="BK576" s="1007"/>
      <c r="BL576" s="1007"/>
      <c r="BM576" s="1007"/>
      <c r="BN576" s="1007"/>
      <c r="BO576" s="1007"/>
      <c r="BP576" s="1007"/>
      <c r="BQ576" s="1007"/>
      <c r="BR576" s="1007"/>
      <c r="BS576" s="1007"/>
      <c r="BT576" s="1007"/>
      <c r="BU576" s="1007"/>
      <c r="BV576" s="1007"/>
      <c r="BW576" s="1007"/>
      <c r="BX576" s="1007"/>
      <c r="BY576" s="1007"/>
      <c r="BZ576" s="1007"/>
      <c r="CA576" s="1007"/>
      <c r="CB576" s="1007"/>
      <c r="CC576" s="1007"/>
      <c r="CD576" s="1007"/>
      <c r="CE576" s="1007"/>
      <c r="CF576" s="1007"/>
      <c r="CG576" s="1007"/>
      <c r="CH576" s="1007"/>
      <c r="CI576" s="1007"/>
      <c r="CJ576" s="1007"/>
    </row>
    <row r="577" spans="1:88" s="1011" customFormat="1" hidden="1">
      <c r="A577" s="1039"/>
      <c r="B577" s="1019"/>
      <c r="C577" s="1019"/>
      <c r="D577" s="1019"/>
      <c r="E577" s="1019"/>
      <c r="F577" s="1019"/>
      <c r="G577" s="1019"/>
      <c r="H577" s="1019"/>
      <c r="I577" s="1019"/>
      <c r="J577" s="1019"/>
      <c r="K577" s="1019"/>
      <c r="L577" s="1019"/>
      <c r="M577" s="1019"/>
      <c r="N577" s="1019"/>
      <c r="O577" s="1019"/>
      <c r="P577" s="1019"/>
      <c r="Q577" s="1019"/>
      <c r="R577" s="1019"/>
      <c r="S577" s="1019"/>
      <c r="T577" s="1019"/>
      <c r="U577" s="1019"/>
      <c r="V577" s="1019"/>
      <c r="W577" s="1019"/>
      <c r="X577" s="1040"/>
      <c r="Y577" s="1041"/>
      <c r="Z577" s="1019"/>
      <c r="AA577" s="1019"/>
      <c r="AB577" s="1019"/>
      <c r="AC577" s="1019"/>
      <c r="AD577" s="1019"/>
      <c r="AE577" s="1019"/>
      <c r="AF577" s="1019"/>
      <c r="AG577" s="1019"/>
      <c r="AH577" s="1019"/>
      <c r="AI577" s="1019"/>
      <c r="AJ577" s="1019"/>
      <c r="AK577" s="1019"/>
      <c r="AL577" s="1019"/>
      <c r="AM577" s="1019"/>
      <c r="AN577" s="1019"/>
      <c r="AO577" s="1019"/>
      <c r="AP577" s="1019"/>
      <c r="AQ577" s="1019"/>
      <c r="AR577" s="1019"/>
      <c r="AS577" s="1019"/>
      <c r="AT577" s="1039"/>
      <c r="AU577" s="1039"/>
      <c r="AV577" s="1042"/>
      <c r="AW577" s="1041"/>
      <c r="AX577" s="1039"/>
      <c r="AY577" s="1039"/>
      <c r="AZ577" s="1019"/>
      <c r="BA577" s="1019"/>
      <c r="BB577" s="1039"/>
      <c r="BC577" s="1039"/>
      <c r="BD577" s="1039"/>
      <c r="BE577" s="1019"/>
      <c r="BF577" s="1019"/>
      <c r="BG577" s="1039"/>
      <c r="BH577" s="1007"/>
      <c r="BI577" s="1007"/>
      <c r="BJ577" s="1007"/>
      <c r="BK577" s="1007"/>
      <c r="BL577" s="1007"/>
      <c r="BM577" s="1007"/>
      <c r="BN577" s="1007"/>
      <c r="BO577" s="1007"/>
      <c r="BP577" s="1007"/>
      <c r="BQ577" s="1007"/>
      <c r="BR577" s="1007"/>
      <c r="BS577" s="1007"/>
      <c r="BT577" s="1007"/>
      <c r="BU577" s="1007"/>
      <c r="BV577" s="1007"/>
      <c r="BW577" s="1007"/>
      <c r="BX577" s="1007"/>
      <c r="BY577" s="1007"/>
      <c r="BZ577" s="1007"/>
      <c r="CA577" s="1007"/>
      <c r="CB577" s="1007"/>
      <c r="CC577" s="1007"/>
      <c r="CD577" s="1007"/>
      <c r="CE577" s="1007"/>
      <c r="CF577" s="1007"/>
      <c r="CG577" s="1007"/>
      <c r="CH577" s="1007"/>
      <c r="CI577" s="1007"/>
      <c r="CJ577" s="1007"/>
    </row>
    <row r="578" spans="1:88" s="1011" customFormat="1" hidden="1">
      <c r="A578" s="1039"/>
      <c r="B578" s="1019"/>
      <c r="C578" s="1019"/>
      <c r="D578" s="1019"/>
      <c r="E578" s="1019"/>
      <c r="F578" s="1019"/>
      <c r="G578" s="1019"/>
      <c r="H578" s="1019"/>
      <c r="I578" s="1019"/>
      <c r="J578" s="1019"/>
      <c r="K578" s="1019"/>
      <c r="L578" s="1019"/>
      <c r="M578" s="1019"/>
      <c r="N578" s="1019"/>
      <c r="O578" s="1019"/>
      <c r="P578" s="1019"/>
      <c r="Q578" s="1019"/>
      <c r="R578" s="1019"/>
      <c r="S578" s="1019"/>
      <c r="T578" s="1019"/>
      <c r="U578" s="1019"/>
      <c r="V578" s="1019"/>
      <c r="W578" s="1019"/>
      <c r="X578" s="1040"/>
      <c r="Y578" s="1041"/>
      <c r="Z578" s="1019"/>
      <c r="AA578" s="1019"/>
      <c r="AB578" s="1019"/>
      <c r="AC578" s="1019"/>
      <c r="AD578" s="1019"/>
      <c r="AE578" s="1019"/>
      <c r="AF578" s="1019"/>
      <c r="AG578" s="1019"/>
      <c r="AH578" s="1019"/>
      <c r="AI578" s="1019"/>
      <c r="AJ578" s="1019"/>
      <c r="AK578" s="1019"/>
      <c r="AL578" s="1019"/>
      <c r="AM578" s="1019"/>
      <c r="AN578" s="1019"/>
      <c r="AO578" s="1019"/>
      <c r="AP578" s="1019"/>
      <c r="AQ578" s="1019"/>
      <c r="AR578" s="1019"/>
      <c r="AS578" s="1019"/>
      <c r="AT578" s="1039"/>
      <c r="AU578" s="1039"/>
      <c r="AV578" s="1042"/>
      <c r="AW578" s="1041"/>
      <c r="AX578" s="1039"/>
      <c r="AY578" s="1039"/>
      <c r="AZ578" s="1019"/>
      <c r="BA578" s="1019"/>
      <c r="BB578" s="1039"/>
      <c r="BC578" s="1039"/>
      <c r="BD578" s="1039"/>
      <c r="BE578" s="1019"/>
      <c r="BF578" s="1019"/>
      <c r="BG578" s="1039"/>
      <c r="BH578" s="1007"/>
      <c r="BI578" s="1007"/>
      <c r="BJ578" s="1007"/>
      <c r="BK578" s="1007"/>
      <c r="BL578" s="1007"/>
      <c r="BM578" s="1007"/>
      <c r="BN578" s="1007"/>
      <c r="BO578" s="1007"/>
      <c r="BP578" s="1007"/>
      <c r="BQ578" s="1007"/>
      <c r="BR578" s="1007"/>
      <c r="BS578" s="1007"/>
      <c r="BT578" s="1007"/>
      <c r="BU578" s="1007"/>
      <c r="BV578" s="1007"/>
      <c r="BW578" s="1007"/>
      <c r="BX578" s="1007"/>
      <c r="BY578" s="1007"/>
      <c r="BZ578" s="1007"/>
      <c r="CA578" s="1007"/>
      <c r="CB578" s="1007"/>
      <c r="CC578" s="1007"/>
      <c r="CD578" s="1007"/>
      <c r="CE578" s="1007"/>
      <c r="CF578" s="1007"/>
      <c r="CG578" s="1007"/>
      <c r="CH578" s="1007"/>
      <c r="CI578" s="1007"/>
      <c r="CJ578" s="1007"/>
    </row>
    <row r="579" spans="1:88" s="1011" customFormat="1" hidden="1">
      <c r="A579" s="1039"/>
      <c r="B579" s="1019"/>
      <c r="C579" s="1019"/>
      <c r="D579" s="1019"/>
      <c r="E579" s="1019"/>
      <c r="F579" s="1019"/>
      <c r="G579" s="1019"/>
      <c r="H579" s="1019"/>
      <c r="I579" s="1019"/>
      <c r="J579" s="1019"/>
      <c r="K579" s="1019"/>
      <c r="L579" s="1019"/>
      <c r="M579" s="1019"/>
      <c r="N579" s="1019"/>
      <c r="O579" s="1019"/>
      <c r="P579" s="1019"/>
      <c r="Q579" s="1019"/>
      <c r="R579" s="1019"/>
      <c r="S579" s="1019"/>
      <c r="T579" s="1019"/>
      <c r="U579" s="1019"/>
      <c r="V579" s="1019"/>
      <c r="W579" s="1019"/>
      <c r="X579" s="1040"/>
      <c r="Y579" s="1041"/>
      <c r="Z579" s="1019"/>
      <c r="AA579" s="1019"/>
      <c r="AB579" s="1019"/>
      <c r="AC579" s="1019"/>
      <c r="AD579" s="1019"/>
      <c r="AE579" s="1019"/>
      <c r="AF579" s="1019"/>
      <c r="AG579" s="1019"/>
      <c r="AH579" s="1019"/>
      <c r="AI579" s="1019"/>
      <c r="AJ579" s="1019"/>
      <c r="AK579" s="1019"/>
      <c r="AL579" s="1019"/>
      <c r="AM579" s="1019"/>
      <c r="AN579" s="1019"/>
      <c r="AO579" s="1019"/>
      <c r="AP579" s="1019"/>
      <c r="AQ579" s="1019"/>
      <c r="AR579" s="1019"/>
      <c r="AS579" s="1019"/>
      <c r="AT579" s="1039"/>
      <c r="AU579" s="1039"/>
      <c r="AV579" s="1042"/>
      <c r="AW579" s="1041"/>
      <c r="AX579" s="1039"/>
      <c r="AY579" s="1039"/>
      <c r="AZ579" s="1019"/>
      <c r="BA579" s="1019"/>
      <c r="BB579" s="1039"/>
      <c r="BC579" s="1039"/>
      <c r="BD579" s="1039"/>
      <c r="BE579" s="1019"/>
      <c r="BF579" s="1019"/>
      <c r="BG579" s="1039"/>
      <c r="BH579" s="1007"/>
      <c r="BI579" s="1007"/>
      <c r="BJ579" s="1007"/>
      <c r="BK579" s="1007"/>
      <c r="BL579" s="1007"/>
      <c r="BM579" s="1007"/>
      <c r="BN579" s="1007"/>
      <c r="BO579" s="1007"/>
      <c r="BP579" s="1007"/>
      <c r="BQ579" s="1007"/>
      <c r="BR579" s="1007"/>
      <c r="BS579" s="1007"/>
      <c r="BT579" s="1007"/>
      <c r="BU579" s="1007"/>
      <c r="BV579" s="1007"/>
      <c r="BW579" s="1007"/>
      <c r="BX579" s="1007"/>
      <c r="BY579" s="1007"/>
      <c r="BZ579" s="1007"/>
      <c r="CA579" s="1007"/>
      <c r="CB579" s="1007"/>
      <c r="CC579" s="1007"/>
      <c r="CD579" s="1007"/>
      <c r="CE579" s="1007"/>
      <c r="CF579" s="1007"/>
      <c r="CG579" s="1007"/>
      <c r="CH579" s="1007"/>
      <c r="CI579" s="1007"/>
      <c r="CJ579" s="1007"/>
    </row>
    <row r="580" spans="1:88" s="1011" customFormat="1" hidden="1">
      <c r="A580" s="1039"/>
      <c r="B580" s="1019"/>
      <c r="C580" s="1019"/>
      <c r="D580" s="1019"/>
      <c r="E580" s="1019"/>
      <c r="F580" s="1019"/>
      <c r="G580" s="1019"/>
      <c r="H580" s="1019"/>
      <c r="I580" s="1019"/>
      <c r="J580" s="1019"/>
      <c r="K580" s="1019"/>
      <c r="L580" s="1019"/>
      <c r="M580" s="1019"/>
      <c r="N580" s="1019"/>
      <c r="O580" s="1019"/>
      <c r="P580" s="1019"/>
      <c r="Q580" s="1019"/>
      <c r="R580" s="1019"/>
      <c r="S580" s="1019"/>
      <c r="T580" s="1019"/>
      <c r="U580" s="1019"/>
      <c r="V580" s="1019"/>
      <c r="W580" s="1019"/>
      <c r="X580" s="1040"/>
      <c r="Y580" s="1041"/>
      <c r="Z580" s="1019"/>
      <c r="AA580" s="1019"/>
      <c r="AB580" s="1019"/>
      <c r="AC580" s="1019"/>
      <c r="AD580" s="1019"/>
      <c r="AE580" s="1019"/>
      <c r="AF580" s="1019"/>
      <c r="AG580" s="1019"/>
      <c r="AH580" s="1019"/>
      <c r="AI580" s="1019"/>
      <c r="AJ580" s="1019"/>
      <c r="AK580" s="1019"/>
      <c r="AL580" s="1019"/>
      <c r="AM580" s="1019"/>
      <c r="AN580" s="1019"/>
      <c r="AO580" s="1019"/>
      <c r="AP580" s="1019"/>
      <c r="AQ580" s="1019"/>
      <c r="AR580" s="1019"/>
      <c r="AS580" s="1019"/>
      <c r="AT580" s="1039"/>
      <c r="AU580" s="1039"/>
      <c r="AV580" s="1042"/>
      <c r="AW580" s="1041"/>
      <c r="AX580" s="1039"/>
      <c r="AY580" s="1039"/>
      <c r="AZ580" s="1019"/>
      <c r="BA580" s="1019"/>
      <c r="BB580" s="1039"/>
      <c r="BC580" s="1039"/>
      <c r="BD580" s="1039"/>
      <c r="BE580" s="1019"/>
      <c r="BF580" s="1019"/>
      <c r="BG580" s="1039"/>
      <c r="BH580" s="1007"/>
      <c r="BI580" s="1007"/>
      <c r="BJ580" s="1007"/>
      <c r="BK580" s="1007"/>
      <c r="BL580" s="1007"/>
      <c r="BM580" s="1007"/>
      <c r="BN580" s="1007"/>
      <c r="BO580" s="1007"/>
      <c r="BP580" s="1007"/>
      <c r="BQ580" s="1007"/>
      <c r="BR580" s="1007"/>
      <c r="BS580" s="1007"/>
      <c r="BT580" s="1007"/>
      <c r="BU580" s="1007"/>
      <c r="BV580" s="1007"/>
      <c r="BW580" s="1007"/>
      <c r="BX580" s="1007"/>
      <c r="BY580" s="1007"/>
      <c r="BZ580" s="1007"/>
      <c r="CA580" s="1007"/>
      <c r="CB580" s="1007"/>
      <c r="CC580" s="1007"/>
      <c r="CD580" s="1007"/>
      <c r="CE580" s="1007"/>
      <c r="CF580" s="1007"/>
      <c r="CG580" s="1007"/>
      <c r="CH580" s="1007"/>
      <c r="CI580" s="1007"/>
      <c r="CJ580" s="1007"/>
    </row>
    <row r="581" spans="1:88" s="1011" customFormat="1" hidden="1">
      <c r="A581" s="1039"/>
      <c r="B581" s="1019"/>
      <c r="C581" s="1019"/>
      <c r="D581" s="1019"/>
      <c r="E581" s="1019"/>
      <c r="F581" s="1019"/>
      <c r="G581" s="1019"/>
      <c r="H581" s="1019"/>
      <c r="I581" s="1019"/>
      <c r="J581" s="1019"/>
      <c r="K581" s="1019"/>
      <c r="L581" s="1019"/>
      <c r="M581" s="1019"/>
      <c r="N581" s="1019"/>
      <c r="O581" s="1019"/>
      <c r="P581" s="1019"/>
      <c r="Q581" s="1019"/>
      <c r="R581" s="1019"/>
      <c r="S581" s="1019"/>
      <c r="T581" s="1019"/>
      <c r="U581" s="1019"/>
      <c r="V581" s="1019"/>
      <c r="W581" s="1019"/>
      <c r="X581" s="1040"/>
      <c r="Y581" s="1041"/>
      <c r="Z581" s="1019"/>
      <c r="AA581" s="1019"/>
      <c r="AB581" s="1019"/>
      <c r="AC581" s="1019"/>
      <c r="AD581" s="1019"/>
      <c r="AE581" s="1019"/>
      <c r="AF581" s="1019"/>
      <c r="AG581" s="1019"/>
      <c r="AH581" s="1019"/>
      <c r="AI581" s="1019"/>
      <c r="AJ581" s="1019"/>
      <c r="AK581" s="1019"/>
      <c r="AL581" s="1019"/>
      <c r="AM581" s="1019"/>
      <c r="AN581" s="1019"/>
      <c r="AO581" s="1019"/>
      <c r="AP581" s="1019"/>
      <c r="AQ581" s="1019"/>
      <c r="AR581" s="1019"/>
      <c r="AS581" s="1019"/>
      <c r="AT581" s="1039"/>
      <c r="AU581" s="1039"/>
      <c r="AV581" s="1042"/>
      <c r="AW581" s="1041"/>
      <c r="AX581" s="1039"/>
      <c r="AY581" s="1039"/>
      <c r="AZ581" s="1019"/>
      <c r="BA581" s="1019"/>
      <c r="BB581" s="1039"/>
      <c r="BC581" s="1039"/>
      <c r="BD581" s="1039"/>
      <c r="BE581" s="1019"/>
      <c r="BF581" s="1019"/>
      <c r="BG581" s="1039"/>
      <c r="BH581" s="1007"/>
      <c r="BI581" s="1007"/>
      <c r="BJ581" s="1007"/>
      <c r="BK581" s="1007"/>
      <c r="BL581" s="1007"/>
      <c r="BM581" s="1007"/>
      <c r="BN581" s="1007"/>
      <c r="BO581" s="1007"/>
      <c r="BP581" s="1007"/>
      <c r="BQ581" s="1007"/>
      <c r="BR581" s="1007"/>
      <c r="BS581" s="1007"/>
      <c r="BT581" s="1007"/>
      <c r="BU581" s="1007"/>
      <c r="BV581" s="1007"/>
      <c r="BW581" s="1007"/>
      <c r="BX581" s="1007"/>
      <c r="BY581" s="1007"/>
      <c r="BZ581" s="1007"/>
      <c r="CA581" s="1007"/>
      <c r="CB581" s="1007"/>
      <c r="CC581" s="1007"/>
      <c r="CD581" s="1007"/>
      <c r="CE581" s="1007"/>
      <c r="CF581" s="1007"/>
      <c r="CG581" s="1007"/>
      <c r="CH581" s="1007"/>
      <c r="CI581" s="1007"/>
      <c r="CJ581" s="1007"/>
    </row>
    <row r="582" spans="1:88" s="1011" customFormat="1" hidden="1">
      <c r="A582" s="1039"/>
      <c r="B582" s="1019"/>
      <c r="C582" s="1019"/>
      <c r="D582" s="1019"/>
      <c r="E582" s="1019"/>
      <c r="F582" s="1019"/>
      <c r="G582" s="1019"/>
      <c r="H582" s="1019"/>
      <c r="I582" s="1019"/>
      <c r="J582" s="1019"/>
      <c r="K582" s="1019"/>
      <c r="L582" s="1019"/>
      <c r="M582" s="1019"/>
      <c r="N582" s="1019"/>
      <c r="O582" s="1019"/>
      <c r="P582" s="1019"/>
      <c r="Q582" s="1019"/>
      <c r="R582" s="1019"/>
      <c r="S582" s="1019"/>
      <c r="T582" s="1019"/>
      <c r="U582" s="1019"/>
      <c r="V582" s="1019"/>
      <c r="W582" s="1019"/>
      <c r="X582" s="1040"/>
      <c r="Y582" s="1041"/>
      <c r="Z582" s="1019"/>
      <c r="AA582" s="1019"/>
      <c r="AB582" s="1019"/>
      <c r="AC582" s="1019"/>
      <c r="AD582" s="1019"/>
      <c r="AE582" s="1019"/>
      <c r="AF582" s="1019"/>
      <c r="AG582" s="1019"/>
      <c r="AH582" s="1019"/>
      <c r="AI582" s="1019"/>
      <c r="AJ582" s="1019"/>
      <c r="AK582" s="1019"/>
      <c r="AL582" s="1019"/>
      <c r="AM582" s="1019"/>
      <c r="AN582" s="1019"/>
      <c r="AO582" s="1019"/>
      <c r="AP582" s="1019"/>
      <c r="AQ582" s="1019"/>
      <c r="AR582" s="1019"/>
      <c r="AS582" s="1019"/>
      <c r="AT582" s="1039"/>
      <c r="AU582" s="1039"/>
      <c r="AV582" s="1042"/>
      <c r="AW582" s="1041"/>
      <c r="AX582" s="1039"/>
      <c r="AY582" s="1039"/>
      <c r="AZ582" s="1019"/>
      <c r="BA582" s="1019"/>
      <c r="BB582" s="1039"/>
      <c r="BC582" s="1039"/>
      <c r="BD582" s="1039"/>
      <c r="BE582" s="1019"/>
      <c r="BF582" s="1019"/>
      <c r="BG582" s="1039"/>
      <c r="BH582" s="1007"/>
      <c r="BI582" s="1007"/>
      <c r="BJ582" s="1007"/>
      <c r="BK582" s="1007"/>
      <c r="BL582" s="1007"/>
      <c r="BM582" s="1007"/>
      <c r="BN582" s="1007"/>
      <c r="BO582" s="1007"/>
      <c r="BP582" s="1007"/>
      <c r="BQ582" s="1007"/>
      <c r="BR582" s="1007"/>
      <c r="BS582" s="1007"/>
      <c r="BT582" s="1007"/>
      <c r="BU582" s="1007"/>
      <c r="BV582" s="1007"/>
      <c r="BW582" s="1007"/>
      <c r="BX582" s="1007"/>
      <c r="BY582" s="1007"/>
      <c r="BZ582" s="1007"/>
      <c r="CA582" s="1007"/>
      <c r="CB582" s="1007"/>
      <c r="CC582" s="1007"/>
      <c r="CD582" s="1007"/>
      <c r="CE582" s="1007"/>
      <c r="CF582" s="1007"/>
      <c r="CG582" s="1007"/>
      <c r="CH582" s="1007"/>
      <c r="CI582" s="1007"/>
      <c r="CJ582" s="1007"/>
    </row>
    <row r="583" spans="1:88" s="1011" customFormat="1" hidden="1">
      <c r="A583" s="1039"/>
      <c r="B583" s="1019"/>
      <c r="C583" s="1019"/>
      <c r="D583" s="1019"/>
      <c r="E583" s="1019"/>
      <c r="F583" s="1019"/>
      <c r="G583" s="1019"/>
      <c r="H583" s="1019"/>
      <c r="I583" s="1019"/>
      <c r="J583" s="1019"/>
      <c r="K583" s="1019"/>
      <c r="L583" s="1019"/>
      <c r="M583" s="1019"/>
      <c r="N583" s="1019"/>
      <c r="O583" s="1019"/>
      <c r="P583" s="1019"/>
      <c r="Q583" s="1019"/>
      <c r="R583" s="1019"/>
      <c r="S583" s="1019"/>
      <c r="T583" s="1019"/>
      <c r="U583" s="1019"/>
      <c r="V583" s="1019"/>
      <c r="W583" s="1019"/>
      <c r="X583" s="1040"/>
      <c r="Y583" s="1041"/>
      <c r="Z583" s="1019"/>
      <c r="AA583" s="1019"/>
      <c r="AB583" s="1019"/>
      <c r="AC583" s="1019"/>
      <c r="AD583" s="1019"/>
      <c r="AE583" s="1019"/>
      <c r="AF583" s="1019"/>
      <c r="AG583" s="1019"/>
      <c r="AH583" s="1019"/>
      <c r="AI583" s="1019"/>
      <c r="AJ583" s="1019"/>
      <c r="AK583" s="1019"/>
      <c r="AL583" s="1019"/>
      <c r="AM583" s="1019"/>
      <c r="AN583" s="1019"/>
      <c r="AO583" s="1019"/>
      <c r="AP583" s="1019"/>
      <c r="AQ583" s="1019"/>
      <c r="AR583" s="1019"/>
      <c r="AS583" s="1019"/>
      <c r="AT583" s="1039"/>
      <c r="AU583" s="1039"/>
      <c r="AV583" s="1042"/>
      <c r="AW583" s="1041"/>
      <c r="AX583" s="1039"/>
      <c r="AY583" s="1039"/>
      <c r="AZ583" s="1019"/>
      <c r="BA583" s="1019"/>
      <c r="BB583" s="1039"/>
      <c r="BC583" s="1039"/>
      <c r="BD583" s="1039"/>
      <c r="BE583" s="1019"/>
      <c r="BF583" s="1019"/>
      <c r="BG583" s="1039"/>
      <c r="BH583" s="1007"/>
      <c r="BI583" s="1007"/>
      <c r="BJ583" s="1007"/>
      <c r="BK583" s="1007"/>
      <c r="BL583" s="1007"/>
      <c r="BM583" s="1007"/>
      <c r="BN583" s="1007"/>
      <c r="BO583" s="1007"/>
      <c r="BP583" s="1007"/>
      <c r="BQ583" s="1007"/>
      <c r="BR583" s="1007"/>
      <c r="BS583" s="1007"/>
      <c r="BT583" s="1007"/>
      <c r="BU583" s="1007"/>
      <c r="BV583" s="1007"/>
      <c r="BW583" s="1007"/>
      <c r="BX583" s="1007"/>
      <c r="BY583" s="1007"/>
      <c r="BZ583" s="1007"/>
      <c r="CA583" s="1007"/>
      <c r="CB583" s="1007"/>
      <c r="CC583" s="1007"/>
      <c r="CD583" s="1007"/>
      <c r="CE583" s="1007"/>
      <c r="CF583" s="1007"/>
      <c r="CG583" s="1007"/>
      <c r="CH583" s="1007"/>
      <c r="CI583" s="1007"/>
      <c r="CJ583" s="1007"/>
    </row>
    <row r="584" spans="1:88" s="1011" customFormat="1" hidden="1">
      <c r="A584" s="1039"/>
      <c r="B584" s="1019"/>
      <c r="C584" s="1019"/>
      <c r="D584" s="1019"/>
      <c r="E584" s="1019"/>
      <c r="F584" s="1019"/>
      <c r="G584" s="1019"/>
      <c r="H584" s="1019"/>
      <c r="I584" s="1019"/>
      <c r="J584" s="1019"/>
      <c r="K584" s="1019"/>
      <c r="L584" s="1019"/>
      <c r="M584" s="1019"/>
      <c r="N584" s="1019"/>
      <c r="O584" s="1019"/>
      <c r="P584" s="1019"/>
      <c r="Q584" s="1019"/>
      <c r="R584" s="1019"/>
      <c r="S584" s="1019"/>
      <c r="T584" s="1019"/>
      <c r="U584" s="1019"/>
      <c r="V584" s="1019"/>
      <c r="W584" s="1019"/>
      <c r="X584" s="1040"/>
      <c r="Y584" s="1041"/>
      <c r="Z584" s="1019"/>
      <c r="AA584" s="1019"/>
      <c r="AB584" s="1019"/>
      <c r="AC584" s="1019"/>
      <c r="AD584" s="1019"/>
      <c r="AE584" s="1019"/>
      <c r="AF584" s="1019"/>
      <c r="AG584" s="1019"/>
      <c r="AH584" s="1019"/>
      <c r="AI584" s="1019"/>
      <c r="AJ584" s="1019"/>
      <c r="AK584" s="1019"/>
      <c r="AL584" s="1019"/>
      <c r="AM584" s="1019"/>
      <c r="AN584" s="1019"/>
      <c r="AO584" s="1019"/>
      <c r="AP584" s="1019"/>
      <c r="AQ584" s="1019"/>
      <c r="AR584" s="1019"/>
      <c r="AS584" s="1019"/>
      <c r="AT584" s="1039"/>
      <c r="AU584" s="1039"/>
      <c r="AV584" s="1042"/>
      <c r="AW584" s="1041"/>
      <c r="AX584" s="1039"/>
      <c r="AY584" s="1039"/>
      <c r="AZ584" s="1019"/>
      <c r="BA584" s="1019"/>
      <c r="BB584" s="1039"/>
      <c r="BC584" s="1039"/>
      <c r="BD584" s="1039"/>
      <c r="BE584" s="1019"/>
      <c r="BF584" s="1019"/>
      <c r="BG584" s="1039"/>
      <c r="BH584" s="1007"/>
      <c r="BI584" s="1007"/>
      <c r="BJ584" s="1007"/>
      <c r="BK584" s="1007"/>
      <c r="BL584" s="1007"/>
      <c r="BM584" s="1007"/>
      <c r="BN584" s="1007"/>
      <c r="BO584" s="1007"/>
      <c r="BP584" s="1007"/>
      <c r="BQ584" s="1007"/>
      <c r="BR584" s="1007"/>
      <c r="BS584" s="1007"/>
      <c r="BT584" s="1007"/>
      <c r="BU584" s="1007"/>
      <c r="BV584" s="1007"/>
      <c r="BW584" s="1007"/>
      <c r="BX584" s="1007"/>
      <c r="BY584" s="1007"/>
      <c r="BZ584" s="1007"/>
      <c r="CA584" s="1007"/>
      <c r="CB584" s="1007"/>
      <c r="CC584" s="1007"/>
      <c r="CD584" s="1007"/>
      <c r="CE584" s="1007"/>
      <c r="CF584" s="1007"/>
      <c r="CG584" s="1007"/>
      <c r="CH584" s="1007"/>
      <c r="CI584" s="1007"/>
      <c r="CJ584" s="1007"/>
    </row>
    <row r="585" spans="1:88" s="1011" customFormat="1" hidden="1">
      <c r="A585" s="1039"/>
      <c r="B585" s="1019"/>
      <c r="C585" s="1019"/>
      <c r="D585" s="1019"/>
      <c r="E585" s="1019"/>
      <c r="F585" s="1019"/>
      <c r="G585" s="1019"/>
      <c r="H585" s="1019"/>
      <c r="I585" s="1019"/>
      <c r="J585" s="1019"/>
      <c r="K585" s="1019"/>
      <c r="L585" s="1019"/>
      <c r="M585" s="1019"/>
      <c r="N585" s="1019"/>
      <c r="O585" s="1019"/>
      <c r="P585" s="1019"/>
      <c r="Q585" s="1019"/>
      <c r="R585" s="1019"/>
      <c r="S585" s="1019"/>
      <c r="T585" s="1019"/>
      <c r="U585" s="1019"/>
      <c r="V585" s="1019"/>
      <c r="W585" s="1019"/>
      <c r="X585" s="1040"/>
      <c r="Y585" s="1041"/>
      <c r="Z585" s="1019"/>
      <c r="AA585" s="1019"/>
      <c r="AB585" s="1019"/>
      <c r="AC585" s="1019"/>
      <c r="AD585" s="1019"/>
      <c r="AE585" s="1019"/>
      <c r="AF585" s="1019"/>
      <c r="AG585" s="1019"/>
      <c r="AH585" s="1019"/>
      <c r="AI585" s="1019"/>
      <c r="AJ585" s="1019"/>
      <c r="AK585" s="1019"/>
      <c r="AL585" s="1019"/>
      <c r="AM585" s="1019"/>
      <c r="AN585" s="1019"/>
      <c r="AO585" s="1019"/>
      <c r="AP585" s="1019"/>
      <c r="AQ585" s="1019"/>
      <c r="AR585" s="1019"/>
      <c r="AS585" s="1019"/>
      <c r="AT585" s="1039"/>
      <c r="AU585" s="1039"/>
      <c r="AV585" s="1042"/>
      <c r="AW585" s="1041"/>
      <c r="AX585" s="1039"/>
      <c r="AY585" s="1039"/>
      <c r="AZ585" s="1019"/>
      <c r="BA585" s="1019"/>
      <c r="BB585" s="1039"/>
      <c r="BC585" s="1039"/>
      <c r="BD585" s="1039"/>
      <c r="BE585" s="1019"/>
      <c r="BF585" s="1019"/>
      <c r="BG585" s="1039"/>
      <c r="BH585" s="1007"/>
      <c r="BI585" s="1007"/>
      <c r="BJ585" s="1007"/>
      <c r="BK585" s="1007"/>
      <c r="BL585" s="1007"/>
      <c r="BM585" s="1007"/>
      <c r="BN585" s="1007"/>
      <c r="BO585" s="1007"/>
      <c r="BP585" s="1007"/>
      <c r="BQ585" s="1007"/>
      <c r="BR585" s="1007"/>
      <c r="BS585" s="1007"/>
      <c r="BT585" s="1007"/>
      <c r="BU585" s="1007"/>
      <c r="BV585" s="1007"/>
      <c r="BW585" s="1007"/>
      <c r="BX585" s="1007"/>
      <c r="BY585" s="1007"/>
      <c r="BZ585" s="1007"/>
      <c r="CA585" s="1007"/>
      <c r="CB585" s="1007"/>
      <c r="CC585" s="1007"/>
      <c r="CD585" s="1007"/>
      <c r="CE585" s="1007"/>
      <c r="CF585" s="1007"/>
      <c r="CG585" s="1007"/>
      <c r="CH585" s="1007"/>
      <c r="CI585" s="1007"/>
      <c r="CJ585" s="1007"/>
    </row>
    <row r="586" spans="1:88" s="1011" customFormat="1" hidden="1">
      <c r="A586" s="1039"/>
      <c r="B586" s="1019"/>
      <c r="C586" s="1019"/>
      <c r="D586" s="1019"/>
      <c r="E586" s="1019"/>
      <c r="F586" s="1019"/>
      <c r="G586" s="1019"/>
      <c r="H586" s="1019"/>
      <c r="I586" s="1019"/>
      <c r="J586" s="1019"/>
      <c r="K586" s="1019"/>
      <c r="L586" s="1019"/>
      <c r="M586" s="1019"/>
      <c r="N586" s="1019"/>
      <c r="O586" s="1019"/>
      <c r="P586" s="1019"/>
      <c r="Q586" s="1019"/>
      <c r="R586" s="1019"/>
      <c r="S586" s="1019"/>
      <c r="T586" s="1019"/>
      <c r="U586" s="1019"/>
      <c r="V586" s="1019"/>
      <c r="W586" s="1019"/>
      <c r="X586" s="1040"/>
      <c r="Y586" s="1041"/>
      <c r="Z586" s="1019"/>
      <c r="AA586" s="1019"/>
      <c r="AB586" s="1019"/>
      <c r="AC586" s="1019"/>
      <c r="AD586" s="1019"/>
      <c r="AE586" s="1019"/>
      <c r="AF586" s="1019"/>
      <c r="AG586" s="1019"/>
      <c r="AH586" s="1019"/>
      <c r="AI586" s="1019"/>
      <c r="AJ586" s="1019"/>
      <c r="AK586" s="1019"/>
      <c r="AL586" s="1019"/>
      <c r="AM586" s="1019"/>
      <c r="AN586" s="1019"/>
      <c r="AO586" s="1019"/>
      <c r="AP586" s="1019"/>
      <c r="AQ586" s="1019"/>
      <c r="AR586" s="1019"/>
      <c r="AS586" s="1019"/>
      <c r="AT586" s="1039"/>
      <c r="AU586" s="1039"/>
      <c r="AV586" s="1042"/>
      <c r="AW586" s="1041"/>
      <c r="AX586" s="1039"/>
      <c r="AY586" s="1039"/>
      <c r="AZ586" s="1019"/>
      <c r="BA586" s="1019"/>
      <c r="BB586" s="1039"/>
      <c r="BC586" s="1039"/>
      <c r="BD586" s="1039"/>
      <c r="BE586" s="1019"/>
      <c r="BF586" s="1019"/>
      <c r="BG586" s="1039"/>
      <c r="BH586" s="1007"/>
      <c r="BI586" s="1007"/>
      <c r="BJ586" s="1007"/>
      <c r="BK586" s="1007"/>
      <c r="BL586" s="1007"/>
      <c r="BM586" s="1007"/>
      <c r="BN586" s="1007"/>
      <c r="BO586" s="1007"/>
      <c r="BP586" s="1007"/>
      <c r="BQ586" s="1007"/>
      <c r="BR586" s="1007"/>
      <c r="BS586" s="1007"/>
      <c r="BT586" s="1007"/>
      <c r="BU586" s="1007"/>
      <c r="BV586" s="1007"/>
      <c r="BW586" s="1007"/>
      <c r="BX586" s="1007"/>
      <c r="BY586" s="1007"/>
      <c r="BZ586" s="1007"/>
      <c r="CA586" s="1007"/>
      <c r="CB586" s="1007"/>
      <c r="CC586" s="1007"/>
      <c r="CD586" s="1007"/>
      <c r="CE586" s="1007"/>
      <c r="CF586" s="1007"/>
      <c r="CG586" s="1007"/>
      <c r="CH586" s="1007"/>
      <c r="CI586" s="1007"/>
      <c r="CJ586" s="1007"/>
    </row>
    <row r="587" spans="1:88" s="1011" customFormat="1" hidden="1">
      <c r="A587" s="1039"/>
      <c r="B587" s="1019"/>
      <c r="C587" s="1019"/>
      <c r="D587" s="1019"/>
      <c r="E587" s="1019"/>
      <c r="F587" s="1019"/>
      <c r="G587" s="1019"/>
      <c r="H587" s="1019"/>
      <c r="I587" s="1019"/>
      <c r="J587" s="1019"/>
      <c r="K587" s="1019"/>
      <c r="L587" s="1019"/>
      <c r="M587" s="1019"/>
      <c r="N587" s="1019"/>
      <c r="O587" s="1019"/>
      <c r="P587" s="1019"/>
      <c r="Q587" s="1019"/>
      <c r="R587" s="1019"/>
      <c r="S587" s="1019"/>
      <c r="T587" s="1019"/>
      <c r="U587" s="1019"/>
      <c r="V587" s="1019"/>
      <c r="W587" s="1019"/>
      <c r="X587" s="1040"/>
      <c r="Y587" s="1041"/>
      <c r="Z587" s="1019"/>
      <c r="AA587" s="1019"/>
      <c r="AB587" s="1019"/>
      <c r="AC587" s="1019"/>
      <c r="AD587" s="1019"/>
      <c r="AE587" s="1019"/>
      <c r="AF587" s="1019"/>
      <c r="AG587" s="1019"/>
      <c r="AH587" s="1019"/>
      <c r="AI587" s="1019"/>
      <c r="AJ587" s="1019"/>
      <c r="AK587" s="1019"/>
      <c r="AL587" s="1019"/>
      <c r="AM587" s="1019"/>
      <c r="AN587" s="1019"/>
      <c r="AO587" s="1019"/>
      <c r="AP587" s="1019"/>
      <c r="AQ587" s="1019"/>
      <c r="AR587" s="1019"/>
      <c r="AS587" s="1019"/>
      <c r="AT587" s="1039"/>
      <c r="AU587" s="1039"/>
      <c r="AV587" s="1042"/>
      <c r="AW587" s="1041"/>
      <c r="AX587" s="1039"/>
      <c r="AY587" s="1039"/>
      <c r="AZ587" s="1019"/>
      <c r="BA587" s="1019"/>
      <c r="BB587" s="1039"/>
      <c r="BC587" s="1039"/>
      <c r="BD587" s="1039"/>
      <c r="BE587" s="1019"/>
      <c r="BF587" s="1019"/>
      <c r="BG587" s="1039"/>
      <c r="BH587" s="1007"/>
      <c r="BI587" s="1007"/>
      <c r="BJ587" s="1007"/>
      <c r="BK587" s="1007"/>
      <c r="BL587" s="1007"/>
      <c r="BM587" s="1007"/>
      <c r="BN587" s="1007"/>
      <c r="BO587" s="1007"/>
      <c r="BP587" s="1007"/>
      <c r="BQ587" s="1007"/>
      <c r="BR587" s="1007"/>
      <c r="BS587" s="1007"/>
      <c r="BT587" s="1007"/>
      <c r="BU587" s="1007"/>
      <c r="BV587" s="1007"/>
      <c r="BW587" s="1007"/>
      <c r="BX587" s="1007"/>
      <c r="BY587" s="1007"/>
      <c r="BZ587" s="1007"/>
      <c r="CA587" s="1007"/>
      <c r="CB587" s="1007"/>
      <c r="CC587" s="1007"/>
      <c r="CD587" s="1007"/>
      <c r="CE587" s="1007"/>
      <c r="CF587" s="1007"/>
      <c r="CG587" s="1007"/>
      <c r="CH587" s="1007"/>
      <c r="CI587" s="1007"/>
      <c r="CJ587" s="1007"/>
    </row>
    <row r="588" spans="1:88" s="1011" customFormat="1" hidden="1">
      <c r="A588" s="1039"/>
      <c r="B588" s="1019"/>
      <c r="C588" s="1019"/>
      <c r="D588" s="1019"/>
      <c r="E588" s="1019"/>
      <c r="F588" s="1019"/>
      <c r="G588" s="1019"/>
      <c r="H588" s="1019"/>
      <c r="I588" s="1019"/>
      <c r="J588" s="1019"/>
      <c r="K588" s="1019"/>
      <c r="L588" s="1019"/>
      <c r="M588" s="1019"/>
      <c r="N588" s="1019"/>
      <c r="O588" s="1019"/>
      <c r="P588" s="1019"/>
      <c r="Q588" s="1019"/>
      <c r="R588" s="1019"/>
      <c r="S588" s="1019"/>
      <c r="T588" s="1019"/>
      <c r="U588" s="1019"/>
      <c r="V588" s="1019"/>
      <c r="W588" s="1019"/>
      <c r="X588" s="1040"/>
      <c r="Y588" s="1041"/>
      <c r="Z588" s="1019"/>
      <c r="AA588" s="1019"/>
      <c r="AB588" s="1019"/>
      <c r="AC588" s="1019"/>
      <c r="AD588" s="1019"/>
      <c r="AE588" s="1019"/>
      <c r="AF588" s="1019"/>
      <c r="AG588" s="1019"/>
      <c r="AH588" s="1019"/>
      <c r="AI588" s="1019"/>
      <c r="AJ588" s="1019"/>
      <c r="AK588" s="1019"/>
      <c r="AL588" s="1019"/>
      <c r="AM588" s="1019"/>
      <c r="AN588" s="1019"/>
      <c r="AO588" s="1019"/>
      <c r="AP588" s="1019"/>
      <c r="AQ588" s="1019"/>
      <c r="AR588" s="1019"/>
      <c r="AS588" s="1019"/>
      <c r="AT588" s="1039"/>
      <c r="AU588" s="1039"/>
      <c r="AV588" s="1042"/>
      <c r="AW588" s="1041"/>
      <c r="AX588" s="1039"/>
      <c r="AY588" s="1039"/>
      <c r="AZ588" s="1019"/>
      <c r="BA588" s="1019"/>
      <c r="BB588" s="1039"/>
      <c r="BC588" s="1039"/>
      <c r="BD588" s="1039"/>
      <c r="BE588" s="1019"/>
      <c r="BF588" s="1019"/>
      <c r="BG588" s="1039"/>
      <c r="BH588" s="1007"/>
      <c r="BI588" s="1007"/>
      <c r="BJ588" s="1007"/>
      <c r="BK588" s="1007"/>
      <c r="BL588" s="1007"/>
      <c r="BM588" s="1007"/>
      <c r="BN588" s="1007"/>
      <c r="BO588" s="1007"/>
      <c r="BP588" s="1007"/>
      <c r="BQ588" s="1007"/>
      <c r="BR588" s="1007"/>
      <c r="BS588" s="1007"/>
      <c r="BT588" s="1007"/>
      <c r="BU588" s="1007"/>
      <c r="BV588" s="1007"/>
      <c r="BW588" s="1007"/>
      <c r="BX588" s="1007"/>
      <c r="BY588" s="1007"/>
      <c r="BZ588" s="1007"/>
      <c r="CA588" s="1007"/>
      <c r="CB588" s="1007"/>
      <c r="CC588" s="1007"/>
      <c r="CD588" s="1007"/>
      <c r="CE588" s="1007"/>
      <c r="CF588" s="1007"/>
      <c r="CG588" s="1007"/>
      <c r="CH588" s="1007"/>
      <c r="CI588" s="1007"/>
      <c r="CJ588" s="1007"/>
    </row>
    <row r="589" spans="1:88" s="1011" customFormat="1" hidden="1">
      <c r="A589" s="1039"/>
      <c r="B589" s="1019"/>
      <c r="C589" s="1019"/>
      <c r="D589" s="1019"/>
      <c r="E589" s="1019"/>
      <c r="F589" s="1019"/>
      <c r="G589" s="1019"/>
      <c r="H589" s="1019"/>
      <c r="I589" s="1019"/>
      <c r="J589" s="1019"/>
      <c r="K589" s="1019"/>
      <c r="L589" s="1019"/>
      <c r="M589" s="1019"/>
      <c r="N589" s="1019"/>
      <c r="O589" s="1019"/>
      <c r="P589" s="1019"/>
      <c r="Q589" s="1019"/>
      <c r="R589" s="1019"/>
      <c r="S589" s="1019"/>
      <c r="T589" s="1019"/>
      <c r="U589" s="1019"/>
      <c r="V589" s="1019"/>
      <c r="W589" s="1019"/>
      <c r="X589" s="1040"/>
      <c r="Y589" s="1041"/>
      <c r="Z589" s="1019"/>
      <c r="AA589" s="1019"/>
      <c r="AB589" s="1019"/>
      <c r="AC589" s="1019"/>
      <c r="AD589" s="1019"/>
      <c r="AE589" s="1019"/>
      <c r="AF589" s="1019"/>
      <c r="AG589" s="1019"/>
      <c r="AH589" s="1019"/>
      <c r="AI589" s="1019"/>
      <c r="AJ589" s="1019"/>
      <c r="AK589" s="1019"/>
      <c r="AL589" s="1019"/>
      <c r="AM589" s="1019"/>
      <c r="AN589" s="1019"/>
      <c r="AO589" s="1019"/>
      <c r="AP589" s="1019"/>
      <c r="AQ589" s="1019"/>
      <c r="AR589" s="1019"/>
      <c r="AS589" s="1019"/>
      <c r="AT589" s="1039"/>
      <c r="AU589" s="1039"/>
      <c r="AV589" s="1042"/>
      <c r="AW589" s="1041"/>
      <c r="AX589" s="1039"/>
      <c r="AY589" s="1039"/>
      <c r="AZ589" s="1019"/>
      <c r="BA589" s="1019"/>
      <c r="BB589" s="1039"/>
      <c r="BC589" s="1039"/>
      <c r="BD589" s="1039"/>
      <c r="BE589" s="1019"/>
      <c r="BF589" s="1019"/>
      <c r="BG589" s="1039"/>
      <c r="BH589" s="1007"/>
      <c r="BI589" s="1007"/>
      <c r="BJ589" s="1007"/>
      <c r="BK589" s="1007"/>
      <c r="BL589" s="1007"/>
      <c r="BM589" s="1007"/>
      <c r="BN589" s="1007"/>
      <c r="BO589" s="1007"/>
      <c r="BP589" s="1007"/>
      <c r="BQ589" s="1007"/>
      <c r="BR589" s="1007"/>
      <c r="BS589" s="1007"/>
      <c r="BT589" s="1007"/>
      <c r="BU589" s="1007"/>
      <c r="BV589" s="1007"/>
      <c r="BW589" s="1007"/>
      <c r="BX589" s="1007"/>
      <c r="BY589" s="1007"/>
      <c r="BZ589" s="1007"/>
      <c r="CA589" s="1007"/>
      <c r="CB589" s="1007"/>
      <c r="CC589" s="1007"/>
      <c r="CD589" s="1007"/>
      <c r="CE589" s="1007"/>
      <c r="CF589" s="1007"/>
      <c r="CG589" s="1007"/>
      <c r="CH589" s="1007"/>
      <c r="CI589" s="1007"/>
      <c r="CJ589" s="1007"/>
    </row>
    <row r="590" spans="1:88" s="1011" customFormat="1" hidden="1">
      <c r="A590" s="1039"/>
      <c r="B590" s="1019"/>
      <c r="C590" s="1019"/>
      <c r="D590" s="1019"/>
      <c r="E590" s="1019"/>
      <c r="F590" s="1019"/>
      <c r="G590" s="1019"/>
      <c r="H590" s="1019"/>
      <c r="I590" s="1019"/>
      <c r="J590" s="1019"/>
      <c r="K590" s="1019"/>
      <c r="L590" s="1019"/>
      <c r="M590" s="1019"/>
      <c r="N590" s="1019"/>
      <c r="O590" s="1019"/>
      <c r="P590" s="1019"/>
      <c r="Q590" s="1019"/>
      <c r="R590" s="1019"/>
      <c r="S590" s="1019"/>
      <c r="T590" s="1019"/>
      <c r="U590" s="1019"/>
      <c r="V590" s="1019"/>
      <c r="W590" s="1019"/>
      <c r="X590" s="1040"/>
      <c r="Y590" s="1041"/>
      <c r="Z590" s="1019"/>
      <c r="AA590" s="1019"/>
      <c r="AB590" s="1019"/>
      <c r="AC590" s="1019"/>
      <c r="AD590" s="1019"/>
      <c r="AE590" s="1019"/>
      <c r="AF590" s="1019"/>
      <c r="AG590" s="1019"/>
      <c r="AH590" s="1019"/>
      <c r="AI590" s="1019"/>
      <c r="AJ590" s="1019"/>
      <c r="AK590" s="1019"/>
      <c r="AL590" s="1019"/>
      <c r="AM590" s="1019"/>
      <c r="AN590" s="1019"/>
      <c r="AO590" s="1019"/>
      <c r="AP590" s="1019"/>
      <c r="AQ590" s="1019"/>
      <c r="AR590" s="1019"/>
      <c r="AS590" s="1019"/>
      <c r="AT590" s="1039"/>
      <c r="AU590" s="1039"/>
      <c r="AV590" s="1042"/>
      <c r="AW590" s="1041"/>
      <c r="AX590" s="1039"/>
      <c r="AY590" s="1039"/>
      <c r="AZ590" s="1019"/>
      <c r="BA590" s="1019"/>
      <c r="BB590" s="1039"/>
      <c r="BC590" s="1039"/>
      <c r="BD590" s="1039"/>
      <c r="BE590" s="1019"/>
      <c r="BF590" s="1019"/>
      <c r="BG590" s="1039"/>
      <c r="BH590" s="1007"/>
      <c r="BI590" s="1007"/>
      <c r="BJ590" s="1007"/>
      <c r="BK590" s="1007"/>
      <c r="BL590" s="1007"/>
      <c r="BM590" s="1007"/>
      <c r="BN590" s="1007"/>
      <c r="BO590" s="1007"/>
      <c r="BP590" s="1007"/>
      <c r="BQ590" s="1007"/>
      <c r="BR590" s="1007"/>
      <c r="BS590" s="1007"/>
      <c r="BT590" s="1007"/>
      <c r="BU590" s="1007"/>
      <c r="BV590" s="1007"/>
      <c r="BW590" s="1007"/>
      <c r="BX590" s="1007"/>
      <c r="BY590" s="1007"/>
      <c r="BZ590" s="1007"/>
      <c r="CA590" s="1007"/>
      <c r="CB590" s="1007"/>
      <c r="CC590" s="1007"/>
      <c r="CD590" s="1007"/>
      <c r="CE590" s="1007"/>
      <c r="CF590" s="1007"/>
      <c r="CG590" s="1007"/>
      <c r="CH590" s="1007"/>
      <c r="CI590" s="1007"/>
      <c r="CJ590" s="1007"/>
    </row>
    <row r="591" spans="1:88" s="1011" customFormat="1" hidden="1">
      <c r="A591" s="1039"/>
      <c r="B591" s="1019"/>
      <c r="C591" s="1019"/>
      <c r="D591" s="1019"/>
      <c r="E591" s="1019"/>
      <c r="F591" s="1019"/>
      <c r="G591" s="1019"/>
      <c r="H591" s="1019"/>
      <c r="I591" s="1019"/>
      <c r="J591" s="1019"/>
      <c r="K591" s="1019"/>
      <c r="L591" s="1019"/>
      <c r="M591" s="1019"/>
      <c r="N591" s="1019"/>
      <c r="O591" s="1019"/>
      <c r="P591" s="1019"/>
      <c r="Q591" s="1019"/>
      <c r="R591" s="1019"/>
      <c r="S591" s="1019"/>
      <c r="T591" s="1019"/>
      <c r="U591" s="1019"/>
      <c r="V591" s="1019"/>
      <c r="W591" s="1019"/>
      <c r="X591" s="1040"/>
      <c r="Y591" s="1041"/>
      <c r="Z591" s="1019"/>
      <c r="AA591" s="1019"/>
      <c r="AB591" s="1019"/>
      <c r="AC591" s="1019"/>
      <c r="AD591" s="1019"/>
      <c r="AE591" s="1019"/>
      <c r="AF591" s="1019"/>
      <c r="AG591" s="1019"/>
      <c r="AH591" s="1019"/>
      <c r="AI591" s="1019"/>
      <c r="AJ591" s="1019"/>
      <c r="AK591" s="1019"/>
      <c r="AL591" s="1019"/>
      <c r="AM591" s="1019"/>
      <c r="AN591" s="1019"/>
      <c r="AO591" s="1019"/>
      <c r="AP591" s="1019"/>
      <c r="AQ591" s="1019"/>
      <c r="AR591" s="1019"/>
      <c r="AS591" s="1019"/>
      <c r="AT591" s="1039"/>
      <c r="AU591" s="1039"/>
      <c r="AV591" s="1042"/>
      <c r="AW591" s="1041"/>
      <c r="AX591" s="1039"/>
      <c r="AY591" s="1039"/>
      <c r="AZ591" s="1019"/>
      <c r="BA591" s="1019"/>
      <c r="BB591" s="1039"/>
      <c r="BC591" s="1039"/>
      <c r="BD591" s="1039"/>
      <c r="BE591" s="1019"/>
      <c r="BF591" s="1019"/>
      <c r="BG591" s="1039"/>
      <c r="BH591" s="1007"/>
      <c r="BI591" s="1007"/>
      <c r="BJ591" s="1007"/>
      <c r="BK591" s="1007"/>
      <c r="BL591" s="1007"/>
      <c r="BM591" s="1007"/>
      <c r="BN591" s="1007"/>
      <c r="BO591" s="1007"/>
      <c r="BP591" s="1007"/>
      <c r="BQ591" s="1007"/>
      <c r="BR591" s="1007"/>
      <c r="BS591" s="1007"/>
      <c r="BT591" s="1007"/>
      <c r="BU591" s="1007"/>
      <c r="BV591" s="1007"/>
      <c r="BW591" s="1007"/>
      <c r="BX591" s="1007"/>
      <c r="BY591" s="1007"/>
      <c r="BZ591" s="1007"/>
      <c r="CA591" s="1007"/>
      <c r="CB591" s="1007"/>
      <c r="CC591" s="1007"/>
      <c r="CD591" s="1007"/>
      <c r="CE591" s="1007"/>
      <c r="CF591" s="1007"/>
      <c r="CG591" s="1007"/>
      <c r="CH591" s="1007"/>
      <c r="CI591" s="1007"/>
      <c r="CJ591" s="1007"/>
    </row>
    <row r="592" spans="1:88" s="1011" customFormat="1" hidden="1">
      <c r="A592" s="1039"/>
      <c r="B592" s="1019"/>
      <c r="C592" s="1019"/>
      <c r="D592" s="1019"/>
      <c r="E592" s="1019"/>
      <c r="F592" s="1019"/>
      <c r="G592" s="1019"/>
      <c r="H592" s="1019"/>
      <c r="I592" s="1019"/>
      <c r="J592" s="1019"/>
      <c r="K592" s="1019"/>
      <c r="L592" s="1019"/>
      <c r="M592" s="1019"/>
      <c r="N592" s="1019"/>
      <c r="O592" s="1019"/>
      <c r="P592" s="1019"/>
      <c r="Q592" s="1019"/>
      <c r="R592" s="1019"/>
      <c r="S592" s="1019"/>
      <c r="T592" s="1019"/>
      <c r="U592" s="1019"/>
      <c r="V592" s="1019"/>
      <c r="W592" s="1019"/>
      <c r="X592" s="1040"/>
      <c r="Y592" s="1041"/>
      <c r="Z592" s="1019"/>
      <c r="AA592" s="1019"/>
      <c r="AB592" s="1019"/>
      <c r="AC592" s="1019"/>
      <c r="AD592" s="1019"/>
      <c r="AE592" s="1019"/>
      <c r="AF592" s="1019"/>
      <c r="AG592" s="1019"/>
      <c r="AH592" s="1019"/>
      <c r="AI592" s="1019"/>
      <c r="AJ592" s="1019"/>
      <c r="AK592" s="1019"/>
      <c r="AL592" s="1019"/>
      <c r="AM592" s="1019"/>
      <c r="AN592" s="1019"/>
      <c r="AO592" s="1019"/>
      <c r="AP592" s="1019"/>
      <c r="AQ592" s="1019"/>
      <c r="AR592" s="1019"/>
      <c r="AS592" s="1019"/>
      <c r="AT592" s="1039"/>
      <c r="AU592" s="1039"/>
      <c r="AV592" s="1042"/>
      <c r="AW592" s="1041"/>
      <c r="AX592" s="1039"/>
      <c r="AY592" s="1039"/>
      <c r="AZ592" s="1019"/>
      <c r="BA592" s="1019"/>
      <c r="BB592" s="1039"/>
      <c r="BC592" s="1039"/>
      <c r="BD592" s="1039"/>
      <c r="BE592" s="1019"/>
      <c r="BF592" s="1019"/>
      <c r="BG592" s="1039"/>
      <c r="BH592" s="1007"/>
      <c r="BI592" s="1007"/>
      <c r="BJ592" s="1007"/>
      <c r="BK592" s="1007"/>
      <c r="BL592" s="1007"/>
      <c r="BM592" s="1007"/>
      <c r="BN592" s="1007"/>
      <c r="BO592" s="1007"/>
      <c r="BP592" s="1007"/>
      <c r="BQ592" s="1007"/>
      <c r="BR592" s="1007"/>
      <c r="BS592" s="1007"/>
      <c r="BT592" s="1007"/>
      <c r="BU592" s="1007"/>
      <c r="BV592" s="1007"/>
      <c r="BW592" s="1007"/>
      <c r="BX592" s="1007"/>
      <c r="BY592" s="1007"/>
      <c r="BZ592" s="1007"/>
      <c r="CA592" s="1007"/>
      <c r="CB592" s="1007"/>
      <c r="CC592" s="1007"/>
      <c r="CD592" s="1007"/>
      <c r="CE592" s="1007"/>
      <c r="CF592" s="1007"/>
      <c r="CG592" s="1007"/>
      <c r="CH592" s="1007"/>
      <c r="CI592" s="1007"/>
      <c r="CJ592" s="1007"/>
    </row>
    <row r="593" spans="1:88" s="1011" customFormat="1" hidden="1">
      <c r="A593" s="1039"/>
      <c r="B593" s="1019"/>
      <c r="C593" s="1019"/>
      <c r="D593" s="1019"/>
      <c r="E593" s="1019"/>
      <c r="F593" s="1019"/>
      <c r="G593" s="1019"/>
      <c r="H593" s="1019"/>
      <c r="I593" s="1019"/>
      <c r="J593" s="1019"/>
      <c r="K593" s="1019"/>
      <c r="L593" s="1019"/>
      <c r="M593" s="1019"/>
      <c r="N593" s="1019"/>
      <c r="O593" s="1019"/>
      <c r="P593" s="1019"/>
      <c r="Q593" s="1019"/>
      <c r="R593" s="1019"/>
      <c r="S593" s="1019"/>
      <c r="T593" s="1019"/>
      <c r="U593" s="1019"/>
      <c r="V593" s="1019"/>
      <c r="W593" s="1019"/>
      <c r="X593" s="1040"/>
      <c r="Y593" s="1041"/>
      <c r="Z593" s="1019"/>
      <c r="AA593" s="1019"/>
      <c r="AB593" s="1019"/>
      <c r="AC593" s="1019"/>
      <c r="AD593" s="1019"/>
      <c r="AE593" s="1019"/>
      <c r="AF593" s="1019"/>
      <c r="AG593" s="1019"/>
      <c r="AH593" s="1019"/>
      <c r="AI593" s="1019"/>
      <c r="AJ593" s="1019"/>
      <c r="AK593" s="1019"/>
      <c r="AL593" s="1019"/>
      <c r="AM593" s="1019"/>
      <c r="AN593" s="1019"/>
      <c r="AO593" s="1019"/>
      <c r="AP593" s="1019"/>
      <c r="AQ593" s="1019"/>
      <c r="AR593" s="1019"/>
      <c r="AS593" s="1019"/>
      <c r="AT593" s="1039"/>
      <c r="AU593" s="1039"/>
      <c r="AV593" s="1042"/>
      <c r="AW593" s="1041"/>
      <c r="AX593" s="1039"/>
      <c r="AY593" s="1039"/>
      <c r="AZ593" s="1019"/>
      <c r="BA593" s="1019"/>
      <c r="BB593" s="1039"/>
      <c r="BC593" s="1039"/>
      <c r="BD593" s="1039"/>
      <c r="BE593" s="1019"/>
      <c r="BF593" s="1019"/>
      <c r="BG593" s="1039"/>
      <c r="BH593" s="1007"/>
      <c r="BI593" s="1007"/>
      <c r="BJ593" s="1007"/>
      <c r="BK593" s="1007"/>
      <c r="BL593" s="1007"/>
      <c r="BM593" s="1007"/>
      <c r="BN593" s="1007"/>
      <c r="BO593" s="1007"/>
      <c r="BP593" s="1007"/>
      <c r="BQ593" s="1007"/>
      <c r="BR593" s="1007"/>
      <c r="BS593" s="1007"/>
      <c r="BT593" s="1007"/>
      <c r="BU593" s="1007"/>
      <c r="BV593" s="1007"/>
      <c r="BW593" s="1007"/>
      <c r="BX593" s="1007"/>
      <c r="BY593" s="1007"/>
      <c r="BZ593" s="1007"/>
      <c r="CA593" s="1007"/>
      <c r="CB593" s="1007"/>
      <c r="CC593" s="1007"/>
      <c r="CD593" s="1007"/>
      <c r="CE593" s="1007"/>
      <c r="CF593" s="1007"/>
      <c r="CG593" s="1007"/>
      <c r="CH593" s="1007"/>
      <c r="CI593" s="1007"/>
      <c r="CJ593" s="1007"/>
    </row>
    <row r="594" spans="1:88" s="1011" customFormat="1" hidden="1">
      <c r="A594" s="1039"/>
      <c r="B594" s="1019"/>
      <c r="C594" s="1019"/>
      <c r="D594" s="1019"/>
      <c r="E594" s="1019"/>
      <c r="F594" s="1019"/>
      <c r="G594" s="1019"/>
      <c r="H594" s="1019"/>
      <c r="I594" s="1019"/>
      <c r="J594" s="1019"/>
      <c r="K594" s="1019"/>
      <c r="L594" s="1019"/>
      <c r="M594" s="1019"/>
      <c r="N594" s="1019"/>
      <c r="O594" s="1019"/>
      <c r="P594" s="1019"/>
      <c r="Q594" s="1019"/>
      <c r="R594" s="1019"/>
      <c r="S594" s="1019"/>
      <c r="T594" s="1019"/>
      <c r="U594" s="1019"/>
      <c r="V594" s="1019"/>
      <c r="W594" s="1019"/>
      <c r="X594" s="1040"/>
      <c r="Y594" s="1041"/>
      <c r="Z594" s="1019"/>
      <c r="AA594" s="1019"/>
      <c r="AB594" s="1019"/>
      <c r="AC594" s="1019"/>
      <c r="AD594" s="1019"/>
      <c r="AE594" s="1019"/>
      <c r="AF594" s="1019"/>
      <c r="AG594" s="1019"/>
      <c r="AH594" s="1019"/>
      <c r="AI594" s="1019"/>
      <c r="AJ594" s="1019"/>
      <c r="AK594" s="1019"/>
      <c r="AL594" s="1019"/>
      <c r="AM594" s="1019"/>
      <c r="AN594" s="1019"/>
      <c r="AO594" s="1019"/>
      <c r="AP594" s="1019"/>
      <c r="AQ594" s="1019"/>
      <c r="AR594" s="1019"/>
      <c r="AS594" s="1019"/>
      <c r="AT594" s="1039"/>
      <c r="AU594" s="1039"/>
      <c r="AV594" s="1042"/>
      <c r="AW594" s="1041"/>
      <c r="AX594" s="1039"/>
      <c r="AY594" s="1039"/>
      <c r="AZ594" s="1019"/>
      <c r="BA594" s="1019"/>
      <c r="BB594" s="1039"/>
      <c r="BC594" s="1039"/>
      <c r="BD594" s="1039"/>
      <c r="BE594" s="1019"/>
      <c r="BF594" s="1019"/>
      <c r="BG594" s="1039"/>
      <c r="BH594" s="1007"/>
      <c r="BI594" s="1007"/>
      <c r="BJ594" s="1007"/>
      <c r="BK594" s="1007"/>
      <c r="BL594" s="1007"/>
      <c r="BM594" s="1007"/>
      <c r="BN594" s="1007"/>
      <c r="BO594" s="1007"/>
      <c r="BP594" s="1007"/>
      <c r="BQ594" s="1007"/>
      <c r="BR594" s="1007"/>
      <c r="BS594" s="1007"/>
      <c r="BT594" s="1007"/>
      <c r="BU594" s="1007"/>
      <c r="BV594" s="1007"/>
      <c r="BW594" s="1007"/>
      <c r="BX594" s="1007"/>
      <c r="BY594" s="1007"/>
      <c r="BZ594" s="1007"/>
      <c r="CA594" s="1007"/>
      <c r="CB594" s="1007"/>
      <c r="CC594" s="1007"/>
      <c r="CD594" s="1007"/>
      <c r="CE594" s="1007"/>
      <c r="CF594" s="1007"/>
      <c r="CG594" s="1007"/>
      <c r="CH594" s="1007"/>
      <c r="CI594" s="1007"/>
      <c r="CJ594" s="1007"/>
    </row>
    <row r="595" spans="1:88" s="1011" customFormat="1" hidden="1">
      <c r="A595" s="1039"/>
      <c r="B595" s="1019"/>
      <c r="C595" s="1019"/>
      <c r="D595" s="1019"/>
      <c r="E595" s="1019"/>
      <c r="F595" s="1019"/>
      <c r="G595" s="1019"/>
      <c r="H595" s="1019"/>
      <c r="I595" s="1019"/>
      <c r="J595" s="1019"/>
      <c r="K595" s="1019"/>
      <c r="L595" s="1019"/>
      <c r="M595" s="1019"/>
      <c r="N595" s="1019"/>
      <c r="O595" s="1019"/>
      <c r="P595" s="1019"/>
      <c r="Q595" s="1019"/>
      <c r="R595" s="1019"/>
      <c r="S595" s="1019"/>
      <c r="T595" s="1019"/>
      <c r="U595" s="1019"/>
      <c r="V595" s="1019"/>
      <c r="W595" s="1019"/>
      <c r="X595" s="1040"/>
      <c r="Y595" s="1041"/>
      <c r="Z595" s="1019"/>
      <c r="AA595" s="1019"/>
      <c r="AB595" s="1019"/>
      <c r="AC595" s="1019"/>
      <c r="AD595" s="1019"/>
      <c r="AE595" s="1019"/>
      <c r="AF595" s="1019"/>
      <c r="AG595" s="1019"/>
      <c r="AH595" s="1019"/>
      <c r="AI595" s="1019"/>
      <c r="AJ595" s="1019"/>
      <c r="AK595" s="1019"/>
      <c r="AL595" s="1019"/>
      <c r="AM595" s="1019"/>
      <c r="AN595" s="1019"/>
      <c r="AO595" s="1019"/>
      <c r="AP595" s="1019"/>
      <c r="AQ595" s="1019"/>
      <c r="AR595" s="1019"/>
      <c r="AS595" s="1019"/>
      <c r="AT595" s="1039"/>
      <c r="AU595" s="1039"/>
      <c r="AV595" s="1042"/>
      <c r="AW595" s="1041"/>
      <c r="AX595" s="1039"/>
      <c r="AY595" s="1039"/>
      <c r="AZ595" s="1019"/>
      <c r="BA595" s="1019"/>
      <c r="BB595" s="1039"/>
      <c r="BC595" s="1039"/>
      <c r="BD595" s="1039"/>
      <c r="BE595" s="1019"/>
      <c r="BF595" s="1019"/>
      <c r="BG595" s="1039"/>
      <c r="BH595" s="1007"/>
      <c r="BI595" s="1007"/>
      <c r="BJ595" s="1007"/>
      <c r="BK595" s="1007"/>
      <c r="BL595" s="1007"/>
      <c r="BM595" s="1007"/>
      <c r="BN595" s="1007"/>
      <c r="BO595" s="1007"/>
      <c r="BP595" s="1007"/>
      <c r="BQ595" s="1007"/>
      <c r="BR595" s="1007"/>
      <c r="BS595" s="1007"/>
      <c r="BT595" s="1007"/>
      <c r="BU595" s="1007"/>
      <c r="BV595" s="1007"/>
      <c r="BW595" s="1007"/>
      <c r="BX595" s="1007"/>
      <c r="BY595" s="1007"/>
      <c r="BZ595" s="1007"/>
      <c r="CA595" s="1007"/>
      <c r="CB595" s="1007"/>
      <c r="CC595" s="1007"/>
      <c r="CD595" s="1007"/>
      <c r="CE595" s="1007"/>
      <c r="CF595" s="1007"/>
      <c r="CG595" s="1007"/>
      <c r="CH595" s="1007"/>
      <c r="CI595" s="1007"/>
      <c r="CJ595" s="1007"/>
    </row>
    <row r="596" spans="1:88" s="1011" customFormat="1" hidden="1">
      <c r="A596" s="1039"/>
      <c r="B596" s="1019"/>
      <c r="C596" s="1019"/>
      <c r="D596" s="1019"/>
      <c r="E596" s="1019"/>
      <c r="F596" s="1019"/>
      <c r="G596" s="1019"/>
      <c r="H596" s="1019"/>
      <c r="I596" s="1019"/>
      <c r="J596" s="1019"/>
      <c r="K596" s="1019"/>
      <c r="L596" s="1019"/>
      <c r="M596" s="1019"/>
      <c r="N596" s="1019"/>
      <c r="O596" s="1019"/>
      <c r="P596" s="1019"/>
      <c r="Q596" s="1019"/>
      <c r="R596" s="1019"/>
      <c r="S596" s="1019"/>
      <c r="T596" s="1019"/>
      <c r="U596" s="1019"/>
      <c r="V596" s="1019"/>
      <c r="W596" s="1019"/>
      <c r="X596" s="1040"/>
      <c r="Y596" s="1041"/>
      <c r="Z596" s="1019"/>
      <c r="AA596" s="1019"/>
      <c r="AB596" s="1019"/>
      <c r="AC596" s="1019"/>
      <c r="AD596" s="1019"/>
      <c r="AE596" s="1019"/>
      <c r="AF596" s="1019"/>
      <c r="AG596" s="1019"/>
      <c r="AH596" s="1019"/>
      <c r="AI596" s="1019"/>
      <c r="AJ596" s="1019"/>
      <c r="AK596" s="1019"/>
      <c r="AL596" s="1019"/>
      <c r="AM596" s="1019"/>
      <c r="AN596" s="1019"/>
      <c r="AO596" s="1019"/>
      <c r="AP596" s="1019"/>
      <c r="AQ596" s="1019"/>
      <c r="AR596" s="1019"/>
      <c r="AS596" s="1019"/>
      <c r="AT596" s="1039"/>
      <c r="AU596" s="1039"/>
      <c r="AV596" s="1042"/>
      <c r="AW596" s="1041"/>
      <c r="AX596" s="1039"/>
      <c r="AY596" s="1039"/>
      <c r="AZ596" s="1019"/>
      <c r="BA596" s="1019"/>
      <c r="BB596" s="1039"/>
      <c r="BC596" s="1039"/>
      <c r="BD596" s="1039"/>
      <c r="BE596" s="1019"/>
      <c r="BF596" s="1019"/>
      <c r="BG596" s="1039"/>
      <c r="BH596" s="1007"/>
      <c r="BI596" s="1007"/>
      <c r="BJ596" s="1007"/>
      <c r="BK596" s="1007"/>
      <c r="BL596" s="1007"/>
      <c r="BM596" s="1007"/>
      <c r="BN596" s="1007"/>
      <c r="BO596" s="1007"/>
      <c r="BP596" s="1007"/>
      <c r="BQ596" s="1007"/>
      <c r="BR596" s="1007"/>
      <c r="BS596" s="1007"/>
      <c r="BT596" s="1007"/>
      <c r="BU596" s="1007"/>
      <c r="BV596" s="1007"/>
      <c r="BW596" s="1007"/>
      <c r="BX596" s="1007"/>
      <c r="BY596" s="1007"/>
      <c r="BZ596" s="1007"/>
      <c r="CA596" s="1007"/>
      <c r="CB596" s="1007"/>
      <c r="CC596" s="1007"/>
      <c r="CD596" s="1007"/>
      <c r="CE596" s="1007"/>
      <c r="CF596" s="1007"/>
      <c r="CG596" s="1007"/>
      <c r="CH596" s="1007"/>
      <c r="CI596" s="1007"/>
      <c r="CJ596" s="1007"/>
    </row>
    <row r="597" spans="1:88" s="1011" customFormat="1" hidden="1">
      <c r="A597" s="1039"/>
      <c r="B597" s="1019"/>
      <c r="C597" s="1019"/>
      <c r="D597" s="1019"/>
      <c r="E597" s="1019"/>
      <c r="F597" s="1019"/>
      <c r="G597" s="1019"/>
      <c r="H597" s="1019"/>
      <c r="I597" s="1019"/>
      <c r="J597" s="1019"/>
      <c r="K597" s="1019"/>
      <c r="L597" s="1019"/>
      <c r="M597" s="1019"/>
      <c r="N597" s="1019"/>
      <c r="O597" s="1019"/>
      <c r="P597" s="1019"/>
      <c r="Q597" s="1019"/>
      <c r="R597" s="1019"/>
      <c r="S597" s="1019"/>
      <c r="T597" s="1019"/>
      <c r="U597" s="1019"/>
      <c r="V597" s="1019"/>
      <c r="W597" s="1019"/>
      <c r="X597" s="1040"/>
      <c r="Y597" s="1041"/>
      <c r="Z597" s="1019"/>
      <c r="AA597" s="1019"/>
      <c r="AB597" s="1019"/>
      <c r="AC597" s="1019"/>
      <c r="AD597" s="1019"/>
      <c r="AE597" s="1019"/>
      <c r="AF597" s="1019"/>
      <c r="AG597" s="1019"/>
      <c r="AH597" s="1019"/>
      <c r="AI597" s="1019"/>
      <c r="AJ597" s="1019"/>
      <c r="AK597" s="1019"/>
      <c r="AL597" s="1019"/>
      <c r="AM597" s="1019"/>
      <c r="AN597" s="1019"/>
      <c r="AO597" s="1019"/>
      <c r="AP597" s="1019"/>
      <c r="AQ597" s="1019"/>
      <c r="AR597" s="1019"/>
      <c r="AS597" s="1019"/>
      <c r="AT597" s="1039"/>
      <c r="AU597" s="1039"/>
      <c r="AV597" s="1042"/>
      <c r="AW597" s="1041"/>
      <c r="AX597" s="1039"/>
      <c r="AY597" s="1039"/>
      <c r="AZ597" s="1019"/>
      <c r="BA597" s="1019"/>
      <c r="BB597" s="1039"/>
      <c r="BC597" s="1039"/>
      <c r="BD597" s="1039"/>
      <c r="BE597" s="1019"/>
      <c r="BF597" s="1019"/>
      <c r="BG597" s="1039"/>
      <c r="BH597" s="1007"/>
      <c r="BI597" s="1007"/>
      <c r="BJ597" s="1007"/>
      <c r="BK597" s="1007"/>
      <c r="BL597" s="1007"/>
      <c r="BM597" s="1007"/>
      <c r="BN597" s="1007"/>
      <c r="BO597" s="1007"/>
      <c r="BP597" s="1007"/>
      <c r="BQ597" s="1007"/>
      <c r="BR597" s="1007"/>
      <c r="BS597" s="1007"/>
      <c r="BT597" s="1007"/>
      <c r="BU597" s="1007"/>
      <c r="BV597" s="1007"/>
      <c r="BW597" s="1007"/>
      <c r="BX597" s="1007"/>
      <c r="BY597" s="1007"/>
      <c r="BZ597" s="1007"/>
      <c r="CA597" s="1007"/>
      <c r="CB597" s="1007"/>
      <c r="CC597" s="1007"/>
      <c r="CD597" s="1007"/>
      <c r="CE597" s="1007"/>
      <c r="CF597" s="1007"/>
      <c r="CG597" s="1007"/>
      <c r="CH597" s="1007"/>
      <c r="CI597" s="1007"/>
      <c r="CJ597" s="1007"/>
    </row>
    <row r="598" spans="1:88" s="1011" customFormat="1" hidden="1">
      <c r="A598" s="1039"/>
      <c r="B598" s="1019"/>
      <c r="C598" s="1019"/>
      <c r="D598" s="1019"/>
      <c r="E598" s="1019"/>
      <c r="F598" s="1019"/>
      <c r="G598" s="1019"/>
      <c r="H598" s="1019"/>
      <c r="I598" s="1019"/>
      <c r="J598" s="1019"/>
      <c r="K598" s="1019"/>
      <c r="L598" s="1019"/>
      <c r="M598" s="1019"/>
      <c r="N598" s="1019"/>
      <c r="O598" s="1019"/>
      <c r="P598" s="1019"/>
      <c r="Q598" s="1019"/>
      <c r="R598" s="1019"/>
      <c r="S598" s="1019"/>
      <c r="T598" s="1019"/>
      <c r="U598" s="1019"/>
      <c r="V598" s="1019"/>
      <c r="W598" s="1019"/>
      <c r="X598" s="1040"/>
      <c r="Y598" s="1041"/>
      <c r="Z598" s="1019"/>
      <c r="AA598" s="1019"/>
      <c r="AB598" s="1019"/>
      <c r="AC598" s="1019"/>
      <c r="AD598" s="1019"/>
      <c r="AE598" s="1019"/>
      <c r="AF598" s="1019"/>
      <c r="AG598" s="1019"/>
      <c r="AH598" s="1019"/>
      <c r="AI598" s="1019"/>
      <c r="AJ598" s="1019"/>
      <c r="AK598" s="1019"/>
      <c r="AL598" s="1019"/>
      <c r="AM598" s="1019"/>
      <c r="AN598" s="1019"/>
      <c r="AO598" s="1019"/>
      <c r="AP598" s="1019"/>
      <c r="AQ598" s="1019"/>
      <c r="AR598" s="1019"/>
      <c r="AS598" s="1019"/>
      <c r="AT598" s="1039"/>
      <c r="AU598" s="1039"/>
      <c r="AV598" s="1042"/>
      <c r="AW598" s="1041"/>
      <c r="AX598" s="1039"/>
      <c r="AY598" s="1039"/>
      <c r="AZ598" s="1019"/>
      <c r="BA598" s="1019"/>
      <c r="BB598" s="1039"/>
      <c r="BC598" s="1039"/>
      <c r="BD598" s="1039"/>
      <c r="BE598" s="1019"/>
      <c r="BF598" s="1019"/>
      <c r="BG598" s="1039"/>
      <c r="BH598" s="1007"/>
      <c r="BI598" s="1007"/>
      <c r="BJ598" s="1007"/>
      <c r="BK598" s="1007"/>
      <c r="BL598" s="1007"/>
      <c r="BM598" s="1007"/>
      <c r="BN598" s="1007"/>
      <c r="BO598" s="1007"/>
      <c r="BP598" s="1007"/>
      <c r="BQ598" s="1007"/>
      <c r="BR598" s="1007"/>
      <c r="BS598" s="1007"/>
      <c r="BT598" s="1007"/>
      <c r="BU598" s="1007"/>
      <c r="BV598" s="1007"/>
      <c r="BW598" s="1007"/>
      <c r="BX598" s="1007"/>
      <c r="BY598" s="1007"/>
      <c r="BZ598" s="1007"/>
      <c r="CA598" s="1007"/>
      <c r="CB598" s="1007"/>
      <c r="CC598" s="1007"/>
      <c r="CD598" s="1007"/>
      <c r="CE598" s="1007"/>
      <c r="CF598" s="1007"/>
      <c r="CG598" s="1007"/>
      <c r="CH598" s="1007"/>
      <c r="CI598" s="1007"/>
      <c r="CJ598" s="1007"/>
    </row>
    <row r="599" spans="1:88" s="1011" customFormat="1" hidden="1">
      <c r="A599" s="1039"/>
      <c r="B599" s="1019"/>
      <c r="C599" s="1019"/>
      <c r="D599" s="1019"/>
      <c r="E599" s="1019"/>
      <c r="F599" s="1019"/>
      <c r="G599" s="1019"/>
      <c r="H599" s="1019"/>
      <c r="I599" s="1019"/>
      <c r="J599" s="1019"/>
      <c r="K599" s="1019"/>
      <c r="L599" s="1019"/>
      <c r="M599" s="1019"/>
      <c r="N599" s="1019"/>
      <c r="O599" s="1019"/>
      <c r="P599" s="1019"/>
      <c r="Q599" s="1019"/>
      <c r="R599" s="1019"/>
      <c r="S599" s="1019"/>
      <c r="T599" s="1019"/>
      <c r="U599" s="1019"/>
      <c r="V599" s="1019"/>
      <c r="W599" s="1019"/>
      <c r="X599" s="1040"/>
      <c r="Y599" s="1041"/>
      <c r="Z599" s="1019"/>
      <c r="AA599" s="1019"/>
      <c r="AB599" s="1019"/>
      <c r="AC599" s="1019"/>
      <c r="AD599" s="1019"/>
      <c r="AE599" s="1019"/>
      <c r="AF599" s="1019"/>
      <c r="AG599" s="1019"/>
      <c r="AH599" s="1019"/>
      <c r="AI599" s="1019"/>
      <c r="AJ599" s="1019"/>
      <c r="AK599" s="1019"/>
      <c r="AL599" s="1019"/>
      <c r="AM599" s="1019"/>
      <c r="AN599" s="1019"/>
      <c r="AO599" s="1019"/>
      <c r="AP599" s="1019"/>
      <c r="AQ599" s="1019"/>
      <c r="AR599" s="1019"/>
      <c r="AS599" s="1019"/>
      <c r="AT599" s="1039"/>
      <c r="AU599" s="1039"/>
      <c r="AV599" s="1042"/>
      <c r="AW599" s="1041"/>
      <c r="AX599" s="1039"/>
      <c r="AY599" s="1039"/>
      <c r="AZ599" s="1019"/>
      <c r="BA599" s="1019"/>
      <c r="BB599" s="1039"/>
      <c r="BC599" s="1039"/>
      <c r="BD599" s="1039"/>
      <c r="BE599" s="1019"/>
      <c r="BF599" s="1019"/>
      <c r="BG599" s="1039"/>
      <c r="BH599" s="1007"/>
      <c r="BI599" s="1007"/>
      <c r="BJ599" s="1007"/>
      <c r="BK599" s="1007"/>
      <c r="BL599" s="1007"/>
      <c r="BM599" s="1007"/>
      <c r="BN599" s="1007"/>
      <c r="BO599" s="1007"/>
      <c r="BP599" s="1007"/>
      <c r="BQ599" s="1007"/>
      <c r="BR599" s="1007"/>
      <c r="BS599" s="1007"/>
      <c r="BT599" s="1007"/>
      <c r="BU599" s="1007"/>
      <c r="BV599" s="1007"/>
      <c r="BW599" s="1007"/>
      <c r="BX599" s="1007"/>
      <c r="BY599" s="1007"/>
      <c r="BZ599" s="1007"/>
      <c r="CA599" s="1007"/>
      <c r="CB599" s="1007"/>
      <c r="CC599" s="1007"/>
      <c r="CD599" s="1007"/>
      <c r="CE599" s="1007"/>
      <c r="CF599" s="1007"/>
      <c r="CG599" s="1007"/>
      <c r="CH599" s="1007"/>
      <c r="CI599" s="1007"/>
      <c r="CJ599" s="1007"/>
    </row>
    <row r="600" spans="1:88" s="1011" customFormat="1" hidden="1">
      <c r="A600" s="1039"/>
      <c r="B600" s="1019"/>
      <c r="C600" s="1019"/>
      <c r="D600" s="1019"/>
      <c r="E600" s="1019"/>
      <c r="F600" s="1019"/>
      <c r="G600" s="1019"/>
      <c r="H600" s="1019"/>
      <c r="I600" s="1019"/>
      <c r="J600" s="1019"/>
      <c r="K600" s="1019"/>
      <c r="L600" s="1019"/>
      <c r="M600" s="1019"/>
      <c r="N600" s="1019"/>
      <c r="O600" s="1019"/>
      <c r="P600" s="1019"/>
      <c r="Q600" s="1019"/>
      <c r="R600" s="1019"/>
      <c r="S600" s="1019"/>
      <c r="T600" s="1019"/>
      <c r="U600" s="1019"/>
      <c r="V600" s="1019"/>
      <c r="W600" s="1019"/>
      <c r="X600" s="1040"/>
      <c r="Y600" s="1041"/>
      <c r="Z600" s="1019"/>
      <c r="AA600" s="1019"/>
      <c r="AB600" s="1019"/>
      <c r="AC600" s="1019"/>
      <c r="AD600" s="1019"/>
      <c r="AE600" s="1019"/>
      <c r="AF600" s="1019"/>
      <c r="AG600" s="1019"/>
      <c r="AH600" s="1019"/>
      <c r="AI600" s="1019"/>
      <c r="AJ600" s="1019"/>
      <c r="AK600" s="1019"/>
      <c r="AL600" s="1019"/>
      <c r="AM600" s="1019"/>
      <c r="AN600" s="1019"/>
      <c r="AO600" s="1019"/>
      <c r="AP600" s="1019"/>
      <c r="AQ600" s="1019"/>
      <c r="AR600" s="1019"/>
      <c r="AS600" s="1019"/>
      <c r="AT600" s="1039"/>
      <c r="AU600" s="1039"/>
      <c r="AV600" s="1042"/>
      <c r="AW600" s="1041"/>
      <c r="AX600" s="1039"/>
      <c r="AY600" s="1039"/>
      <c r="AZ600" s="1019"/>
      <c r="BA600" s="1019"/>
      <c r="BB600" s="1039"/>
      <c r="BC600" s="1039"/>
      <c r="BD600" s="1039"/>
      <c r="BE600" s="1019"/>
      <c r="BF600" s="1019"/>
      <c r="BG600" s="1039"/>
      <c r="BH600" s="1007"/>
      <c r="BI600" s="1007"/>
      <c r="BJ600" s="1007"/>
      <c r="BK600" s="1007"/>
      <c r="BL600" s="1007"/>
      <c r="BM600" s="1007"/>
      <c r="BN600" s="1007"/>
      <c r="BO600" s="1007"/>
      <c r="BP600" s="1007"/>
      <c r="BQ600" s="1007"/>
      <c r="BR600" s="1007"/>
      <c r="BS600" s="1007"/>
      <c r="BT600" s="1007"/>
      <c r="BU600" s="1007"/>
      <c r="BV600" s="1007"/>
      <c r="BW600" s="1007"/>
      <c r="BX600" s="1007"/>
      <c r="BY600" s="1007"/>
      <c r="BZ600" s="1007"/>
      <c r="CA600" s="1007"/>
      <c r="CB600" s="1007"/>
      <c r="CC600" s="1007"/>
      <c r="CD600" s="1007"/>
      <c r="CE600" s="1007"/>
      <c r="CF600" s="1007"/>
      <c r="CG600" s="1007"/>
      <c r="CH600" s="1007"/>
      <c r="CI600" s="1007"/>
      <c r="CJ600" s="1007"/>
    </row>
    <row r="601" spans="1:88" s="1011" customFormat="1" hidden="1">
      <c r="A601" s="1039"/>
      <c r="B601" s="1019"/>
      <c r="C601" s="1019"/>
      <c r="D601" s="1019"/>
      <c r="E601" s="1019"/>
      <c r="F601" s="1019"/>
      <c r="G601" s="1019"/>
      <c r="H601" s="1019"/>
      <c r="I601" s="1019"/>
      <c r="J601" s="1019"/>
      <c r="K601" s="1019"/>
      <c r="L601" s="1019"/>
      <c r="M601" s="1019"/>
      <c r="N601" s="1019"/>
      <c r="O601" s="1019"/>
      <c r="P601" s="1019"/>
      <c r="Q601" s="1019"/>
      <c r="R601" s="1019"/>
      <c r="S601" s="1019"/>
      <c r="T601" s="1019"/>
      <c r="U601" s="1019"/>
      <c r="V601" s="1019"/>
      <c r="W601" s="1019"/>
      <c r="X601" s="1040"/>
      <c r="Y601" s="1041"/>
      <c r="Z601" s="1019"/>
      <c r="AA601" s="1019"/>
      <c r="AB601" s="1019"/>
      <c r="AC601" s="1019"/>
      <c r="AD601" s="1019"/>
      <c r="AE601" s="1019"/>
      <c r="AF601" s="1019"/>
      <c r="AG601" s="1019"/>
      <c r="AH601" s="1019"/>
      <c r="AI601" s="1019"/>
      <c r="AJ601" s="1019"/>
      <c r="AK601" s="1019"/>
      <c r="AL601" s="1019"/>
      <c r="AM601" s="1019"/>
      <c r="AN601" s="1019"/>
      <c r="AO601" s="1019"/>
      <c r="AP601" s="1019"/>
      <c r="AQ601" s="1019"/>
      <c r="AR601" s="1019"/>
      <c r="AS601" s="1019"/>
      <c r="AT601" s="1039"/>
      <c r="AU601" s="1039"/>
      <c r="AV601" s="1042"/>
      <c r="AW601" s="1041"/>
      <c r="AX601" s="1039"/>
      <c r="AY601" s="1039"/>
      <c r="AZ601" s="1019"/>
      <c r="BA601" s="1019"/>
      <c r="BB601" s="1039"/>
      <c r="BC601" s="1039"/>
      <c r="BD601" s="1039"/>
      <c r="BE601" s="1019"/>
      <c r="BF601" s="1019"/>
      <c r="BG601" s="1039"/>
      <c r="BH601" s="1007"/>
      <c r="BI601" s="1007"/>
      <c r="BJ601" s="1007"/>
      <c r="BK601" s="1007"/>
      <c r="BL601" s="1007"/>
      <c r="BM601" s="1007"/>
      <c r="BN601" s="1007"/>
      <c r="BO601" s="1007"/>
      <c r="BP601" s="1007"/>
      <c r="BQ601" s="1007"/>
      <c r="BR601" s="1007"/>
      <c r="BS601" s="1007"/>
      <c r="BT601" s="1007"/>
      <c r="BU601" s="1007"/>
      <c r="BV601" s="1007"/>
      <c r="BW601" s="1007"/>
      <c r="BX601" s="1007"/>
      <c r="BY601" s="1007"/>
      <c r="BZ601" s="1007"/>
      <c r="CA601" s="1007"/>
      <c r="CB601" s="1007"/>
      <c r="CC601" s="1007"/>
      <c r="CD601" s="1007"/>
      <c r="CE601" s="1007"/>
      <c r="CF601" s="1007"/>
      <c r="CG601" s="1007"/>
      <c r="CH601" s="1007"/>
      <c r="CI601" s="1007"/>
      <c r="CJ601" s="1007"/>
    </row>
    <row r="602" spans="1:88" s="1011" customFormat="1" hidden="1">
      <c r="A602" s="1039"/>
      <c r="B602" s="1019"/>
      <c r="C602" s="1019"/>
      <c r="D602" s="1019"/>
      <c r="E602" s="1019"/>
      <c r="F602" s="1019"/>
      <c r="G602" s="1019"/>
      <c r="H602" s="1019"/>
      <c r="I602" s="1019"/>
      <c r="J602" s="1019"/>
      <c r="K602" s="1019"/>
      <c r="L602" s="1019"/>
      <c r="M602" s="1019"/>
      <c r="N602" s="1019"/>
      <c r="O602" s="1019"/>
      <c r="P602" s="1019"/>
      <c r="Q602" s="1019"/>
      <c r="R602" s="1019"/>
      <c r="S602" s="1019"/>
      <c r="T602" s="1019"/>
      <c r="U602" s="1019"/>
      <c r="V602" s="1019"/>
      <c r="W602" s="1019"/>
      <c r="X602" s="1040"/>
      <c r="Y602" s="1041"/>
      <c r="Z602" s="1019"/>
      <c r="AA602" s="1019"/>
      <c r="AB602" s="1019"/>
      <c r="AC602" s="1019"/>
      <c r="AD602" s="1019"/>
      <c r="AE602" s="1019"/>
      <c r="AF602" s="1019"/>
      <c r="AG602" s="1019"/>
      <c r="AH602" s="1019"/>
      <c r="AI602" s="1019"/>
      <c r="AJ602" s="1019"/>
      <c r="AK602" s="1019"/>
      <c r="AL602" s="1019"/>
      <c r="AM602" s="1019"/>
      <c r="AN602" s="1019"/>
      <c r="AO602" s="1019"/>
      <c r="AP602" s="1019"/>
      <c r="AQ602" s="1019"/>
      <c r="AR602" s="1019"/>
      <c r="AS602" s="1019"/>
      <c r="AT602" s="1039"/>
      <c r="AU602" s="1039"/>
      <c r="AV602" s="1042"/>
      <c r="AW602" s="1041"/>
      <c r="AX602" s="1039"/>
      <c r="AY602" s="1039"/>
      <c r="AZ602" s="1019"/>
      <c r="BA602" s="1019"/>
      <c r="BB602" s="1039"/>
      <c r="BC602" s="1039"/>
      <c r="BD602" s="1039"/>
      <c r="BE602" s="1019"/>
      <c r="BF602" s="1019"/>
      <c r="BG602" s="1039"/>
      <c r="BH602" s="1007"/>
      <c r="BI602" s="1007"/>
      <c r="BJ602" s="1007"/>
      <c r="BK602" s="1007"/>
      <c r="BL602" s="1007"/>
      <c r="BM602" s="1007"/>
      <c r="BN602" s="1007"/>
      <c r="BO602" s="1007"/>
      <c r="BP602" s="1007"/>
      <c r="BQ602" s="1007"/>
      <c r="BR602" s="1007"/>
      <c r="BS602" s="1007"/>
      <c r="BT602" s="1007"/>
      <c r="BU602" s="1007"/>
      <c r="BV602" s="1007"/>
      <c r="BW602" s="1007"/>
      <c r="BX602" s="1007"/>
      <c r="BY602" s="1007"/>
      <c r="BZ602" s="1007"/>
      <c r="CA602" s="1007"/>
      <c r="CB602" s="1007"/>
      <c r="CC602" s="1007"/>
      <c r="CD602" s="1007"/>
      <c r="CE602" s="1007"/>
      <c r="CF602" s="1007"/>
      <c r="CG602" s="1007"/>
      <c r="CH602" s="1007"/>
      <c r="CI602" s="1007"/>
      <c r="CJ602" s="1007"/>
    </row>
    <row r="603" spans="1:88" s="1011" customFormat="1" hidden="1">
      <c r="A603" s="1039"/>
      <c r="B603" s="1019"/>
      <c r="C603" s="1019"/>
      <c r="D603" s="1019"/>
      <c r="E603" s="1019"/>
      <c r="F603" s="1019"/>
      <c r="G603" s="1019"/>
      <c r="H603" s="1019"/>
      <c r="I603" s="1019"/>
      <c r="J603" s="1019"/>
      <c r="K603" s="1019"/>
      <c r="L603" s="1019"/>
      <c r="M603" s="1019"/>
      <c r="N603" s="1019"/>
      <c r="O603" s="1019"/>
      <c r="P603" s="1019"/>
      <c r="Q603" s="1019"/>
      <c r="R603" s="1019"/>
      <c r="S603" s="1019"/>
      <c r="T603" s="1019"/>
      <c r="U603" s="1019"/>
      <c r="V603" s="1019"/>
      <c r="W603" s="1019"/>
      <c r="X603" s="1040"/>
      <c r="Y603" s="1041"/>
      <c r="Z603" s="1019"/>
      <c r="AA603" s="1019"/>
      <c r="AB603" s="1019"/>
      <c r="AC603" s="1019"/>
      <c r="AD603" s="1019"/>
      <c r="AE603" s="1019"/>
      <c r="AF603" s="1019"/>
      <c r="AG603" s="1019"/>
      <c r="AH603" s="1019"/>
      <c r="AI603" s="1019"/>
      <c r="AJ603" s="1019"/>
      <c r="AK603" s="1019"/>
      <c r="AL603" s="1019"/>
      <c r="AM603" s="1019"/>
      <c r="AN603" s="1019"/>
      <c r="AO603" s="1019"/>
      <c r="AP603" s="1019"/>
      <c r="AQ603" s="1019"/>
      <c r="AR603" s="1019"/>
      <c r="AS603" s="1019"/>
      <c r="AT603" s="1039"/>
      <c r="AU603" s="1039"/>
      <c r="AV603" s="1042"/>
      <c r="AW603" s="1041"/>
      <c r="AX603" s="1039"/>
      <c r="AY603" s="1039"/>
      <c r="AZ603" s="1019"/>
      <c r="BA603" s="1019"/>
      <c r="BB603" s="1039"/>
      <c r="BC603" s="1039"/>
      <c r="BD603" s="1039"/>
      <c r="BE603" s="1019"/>
      <c r="BF603" s="1019"/>
      <c r="BG603" s="1039"/>
      <c r="BH603" s="1007"/>
      <c r="BI603" s="1007"/>
      <c r="BJ603" s="1007"/>
      <c r="BK603" s="1007"/>
      <c r="BL603" s="1007"/>
      <c r="BM603" s="1007"/>
      <c r="BN603" s="1007"/>
      <c r="BO603" s="1007"/>
      <c r="BP603" s="1007"/>
      <c r="BQ603" s="1007"/>
      <c r="BR603" s="1007"/>
      <c r="BS603" s="1007"/>
      <c r="BT603" s="1007"/>
      <c r="BU603" s="1007"/>
      <c r="BV603" s="1007"/>
      <c r="BW603" s="1007"/>
      <c r="BX603" s="1007"/>
      <c r="BY603" s="1007"/>
      <c r="BZ603" s="1007"/>
      <c r="CA603" s="1007"/>
      <c r="CB603" s="1007"/>
      <c r="CC603" s="1007"/>
      <c r="CD603" s="1007"/>
      <c r="CE603" s="1007"/>
      <c r="CF603" s="1007"/>
      <c r="CG603" s="1007"/>
      <c r="CH603" s="1007"/>
      <c r="CI603" s="1007"/>
      <c r="CJ603" s="1007"/>
    </row>
    <row r="604" spans="1:88" s="1011" customFormat="1" hidden="1">
      <c r="A604" s="1039"/>
      <c r="B604" s="1019"/>
      <c r="C604" s="1019"/>
      <c r="D604" s="1019"/>
      <c r="E604" s="1019"/>
      <c r="F604" s="1019"/>
      <c r="G604" s="1019"/>
      <c r="H604" s="1019"/>
      <c r="I604" s="1019"/>
      <c r="J604" s="1019"/>
      <c r="K604" s="1019"/>
      <c r="L604" s="1019"/>
      <c r="M604" s="1019"/>
      <c r="N604" s="1019"/>
      <c r="O604" s="1019"/>
      <c r="P604" s="1019"/>
      <c r="Q604" s="1019"/>
      <c r="R604" s="1019"/>
      <c r="S604" s="1019"/>
      <c r="T604" s="1019"/>
      <c r="U604" s="1019"/>
      <c r="V604" s="1019"/>
      <c r="W604" s="1019"/>
      <c r="X604" s="1040"/>
      <c r="Y604" s="1041"/>
      <c r="Z604" s="1019"/>
      <c r="AA604" s="1019"/>
      <c r="AB604" s="1019"/>
      <c r="AC604" s="1019"/>
      <c r="AD604" s="1019"/>
      <c r="AE604" s="1019"/>
      <c r="AF604" s="1019"/>
      <c r="AG604" s="1019"/>
      <c r="AH604" s="1019"/>
      <c r="AI604" s="1019"/>
      <c r="AJ604" s="1019"/>
      <c r="AK604" s="1019"/>
      <c r="AL604" s="1019"/>
      <c r="AM604" s="1019"/>
      <c r="AN604" s="1019"/>
      <c r="AO604" s="1019"/>
      <c r="AP604" s="1019"/>
      <c r="AQ604" s="1019"/>
      <c r="AR604" s="1019"/>
      <c r="AS604" s="1019"/>
      <c r="AT604" s="1039"/>
      <c r="AU604" s="1039"/>
      <c r="AV604" s="1042"/>
      <c r="AW604" s="1041"/>
      <c r="AX604" s="1039"/>
      <c r="AY604" s="1039"/>
      <c r="AZ604" s="1019"/>
      <c r="BA604" s="1019"/>
      <c r="BB604" s="1039"/>
      <c r="BC604" s="1039"/>
      <c r="BD604" s="1039"/>
      <c r="BE604" s="1019"/>
      <c r="BF604" s="1019"/>
      <c r="BG604" s="1039"/>
      <c r="BH604" s="1007"/>
      <c r="BI604" s="1007"/>
      <c r="BJ604" s="1007"/>
      <c r="BK604" s="1007"/>
      <c r="BL604" s="1007"/>
      <c r="BM604" s="1007"/>
      <c r="BN604" s="1007"/>
      <c r="BO604" s="1007"/>
      <c r="BP604" s="1007"/>
      <c r="BQ604" s="1007"/>
      <c r="BR604" s="1007"/>
      <c r="BS604" s="1007"/>
      <c r="BT604" s="1007"/>
      <c r="BU604" s="1007"/>
      <c r="BV604" s="1007"/>
      <c r="BW604" s="1007"/>
      <c r="BX604" s="1007"/>
      <c r="BY604" s="1007"/>
      <c r="BZ604" s="1007"/>
      <c r="CA604" s="1007"/>
      <c r="CB604" s="1007"/>
      <c r="CC604" s="1007"/>
      <c r="CD604" s="1007"/>
      <c r="CE604" s="1007"/>
      <c r="CF604" s="1007"/>
      <c r="CG604" s="1007"/>
      <c r="CH604" s="1007"/>
      <c r="CI604" s="1007"/>
      <c r="CJ604" s="1007"/>
    </row>
    <row r="605" spans="1:88" s="1011" customFormat="1" hidden="1">
      <c r="A605" s="1039"/>
      <c r="B605" s="1019"/>
      <c r="C605" s="1019"/>
      <c r="D605" s="1019"/>
      <c r="E605" s="1019"/>
      <c r="F605" s="1019"/>
      <c r="G605" s="1019"/>
      <c r="H605" s="1019"/>
      <c r="I605" s="1019"/>
      <c r="J605" s="1019"/>
      <c r="K605" s="1019"/>
      <c r="L605" s="1019"/>
      <c r="M605" s="1019"/>
      <c r="N605" s="1019"/>
      <c r="O605" s="1019"/>
      <c r="P605" s="1019"/>
      <c r="Q605" s="1019"/>
      <c r="R605" s="1019"/>
      <c r="S605" s="1019"/>
      <c r="T605" s="1019"/>
      <c r="U605" s="1019"/>
      <c r="V605" s="1019"/>
      <c r="W605" s="1019"/>
      <c r="X605" s="1040"/>
      <c r="Y605" s="1041"/>
      <c r="Z605" s="1019"/>
      <c r="AA605" s="1019"/>
      <c r="AB605" s="1019"/>
      <c r="AC605" s="1019"/>
      <c r="AD605" s="1019"/>
      <c r="AE605" s="1019"/>
      <c r="AF605" s="1019"/>
      <c r="AG605" s="1019"/>
      <c r="AH605" s="1019"/>
      <c r="AI605" s="1019"/>
      <c r="AJ605" s="1019"/>
      <c r="AK605" s="1019"/>
      <c r="AL605" s="1019"/>
      <c r="AM605" s="1019"/>
      <c r="AN605" s="1019"/>
      <c r="AO605" s="1019"/>
      <c r="AP605" s="1019"/>
      <c r="AQ605" s="1019"/>
      <c r="AR605" s="1019"/>
      <c r="AS605" s="1019"/>
      <c r="AT605" s="1039"/>
      <c r="AU605" s="1039"/>
      <c r="AV605" s="1042"/>
      <c r="AW605" s="1041"/>
      <c r="AX605" s="1039"/>
      <c r="AY605" s="1039"/>
      <c r="AZ605" s="1019"/>
      <c r="BA605" s="1019"/>
      <c r="BB605" s="1039"/>
      <c r="BC605" s="1039"/>
      <c r="BD605" s="1039"/>
      <c r="BE605" s="1019"/>
      <c r="BF605" s="1019"/>
      <c r="BG605" s="1039"/>
      <c r="BH605" s="1007"/>
      <c r="BI605" s="1007"/>
      <c r="BJ605" s="1007"/>
      <c r="BK605" s="1007"/>
      <c r="BL605" s="1007"/>
      <c r="BM605" s="1007"/>
      <c r="BN605" s="1007"/>
      <c r="BO605" s="1007"/>
      <c r="BP605" s="1007"/>
      <c r="BQ605" s="1007"/>
      <c r="BR605" s="1007"/>
      <c r="BS605" s="1007"/>
      <c r="BT605" s="1007"/>
      <c r="BU605" s="1007"/>
      <c r="BV605" s="1007"/>
      <c r="BW605" s="1007"/>
      <c r="BX605" s="1007"/>
      <c r="BY605" s="1007"/>
      <c r="BZ605" s="1007"/>
      <c r="CA605" s="1007"/>
      <c r="CB605" s="1007"/>
      <c r="CC605" s="1007"/>
      <c r="CD605" s="1007"/>
      <c r="CE605" s="1007"/>
      <c r="CF605" s="1007"/>
      <c r="CG605" s="1007"/>
      <c r="CH605" s="1007"/>
      <c r="CI605" s="1007"/>
      <c r="CJ605" s="1007"/>
    </row>
    <row r="606" spans="1:88" s="1011" customFormat="1" hidden="1">
      <c r="A606" s="1039"/>
      <c r="B606" s="1019"/>
      <c r="C606" s="1019"/>
      <c r="D606" s="1019"/>
      <c r="E606" s="1019"/>
      <c r="F606" s="1019"/>
      <c r="G606" s="1019"/>
      <c r="H606" s="1019"/>
      <c r="I606" s="1019"/>
      <c r="J606" s="1019"/>
      <c r="K606" s="1019"/>
      <c r="L606" s="1019"/>
      <c r="M606" s="1019"/>
      <c r="N606" s="1019"/>
      <c r="O606" s="1019"/>
      <c r="P606" s="1019"/>
      <c r="Q606" s="1019"/>
      <c r="R606" s="1019"/>
      <c r="S606" s="1019"/>
      <c r="T606" s="1019"/>
      <c r="U606" s="1019"/>
      <c r="V606" s="1019"/>
      <c r="W606" s="1019"/>
      <c r="X606" s="1040"/>
      <c r="Y606" s="1041"/>
      <c r="Z606" s="1019"/>
      <c r="AA606" s="1019"/>
      <c r="AB606" s="1019"/>
      <c r="AC606" s="1019"/>
      <c r="AD606" s="1019"/>
      <c r="AE606" s="1019"/>
      <c r="AF606" s="1019"/>
      <c r="AG606" s="1019"/>
      <c r="AH606" s="1019"/>
      <c r="AI606" s="1019"/>
      <c r="AJ606" s="1019"/>
      <c r="AK606" s="1019"/>
      <c r="AL606" s="1019"/>
      <c r="AM606" s="1019"/>
      <c r="AN606" s="1019"/>
      <c r="AO606" s="1019"/>
      <c r="AP606" s="1019"/>
      <c r="AQ606" s="1019"/>
      <c r="AR606" s="1019"/>
      <c r="AS606" s="1019"/>
      <c r="AT606" s="1039"/>
      <c r="AU606" s="1039"/>
      <c r="AV606" s="1042"/>
      <c r="AW606" s="1041"/>
      <c r="AX606" s="1039"/>
      <c r="AY606" s="1039"/>
      <c r="AZ606" s="1019"/>
      <c r="BA606" s="1019"/>
      <c r="BB606" s="1039"/>
      <c r="BC606" s="1039"/>
      <c r="BD606" s="1039"/>
      <c r="BE606" s="1019"/>
      <c r="BF606" s="1019"/>
      <c r="BG606" s="1039"/>
      <c r="BH606" s="1007"/>
      <c r="BI606" s="1007"/>
      <c r="BJ606" s="1007"/>
      <c r="BK606" s="1007"/>
      <c r="BL606" s="1007"/>
      <c r="BM606" s="1007"/>
      <c r="BN606" s="1007"/>
      <c r="BO606" s="1007"/>
      <c r="BP606" s="1007"/>
      <c r="BQ606" s="1007"/>
      <c r="BR606" s="1007"/>
      <c r="BS606" s="1007"/>
      <c r="BT606" s="1007"/>
      <c r="BU606" s="1007"/>
      <c r="BV606" s="1007"/>
      <c r="BW606" s="1007"/>
      <c r="BX606" s="1007"/>
      <c r="BY606" s="1007"/>
      <c r="BZ606" s="1007"/>
      <c r="CA606" s="1007"/>
      <c r="CB606" s="1007"/>
      <c r="CC606" s="1007"/>
      <c r="CD606" s="1007"/>
      <c r="CE606" s="1007"/>
      <c r="CF606" s="1007"/>
      <c r="CG606" s="1007"/>
      <c r="CH606" s="1007"/>
      <c r="CI606" s="1007"/>
      <c r="CJ606" s="1007"/>
    </row>
    <row r="607" spans="1:88" s="1011" customFormat="1" hidden="1">
      <c r="A607" s="1039"/>
      <c r="B607" s="1019"/>
      <c r="C607" s="1019"/>
      <c r="D607" s="1019"/>
      <c r="E607" s="1019"/>
      <c r="F607" s="1019"/>
      <c r="G607" s="1019"/>
      <c r="H607" s="1019"/>
      <c r="I607" s="1019"/>
      <c r="J607" s="1019"/>
      <c r="K607" s="1019"/>
      <c r="L607" s="1019"/>
      <c r="M607" s="1019"/>
      <c r="N607" s="1019"/>
      <c r="O607" s="1019"/>
      <c r="P607" s="1019"/>
      <c r="Q607" s="1019"/>
      <c r="R607" s="1019"/>
      <c r="S607" s="1019"/>
      <c r="T607" s="1019"/>
      <c r="U607" s="1019"/>
      <c r="V607" s="1019"/>
      <c r="W607" s="1019"/>
      <c r="X607" s="1040"/>
      <c r="Y607" s="1041"/>
      <c r="Z607" s="1019"/>
      <c r="AA607" s="1019"/>
      <c r="AB607" s="1019"/>
      <c r="AC607" s="1019"/>
      <c r="AD607" s="1019"/>
      <c r="AE607" s="1019"/>
      <c r="AF607" s="1019"/>
      <c r="AG607" s="1019"/>
      <c r="AH607" s="1019"/>
      <c r="AI607" s="1019"/>
      <c r="AJ607" s="1019"/>
      <c r="AK607" s="1019"/>
      <c r="AL607" s="1019"/>
      <c r="AM607" s="1019"/>
      <c r="AN607" s="1019"/>
      <c r="AO607" s="1019"/>
      <c r="AP607" s="1019"/>
      <c r="AQ607" s="1019"/>
      <c r="AR607" s="1019"/>
      <c r="AS607" s="1019"/>
      <c r="AT607" s="1039"/>
      <c r="AU607" s="1039"/>
      <c r="AV607" s="1042"/>
      <c r="AW607" s="1041"/>
      <c r="AX607" s="1039"/>
      <c r="AY607" s="1039"/>
      <c r="AZ607" s="1019"/>
      <c r="BA607" s="1019"/>
      <c r="BB607" s="1039"/>
      <c r="BC607" s="1039"/>
      <c r="BD607" s="1039"/>
      <c r="BE607" s="1019"/>
      <c r="BF607" s="1019"/>
      <c r="BG607" s="1039"/>
      <c r="BH607" s="1007"/>
      <c r="BI607" s="1007"/>
      <c r="BJ607" s="1007"/>
      <c r="BK607" s="1007"/>
      <c r="BL607" s="1007"/>
      <c r="BM607" s="1007"/>
      <c r="BN607" s="1007"/>
      <c r="BO607" s="1007"/>
      <c r="BP607" s="1007"/>
      <c r="BQ607" s="1007"/>
      <c r="BR607" s="1007"/>
      <c r="BS607" s="1007"/>
      <c r="BT607" s="1007"/>
      <c r="BU607" s="1007"/>
      <c r="BV607" s="1007"/>
      <c r="BW607" s="1007"/>
      <c r="BX607" s="1007"/>
      <c r="BY607" s="1007"/>
      <c r="BZ607" s="1007"/>
      <c r="CA607" s="1007"/>
      <c r="CB607" s="1007"/>
      <c r="CC607" s="1007"/>
      <c r="CD607" s="1007"/>
      <c r="CE607" s="1007"/>
      <c r="CF607" s="1007"/>
      <c r="CG607" s="1007"/>
      <c r="CH607" s="1007"/>
      <c r="CI607" s="1007"/>
      <c r="CJ607" s="1007"/>
    </row>
    <row r="608" spans="1:88" s="1011" customFormat="1" hidden="1">
      <c r="A608" s="1039"/>
      <c r="B608" s="1019"/>
      <c r="C608" s="1019"/>
      <c r="D608" s="1019"/>
      <c r="E608" s="1019"/>
      <c r="F608" s="1019"/>
      <c r="G608" s="1019"/>
      <c r="H608" s="1019"/>
      <c r="I608" s="1019"/>
      <c r="J608" s="1019"/>
      <c r="K608" s="1019"/>
      <c r="L608" s="1019"/>
      <c r="M608" s="1019"/>
      <c r="N608" s="1019"/>
      <c r="O608" s="1019"/>
      <c r="P608" s="1019"/>
      <c r="Q608" s="1019"/>
      <c r="R608" s="1019"/>
      <c r="S608" s="1019"/>
      <c r="T608" s="1019"/>
      <c r="U608" s="1019"/>
      <c r="V608" s="1019"/>
      <c r="W608" s="1019"/>
      <c r="X608" s="1040"/>
      <c r="Y608" s="1041"/>
      <c r="Z608" s="1019"/>
      <c r="AA608" s="1019"/>
      <c r="AB608" s="1019"/>
      <c r="AC608" s="1019"/>
      <c r="AD608" s="1019"/>
      <c r="AE608" s="1019"/>
      <c r="AF608" s="1019"/>
      <c r="AG608" s="1019"/>
      <c r="AH608" s="1019"/>
      <c r="AI608" s="1019"/>
      <c r="AJ608" s="1019"/>
      <c r="AK608" s="1019"/>
      <c r="AL608" s="1019"/>
      <c r="AM608" s="1019"/>
      <c r="AN608" s="1019"/>
      <c r="AO608" s="1019"/>
      <c r="AP608" s="1019"/>
      <c r="AQ608" s="1019"/>
      <c r="AR608" s="1019"/>
      <c r="AS608" s="1019"/>
      <c r="AT608" s="1039"/>
      <c r="AU608" s="1039"/>
      <c r="AV608" s="1042"/>
      <c r="AW608" s="1041"/>
      <c r="AX608" s="1039"/>
      <c r="AY608" s="1039"/>
      <c r="AZ608" s="1019"/>
      <c r="BA608" s="1019"/>
      <c r="BB608" s="1039"/>
      <c r="BC608" s="1039"/>
      <c r="BD608" s="1039"/>
      <c r="BE608" s="1019"/>
      <c r="BF608" s="1019"/>
      <c r="BG608" s="1039"/>
      <c r="BH608" s="1007"/>
      <c r="BI608" s="1007"/>
      <c r="BJ608" s="1007"/>
      <c r="BK608" s="1007"/>
      <c r="BL608" s="1007"/>
      <c r="BM608" s="1007"/>
      <c r="BN608" s="1007"/>
      <c r="BO608" s="1007"/>
      <c r="BP608" s="1007"/>
      <c r="BQ608" s="1007"/>
      <c r="BR608" s="1007"/>
      <c r="BS608" s="1007"/>
      <c r="BT608" s="1007"/>
      <c r="BU608" s="1007"/>
      <c r="BV608" s="1007"/>
      <c r="BW608" s="1007"/>
      <c r="BX608" s="1007"/>
      <c r="BY608" s="1007"/>
      <c r="BZ608" s="1007"/>
      <c r="CA608" s="1007"/>
      <c r="CB608" s="1007"/>
      <c r="CC608" s="1007"/>
      <c r="CD608" s="1007"/>
      <c r="CE608" s="1007"/>
      <c r="CF608" s="1007"/>
      <c r="CG608" s="1007"/>
      <c r="CH608" s="1007"/>
      <c r="CI608" s="1007"/>
      <c r="CJ608" s="1007"/>
    </row>
    <row r="609" spans="1:88" s="1011" customFormat="1" hidden="1">
      <c r="A609" s="1039"/>
      <c r="B609" s="1019"/>
      <c r="C609" s="1019"/>
      <c r="D609" s="1019"/>
      <c r="E609" s="1019"/>
      <c r="F609" s="1019"/>
      <c r="G609" s="1019"/>
      <c r="H609" s="1019"/>
      <c r="I609" s="1019"/>
      <c r="J609" s="1019"/>
      <c r="K609" s="1019"/>
      <c r="L609" s="1019"/>
      <c r="M609" s="1019"/>
      <c r="N609" s="1019"/>
      <c r="O609" s="1019"/>
      <c r="P609" s="1019"/>
      <c r="Q609" s="1019"/>
      <c r="R609" s="1019"/>
      <c r="S609" s="1019"/>
      <c r="T609" s="1019"/>
      <c r="U609" s="1019"/>
      <c r="V609" s="1019"/>
      <c r="W609" s="1019"/>
      <c r="X609" s="1040"/>
      <c r="Y609" s="1041"/>
      <c r="Z609" s="1019"/>
      <c r="AA609" s="1019"/>
      <c r="AB609" s="1019"/>
      <c r="AC609" s="1019"/>
      <c r="AD609" s="1019"/>
      <c r="AE609" s="1019"/>
      <c r="AF609" s="1019"/>
      <c r="AG609" s="1019"/>
      <c r="AH609" s="1019"/>
      <c r="AI609" s="1019"/>
      <c r="AJ609" s="1019"/>
      <c r="AK609" s="1019"/>
      <c r="AL609" s="1019"/>
      <c r="AM609" s="1019"/>
      <c r="AN609" s="1019"/>
      <c r="AO609" s="1019"/>
      <c r="AP609" s="1019"/>
      <c r="AQ609" s="1019"/>
      <c r="AR609" s="1019"/>
      <c r="AS609" s="1019"/>
      <c r="AT609" s="1039"/>
      <c r="AU609" s="1039"/>
      <c r="AV609" s="1042"/>
      <c r="AW609" s="1041"/>
      <c r="AX609" s="1039"/>
      <c r="AY609" s="1039"/>
      <c r="AZ609" s="1019"/>
      <c r="BA609" s="1019"/>
      <c r="BB609" s="1039"/>
      <c r="BC609" s="1039"/>
      <c r="BD609" s="1039"/>
      <c r="BE609" s="1019"/>
      <c r="BF609" s="1019"/>
      <c r="BG609" s="1039"/>
      <c r="BH609" s="1007"/>
      <c r="BI609" s="1007"/>
      <c r="BJ609" s="1007"/>
      <c r="BK609" s="1007"/>
      <c r="BL609" s="1007"/>
      <c r="BM609" s="1007"/>
      <c r="BN609" s="1007"/>
      <c r="BO609" s="1007"/>
      <c r="BP609" s="1007"/>
      <c r="BQ609" s="1007"/>
      <c r="BR609" s="1007"/>
      <c r="BS609" s="1007"/>
      <c r="BT609" s="1007"/>
      <c r="BU609" s="1007"/>
      <c r="BV609" s="1007"/>
      <c r="BW609" s="1007"/>
      <c r="BX609" s="1007"/>
      <c r="BY609" s="1007"/>
      <c r="BZ609" s="1007"/>
      <c r="CA609" s="1007"/>
      <c r="CB609" s="1007"/>
      <c r="CC609" s="1007"/>
      <c r="CD609" s="1007"/>
      <c r="CE609" s="1007"/>
      <c r="CF609" s="1007"/>
      <c r="CG609" s="1007"/>
      <c r="CH609" s="1007"/>
      <c r="CI609" s="1007"/>
      <c r="CJ609" s="1007"/>
    </row>
    <row r="610" spans="1:88" s="1011" customFormat="1" hidden="1">
      <c r="A610" s="1039"/>
      <c r="B610" s="1019"/>
      <c r="C610" s="1019"/>
      <c r="D610" s="1019"/>
      <c r="E610" s="1019"/>
      <c r="F610" s="1019"/>
      <c r="G610" s="1019"/>
      <c r="H610" s="1019"/>
      <c r="I610" s="1019"/>
      <c r="J610" s="1019"/>
      <c r="K610" s="1019"/>
      <c r="L610" s="1019"/>
      <c r="M610" s="1019"/>
      <c r="N610" s="1019"/>
      <c r="O610" s="1019"/>
      <c r="P610" s="1019"/>
      <c r="Q610" s="1019"/>
      <c r="R610" s="1019"/>
      <c r="S610" s="1019"/>
      <c r="T610" s="1019"/>
      <c r="U610" s="1019"/>
      <c r="V610" s="1019"/>
      <c r="W610" s="1019"/>
      <c r="X610" s="1040"/>
      <c r="Y610" s="1041"/>
      <c r="Z610" s="1019"/>
      <c r="AA610" s="1019"/>
      <c r="AB610" s="1019"/>
      <c r="AC610" s="1019"/>
      <c r="AD610" s="1019"/>
      <c r="AE610" s="1019"/>
      <c r="AF610" s="1019"/>
      <c r="AG610" s="1019"/>
      <c r="AH610" s="1019"/>
      <c r="AI610" s="1019"/>
      <c r="AJ610" s="1019"/>
      <c r="AK610" s="1019"/>
      <c r="AL610" s="1019"/>
      <c r="AM610" s="1019"/>
      <c r="AN610" s="1019"/>
      <c r="AO610" s="1019"/>
      <c r="AP610" s="1019"/>
      <c r="AQ610" s="1019"/>
      <c r="AR610" s="1019"/>
      <c r="AS610" s="1019"/>
      <c r="AT610" s="1039"/>
      <c r="AU610" s="1039"/>
      <c r="AV610" s="1042"/>
      <c r="AW610" s="1041"/>
      <c r="AX610" s="1039"/>
      <c r="AY610" s="1039"/>
      <c r="AZ610" s="1019"/>
      <c r="BA610" s="1019"/>
      <c r="BB610" s="1039"/>
      <c r="BC610" s="1039"/>
      <c r="BD610" s="1039"/>
      <c r="BE610" s="1019"/>
      <c r="BF610" s="1019"/>
      <c r="BG610" s="1039"/>
      <c r="BH610" s="1007"/>
      <c r="BI610" s="1007"/>
      <c r="BJ610" s="1007"/>
      <c r="BK610" s="1007"/>
      <c r="BL610" s="1007"/>
      <c r="BM610" s="1007"/>
      <c r="BN610" s="1007"/>
      <c r="BO610" s="1007"/>
      <c r="BP610" s="1007"/>
      <c r="BQ610" s="1007"/>
      <c r="BR610" s="1007"/>
      <c r="BS610" s="1007"/>
      <c r="BT610" s="1007"/>
      <c r="BU610" s="1007"/>
      <c r="BV610" s="1007"/>
      <c r="BW610" s="1007"/>
      <c r="BX610" s="1007"/>
      <c r="BY610" s="1007"/>
      <c r="BZ610" s="1007"/>
      <c r="CA610" s="1007"/>
      <c r="CB610" s="1007"/>
      <c r="CC610" s="1007"/>
      <c r="CD610" s="1007"/>
      <c r="CE610" s="1007"/>
      <c r="CF610" s="1007"/>
      <c r="CG610" s="1007"/>
      <c r="CH610" s="1007"/>
      <c r="CI610" s="1007"/>
      <c r="CJ610" s="1007"/>
    </row>
    <row r="611" spans="1:88" s="1011" customFormat="1" hidden="1">
      <c r="A611" s="1039"/>
      <c r="B611" s="1019"/>
      <c r="C611" s="1019"/>
      <c r="D611" s="1019"/>
      <c r="E611" s="1019"/>
      <c r="F611" s="1019"/>
      <c r="G611" s="1019"/>
      <c r="H611" s="1019"/>
      <c r="I611" s="1019"/>
      <c r="J611" s="1019"/>
      <c r="K611" s="1019"/>
      <c r="L611" s="1019"/>
      <c r="M611" s="1019"/>
      <c r="N611" s="1019"/>
      <c r="O611" s="1019"/>
      <c r="P611" s="1019"/>
      <c r="Q611" s="1019"/>
      <c r="R611" s="1019"/>
      <c r="S611" s="1019"/>
      <c r="T611" s="1019"/>
      <c r="U611" s="1019"/>
      <c r="V611" s="1019"/>
      <c r="W611" s="1019"/>
      <c r="X611" s="1040"/>
      <c r="Y611" s="1041"/>
      <c r="Z611" s="1019"/>
      <c r="AA611" s="1019"/>
      <c r="AB611" s="1019"/>
      <c r="AC611" s="1019"/>
      <c r="AD611" s="1019"/>
      <c r="AE611" s="1019"/>
      <c r="AF611" s="1019"/>
      <c r="AG611" s="1019"/>
      <c r="AH611" s="1019"/>
      <c r="AI611" s="1019"/>
      <c r="AJ611" s="1019"/>
      <c r="AK611" s="1019"/>
      <c r="AL611" s="1019"/>
      <c r="AM611" s="1019"/>
      <c r="AN611" s="1019"/>
      <c r="AO611" s="1019"/>
      <c r="AP611" s="1019"/>
      <c r="AQ611" s="1019"/>
      <c r="AR611" s="1019"/>
      <c r="AS611" s="1019"/>
      <c r="AT611" s="1039"/>
      <c r="AU611" s="1039"/>
      <c r="AV611" s="1042"/>
      <c r="AW611" s="1041"/>
      <c r="AX611" s="1039"/>
      <c r="AY611" s="1039"/>
      <c r="AZ611" s="1019"/>
      <c r="BA611" s="1019"/>
      <c r="BB611" s="1039"/>
      <c r="BC611" s="1039"/>
      <c r="BD611" s="1039"/>
      <c r="BE611" s="1019"/>
      <c r="BF611" s="1019"/>
      <c r="BG611" s="1039"/>
      <c r="BH611" s="1007"/>
      <c r="BI611" s="1007"/>
      <c r="BJ611" s="1007"/>
      <c r="BK611" s="1007"/>
      <c r="BL611" s="1007"/>
      <c r="BM611" s="1007"/>
      <c r="BN611" s="1007"/>
      <c r="BO611" s="1007"/>
      <c r="BP611" s="1007"/>
      <c r="BQ611" s="1007"/>
      <c r="BR611" s="1007"/>
      <c r="BS611" s="1007"/>
      <c r="BT611" s="1007"/>
      <c r="BU611" s="1007"/>
      <c r="BV611" s="1007"/>
      <c r="BW611" s="1007"/>
      <c r="BX611" s="1007"/>
      <c r="BY611" s="1007"/>
      <c r="BZ611" s="1007"/>
      <c r="CA611" s="1007"/>
      <c r="CB611" s="1007"/>
      <c r="CC611" s="1007"/>
      <c r="CD611" s="1007"/>
      <c r="CE611" s="1007"/>
      <c r="CF611" s="1007"/>
      <c r="CG611" s="1007"/>
      <c r="CH611" s="1007"/>
      <c r="CI611" s="1007"/>
      <c r="CJ611" s="1007"/>
    </row>
    <row r="612" spans="1:88" s="1011" customFormat="1" hidden="1">
      <c r="A612" s="1039"/>
      <c r="B612" s="1019"/>
      <c r="C612" s="1019"/>
      <c r="D612" s="1019"/>
      <c r="E612" s="1019"/>
      <c r="F612" s="1019"/>
      <c r="G612" s="1019"/>
      <c r="H612" s="1019"/>
      <c r="I612" s="1019"/>
      <c r="J612" s="1019"/>
      <c r="K612" s="1019"/>
      <c r="L612" s="1019"/>
      <c r="M612" s="1019"/>
      <c r="N612" s="1019"/>
      <c r="O612" s="1019"/>
      <c r="P612" s="1019"/>
      <c r="Q612" s="1019"/>
      <c r="R612" s="1019"/>
      <c r="S612" s="1019"/>
      <c r="T612" s="1019"/>
      <c r="U612" s="1019"/>
      <c r="V612" s="1019"/>
      <c r="W612" s="1019"/>
      <c r="X612" s="1040"/>
      <c r="Y612" s="1041"/>
      <c r="Z612" s="1019"/>
      <c r="AA612" s="1019"/>
      <c r="AB612" s="1019"/>
      <c r="AC612" s="1019"/>
      <c r="AD612" s="1019"/>
      <c r="AE612" s="1019"/>
      <c r="AF612" s="1019"/>
      <c r="AG612" s="1019"/>
      <c r="AH612" s="1019"/>
      <c r="AI612" s="1019"/>
      <c r="AJ612" s="1019"/>
      <c r="AK612" s="1019"/>
      <c r="AL612" s="1019"/>
      <c r="AM612" s="1019"/>
      <c r="AN612" s="1019"/>
      <c r="AO612" s="1019"/>
      <c r="AP612" s="1019"/>
      <c r="AQ612" s="1019"/>
      <c r="AR612" s="1019"/>
      <c r="AS612" s="1019"/>
      <c r="AT612" s="1039"/>
      <c r="AU612" s="1039"/>
      <c r="AV612" s="1042"/>
      <c r="AW612" s="1041"/>
      <c r="AX612" s="1039"/>
      <c r="AY612" s="1039"/>
      <c r="AZ612" s="1019"/>
      <c r="BA612" s="1019"/>
      <c r="BB612" s="1039"/>
      <c r="BC612" s="1039"/>
      <c r="BD612" s="1039"/>
      <c r="BE612" s="1019"/>
      <c r="BF612" s="1019"/>
      <c r="BG612" s="1039"/>
      <c r="BH612" s="1007"/>
      <c r="BI612" s="1007"/>
      <c r="BJ612" s="1007"/>
      <c r="BK612" s="1007"/>
      <c r="BL612" s="1007"/>
      <c r="BM612" s="1007"/>
      <c r="BN612" s="1007"/>
      <c r="BO612" s="1007"/>
      <c r="BP612" s="1007"/>
      <c r="BQ612" s="1007"/>
      <c r="BR612" s="1007"/>
      <c r="BS612" s="1007"/>
      <c r="BT612" s="1007"/>
      <c r="BU612" s="1007"/>
      <c r="BV612" s="1007"/>
      <c r="BW612" s="1007"/>
      <c r="BX612" s="1007"/>
      <c r="BY612" s="1007"/>
      <c r="BZ612" s="1007"/>
      <c r="CA612" s="1007"/>
      <c r="CB612" s="1007"/>
      <c r="CC612" s="1007"/>
      <c r="CD612" s="1007"/>
      <c r="CE612" s="1007"/>
      <c r="CF612" s="1007"/>
      <c r="CG612" s="1007"/>
      <c r="CH612" s="1007"/>
      <c r="CI612" s="1007"/>
      <c r="CJ612" s="1007"/>
    </row>
    <row r="613" spans="1:88" s="1011" customFormat="1" hidden="1">
      <c r="A613" s="1039"/>
      <c r="B613" s="1019"/>
      <c r="C613" s="1019"/>
      <c r="D613" s="1019"/>
      <c r="E613" s="1019"/>
      <c r="F613" s="1019"/>
      <c r="G613" s="1019"/>
      <c r="H613" s="1019"/>
      <c r="I613" s="1019"/>
      <c r="J613" s="1019"/>
      <c r="K613" s="1019"/>
      <c r="L613" s="1019"/>
      <c r="M613" s="1019"/>
      <c r="N613" s="1019"/>
      <c r="O613" s="1019"/>
      <c r="P613" s="1019"/>
      <c r="Q613" s="1019"/>
      <c r="R613" s="1019"/>
      <c r="S613" s="1019"/>
      <c r="T613" s="1019"/>
      <c r="U613" s="1019"/>
      <c r="V613" s="1019"/>
      <c r="W613" s="1019"/>
      <c r="X613" s="1040"/>
      <c r="Y613" s="1041"/>
      <c r="Z613" s="1019"/>
      <c r="AA613" s="1019"/>
      <c r="AB613" s="1019"/>
      <c r="AC613" s="1019"/>
      <c r="AD613" s="1019"/>
      <c r="AE613" s="1019"/>
      <c r="AF613" s="1019"/>
      <c r="AG613" s="1019"/>
      <c r="AH613" s="1019"/>
      <c r="AI613" s="1019"/>
      <c r="AJ613" s="1019"/>
      <c r="AK613" s="1019"/>
      <c r="AL613" s="1019"/>
      <c r="AM613" s="1019"/>
      <c r="AN613" s="1019"/>
      <c r="AO613" s="1019"/>
      <c r="AP613" s="1019"/>
      <c r="AQ613" s="1019"/>
      <c r="AR613" s="1019"/>
      <c r="AS613" s="1019"/>
      <c r="AT613" s="1039"/>
      <c r="AU613" s="1039"/>
      <c r="AV613" s="1042"/>
      <c r="AW613" s="1041"/>
      <c r="AX613" s="1039"/>
      <c r="AY613" s="1039"/>
      <c r="AZ613" s="1019"/>
      <c r="BA613" s="1019"/>
      <c r="BB613" s="1039"/>
      <c r="BC613" s="1039"/>
      <c r="BD613" s="1039"/>
      <c r="BE613" s="1019"/>
      <c r="BF613" s="1019"/>
      <c r="BG613" s="1039"/>
      <c r="BH613" s="1007"/>
      <c r="BI613" s="1007"/>
      <c r="BJ613" s="1007"/>
      <c r="BK613" s="1007"/>
      <c r="BL613" s="1007"/>
      <c r="BM613" s="1007"/>
      <c r="BN613" s="1007"/>
      <c r="BO613" s="1007"/>
      <c r="BP613" s="1007"/>
      <c r="BQ613" s="1007"/>
      <c r="BR613" s="1007"/>
      <c r="BS613" s="1007"/>
      <c r="BT613" s="1007"/>
      <c r="BU613" s="1007"/>
      <c r="BV613" s="1007"/>
      <c r="BW613" s="1007"/>
      <c r="BX613" s="1007"/>
      <c r="BY613" s="1007"/>
      <c r="BZ613" s="1007"/>
      <c r="CA613" s="1007"/>
      <c r="CB613" s="1007"/>
      <c r="CC613" s="1007"/>
      <c r="CD613" s="1007"/>
      <c r="CE613" s="1007"/>
      <c r="CF613" s="1007"/>
      <c r="CG613" s="1007"/>
      <c r="CH613" s="1007"/>
      <c r="CI613" s="1007"/>
      <c r="CJ613" s="1007"/>
    </row>
    <row r="614" spans="1:88" s="1011" customFormat="1" hidden="1">
      <c r="A614" s="1039"/>
      <c r="B614" s="1019"/>
      <c r="C614" s="1019"/>
      <c r="D614" s="1019"/>
      <c r="E614" s="1019"/>
      <c r="F614" s="1019"/>
      <c r="G614" s="1019"/>
      <c r="H614" s="1019"/>
      <c r="I614" s="1019"/>
      <c r="J614" s="1019"/>
      <c r="K614" s="1019"/>
      <c r="L614" s="1019"/>
      <c r="M614" s="1019"/>
      <c r="N614" s="1019"/>
      <c r="O614" s="1019"/>
      <c r="P614" s="1019"/>
      <c r="Q614" s="1019"/>
      <c r="R614" s="1019"/>
      <c r="S614" s="1019"/>
      <c r="T614" s="1019"/>
      <c r="U614" s="1019"/>
      <c r="V614" s="1019"/>
      <c r="W614" s="1019"/>
      <c r="X614" s="1040"/>
      <c r="Y614" s="1041"/>
      <c r="Z614" s="1019"/>
      <c r="AA614" s="1019"/>
      <c r="AB614" s="1019"/>
      <c r="AC614" s="1019"/>
      <c r="AD614" s="1019"/>
      <c r="AE614" s="1019"/>
      <c r="AF614" s="1019"/>
      <c r="AG614" s="1019"/>
      <c r="AH614" s="1019"/>
      <c r="AI614" s="1019"/>
      <c r="AJ614" s="1019"/>
      <c r="AK614" s="1019"/>
      <c r="AL614" s="1019"/>
      <c r="AM614" s="1019"/>
      <c r="AN614" s="1019"/>
      <c r="AO614" s="1019"/>
      <c r="AP614" s="1019"/>
      <c r="AQ614" s="1019"/>
      <c r="AR614" s="1019"/>
      <c r="AS614" s="1019"/>
      <c r="AT614" s="1039"/>
      <c r="AU614" s="1039"/>
      <c r="AV614" s="1042"/>
      <c r="AW614" s="1041"/>
      <c r="AX614" s="1039"/>
      <c r="AY614" s="1039"/>
      <c r="AZ614" s="1019"/>
      <c r="BA614" s="1019"/>
      <c r="BB614" s="1039"/>
      <c r="BC614" s="1039"/>
      <c r="BD614" s="1039"/>
      <c r="BE614" s="1019"/>
      <c r="BF614" s="1019"/>
      <c r="BG614" s="1039"/>
      <c r="BH614" s="1007"/>
      <c r="BI614" s="1007"/>
      <c r="BJ614" s="1007"/>
      <c r="BK614" s="1007"/>
      <c r="BL614" s="1007"/>
      <c r="BM614" s="1007"/>
      <c r="BN614" s="1007"/>
      <c r="BO614" s="1007"/>
      <c r="BP614" s="1007"/>
      <c r="BQ614" s="1007"/>
      <c r="BR614" s="1007"/>
      <c r="BS614" s="1007"/>
      <c r="BT614" s="1007"/>
      <c r="BU614" s="1007"/>
      <c r="BV614" s="1007"/>
      <c r="BW614" s="1007"/>
      <c r="BX614" s="1007"/>
      <c r="BY614" s="1007"/>
      <c r="BZ614" s="1007"/>
      <c r="CA614" s="1007"/>
      <c r="CB614" s="1007"/>
      <c r="CC614" s="1007"/>
      <c r="CD614" s="1007"/>
      <c r="CE614" s="1007"/>
      <c r="CF614" s="1007"/>
      <c r="CG614" s="1007"/>
      <c r="CH614" s="1007"/>
      <c r="CI614" s="1007"/>
      <c r="CJ614" s="1007"/>
    </row>
    <row r="615" spans="1:88" s="1011" customFormat="1" hidden="1">
      <c r="A615" s="1039"/>
      <c r="B615" s="1019"/>
      <c r="C615" s="1019"/>
      <c r="D615" s="1019"/>
      <c r="E615" s="1019"/>
      <c r="F615" s="1019"/>
      <c r="G615" s="1019"/>
      <c r="H615" s="1019"/>
      <c r="I615" s="1019"/>
      <c r="J615" s="1019"/>
      <c r="K615" s="1019"/>
      <c r="L615" s="1019"/>
      <c r="M615" s="1019"/>
      <c r="N615" s="1019"/>
      <c r="O615" s="1019"/>
      <c r="P615" s="1019"/>
      <c r="Q615" s="1019"/>
      <c r="R615" s="1019"/>
      <c r="S615" s="1019"/>
      <c r="T615" s="1019"/>
      <c r="U615" s="1019"/>
      <c r="V615" s="1019"/>
      <c r="W615" s="1019"/>
      <c r="X615" s="1040"/>
      <c r="Y615" s="1041"/>
      <c r="Z615" s="1019"/>
      <c r="AA615" s="1019"/>
      <c r="AB615" s="1019"/>
      <c r="AC615" s="1019"/>
      <c r="AD615" s="1019"/>
      <c r="AE615" s="1019"/>
      <c r="AF615" s="1019"/>
      <c r="AG615" s="1019"/>
      <c r="AH615" s="1019"/>
      <c r="AI615" s="1019"/>
      <c r="AJ615" s="1019"/>
      <c r="AK615" s="1019"/>
      <c r="AL615" s="1019"/>
      <c r="AM615" s="1019"/>
      <c r="AN615" s="1019"/>
      <c r="AO615" s="1019"/>
      <c r="AP615" s="1019"/>
      <c r="AQ615" s="1019"/>
      <c r="AR615" s="1019"/>
      <c r="AS615" s="1019"/>
      <c r="AT615" s="1039"/>
      <c r="AU615" s="1039"/>
      <c r="AV615" s="1042"/>
      <c r="AW615" s="1041"/>
      <c r="AX615" s="1039"/>
      <c r="AY615" s="1039"/>
      <c r="AZ615" s="1019"/>
      <c r="BA615" s="1019"/>
      <c r="BB615" s="1039"/>
      <c r="BC615" s="1039"/>
      <c r="BD615" s="1039"/>
      <c r="BE615" s="1019"/>
      <c r="BF615" s="1019"/>
      <c r="BG615" s="1039"/>
      <c r="BH615" s="1007"/>
      <c r="BI615" s="1007"/>
      <c r="BJ615" s="1007"/>
      <c r="BK615" s="1007"/>
      <c r="BL615" s="1007"/>
      <c r="BM615" s="1007"/>
      <c r="BN615" s="1007"/>
      <c r="BO615" s="1007"/>
      <c r="BP615" s="1007"/>
      <c r="BQ615" s="1007"/>
      <c r="BR615" s="1007"/>
      <c r="BS615" s="1007"/>
      <c r="BT615" s="1007"/>
      <c r="BU615" s="1007"/>
      <c r="BV615" s="1007"/>
      <c r="BW615" s="1007"/>
      <c r="BX615" s="1007"/>
      <c r="BY615" s="1007"/>
      <c r="BZ615" s="1007"/>
      <c r="CA615" s="1007"/>
      <c r="CB615" s="1007"/>
      <c r="CC615" s="1007"/>
      <c r="CD615" s="1007"/>
      <c r="CE615" s="1007"/>
      <c r="CF615" s="1007"/>
      <c r="CG615" s="1007"/>
      <c r="CH615" s="1007"/>
      <c r="CI615" s="1007"/>
      <c r="CJ615" s="1007"/>
    </row>
    <row r="616" spans="1:88" s="1011" customFormat="1" hidden="1">
      <c r="A616" s="1039"/>
      <c r="B616" s="1019"/>
      <c r="C616" s="1019"/>
      <c r="D616" s="1019"/>
      <c r="E616" s="1019"/>
      <c r="F616" s="1019"/>
      <c r="G616" s="1019"/>
      <c r="H616" s="1019"/>
      <c r="I616" s="1019"/>
      <c r="J616" s="1019"/>
      <c r="K616" s="1019"/>
      <c r="L616" s="1019"/>
      <c r="M616" s="1019"/>
      <c r="N616" s="1019"/>
      <c r="O616" s="1019"/>
      <c r="P616" s="1019"/>
      <c r="Q616" s="1019"/>
      <c r="R616" s="1019"/>
      <c r="S616" s="1019"/>
      <c r="T616" s="1019"/>
      <c r="U616" s="1019"/>
      <c r="V616" s="1019"/>
      <c r="W616" s="1019"/>
      <c r="X616" s="1040"/>
      <c r="Y616" s="1041"/>
      <c r="Z616" s="1019"/>
      <c r="AA616" s="1019"/>
      <c r="AB616" s="1019"/>
      <c r="AC616" s="1019"/>
      <c r="AD616" s="1019"/>
      <c r="AE616" s="1019"/>
      <c r="AF616" s="1019"/>
      <c r="AG616" s="1019"/>
      <c r="AH616" s="1019"/>
      <c r="AI616" s="1019"/>
      <c r="AJ616" s="1019"/>
      <c r="AK616" s="1019"/>
      <c r="AL616" s="1019"/>
      <c r="AM616" s="1019"/>
      <c r="AN616" s="1019"/>
      <c r="AO616" s="1019"/>
      <c r="AP616" s="1019"/>
      <c r="AQ616" s="1019"/>
      <c r="AR616" s="1019"/>
      <c r="AS616" s="1019"/>
      <c r="AT616" s="1039"/>
      <c r="AU616" s="1039"/>
      <c r="AV616" s="1042"/>
      <c r="AW616" s="1041"/>
      <c r="AX616" s="1039"/>
      <c r="AY616" s="1039"/>
      <c r="AZ616" s="1019"/>
      <c r="BA616" s="1019"/>
      <c r="BB616" s="1039"/>
      <c r="BC616" s="1039"/>
      <c r="BD616" s="1039"/>
      <c r="BE616" s="1019"/>
      <c r="BF616" s="1019"/>
      <c r="BG616" s="1039"/>
      <c r="BH616" s="1007"/>
      <c r="BI616" s="1007"/>
      <c r="BJ616" s="1007"/>
      <c r="BK616" s="1007"/>
      <c r="BL616" s="1007"/>
      <c r="BM616" s="1007"/>
      <c r="BN616" s="1007"/>
      <c r="BO616" s="1007"/>
      <c r="BP616" s="1007"/>
      <c r="BQ616" s="1007"/>
      <c r="BR616" s="1007"/>
      <c r="BS616" s="1007"/>
      <c r="BT616" s="1007"/>
      <c r="BU616" s="1007"/>
      <c r="BV616" s="1007"/>
      <c r="BW616" s="1007"/>
      <c r="BX616" s="1007"/>
      <c r="BY616" s="1007"/>
      <c r="BZ616" s="1007"/>
      <c r="CA616" s="1007"/>
      <c r="CB616" s="1007"/>
      <c r="CC616" s="1007"/>
      <c r="CD616" s="1007"/>
      <c r="CE616" s="1007"/>
      <c r="CF616" s="1007"/>
      <c r="CG616" s="1007"/>
      <c r="CH616" s="1007"/>
      <c r="CI616" s="1007"/>
      <c r="CJ616" s="1007"/>
    </row>
    <row r="617" spans="1:88" s="1011" customFormat="1" hidden="1">
      <c r="A617" s="1039"/>
      <c r="B617" s="1019"/>
      <c r="C617" s="1019"/>
      <c r="D617" s="1019"/>
      <c r="E617" s="1019"/>
      <c r="F617" s="1019"/>
      <c r="G617" s="1019"/>
      <c r="H617" s="1019"/>
      <c r="I617" s="1019"/>
      <c r="J617" s="1019"/>
      <c r="K617" s="1019"/>
      <c r="L617" s="1019"/>
      <c r="M617" s="1019"/>
      <c r="N617" s="1019"/>
      <c r="O617" s="1019"/>
      <c r="P617" s="1019"/>
      <c r="Q617" s="1019"/>
      <c r="R617" s="1019"/>
      <c r="S617" s="1019"/>
      <c r="T617" s="1019"/>
      <c r="U617" s="1019"/>
      <c r="V617" s="1019"/>
      <c r="W617" s="1019"/>
      <c r="X617" s="1040"/>
      <c r="Y617" s="1041"/>
      <c r="Z617" s="1019"/>
      <c r="AA617" s="1019"/>
      <c r="AB617" s="1019"/>
      <c r="AC617" s="1019"/>
      <c r="AD617" s="1019"/>
      <c r="AE617" s="1019"/>
      <c r="AF617" s="1019"/>
      <c r="AG617" s="1019"/>
      <c r="AH617" s="1019"/>
      <c r="AI617" s="1019"/>
      <c r="AJ617" s="1019"/>
      <c r="AK617" s="1019"/>
      <c r="AL617" s="1019"/>
      <c r="AM617" s="1019"/>
      <c r="AN617" s="1019"/>
      <c r="AO617" s="1019"/>
      <c r="AP617" s="1019"/>
      <c r="AQ617" s="1019"/>
      <c r="AR617" s="1019"/>
      <c r="AS617" s="1019"/>
      <c r="AT617" s="1039"/>
      <c r="AU617" s="1039"/>
      <c r="AV617" s="1042"/>
      <c r="AW617" s="1041"/>
      <c r="AX617" s="1039"/>
      <c r="AY617" s="1039"/>
      <c r="AZ617" s="1019"/>
      <c r="BA617" s="1019"/>
      <c r="BB617" s="1039"/>
      <c r="BC617" s="1039"/>
      <c r="BD617" s="1039"/>
      <c r="BE617" s="1019"/>
      <c r="BF617" s="1019"/>
      <c r="BG617" s="1039"/>
      <c r="BH617" s="1007"/>
      <c r="BI617" s="1007"/>
      <c r="BJ617" s="1007"/>
      <c r="BK617" s="1007"/>
      <c r="BL617" s="1007"/>
      <c r="BM617" s="1007"/>
      <c r="BN617" s="1007"/>
      <c r="BO617" s="1007"/>
      <c r="BP617" s="1007"/>
      <c r="BQ617" s="1007"/>
      <c r="BR617" s="1007"/>
      <c r="BS617" s="1007"/>
      <c r="BT617" s="1007"/>
      <c r="BU617" s="1007"/>
      <c r="BV617" s="1007"/>
      <c r="BW617" s="1007"/>
      <c r="BX617" s="1007"/>
      <c r="BY617" s="1007"/>
      <c r="BZ617" s="1007"/>
      <c r="CA617" s="1007"/>
      <c r="CB617" s="1007"/>
      <c r="CC617" s="1007"/>
      <c r="CD617" s="1007"/>
      <c r="CE617" s="1007"/>
      <c r="CF617" s="1007"/>
      <c r="CG617" s="1007"/>
      <c r="CH617" s="1007"/>
      <c r="CI617" s="1007"/>
      <c r="CJ617" s="1007"/>
    </row>
    <row r="618" spans="1:88" s="1011" customFormat="1" hidden="1">
      <c r="A618" s="1039"/>
      <c r="B618" s="1019"/>
      <c r="C618" s="1019"/>
      <c r="D618" s="1019"/>
      <c r="E618" s="1019"/>
      <c r="F618" s="1019"/>
      <c r="G618" s="1019"/>
      <c r="H618" s="1019"/>
      <c r="I618" s="1019"/>
      <c r="J618" s="1019"/>
      <c r="K618" s="1019"/>
      <c r="L618" s="1019"/>
      <c r="M618" s="1019"/>
      <c r="N618" s="1019"/>
      <c r="O618" s="1019"/>
      <c r="P618" s="1019"/>
      <c r="Q618" s="1019"/>
      <c r="R618" s="1019"/>
      <c r="S618" s="1019"/>
      <c r="T618" s="1019"/>
      <c r="U618" s="1019"/>
      <c r="V618" s="1019"/>
      <c r="W618" s="1019"/>
      <c r="X618" s="1040"/>
      <c r="Y618" s="1041"/>
      <c r="Z618" s="1019"/>
      <c r="AA618" s="1019"/>
      <c r="AB618" s="1019"/>
      <c r="AC618" s="1019"/>
      <c r="AD618" s="1019"/>
      <c r="AE618" s="1019"/>
      <c r="AF618" s="1019"/>
      <c r="AG618" s="1019"/>
      <c r="AH618" s="1019"/>
      <c r="AI618" s="1019"/>
      <c r="AJ618" s="1019"/>
      <c r="AK618" s="1019"/>
      <c r="AL618" s="1019"/>
      <c r="AM618" s="1019"/>
      <c r="AN618" s="1019"/>
      <c r="AO618" s="1019"/>
      <c r="AP618" s="1019"/>
      <c r="AQ618" s="1019"/>
      <c r="AR618" s="1019"/>
      <c r="AS618" s="1019"/>
      <c r="AT618" s="1039"/>
      <c r="AU618" s="1039"/>
      <c r="AV618" s="1042"/>
      <c r="AW618" s="1041"/>
      <c r="AX618" s="1039"/>
      <c r="AY618" s="1039"/>
      <c r="AZ618" s="1019"/>
      <c r="BA618" s="1019"/>
      <c r="BB618" s="1039"/>
      <c r="BC618" s="1039"/>
      <c r="BD618" s="1039"/>
      <c r="BE618" s="1019"/>
      <c r="BF618" s="1019"/>
      <c r="BG618" s="1039"/>
      <c r="BH618" s="1007"/>
      <c r="BI618" s="1007"/>
      <c r="BJ618" s="1007"/>
      <c r="BK618" s="1007"/>
      <c r="BL618" s="1007"/>
      <c r="BM618" s="1007"/>
      <c r="BN618" s="1007"/>
      <c r="BO618" s="1007"/>
      <c r="BP618" s="1007"/>
      <c r="BQ618" s="1007"/>
      <c r="BR618" s="1007"/>
      <c r="BS618" s="1007"/>
      <c r="BT618" s="1007"/>
      <c r="BU618" s="1007"/>
      <c r="BV618" s="1007"/>
      <c r="BW618" s="1007"/>
      <c r="BX618" s="1007"/>
      <c r="BY618" s="1007"/>
      <c r="BZ618" s="1007"/>
      <c r="CA618" s="1007"/>
      <c r="CB618" s="1007"/>
      <c r="CC618" s="1007"/>
      <c r="CD618" s="1007"/>
      <c r="CE618" s="1007"/>
      <c r="CF618" s="1007"/>
      <c r="CG618" s="1007"/>
      <c r="CH618" s="1007"/>
      <c r="CI618" s="1007"/>
      <c r="CJ618" s="1007"/>
    </row>
    <row r="619" spans="1:88" s="1011" customFormat="1" hidden="1">
      <c r="A619" s="1039"/>
      <c r="B619" s="1019"/>
      <c r="C619" s="1019"/>
      <c r="D619" s="1019"/>
      <c r="E619" s="1019"/>
      <c r="F619" s="1019"/>
      <c r="G619" s="1019"/>
      <c r="H619" s="1019"/>
      <c r="I619" s="1019"/>
      <c r="J619" s="1019"/>
      <c r="K619" s="1019"/>
      <c r="L619" s="1019"/>
      <c r="M619" s="1019"/>
      <c r="N619" s="1019"/>
      <c r="O619" s="1019"/>
      <c r="P619" s="1019"/>
      <c r="Q619" s="1019"/>
      <c r="R619" s="1019"/>
      <c r="S619" s="1019"/>
      <c r="T619" s="1019"/>
      <c r="U619" s="1019"/>
      <c r="V619" s="1019"/>
      <c r="W619" s="1019"/>
      <c r="X619" s="1040"/>
      <c r="Y619" s="1041"/>
      <c r="Z619" s="1019"/>
      <c r="AA619" s="1019"/>
      <c r="AB619" s="1019"/>
      <c r="AC619" s="1019"/>
      <c r="AD619" s="1019"/>
      <c r="AE619" s="1019"/>
      <c r="AF619" s="1019"/>
      <c r="AG619" s="1019"/>
      <c r="AH619" s="1019"/>
      <c r="AI619" s="1019"/>
      <c r="AJ619" s="1019"/>
      <c r="AK619" s="1019"/>
      <c r="AL619" s="1019"/>
      <c r="AM619" s="1019"/>
      <c r="AN619" s="1019"/>
      <c r="AO619" s="1019"/>
      <c r="AP619" s="1019"/>
      <c r="AQ619" s="1019"/>
      <c r="AR619" s="1019"/>
      <c r="AS619" s="1019"/>
      <c r="AT619" s="1039"/>
      <c r="AU619" s="1039"/>
      <c r="AV619" s="1042"/>
      <c r="AW619" s="1041"/>
      <c r="AX619" s="1039"/>
      <c r="AY619" s="1039"/>
      <c r="AZ619" s="1019"/>
      <c r="BA619" s="1019"/>
      <c r="BB619" s="1039"/>
      <c r="BC619" s="1039"/>
      <c r="BD619" s="1039"/>
      <c r="BE619" s="1019"/>
      <c r="BF619" s="1019"/>
      <c r="BG619" s="1039"/>
      <c r="BH619" s="1007"/>
      <c r="BI619" s="1007"/>
      <c r="BJ619" s="1007"/>
      <c r="BK619" s="1007"/>
      <c r="BL619" s="1007"/>
      <c r="BM619" s="1007"/>
      <c r="BN619" s="1007"/>
      <c r="BO619" s="1007"/>
      <c r="BP619" s="1007"/>
      <c r="BQ619" s="1007"/>
      <c r="BR619" s="1007"/>
      <c r="BS619" s="1007"/>
      <c r="BT619" s="1007"/>
      <c r="BU619" s="1007"/>
      <c r="BV619" s="1007"/>
      <c r="BW619" s="1007"/>
      <c r="BX619" s="1007"/>
      <c r="BY619" s="1007"/>
      <c r="BZ619" s="1007"/>
      <c r="CA619" s="1007"/>
      <c r="CB619" s="1007"/>
      <c r="CC619" s="1007"/>
      <c r="CD619" s="1007"/>
      <c r="CE619" s="1007"/>
      <c r="CF619" s="1007"/>
      <c r="CG619" s="1007"/>
      <c r="CH619" s="1007"/>
      <c r="CI619" s="1007"/>
      <c r="CJ619" s="1007"/>
    </row>
    <row r="620" spans="1:88" s="1011" customFormat="1" hidden="1">
      <c r="A620" s="1039"/>
      <c r="B620" s="1019"/>
      <c r="C620" s="1019"/>
      <c r="D620" s="1019"/>
      <c r="E620" s="1019"/>
      <c r="F620" s="1019"/>
      <c r="G620" s="1019"/>
      <c r="H620" s="1019"/>
      <c r="I620" s="1019"/>
      <c r="J620" s="1019"/>
      <c r="K620" s="1019"/>
      <c r="L620" s="1019"/>
      <c r="M620" s="1019"/>
      <c r="N620" s="1019"/>
      <c r="O620" s="1019"/>
      <c r="P620" s="1019"/>
      <c r="Q620" s="1019"/>
      <c r="R620" s="1019"/>
      <c r="S620" s="1019"/>
      <c r="T620" s="1019"/>
      <c r="U620" s="1019"/>
      <c r="V620" s="1019"/>
      <c r="W620" s="1019"/>
      <c r="X620" s="1040"/>
      <c r="Y620" s="1041"/>
      <c r="Z620" s="1019"/>
      <c r="AA620" s="1019"/>
      <c r="AB620" s="1019"/>
      <c r="AC620" s="1019"/>
      <c r="AD620" s="1019"/>
      <c r="AE620" s="1019"/>
      <c r="AF620" s="1019"/>
      <c r="AG620" s="1019"/>
      <c r="AH620" s="1019"/>
      <c r="AI620" s="1019"/>
      <c r="AJ620" s="1019"/>
      <c r="AK620" s="1019"/>
      <c r="AL620" s="1019"/>
      <c r="AM620" s="1019"/>
      <c r="AN620" s="1019"/>
      <c r="AO620" s="1019"/>
      <c r="AP620" s="1019"/>
      <c r="AQ620" s="1019"/>
      <c r="AR620" s="1019"/>
      <c r="AS620" s="1019"/>
      <c r="AT620" s="1039"/>
      <c r="AU620" s="1039"/>
      <c r="AV620" s="1042"/>
      <c r="AW620" s="1041"/>
      <c r="AX620" s="1039"/>
      <c r="AY620" s="1039"/>
      <c r="AZ620" s="1019"/>
      <c r="BA620" s="1019"/>
      <c r="BB620" s="1039"/>
      <c r="BC620" s="1039"/>
      <c r="BD620" s="1039"/>
      <c r="BE620" s="1019"/>
      <c r="BF620" s="1019"/>
      <c r="BG620" s="1039"/>
      <c r="BH620" s="1007"/>
      <c r="BI620" s="1007"/>
      <c r="BJ620" s="1007"/>
      <c r="BK620" s="1007"/>
      <c r="BL620" s="1007"/>
      <c r="BM620" s="1007"/>
      <c r="BN620" s="1007"/>
      <c r="BO620" s="1007"/>
      <c r="BP620" s="1007"/>
      <c r="BQ620" s="1007"/>
      <c r="BR620" s="1007"/>
      <c r="BS620" s="1007"/>
      <c r="BT620" s="1007"/>
      <c r="BU620" s="1007"/>
      <c r="BV620" s="1007"/>
      <c r="BW620" s="1007"/>
      <c r="BX620" s="1007"/>
      <c r="BY620" s="1007"/>
      <c r="BZ620" s="1007"/>
      <c r="CA620" s="1007"/>
      <c r="CB620" s="1007"/>
      <c r="CC620" s="1007"/>
      <c r="CD620" s="1007"/>
      <c r="CE620" s="1007"/>
      <c r="CF620" s="1007"/>
      <c r="CG620" s="1007"/>
      <c r="CH620" s="1007"/>
      <c r="CI620" s="1007"/>
      <c r="CJ620" s="1007"/>
    </row>
    <row r="621" spans="1:88" s="1011" customFormat="1" hidden="1">
      <c r="A621" s="1039"/>
      <c r="B621" s="1019"/>
      <c r="C621" s="1019"/>
      <c r="D621" s="1019"/>
      <c r="E621" s="1019"/>
      <c r="F621" s="1019"/>
      <c r="G621" s="1019"/>
      <c r="H621" s="1019"/>
      <c r="I621" s="1019"/>
      <c r="J621" s="1019"/>
      <c r="K621" s="1019"/>
      <c r="L621" s="1019"/>
      <c r="M621" s="1019"/>
      <c r="N621" s="1019"/>
      <c r="O621" s="1019"/>
      <c r="P621" s="1019"/>
      <c r="Q621" s="1019"/>
      <c r="R621" s="1019"/>
      <c r="S621" s="1019"/>
      <c r="T621" s="1019"/>
      <c r="U621" s="1019"/>
      <c r="V621" s="1019"/>
      <c r="W621" s="1019"/>
      <c r="X621" s="1040"/>
      <c r="Y621" s="1041"/>
      <c r="Z621" s="1019"/>
      <c r="AA621" s="1019"/>
      <c r="AB621" s="1019"/>
      <c r="AC621" s="1019"/>
      <c r="AD621" s="1019"/>
      <c r="AE621" s="1019"/>
      <c r="AF621" s="1019"/>
      <c r="AG621" s="1019"/>
      <c r="AH621" s="1019"/>
      <c r="AI621" s="1019"/>
      <c r="AJ621" s="1019"/>
      <c r="AK621" s="1019"/>
      <c r="AL621" s="1019"/>
      <c r="AM621" s="1019"/>
      <c r="AN621" s="1019"/>
      <c r="AO621" s="1019"/>
      <c r="AP621" s="1019"/>
      <c r="AQ621" s="1019"/>
      <c r="AR621" s="1019"/>
      <c r="AS621" s="1019"/>
      <c r="AT621" s="1039"/>
      <c r="AU621" s="1039"/>
      <c r="AV621" s="1042"/>
      <c r="AW621" s="1041"/>
      <c r="AX621" s="1039"/>
      <c r="AY621" s="1039"/>
      <c r="AZ621" s="1019"/>
      <c r="BA621" s="1019"/>
      <c r="BB621" s="1039"/>
      <c r="BC621" s="1039"/>
      <c r="BD621" s="1039"/>
      <c r="BE621" s="1019"/>
      <c r="BF621" s="1019"/>
      <c r="BG621" s="1039"/>
      <c r="BH621" s="1007"/>
      <c r="BI621" s="1007"/>
      <c r="BJ621" s="1007"/>
      <c r="BK621" s="1007"/>
      <c r="BL621" s="1007"/>
      <c r="BM621" s="1007"/>
      <c r="BN621" s="1007"/>
      <c r="BO621" s="1007"/>
      <c r="BP621" s="1007"/>
      <c r="BQ621" s="1007"/>
      <c r="BR621" s="1007"/>
      <c r="BS621" s="1007"/>
      <c r="BT621" s="1007"/>
      <c r="BU621" s="1007"/>
      <c r="BV621" s="1007"/>
      <c r="BW621" s="1007"/>
      <c r="BX621" s="1007"/>
      <c r="BY621" s="1007"/>
      <c r="BZ621" s="1007"/>
      <c r="CA621" s="1007"/>
      <c r="CB621" s="1007"/>
      <c r="CC621" s="1007"/>
      <c r="CD621" s="1007"/>
      <c r="CE621" s="1007"/>
      <c r="CF621" s="1007"/>
      <c r="CG621" s="1007"/>
      <c r="CH621" s="1007"/>
      <c r="CI621" s="1007"/>
      <c r="CJ621" s="1007"/>
    </row>
    <row r="622" spans="1:88" s="1011" customFormat="1" hidden="1">
      <c r="A622" s="1039"/>
      <c r="B622" s="1019"/>
      <c r="C622" s="1019"/>
      <c r="D622" s="1019"/>
      <c r="E622" s="1019"/>
      <c r="F622" s="1019"/>
      <c r="G622" s="1019"/>
      <c r="H622" s="1019"/>
      <c r="I622" s="1019"/>
      <c r="J622" s="1019"/>
      <c r="K622" s="1019"/>
      <c r="L622" s="1019"/>
      <c r="M622" s="1019"/>
      <c r="N622" s="1019"/>
      <c r="O622" s="1019"/>
      <c r="P622" s="1019"/>
      <c r="Q622" s="1019"/>
      <c r="R622" s="1019"/>
      <c r="S622" s="1019"/>
      <c r="T622" s="1019"/>
      <c r="U622" s="1019"/>
      <c r="V622" s="1019"/>
      <c r="W622" s="1019"/>
      <c r="X622" s="1040"/>
      <c r="Y622" s="1041"/>
      <c r="Z622" s="1019"/>
      <c r="AA622" s="1019"/>
      <c r="AB622" s="1019"/>
      <c r="AC622" s="1019"/>
      <c r="AD622" s="1019"/>
      <c r="AE622" s="1019"/>
      <c r="AF622" s="1019"/>
      <c r="AG622" s="1019"/>
      <c r="AH622" s="1019"/>
      <c r="AI622" s="1019"/>
      <c r="AJ622" s="1019"/>
      <c r="AK622" s="1019"/>
      <c r="AL622" s="1019"/>
      <c r="AM622" s="1019"/>
      <c r="AN622" s="1019"/>
      <c r="AO622" s="1019"/>
      <c r="AP622" s="1019"/>
      <c r="AQ622" s="1019"/>
      <c r="AR622" s="1019"/>
      <c r="AS622" s="1019"/>
      <c r="AT622" s="1039"/>
      <c r="AU622" s="1039"/>
      <c r="AV622" s="1042"/>
      <c r="AW622" s="1041"/>
      <c r="AX622" s="1039"/>
      <c r="AY622" s="1039"/>
      <c r="AZ622" s="1019"/>
      <c r="BA622" s="1019"/>
      <c r="BB622" s="1039"/>
      <c r="BC622" s="1039"/>
      <c r="BD622" s="1039"/>
      <c r="BE622" s="1019"/>
      <c r="BF622" s="1019"/>
      <c r="BG622" s="1039"/>
      <c r="BH622" s="1007"/>
      <c r="BI622" s="1007"/>
      <c r="BJ622" s="1007"/>
      <c r="BK622" s="1007"/>
      <c r="BL622" s="1007"/>
      <c r="BM622" s="1007"/>
      <c r="BN622" s="1007"/>
      <c r="BO622" s="1007"/>
      <c r="BP622" s="1007"/>
      <c r="BQ622" s="1007"/>
      <c r="BR622" s="1007"/>
      <c r="BS622" s="1007"/>
      <c r="BT622" s="1007"/>
      <c r="BU622" s="1007"/>
      <c r="BV622" s="1007"/>
      <c r="BW622" s="1007"/>
      <c r="BX622" s="1007"/>
      <c r="BY622" s="1007"/>
      <c r="BZ622" s="1007"/>
      <c r="CA622" s="1007"/>
      <c r="CB622" s="1007"/>
      <c r="CC622" s="1007"/>
      <c r="CD622" s="1007"/>
      <c r="CE622" s="1007"/>
      <c r="CF622" s="1007"/>
      <c r="CG622" s="1007"/>
      <c r="CH622" s="1007"/>
      <c r="CI622" s="1007"/>
      <c r="CJ622" s="1007"/>
    </row>
    <row r="623" spans="1:88" s="1011" customFormat="1" hidden="1">
      <c r="A623" s="1039"/>
      <c r="B623" s="1019"/>
      <c r="C623" s="1019"/>
      <c r="D623" s="1019"/>
      <c r="E623" s="1019"/>
      <c r="F623" s="1019"/>
      <c r="G623" s="1019"/>
      <c r="H623" s="1019"/>
      <c r="I623" s="1019"/>
      <c r="J623" s="1019"/>
      <c r="K623" s="1019"/>
      <c r="L623" s="1019"/>
      <c r="M623" s="1019"/>
      <c r="N623" s="1019"/>
      <c r="O623" s="1019"/>
      <c r="P623" s="1019"/>
      <c r="Q623" s="1019"/>
      <c r="R623" s="1019"/>
      <c r="S623" s="1019"/>
      <c r="T623" s="1019"/>
      <c r="U623" s="1019"/>
      <c r="V623" s="1019"/>
      <c r="W623" s="1019"/>
      <c r="X623" s="1040"/>
      <c r="Y623" s="1041"/>
      <c r="Z623" s="1019"/>
      <c r="AA623" s="1019"/>
      <c r="AB623" s="1019"/>
      <c r="AC623" s="1019"/>
      <c r="AD623" s="1019"/>
      <c r="AE623" s="1019"/>
      <c r="AF623" s="1019"/>
      <c r="AG623" s="1019"/>
      <c r="AH623" s="1019"/>
      <c r="AI623" s="1019"/>
      <c r="AJ623" s="1019"/>
      <c r="AK623" s="1019"/>
      <c r="AL623" s="1019"/>
      <c r="AM623" s="1019"/>
      <c r="AN623" s="1019"/>
      <c r="AO623" s="1019"/>
      <c r="AP623" s="1019"/>
      <c r="AQ623" s="1019"/>
      <c r="AR623" s="1019"/>
      <c r="AS623" s="1019"/>
      <c r="AT623" s="1039"/>
      <c r="AU623" s="1039"/>
      <c r="AV623" s="1042"/>
      <c r="AW623" s="1041"/>
      <c r="AX623" s="1039"/>
      <c r="AY623" s="1039"/>
      <c r="AZ623" s="1019"/>
      <c r="BA623" s="1019"/>
      <c r="BB623" s="1039"/>
      <c r="BC623" s="1039"/>
      <c r="BD623" s="1039"/>
      <c r="BE623" s="1019"/>
      <c r="BF623" s="1019"/>
      <c r="BG623" s="1039"/>
      <c r="BH623" s="1007"/>
      <c r="BI623" s="1007"/>
      <c r="BJ623" s="1007"/>
      <c r="BK623" s="1007"/>
      <c r="BL623" s="1007"/>
      <c r="BM623" s="1007"/>
      <c r="BN623" s="1007"/>
      <c r="BO623" s="1007"/>
      <c r="BP623" s="1007"/>
      <c r="BQ623" s="1007"/>
      <c r="BR623" s="1007"/>
      <c r="BS623" s="1007"/>
      <c r="BT623" s="1007"/>
      <c r="BU623" s="1007"/>
      <c r="BV623" s="1007"/>
      <c r="BW623" s="1007"/>
      <c r="BX623" s="1007"/>
      <c r="BY623" s="1007"/>
      <c r="BZ623" s="1007"/>
      <c r="CA623" s="1007"/>
      <c r="CB623" s="1007"/>
      <c r="CC623" s="1007"/>
      <c r="CD623" s="1007"/>
      <c r="CE623" s="1007"/>
      <c r="CF623" s="1007"/>
      <c r="CG623" s="1007"/>
      <c r="CH623" s="1007"/>
      <c r="CI623" s="1007"/>
      <c r="CJ623" s="1007"/>
    </row>
    <row r="624" spans="1:88" s="1011" customFormat="1" hidden="1">
      <c r="A624" s="1039"/>
      <c r="B624" s="1019"/>
      <c r="C624" s="1019"/>
      <c r="D624" s="1019"/>
      <c r="E624" s="1019"/>
      <c r="F624" s="1019"/>
      <c r="G624" s="1019"/>
      <c r="H624" s="1019"/>
      <c r="I624" s="1019"/>
      <c r="J624" s="1019"/>
      <c r="K624" s="1019"/>
      <c r="L624" s="1019"/>
      <c r="M624" s="1019"/>
      <c r="N624" s="1019"/>
      <c r="O624" s="1019"/>
      <c r="P624" s="1019"/>
      <c r="Q624" s="1019"/>
      <c r="R624" s="1019"/>
      <c r="S624" s="1019"/>
      <c r="T624" s="1019"/>
      <c r="U624" s="1019"/>
      <c r="V624" s="1019"/>
      <c r="W624" s="1019"/>
      <c r="X624" s="1040"/>
      <c r="Y624" s="1041"/>
      <c r="Z624" s="1019"/>
      <c r="AA624" s="1019"/>
      <c r="AB624" s="1019"/>
      <c r="AC624" s="1019"/>
      <c r="AD624" s="1019"/>
      <c r="AE624" s="1019"/>
      <c r="AF624" s="1019"/>
      <c r="AG624" s="1019"/>
      <c r="AH624" s="1019"/>
      <c r="AI624" s="1019"/>
      <c r="AJ624" s="1019"/>
      <c r="AK624" s="1019"/>
      <c r="AL624" s="1019"/>
      <c r="AM624" s="1019"/>
      <c r="AN624" s="1019"/>
      <c r="AO624" s="1019"/>
      <c r="AP624" s="1019"/>
      <c r="AQ624" s="1019"/>
      <c r="AR624" s="1019"/>
      <c r="AS624" s="1019"/>
      <c r="AT624" s="1039"/>
      <c r="AU624" s="1039"/>
      <c r="AV624" s="1042"/>
      <c r="AW624" s="1041"/>
      <c r="AX624" s="1039"/>
      <c r="AY624" s="1039"/>
      <c r="AZ624" s="1019"/>
      <c r="BA624" s="1019"/>
      <c r="BB624" s="1039"/>
      <c r="BC624" s="1039"/>
      <c r="BD624" s="1039"/>
      <c r="BE624" s="1019"/>
      <c r="BF624" s="1019"/>
      <c r="BG624" s="1039"/>
      <c r="BH624" s="1007"/>
      <c r="BI624" s="1007"/>
      <c r="BJ624" s="1007"/>
      <c r="BK624" s="1007"/>
      <c r="BL624" s="1007"/>
      <c r="BM624" s="1007"/>
      <c r="BN624" s="1007"/>
      <c r="BO624" s="1007"/>
      <c r="BP624" s="1007"/>
      <c r="BQ624" s="1007"/>
      <c r="BR624" s="1007"/>
      <c r="BS624" s="1007"/>
      <c r="BT624" s="1007"/>
      <c r="BU624" s="1007"/>
      <c r="BV624" s="1007"/>
      <c r="BW624" s="1007"/>
      <c r="BX624" s="1007"/>
      <c r="BY624" s="1007"/>
      <c r="BZ624" s="1007"/>
      <c r="CA624" s="1007"/>
      <c r="CB624" s="1007"/>
      <c r="CC624" s="1007"/>
      <c r="CD624" s="1007"/>
      <c r="CE624" s="1007"/>
      <c r="CF624" s="1007"/>
      <c r="CG624" s="1007"/>
      <c r="CH624" s="1007"/>
      <c r="CI624" s="1007"/>
      <c r="CJ624" s="1007"/>
    </row>
    <row r="625" spans="1:88" s="1011" customFormat="1" hidden="1">
      <c r="A625" s="1039"/>
      <c r="B625" s="1019"/>
      <c r="C625" s="1019"/>
      <c r="D625" s="1019"/>
      <c r="E625" s="1019"/>
      <c r="F625" s="1019"/>
      <c r="G625" s="1019"/>
      <c r="H625" s="1019"/>
      <c r="I625" s="1019"/>
      <c r="J625" s="1019"/>
      <c r="K625" s="1019"/>
      <c r="L625" s="1019"/>
      <c r="M625" s="1019"/>
      <c r="N625" s="1019"/>
      <c r="O625" s="1019"/>
      <c r="P625" s="1019"/>
      <c r="Q625" s="1019"/>
      <c r="R625" s="1019"/>
      <c r="S625" s="1019"/>
      <c r="T625" s="1019"/>
      <c r="U625" s="1019"/>
      <c r="V625" s="1019"/>
      <c r="W625" s="1019"/>
      <c r="X625" s="1040"/>
      <c r="Y625" s="1041"/>
      <c r="Z625" s="1019"/>
      <c r="AA625" s="1019"/>
      <c r="AB625" s="1019"/>
      <c r="AC625" s="1019"/>
      <c r="AD625" s="1019"/>
      <c r="AE625" s="1019"/>
      <c r="AF625" s="1019"/>
      <c r="AG625" s="1019"/>
      <c r="AH625" s="1019"/>
      <c r="AI625" s="1019"/>
      <c r="AJ625" s="1019"/>
      <c r="AK625" s="1019"/>
      <c r="AL625" s="1019"/>
      <c r="AM625" s="1019"/>
      <c r="AN625" s="1019"/>
      <c r="AO625" s="1019"/>
      <c r="AP625" s="1019"/>
      <c r="AQ625" s="1019"/>
      <c r="AR625" s="1019"/>
      <c r="AS625" s="1019"/>
      <c r="AT625" s="1039"/>
      <c r="AU625" s="1039"/>
      <c r="AV625" s="1042"/>
      <c r="AW625" s="1041"/>
      <c r="AX625" s="1039"/>
      <c r="AY625" s="1039"/>
      <c r="AZ625" s="1019"/>
      <c r="BA625" s="1019"/>
      <c r="BB625" s="1039"/>
      <c r="BC625" s="1039"/>
      <c r="BD625" s="1039"/>
      <c r="BE625" s="1019"/>
      <c r="BF625" s="1019"/>
      <c r="BG625" s="1039"/>
      <c r="BH625" s="1007"/>
      <c r="BI625" s="1007"/>
      <c r="BJ625" s="1007"/>
      <c r="BK625" s="1007"/>
      <c r="BL625" s="1007"/>
      <c r="BM625" s="1007"/>
      <c r="BN625" s="1007"/>
      <c r="BO625" s="1007"/>
      <c r="BP625" s="1007"/>
      <c r="BQ625" s="1007"/>
      <c r="BR625" s="1007"/>
      <c r="BS625" s="1007"/>
      <c r="BT625" s="1007"/>
      <c r="BU625" s="1007"/>
      <c r="BV625" s="1007"/>
      <c r="BW625" s="1007"/>
      <c r="BX625" s="1007"/>
      <c r="BY625" s="1007"/>
      <c r="BZ625" s="1007"/>
      <c r="CA625" s="1007"/>
      <c r="CB625" s="1007"/>
      <c r="CC625" s="1007"/>
      <c r="CD625" s="1007"/>
      <c r="CE625" s="1007"/>
      <c r="CF625" s="1007"/>
      <c r="CG625" s="1007"/>
      <c r="CH625" s="1007"/>
      <c r="CI625" s="1007"/>
      <c r="CJ625" s="1007"/>
    </row>
    <row r="626" spans="1:88" s="1011" customFormat="1" hidden="1">
      <c r="A626" s="1039"/>
      <c r="B626" s="1019"/>
      <c r="C626" s="1019"/>
      <c r="D626" s="1019"/>
      <c r="E626" s="1019"/>
      <c r="F626" s="1019"/>
      <c r="G626" s="1019"/>
      <c r="H626" s="1019"/>
      <c r="I626" s="1019"/>
      <c r="J626" s="1019"/>
      <c r="K626" s="1019"/>
      <c r="L626" s="1019"/>
      <c r="M626" s="1019"/>
      <c r="N626" s="1019"/>
      <c r="O626" s="1019"/>
      <c r="P626" s="1019"/>
      <c r="Q626" s="1019"/>
      <c r="R626" s="1019"/>
      <c r="S626" s="1019"/>
      <c r="T626" s="1019"/>
      <c r="U626" s="1019"/>
      <c r="V626" s="1019"/>
      <c r="W626" s="1019"/>
      <c r="X626" s="1040"/>
      <c r="Y626" s="1041"/>
      <c r="Z626" s="1019"/>
      <c r="AA626" s="1019"/>
      <c r="AB626" s="1019"/>
      <c r="AC626" s="1019"/>
      <c r="AD626" s="1019"/>
      <c r="AE626" s="1019"/>
      <c r="AF626" s="1019"/>
      <c r="AG626" s="1019"/>
      <c r="AH626" s="1019"/>
      <c r="AI626" s="1019"/>
      <c r="AJ626" s="1019"/>
      <c r="AK626" s="1019"/>
      <c r="AL626" s="1019"/>
      <c r="AM626" s="1019"/>
      <c r="AN626" s="1019"/>
      <c r="AO626" s="1019"/>
      <c r="AP626" s="1019"/>
      <c r="AQ626" s="1019"/>
      <c r="AR626" s="1019"/>
      <c r="AS626" s="1019"/>
      <c r="AT626" s="1039"/>
      <c r="AU626" s="1039"/>
      <c r="AV626" s="1042"/>
      <c r="AW626" s="1041"/>
      <c r="AX626" s="1039"/>
      <c r="AY626" s="1039"/>
      <c r="AZ626" s="1019"/>
      <c r="BA626" s="1019"/>
      <c r="BB626" s="1039"/>
      <c r="BC626" s="1039"/>
      <c r="BD626" s="1039"/>
      <c r="BE626" s="1019"/>
      <c r="BF626" s="1019"/>
      <c r="BG626" s="1039"/>
      <c r="BH626" s="1007"/>
      <c r="BI626" s="1007"/>
      <c r="BJ626" s="1007"/>
      <c r="BK626" s="1007"/>
      <c r="BL626" s="1007"/>
      <c r="BM626" s="1007"/>
      <c r="BN626" s="1007"/>
      <c r="BO626" s="1007"/>
      <c r="BP626" s="1007"/>
      <c r="BQ626" s="1007"/>
      <c r="BR626" s="1007"/>
      <c r="BS626" s="1007"/>
      <c r="BT626" s="1007"/>
      <c r="BU626" s="1007"/>
      <c r="BV626" s="1007"/>
      <c r="BW626" s="1007"/>
      <c r="BX626" s="1007"/>
      <c r="BY626" s="1007"/>
      <c r="BZ626" s="1007"/>
      <c r="CA626" s="1007"/>
      <c r="CB626" s="1007"/>
      <c r="CC626" s="1007"/>
      <c r="CD626" s="1007"/>
      <c r="CE626" s="1007"/>
      <c r="CF626" s="1007"/>
      <c r="CG626" s="1007"/>
      <c r="CH626" s="1007"/>
      <c r="CI626" s="1007"/>
      <c r="CJ626" s="1007"/>
    </row>
    <row r="627" spans="1:88" s="1011" customFormat="1" hidden="1">
      <c r="A627" s="1039"/>
      <c r="B627" s="1019"/>
      <c r="C627" s="1019"/>
      <c r="D627" s="1019"/>
      <c r="E627" s="1019"/>
      <c r="F627" s="1019"/>
      <c r="G627" s="1019"/>
      <c r="H627" s="1019"/>
      <c r="I627" s="1019"/>
      <c r="J627" s="1019"/>
      <c r="K627" s="1019"/>
      <c r="L627" s="1019"/>
      <c r="M627" s="1019"/>
      <c r="N627" s="1019"/>
      <c r="O627" s="1019"/>
      <c r="P627" s="1019"/>
      <c r="Q627" s="1019"/>
      <c r="R627" s="1019"/>
      <c r="S627" s="1019"/>
      <c r="T627" s="1019"/>
      <c r="U627" s="1019"/>
      <c r="V627" s="1019"/>
      <c r="W627" s="1019"/>
      <c r="X627" s="1040"/>
      <c r="Y627" s="1041"/>
      <c r="Z627" s="1019"/>
      <c r="AA627" s="1019"/>
      <c r="AB627" s="1019"/>
      <c r="AC627" s="1019"/>
      <c r="AD627" s="1019"/>
      <c r="AE627" s="1019"/>
      <c r="AF627" s="1019"/>
      <c r="AG627" s="1019"/>
      <c r="AH627" s="1019"/>
      <c r="AI627" s="1019"/>
      <c r="AJ627" s="1019"/>
      <c r="AK627" s="1019"/>
      <c r="AL627" s="1019"/>
      <c r="AM627" s="1019"/>
      <c r="AN627" s="1019"/>
      <c r="AO627" s="1019"/>
      <c r="AP627" s="1019"/>
      <c r="AQ627" s="1019"/>
      <c r="AR627" s="1019"/>
      <c r="AS627" s="1019"/>
      <c r="AT627" s="1039"/>
      <c r="AU627" s="1039"/>
      <c r="AV627" s="1042"/>
      <c r="AW627" s="1041"/>
      <c r="AX627" s="1039"/>
      <c r="AY627" s="1039"/>
      <c r="AZ627" s="1019"/>
      <c r="BA627" s="1019"/>
      <c r="BB627" s="1039"/>
      <c r="BC627" s="1039"/>
      <c r="BD627" s="1039"/>
      <c r="BE627" s="1019"/>
      <c r="BF627" s="1019"/>
      <c r="BG627" s="1039"/>
      <c r="BH627" s="1007"/>
      <c r="BI627" s="1007"/>
      <c r="BJ627" s="1007"/>
      <c r="BK627" s="1007"/>
      <c r="BL627" s="1007"/>
      <c r="BM627" s="1007"/>
      <c r="BN627" s="1007"/>
      <c r="BO627" s="1007"/>
      <c r="BP627" s="1007"/>
      <c r="BQ627" s="1007"/>
      <c r="BR627" s="1007"/>
      <c r="BS627" s="1007"/>
      <c r="BT627" s="1007"/>
      <c r="BU627" s="1007"/>
      <c r="BV627" s="1007"/>
      <c r="BW627" s="1007"/>
      <c r="BX627" s="1007"/>
      <c r="BY627" s="1007"/>
      <c r="BZ627" s="1007"/>
      <c r="CA627" s="1007"/>
      <c r="CB627" s="1007"/>
      <c r="CC627" s="1007"/>
      <c r="CD627" s="1007"/>
      <c r="CE627" s="1007"/>
      <c r="CF627" s="1007"/>
      <c r="CG627" s="1007"/>
      <c r="CH627" s="1007"/>
      <c r="CI627" s="1007"/>
      <c r="CJ627" s="1007"/>
    </row>
    <row r="628" spans="1:88" s="1011" customFormat="1" hidden="1">
      <c r="A628" s="1039"/>
      <c r="B628" s="1019"/>
      <c r="C628" s="1019"/>
      <c r="D628" s="1019"/>
      <c r="E628" s="1019"/>
      <c r="F628" s="1019"/>
      <c r="G628" s="1019"/>
      <c r="H628" s="1019"/>
      <c r="I628" s="1019"/>
      <c r="J628" s="1019"/>
      <c r="K628" s="1019"/>
      <c r="L628" s="1019"/>
      <c r="M628" s="1019"/>
      <c r="N628" s="1019"/>
      <c r="O628" s="1019"/>
      <c r="P628" s="1019"/>
      <c r="Q628" s="1019"/>
      <c r="R628" s="1019"/>
      <c r="S628" s="1019"/>
      <c r="T628" s="1019"/>
      <c r="U628" s="1019"/>
      <c r="V628" s="1019"/>
      <c r="W628" s="1019"/>
      <c r="X628" s="1040"/>
      <c r="Y628" s="1041"/>
      <c r="Z628" s="1019"/>
      <c r="AA628" s="1019"/>
      <c r="AB628" s="1019"/>
      <c r="AC628" s="1019"/>
      <c r="AD628" s="1019"/>
      <c r="AE628" s="1019"/>
      <c r="AF628" s="1019"/>
      <c r="AG628" s="1019"/>
      <c r="AH628" s="1019"/>
      <c r="AI628" s="1019"/>
      <c r="AJ628" s="1019"/>
      <c r="AK628" s="1019"/>
      <c r="AL628" s="1019"/>
      <c r="AM628" s="1019"/>
      <c r="AN628" s="1019"/>
      <c r="AO628" s="1019"/>
      <c r="AP628" s="1019"/>
      <c r="AQ628" s="1019"/>
      <c r="AR628" s="1019"/>
      <c r="AS628" s="1019"/>
      <c r="AT628" s="1039"/>
      <c r="AU628" s="1039"/>
      <c r="AV628" s="1042"/>
      <c r="AW628" s="1041"/>
      <c r="AX628" s="1039"/>
      <c r="AY628" s="1039"/>
      <c r="AZ628" s="1019"/>
      <c r="BA628" s="1019"/>
      <c r="BB628" s="1039"/>
      <c r="BC628" s="1039"/>
      <c r="BD628" s="1039"/>
      <c r="BE628" s="1019"/>
      <c r="BF628" s="1019"/>
      <c r="BG628" s="1039"/>
      <c r="BH628" s="1007"/>
      <c r="BI628" s="1007"/>
      <c r="BJ628" s="1007"/>
      <c r="BK628" s="1007"/>
      <c r="BL628" s="1007"/>
      <c r="BM628" s="1007"/>
      <c r="BN628" s="1007"/>
      <c r="BO628" s="1007"/>
      <c r="BP628" s="1007"/>
      <c r="BQ628" s="1007"/>
      <c r="BR628" s="1007"/>
      <c r="BS628" s="1007"/>
      <c r="BT628" s="1007"/>
      <c r="BU628" s="1007"/>
      <c r="BV628" s="1007"/>
      <c r="BW628" s="1007"/>
      <c r="BX628" s="1007"/>
      <c r="BY628" s="1007"/>
      <c r="BZ628" s="1007"/>
      <c r="CA628" s="1007"/>
      <c r="CB628" s="1007"/>
      <c r="CC628" s="1007"/>
      <c r="CD628" s="1007"/>
      <c r="CE628" s="1007"/>
      <c r="CF628" s="1007"/>
      <c r="CG628" s="1007"/>
      <c r="CH628" s="1007"/>
      <c r="CI628" s="1007"/>
      <c r="CJ628" s="1007"/>
    </row>
    <row r="629" spans="1:88" s="1011" customFormat="1" hidden="1">
      <c r="A629" s="1039"/>
      <c r="B629" s="1019"/>
      <c r="C629" s="1019"/>
      <c r="D629" s="1019"/>
      <c r="E629" s="1019"/>
      <c r="F629" s="1019"/>
      <c r="G629" s="1019"/>
      <c r="H629" s="1019"/>
      <c r="I629" s="1019"/>
      <c r="J629" s="1019"/>
      <c r="K629" s="1019"/>
      <c r="L629" s="1019"/>
      <c r="M629" s="1019"/>
      <c r="N629" s="1019"/>
      <c r="O629" s="1019"/>
      <c r="P629" s="1019"/>
      <c r="Q629" s="1019"/>
      <c r="R629" s="1019"/>
      <c r="S629" s="1019"/>
      <c r="T629" s="1019"/>
      <c r="U629" s="1019"/>
      <c r="V629" s="1019"/>
      <c r="W629" s="1019"/>
      <c r="X629" s="1040"/>
      <c r="Y629" s="1041"/>
      <c r="Z629" s="1019"/>
      <c r="AA629" s="1019"/>
      <c r="AB629" s="1019"/>
      <c r="AC629" s="1019"/>
      <c r="AD629" s="1019"/>
      <c r="AE629" s="1019"/>
      <c r="AF629" s="1019"/>
      <c r="AG629" s="1019"/>
      <c r="AH629" s="1019"/>
      <c r="AI629" s="1019"/>
      <c r="AJ629" s="1019"/>
      <c r="AK629" s="1019"/>
      <c r="AL629" s="1019"/>
      <c r="AM629" s="1019"/>
      <c r="AN629" s="1019"/>
      <c r="AO629" s="1019"/>
      <c r="AP629" s="1019"/>
      <c r="AQ629" s="1019"/>
      <c r="AR629" s="1019"/>
      <c r="AS629" s="1019"/>
      <c r="AT629" s="1039"/>
      <c r="AU629" s="1039"/>
      <c r="AV629" s="1042"/>
      <c r="AW629" s="1041"/>
      <c r="AX629" s="1039"/>
      <c r="AY629" s="1039"/>
      <c r="AZ629" s="1019"/>
      <c r="BA629" s="1019"/>
      <c r="BB629" s="1039"/>
      <c r="BC629" s="1039"/>
      <c r="BD629" s="1039"/>
      <c r="BE629" s="1019"/>
      <c r="BF629" s="1019"/>
      <c r="BG629" s="1039"/>
      <c r="BH629" s="1007"/>
      <c r="BI629" s="1007"/>
      <c r="BJ629" s="1007"/>
      <c r="BK629" s="1007"/>
      <c r="BL629" s="1007"/>
      <c r="BM629" s="1007"/>
      <c r="BN629" s="1007"/>
      <c r="BO629" s="1007"/>
      <c r="BP629" s="1007"/>
      <c r="BQ629" s="1007"/>
      <c r="BR629" s="1007"/>
      <c r="BS629" s="1007"/>
      <c r="BT629" s="1007"/>
      <c r="BU629" s="1007"/>
      <c r="BV629" s="1007"/>
      <c r="BW629" s="1007"/>
      <c r="BX629" s="1007"/>
      <c r="BY629" s="1007"/>
      <c r="BZ629" s="1007"/>
      <c r="CA629" s="1007"/>
      <c r="CB629" s="1007"/>
      <c r="CC629" s="1007"/>
      <c r="CD629" s="1007"/>
      <c r="CE629" s="1007"/>
      <c r="CF629" s="1007"/>
      <c r="CG629" s="1007"/>
      <c r="CH629" s="1007"/>
      <c r="CI629" s="1007"/>
      <c r="CJ629" s="1007"/>
    </row>
    <row r="630" spans="1:88" s="1011" customFormat="1" hidden="1">
      <c r="A630" s="1039"/>
      <c r="B630" s="1019"/>
      <c r="C630" s="1019"/>
      <c r="D630" s="1019"/>
      <c r="E630" s="1019"/>
      <c r="F630" s="1019"/>
      <c r="G630" s="1019"/>
      <c r="H630" s="1019"/>
      <c r="I630" s="1019"/>
      <c r="J630" s="1019"/>
      <c r="K630" s="1019"/>
      <c r="L630" s="1019"/>
      <c r="M630" s="1019"/>
      <c r="N630" s="1019"/>
      <c r="O630" s="1019"/>
      <c r="P630" s="1019"/>
      <c r="Q630" s="1019"/>
      <c r="R630" s="1019"/>
      <c r="S630" s="1019"/>
      <c r="T630" s="1019"/>
      <c r="U630" s="1019"/>
      <c r="V630" s="1019"/>
      <c r="W630" s="1019"/>
      <c r="X630" s="1040"/>
      <c r="Y630" s="1041"/>
      <c r="Z630" s="1019"/>
      <c r="AA630" s="1019"/>
      <c r="AB630" s="1019"/>
      <c r="AC630" s="1019"/>
      <c r="AD630" s="1019"/>
      <c r="AE630" s="1019"/>
      <c r="AF630" s="1019"/>
      <c r="AG630" s="1019"/>
      <c r="AH630" s="1019"/>
      <c r="AI630" s="1019"/>
      <c r="AJ630" s="1019"/>
      <c r="AK630" s="1019"/>
      <c r="AL630" s="1019"/>
      <c r="AM630" s="1019"/>
      <c r="AN630" s="1019"/>
      <c r="AO630" s="1019"/>
      <c r="AP630" s="1019"/>
      <c r="AQ630" s="1019"/>
      <c r="AR630" s="1019"/>
      <c r="AS630" s="1019"/>
      <c r="AT630" s="1039"/>
      <c r="AU630" s="1039"/>
      <c r="AV630" s="1042"/>
      <c r="AW630" s="1041"/>
      <c r="AX630" s="1039"/>
      <c r="AY630" s="1039"/>
      <c r="AZ630" s="1019"/>
      <c r="BA630" s="1019"/>
      <c r="BB630" s="1039"/>
      <c r="BC630" s="1039"/>
      <c r="BD630" s="1039"/>
      <c r="BE630" s="1019"/>
      <c r="BF630" s="1019"/>
      <c r="BG630" s="1039"/>
      <c r="BH630" s="1007"/>
      <c r="BI630" s="1007"/>
      <c r="BJ630" s="1007"/>
      <c r="BK630" s="1007"/>
      <c r="BL630" s="1007"/>
      <c r="BM630" s="1007"/>
      <c r="BN630" s="1007"/>
      <c r="BO630" s="1007"/>
      <c r="BP630" s="1007"/>
      <c r="BQ630" s="1007"/>
      <c r="BR630" s="1007"/>
      <c r="BS630" s="1007"/>
      <c r="BT630" s="1007"/>
      <c r="BU630" s="1007"/>
      <c r="BV630" s="1007"/>
      <c r="BW630" s="1007"/>
      <c r="BX630" s="1007"/>
      <c r="BY630" s="1007"/>
      <c r="BZ630" s="1007"/>
      <c r="CA630" s="1007"/>
      <c r="CB630" s="1007"/>
      <c r="CC630" s="1007"/>
      <c r="CD630" s="1007"/>
      <c r="CE630" s="1007"/>
      <c r="CF630" s="1007"/>
      <c r="CG630" s="1007"/>
      <c r="CH630" s="1007"/>
      <c r="CI630" s="1007"/>
      <c r="CJ630" s="1007"/>
    </row>
    <row r="631" spans="1:88" s="1011" customFormat="1" hidden="1">
      <c r="A631" s="1039"/>
      <c r="B631" s="1019"/>
      <c r="C631" s="1019"/>
      <c r="D631" s="1019"/>
      <c r="E631" s="1019"/>
      <c r="F631" s="1019"/>
      <c r="G631" s="1019"/>
      <c r="H631" s="1019"/>
      <c r="I631" s="1019"/>
      <c r="J631" s="1019"/>
      <c r="K631" s="1019"/>
      <c r="L631" s="1019"/>
      <c r="M631" s="1019"/>
      <c r="N631" s="1019"/>
      <c r="O631" s="1019"/>
      <c r="P631" s="1019"/>
      <c r="Q631" s="1019"/>
      <c r="R631" s="1019"/>
      <c r="S631" s="1019"/>
      <c r="T631" s="1019"/>
      <c r="U631" s="1019"/>
      <c r="V631" s="1019"/>
      <c r="W631" s="1019"/>
      <c r="X631" s="1040"/>
      <c r="Y631" s="1041"/>
      <c r="Z631" s="1019"/>
      <c r="AA631" s="1019"/>
      <c r="AB631" s="1019"/>
      <c r="AC631" s="1019"/>
      <c r="AD631" s="1019"/>
      <c r="AE631" s="1019"/>
      <c r="AF631" s="1019"/>
      <c r="AG631" s="1019"/>
      <c r="AH631" s="1019"/>
      <c r="AI631" s="1019"/>
      <c r="AJ631" s="1019"/>
      <c r="AK631" s="1019"/>
      <c r="AL631" s="1019"/>
      <c r="AM631" s="1019"/>
      <c r="AN631" s="1019"/>
      <c r="AO631" s="1019"/>
      <c r="AP631" s="1019"/>
      <c r="AQ631" s="1019"/>
      <c r="AR631" s="1019"/>
      <c r="AS631" s="1019"/>
      <c r="AT631" s="1039"/>
      <c r="AU631" s="1039"/>
      <c r="AV631" s="1042"/>
      <c r="AW631" s="1041"/>
      <c r="AX631" s="1039"/>
      <c r="AY631" s="1039"/>
      <c r="AZ631" s="1019"/>
      <c r="BA631" s="1019"/>
      <c r="BB631" s="1039"/>
      <c r="BC631" s="1039"/>
      <c r="BD631" s="1039"/>
      <c r="BE631" s="1019"/>
      <c r="BF631" s="1019"/>
      <c r="BG631" s="1039"/>
      <c r="BH631" s="1007"/>
      <c r="BI631" s="1007"/>
      <c r="BJ631" s="1007"/>
      <c r="BK631" s="1007"/>
      <c r="BL631" s="1007"/>
      <c r="BM631" s="1007"/>
      <c r="BN631" s="1007"/>
      <c r="BO631" s="1007"/>
      <c r="BP631" s="1007"/>
      <c r="BQ631" s="1007"/>
      <c r="BR631" s="1007"/>
      <c r="BS631" s="1007"/>
      <c r="BT631" s="1007"/>
      <c r="BU631" s="1007"/>
      <c r="BV631" s="1007"/>
      <c r="BW631" s="1007"/>
      <c r="BX631" s="1007"/>
      <c r="BY631" s="1007"/>
      <c r="BZ631" s="1007"/>
      <c r="CA631" s="1007"/>
      <c r="CB631" s="1007"/>
      <c r="CC631" s="1007"/>
      <c r="CD631" s="1007"/>
      <c r="CE631" s="1007"/>
      <c r="CF631" s="1007"/>
      <c r="CG631" s="1007"/>
      <c r="CH631" s="1007"/>
      <c r="CI631" s="1007"/>
      <c r="CJ631" s="1007"/>
    </row>
    <row r="632" spans="1:88" s="1011" customFormat="1" hidden="1">
      <c r="A632" s="1039"/>
      <c r="B632" s="1019"/>
      <c r="C632" s="1019"/>
      <c r="D632" s="1019"/>
      <c r="E632" s="1019"/>
      <c r="F632" s="1019"/>
      <c r="G632" s="1019"/>
      <c r="H632" s="1019"/>
      <c r="I632" s="1019"/>
      <c r="J632" s="1019"/>
      <c r="K632" s="1019"/>
      <c r="L632" s="1019"/>
      <c r="M632" s="1019"/>
      <c r="N632" s="1019"/>
      <c r="O632" s="1019"/>
      <c r="P632" s="1019"/>
      <c r="Q632" s="1019"/>
      <c r="R632" s="1019"/>
      <c r="S632" s="1019"/>
      <c r="T632" s="1019"/>
      <c r="U632" s="1019"/>
      <c r="V632" s="1019"/>
      <c r="W632" s="1019"/>
      <c r="X632" s="1040"/>
      <c r="Y632" s="1041"/>
      <c r="Z632" s="1019"/>
      <c r="AA632" s="1019"/>
      <c r="AB632" s="1019"/>
      <c r="AC632" s="1019"/>
      <c r="AD632" s="1019"/>
      <c r="AE632" s="1019"/>
      <c r="AF632" s="1019"/>
      <c r="AG632" s="1019"/>
      <c r="AH632" s="1019"/>
      <c r="AI632" s="1019"/>
      <c r="AJ632" s="1019"/>
      <c r="AK632" s="1019"/>
      <c r="AL632" s="1019"/>
      <c r="AM632" s="1019"/>
      <c r="AN632" s="1019"/>
      <c r="AO632" s="1019"/>
      <c r="AP632" s="1019"/>
      <c r="AQ632" s="1019"/>
      <c r="AR632" s="1019"/>
      <c r="AS632" s="1019"/>
      <c r="AT632" s="1039"/>
      <c r="AU632" s="1039"/>
      <c r="AV632" s="1042"/>
      <c r="AW632" s="1041"/>
      <c r="AX632" s="1039"/>
      <c r="AY632" s="1039"/>
      <c r="AZ632" s="1019"/>
      <c r="BA632" s="1019"/>
      <c r="BB632" s="1039"/>
      <c r="BC632" s="1039"/>
      <c r="BD632" s="1039"/>
      <c r="BE632" s="1019"/>
      <c r="BF632" s="1019"/>
      <c r="BG632" s="1039"/>
      <c r="BH632" s="1007"/>
      <c r="BI632" s="1007"/>
      <c r="BJ632" s="1007"/>
      <c r="BK632" s="1007"/>
      <c r="BL632" s="1007"/>
      <c r="BM632" s="1007"/>
      <c r="BN632" s="1007"/>
      <c r="BO632" s="1007"/>
      <c r="BP632" s="1007"/>
      <c r="BQ632" s="1007"/>
      <c r="BR632" s="1007"/>
      <c r="BS632" s="1007"/>
      <c r="BT632" s="1007"/>
      <c r="BU632" s="1007"/>
      <c r="BV632" s="1007"/>
      <c r="BW632" s="1007"/>
      <c r="BX632" s="1007"/>
      <c r="BY632" s="1007"/>
      <c r="BZ632" s="1007"/>
      <c r="CA632" s="1007"/>
      <c r="CB632" s="1007"/>
      <c r="CC632" s="1007"/>
      <c r="CD632" s="1007"/>
      <c r="CE632" s="1007"/>
      <c r="CF632" s="1007"/>
      <c r="CG632" s="1007"/>
      <c r="CH632" s="1007"/>
      <c r="CI632" s="1007"/>
      <c r="CJ632" s="1007"/>
    </row>
    <row r="633" spans="1:88" s="1011" customFormat="1" hidden="1">
      <c r="A633" s="1039"/>
      <c r="B633" s="1019"/>
      <c r="C633" s="1019"/>
      <c r="D633" s="1019"/>
      <c r="E633" s="1019"/>
      <c r="F633" s="1019"/>
      <c r="G633" s="1019"/>
      <c r="H633" s="1019"/>
      <c r="I633" s="1019"/>
      <c r="J633" s="1019"/>
      <c r="K633" s="1019"/>
      <c r="L633" s="1019"/>
      <c r="M633" s="1019"/>
      <c r="N633" s="1019"/>
      <c r="O633" s="1019"/>
      <c r="P633" s="1019"/>
      <c r="Q633" s="1019"/>
      <c r="R633" s="1019"/>
      <c r="S633" s="1019"/>
      <c r="T633" s="1019"/>
      <c r="U633" s="1019"/>
      <c r="V633" s="1019"/>
      <c r="W633" s="1019"/>
      <c r="X633" s="1040"/>
      <c r="Y633" s="1041"/>
      <c r="Z633" s="1019"/>
      <c r="AA633" s="1019"/>
      <c r="AB633" s="1019"/>
      <c r="AC633" s="1019"/>
      <c r="AD633" s="1019"/>
      <c r="AE633" s="1019"/>
      <c r="AF633" s="1019"/>
      <c r="AG633" s="1019"/>
      <c r="AH633" s="1019"/>
      <c r="AI633" s="1019"/>
      <c r="AJ633" s="1019"/>
      <c r="AK633" s="1019"/>
      <c r="AL633" s="1019"/>
      <c r="AM633" s="1019"/>
      <c r="AN633" s="1019"/>
      <c r="AO633" s="1019"/>
      <c r="AP633" s="1019"/>
      <c r="AQ633" s="1019"/>
      <c r="AR633" s="1019"/>
      <c r="AS633" s="1019"/>
      <c r="AT633" s="1039"/>
      <c r="AU633" s="1039"/>
      <c r="AV633" s="1042"/>
      <c r="AW633" s="1041"/>
      <c r="AX633" s="1039"/>
      <c r="AY633" s="1039"/>
      <c r="AZ633" s="1019"/>
      <c r="BA633" s="1019"/>
      <c r="BB633" s="1039"/>
      <c r="BC633" s="1039"/>
      <c r="BD633" s="1039"/>
      <c r="BE633" s="1019"/>
      <c r="BF633" s="1019"/>
      <c r="BG633" s="1039"/>
      <c r="BH633" s="1007"/>
      <c r="BI633" s="1007"/>
      <c r="BJ633" s="1007"/>
      <c r="BK633" s="1007"/>
      <c r="BL633" s="1007"/>
      <c r="BM633" s="1007"/>
      <c r="BN633" s="1007"/>
      <c r="BO633" s="1007"/>
      <c r="BP633" s="1007"/>
      <c r="BQ633" s="1007"/>
      <c r="BR633" s="1007"/>
      <c r="BS633" s="1007"/>
      <c r="BT633" s="1007"/>
      <c r="BU633" s="1007"/>
      <c r="BV633" s="1007"/>
      <c r="BW633" s="1007"/>
      <c r="BX633" s="1007"/>
      <c r="BY633" s="1007"/>
      <c r="BZ633" s="1007"/>
      <c r="CA633" s="1007"/>
      <c r="CB633" s="1007"/>
      <c r="CC633" s="1007"/>
      <c r="CD633" s="1007"/>
      <c r="CE633" s="1007"/>
      <c r="CF633" s="1007"/>
      <c r="CG633" s="1007"/>
      <c r="CH633" s="1007"/>
      <c r="CI633" s="1007"/>
      <c r="CJ633" s="1007"/>
    </row>
    <row r="634" spans="1:88" s="1011" customFormat="1" hidden="1">
      <c r="A634" s="1039"/>
      <c r="B634" s="1019"/>
      <c r="C634" s="1019"/>
      <c r="D634" s="1019"/>
      <c r="E634" s="1019"/>
      <c r="F634" s="1019"/>
      <c r="G634" s="1019"/>
      <c r="H634" s="1019"/>
      <c r="I634" s="1019"/>
      <c r="J634" s="1019"/>
      <c r="K634" s="1019"/>
      <c r="L634" s="1019"/>
      <c r="M634" s="1019"/>
      <c r="N634" s="1019"/>
      <c r="O634" s="1019"/>
      <c r="P634" s="1019"/>
      <c r="Q634" s="1019"/>
      <c r="R634" s="1019"/>
      <c r="S634" s="1019"/>
      <c r="T634" s="1019"/>
      <c r="U634" s="1019"/>
      <c r="V634" s="1019"/>
      <c r="W634" s="1019"/>
      <c r="X634" s="1040"/>
      <c r="Y634" s="1041"/>
      <c r="Z634" s="1019"/>
      <c r="AA634" s="1019"/>
      <c r="AB634" s="1019"/>
      <c r="AC634" s="1019"/>
      <c r="AD634" s="1019"/>
      <c r="AE634" s="1019"/>
      <c r="AF634" s="1019"/>
      <c r="AG634" s="1019"/>
      <c r="AH634" s="1019"/>
      <c r="AI634" s="1019"/>
      <c r="AJ634" s="1019"/>
      <c r="AK634" s="1019"/>
      <c r="AL634" s="1019"/>
      <c r="AM634" s="1019"/>
      <c r="AN634" s="1019"/>
      <c r="AO634" s="1019"/>
      <c r="AP634" s="1019"/>
      <c r="AQ634" s="1019"/>
      <c r="AR634" s="1019"/>
      <c r="AS634" s="1019"/>
      <c r="AT634" s="1039"/>
      <c r="AU634" s="1039"/>
      <c r="AV634" s="1042"/>
      <c r="AW634" s="1041"/>
      <c r="AX634" s="1039"/>
      <c r="AY634" s="1039"/>
      <c r="AZ634" s="1019"/>
      <c r="BA634" s="1019"/>
      <c r="BB634" s="1039"/>
      <c r="BC634" s="1039"/>
      <c r="BD634" s="1039"/>
      <c r="BE634" s="1019"/>
      <c r="BF634" s="1019"/>
      <c r="BG634" s="1039"/>
      <c r="BH634" s="1007"/>
      <c r="BI634" s="1007"/>
      <c r="BJ634" s="1007"/>
      <c r="BK634" s="1007"/>
      <c r="BL634" s="1007"/>
      <c r="BM634" s="1007"/>
      <c r="BN634" s="1007"/>
      <c r="BO634" s="1007"/>
      <c r="BP634" s="1007"/>
      <c r="BQ634" s="1007"/>
      <c r="BR634" s="1007"/>
      <c r="BS634" s="1007"/>
      <c r="BT634" s="1007"/>
      <c r="BU634" s="1007"/>
      <c r="BV634" s="1007"/>
      <c r="BW634" s="1007"/>
      <c r="BX634" s="1007"/>
      <c r="BY634" s="1007"/>
      <c r="BZ634" s="1007"/>
      <c r="CA634" s="1007"/>
      <c r="CB634" s="1007"/>
      <c r="CC634" s="1007"/>
      <c r="CD634" s="1007"/>
      <c r="CE634" s="1007"/>
      <c r="CF634" s="1007"/>
      <c r="CG634" s="1007"/>
      <c r="CH634" s="1007"/>
      <c r="CI634" s="1007"/>
      <c r="CJ634" s="1007"/>
    </row>
    <row r="635" spans="1:88" s="1011" customFormat="1" hidden="1">
      <c r="A635" s="1039"/>
      <c r="B635" s="1019"/>
      <c r="C635" s="1019"/>
      <c r="D635" s="1019"/>
      <c r="E635" s="1019"/>
      <c r="F635" s="1019"/>
      <c r="G635" s="1019"/>
      <c r="H635" s="1019"/>
      <c r="I635" s="1019"/>
      <c r="J635" s="1019"/>
      <c r="K635" s="1019"/>
      <c r="L635" s="1019"/>
      <c r="M635" s="1019"/>
      <c r="N635" s="1019"/>
      <c r="O635" s="1019"/>
      <c r="P635" s="1019"/>
      <c r="Q635" s="1019"/>
      <c r="R635" s="1019"/>
      <c r="S635" s="1019"/>
      <c r="T635" s="1019"/>
      <c r="U635" s="1019"/>
      <c r="V635" s="1019"/>
      <c r="W635" s="1019"/>
      <c r="X635" s="1040"/>
      <c r="Y635" s="1041"/>
      <c r="Z635" s="1019"/>
      <c r="AA635" s="1019"/>
      <c r="AB635" s="1019"/>
      <c r="AC635" s="1019"/>
      <c r="AD635" s="1019"/>
      <c r="AE635" s="1019"/>
      <c r="AF635" s="1019"/>
      <c r="AG635" s="1019"/>
      <c r="AH635" s="1019"/>
      <c r="AI635" s="1019"/>
      <c r="AJ635" s="1019"/>
      <c r="AK635" s="1019"/>
      <c r="AL635" s="1019"/>
      <c r="AM635" s="1019"/>
      <c r="AN635" s="1019"/>
      <c r="AO635" s="1019"/>
      <c r="AP635" s="1019"/>
      <c r="AQ635" s="1019"/>
      <c r="AR635" s="1019"/>
      <c r="AS635" s="1019"/>
      <c r="AT635" s="1039"/>
      <c r="AU635" s="1039"/>
      <c r="AV635" s="1042"/>
      <c r="AW635" s="1041"/>
      <c r="AX635" s="1039"/>
      <c r="AY635" s="1039"/>
      <c r="AZ635" s="1019"/>
      <c r="BA635" s="1019"/>
      <c r="BB635" s="1039"/>
      <c r="BC635" s="1039"/>
      <c r="BD635" s="1039"/>
      <c r="BE635" s="1019"/>
      <c r="BF635" s="1019"/>
      <c r="BG635" s="1039"/>
      <c r="BH635" s="1007"/>
      <c r="BI635" s="1007"/>
      <c r="BJ635" s="1007"/>
      <c r="BK635" s="1007"/>
      <c r="BL635" s="1007"/>
      <c r="BM635" s="1007"/>
      <c r="BN635" s="1007"/>
      <c r="BO635" s="1007"/>
      <c r="BP635" s="1007"/>
      <c r="BQ635" s="1007"/>
      <c r="BR635" s="1007"/>
      <c r="BS635" s="1007"/>
      <c r="BT635" s="1007"/>
      <c r="BU635" s="1007"/>
      <c r="BV635" s="1007"/>
      <c r="BW635" s="1007"/>
      <c r="BX635" s="1007"/>
      <c r="BY635" s="1007"/>
      <c r="BZ635" s="1007"/>
      <c r="CA635" s="1007"/>
      <c r="CB635" s="1007"/>
      <c r="CC635" s="1007"/>
      <c r="CD635" s="1007"/>
      <c r="CE635" s="1007"/>
      <c r="CF635" s="1007"/>
      <c r="CG635" s="1007"/>
      <c r="CH635" s="1007"/>
      <c r="CI635" s="1007"/>
      <c r="CJ635" s="1007"/>
    </row>
    <row r="636" spans="1:88" s="1011" customFormat="1" hidden="1">
      <c r="A636" s="1039"/>
      <c r="B636" s="1019"/>
      <c r="C636" s="1019"/>
      <c r="D636" s="1019"/>
      <c r="E636" s="1019"/>
      <c r="F636" s="1019"/>
      <c r="G636" s="1019"/>
      <c r="H636" s="1019"/>
      <c r="I636" s="1019"/>
      <c r="J636" s="1019"/>
      <c r="K636" s="1019"/>
      <c r="L636" s="1019"/>
      <c r="M636" s="1019"/>
      <c r="N636" s="1019"/>
      <c r="O636" s="1019"/>
      <c r="P636" s="1019"/>
      <c r="Q636" s="1019"/>
      <c r="R636" s="1019"/>
      <c r="S636" s="1019"/>
      <c r="T636" s="1019"/>
      <c r="U636" s="1019"/>
      <c r="V636" s="1019"/>
      <c r="W636" s="1019"/>
      <c r="X636" s="1040"/>
      <c r="Y636" s="1041"/>
      <c r="Z636" s="1019"/>
      <c r="AA636" s="1019"/>
      <c r="AB636" s="1019"/>
      <c r="AC636" s="1019"/>
      <c r="AD636" s="1019"/>
      <c r="AE636" s="1019"/>
      <c r="AF636" s="1019"/>
      <c r="AG636" s="1019"/>
      <c r="AH636" s="1019"/>
      <c r="AI636" s="1019"/>
      <c r="AJ636" s="1019"/>
      <c r="AK636" s="1019"/>
      <c r="AL636" s="1019"/>
      <c r="AM636" s="1019"/>
      <c r="AN636" s="1019"/>
      <c r="AO636" s="1019"/>
      <c r="AP636" s="1019"/>
      <c r="AQ636" s="1019"/>
      <c r="AR636" s="1019"/>
      <c r="AS636" s="1019"/>
      <c r="AT636" s="1039"/>
      <c r="AU636" s="1039"/>
      <c r="AV636" s="1042"/>
      <c r="AW636" s="1041"/>
      <c r="AX636" s="1039"/>
      <c r="AY636" s="1039"/>
      <c r="AZ636" s="1019"/>
      <c r="BA636" s="1019"/>
      <c r="BB636" s="1039"/>
      <c r="BC636" s="1039"/>
      <c r="BD636" s="1039"/>
      <c r="BE636" s="1019"/>
      <c r="BF636" s="1019"/>
      <c r="BG636" s="1039"/>
      <c r="BH636" s="1007"/>
      <c r="BI636" s="1007"/>
      <c r="BJ636" s="1007"/>
      <c r="BK636" s="1007"/>
      <c r="BL636" s="1007"/>
      <c r="BM636" s="1007"/>
      <c r="BN636" s="1007"/>
      <c r="BO636" s="1007"/>
      <c r="BP636" s="1007"/>
      <c r="BQ636" s="1007"/>
      <c r="BR636" s="1007"/>
      <c r="BS636" s="1007"/>
      <c r="BT636" s="1007"/>
      <c r="BU636" s="1007"/>
      <c r="BV636" s="1007"/>
      <c r="BW636" s="1007"/>
      <c r="BX636" s="1007"/>
      <c r="BY636" s="1007"/>
      <c r="BZ636" s="1007"/>
      <c r="CA636" s="1007"/>
      <c r="CB636" s="1007"/>
      <c r="CC636" s="1007"/>
      <c r="CD636" s="1007"/>
      <c r="CE636" s="1007"/>
      <c r="CF636" s="1007"/>
      <c r="CG636" s="1007"/>
      <c r="CH636" s="1007"/>
      <c r="CI636" s="1007"/>
      <c r="CJ636" s="1007"/>
    </row>
    <row r="637" spans="1:88" s="1011" customFormat="1" hidden="1">
      <c r="A637" s="1039"/>
      <c r="B637" s="1019"/>
      <c r="C637" s="1019"/>
      <c r="D637" s="1019"/>
      <c r="E637" s="1019"/>
      <c r="F637" s="1019"/>
      <c r="G637" s="1019"/>
      <c r="H637" s="1019"/>
      <c r="I637" s="1019"/>
      <c r="J637" s="1019"/>
      <c r="K637" s="1019"/>
      <c r="L637" s="1019"/>
      <c r="M637" s="1019"/>
      <c r="N637" s="1019"/>
      <c r="O637" s="1019"/>
      <c r="P637" s="1019"/>
      <c r="Q637" s="1019"/>
      <c r="R637" s="1019"/>
      <c r="S637" s="1019"/>
      <c r="T637" s="1019"/>
      <c r="U637" s="1019"/>
      <c r="V637" s="1019"/>
      <c r="W637" s="1019"/>
      <c r="X637" s="1040"/>
      <c r="Y637" s="1041"/>
      <c r="Z637" s="1019"/>
      <c r="AA637" s="1019"/>
      <c r="AB637" s="1019"/>
      <c r="AC637" s="1019"/>
      <c r="AD637" s="1019"/>
      <c r="AE637" s="1019"/>
      <c r="AF637" s="1019"/>
      <c r="AG637" s="1019"/>
      <c r="AH637" s="1019"/>
      <c r="AI637" s="1019"/>
      <c r="AJ637" s="1019"/>
      <c r="AK637" s="1019"/>
      <c r="AL637" s="1019"/>
      <c r="AM637" s="1019"/>
      <c r="AN637" s="1019"/>
      <c r="AO637" s="1019"/>
      <c r="AP637" s="1019"/>
      <c r="AQ637" s="1019"/>
      <c r="AR637" s="1019"/>
      <c r="AS637" s="1019"/>
      <c r="AT637" s="1039"/>
      <c r="AU637" s="1039"/>
      <c r="AV637" s="1042"/>
      <c r="AW637" s="1041"/>
      <c r="AX637" s="1039"/>
      <c r="AY637" s="1039"/>
      <c r="AZ637" s="1019"/>
      <c r="BA637" s="1019"/>
      <c r="BB637" s="1039"/>
      <c r="BC637" s="1039"/>
      <c r="BD637" s="1039"/>
      <c r="BE637" s="1019"/>
      <c r="BF637" s="1019"/>
      <c r="BG637" s="1039"/>
      <c r="BH637" s="1007"/>
      <c r="BI637" s="1007"/>
      <c r="BJ637" s="1007"/>
      <c r="BK637" s="1007"/>
      <c r="BL637" s="1007"/>
      <c r="BM637" s="1007"/>
      <c r="BN637" s="1007"/>
      <c r="BO637" s="1007"/>
      <c r="BP637" s="1007"/>
      <c r="BQ637" s="1007"/>
      <c r="BR637" s="1007"/>
      <c r="BS637" s="1007"/>
      <c r="BT637" s="1007"/>
      <c r="BU637" s="1007"/>
      <c r="BV637" s="1007"/>
      <c r="BW637" s="1007"/>
      <c r="BX637" s="1007"/>
      <c r="BY637" s="1007"/>
      <c r="BZ637" s="1007"/>
      <c r="CA637" s="1007"/>
      <c r="CB637" s="1007"/>
      <c r="CC637" s="1007"/>
      <c r="CD637" s="1007"/>
      <c r="CE637" s="1007"/>
      <c r="CF637" s="1007"/>
      <c r="CG637" s="1007"/>
      <c r="CH637" s="1007"/>
      <c r="CI637" s="1007"/>
      <c r="CJ637" s="1007"/>
    </row>
    <row r="638" spans="1:88" s="1011" customFormat="1" hidden="1">
      <c r="A638" s="1039"/>
      <c r="B638" s="1019"/>
      <c r="C638" s="1019"/>
      <c r="D638" s="1019"/>
      <c r="E638" s="1019"/>
      <c r="F638" s="1019"/>
      <c r="G638" s="1019"/>
      <c r="H638" s="1019"/>
      <c r="I638" s="1019"/>
      <c r="J638" s="1019"/>
      <c r="K638" s="1019"/>
      <c r="L638" s="1019"/>
      <c r="M638" s="1019"/>
      <c r="N638" s="1019"/>
      <c r="O638" s="1019"/>
      <c r="P638" s="1019"/>
      <c r="Q638" s="1019"/>
      <c r="R638" s="1019"/>
      <c r="S638" s="1019"/>
      <c r="T638" s="1019"/>
      <c r="U638" s="1019"/>
      <c r="V638" s="1019"/>
      <c r="W638" s="1019"/>
      <c r="X638" s="1040"/>
      <c r="Y638" s="1041"/>
      <c r="Z638" s="1019"/>
      <c r="AA638" s="1019"/>
      <c r="AB638" s="1019"/>
      <c r="AC638" s="1019"/>
      <c r="AD638" s="1019"/>
      <c r="AE638" s="1019"/>
      <c r="AF638" s="1019"/>
      <c r="AG638" s="1019"/>
      <c r="AH638" s="1019"/>
      <c r="AI638" s="1019"/>
      <c r="AJ638" s="1019"/>
      <c r="AK638" s="1019"/>
      <c r="AL638" s="1019"/>
      <c r="AM638" s="1019"/>
      <c r="AN638" s="1019"/>
      <c r="AO638" s="1019"/>
      <c r="AP638" s="1019"/>
      <c r="AQ638" s="1019"/>
      <c r="AR638" s="1019"/>
      <c r="AS638" s="1019"/>
      <c r="AT638" s="1039"/>
      <c r="AU638" s="1039"/>
      <c r="AV638" s="1042"/>
      <c r="AW638" s="1041"/>
      <c r="AX638" s="1039"/>
      <c r="AY638" s="1039"/>
      <c r="AZ638" s="1019"/>
      <c r="BA638" s="1019"/>
      <c r="BB638" s="1039"/>
      <c r="BC638" s="1039"/>
      <c r="BD638" s="1039"/>
      <c r="BE638" s="1019"/>
      <c r="BF638" s="1019"/>
      <c r="BG638" s="1039"/>
      <c r="BH638" s="1007"/>
      <c r="BI638" s="1007"/>
      <c r="BJ638" s="1007"/>
      <c r="BK638" s="1007"/>
      <c r="BL638" s="1007"/>
      <c r="BM638" s="1007"/>
      <c r="BN638" s="1007"/>
      <c r="BO638" s="1007"/>
      <c r="BP638" s="1007"/>
      <c r="BQ638" s="1007"/>
      <c r="BR638" s="1007"/>
      <c r="BS638" s="1007"/>
      <c r="BT638" s="1007"/>
      <c r="BU638" s="1007"/>
      <c r="BV638" s="1007"/>
      <c r="BW638" s="1007"/>
      <c r="BX638" s="1007"/>
      <c r="BY638" s="1007"/>
      <c r="BZ638" s="1007"/>
      <c r="CA638" s="1007"/>
      <c r="CB638" s="1007"/>
      <c r="CC638" s="1007"/>
      <c r="CD638" s="1007"/>
      <c r="CE638" s="1007"/>
      <c r="CF638" s="1007"/>
      <c r="CG638" s="1007"/>
      <c r="CH638" s="1007"/>
      <c r="CI638" s="1007"/>
      <c r="CJ638" s="1007"/>
    </row>
    <row r="639" spans="1:88" s="1011" customFormat="1" hidden="1">
      <c r="A639" s="1039"/>
      <c r="B639" s="1019"/>
      <c r="C639" s="1019"/>
      <c r="D639" s="1019"/>
      <c r="E639" s="1019"/>
      <c r="F639" s="1019"/>
      <c r="G639" s="1019"/>
      <c r="H639" s="1019"/>
      <c r="I639" s="1019"/>
      <c r="J639" s="1019"/>
      <c r="K639" s="1019"/>
      <c r="L639" s="1019"/>
      <c r="M639" s="1019"/>
      <c r="N639" s="1019"/>
      <c r="O639" s="1019"/>
      <c r="P639" s="1019"/>
      <c r="Q639" s="1019"/>
      <c r="R639" s="1019"/>
      <c r="S639" s="1019"/>
      <c r="T639" s="1019"/>
      <c r="U639" s="1019"/>
      <c r="V639" s="1019"/>
      <c r="W639" s="1019"/>
      <c r="X639" s="1040"/>
      <c r="Y639" s="1041"/>
      <c r="Z639" s="1019"/>
      <c r="AA639" s="1019"/>
      <c r="AB639" s="1019"/>
      <c r="AC639" s="1019"/>
      <c r="AD639" s="1019"/>
      <c r="AE639" s="1019"/>
      <c r="AF639" s="1019"/>
      <c r="AG639" s="1019"/>
      <c r="AH639" s="1019"/>
      <c r="AI639" s="1019"/>
      <c r="AJ639" s="1019"/>
      <c r="AK639" s="1019"/>
      <c r="AL639" s="1019"/>
      <c r="AM639" s="1019"/>
      <c r="AN639" s="1019"/>
      <c r="AO639" s="1019"/>
      <c r="AP639" s="1019"/>
      <c r="AQ639" s="1019"/>
      <c r="AR639" s="1019"/>
      <c r="AS639" s="1019"/>
      <c r="AT639" s="1039"/>
      <c r="AU639" s="1039"/>
      <c r="AV639" s="1042"/>
      <c r="AW639" s="1041"/>
      <c r="AX639" s="1039"/>
      <c r="AY639" s="1039"/>
      <c r="AZ639" s="1019"/>
      <c r="BA639" s="1019"/>
      <c r="BB639" s="1039"/>
      <c r="BC639" s="1039"/>
      <c r="BD639" s="1039"/>
      <c r="BE639" s="1019"/>
      <c r="BF639" s="1019"/>
      <c r="BG639" s="1039"/>
      <c r="BH639" s="1007"/>
      <c r="BI639" s="1007"/>
      <c r="BJ639" s="1007"/>
      <c r="BK639" s="1007"/>
      <c r="BL639" s="1007"/>
      <c r="BM639" s="1007"/>
      <c r="BN639" s="1007"/>
      <c r="BO639" s="1007"/>
      <c r="BP639" s="1007"/>
      <c r="BQ639" s="1007"/>
      <c r="BR639" s="1007"/>
      <c r="BS639" s="1007"/>
      <c r="BT639" s="1007"/>
      <c r="BU639" s="1007"/>
      <c r="BV639" s="1007"/>
      <c r="BW639" s="1007"/>
      <c r="BX639" s="1007"/>
      <c r="BY639" s="1007"/>
      <c r="BZ639" s="1007"/>
      <c r="CA639" s="1007"/>
      <c r="CB639" s="1007"/>
      <c r="CC639" s="1007"/>
      <c r="CD639" s="1007"/>
      <c r="CE639" s="1007"/>
      <c r="CF639" s="1007"/>
      <c r="CG639" s="1007"/>
      <c r="CH639" s="1007"/>
      <c r="CI639" s="1007"/>
      <c r="CJ639" s="1007"/>
    </row>
    <row r="640" spans="1:88" s="1011" customFormat="1" hidden="1">
      <c r="A640" s="1039"/>
      <c r="B640" s="1019"/>
      <c r="C640" s="1019"/>
      <c r="D640" s="1019"/>
      <c r="E640" s="1019"/>
      <c r="F640" s="1019"/>
      <c r="G640" s="1019"/>
      <c r="H640" s="1019"/>
      <c r="I640" s="1019"/>
      <c r="J640" s="1019"/>
      <c r="K640" s="1019"/>
      <c r="L640" s="1019"/>
      <c r="M640" s="1019"/>
      <c r="N640" s="1019"/>
      <c r="O640" s="1019"/>
      <c r="P640" s="1019"/>
      <c r="Q640" s="1019"/>
      <c r="R640" s="1019"/>
      <c r="S640" s="1019"/>
      <c r="T640" s="1019"/>
      <c r="U640" s="1019"/>
      <c r="V640" s="1019"/>
      <c r="W640" s="1019"/>
      <c r="X640" s="1040"/>
      <c r="Y640" s="1041"/>
      <c r="Z640" s="1019"/>
      <c r="AA640" s="1019"/>
      <c r="AB640" s="1019"/>
      <c r="AC640" s="1019"/>
      <c r="AD640" s="1019"/>
      <c r="AE640" s="1019"/>
      <c r="AF640" s="1019"/>
      <c r="AG640" s="1019"/>
      <c r="AH640" s="1019"/>
      <c r="AI640" s="1019"/>
      <c r="AJ640" s="1019"/>
      <c r="AK640" s="1019"/>
      <c r="AL640" s="1019"/>
      <c r="AM640" s="1019"/>
      <c r="AN640" s="1019"/>
      <c r="AO640" s="1019"/>
      <c r="AP640" s="1019"/>
      <c r="AQ640" s="1019"/>
      <c r="AR640" s="1019"/>
      <c r="AS640" s="1019"/>
      <c r="AT640" s="1039"/>
      <c r="AU640" s="1039"/>
      <c r="AV640" s="1042"/>
      <c r="AW640" s="1041"/>
      <c r="AX640" s="1039"/>
      <c r="AY640" s="1039"/>
      <c r="AZ640" s="1019"/>
      <c r="BA640" s="1019"/>
      <c r="BB640" s="1039"/>
      <c r="BC640" s="1039"/>
      <c r="BD640" s="1039"/>
      <c r="BE640" s="1019"/>
      <c r="BF640" s="1019"/>
      <c r="BG640" s="1039"/>
      <c r="BH640" s="1007"/>
      <c r="BI640" s="1007"/>
      <c r="BJ640" s="1007"/>
      <c r="BK640" s="1007"/>
      <c r="BL640" s="1007"/>
      <c r="BM640" s="1007"/>
      <c r="BN640" s="1007"/>
      <c r="BO640" s="1007"/>
      <c r="BP640" s="1007"/>
      <c r="BQ640" s="1007"/>
      <c r="BR640" s="1007"/>
      <c r="BS640" s="1007"/>
      <c r="BT640" s="1007"/>
      <c r="BU640" s="1007"/>
      <c r="BV640" s="1007"/>
      <c r="BW640" s="1007"/>
      <c r="BX640" s="1007"/>
      <c r="BY640" s="1007"/>
      <c r="BZ640" s="1007"/>
      <c r="CA640" s="1007"/>
      <c r="CB640" s="1007"/>
      <c r="CC640" s="1007"/>
      <c r="CD640" s="1007"/>
      <c r="CE640" s="1007"/>
      <c r="CF640" s="1007"/>
      <c r="CG640" s="1007"/>
      <c r="CH640" s="1007"/>
      <c r="CI640" s="1007"/>
      <c r="CJ640" s="1007"/>
    </row>
    <row r="641" spans="1:88" s="1011" customFormat="1" hidden="1">
      <c r="A641" s="1039"/>
      <c r="B641" s="1019"/>
      <c r="C641" s="1019"/>
      <c r="D641" s="1019"/>
      <c r="E641" s="1019"/>
      <c r="F641" s="1019"/>
      <c r="G641" s="1019"/>
      <c r="H641" s="1019"/>
      <c r="I641" s="1019"/>
      <c r="J641" s="1019"/>
      <c r="K641" s="1019"/>
      <c r="L641" s="1019"/>
      <c r="M641" s="1019"/>
      <c r="N641" s="1019"/>
      <c r="O641" s="1019"/>
      <c r="P641" s="1019"/>
      <c r="Q641" s="1019"/>
      <c r="R641" s="1019"/>
      <c r="S641" s="1019"/>
      <c r="T641" s="1019"/>
      <c r="U641" s="1019"/>
      <c r="V641" s="1019"/>
      <c r="W641" s="1019"/>
      <c r="X641" s="1040"/>
      <c r="Y641" s="1041"/>
      <c r="Z641" s="1019"/>
      <c r="AA641" s="1019"/>
      <c r="AB641" s="1019"/>
      <c r="AC641" s="1019"/>
      <c r="AD641" s="1019"/>
      <c r="AE641" s="1019"/>
      <c r="AF641" s="1019"/>
      <c r="AG641" s="1019"/>
      <c r="AH641" s="1019"/>
      <c r="AI641" s="1019"/>
      <c r="AJ641" s="1019"/>
      <c r="AK641" s="1019"/>
      <c r="AL641" s="1019"/>
      <c r="AM641" s="1019"/>
      <c r="AN641" s="1019"/>
      <c r="AO641" s="1019"/>
      <c r="AP641" s="1019"/>
      <c r="AQ641" s="1019"/>
      <c r="AR641" s="1019"/>
      <c r="AS641" s="1019"/>
      <c r="AT641" s="1039"/>
      <c r="AU641" s="1039"/>
      <c r="AV641" s="1042"/>
      <c r="AW641" s="1041"/>
      <c r="AX641" s="1039"/>
      <c r="AY641" s="1039"/>
      <c r="AZ641" s="1019"/>
      <c r="BA641" s="1019"/>
      <c r="BB641" s="1039"/>
      <c r="BC641" s="1039"/>
      <c r="BD641" s="1039"/>
      <c r="BE641" s="1019"/>
      <c r="BF641" s="1019"/>
      <c r="BG641" s="1039"/>
      <c r="BH641" s="1007"/>
      <c r="BI641" s="1007"/>
      <c r="BJ641" s="1007"/>
      <c r="BK641" s="1007"/>
      <c r="BL641" s="1007"/>
      <c r="BM641" s="1007"/>
      <c r="BN641" s="1007"/>
      <c r="BO641" s="1007"/>
      <c r="BP641" s="1007"/>
      <c r="BQ641" s="1007"/>
      <c r="BR641" s="1007"/>
      <c r="BS641" s="1007"/>
      <c r="BT641" s="1007"/>
      <c r="BU641" s="1007"/>
      <c r="BV641" s="1007"/>
      <c r="BW641" s="1007"/>
      <c r="BX641" s="1007"/>
      <c r="BY641" s="1007"/>
      <c r="BZ641" s="1007"/>
      <c r="CA641" s="1007"/>
      <c r="CB641" s="1007"/>
      <c r="CC641" s="1007"/>
      <c r="CD641" s="1007"/>
      <c r="CE641" s="1007"/>
      <c r="CF641" s="1007"/>
      <c r="CG641" s="1007"/>
      <c r="CH641" s="1007"/>
      <c r="CI641" s="1007"/>
      <c r="CJ641" s="1007"/>
    </row>
    <row r="642" spans="1:88" s="1011" customFormat="1" hidden="1">
      <c r="A642" s="1039"/>
      <c r="B642" s="1019"/>
      <c r="C642" s="1019"/>
      <c r="D642" s="1019"/>
      <c r="E642" s="1019"/>
      <c r="F642" s="1019"/>
      <c r="G642" s="1019"/>
      <c r="H642" s="1019"/>
      <c r="I642" s="1019"/>
      <c r="J642" s="1019"/>
      <c r="K642" s="1019"/>
      <c r="L642" s="1019"/>
      <c r="M642" s="1019"/>
      <c r="N642" s="1019"/>
      <c r="O642" s="1019"/>
      <c r="P642" s="1019"/>
      <c r="Q642" s="1019"/>
      <c r="R642" s="1019"/>
      <c r="S642" s="1019"/>
      <c r="T642" s="1019"/>
      <c r="U642" s="1019"/>
      <c r="V642" s="1019"/>
      <c r="W642" s="1019"/>
      <c r="X642" s="1040"/>
      <c r="Y642" s="1041"/>
      <c r="Z642" s="1019"/>
      <c r="AA642" s="1019"/>
      <c r="AB642" s="1019"/>
      <c r="AC642" s="1019"/>
      <c r="AD642" s="1019"/>
      <c r="AE642" s="1019"/>
      <c r="AF642" s="1019"/>
      <c r="AG642" s="1019"/>
      <c r="AH642" s="1019"/>
      <c r="AI642" s="1019"/>
      <c r="AJ642" s="1019"/>
      <c r="AK642" s="1019"/>
      <c r="AL642" s="1019"/>
      <c r="AM642" s="1019"/>
      <c r="AN642" s="1019"/>
      <c r="AO642" s="1019"/>
      <c r="AP642" s="1019"/>
      <c r="AQ642" s="1019"/>
      <c r="AR642" s="1019"/>
      <c r="AS642" s="1019"/>
      <c r="AT642" s="1039"/>
      <c r="AU642" s="1039"/>
      <c r="AV642" s="1042"/>
      <c r="AW642" s="1041"/>
      <c r="AX642" s="1039"/>
      <c r="AY642" s="1039"/>
      <c r="AZ642" s="1019"/>
      <c r="BA642" s="1019"/>
      <c r="BB642" s="1039"/>
      <c r="BC642" s="1039"/>
      <c r="BD642" s="1039"/>
      <c r="BE642" s="1019"/>
      <c r="BF642" s="1019"/>
      <c r="BG642" s="1039"/>
      <c r="BH642" s="1007"/>
      <c r="BI642" s="1007"/>
      <c r="BJ642" s="1007"/>
      <c r="BK642" s="1007"/>
      <c r="BL642" s="1007"/>
      <c r="BM642" s="1007"/>
      <c r="BN642" s="1007"/>
      <c r="BO642" s="1007"/>
      <c r="BP642" s="1007"/>
      <c r="BQ642" s="1007"/>
      <c r="BR642" s="1007"/>
      <c r="BS642" s="1007"/>
      <c r="BT642" s="1007"/>
      <c r="BU642" s="1007"/>
      <c r="BV642" s="1007"/>
      <c r="BW642" s="1007"/>
      <c r="BX642" s="1007"/>
      <c r="BY642" s="1007"/>
      <c r="BZ642" s="1007"/>
      <c r="CA642" s="1007"/>
      <c r="CB642" s="1007"/>
      <c r="CC642" s="1007"/>
      <c r="CD642" s="1007"/>
      <c r="CE642" s="1007"/>
      <c r="CF642" s="1007"/>
      <c r="CG642" s="1007"/>
      <c r="CH642" s="1007"/>
      <c r="CI642" s="1007"/>
      <c r="CJ642" s="1007"/>
    </row>
    <row r="643" spans="1:88" s="1011" customFormat="1" hidden="1">
      <c r="A643" s="1039"/>
      <c r="B643" s="1019"/>
      <c r="C643" s="1019"/>
      <c r="D643" s="1019"/>
      <c r="E643" s="1019"/>
      <c r="F643" s="1019"/>
      <c r="G643" s="1019"/>
      <c r="H643" s="1019"/>
      <c r="I643" s="1019"/>
      <c r="J643" s="1019"/>
      <c r="K643" s="1019"/>
      <c r="L643" s="1019"/>
      <c r="M643" s="1019"/>
      <c r="N643" s="1019"/>
      <c r="O643" s="1019"/>
      <c r="P643" s="1019"/>
      <c r="Q643" s="1019"/>
      <c r="R643" s="1019"/>
      <c r="S643" s="1019"/>
      <c r="T643" s="1019"/>
      <c r="U643" s="1019"/>
      <c r="V643" s="1019"/>
      <c r="W643" s="1019"/>
      <c r="X643" s="1040"/>
      <c r="Y643" s="1041"/>
      <c r="Z643" s="1019"/>
      <c r="AA643" s="1019"/>
      <c r="AB643" s="1019"/>
      <c r="AC643" s="1019"/>
      <c r="AD643" s="1019"/>
      <c r="AE643" s="1019"/>
      <c r="AF643" s="1019"/>
      <c r="AG643" s="1019"/>
      <c r="AH643" s="1019"/>
      <c r="AI643" s="1019"/>
      <c r="AJ643" s="1019"/>
      <c r="AK643" s="1019"/>
      <c r="AL643" s="1019"/>
      <c r="AM643" s="1019"/>
      <c r="AN643" s="1019"/>
      <c r="AO643" s="1019"/>
      <c r="AP643" s="1019"/>
      <c r="AQ643" s="1019"/>
      <c r="AR643" s="1019"/>
      <c r="AS643" s="1019"/>
      <c r="AT643" s="1039"/>
      <c r="AU643" s="1039"/>
      <c r="AV643" s="1042"/>
      <c r="AW643" s="1041"/>
      <c r="AX643" s="1039"/>
      <c r="AY643" s="1039"/>
      <c r="AZ643" s="1019"/>
      <c r="BA643" s="1019"/>
      <c r="BB643" s="1039"/>
      <c r="BC643" s="1039"/>
      <c r="BD643" s="1039"/>
      <c r="BE643" s="1019"/>
      <c r="BF643" s="1019"/>
      <c r="BG643" s="1039"/>
      <c r="BH643" s="1007"/>
      <c r="BI643" s="1007"/>
      <c r="BJ643" s="1007"/>
      <c r="BK643" s="1007"/>
      <c r="BL643" s="1007"/>
      <c r="BM643" s="1007"/>
      <c r="BN643" s="1007"/>
      <c r="BO643" s="1007"/>
      <c r="BP643" s="1007"/>
      <c r="BQ643" s="1007"/>
      <c r="BR643" s="1007"/>
      <c r="BS643" s="1007"/>
      <c r="BT643" s="1007"/>
      <c r="BU643" s="1007"/>
      <c r="BV643" s="1007"/>
      <c r="BW643" s="1007"/>
      <c r="BX643" s="1007"/>
      <c r="BY643" s="1007"/>
      <c r="BZ643" s="1007"/>
      <c r="CA643" s="1007"/>
      <c r="CB643" s="1007"/>
      <c r="CC643" s="1007"/>
      <c r="CD643" s="1007"/>
      <c r="CE643" s="1007"/>
      <c r="CF643" s="1007"/>
      <c r="CG643" s="1007"/>
      <c r="CH643" s="1007"/>
      <c r="CI643" s="1007"/>
      <c r="CJ643" s="1007"/>
    </row>
    <row r="644" spans="1:88" s="1011" customFormat="1" hidden="1">
      <c r="A644" s="1039"/>
      <c r="B644" s="1019"/>
      <c r="C644" s="1019"/>
      <c r="D644" s="1019"/>
      <c r="E644" s="1019"/>
      <c r="F644" s="1019"/>
      <c r="G644" s="1019"/>
      <c r="H644" s="1019"/>
      <c r="I644" s="1019"/>
      <c r="J644" s="1019"/>
      <c r="K644" s="1019"/>
      <c r="L644" s="1019"/>
      <c r="M644" s="1019"/>
      <c r="N644" s="1019"/>
      <c r="O644" s="1019"/>
      <c r="P644" s="1019"/>
      <c r="Q644" s="1019"/>
      <c r="R644" s="1019"/>
      <c r="S644" s="1019"/>
      <c r="T644" s="1019"/>
      <c r="U644" s="1019"/>
      <c r="V644" s="1019"/>
      <c r="W644" s="1019"/>
      <c r="X644" s="1040"/>
      <c r="Y644" s="1041"/>
      <c r="Z644" s="1019"/>
      <c r="AA644" s="1019"/>
      <c r="AB644" s="1019"/>
      <c r="AC644" s="1019"/>
      <c r="AD644" s="1019"/>
      <c r="AE644" s="1019"/>
      <c r="AF644" s="1019"/>
      <c r="AG644" s="1019"/>
      <c r="AH644" s="1019"/>
      <c r="AI644" s="1019"/>
      <c r="AJ644" s="1019"/>
      <c r="AK644" s="1019"/>
      <c r="AL644" s="1019"/>
      <c r="AM644" s="1019"/>
      <c r="AN644" s="1019"/>
      <c r="AO644" s="1019"/>
      <c r="AP644" s="1019"/>
      <c r="AQ644" s="1019"/>
      <c r="AR644" s="1019"/>
      <c r="AS644" s="1019"/>
      <c r="AT644" s="1039"/>
      <c r="AU644" s="1039"/>
      <c r="AV644" s="1042"/>
      <c r="AW644" s="1041"/>
      <c r="AX644" s="1039"/>
      <c r="AY644" s="1039"/>
      <c r="AZ644" s="1019"/>
      <c r="BA644" s="1019"/>
      <c r="BB644" s="1039"/>
      <c r="BC644" s="1039"/>
      <c r="BD644" s="1039"/>
      <c r="BE644" s="1019"/>
      <c r="BF644" s="1019"/>
      <c r="BG644" s="1039"/>
      <c r="BH644" s="1007"/>
      <c r="BI644" s="1007"/>
      <c r="BJ644" s="1007"/>
      <c r="BK644" s="1007"/>
      <c r="BL644" s="1007"/>
      <c r="BM644" s="1007"/>
      <c r="BN644" s="1007"/>
      <c r="BO644" s="1007"/>
      <c r="BP644" s="1007"/>
      <c r="BQ644" s="1007"/>
      <c r="BR644" s="1007"/>
      <c r="BS644" s="1007"/>
      <c r="BT644" s="1007"/>
      <c r="BU644" s="1007"/>
      <c r="BV644" s="1007"/>
      <c r="BW644" s="1007"/>
      <c r="BX644" s="1007"/>
      <c r="BY644" s="1007"/>
      <c r="BZ644" s="1007"/>
      <c r="CA644" s="1007"/>
      <c r="CB644" s="1007"/>
      <c r="CC644" s="1007"/>
      <c r="CD644" s="1007"/>
      <c r="CE644" s="1007"/>
      <c r="CF644" s="1007"/>
      <c r="CG644" s="1007"/>
      <c r="CH644" s="1007"/>
      <c r="CI644" s="1007"/>
      <c r="CJ644" s="1007"/>
    </row>
    <row r="645" spans="1:88" s="1011" customFormat="1" hidden="1">
      <c r="A645" s="1039"/>
      <c r="B645" s="1019"/>
      <c r="C645" s="1019"/>
      <c r="D645" s="1019"/>
      <c r="E645" s="1019"/>
      <c r="F645" s="1019"/>
      <c r="G645" s="1019"/>
      <c r="H645" s="1019"/>
      <c r="I645" s="1019"/>
      <c r="J645" s="1019"/>
      <c r="K645" s="1019"/>
      <c r="L645" s="1019"/>
      <c r="M645" s="1019"/>
      <c r="N645" s="1019"/>
      <c r="O645" s="1019"/>
      <c r="P645" s="1019"/>
      <c r="Q645" s="1019"/>
      <c r="R645" s="1019"/>
      <c r="S645" s="1019"/>
      <c r="T645" s="1019"/>
      <c r="U645" s="1019"/>
      <c r="V645" s="1019"/>
      <c r="W645" s="1019"/>
      <c r="X645" s="1040"/>
      <c r="Y645" s="1041"/>
      <c r="Z645" s="1019"/>
      <c r="AA645" s="1019"/>
      <c r="AB645" s="1019"/>
      <c r="AC645" s="1019"/>
      <c r="AD645" s="1019"/>
      <c r="AE645" s="1019"/>
      <c r="AF645" s="1019"/>
      <c r="AG645" s="1019"/>
      <c r="AH645" s="1019"/>
      <c r="AI645" s="1019"/>
      <c r="AJ645" s="1019"/>
      <c r="AK645" s="1019"/>
      <c r="AL645" s="1019"/>
      <c r="AM645" s="1019"/>
      <c r="AN645" s="1019"/>
      <c r="AO645" s="1019"/>
      <c r="AP645" s="1019"/>
      <c r="AQ645" s="1019"/>
      <c r="AR645" s="1019"/>
      <c r="AS645" s="1019"/>
      <c r="AT645" s="1039"/>
      <c r="AU645" s="1039"/>
      <c r="AV645" s="1042"/>
      <c r="AW645" s="1041"/>
      <c r="AX645" s="1039"/>
      <c r="AY645" s="1039"/>
      <c r="AZ645" s="1019"/>
      <c r="BA645" s="1019"/>
      <c r="BB645" s="1039"/>
      <c r="BC645" s="1039"/>
      <c r="BD645" s="1039"/>
      <c r="BE645" s="1019"/>
      <c r="BF645" s="1019"/>
      <c r="BG645" s="1039"/>
      <c r="BH645" s="1007"/>
      <c r="BI645" s="1007"/>
      <c r="BJ645" s="1007"/>
      <c r="BK645" s="1007"/>
      <c r="BL645" s="1007"/>
      <c r="BM645" s="1007"/>
      <c r="BN645" s="1007"/>
      <c r="BO645" s="1007"/>
      <c r="BP645" s="1007"/>
      <c r="BQ645" s="1007"/>
      <c r="BR645" s="1007"/>
      <c r="BS645" s="1007"/>
      <c r="BT645" s="1007"/>
      <c r="BU645" s="1007"/>
      <c r="BV645" s="1007"/>
      <c r="BW645" s="1007"/>
      <c r="BX645" s="1007"/>
      <c r="BY645" s="1007"/>
      <c r="BZ645" s="1007"/>
      <c r="CA645" s="1007"/>
      <c r="CB645" s="1007"/>
      <c r="CC645" s="1007"/>
      <c r="CD645" s="1007"/>
      <c r="CE645" s="1007"/>
      <c r="CF645" s="1007"/>
      <c r="CG645" s="1007"/>
      <c r="CH645" s="1007"/>
      <c r="CI645" s="1007"/>
      <c r="CJ645" s="1007"/>
    </row>
    <row r="646" spans="1:88" s="1011" customFormat="1" hidden="1">
      <c r="A646" s="1039"/>
      <c r="B646" s="1019"/>
      <c r="C646" s="1019"/>
      <c r="D646" s="1019"/>
      <c r="E646" s="1019"/>
      <c r="F646" s="1019"/>
      <c r="G646" s="1019"/>
      <c r="H646" s="1019"/>
      <c r="I646" s="1019"/>
      <c r="J646" s="1019"/>
      <c r="K646" s="1019"/>
      <c r="L646" s="1019"/>
      <c r="M646" s="1019"/>
      <c r="N646" s="1019"/>
      <c r="O646" s="1019"/>
      <c r="P646" s="1019"/>
      <c r="Q646" s="1019"/>
      <c r="R646" s="1019"/>
      <c r="S646" s="1019"/>
      <c r="T646" s="1019"/>
      <c r="U646" s="1019"/>
      <c r="V646" s="1019"/>
      <c r="W646" s="1019"/>
      <c r="X646" s="1040"/>
      <c r="Y646" s="1041"/>
      <c r="Z646" s="1019"/>
      <c r="AA646" s="1019"/>
      <c r="AB646" s="1019"/>
      <c r="AC646" s="1019"/>
      <c r="AD646" s="1019"/>
      <c r="AE646" s="1019"/>
      <c r="AF646" s="1019"/>
      <c r="AG646" s="1019"/>
      <c r="AH646" s="1019"/>
      <c r="AI646" s="1019"/>
      <c r="AJ646" s="1019"/>
      <c r="AK646" s="1019"/>
      <c r="AL646" s="1019"/>
      <c r="AM646" s="1019"/>
      <c r="AN646" s="1019"/>
      <c r="AO646" s="1019"/>
      <c r="AP646" s="1019"/>
      <c r="AQ646" s="1019"/>
      <c r="AR646" s="1019"/>
      <c r="AS646" s="1019"/>
      <c r="AT646" s="1039"/>
      <c r="AU646" s="1039"/>
      <c r="AV646" s="1042"/>
      <c r="AW646" s="1041"/>
      <c r="AX646" s="1039"/>
      <c r="AY646" s="1039"/>
      <c r="AZ646" s="1019"/>
      <c r="BA646" s="1019"/>
      <c r="BB646" s="1039"/>
      <c r="BC646" s="1039"/>
      <c r="BD646" s="1039"/>
      <c r="BE646" s="1019"/>
      <c r="BF646" s="1019"/>
      <c r="BG646" s="1039"/>
      <c r="BH646" s="1007"/>
      <c r="BI646" s="1007"/>
      <c r="BJ646" s="1007"/>
      <c r="BK646" s="1007"/>
      <c r="BL646" s="1007"/>
      <c r="BM646" s="1007"/>
      <c r="BN646" s="1007"/>
      <c r="BO646" s="1007"/>
      <c r="BP646" s="1007"/>
      <c r="BQ646" s="1007"/>
      <c r="BR646" s="1007"/>
      <c r="BS646" s="1007"/>
      <c r="BT646" s="1007"/>
      <c r="BU646" s="1007"/>
      <c r="BV646" s="1007"/>
      <c r="BW646" s="1007"/>
      <c r="BX646" s="1007"/>
      <c r="BY646" s="1007"/>
      <c r="BZ646" s="1007"/>
      <c r="CA646" s="1007"/>
      <c r="CB646" s="1007"/>
      <c r="CC646" s="1007"/>
      <c r="CD646" s="1007"/>
      <c r="CE646" s="1007"/>
      <c r="CF646" s="1007"/>
      <c r="CG646" s="1007"/>
      <c r="CH646" s="1007"/>
      <c r="CI646" s="1007"/>
      <c r="CJ646" s="1007"/>
    </row>
    <row r="647" spans="1:88" s="1011" customFormat="1" hidden="1">
      <c r="A647" s="1039"/>
      <c r="B647" s="1019"/>
      <c r="C647" s="1019"/>
      <c r="D647" s="1019"/>
      <c r="E647" s="1019"/>
      <c r="F647" s="1019"/>
      <c r="G647" s="1019"/>
      <c r="H647" s="1019"/>
      <c r="I647" s="1019"/>
      <c r="J647" s="1019"/>
      <c r="K647" s="1019"/>
      <c r="L647" s="1019"/>
      <c r="M647" s="1019"/>
      <c r="N647" s="1019"/>
      <c r="O647" s="1019"/>
      <c r="P647" s="1019"/>
      <c r="Q647" s="1019"/>
      <c r="R647" s="1019"/>
      <c r="S647" s="1019"/>
      <c r="T647" s="1019"/>
      <c r="U647" s="1019"/>
      <c r="V647" s="1019"/>
      <c r="W647" s="1019"/>
      <c r="X647" s="1040"/>
      <c r="Y647" s="1041"/>
      <c r="Z647" s="1019"/>
      <c r="AA647" s="1019"/>
      <c r="AB647" s="1019"/>
      <c r="AC647" s="1019"/>
      <c r="AD647" s="1019"/>
      <c r="AE647" s="1019"/>
      <c r="AF647" s="1019"/>
      <c r="AG647" s="1019"/>
      <c r="AH647" s="1019"/>
      <c r="AI647" s="1019"/>
      <c r="AJ647" s="1019"/>
      <c r="AK647" s="1019"/>
      <c r="AL647" s="1019"/>
      <c r="AM647" s="1019"/>
      <c r="AN647" s="1019"/>
      <c r="AO647" s="1019"/>
      <c r="AP647" s="1019"/>
      <c r="AQ647" s="1019"/>
      <c r="AR647" s="1019"/>
      <c r="AS647" s="1019"/>
      <c r="AT647" s="1039"/>
      <c r="AU647" s="1039"/>
      <c r="AV647" s="1042"/>
      <c r="AW647" s="1041"/>
      <c r="AX647" s="1039"/>
      <c r="AY647" s="1039"/>
      <c r="AZ647" s="1019"/>
      <c r="BA647" s="1019"/>
      <c r="BB647" s="1039"/>
      <c r="BC647" s="1039"/>
      <c r="BD647" s="1039"/>
      <c r="BE647" s="1019"/>
      <c r="BF647" s="1019"/>
      <c r="BG647" s="1039"/>
      <c r="BH647" s="1007"/>
      <c r="BI647" s="1007"/>
      <c r="BJ647" s="1007"/>
      <c r="BK647" s="1007"/>
      <c r="BL647" s="1007"/>
      <c r="BM647" s="1007"/>
      <c r="BN647" s="1007"/>
      <c r="BO647" s="1007"/>
      <c r="BP647" s="1007"/>
      <c r="BQ647" s="1007"/>
      <c r="BR647" s="1007"/>
      <c r="BS647" s="1007"/>
      <c r="BT647" s="1007"/>
      <c r="BU647" s="1007"/>
      <c r="BV647" s="1007"/>
      <c r="BW647" s="1007"/>
      <c r="BX647" s="1007"/>
      <c r="BY647" s="1007"/>
      <c r="BZ647" s="1007"/>
      <c r="CA647" s="1007"/>
      <c r="CB647" s="1007"/>
      <c r="CC647" s="1007"/>
      <c r="CD647" s="1007"/>
      <c r="CE647" s="1007"/>
      <c r="CF647" s="1007"/>
      <c r="CG647" s="1007"/>
      <c r="CH647" s="1007"/>
      <c r="CI647" s="1007"/>
      <c r="CJ647" s="1007"/>
    </row>
    <row r="648" spans="1:88" s="1011" customFormat="1" hidden="1">
      <c r="A648" s="1039"/>
      <c r="B648" s="1019"/>
      <c r="C648" s="1019"/>
      <c r="D648" s="1019"/>
      <c r="E648" s="1019"/>
      <c r="F648" s="1019"/>
      <c r="G648" s="1019"/>
      <c r="H648" s="1019"/>
      <c r="I648" s="1019"/>
      <c r="J648" s="1019"/>
      <c r="K648" s="1019"/>
      <c r="L648" s="1019"/>
      <c r="M648" s="1019"/>
      <c r="N648" s="1019"/>
      <c r="O648" s="1019"/>
      <c r="P648" s="1019"/>
      <c r="Q648" s="1019"/>
      <c r="R648" s="1019"/>
      <c r="S648" s="1019"/>
      <c r="T648" s="1019"/>
      <c r="U648" s="1019"/>
      <c r="V648" s="1019"/>
      <c r="W648" s="1019"/>
      <c r="X648" s="1040"/>
      <c r="Y648" s="1041"/>
      <c r="Z648" s="1019"/>
      <c r="AA648" s="1019"/>
      <c r="AB648" s="1019"/>
      <c r="AC648" s="1019"/>
      <c r="AD648" s="1019"/>
      <c r="AE648" s="1019"/>
      <c r="AF648" s="1019"/>
      <c r="AG648" s="1019"/>
      <c r="AH648" s="1019"/>
      <c r="AI648" s="1019"/>
      <c r="AJ648" s="1019"/>
      <c r="AK648" s="1019"/>
      <c r="AL648" s="1019"/>
      <c r="AM648" s="1019"/>
      <c r="AN648" s="1019"/>
      <c r="AO648" s="1019"/>
      <c r="AP648" s="1019"/>
      <c r="AQ648" s="1019"/>
      <c r="AR648" s="1019"/>
      <c r="AS648" s="1019"/>
      <c r="AT648" s="1039"/>
      <c r="AU648" s="1039"/>
      <c r="AV648" s="1042"/>
      <c r="AW648" s="1041"/>
      <c r="AX648" s="1039"/>
      <c r="AY648" s="1039"/>
      <c r="AZ648" s="1019"/>
      <c r="BA648" s="1019"/>
      <c r="BB648" s="1039"/>
      <c r="BC648" s="1039"/>
      <c r="BD648" s="1039"/>
      <c r="BE648" s="1019"/>
      <c r="BF648" s="1019"/>
      <c r="BG648" s="1039"/>
      <c r="BH648" s="1007"/>
      <c r="BI648" s="1007"/>
      <c r="BJ648" s="1007"/>
      <c r="BK648" s="1007"/>
      <c r="BL648" s="1007"/>
      <c r="BM648" s="1007"/>
      <c r="BN648" s="1007"/>
      <c r="BO648" s="1007"/>
      <c r="BP648" s="1007"/>
      <c r="BQ648" s="1007"/>
      <c r="BR648" s="1007"/>
      <c r="BS648" s="1007"/>
      <c r="BT648" s="1007"/>
      <c r="BU648" s="1007"/>
      <c r="BV648" s="1007"/>
      <c r="BW648" s="1007"/>
      <c r="BX648" s="1007"/>
      <c r="BY648" s="1007"/>
      <c r="BZ648" s="1007"/>
      <c r="CA648" s="1007"/>
      <c r="CB648" s="1007"/>
      <c r="CC648" s="1007"/>
      <c r="CD648" s="1007"/>
      <c r="CE648" s="1007"/>
      <c r="CF648" s="1007"/>
      <c r="CG648" s="1007"/>
      <c r="CH648" s="1007"/>
      <c r="CI648" s="1007"/>
      <c r="CJ648" s="1007"/>
    </row>
    <row r="649" spans="1:88" s="1011" customFormat="1" hidden="1">
      <c r="A649" s="1039"/>
      <c r="B649" s="1019"/>
      <c r="C649" s="1019"/>
      <c r="D649" s="1019"/>
      <c r="E649" s="1019"/>
      <c r="F649" s="1019"/>
      <c r="G649" s="1019"/>
      <c r="H649" s="1019"/>
      <c r="I649" s="1019"/>
      <c r="J649" s="1019"/>
      <c r="K649" s="1019"/>
      <c r="L649" s="1019"/>
      <c r="M649" s="1019"/>
      <c r="N649" s="1019"/>
      <c r="O649" s="1019"/>
      <c r="P649" s="1019"/>
      <c r="Q649" s="1019"/>
      <c r="R649" s="1019"/>
      <c r="S649" s="1019"/>
      <c r="T649" s="1019"/>
      <c r="U649" s="1019"/>
      <c r="V649" s="1019"/>
      <c r="W649" s="1019"/>
      <c r="X649" s="1040"/>
      <c r="Y649" s="1041"/>
      <c r="Z649" s="1019"/>
      <c r="AA649" s="1019"/>
      <c r="AB649" s="1019"/>
      <c r="AC649" s="1019"/>
      <c r="AD649" s="1019"/>
      <c r="AE649" s="1019"/>
      <c r="AF649" s="1019"/>
      <c r="AG649" s="1019"/>
      <c r="AH649" s="1019"/>
      <c r="AI649" s="1019"/>
      <c r="AJ649" s="1019"/>
      <c r="AK649" s="1019"/>
      <c r="AL649" s="1019"/>
      <c r="AM649" s="1019"/>
      <c r="AN649" s="1019"/>
      <c r="AO649" s="1019"/>
      <c r="AP649" s="1019"/>
      <c r="AQ649" s="1019"/>
      <c r="AR649" s="1019"/>
      <c r="AS649" s="1019"/>
      <c r="AT649" s="1039"/>
      <c r="AU649" s="1039"/>
      <c r="AV649" s="1042"/>
      <c r="AW649" s="1041"/>
      <c r="AX649" s="1039"/>
      <c r="AY649" s="1039"/>
      <c r="AZ649" s="1019"/>
      <c r="BA649" s="1019"/>
      <c r="BB649" s="1039"/>
      <c r="BC649" s="1039"/>
      <c r="BD649" s="1039"/>
      <c r="BE649" s="1019"/>
      <c r="BF649" s="1019"/>
      <c r="BG649" s="1039"/>
      <c r="BH649" s="1007"/>
      <c r="BI649" s="1007"/>
      <c r="BJ649" s="1007"/>
      <c r="BK649" s="1007"/>
      <c r="BL649" s="1007"/>
      <c r="BM649" s="1007"/>
      <c r="BN649" s="1007"/>
      <c r="BO649" s="1007"/>
      <c r="BP649" s="1007"/>
      <c r="BQ649" s="1007"/>
      <c r="BR649" s="1007"/>
      <c r="BS649" s="1007"/>
      <c r="BT649" s="1007"/>
      <c r="BU649" s="1007"/>
      <c r="BV649" s="1007"/>
      <c r="BW649" s="1007"/>
      <c r="BX649" s="1007"/>
      <c r="BY649" s="1007"/>
      <c r="BZ649" s="1007"/>
      <c r="CA649" s="1007"/>
      <c r="CB649" s="1007"/>
      <c r="CC649" s="1007"/>
      <c r="CD649" s="1007"/>
      <c r="CE649" s="1007"/>
      <c r="CF649" s="1007"/>
      <c r="CG649" s="1007"/>
      <c r="CH649" s="1007"/>
      <c r="CI649" s="1007"/>
      <c r="CJ649" s="1007"/>
    </row>
    <row r="650" spans="1:88" s="1011" customFormat="1" hidden="1">
      <c r="A650" s="1039"/>
      <c r="B650" s="1019"/>
      <c r="C650" s="1019"/>
      <c r="D650" s="1019"/>
      <c r="E650" s="1019"/>
      <c r="F650" s="1019"/>
      <c r="G650" s="1019"/>
      <c r="H650" s="1019"/>
      <c r="I650" s="1019"/>
      <c r="J650" s="1019"/>
      <c r="K650" s="1019"/>
      <c r="L650" s="1019"/>
      <c r="M650" s="1019"/>
      <c r="N650" s="1019"/>
      <c r="O650" s="1019"/>
      <c r="P650" s="1019"/>
      <c r="Q650" s="1019"/>
      <c r="R650" s="1019"/>
      <c r="S650" s="1019"/>
      <c r="T650" s="1019"/>
      <c r="U650" s="1019"/>
      <c r="V650" s="1019"/>
      <c r="W650" s="1019"/>
      <c r="X650" s="1040"/>
      <c r="Y650" s="1041"/>
      <c r="Z650" s="1019"/>
      <c r="AA650" s="1019"/>
      <c r="AB650" s="1019"/>
      <c r="AC650" s="1019"/>
      <c r="AD650" s="1019"/>
      <c r="AE650" s="1019"/>
      <c r="AF650" s="1019"/>
      <c r="AG650" s="1019"/>
      <c r="AH650" s="1019"/>
      <c r="AI650" s="1019"/>
      <c r="AJ650" s="1019"/>
      <c r="AK650" s="1019"/>
      <c r="AL650" s="1019"/>
      <c r="AM650" s="1019"/>
      <c r="AN650" s="1019"/>
      <c r="AO650" s="1019"/>
      <c r="AP650" s="1019"/>
      <c r="AQ650" s="1019"/>
      <c r="AR650" s="1019"/>
      <c r="AS650" s="1019"/>
      <c r="AT650" s="1039"/>
      <c r="AU650" s="1039"/>
      <c r="AV650" s="1042"/>
      <c r="AW650" s="1041"/>
      <c r="AX650" s="1039"/>
      <c r="AY650" s="1039"/>
      <c r="AZ650" s="1019"/>
      <c r="BA650" s="1019"/>
      <c r="BB650" s="1039"/>
      <c r="BC650" s="1039"/>
      <c r="BD650" s="1039"/>
      <c r="BE650" s="1019"/>
      <c r="BF650" s="1019"/>
      <c r="BG650" s="1039"/>
      <c r="BH650" s="1007"/>
      <c r="BI650" s="1007"/>
      <c r="BJ650" s="1007"/>
      <c r="BK650" s="1007"/>
      <c r="BL650" s="1007"/>
      <c r="BM650" s="1007"/>
      <c r="BN650" s="1007"/>
      <c r="BO650" s="1007"/>
      <c r="BP650" s="1007"/>
      <c r="BQ650" s="1007"/>
      <c r="BR650" s="1007"/>
      <c r="BS650" s="1007"/>
      <c r="BT650" s="1007"/>
      <c r="BU650" s="1007"/>
      <c r="BV650" s="1007"/>
      <c r="BW650" s="1007"/>
      <c r="BX650" s="1007"/>
      <c r="BY650" s="1007"/>
      <c r="BZ650" s="1007"/>
      <c r="CA650" s="1007"/>
      <c r="CB650" s="1007"/>
      <c r="CC650" s="1007"/>
      <c r="CD650" s="1007"/>
      <c r="CE650" s="1007"/>
      <c r="CF650" s="1007"/>
      <c r="CG650" s="1007"/>
      <c r="CH650" s="1007"/>
      <c r="CI650" s="1007"/>
      <c r="CJ650" s="1007"/>
    </row>
    <row r="651" spans="1:88" s="1011" customFormat="1" hidden="1">
      <c r="A651" s="1039"/>
      <c r="B651" s="1019"/>
      <c r="C651" s="1019"/>
      <c r="D651" s="1019"/>
      <c r="E651" s="1019"/>
      <c r="F651" s="1019"/>
      <c r="G651" s="1019"/>
      <c r="H651" s="1019"/>
      <c r="I651" s="1019"/>
      <c r="J651" s="1019"/>
      <c r="K651" s="1019"/>
      <c r="L651" s="1019"/>
      <c r="M651" s="1019"/>
      <c r="N651" s="1019"/>
      <c r="O651" s="1019"/>
      <c r="P651" s="1019"/>
      <c r="Q651" s="1019"/>
      <c r="R651" s="1019"/>
      <c r="S651" s="1019"/>
      <c r="T651" s="1019"/>
      <c r="U651" s="1019"/>
      <c r="V651" s="1019"/>
      <c r="W651" s="1019"/>
      <c r="X651" s="1040"/>
      <c r="Y651" s="1041"/>
      <c r="Z651" s="1019"/>
      <c r="AA651" s="1019"/>
      <c r="AB651" s="1019"/>
      <c r="AC651" s="1019"/>
      <c r="AD651" s="1019"/>
      <c r="AE651" s="1019"/>
      <c r="AF651" s="1019"/>
      <c r="AG651" s="1019"/>
      <c r="AH651" s="1019"/>
      <c r="AI651" s="1019"/>
      <c r="AJ651" s="1019"/>
      <c r="AK651" s="1019"/>
      <c r="AL651" s="1019"/>
      <c r="AM651" s="1019"/>
      <c r="AN651" s="1019"/>
      <c r="AO651" s="1019"/>
      <c r="AP651" s="1019"/>
      <c r="AQ651" s="1019"/>
      <c r="AR651" s="1019"/>
      <c r="AS651" s="1019"/>
      <c r="AT651" s="1039"/>
      <c r="AU651" s="1039"/>
      <c r="AV651" s="1042"/>
      <c r="AW651" s="1041"/>
      <c r="AX651" s="1039"/>
      <c r="AY651" s="1039"/>
      <c r="AZ651" s="1019"/>
      <c r="BA651" s="1019"/>
      <c r="BB651" s="1039"/>
      <c r="BC651" s="1039"/>
      <c r="BD651" s="1039"/>
      <c r="BE651" s="1019"/>
      <c r="BF651" s="1019"/>
      <c r="BG651" s="1039"/>
      <c r="BH651" s="1007"/>
      <c r="BI651" s="1007"/>
      <c r="BJ651" s="1007"/>
      <c r="BK651" s="1007"/>
      <c r="BL651" s="1007"/>
      <c r="BM651" s="1007"/>
      <c r="BN651" s="1007"/>
      <c r="BO651" s="1007"/>
      <c r="BP651" s="1007"/>
      <c r="BQ651" s="1007"/>
      <c r="BR651" s="1007"/>
      <c r="BS651" s="1007"/>
      <c r="BT651" s="1007"/>
      <c r="BU651" s="1007"/>
      <c r="BV651" s="1007"/>
      <c r="BW651" s="1007"/>
      <c r="BX651" s="1007"/>
      <c r="BY651" s="1007"/>
      <c r="BZ651" s="1007"/>
      <c r="CA651" s="1007"/>
      <c r="CB651" s="1007"/>
      <c r="CC651" s="1007"/>
      <c r="CD651" s="1007"/>
      <c r="CE651" s="1007"/>
      <c r="CF651" s="1007"/>
      <c r="CG651" s="1007"/>
      <c r="CH651" s="1007"/>
      <c r="CI651" s="1007"/>
      <c r="CJ651" s="1007"/>
    </row>
    <row r="652" spans="1:88" s="1011" customFormat="1" hidden="1">
      <c r="A652" s="1039"/>
      <c r="B652" s="1019"/>
      <c r="C652" s="1019"/>
      <c r="D652" s="1019"/>
      <c r="E652" s="1019"/>
      <c r="F652" s="1019"/>
      <c r="G652" s="1019"/>
      <c r="H652" s="1019"/>
      <c r="I652" s="1019"/>
      <c r="J652" s="1019"/>
      <c r="K652" s="1019"/>
      <c r="L652" s="1019"/>
      <c r="M652" s="1019"/>
      <c r="N652" s="1019"/>
      <c r="O652" s="1019"/>
      <c r="P652" s="1019"/>
      <c r="Q652" s="1019"/>
      <c r="R652" s="1019"/>
      <c r="S652" s="1019"/>
      <c r="T652" s="1019"/>
      <c r="U652" s="1019"/>
      <c r="V652" s="1019"/>
      <c r="W652" s="1019"/>
      <c r="X652" s="1040"/>
      <c r="Y652" s="1041"/>
      <c r="Z652" s="1019"/>
      <c r="AA652" s="1019"/>
      <c r="AB652" s="1019"/>
      <c r="AC652" s="1019"/>
      <c r="AD652" s="1019"/>
      <c r="AE652" s="1019"/>
      <c r="AF652" s="1019"/>
      <c r="AG652" s="1019"/>
      <c r="AH652" s="1019"/>
      <c r="AI652" s="1019"/>
      <c r="AJ652" s="1019"/>
      <c r="AK652" s="1019"/>
      <c r="AL652" s="1019"/>
      <c r="AM652" s="1019"/>
      <c r="AN652" s="1019"/>
      <c r="AO652" s="1019"/>
      <c r="AP652" s="1019"/>
      <c r="AQ652" s="1019"/>
      <c r="AR652" s="1019"/>
      <c r="AS652" s="1019"/>
      <c r="AT652" s="1039"/>
      <c r="AU652" s="1039"/>
      <c r="AV652" s="1042"/>
      <c r="AW652" s="1041"/>
      <c r="AX652" s="1039"/>
      <c r="AY652" s="1039"/>
      <c r="AZ652" s="1019"/>
      <c r="BA652" s="1019"/>
      <c r="BB652" s="1039"/>
      <c r="BC652" s="1039"/>
      <c r="BD652" s="1039"/>
      <c r="BE652" s="1019"/>
      <c r="BF652" s="1019"/>
      <c r="BG652" s="1039"/>
      <c r="BH652" s="1007"/>
      <c r="BI652" s="1007"/>
      <c r="BJ652" s="1007"/>
      <c r="BK652" s="1007"/>
      <c r="BL652" s="1007"/>
      <c r="BM652" s="1007"/>
      <c r="BN652" s="1007"/>
      <c r="BO652" s="1007"/>
      <c r="BP652" s="1007"/>
      <c r="BQ652" s="1007"/>
      <c r="BR652" s="1007"/>
      <c r="BS652" s="1007"/>
      <c r="BT652" s="1007"/>
      <c r="BU652" s="1007"/>
      <c r="BV652" s="1007"/>
      <c r="BW652" s="1007"/>
      <c r="BX652" s="1007"/>
      <c r="BY652" s="1007"/>
      <c r="BZ652" s="1007"/>
      <c r="CA652" s="1007"/>
      <c r="CB652" s="1007"/>
      <c r="CC652" s="1007"/>
      <c r="CD652" s="1007"/>
      <c r="CE652" s="1007"/>
      <c r="CF652" s="1007"/>
      <c r="CG652" s="1007"/>
      <c r="CH652" s="1007"/>
      <c r="CI652" s="1007"/>
      <c r="CJ652" s="1007"/>
    </row>
    <row r="653" spans="1:88" s="1011" customFormat="1" hidden="1">
      <c r="A653" s="1039"/>
      <c r="B653" s="1019"/>
      <c r="C653" s="1019"/>
      <c r="D653" s="1019"/>
      <c r="E653" s="1019"/>
      <c r="F653" s="1019"/>
      <c r="G653" s="1019"/>
      <c r="H653" s="1019"/>
      <c r="I653" s="1019"/>
      <c r="J653" s="1019"/>
      <c r="K653" s="1019"/>
      <c r="L653" s="1019"/>
      <c r="M653" s="1019"/>
      <c r="N653" s="1019"/>
      <c r="O653" s="1019"/>
      <c r="P653" s="1019"/>
      <c r="Q653" s="1019"/>
      <c r="R653" s="1019"/>
      <c r="S653" s="1019"/>
      <c r="T653" s="1019"/>
      <c r="U653" s="1019"/>
      <c r="V653" s="1019"/>
      <c r="W653" s="1019"/>
      <c r="X653" s="1040"/>
      <c r="Y653" s="1041"/>
      <c r="Z653" s="1019"/>
      <c r="AA653" s="1019"/>
      <c r="AB653" s="1019"/>
      <c r="AC653" s="1019"/>
      <c r="AD653" s="1019"/>
      <c r="AE653" s="1019"/>
      <c r="AF653" s="1019"/>
      <c r="AG653" s="1019"/>
      <c r="AH653" s="1019"/>
      <c r="AI653" s="1019"/>
      <c r="AJ653" s="1019"/>
      <c r="AK653" s="1019"/>
      <c r="AL653" s="1019"/>
      <c r="AM653" s="1019"/>
      <c r="AN653" s="1019"/>
      <c r="AO653" s="1019"/>
      <c r="AP653" s="1019"/>
      <c r="AQ653" s="1019"/>
      <c r="AR653" s="1019"/>
      <c r="AS653" s="1019"/>
      <c r="AT653" s="1039"/>
      <c r="AU653" s="1039"/>
      <c r="AV653" s="1042"/>
      <c r="AW653" s="1041"/>
      <c r="AX653" s="1039"/>
      <c r="AY653" s="1039"/>
      <c r="AZ653" s="1019"/>
      <c r="BA653" s="1019"/>
      <c r="BB653" s="1039"/>
      <c r="BC653" s="1039"/>
      <c r="BD653" s="1039"/>
      <c r="BE653" s="1019"/>
      <c r="BF653" s="1019"/>
      <c r="BG653" s="1039"/>
      <c r="BH653" s="1007"/>
      <c r="BI653" s="1007"/>
      <c r="BJ653" s="1007"/>
      <c r="BK653" s="1007"/>
      <c r="BL653" s="1007"/>
      <c r="BM653" s="1007"/>
      <c r="BN653" s="1007"/>
      <c r="BO653" s="1007"/>
      <c r="BP653" s="1007"/>
      <c r="BQ653" s="1007"/>
      <c r="BR653" s="1007"/>
      <c r="BS653" s="1007"/>
      <c r="BT653" s="1007"/>
      <c r="BU653" s="1007"/>
      <c r="BV653" s="1007"/>
      <c r="BW653" s="1007"/>
      <c r="BX653" s="1007"/>
      <c r="BY653" s="1007"/>
      <c r="BZ653" s="1007"/>
      <c r="CA653" s="1007"/>
      <c r="CB653" s="1007"/>
      <c r="CC653" s="1007"/>
      <c r="CD653" s="1007"/>
      <c r="CE653" s="1007"/>
      <c r="CF653" s="1007"/>
      <c r="CG653" s="1007"/>
      <c r="CH653" s="1007"/>
      <c r="CI653" s="1007"/>
      <c r="CJ653" s="1007"/>
    </row>
    <row r="654" spans="1:88" s="1011" customFormat="1" hidden="1">
      <c r="A654" s="1039"/>
      <c r="B654" s="1019"/>
      <c r="C654" s="1019"/>
      <c r="D654" s="1019"/>
      <c r="E654" s="1019"/>
      <c r="F654" s="1019"/>
      <c r="G654" s="1019"/>
      <c r="H654" s="1019"/>
      <c r="I654" s="1019"/>
      <c r="J654" s="1019"/>
      <c r="K654" s="1019"/>
      <c r="L654" s="1019"/>
      <c r="M654" s="1019"/>
      <c r="N654" s="1019"/>
      <c r="O654" s="1019"/>
      <c r="P654" s="1019"/>
      <c r="Q654" s="1019"/>
      <c r="R654" s="1019"/>
      <c r="S654" s="1019"/>
      <c r="T654" s="1019"/>
      <c r="U654" s="1019"/>
      <c r="V654" s="1019"/>
      <c r="W654" s="1019"/>
      <c r="X654" s="1040"/>
      <c r="Y654" s="1041"/>
      <c r="Z654" s="1019"/>
      <c r="AA654" s="1019"/>
      <c r="AB654" s="1019"/>
      <c r="AC654" s="1019"/>
      <c r="AD654" s="1019"/>
      <c r="AE654" s="1019"/>
      <c r="AF654" s="1019"/>
      <c r="AG654" s="1019"/>
      <c r="AH654" s="1019"/>
      <c r="AI654" s="1019"/>
      <c r="AJ654" s="1019"/>
      <c r="AK654" s="1019"/>
      <c r="AL654" s="1019"/>
      <c r="AM654" s="1019"/>
      <c r="AN654" s="1019"/>
      <c r="AO654" s="1019"/>
      <c r="AP654" s="1019"/>
      <c r="AQ654" s="1019"/>
      <c r="AR654" s="1019"/>
      <c r="AS654" s="1019"/>
      <c r="AT654" s="1039"/>
      <c r="AU654" s="1039"/>
      <c r="AV654" s="1042"/>
      <c r="AW654" s="1041"/>
      <c r="AX654" s="1039"/>
      <c r="AY654" s="1039"/>
      <c r="AZ654" s="1019"/>
      <c r="BA654" s="1019"/>
      <c r="BB654" s="1039"/>
      <c r="BC654" s="1039"/>
      <c r="BD654" s="1039"/>
      <c r="BE654" s="1019"/>
      <c r="BF654" s="1019"/>
      <c r="BG654" s="1039"/>
      <c r="BH654" s="1007"/>
      <c r="BI654" s="1007"/>
      <c r="BJ654" s="1007"/>
      <c r="BK654" s="1007"/>
      <c r="BL654" s="1007"/>
      <c r="BM654" s="1007"/>
      <c r="BN654" s="1007"/>
      <c r="BO654" s="1007"/>
      <c r="BP654" s="1007"/>
      <c r="BQ654" s="1007"/>
      <c r="BR654" s="1007"/>
      <c r="BS654" s="1007"/>
      <c r="BT654" s="1007"/>
      <c r="BU654" s="1007"/>
      <c r="BV654" s="1007"/>
      <c r="BW654" s="1007"/>
      <c r="BX654" s="1007"/>
      <c r="BY654" s="1007"/>
      <c r="BZ654" s="1007"/>
      <c r="CA654" s="1007"/>
      <c r="CB654" s="1007"/>
      <c r="CC654" s="1007"/>
      <c r="CD654" s="1007"/>
      <c r="CE654" s="1007"/>
      <c r="CF654" s="1007"/>
      <c r="CG654" s="1007"/>
      <c r="CH654" s="1007"/>
      <c r="CI654" s="1007"/>
      <c r="CJ654" s="1007"/>
    </row>
    <row r="655" spans="1:88" s="1011" customFormat="1" hidden="1">
      <c r="A655" s="1039"/>
      <c r="B655" s="1019"/>
      <c r="C655" s="1019"/>
      <c r="D655" s="1019"/>
      <c r="E655" s="1019"/>
      <c r="F655" s="1019"/>
      <c r="G655" s="1019"/>
      <c r="H655" s="1019"/>
      <c r="I655" s="1019"/>
      <c r="J655" s="1019"/>
      <c r="K655" s="1019"/>
      <c r="L655" s="1019"/>
      <c r="M655" s="1019"/>
      <c r="N655" s="1019"/>
      <c r="O655" s="1019"/>
      <c r="P655" s="1019"/>
      <c r="Q655" s="1019"/>
      <c r="R655" s="1019"/>
      <c r="S655" s="1019"/>
      <c r="T655" s="1019"/>
      <c r="U655" s="1019"/>
      <c r="V655" s="1019"/>
      <c r="W655" s="1019"/>
      <c r="X655" s="1040"/>
      <c r="Y655" s="1041"/>
      <c r="Z655" s="1019"/>
      <c r="AA655" s="1019"/>
      <c r="AB655" s="1019"/>
      <c r="AC655" s="1019"/>
      <c r="AD655" s="1019"/>
      <c r="AE655" s="1019"/>
      <c r="AF655" s="1019"/>
      <c r="AG655" s="1019"/>
      <c r="AH655" s="1019"/>
      <c r="AI655" s="1019"/>
      <c r="AJ655" s="1019"/>
      <c r="AK655" s="1019"/>
      <c r="AL655" s="1019"/>
      <c r="AM655" s="1019"/>
      <c r="AN655" s="1019"/>
      <c r="AO655" s="1019"/>
      <c r="AP655" s="1019"/>
      <c r="AQ655" s="1019"/>
      <c r="AR655" s="1019"/>
      <c r="AS655" s="1019"/>
      <c r="AT655" s="1039"/>
      <c r="AU655" s="1039"/>
      <c r="AV655" s="1042"/>
      <c r="AW655" s="1041"/>
      <c r="AX655" s="1039"/>
      <c r="AY655" s="1039"/>
      <c r="AZ655" s="1019"/>
      <c r="BA655" s="1019"/>
      <c r="BB655" s="1039"/>
      <c r="BC655" s="1039"/>
      <c r="BD655" s="1039"/>
      <c r="BE655" s="1019"/>
      <c r="BF655" s="1019"/>
      <c r="BG655" s="1039"/>
      <c r="BH655" s="1007"/>
      <c r="BI655" s="1007"/>
      <c r="BJ655" s="1007"/>
      <c r="BK655" s="1007"/>
      <c r="BL655" s="1007"/>
      <c r="BM655" s="1007"/>
      <c r="BN655" s="1007"/>
      <c r="BO655" s="1007"/>
      <c r="BP655" s="1007"/>
      <c r="BQ655" s="1007"/>
      <c r="BR655" s="1007"/>
      <c r="BS655" s="1007"/>
      <c r="BT655" s="1007"/>
      <c r="BU655" s="1007"/>
      <c r="BV655" s="1007"/>
      <c r="BW655" s="1007"/>
      <c r="BX655" s="1007"/>
      <c r="BY655" s="1007"/>
      <c r="BZ655" s="1007"/>
      <c r="CA655" s="1007"/>
      <c r="CB655" s="1007"/>
      <c r="CC655" s="1007"/>
      <c r="CD655" s="1007"/>
      <c r="CE655" s="1007"/>
      <c r="CF655" s="1007"/>
      <c r="CG655" s="1007"/>
      <c r="CH655" s="1007"/>
      <c r="CI655" s="1007"/>
      <c r="CJ655" s="1007"/>
    </row>
    <row r="656" spans="1:88" s="1011" customFormat="1" hidden="1">
      <c r="A656" s="1039"/>
      <c r="B656" s="1019"/>
      <c r="C656" s="1019"/>
      <c r="D656" s="1019"/>
      <c r="E656" s="1019"/>
      <c r="F656" s="1019"/>
      <c r="G656" s="1019"/>
      <c r="H656" s="1019"/>
      <c r="I656" s="1019"/>
      <c r="J656" s="1019"/>
      <c r="K656" s="1019"/>
      <c r="L656" s="1019"/>
      <c r="M656" s="1019"/>
      <c r="N656" s="1019"/>
      <c r="O656" s="1019"/>
      <c r="P656" s="1019"/>
      <c r="Q656" s="1019"/>
      <c r="R656" s="1019"/>
      <c r="S656" s="1019"/>
      <c r="T656" s="1019"/>
      <c r="U656" s="1019"/>
      <c r="V656" s="1019"/>
      <c r="W656" s="1019"/>
      <c r="X656" s="1040"/>
      <c r="Y656" s="1041"/>
      <c r="Z656" s="1019"/>
      <c r="AA656" s="1019"/>
      <c r="AB656" s="1019"/>
      <c r="AC656" s="1019"/>
      <c r="AD656" s="1019"/>
      <c r="AE656" s="1019"/>
      <c r="AF656" s="1019"/>
      <c r="AG656" s="1019"/>
      <c r="AH656" s="1019"/>
      <c r="AI656" s="1019"/>
      <c r="AJ656" s="1019"/>
      <c r="AK656" s="1019"/>
      <c r="AL656" s="1019"/>
      <c r="AM656" s="1019"/>
      <c r="AN656" s="1019"/>
      <c r="AO656" s="1019"/>
      <c r="AP656" s="1019"/>
      <c r="AQ656" s="1019"/>
      <c r="AR656" s="1019"/>
      <c r="AS656" s="1019"/>
      <c r="AT656" s="1039"/>
      <c r="AU656" s="1039"/>
      <c r="AV656" s="1042"/>
      <c r="AW656" s="1041"/>
      <c r="AX656" s="1039"/>
      <c r="AY656" s="1039"/>
      <c r="AZ656" s="1019"/>
      <c r="BA656" s="1019"/>
      <c r="BB656" s="1039"/>
      <c r="BC656" s="1039"/>
      <c r="BD656" s="1039"/>
      <c r="BE656" s="1019"/>
      <c r="BF656" s="1019"/>
      <c r="BG656" s="1039"/>
      <c r="BH656" s="1007"/>
      <c r="BI656" s="1007"/>
      <c r="BJ656" s="1007"/>
      <c r="BK656" s="1007"/>
      <c r="BL656" s="1007"/>
      <c r="BM656" s="1007"/>
      <c r="BN656" s="1007"/>
      <c r="BO656" s="1007"/>
      <c r="BP656" s="1007"/>
      <c r="BQ656" s="1007"/>
      <c r="BR656" s="1007"/>
      <c r="BS656" s="1007"/>
      <c r="BT656" s="1007"/>
      <c r="BU656" s="1007"/>
      <c r="BV656" s="1007"/>
      <c r="BW656" s="1007"/>
      <c r="BX656" s="1007"/>
      <c r="BY656" s="1007"/>
      <c r="BZ656" s="1007"/>
      <c r="CA656" s="1007"/>
      <c r="CB656" s="1007"/>
      <c r="CC656" s="1007"/>
      <c r="CD656" s="1007"/>
      <c r="CE656" s="1007"/>
      <c r="CF656" s="1007"/>
      <c r="CG656" s="1007"/>
      <c r="CH656" s="1007"/>
      <c r="CI656" s="1007"/>
      <c r="CJ656" s="1007"/>
    </row>
    <row r="657" spans="1:88" s="1011" customFormat="1" hidden="1">
      <c r="A657" s="1039"/>
      <c r="B657" s="1019"/>
      <c r="C657" s="1019"/>
      <c r="D657" s="1019"/>
      <c r="E657" s="1019"/>
      <c r="F657" s="1019"/>
      <c r="G657" s="1019"/>
      <c r="H657" s="1019"/>
      <c r="I657" s="1019"/>
      <c r="J657" s="1019"/>
      <c r="K657" s="1019"/>
      <c r="L657" s="1019"/>
      <c r="M657" s="1019"/>
      <c r="N657" s="1019"/>
      <c r="O657" s="1019"/>
      <c r="P657" s="1019"/>
      <c r="Q657" s="1019"/>
      <c r="R657" s="1019"/>
      <c r="S657" s="1019"/>
      <c r="T657" s="1019"/>
      <c r="U657" s="1019"/>
      <c r="V657" s="1019"/>
      <c r="W657" s="1019"/>
      <c r="X657" s="1040"/>
      <c r="Y657" s="1041"/>
      <c r="Z657" s="1019"/>
      <c r="AA657" s="1019"/>
      <c r="AB657" s="1019"/>
      <c r="AC657" s="1019"/>
      <c r="AD657" s="1019"/>
      <c r="AE657" s="1019"/>
      <c r="AF657" s="1019"/>
      <c r="AG657" s="1019"/>
      <c r="AH657" s="1019"/>
      <c r="AI657" s="1019"/>
      <c r="AJ657" s="1019"/>
      <c r="AK657" s="1019"/>
      <c r="AL657" s="1019"/>
      <c r="AM657" s="1019"/>
      <c r="AN657" s="1019"/>
      <c r="AO657" s="1019"/>
      <c r="AP657" s="1019"/>
      <c r="AQ657" s="1019"/>
      <c r="AR657" s="1019"/>
      <c r="AS657" s="1019"/>
      <c r="AT657" s="1039"/>
      <c r="AU657" s="1039"/>
      <c r="AV657" s="1042"/>
      <c r="AW657" s="1041"/>
      <c r="AX657" s="1039"/>
      <c r="AY657" s="1039"/>
      <c r="AZ657" s="1019"/>
      <c r="BA657" s="1019"/>
      <c r="BB657" s="1039"/>
      <c r="BC657" s="1039"/>
      <c r="BD657" s="1039"/>
      <c r="BE657" s="1019"/>
      <c r="BF657" s="1019"/>
      <c r="BG657" s="1039"/>
      <c r="BH657" s="1007"/>
      <c r="BI657" s="1007"/>
      <c r="BJ657" s="1007"/>
      <c r="BK657" s="1007"/>
      <c r="BL657" s="1007"/>
      <c r="BM657" s="1007"/>
      <c r="BN657" s="1007"/>
      <c r="BO657" s="1007"/>
      <c r="BP657" s="1007"/>
      <c r="BQ657" s="1007"/>
      <c r="BR657" s="1007"/>
      <c r="BS657" s="1007"/>
      <c r="BT657" s="1007"/>
      <c r="BU657" s="1007"/>
      <c r="BV657" s="1007"/>
      <c r="BW657" s="1007"/>
      <c r="BX657" s="1007"/>
      <c r="BY657" s="1007"/>
      <c r="BZ657" s="1007"/>
      <c r="CA657" s="1007"/>
      <c r="CB657" s="1007"/>
      <c r="CC657" s="1007"/>
      <c r="CD657" s="1007"/>
      <c r="CE657" s="1007"/>
      <c r="CF657" s="1007"/>
      <c r="CG657" s="1007"/>
      <c r="CH657" s="1007"/>
      <c r="CI657" s="1007"/>
      <c r="CJ657" s="1007"/>
    </row>
    <row r="658" spans="1:88" s="1011" customFormat="1" hidden="1">
      <c r="A658" s="1039"/>
      <c r="B658" s="1019"/>
      <c r="C658" s="1019"/>
      <c r="D658" s="1019"/>
      <c r="E658" s="1019"/>
      <c r="F658" s="1019"/>
      <c r="G658" s="1019"/>
      <c r="H658" s="1019"/>
      <c r="I658" s="1019"/>
      <c r="J658" s="1019"/>
      <c r="K658" s="1019"/>
      <c r="L658" s="1019"/>
      <c r="M658" s="1019"/>
      <c r="N658" s="1019"/>
      <c r="O658" s="1019"/>
      <c r="P658" s="1019"/>
      <c r="Q658" s="1019"/>
      <c r="R658" s="1019"/>
      <c r="S658" s="1019"/>
      <c r="T658" s="1019"/>
      <c r="U658" s="1019"/>
      <c r="V658" s="1019"/>
      <c r="W658" s="1019"/>
      <c r="X658" s="1040"/>
      <c r="Y658" s="1041"/>
      <c r="Z658" s="1019"/>
      <c r="AA658" s="1019"/>
      <c r="AB658" s="1019"/>
      <c r="AC658" s="1019"/>
      <c r="AD658" s="1019"/>
      <c r="AE658" s="1019"/>
      <c r="AF658" s="1019"/>
      <c r="AG658" s="1019"/>
      <c r="AH658" s="1019"/>
      <c r="AI658" s="1019"/>
      <c r="AJ658" s="1019"/>
      <c r="AK658" s="1019"/>
      <c r="AL658" s="1019"/>
      <c r="AM658" s="1019"/>
      <c r="AN658" s="1019"/>
      <c r="AO658" s="1019"/>
      <c r="AP658" s="1019"/>
      <c r="AQ658" s="1019"/>
      <c r="AR658" s="1019"/>
      <c r="AS658" s="1019"/>
      <c r="AT658" s="1039"/>
      <c r="AU658" s="1039"/>
      <c r="AV658" s="1042"/>
      <c r="AW658" s="1041"/>
      <c r="AX658" s="1039"/>
      <c r="AY658" s="1039"/>
      <c r="AZ658" s="1019"/>
      <c r="BA658" s="1019"/>
      <c r="BB658" s="1039"/>
      <c r="BC658" s="1039"/>
      <c r="BD658" s="1039"/>
      <c r="BE658" s="1019"/>
      <c r="BF658" s="1019"/>
      <c r="BG658" s="1039"/>
      <c r="BH658" s="1007"/>
      <c r="BI658" s="1007"/>
      <c r="BJ658" s="1007"/>
      <c r="BK658" s="1007"/>
      <c r="BL658" s="1007"/>
      <c r="BM658" s="1007"/>
      <c r="BN658" s="1007"/>
      <c r="BO658" s="1007"/>
      <c r="BP658" s="1007"/>
      <c r="BQ658" s="1007"/>
      <c r="BR658" s="1007"/>
      <c r="BS658" s="1007"/>
      <c r="BT658" s="1007"/>
      <c r="BU658" s="1007"/>
      <c r="BV658" s="1007"/>
      <c r="BW658" s="1007"/>
      <c r="BX658" s="1007"/>
      <c r="BY658" s="1007"/>
      <c r="BZ658" s="1007"/>
      <c r="CA658" s="1007"/>
      <c r="CB658" s="1007"/>
      <c r="CC658" s="1007"/>
      <c r="CD658" s="1007"/>
      <c r="CE658" s="1007"/>
      <c r="CF658" s="1007"/>
      <c r="CG658" s="1007"/>
      <c r="CH658" s="1007"/>
      <c r="CI658" s="1007"/>
      <c r="CJ658" s="1007"/>
    </row>
    <row r="659" spans="1:88" s="1011" customFormat="1" hidden="1">
      <c r="A659" s="1039"/>
      <c r="B659" s="1019"/>
      <c r="C659" s="1019"/>
      <c r="D659" s="1019"/>
      <c r="E659" s="1019"/>
      <c r="F659" s="1019"/>
      <c r="G659" s="1019"/>
      <c r="H659" s="1019"/>
      <c r="I659" s="1019"/>
      <c r="J659" s="1019"/>
      <c r="K659" s="1019"/>
      <c r="L659" s="1019"/>
      <c r="M659" s="1019"/>
      <c r="N659" s="1019"/>
      <c r="O659" s="1019"/>
      <c r="P659" s="1019"/>
      <c r="Q659" s="1019"/>
      <c r="R659" s="1019"/>
      <c r="S659" s="1019"/>
      <c r="T659" s="1019"/>
      <c r="U659" s="1019"/>
      <c r="V659" s="1019"/>
      <c r="W659" s="1019"/>
      <c r="X659" s="1040"/>
      <c r="Y659" s="1041"/>
      <c r="Z659" s="1019"/>
      <c r="AA659" s="1019"/>
      <c r="AB659" s="1019"/>
      <c r="AC659" s="1019"/>
      <c r="AD659" s="1019"/>
      <c r="AE659" s="1019"/>
      <c r="AF659" s="1019"/>
      <c r="AG659" s="1019"/>
      <c r="AH659" s="1019"/>
      <c r="AI659" s="1019"/>
      <c r="AJ659" s="1019"/>
      <c r="AK659" s="1019"/>
      <c r="AL659" s="1019"/>
      <c r="AM659" s="1019"/>
      <c r="AN659" s="1019"/>
      <c r="AO659" s="1019"/>
      <c r="AP659" s="1019"/>
      <c r="AQ659" s="1019"/>
      <c r="AR659" s="1019"/>
      <c r="AS659" s="1019"/>
      <c r="AT659" s="1039"/>
      <c r="AU659" s="1039"/>
      <c r="AV659" s="1042"/>
      <c r="AW659" s="1041"/>
      <c r="AX659" s="1039"/>
      <c r="AY659" s="1039"/>
      <c r="AZ659" s="1019"/>
      <c r="BA659" s="1019"/>
      <c r="BB659" s="1039"/>
      <c r="BC659" s="1039"/>
      <c r="BD659" s="1039"/>
      <c r="BE659" s="1019"/>
      <c r="BF659" s="1019"/>
      <c r="BG659" s="1039"/>
      <c r="BH659" s="1007"/>
      <c r="BI659" s="1007"/>
      <c r="BJ659" s="1007"/>
      <c r="BK659" s="1007"/>
      <c r="BL659" s="1007"/>
      <c r="BM659" s="1007"/>
      <c r="BN659" s="1007"/>
      <c r="BO659" s="1007"/>
      <c r="BP659" s="1007"/>
      <c r="BQ659" s="1007"/>
      <c r="BR659" s="1007"/>
      <c r="BS659" s="1007"/>
      <c r="BT659" s="1007"/>
      <c r="BU659" s="1007"/>
      <c r="BV659" s="1007"/>
      <c r="BW659" s="1007"/>
      <c r="BX659" s="1007"/>
      <c r="BY659" s="1007"/>
      <c r="BZ659" s="1007"/>
      <c r="CA659" s="1007"/>
      <c r="CB659" s="1007"/>
      <c r="CC659" s="1007"/>
      <c r="CD659" s="1007"/>
      <c r="CE659" s="1007"/>
      <c r="CF659" s="1007"/>
      <c r="CG659" s="1007"/>
      <c r="CH659" s="1007"/>
      <c r="CI659" s="1007"/>
      <c r="CJ659" s="1007"/>
    </row>
    <row r="660" spans="1:88" s="1011" customFormat="1" hidden="1">
      <c r="A660" s="1039"/>
      <c r="B660" s="1019"/>
      <c r="C660" s="1019"/>
      <c r="D660" s="1019"/>
      <c r="E660" s="1019"/>
      <c r="F660" s="1019"/>
      <c r="G660" s="1019"/>
      <c r="H660" s="1019"/>
      <c r="I660" s="1019"/>
      <c r="J660" s="1019"/>
      <c r="K660" s="1019"/>
      <c r="L660" s="1019"/>
      <c r="M660" s="1019"/>
      <c r="N660" s="1019"/>
      <c r="O660" s="1019"/>
      <c r="P660" s="1019"/>
      <c r="Q660" s="1019"/>
      <c r="R660" s="1019"/>
      <c r="S660" s="1019"/>
      <c r="T660" s="1019"/>
      <c r="U660" s="1019"/>
      <c r="V660" s="1019"/>
      <c r="W660" s="1019"/>
      <c r="X660" s="1040"/>
      <c r="Y660" s="1041"/>
      <c r="Z660" s="1019"/>
      <c r="AA660" s="1019"/>
      <c r="AB660" s="1019"/>
      <c r="AC660" s="1019"/>
      <c r="AD660" s="1019"/>
      <c r="AE660" s="1019"/>
      <c r="AF660" s="1019"/>
      <c r="AG660" s="1019"/>
      <c r="AH660" s="1019"/>
      <c r="AI660" s="1019"/>
      <c r="AJ660" s="1019"/>
      <c r="AK660" s="1019"/>
      <c r="AL660" s="1019"/>
      <c r="AM660" s="1019"/>
      <c r="AN660" s="1019"/>
      <c r="AO660" s="1019"/>
      <c r="AP660" s="1019"/>
      <c r="AQ660" s="1019"/>
      <c r="AR660" s="1019"/>
      <c r="AS660" s="1019"/>
      <c r="AT660" s="1039"/>
      <c r="AU660" s="1039"/>
      <c r="AV660" s="1042"/>
      <c r="AW660" s="1041"/>
      <c r="AX660" s="1039"/>
      <c r="AY660" s="1039"/>
      <c r="AZ660" s="1019"/>
      <c r="BA660" s="1019"/>
      <c r="BB660" s="1039"/>
      <c r="BC660" s="1039"/>
      <c r="BD660" s="1039"/>
      <c r="BE660" s="1019"/>
      <c r="BF660" s="1019"/>
      <c r="BG660" s="1039"/>
      <c r="BH660" s="1007"/>
      <c r="BI660" s="1007"/>
      <c r="BJ660" s="1007"/>
      <c r="BK660" s="1007"/>
      <c r="BL660" s="1007"/>
      <c r="BM660" s="1007"/>
      <c r="BN660" s="1007"/>
      <c r="BO660" s="1007"/>
      <c r="BP660" s="1007"/>
      <c r="BQ660" s="1007"/>
      <c r="BR660" s="1007"/>
      <c r="BS660" s="1007"/>
      <c r="BT660" s="1007"/>
      <c r="BU660" s="1007"/>
      <c r="BV660" s="1007"/>
      <c r="BW660" s="1007"/>
      <c r="BX660" s="1007"/>
      <c r="BY660" s="1007"/>
      <c r="BZ660" s="1007"/>
      <c r="CA660" s="1007"/>
      <c r="CB660" s="1007"/>
      <c r="CC660" s="1007"/>
      <c r="CD660" s="1007"/>
      <c r="CE660" s="1007"/>
      <c r="CF660" s="1007"/>
      <c r="CG660" s="1007"/>
      <c r="CH660" s="1007"/>
      <c r="CI660" s="1007"/>
      <c r="CJ660" s="1007"/>
    </row>
    <row r="661" spans="1:88" s="1011" customFormat="1" hidden="1">
      <c r="A661" s="1039"/>
      <c r="B661" s="1019"/>
      <c r="C661" s="1019"/>
      <c r="D661" s="1019"/>
      <c r="E661" s="1019"/>
      <c r="F661" s="1019"/>
      <c r="G661" s="1019"/>
      <c r="H661" s="1019"/>
      <c r="I661" s="1019"/>
      <c r="J661" s="1019"/>
      <c r="K661" s="1019"/>
      <c r="L661" s="1019"/>
      <c r="M661" s="1019"/>
      <c r="N661" s="1019"/>
      <c r="O661" s="1019"/>
      <c r="P661" s="1019"/>
      <c r="Q661" s="1019"/>
      <c r="R661" s="1019"/>
      <c r="S661" s="1019"/>
      <c r="T661" s="1019"/>
      <c r="U661" s="1019"/>
      <c r="V661" s="1019"/>
      <c r="W661" s="1019"/>
      <c r="X661" s="1040"/>
      <c r="Y661" s="1041"/>
      <c r="Z661" s="1019"/>
      <c r="AA661" s="1019"/>
      <c r="AB661" s="1019"/>
      <c r="AC661" s="1019"/>
      <c r="AD661" s="1019"/>
      <c r="AE661" s="1019"/>
      <c r="AF661" s="1019"/>
      <c r="AG661" s="1019"/>
      <c r="AH661" s="1019"/>
      <c r="AI661" s="1019"/>
      <c r="AJ661" s="1019"/>
      <c r="AK661" s="1019"/>
      <c r="AL661" s="1019"/>
      <c r="AM661" s="1019"/>
      <c r="AN661" s="1019"/>
      <c r="AO661" s="1019"/>
      <c r="AP661" s="1019"/>
      <c r="AQ661" s="1019"/>
      <c r="AR661" s="1019"/>
      <c r="AS661" s="1019"/>
      <c r="AT661" s="1039"/>
      <c r="AU661" s="1039"/>
      <c r="AV661" s="1042"/>
      <c r="AW661" s="1041"/>
      <c r="AX661" s="1039"/>
      <c r="AY661" s="1039"/>
      <c r="AZ661" s="1019"/>
      <c r="BA661" s="1019"/>
      <c r="BB661" s="1039"/>
      <c r="BC661" s="1039"/>
      <c r="BD661" s="1039"/>
      <c r="BE661" s="1019"/>
      <c r="BF661" s="1019"/>
      <c r="BG661" s="1039"/>
      <c r="BH661" s="1007"/>
      <c r="BI661" s="1007"/>
      <c r="BJ661" s="1007"/>
      <c r="BK661" s="1007"/>
      <c r="BL661" s="1007"/>
      <c r="BM661" s="1007"/>
      <c r="BN661" s="1007"/>
      <c r="BO661" s="1007"/>
      <c r="BP661" s="1007"/>
      <c r="BQ661" s="1007"/>
      <c r="BR661" s="1007"/>
      <c r="BS661" s="1007"/>
      <c r="BT661" s="1007"/>
      <c r="BU661" s="1007"/>
      <c r="BV661" s="1007"/>
      <c r="BW661" s="1007"/>
      <c r="BX661" s="1007"/>
      <c r="BY661" s="1007"/>
      <c r="BZ661" s="1007"/>
      <c r="CA661" s="1007"/>
      <c r="CB661" s="1007"/>
      <c r="CC661" s="1007"/>
      <c r="CD661" s="1007"/>
      <c r="CE661" s="1007"/>
      <c r="CF661" s="1007"/>
      <c r="CG661" s="1007"/>
      <c r="CH661" s="1007"/>
      <c r="CI661" s="1007"/>
      <c r="CJ661" s="1007"/>
    </row>
    <row r="662" spans="1:88" s="1011" customFormat="1" hidden="1">
      <c r="A662" s="1039"/>
      <c r="B662" s="1019"/>
      <c r="C662" s="1019"/>
      <c r="D662" s="1019"/>
      <c r="E662" s="1019"/>
      <c r="F662" s="1019"/>
      <c r="G662" s="1019"/>
      <c r="H662" s="1019"/>
      <c r="I662" s="1019"/>
      <c r="J662" s="1019"/>
      <c r="K662" s="1019"/>
      <c r="L662" s="1019"/>
      <c r="M662" s="1019"/>
      <c r="N662" s="1019"/>
      <c r="O662" s="1019"/>
      <c r="P662" s="1019"/>
      <c r="Q662" s="1019"/>
      <c r="R662" s="1019"/>
      <c r="S662" s="1019"/>
      <c r="T662" s="1019"/>
      <c r="U662" s="1019"/>
      <c r="V662" s="1019"/>
      <c r="W662" s="1019"/>
      <c r="X662" s="1040"/>
      <c r="Y662" s="1041"/>
      <c r="Z662" s="1019"/>
      <c r="AA662" s="1019"/>
      <c r="AB662" s="1019"/>
      <c r="AC662" s="1019"/>
      <c r="AD662" s="1019"/>
      <c r="AE662" s="1019"/>
      <c r="AF662" s="1019"/>
      <c r="AG662" s="1019"/>
      <c r="AH662" s="1019"/>
      <c r="AI662" s="1019"/>
      <c r="AJ662" s="1019"/>
      <c r="AK662" s="1019"/>
      <c r="AL662" s="1019"/>
      <c r="AM662" s="1019"/>
      <c r="AN662" s="1019"/>
      <c r="AO662" s="1019"/>
      <c r="AP662" s="1019"/>
      <c r="AQ662" s="1019"/>
      <c r="AR662" s="1019"/>
      <c r="AS662" s="1019"/>
      <c r="AT662" s="1039"/>
      <c r="AU662" s="1039"/>
      <c r="AV662" s="1042"/>
      <c r="AW662" s="1041"/>
      <c r="AX662" s="1039"/>
      <c r="AY662" s="1039"/>
      <c r="AZ662" s="1019"/>
      <c r="BA662" s="1019"/>
      <c r="BB662" s="1039"/>
      <c r="BC662" s="1039"/>
      <c r="BD662" s="1039"/>
      <c r="BE662" s="1019"/>
      <c r="BF662" s="1019"/>
      <c r="BG662" s="1039"/>
      <c r="BH662" s="1007"/>
      <c r="BI662" s="1007"/>
      <c r="BJ662" s="1007"/>
      <c r="BK662" s="1007"/>
      <c r="BL662" s="1007"/>
      <c r="BM662" s="1007"/>
      <c r="BN662" s="1007"/>
      <c r="BO662" s="1007"/>
      <c r="BP662" s="1007"/>
      <c r="BQ662" s="1007"/>
      <c r="BR662" s="1007"/>
      <c r="BS662" s="1007"/>
      <c r="BT662" s="1007"/>
      <c r="BU662" s="1007"/>
      <c r="BV662" s="1007"/>
      <c r="BW662" s="1007"/>
      <c r="BX662" s="1007"/>
      <c r="BY662" s="1007"/>
      <c r="BZ662" s="1007"/>
      <c r="CA662" s="1007"/>
      <c r="CB662" s="1007"/>
      <c r="CC662" s="1007"/>
      <c r="CD662" s="1007"/>
      <c r="CE662" s="1007"/>
      <c r="CF662" s="1007"/>
      <c r="CG662" s="1007"/>
      <c r="CH662" s="1007"/>
      <c r="CI662" s="1007"/>
      <c r="CJ662" s="1007"/>
    </row>
    <row r="663" spans="1:88" s="1011" customFormat="1" hidden="1">
      <c r="A663" s="1039"/>
      <c r="B663" s="1019"/>
      <c r="C663" s="1019"/>
      <c r="D663" s="1019"/>
      <c r="E663" s="1019"/>
      <c r="F663" s="1019"/>
      <c r="G663" s="1019"/>
      <c r="H663" s="1019"/>
      <c r="I663" s="1019"/>
      <c r="J663" s="1019"/>
      <c r="K663" s="1019"/>
      <c r="L663" s="1019"/>
      <c r="M663" s="1019"/>
      <c r="N663" s="1019"/>
      <c r="O663" s="1019"/>
      <c r="P663" s="1019"/>
      <c r="Q663" s="1019"/>
      <c r="R663" s="1019"/>
      <c r="S663" s="1019"/>
      <c r="T663" s="1019"/>
      <c r="U663" s="1019"/>
      <c r="V663" s="1019"/>
      <c r="W663" s="1019"/>
      <c r="X663" s="1040"/>
      <c r="Y663" s="1041"/>
      <c r="Z663" s="1019"/>
      <c r="AA663" s="1019"/>
      <c r="AB663" s="1019"/>
      <c r="AC663" s="1019"/>
      <c r="AD663" s="1019"/>
      <c r="AE663" s="1019"/>
      <c r="AF663" s="1019"/>
      <c r="AG663" s="1019"/>
      <c r="AH663" s="1019"/>
      <c r="AI663" s="1019"/>
      <c r="AJ663" s="1019"/>
      <c r="AK663" s="1019"/>
      <c r="AL663" s="1019"/>
      <c r="AM663" s="1019"/>
      <c r="AN663" s="1019"/>
      <c r="AO663" s="1019"/>
      <c r="AP663" s="1019"/>
      <c r="AQ663" s="1019"/>
      <c r="AR663" s="1019"/>
      <c r="AS663" s="1019"/>
      <c r="AT663" s="1039"/>
      <c r="AU663" s="1039"/>
      <c r="AV663" s="1042"/>
      <c r="AW663" s="1041"/>
      <c r="AX663" s="1039"/>
      <c r="AY663" s="1039"/>
      <c r="AZ663" s="1019"/>
      <c r="BA663" s="1019"/>
      <c r="BB663" s="1039"/>
      <c r="BC663" s="1039"/>
      <c r="BD663" s="1039"/>
      <c r="BE663" s="1019"/>
      <c r="BF663" s="1019"/>
      <c r="BG663" s="1039"/>
      <c r="BH663" s="1007"/>
      <c r="BI663" s="1007"/>
      <c r="BJ663" s="1007"/>
      <c r="BK663" s="1007"/>
      <c r="BL663" s="1007"/>
      <c r="BM663" s="1007"/>
      <c r="BN663" s="1007"/>
      <c r="BO663" s="1007"/>
      <c r="BP663" s="1007"/>
      <c r="BQ663" s="1007"/>
      <c r="BR663" s="1007"/>
      <c r="BS663" s="1007"/>
      <c r="BT663" s="1007"/>
      <c r="BU663" s="1007"/>
      <c r="BV663" s="1007"/>
      <c r="BW663" s="1007"/>
      <c r="BX663" s="1007"/>
      <c r="BY663" s="1007"/>
      <c r="BZ663" s="1007"/>
      <c r="CA663" s="1007"/>
      <c r="CB663" s="1007"/>
      <c r="CC663" s="1007"/>
      <c r="CD663" s="1007"/>
      <c r="CE663" s="1007"/>
      <c r="CF663" s="1007"/>
      <c r="CG663" s="1007"/>
      <c r="CH663" s="1007"/>
      <c r="CI663" s="1007"/>
      <c r="CJ663" s="1007"/>
    </row>
    <row r="664" spans="1:88" s="1011" customFormat="1" hidden="1">
      <c r="A664" s="1039"/>
      <c r="B664" s="1019"/>
      <c r="C664" s="1019"/>
      <c r="D664" s="1019"/>
      <c r="E664" s="1019"/>
      <c r="F664" s="1019"/>
      <c r="G664" s="1019"/>
      <c r="H664" s="1019"/>
      <c r="I664" s="1019"/>
      <c r="J664" s="1019"/>
      <c r="K664" s="1019"/>
      <c r="L664" s="1019"/>
      <c r="M664" s="1019"/>
      <c r="N664" s="1019"/>
      <c r="O664" s="1019"/>
      <c r="P664" s="1019"/>
      <c r="Q664" s="1019"/>
      <c r="R664" s="1019"/>
      <c r="S664" s="1019"/>
      <c r="T664" s="1019"/>
      <c r="U664" s="1019"/>
      <c r="V664" s="1019"/>
      <c r="W664" s="1019"/>
      <c r="X664" s="1040"/>
      <c r="Y664" s="1041"/>
      <c r="Z664" s="1019"/>
      <c r="AA664" s="1019"/>
      <c r="AB664" s="1019"/>
      <c r="AC664" s="1019"/>
      <c r="AD664" s="1019"/>
      <c r="AE664" s="1019"/>
      <c r="AF664" s="1019"/>
      <c r="AG664" s="1019"/>
      <c r="AH664" s="1019"/>
      <c r="AI664" s="1019"/>
      <c r="AJ664" s="1019"/>
      <c r="AK664" s="1019"/>
      <c r="AL664" s="1019"/>
      <c r="AM664" s="1019"/>
      <c r="AN664" s="1019"/>
      <c r="AO664" s="1019"/>
      <c r="AP664" s="1019"/>
      <c r="AQ664" s="1019"/>
      <c r="AR664" s="1019"/>
      <c r="AS664" s="1019"/>
      <c r="AT664" s="1039"/>
      <c r="AU664" s="1039"/>
      <c r="AV664" s="1042"/>
      <c r="AW664" s="1041"/>
      <c r="AX664" s="1039"/>
      <c r="AY664" s="1039"/>
      <c r="AZ664" s="1019"/>
      <c r="BA664" s="1019"/>
      <c r="BB664" s="1039"/>
      <c r="BC664" s="1039"/>
      <c r="BD664" s="1039"/>
      <c r="BE664" s="1019"/>
      <c r="BF664" s="1019"/>
      <c r="BG664" s="1039"/>
      <c r="BH664" s="1007"/>
      <c r="BI664" s="1007"/>
      <c r="BJ664" s="1007"/>
      <c r="BK664" s="1007"/>
      <c r="BL664" s="1007"/>
      <c r="BM664" s="1007"/>
      <c r="BN664" s="1007"/>
      <c r="BO664" s="1007"/>
      <c r="BP664" s="1007"/>
      <c r="BQ664" s="1007"/>
      <c r="BR664" s="1007"/>
      <c r="BS664" s="1007"/>
      <c r="BT664" s="1007"/>
      <c r="BU664" s="1007"/>
      <c r="BV664" s="1007"/>
      <c r="BW664" s="1007"/>
      <c r="BX664" s="1007"/>
      <c r="BY664" s="1007"/>
      <c r="BZ664" s="1007"/>
      <c r="CA664" s="1007"/>
      <c r="CB664" s="1007"/>
      <c r="CC664" s="1007"/>
      <c r="CD664" s="1007"/>
      <c r="CE664" s="1007"/>
      <c r="CF664" s="1007"/>
      <c r="CG664" s="1007"/>
      <c r="CH664" s="1007"/>
      <c r="CI664" s="1007"/>
      <c r="CJ664" s="1007"/>
    </row>
    <row r="665" spans="1:88" s="1011" customFormat="1" hidden="1">
      <c r="A665" s="1039"/>
      <c r="B665" s="1019"/>
      <c r="C665" s="1019"/>
      <c r="D665" s="1019"/>
      <c r="E665" s="1019"/>
      <c r="F665" s="1019"/>
      <c r="G665" s="1019"/>
      <c r="H665" s="1019"/>
      <c r="I665" s="1019"/>
      <c r="J665" s="1019"/>
      <c r="K665" s="1019"/>
      <c r="L665" s="1019"/>
      <c r="M665" s="1019"/>
      <c r="N665" s="1019"/>
      <c r="O665" s="1019"/>
      <c r="P665" s="1019"/>
      <c r="Q665" s="1019"/>
      <c r="R665" s="1019"/>
      <c r="S665" s="1019"/>
      <c r="T665" s="1019"/>
      <c r="U665" s="1019"/>
      <c r="V665" s="1019"/>
      <c r="W665" s="1019"/>
      <c r="X665" s="1040"/>
      <c r="Y665" s="1041"/>
      <c r="Z665" s="1019"/>
      <c r="AA665" s="1019"/>
      <c r="AB665" s="1019"/>
      <c r="AC665" s="1019"/>
      <c r="AD665" s="1019"/>
      <c r="AE665" s="1019"/>
      <c r="AF665" s="1019"/>
      <c r="AG665" s="1019"/>
      <c r="AH665" s="1019"/>
      <c r="AI665" s="1019"/>
      <c r="AJ665" s="1019"/>
      <c r="AK665" s="1019"/>
      <c r="AL665" s="1019"/>
      <c r="AM665" s="1019"/>
      <c r="AN665" s="1019"/>
      <c r="AO665" s="1019"/>
      <c r="AP665" s="1019"/>
      <c r="AQ665" s="1019"/>
      <c r="AR665" s="1019"/>
      <c r="AS665" s="1019"/>
      <c r="AT665" s="1039"/>
      <c r="AU665" s="1039"/>
      <c r="AV665" s="1042"/>
      <c r="AW665" s="1041"/>
      <c r="AX665" s="1039"/>
      <c r="AY665" s="1039"/>
      <c r="AZ665" s="1019"/>
      <c r="BA665" s="1019"/>
      <c r="BB665" s="1039"/>
      <c r="BC665" s="1039"/>
      <c r="BD665" s="1039"/>
      <c r="BE665" s="1019"/>
      <c r="BF665" s="1019"/>
      <c r="BG665" s="1039"/>
      <c r="BH665" s="1007"/>
      <c r="BI665" s="1007"/>
      <c r="BJ665" s="1007"/>
      <c r="BK665" s="1007"/>
      <c r="BL665" s="1007"/>
      <c r="BM665" s="1007"/>
      <c r="BN665" s="1007"/>
      <c r="BO665" s="1007"/>
      <c r="BP665" s="1007"/>
      <c r="BQ665" s="1007"/>
      <c r="BR665" s="1007"/>
      <c r="BS665" s="1007"/>
      <c r="BT665" s="1007"/>
      <c r="BU665" s="1007"/>
      <c r="BV665" s="1007"/>
      <c r="BW665" s="1007"/>
      <c r="BX665" s="1007"/>
      <c r="BY665" s="1007"/>
      <c r="BZ665" s="1007"/>
      <c r="CA665" s="1007"/>
      <c r="CB665" s="1007"/>
      <c r="CC665" s="1007"/>
      <c r="CD665" s="1007"/>
      <c r="CE665" s="1007"/>
      <c r="CF665" s="1007"/>
      <c r="CG665" s="1007"/>
      <c r="CH665" s="1007"/>
      <c r="CI665" s="1007"/>
      <c r="CJ665" s="1007"/>
    </row>
    <row r="666" spans="1:88" s="1011" customFormat="1" hidden="1">
      <c r="A666" s="1039"/>
      <c r="B666" s="1019"/>
      <c r="C666" s="1019"/>
      <c r="D666" s="1019"/>
      <c r="E666" s="1019"/>
      <c r="F666" s="1019"/>
      <c r="G666" s="1019"/>
      <c r="H666" s="1019"/>
      <c r="I666" s="1019"/>
      <c r="J666" s="1019"/>
      <c r="K666" s="1019"/>
      <c r="L666" s="1019"/>
      <c r="M666" s="1019"/>
      <c r="N666" s="1019"/>
      <c r="O666" s="1019"/>
      <c r="P666" s="1019"/>
      <c r="Q666" s="1019"/>
      <c r="R666" s="1019"/>
      <c r="S666" s="1019"/>
      <c r="T666" s="1019"/>
      <c r="U666" s="1019"/>
      <c r="V666" s="1019"/>
      <c r="W666" s="1019"/>
      <c r="X666" s="1040"/>
      <c r="Y666" s="1041"/>
      <c r="Z666" s="1019"/>
      <c r="AA666" s="1019"/>
      <c r="AB666" s="1019"/>
      <c r="AC666" s="1019"/>
      <c r="AD666" s="1019"/>
      <c r="AE666" s="1019"/>
      <c r="AF666" s="1019"/>
      <c r="AG666" s="1019"/>
      <c r="AH666" s="1019"/>
      <c r="AI666" s="1019"/>
      <c r="AJ666" s="1019"/>
      <c r="AK666" s="1019"/>
      <c r="AL666" s="1019"/>
      <c r="AM666" s="1019"/>
      <c r="AN666" s="1019"/>
      <c r="AO666" s="1019"/>
      <c r="AP666" s="1019"/>
      <c r="AQ666" s="1019"/>
      <c r="AR666" s="1019"/>
      <c r="AS666" s="1019"/>
      <c r="AT666" s="1039"/>
      <c r="AU666" s="1039"/>
      <c r="AV666" s="1042"/>
      <c r="AW666" s="1041"/>
      <c r="AX666" s="1039"/>
      <c r="AY666" s="1039"/>
      <c r="AZ666" s="1019"/>
      <c r="BA666" s="1019"/>
      <c r="BB666" s="1039"/>
      <c r="BC666" s="1039"/>
      <c r="BD666" s="1039"/>
      <c r="BE666" s="1019"/>
      <c r="BF666" s="1019"/>
      <c r="BG666" s="1039"/>
      <c r="BH666" s="1007"/>
      <c r="BI666" s="1007"/>
      <c r="BJ666" s="1007"/>
      <c r="BK666" s="1007"/>
      <c r="BL666" s="1007"/>
      <c r="BM666" s="1007"/>
      <c r="BN666" s="1007"/>
      <c r="BO666" s="1007"/>
      <c r="BP666" s="1007"/>
      <c r="BQ666" s="1007"/>
      <c r="BR666" s="1007"/>
      <c r="BS666" s="1007"/>
      <c r="BT666" s="1007"/>
      <c r="BU666" s="1007"/>
      <c r="BV666" s="1007"/>
      <c r="BW666" s="1007"/>
      <c r="BX666" s="1007"/>
      <c r="BY666" s="1007"/>
      <c r="BZ666" s="1007"/>
      <c r="CA666" s="1007"/>
      <c r="CB666" s="1007"/>
      <c r="CC666" s="1007"/>
      <c r="CD666" s="1007"/>
      <c r="CE666" s="1007"/>
      <c r="CF666" s="1007"/>
      <c r="CG666" s="1007"/>
      <c r="CH666" s="1007"/>
      <c r="CI666" s="1007"/>
      <c r="CJ666" s="1007"/>
    </row>
    <row r="667" spans="1:88" s="1011" customFormat="1" hidden="1">
      <c r="A667" s="1039"/>
      <c r="B667" s="1019"/>
      <c r="C667" s="1019"/>
      <c r="D667" s="1019"/>
      <c r="E667" s="1019"/>
      <c r="F667" s="1019"/>
      <c r="G667" s="1019"/>
      <c r="H667" s="1019"/>
      <c r="I667" s="1019"/>
      <c r="J667" s="1019"/>
      <c r="K667" s="1019"/>
      <c r="L667" s="1019"/>
      <c r="M667" s="1019"/>
      <c r="N667" s="1019"/>
      <c r="O667" s="1019"/>
      <c r="P667" s="1019"/>
      <c r="Q667" s="1019"/>
      <c r="R667" s="1019"/>
      <c r="S667" s="1019"/>
      <c r="T667" s="1019"/>
      <c r="U667" s="1019"/>
      <c r="V667" s="1019"/>
      <c r="W667" s="1019"/>
      <c r="X667" s="1040"/>
      <c r="Y667" s="1041"/>
      <c r="Z667" s="1019"/>
      <c r="AA667" s="1019"/>
      <c r="AB667" s="1019"/>
      <c r="AC667" s="1019"/>
      <c r="AD667" s="1019"/>
      <c r="AE667" s="1019"/>
      <c r="AF667" s="1019"/>
      <c r="AG667" s="1019"/>
      <c r="AH667" s="1019"/>
      <c r="AI667" s="1019"/>
      <c r="AJ667" s="1019"/>
      <c r="AK667" s="1019"/>
      <c r="AL667" s="1019"/>
      <c r="AM667" s="1019"/>
      <c r="AN667" s="1019"/>
      <c r="AO667" s="1019"/>
      <c r="AP667" s="1019"/>
      <c r="AQ667" s="1019"/>
      <c r="AR667" s="1019"/>
      <c r="AS667" s="1019"/>
      <c r="AT667" s="1039"/>
      <c r="AU667" s="1039"/>
      <c r="AV667" s="1042"/>
      <c r="AW667" s="1041"/>
      <c r="AX667" s="1039"/>
      <c r="AY667" s="1039"/>
      <c r="AZ667" s="1019"/>
      <c r="BA667" s="1019"/>
      <c r="BB667" s="1039"/>
      <c r="BC667" s="1039"/>
      <c r="BD667" s="1039"/>
      <c r="BE667" s="1019"/>
      <c r="BF667" s="1019"/>
      <c r="BG667" s="1039"/>
      <c r="BH667" s="1007"/>
      <c r="BI667" s="1007"/>
      <c r="BJ667" s="1007"/>
      <c r="BK667" s="1007"/>
      <c r="BL667" s="1007"/>
      <c r="BM667" s="1007"/>
      <c r="BN667" s="1007"/>
      <c r="BO667" s="1007"/>
      <c r="BP667" s="1007"/>
      <c r="BQ667" s="1007"/>
      <c r="BR667" s="1007"/>
      <c r="BS667" s="1007"/>
      <c r="BT667" s="1007"/>
      <c r="BU667" s="1007"/>
      <c r="BV667" s="1007"/>
      <c r="BW667" s="1007"/>
      <c r="BX667" s="1007"/>
      <c r="BY667" s="1007"/>
      <c r="BZ667" s="1007"/>
      <c r="CA667" s="1007"/>
      <c r="CB667" s="1007"/>
      <c r="CC667" s="1007"/>
      <c r="CD667" s="1007"/>
      <c r="CE667" s="1007"/>
      <c r="CF667" s="1007"/>
      <c r="CG667" s="1007"/>
      <c r="CH667" s="1007"/>
      <c r="CI667" s="1007"/>
      <c r="CJ667" s="1007"/>
    </row>
    <row r="668" spans="1:88" s="1011" customFormat="1" hidden="1">
      <c r="A668" s="1039"/>
      <c r="B668" s="1019"/>
      <c r="C668" s="1019"/>
      <c r="D668" s="1019"/>
      <c r="E668" s="1019"/>
      <c r="F668" s="1019"/>
      <c r="G668" s="1019"/>
      <c r="H668" s="1019"/>
      <c r="I668" s="1019"/>
      <c r="J668" s="1019"/>
      <c r="K668" s="1019"/>
      <c r="L668" s="1019"/>
      <c r="M668" s="1019"/>
      <c r="N668" s="1019"/>
      <c r="O668" s="1019"/>
      <c r="P668" s="1019"/>
      <c r="Q668" s="1019"/>
      <c r="R668" s="1019"/>
      <c r="S668" s="1019"/>
      <c r="T668" s="1019"/>
      <c r="U668" s="1019"/>
      <c r="V668" s="1019"/>
      <c r="W668" s="1019"/>
      <c r="X668" s="1040"/>
      <c r="Y668" s="1041"/>
      <c r="Z668" s="1019"/>
      <c r="AA668" s="1019"/>
      <c r="AB668" s="1019"/>
      <c r="AC668" s="1019"/>
      <c r="AD668" s="1019"/>
      <c r="AE668" s="1019"/>
      <c r="AF668" s="1019"/>
      <c r="AG668" s="1019"/>
      <c r="AH668" s="1019"/>
      <c r="AI668" s="1019"/>
      <c r="AJ668" s="1019"/>
      <c r="AK668" s="1019"/>
      <c r="AL668" s="1019"/>
      <c r="AM668" s="1019"/>
      <c r="AN668" s="1019"/>
      <c r="AO668" s="1019"/>
      <c r="AP668" s="1019"/>
      <c r="AQ668" s="1019"/>
      <c r="AR668" s="1019"/>
      <c r="AS668" s="1019"/>
      <c r="AT668" s="1039"/>
      <c r="AU668" s="1039"/>
      <c r="AV668" s="1042"/>
      <c r="AW668" s="1041"/>
      <c r="AX668" s="1039"/>
      <c r="AY668" s="1039"/>
      <c r="AZ668" s="1019"/>
      <c r="BA668" s="1019"/>
      <c r="BB668" s="1039"/>
      <c r="BC668" s="1039"/>
      <c r="BD668" s="1039"/>
      <c r="BE668" s="1019"/>
      <c r="BF668" s="1019"/>
      <c r="BG668" s="1039"/>
      <c r="BH668" s="1007"/>
      <c r="BI668" s="1007"/>
      <c r="BJ668" s="1007"/>
      <c r="BK668" s="1007"/>
      <c r="BL668" s="1007"/>
      <c r="BM668" s="1007"/>
      <c r="BN668" s="1007"/>
      <c r="BO668" s="1007"/>
      <c r="BP668" s="1007"/>
      <c r="BQ668" s="1007"/>
      <c r="BR668" s="1007"/>
      <c r="BS668" s="1007"/>
      <c r="BT668" s="1007"/>
      <c r="BU668" s="1007"/>
      <c r="BV668" s="1007"/>
      <c r="BW668" s="1007"/>
      <c r="BX668" s="1007"/>
      <c r="BY668" s="1007"/>
      <c r="BZ668" s="1007"/>
      <c r="CA668" s="1007"/>
      <c r="CB668" s="1007"/>
      <c r="CC668" s="1007"/>
      <c r="CD668" s="1007"/>
      <c r="CE668" s="1007"/>
      <c r="CF668" s="1007"/>
      <c r="CG668" s="1007"/>
      <c r="CH668" s="1007"/>
      <c r="CI668" s="1007"/>
      <c r="CJ668" s="1007"/>
    </row>
    <row r="669" spans="1:88" s="1011" customFormat="1" hidden="1">
      <c r="A669" s="1039"/>
      <c r="B669" s="1019"/>
      <c r="C669" s="1019"/>
      <c r="D669" s="1019"/>
      <c r="E669" s="1019"/>
      <c r="F669" s="1019"/>
      <c r="G669" s="1019"/>
      <c r="H669" s="1019"/>
      <c r="I669" s="1019"/>
      <c r="J669" s="1019"/>
      <c r="K669" s="1019"/>
      <c r="L669" s="1019"/>
      <c r="M669" s="1019"/>
      <c r="N669" s="1019"/>
      <c r="O669" s="1019"/>
      <c r="P669" s="1019"/>
      <c r="Q669" s="1019"/>
      <c r="R669" s="1019"/>
      <c r="S669" s="1019"/>
      <c r="T669" s="1019"/>
      <c r="U669" s="1019"/>
      <c r="V669" s="1019"/>
      <c r="W669" s="1019"/>
      <c r="X669" s="1040"/>
      <c r="Y669" s="1041"/>
      <c r="Z669" s="1019"/>
      <c r="AA669" s="1019"/>
      <c r="AB669" s="1019"/>
      <c r="AC669" s="1019"/>
      <c r="AD669" s="1019"/>
      <c r="AE669" s="1019"/>
      <c r="AF669" s="1019"/>
      <c r="AG669" s="1019"/>
      <c r="AH669" s="1019"/>
      <c r="AI669" s="1019"/>
      <c r="AJ669" s="1019"/>
      <c r="AK669" s="1019"/>
      <c r="AL669" s="1019"/>
      <c r="AM669" s="1019"/>
      <c r="AN669" s="1019"/>
      <c r="AO669" s="1019"/>
      <c r="AP669" s="1019"/>
      <c r="AQ669" s="1019"/>
      <c r="AR669" s="1019"/>
      <c r="AS669" s="1019"/>
      <c r="AT669" s="1039"/>
      <c r="AU669" s="1039"/>
      <c r="AV669" s="1042"/>
      <c r="AW669" s="1041"/>
      <c r="AX669" s="1039"/>
      <c r="AY669" s="1039"/>
      <c r="AZ669" s="1019"/>
      <c r="BA669" s="1019"/>
      <c r="BB669" s="1039"/>
      <c r="BC669" s="1039"/>
      <c r="BD669" s="1039"/>
      <c r="BE669" s="1019"/>
      <c r="BF669" s="1019"/>
      <c r="BG669" s="1039"/>
      <c r="BH669" s="1007"/>
      <c r="BI669" s="1007"/>
      <c r="BJ669" s="1007"/>
      <c r="BK669" s="1007"/>
      <c r="BL669" s="1007"/>
      <c r="BM669" s="1007"/>
      <c r="BN669" s="1007"/>
      <c r="BO669" s="1007"/>
      <c r="BP669" s="1007"/>
      <c r="BQ669" s="1007"/>
      <c r="BR669" s="1007"/>
      <c r="BS669" s="1007"/>
      <c r="BT669" s="1007"/>
      <c r="BU669" s="1007"/>
      <c r="BV669" s="1007"/>
      <c r="BW669" s="1007"/>
      <c r="BX669" s="1007"/>
      <c r="BY669" s="1007"/>
      <c r="BZ669" s="1007"/>
      <c r="CA669" s="1007"/>
      <c r="CB669" s="1007"/>
      <c r="CC669" s="1007"/>
      <c r="CD669" s="1007"/>
      <c r="CE669" s="1007"/>
      <c r="CF669" s="1007"/>
      <c r="CG669" s="1007"/>
      <c r="CH669" s="1007"/>
      <c r="CI669" s="1007"/>
      <c r="CJ669" s="1007"/>
    </row>
    <row r="670" spans="1:88" s="1011" customFormat="1" hidden="1">
      <c r="A670" s="1039"/>
      <c r="B670" s="1019"/>
      <c r="C670" s="1019"/>
      <c r="D670" s="1019"/>
      <c r="E670" s="1019"/>
      <c r="F670" s="1019"/>
      <c r="G670" s="1019"/>
      <c r="H670" s="1019"/>
      <c r="I670" s="1019"/>
      <c r="J670" s="1019"/>
      <c r="K670" s="1019"/>
      <c r="L670" s="1019"/>
      <c r="M670" s="1019"/>
      <c r="N670" s="1019"/>
      <c r="O670" s="1019"/>
      <c r="P670" s="1019"/>
      <c r="Q670" s="1019"/>
      <c r="R670" s="1019"/>
      <c r="S670" s="1019"/>
      <c r="T670" s="1019"/>
      <c r="U670" s="1019"/>
      <c r="V670" s="1019"/>
      <c r="W670" s="1019"/>
      <c r="X670" s="1040"/>
      <c r="Y670" s="1041"/>
      <c r="Z670" s="1019"/>
      <c r="AA670" s="1019"/>
      <c r="AB670" s="1019"/>
      <c r="AC670" s="1019"/>
      <c r="AD670" s="1019"/>
      <c r="AE670" s="1019"/>
      <c r="AF670" s="1019"/>
      <c r="AG670" s="1019"/>
      <c r="AH670" s="1019"/>
      <c r="AI670" s="1019"/>
      <c r="AJ670" s="1019"/>
      <c r="AK670" s="1019"/>
      <c r="AL670" s="1019"/>
      <c r="AM670" s="1019"/>
      <c r="AN670" s="1019"/>
      <c r="AO670" s="1019"/>
      <c r="AP670" s="1019"/>
      <c r="AQ670" s="1019"/>
      <c r="AR670" s="1019"/>
      <c r="AS670" s="1019"/>
      <c r="AT670" s="1039"/>
      <c r="AU670" s="1039"/>
      <c r="AV670" s="1042"/>
      <c r="AW670" s="1041"/>
      <c r="AX670" s="1039"/>
      <c r="AY670" s="1039"/>
      <c r="AZ670" s="1019"/>
      <c r="BA670" s="1019"/>
      <c r="BB670" s="1039"/>
      <c r="BC670" s="1039"/>
      <c r="BD670" s="1039"/>
      <c r="BE670" s="1019"/>
      <c r="BF670" s="1019"/>
      <c r="BG670" s="1039"/>
      <c r="BH670" s="1007"/>
      <c r="BI670" s="1007"/>
      <c r="BJ670" s="1007"/>
      <c r="BK670" s="1007"/>
      <c r="BL670" s="1007"/>
      <c r="BM670" s="1007"/>
      <c r="BN670" s="1007"/>
      <c r="BO670" s="1007"/>
      <c r="BP670" s="1007"/>
      <c r="BQ670" s="1007"/>
      <c r="BR670" s="1007"/>
      <c r="BS670" s="1007"/>
      <c r="BT670" s="1007"/>
      <c r="BU670" s="1007"/>
      <c r="BV670" s="1007"/>
      <c r="BW670" s="1007"/>
      <c r="BX670" s="1007"/>
      <c r="BY670" s="1007"/>
      <c r="BZ670" s="1007"/>
      <c r="CA670" s="1007"/>
      <c r="CB670" s="1007"/>
      <c r="CC670" s="1007"/>
      <c r="CD670" s="1007"/>
      <c r="CE670" s="1007"/>
      <c r="CF670" s="1007"/>
      <c r="CG670" s="1007"/>
      <c r="CH670" s="1007"/>
      <c r="CI670" s="1007"/>
      <c r="CJ670" s="1007"/>
    </row>
    <row r="671" spans="1:88" s="1011" customFormat="1" hidden="1">
      <c r="A671" s="1039"/>
      <c r="B671" s="1019"/>
      <c r="C671" s="1019"/>
      <c r="D671" s="1019"/>
      <c r="E671" s="1019"/>
      <c r="F671" s="1019"/>
      <c r="G671" s="1019"/>
      <c r="H671" s="1019"/>
      <c r="I671" s="1019"/>
      <c r="J671" s="1019"/>
      <c r="K671" s="1019"/>
      <c r="L671" s="1019"/>
      <c r="M671" s="1019"/>
      <c r="N671" s="1019"/>
      <c r="O671" s="1019"/>
      <c r="P671" s="1019"/>
      <c r="Q671" s="1019"/>
      <c r="R671" s="1019"/>
      <c r="S671" s="1019"/>
      <c r="T671" s="1019"/>
      <c r="U671" s="1019"/>
      <c r="V671" s="1019"/>
      <c r="W671" s="1019"/>
      <c r="X671" s="1040"/>
      <c r="Y671" s="1041"/>
      <c r="Z671" s="1019"/>
      <c r="AA671" s="1019"/>
      <c r="AB671" s="1019"/>
      <c r="AC671" s="1019"/>
      <c r="AD671" s="1019"/>
      <c r="AE671" s="1019"/>
      <c r="AF671" s="1019"/>
      <c r="AG671" s="1019"/>
      <c r="AH671" s="1019"/>
      <c r="AI671" s="1019"/>
      <c r="AJ671" s="1019"/>
      <c r="AK671" s="1019"/>
      <c r="AL671" s="1019"/>
      <c r="AM671" s="1019"/>
      <c r="AN671" s="1019"/>
      <c r="AO671" s="1019"/>
      <c r="AP671" s="1019"/>
      <c r="AQ671" s="1019"/>
      <c r="AR671" s="1019"/>
      <c r="AS671" s="1019"/>
      <c r="AT671" s="1039"/>
      <c r="AU671" s="1039"/>
      <c r="AV671" s="1042"/>
      <c r="AW671" s="1041"/>
      <c r="AX671" s="1039"/>
      <c r="AY671" s="1039"/>
      <c r="AZ671" s="1019"/>
      <c r="BA671" s="1019"/>
      <c r="BB671" s="1039"/>
      <c r="BC671" s="1039"/>
      <c r="BD671" s="1039"/>
      <c r="BE671" s="1019"/>
      <c r="BF671" s="1019"/>
      <c r="BG671" s="1039"/>
      <c r="BH671" s="1007"/>
      <c r="BI671" s="1007"/>
      <c r="BJ671" s="1007"/>
      <c r="BK671" s="1007"/>
      <c r="BL671" s="1007"/>
      <c r="BM671" s="1007"/>
      <c r="BN671" s="1007"/>
      <c r="BO671" s="1007"/>
      <c r="BP671" s="1007"/>
      <c r="BQ671" s="1007"/>
      <c r="BR671" s="1007"/>
      <c r="BS671" s="1007"/>
      <c r="BT671" s="1007"/>
      <c r="BU671" s="1007"/>
      <c r="BV671" s="1007"/>
      <c r="BW671" s="1007"/>
      <c r="BX671" s="1007"/>
      <c r="BY671" s="1007"/>
      <c r="BZ671" s="1007"/>
      <c r="CA671" s="1007"/>
      <c r="CB671" s="1007"/>
      <c r="CC671" s="1007"/>
      <c r="CD671" s="1007"/>
      <c r="CE671" s="1007"/>
      <c r="CF671" s="1007"/>
      <c r="CG671" s="1007"/>
      <c r="CH671" s="1007"/>
      <c r="CI671" s="1007"/>
      <c r="CJ671" s="1007"/>
    </row>
    <row r="672" spans="1:88" s="1011" customFormat="1" hidden="1">
      <c r="A672" s="1039"/>
      <c r="B672" s="1019"/>
      <c r="C672" s="1019"/>
      <c r="D672" s="1019"/>
      <c r="E672" s="1019"/>
      <c r="F672" s="1019"/>
      <c r="G672" s="1019"/>
      <c r="H672" s="1019"/>
      <c r="I672" s="1019"/>
      <c r="J672" s="1019"/>
      <c r="K672" s="1019"/>
      <c r="L672" s="1019"/>
      <c r="M672" s="1019"/>
      <c r="N672" s="1019"/>
      <c r="O672" s="1019"/>
      <c r="P672" s="1019"/>
      <c r="Q672" s="1019"/>
      <c r="R672" s="1019"/>
      <c r="S672" s="1019"/>
      <c r="T672" s="1019"/>
      <c r="U672" s="1019"/>
      <c r="V672" s="1019"/>
      <c r="W672" s="1019"/>
      <c r="X672" s="1040"/>
      <c r="Y672" s="1041"/>
      <c r="Z672" s="1019"/>
      <c r="AA672" s="1019"/>
      <c r="AB672" s="1019"/>
      <c r="AC672" s="1019"/>
      <c r="AD672" s="1019"/>
      <c r="AE672" s="1019"/>
      <c r="AF672" s="1019"/>
      <c r="AG672" s="1019"/>
      <c r="AH672" s="1019"/>
      <c r="AI672" s="1019"/>
      <c r="AJ672" s="1019"/>
      <c r="AK672" s="1019"/>
      <c r="AL672" s="1019"/>
      <c r="AM672" s="1019"/>
      <c r="AN672" s="1019"/>
      <c r="AO672" s="1019"/>
      <c r="AP672" s="1019"/>
      <c r="AQ672" s="1019"/>
      <c r="AR672" s="1019"/>
      <c r="AS672" s="1019"/>
      <c r="AT672" s="1039"/>
      <c r="AU672" s="1039"/>
      <c r="AV672" s="1042"/>
      <c r="AW672" s="1041"/>
      <c r="AX672" s="1039"/>
      <c r="AY672" s="1039"/>
      <c r="AZ672" s="1019"/>
      <c r="BA672" s="1019"/>
      <c r="BB672" s="1039"/>
      <c r="BC672" s="1039"/>
      <c r="BD672" s="1039"/>
      <c r="BE672" s="1019"/>
      <c r="BF672" s="1019"/>
      <c r="BG672" s="1039"/>
      <c r="BH672" s="1007"/>
      <c r="BI672" s="1007"/>
      <c r="BJ672" s="1007"/>
      <c r="BK672" s="1007"/>
      <c r="BL672" s="1007"/>
      <c r="BM672" s="1007"/>
      <c r="BN672" s="1007"/>
      <c r="BO672" s="1007"/>
      <c r="BP672" s="1007"/>
      <c r="BQ672" s="1007"/>
      <c r="BR672" s="1007"/>
      <c r="BS672" s="1007"/>
      <c r="BT672" s="1007"/>
      <c r="BU672" s="1007"/>
      <c r="BV672" s="1007"/>
      <c r="BW672" s="1007"/>
      <c r="BX672" s="1007"/>
      <c r="BY672" s="1007"/>
      <c r="BZ672" s="1007"/>
      <c r="CA672" s="1007"/>
      <c r="CB672" s="1007"/>
      <c r="CC672" s="1007"/>
      <c r="CD672" s="1007"/>
      <c r="CE672" s="1007"/>
      <c r="CF672" s="1007"/>
      <c r="CG672" s="1007"/>
      <c r="CH672" s="1007"/>
      <c r="CI672" s="1007"/>
      <c r="CJ672" s="1007"/>
    </row>
    <row r="673" spans="1:88" s="1011" customFormat="1" hidden="1">
      <c r="A673" s="1039"/>
      <c r="B673" s="1019"/>
      <c r="C673" s="1019"/>
      <c r="D673" s="1019"/>
      <c r="E673" s="1019"/>
      <c r="F673" s="1019"/>
      <c r="G673" s="1019"/>
      <c r="H673" s="1019"/>
      <c r="I673" s="1019"/>
      <c r="J673" s="1019"/>
      <c r="K673" s="1019"/>
      <c r="L673" s="1019"/>
      <c r="M673" s="1019"/>
      <c r="N673" s="1019"/>
      <c r="O673" s="1019"/>
      <c r="P673" s="1019"/>
      <c r="Q673" s="1019"/>
      <c r="R673" s="1019"/>
      <c r="S673" s="1019"/>
      <c r="T673" s="1019"/>
      <c r="U673" s="1019"/>
      <c r="V673" s="1019"/>
      <c r="W673" s="1019"/>
      <c r="X673" s="1040"/>
      <c r="Y673" s="1041"/>
      <c r="Z673" s="1019"/>
      <c r="AA673" s="1019"/>
      <c r="AB673" s="1019"/>
      <c r="AC673" s="1019"/>
      <c r="AD673" s="1019"/>
      <c r="AE673" s="1019"/>
      <c r="AF673" s="1019"/>
      <c r="AG673" s="1019"/>
      <c r="AH673" s="1019"/>
      <c r="AI673" s="1019"/>
      <c r="AJ673" s="1019"/>
      <c r="AK673" s="1019"/>
      <c r="AL673" s="1019"/>
      <c r="AM673" s="1019"/>
      <c r="AN673" s="1019"/>
      <c r="AO673" s="1019"/>
      <c r="AP673" s="1019"/>
      <c r="AQ673" s="1019"/>
      <c r="AR673" s="1019"/>
      <c r="AS673" s="1019"/>
      <c r="AT673" s="1039"/>
      <c r="AU673" s="1039"/>
      <c r="AV673" s="1042"/>
      <c r="AW673" s="1041"/>
      <c r="AX673" s="1039"/>
      <c r="AY673" s="1039"/>
      <c r="AZ673" s="1019"/>
      <c r="BA673" s="1019"/>
      <c r="BB673" s="1039"/>
      <c r="BC673" s="1039"/>
      <c r="BD673" s="1039"/>
      <c r="BE673" s="1019"/>
      <c r="BF673" s="1019"/>
      <c r="BG673" s="1039"/>
      <c r="BH673" s="1007"/>
      <c r="BI673" s="1007"/>
      <c r="BJ673" s="1007"/>
      <c r="BK673" s="1007"/>
      <c r="BL673" s="1007"/>
      <c r="BM673" s="1007"/>
      <c r="BN673" s="1007"/>
      <c r="BO673" s="1007"/>
      <c r="BP673" s="1007"/>
      <c r="BQ673" s="1007"/>
      <c r="BR673" s="1007"/>
      <c r="BS673" s="1007"/>
      <c r="BT673" s="1007"/>
      <c r="BU673" s="1007"/>
      <c r="BV673" s="1007"/>
      <c r="BW673" s="1007"/>
      <c r="BX673" s="1007"/>
      <c r="BY673" s="1007"/>
      <c r="BZ673" s="1007"/>
      <c r="CA673" s="1007"/>
      <c r="CB673" s="1007"/>
      <c r="CC673" s="1007"/>
      <c r="CD673" s="1007"/>
      <c r="CE673" s="1007"/>
      <c r="CF673" s="1007"/>
      <c r="CG673" s="1007"/>
      <c r="CH673" s="1007"/>
      <c r="CI673" s="1007"/>
      <c r="CJ673" s="1007"/>
    </row>
    <row r="674" spans="1:88" s="1011" customFormat="1" hidden="1">
      <c r="A674" s="1039"/>
      <c r="B674" s="1019"/>
      <c r="C674" s="1019"/>
      <c r="D674" s="1019"/>
      <c r="E674" s="1019"/>
      <c r="F674" s="1019"/>
      <c r="G674" s="1019"/>
      <c r="H674" s="1019"/>
      <c r="I674" s="1019"/>
      <c r="J674" s="1019"/>
      <c r="K674" s="1019"/>
      <c r="L674" s="1019"/>
      <c r="M674" s="1019"/>
      <c r="N674" s="1019"/>
      <c r="O674" s="1019"/>
      <c r="P674" s="1019"/>
      <c r="Q674" s="1019"/>
      <c r="R674" s="1019"/>
      <c r="S674" s="1019"/>
      <c r="T674" s="1019"/>
      <c r="U674" s="1019"/>
      <c r="V674" s="1019"/>
      <c r="W674" s="1019"/>
      <c r="X674" s="1040"/>
      <c r="Y674" s="1041"/>
      <c r="Z674" s="1019"/>
      <c r="AA674" s="1019"/>
      <c r="AB674" s="1019"/>
      <c r="AC674" s="1019"/>
      <c r="AD674" s="1019"/>
      <c r="AE674" s="1019"/>
      <c r="AF674" s="1019"/>
      <c r="AG674" s="1019"/>
      <c r="AH674" s="1019"/>
      <c r="AI674" s="1019"/>
      <c r="AJ674" s="1019"/>
      <c r="AK674" s="1019"/>
      <c r="AL674" s="1019"/>
      <c r="AM674" s="1019"/>
      <c r="AN674" s="1019"/>
      <c r="AO674" s="1019"/>
      <c r="AP674" s="1019"/>
      <c r="AQ674" s="1019"/>
      <c r="AR674" s="1019"/>
      <c r="AS674" s="1019"/>
      <c r="AT674" s="1039"/>
      <c r="AU674" s="1039"/>
      <c r="AV674" s="1042"/>
      <c r="AW674" s="1041"/>
      <c r="AX674" s="1039"/>
      <c r="AY674" s="1039"/>
      <c r="AZ674" s="1019"/>
      <c r="BA674" s="1019"/>
      <c r="BB674" s="1039"/>
      <c r="BC674" s="1039"/>
      <c r="BD674" s="1039"/>
      <c r="BE674" s="1019"/>
      <c r="BF674" s="1019"/>
      <c r="BG674" s="1039"/>
      <c r="BH674" s="1007"/>
      <c r="BI674" s="1007"/>
      <c r="BJ674" s="1007"/>
      <c r="BK674" s="1007"/>
      <c r="BL674" s="1007"/>
      <c r="BM674" s="1007"/>
      <c r="BN674" s="1007"/>
      <c r="BO674" s="1007"/>
      <c r="BP674" s="1007"/>
      <c r="BQ674" s="1007"/>
      <c r="BR674" s="1007"/>
      <c r="BS674" s="1007"/>
      <c r="BT674" s="1007"/>
      <c r="BU674" s="1007"/>
      <c r="BV674" s="1007"/>
      <c r="BW674" s="1007"/>
      <c r="BX674" s="1007"/>
      <c r="BY674" s="1007"/>
      <c r="BZ674" s="1007"/>
      <c r="CA674" s="1007"/>
      <c r="CB674" s="1007"/>
      <c r="CC674" s="1007"/>
      <c r="CD674" s="1007"/>
      <c r="CE674" s="1007"/>
      <c r="CF674" s="1007"/>
      <c r="CG674" s="1007"/>
      <c r="CH674" s="1007"/>
      <c r="CI674" s="1007"/>
      <c r="CJ674" s="1007"/>
    </row>
    <row r="675" spans="1:88" s="1011" customFormat="1" hidden="1">
      <c r="A675" s="1039"/>
      <c r="B675" s="1019"/>
      <c r="C675" s="1019"/>
      <c r="D675" s="1019"/>
      <c r="E675" s="1019"/>
      <c r="F675" s="1019"/>
      <c r="G675" s="1019"/>
      <c r="H675" s="1019"/>
      <c r="I675" s="1019"/>
      <c r="J675" s="1019"/>
      <c r="K675" s="1019"/>
      <c r="L675" s="1019"/>
      <c r="M675" s="1019"/>
      <c r="N675" s="1019"/>
      <c r="O675" s="1019"/>
      <c r="P675" s="1019"/>
      <c r="Q675" s="1019"/>
      <c r="R675" s="1019"/>
      <c r="S675" s="1019"/>
      <c r="T675" s="1019"/>
      <c r="U675" s="1019"/>
      <c r="V675" s="1019"/>
      <c r="W675" s="1019"/>
      <c r="X675" s="1040"/>
      <c r="Y675" s="1041"/>
      <c r="Z675" s="1019"/>
      <c r="AA675" s="1019"/>
      <c r="AB675" s="1019"/>
      <c r="AC675" s="1019"/>
      <c r="AD675" s="1019"/>
      <c r="AE675" s="1019"/>
      <c r="AF675" s="1019"/>
      <c r="AG675" s="1019"/>
      <c r="AH675" s="1019"/>
      <c r="AI675" s="1019"/>
      <c r="AJ675" s="1019"/>
      <c r="AK675" s="1019"/>
      <c r="AL675" s="1019"/>
      <c r="AM675" s="1019"/>
      <c r="AN675" s="1019"/>
      <c r="AO675" s="1019"/>
      <c r="AP675" s="1019"/>
      <c r="AQ675" s="1019"/>
      <c r="AR675" s="1019"/>
      <c r="AS675" s="1019"/>
      <c r="AT675" s="1039"/>
      <c r="AU675" s="1039"/>
      <c r="AV675" s="1042"/>
      <c r="AW675" s="1041"/>
      <c r="AX675" s="1039"/>
      <c r="AY675" s="1039"/>
      <c r="AZ675" s="1019"/>
      <c r="BA675" s="1019"/>
      <c r="BB675" s="1039"/>
      <c r="BC675" s="1039"/>
      <c r="BD675" s="1039"/>
      <c r="BE675" s="1019"/>
      <c r="BF675" s="1019"/>
      <c r="BG675" s="1039"/>
      <c r="BH675" s="1007"/>
      <c r="BI675" s="1007"/>
      <c r="BJ675" s="1007"/>
      <c r="BK675" s="1007"/>
      <c r="BL675" s="1007"/>
      <c r="BM675" s="1007"/>
      <c r="BN675" s="1007"/>
      <c r="BO675" s="1007"/>
      <c r="BP675" s="1007"/>
      <c r="BQ675" s="1007"/>
      <c r="BR675" s="1007"/>
      <c r="BS675" s="1007"/>
      <c r="BT675" s="1007"/>
      <c r="BU675" s="1007"/>
      <c r="BV675" s="1007"/>
      <c r="BW675" s="1007"/>
      <c r="BX675" s="1007"/>
      <c r="BY675" s="1007"/>
      <c r="BZ675" s="1007"/>
      <c r="CA675" s="1007"/>
      <c r="CB675" s="1007"/>
      <c r="CC675" s="1007"/>
      <c r="CD675" s="1007"/>
      <c r="CE675" s="1007"/>
      <c r="CF675" s="1007"/>
      <c r="CG675" s="1007"/>
      <c r="CH675" s="1007"/>
      <c r="CI675" s="1007"/>
      <c r="CJ675" s="1007"/>
    </row>
    <row r="676" spans="1:88" s="1011" customFormat="1" hidden="1">
      <c r="A676" s="1039"/>
      <c r="B676" s="1019"/>
      <c r="C676" s="1019"/>
      <c r="D676" s="1019"/>
      <c r="E676" s="1019"/>
      <c r="F676" s="1019"/>
      <c r="G676" s="1019"/>
      <c r="H676" s="1019"/>
      <c r="I676" s="1019"/>
      <c r="J676" s="1019"/>
      <c r="K676" s="1019"/>
      <c r="L676" s="1019"/>
      <c r="M676" s="1019"/>
      <c r="N676" s="1019"/>
      <c r="O676" s="1019"/>
      <c r="P676" s="1019"/>
      <c r="Q676" s="1019"/>
      <c r="R676" s="1019"/>
      <c r="S676" s="1019"/>
      <c r="T676" s="1019"/>
      <c r="U676" s="1019"/>
      <c r="V676" s="1019"/>
      <c r="W676" s="1019"/>
      <c r="X676" s="1040"/>
      <c r="Y676" s="1041"/>
      <c r="Z676" s="1019"/>
      <c r="AA676" s="1019"/>
      <c r="AB676" s="1019"/>
      <c r="AC676" s="1019"/>
      <c r="AD676" s="1019"/>
      <c r="AE676" s="1019"/>
      <c r="AF676" s="1019"/>
      <c r="AG676" s="1019"/>
      <c r="AH676" s="1019"/>
      <c r="AI676" s="1019"/>
      <c r="AJ676" s="1019"/>
      <c r="AK676" s="1019"/>
      <c r="AL676" s="1019"/>
      <c r="AM676" s="1019"/>
      <c r="AN676" s="1019"/>
      <c r="AO676" s="1019"/>
      <c r="AP676" s="1019"/>
      <c r="AQ676" s="1019"/>
      <c r="AR676" s="1019"/>
      <c r="AS676" s="1019"/>
      <c r="AT676" s="1039"/>
      <c r="AU676" s="1039"/>
      <c r="AV676" s="1042"/>
      <c r="AW676" s="1041"/>
      <c r="AX676" s="1039"/>
      <c r="AY676" s="1039"/>
      <c r="AZ676" s="1019"/>
      <c r="BA676" s="1019"/>
      <c r="BB676" s="1039"/>
      <c r="BC676" s="1039"/>
      <c r="BD676" s="1039"/>
      <c r="BE676" s="1019"/>
      <c r="BF676" s="1019"/>
      <c r="BG676" s="1039"/>
      <c r="BH676" s="1007"/>
      <c r="BI676" s="1007"/>
      <c r="BJ676" s="1007"/>
      <c r="BK676" s="1007"/>
      <c r="BL676" s="1007"/>
      <c r="BM676" s="1007"/>
      <c r="BN676" s="1007"/>
      <c r="BO676" s="1007"/>
      <c r="BP676" s="1007"/>
      <c r="BQ676" s="1007"/>
      <c r="BR676" s="1007"/>
      <c r="BS676" s="1007"/>
      <c r="BT676" s="1007"/>
      <c r="BU676" s="1007"/>
      <c r="BV676" s="1007"/>
      <c r="BW676" s="1007"/>
      <c r="BX676" s="1007"/>
      <c r="BY676" s="1007"/>
      <c r="BZ676" s="1007"/>
      <c r="CA676" s="1007"/>
      <c r="CB676" s="1007"/>
      <c r="CC676" s="1007"/>
      <c r="CD676" s="1007"/>
      <c r="CE676" s="1007"/>
      <c r="CF676" s="1007"/>
      <c r="CG676" s="1007"/>
      <c r="CH676" s="1007"/>
      <c r="CI676" s="1007"/>
      <c r="CJ676" s="1007"/>
    </row>
    <row r="677" spans="1:88" s="1011" customFormat="1" hidden="1">
      <c r="A677" s="1039"/>
      <c r="B677" s="1019"/>
      <c r="C677" s="1019"/>
      <c r="D677" s="1019"/>
      <c r="E677" s="1019"/>
      <c r="F677" s="1019"/>
      <c r="G677" s="1019"/>
      <c r="H677" s="1019"/>
      <c r="I677" s="1019"/>
      <c r="J677" s="1019"/>
      <c r="K677" s="1019"/>
      <c r="L677" s="1019"/>
      <c r="M677" s="1019"/>
      <c r="N677" s="1019"/>
      <c r="O677" s="1019"/>
      <c r="P677" s="1019"/>
      <c r="Q677" s="1019"/>
      <c r="R677" s="1019"/>
      <c r="S677" s="1019"/>
      <c r="T677" s="1019"/>
      <c r="U677" s="1019"/>
      <c r="V677" s="1019"/>
      <c r="W677" s="1019"/>
      <c r="X677" s="1040"/>
      <c r="Y677" s="1041"/>
      <c r="Z677" s="1019"/>
      <c r="AA677" s="1019"/>
      <c r="AB677" s="1019"/>
      <c r="AC677" s="1019"/>
      <c r="AD677" s="1019"/>
      <c r="AE677" s="1019"/>
      <c r="AF677" s="1019"/>
      <c r="AG677" s="1019"/>
      <c r="AH677" s="1019"/>
      <c r="AI677" s="1019"/>
      <c r="AJ677" s="1019"/>
      <c r="AK677" s="1019"/>
      <c r="AL677" s="1019"/>
      <c r="AM677" s="1019"/>
      <c r="AN677" s="1019"/>
      <c r="AO677" s="1019"/>
      <c r="AP677" s="1019"/>
      <c r="AQ677" s="1019"/>
      <c r="AR677" s="1019"/>
      <c r="AS677" s="1019"/>
      <c r="AT677" s="1039"/>
      <c r="AU677" s="1039"/>
      <c r="AV677" s="1042"/>
      <c r="AW677" s="1041"/>
      <c r="AX677" s="1039"/>
      <c r="AY677" s="1039"/>
      <c r="AZ677" s="1019"/>
      <c r="BA677" s="1019"/>
      <c r="BB677" s="1039"/>
      <c r="BC677" s="1039"/>
      <c r="BD677" s="1039"/>
      <c r="BE677" s="1019"/>
      <c r="BF677" s="1019"/>
      <c r="BG677" s="1039"/>
      <c r="BH677" s="1007"/>
      <c r="BI677" s="1007"/>
      <c r="BJ677" s="1007"/>
      <c r="BK677" s="1007"/>
      <c r="BL677" s="1007"/>
      <c r="BM677" s="1007"/>
      <c r="BN677" s="1007"/>
      <c r="BO677" s="1007"/>
      <c r="BP677" s="1007"/>
      <c r="BQ677" s="1007"/>
      <c r="BR677" s="1007"/>
      <c r="BS677" s="1007"/>
      <c r="BT677" s="1007"/>
      <c r="BU677" s="1007"/>
      <c r="BV677" s="1007"/>
      <c r="BW677" s="1007"/>
      <c r="BX677" s="1007"/>
      <c r="BY677" s="1007"/>
      <c r="BZ677" s="1007"/>
      <c r="CA677" s="1007"/>
      <c r="CB677" s="1007"/>
      <c r="CC677" s="1007"/>
      <c r="CD677" s="1007"/>
      <c r="CE677" s="1007"/>
      <c r="CF677" s="1007"/>
      <c r="CG677" s="1007"/>
      <c r="CH677" s="1007"/>
      <c r="CI677" s="1007"/>
      <c r="CJ677" s="1007"/>
    </row>
    <row r="678" spans="1:88" s="1011" customFormat="1" hidden="1">
      <c r="A678" s="1039"/>
      <c r="B678" s="1019"/>
      <c r="C678" s="1019"/>
      <c r="D678" s="1019"/>
      <c r="E678" s="1019"/>
      <c r="F678" s="1019"/>
      <c r="G678" s="1019"/>
      <c r="H678" s="1019"/>
      <c r="I678" s="1019"/>
      <c r="J678" s="1019"/>
      <c r="K678" s="1019"/>
      <c r="L678" s="1019"/>
      <c r="M678" s="1019"/>
      <c r="N678" s="1019"/>
      <c r="O678" s="1019"/>
      <c r="P678" s="1019"/>
      <c r="Q678" s="1019"/>
      <c r="R678" s="1019"/>
      <c r="S678" s="1019"/>
      <c r="T678" s="1019"/>
      <c r="U678" s="1019"/>
      <c r="V678" s="1019"/>
      <c r="W678" s="1019"/>
      <c r="X678" s="1040"/>
      <c r="Y678" s="1041"/>
      <c r="Z678" s="1019"/>
      <c r="AA678" s="1019"/>
      <c r="AB678" s="1019"/>
      <c r="AC678" s="1019"/>
      <c r="AD678" s="1019"/>
      <c r="AE678" s="1019"/>
      <c r="AF678" s="1019"/>
      <c r="AG678" s="1019"/>
      <c r="AH678" s="1019"/>
      <c r="AI678" s="1019"/>
      <c r="AJ678" s="1019"/>
      <c r="AK678" s="1019"/>
      <c r="AL678" s="1019"/>
      <c r="AM678" s="1019"/>
      <c r="AN678" s="1019"/>
      <c r="AO678" s="1019"/>
      <c r="AP678" s="1019"/>
      <c r="AQ678" s="1019"/>
      <c r="AR678" s="1019"/>
      <c r="AS678" s="1019"/>
      <c r="AT678" s="1039"/>
      <c r="AU678" s="1039"/>
      <c r="AV678" s="1042"/>
      <c r="AW678" s="1041"/>
      <c r="AX678" s="1039"/>
      <c r="AY678" s="1039"/>
      <c r="AZ678" s="1019"/>
      <c r="BA678" s="1019"/>
      <c r="BB678" s="1039"/>
      <c r="BC678" s="1039"/>
      <c r="BD678" s="1039"/>
      <c r="BE678" s="1019"/>
      <c r="BF678" s="1019"/>
      <c r="BG678" s="1039"/>
      <c r="BH678" s="1007"/>
      <c r="BI678" s="1007"/>
      <c r="BJ678" s="1007"/>
      <c r="BK678" s="1007"/>
      <c r="BL678" s="1007"/>
      <c r="BM678" s="1007"/>
      <c r="BN678" s="1007"/>
      <c r="BO678" s="1007"/>
      <c r="BP678" s="1007"/>
      <c r="BQ678" s="1007"/>
      <c r="BR678" s="1007"/>
      <c r="BS678" s="1007"/>
      <c r="BT678" s="1007"/>
      <c r="BU678" s="1007"/>
      <c r="BV678" s="1007"/>
      <c r="BW678" s="1007"/>
      <c r="BX678" s="1007"/>
      <c r="BY678" s="1007"/>
      <c r="BZ678" s="1007"/>
      <c r="CA678" s="1007"/>
      <c r="CB678" s="1007"/>
      <c r="CC678" s="1007"/>
      <c r="CD678" s="1007"/>
      <c r="CE678" s="1007"/>
      <c r="CF678" s="1007"/>
      <c r="CG678" s="1007"/>
      <c r="CH678" s="1007"/>
      <c r="CI678" s="1007"/>
      <c r="CJ678" s="1007"/>
    </row>
    <row r="679" spans="1:88" s="1011" customFormat="1" hidden="1">
      <c r="A679" s="1039"/>
      <c r="B679" s="1019"/>
      <c r="C679" s="1019"/>
      <c r="D679" s="1019"/>
      <c r="E679" s="1019"/>
      <c r="F679" s="1019"/>
      <c r="G679" s="1019"/>
      <c r="H679" s="1019"/>
      <c r="I679" s="1019"/>
      <c r="J679" s="1019"/>
      <c r="K679" s="1019"/>
      <c r="L679" s="1019"/>
      <c r="M679" s="1019"/>
      <c r="N679" s="1019"/>
      <c r="O679" s="1019"/>
      <c r="P679" s="1019"/>
      <c r="Q679" s="1019"/>
      <c r="R679" s="1019"/>
      <c r="S679" s="1019"/>
      <c r="T679" s="1019"/>
      <c r="U679" s="1019"/>
      <c r="V679" s="1019"/>
      <c r="W679" s="1019"/>
      <c r="X679" s="1040"/>
      <c r="Y679" s="1041"/>
      <c r="Z679" s="1019"/>
      <c r="AA679" s="1019"/>
      <c r="AB679" s="1019"/>
      <c r="AC679" s="1019"/>
      <c r="AD679" s="1019"/>
      <c r="AE679" s="1019"/>
      <c r="AF679" s="1019"/>
      <c r="AG679" s="1019"/>
      <c r="AH679" s="1019"/>
      <c r="AI679" s="1019"/>
      <c r="AJ679" s="1019"/>
      <c r="AK679" s="1019"/>
      <c r="AL679" s="1019"/>
      <c r="AM679" s="1019"/>
      <c r="AN679" s="1019"/>
      <c r="AO679" s="1019"/>
      <c r="AP679" s="1019"/>
      <c r="AQ679" s="1019"/>
      <c r="AR679" s="1019"/>
      <c r="AS679" s="1019"/>
      <c r="AT679" s="1039"/>
      <c r="AU679" s="1039"/>
      <c r="AV679" s="1042"/>
      <c r="AW679" s="1041"/>
      <c r="AX679" s="1039"/>
      <c r="AY679" s="1039"/>
      <c r="AZ679" s="1019"/>
      <c r="BA679" s="1019"/>
      <c r="BB679" s="1039"/>
      <c r="BC679" s="1039"/>
      <c r="BD679" s="1039"/>
      <c r="BE679" s="1019"/>
      <c r="BF679" s="1019"/>
      <c r="BG679" s="1039"/>
      <c r="BH679" s="1007"/>
      <c r="BI679" s="1007"/>
      <c r="BJ679" s="1007"/>
      <c r="BK679" s="1007"/>
      <c r="BL679" s="1007"/>
      <c r="BM679" s="1007"/>
      <c r="BN679" s="1007"/>
      <c r="BO679" s="1007"/>
      <c r="BP679" s="1007"/>
      <c r="BQ679" s="1007"/>
      <c r="BR679" s="1007"/>
      <c r="BS679" s="1007"/>
      <c r="BT679" s="1007"/>
      <c r="BU679" s="1007"/>
      <c r="BV679" s="1007"/>
      <c r="BW679" s="1007"/>
      <c r="BX679" s="1007"/>
      <c r="BY679" s="1007"/>
      <c r="BZ679" s="1007"/>
      <c r="CA679" s="1007"/>
      <c r="CB679" s="1007"/>
      <c r="CC679" s="1007"/>
      <c r="CD679" s="1007"/>
      <c r="CE679" s="1007"/>
      <c r="CF679" s="1007"/>
      <c r="CG679" s="1007"/>
      <c r="CH679" s="1007"/>
      <c r="CI679" s="1007"/>
      <c r="CJ679" s="1007"/>
    </row>
    <row r="680" spans="1:88" s="1011" customFormat="1" hidden="1">
      <c r="A680" s="1039"/>
      <c r="B680" s="1019"/>
      <c r="C680" s="1019"/>
      <c r="D680" s="1019"/>
      <c r="E680" s="1019"/>
      <c r="F680" s="1019"/>
      <c r="G680" s="1019"/>
      <c r="H680" s="1019"/>
      <c r="I680" s="1019"/>
      <c r="J680" s="1019"/>
      <c r="K680" s="1019"/>
      <c r="L680" s="1019"/>
      <c r="M680" s="1019"/>
      <c r="N680" s="1019"/>
      <c r="O680" s="1019"/>
      <c r="P680" s="1019"/>
      <c r="Q680" s="1019"/>
      <c r="R680" s="1019"/>
      <c r="S680" s="1019"/>
      <c r="T680" s="1019"/>
      <c r="U680" s="1019"/>
      <c r="V680" s="1019"/>
      <c r="W680" s="1019"/>
      <c r="X680" s="1040"/>
      <c r="Y680" s="1041"/>
      <c r="Z680" s="1019"/>
      <c r="AA680" s="1019"/>
      <c r="AB680" s="1019"/>
      <c r="AC680" s="1019"/>
      <c r="AD680" s="1019"/>
      <c r="AE680" s="1019"/>
      <c r="AF680" s="1019"/>
      <c r="AG680" s="1019"/>
      <c r="AH680" s="1019"/>
      <c r="AI680" s="1019"/>
      <c r="AJ680" s="1019"/>
      <c r="AK680" s="1019"/>
      <c r="AL680" s="1019"/>
      <c r="AM680" s="1019"/>
      <c r="AN680" s="1019"/>
      <c r="AO680" s="1019"/>
      <c r="AP680" s="1019"/>
      <c r="AQ680" s="1019"/>
      <c r="AR680" s="1019"/>
      <c r="AS680" s="1019"/>
      <c r="AT680" s="1039"/>
      <c r="AU680" s="1039"/>
      <c r="AV680" s="1042"/>
      <c r="AW680" s="1041"/>
      <c r="AX680" s="1039"/>
      <c r="AY680" s="1039"/>
      <c r="AZ680" s="1019"/>
      <c r="BA680" s="1019"/>
      <c r="BB680" s="1039"/>
      <c r="BC680" s="1039"/>
      <c r="BD680" s="1039"/>
      <c r="BE680" s="1019"/>
      <c r="BF680" s="1019"/>
      <c r="BG680" s="1039"/>
      <c r="BH680" s="1007"/>
      <c r="BI680" s="1007"/>
      <c r="BJ680" s="1007"/>
      <c r="BK680" s="1007"/>
      <c r="BL680" s="1007"/>
      <c r="BM680" s="1007"/>
      <c r="BN680" s="1007"/>
      <c r="BO680" s="1007"/>
      <c r="BP680" s="1007"/>
      <c r="BQ680" s="1007"/>
      <c r="BR680" s="1007"/>
      <c r="BS680" s="1007"/>
      <c r="BT680" s="1007"/>
      <c r="BU680" s="1007"/>
      <c r="BV680" s="1007"/>
      <c r="BW680" s="1007"/>
      <c r="BX680" s="1007"/>
      <c r="BY680" s="1007"/>
      <c r="BZ680" s="1007"/>
      <c r="CA680" s="1007"/>
      <c r="CB680" s="1007"/>
      <c r="CC680" s="1007"/>
      <c r="CD680" s="1007"/>
      <c r="CE680" s="1007"/>
      <c r="CF680" s="1007"/>
      <c r="CG680" s="1007"/>
      <c r="CH680" s="1007"/>
      <c r="CI680" s="1007"/>
      <c r="CJ680" s="1007"/>
    </row>
    <row r="681" spans="1:88" s="1011" customFormat="1" hidden="1">
      <c r="A681" s="1039"/>
      <c r="B681" s="1019"/>
      <c r="C681" s="1019"/>
      <c r="D681" s="1019"/>
      <c r="E681" s="1019"/>
      <c r="F681" s="1019"/>
      <c r="G681" s="1019"/>
      <c r="H681" s="1019"/>
      <c r="I681" s="1019"/>
      <c r="J681" s="1019"/>
      <c r="K681" s="1019"/>
      <c r="L681" s="1019"/>
      <c r="M681" s="1019"/>
      <c r="N681" s="1019"/>
      <c r="O681" s="1019"/>
      <c r="P681" s="1019"/>
      <c r="Q681" s="1019"/>
      <c r="R681" s="1019"/>
      <c r="S681" s="1019"/>
      <c r="T681" s="1019"/>
      <c r="U681" s="1019"/>
      <c r="V681" s="1019"/>
      <c r="W681" s="1019"/>
      <c r="X681" s="1040"/>
      <c r="Y681" s="1041"/>
      <c r="Z681" s="1019"/>
      <c r="AA681" s="1019"/>
      <c r="AB681" s="1019"/>
      <c r="AC681" s="1019"/>
      <c r="AD681" s="1019"/>
      <c r="AE681" s="1019"/>
      <c r="AF681" s="1019"/>
      <c r="AG681" s="1019"/>
      <c r="AH681" s="1019"/>
      <c r="AI681" s="1019"/>
      <c r="AJ681" s="1019"/>
      <c r="AK681" s="1019"/>
      <c r="AL681" s="1019"/>
      <c r="AM681" s="1019"/>
      <c r="AN681" s="1019"/>
      <c r="AO681" s="1019"/>
      <c r="AP681" s="1019"/>
      <c r="AQ681" s="1019"/>
      <c r="AR681" s="1019"/>
      <c r="AS681" s="1019"/>
      <c r="AT681" s="1039"/>
      <c r="AU681" s="1039"/>
      <c r="AV681" s="1042"/>
      <c r="AW681" s="1041"/>
      <c r="AX681" s="1039"/>
      <c r="AY681" s="1039"/>
      <c r="AZ681" s="1019"/>
      <c r="BA681" s="1019"/>
      <c r="BB681" s="1039"/>
      <c r="BC681" s="1039"/>
      <c r="BD681" s="1039"/>
      <c r="BE681" s="1019"/>
      <c r="BF681" s="1019"/>
      <c r="BG681" s="1039"/>
      <c r="BH681" s="1007"/>
      <c r="BI681" s="1007"/>
      <c r="BJ681" s="1007"/>
      <c r="BK681" s="1007"/>
      <c r="BL681" s="1007"/>
      <c r="BM681" s="1007"/>
      <c r="BN681" s="1007"/>
      <c r="BO681" s="1007"/>
      <c r="BP681" s="1007"/>
      <c r="BQ681" s="1007"/>
      <c r="BR681" s="1007"/>
      <c r="BS681" s="1007"/>
      <c r="BT681" s="1007"/>
      <c r="BU681" s="1007"/>
      <c r="BV681" s="1007"/>
      <c r="BW681" s="1007"/>
      <c r="BX681" s="1007"/>
      <c r="BY681" s="1007"/>
      <c r="BZ681" s="1007"/>
      <c r="CA681" s="1007"/>
      <c r="CB681" s="1007"/>
      <c r="CC681" s="1007"/>
      <c r="CD681" s="1007"/>
      <c r="CE681" s="1007"/>
      <c r="CF681" s="1007"/>
      <c r="CG681" s="1007"/>
      <c r="CH681" s="1007"/>
      <c r="CI681" s="1007"/>
      <c r="CJ681" s="1007"/>
    </row>
    <row r="682" spans="1:88" s="1011" customFormat="1" hidden="1">
      <c r="A682" s="1039"/>
      <c r="B682" s="1019"/>
      <c r="C682" s="1019"/>
      <c r="D682" s="1019"/>
      <c r="E682" s="1019"/>
      <c r="F682" s="1019"/>
      <c r="G682" s="1019"/>
      <c r="H682" s="1019"/>
      <c r="I682" s="1019"/>
      <c r="J682" s="1019"/>
      <c r="K682" s="1019"/>
      <c r="L682" s="1019"/>
      <c r="M682" s="1019"/>
      <c r="N682" s="1019"/>
      <c r="O682" s="1019"/>
      <c r="P682" s="1019"/>
      <c r="Q682" s="1019"/>
      <c r="R682" s="1019"/>
      <c r="S682" s="1019"/>
      <c r="T682" s="1019"/>
      <c r="U682" s="1019"/>
      <c r="V682" s="1019"/>
      <c r="W682" s="1019"/>
      <c r="X682" s="1040"/>
      <c r="Y682" s="1041"/>
      <c r="Z682" s="1019"/>
      <c r="AA682" s="1019"/>
      <c r="AB682" s="1019"/>
      <c r="AC682" s="1019"/>
      <c r="AD682" s="1019"/>
      <c r="AE682" s="1019"/>
      <c r="AF682" s="1019"/>
      <c r="AG682" s="1019"/>
      <c r="AH682" s="1019"/>
      <c r="AI682" s="1019"/>
      <c r="AJ682" s="1019"/>
      <c r="AK682" s="1019"/>
      <c r="AL682" s="1019"/>
      <c r="AM682" s="1019"/>
      <c r="AN682" s="1019"/>
      <c r="AO682" s="1019"/>
      <c r="AP682" s="1019"/>
      <c r="AQ682" s="1019"/>
      <c r="AR682" s="1019"/>
      <c r="AS682" s="1019"/>
      <c r="AT682" s="1039"/>
      <c r="AU682" s="1039"/>
      <c r="AV682" s="1042"/>
      <c r="AW682" s="1041"/>
      <c r="AX682" s="1039"/>
      <c r="AY682" s="1039"/>
      <c r="AZ682" s="1019"/>
      <c r="BA682" s="1019"/>
      <c r="BB682" s="1039"/>
      <c r="BC682" s="1039"/>
      <c r="BD682" s="1039"/>
      <c r="BE682" s="1019"/>
      <c r="BF682" s="1019"/>
      <c r="BG682" s="1039"/>
      <c r="BH682" s="1007"/>
      <c r="BI682" s="1007"/>
      <c r="BJ682" s="1007"/>
      <c r="BK682" s="1007"/>
      <c r="BL682" s="1007"/>
      <c r="BM682" s="1007"/>
      <c r="BN682" s="1007"/>
      <c r="BO682" s="1007"/>
      <c r="BP682" s="1007"/>
      <c r="BQ682" s="1007"/>
      <c r="BR682" s="1007"/>
      <c r="BS682" s="1007"/>
      <c r="BT682" s="1007"/>
      <c r="BU682" s="1007"/>
      <c r="BV682" s="1007"/>
      <c r="BW682" s="1007"/>
      <c r="BX682" s="1007"/>
      <c r="BY682" s="1007"/>
      <c r="BZ682" s="1007"/>
      <c r="CA682" s="1007"/>
      <c r="CB682" s="1007"/>
      <c r="CC682" s="1007"/>
      <c r="CD682" s="1007"/>
      <c r="CE682" s="1007"/>
      <c r="CF682" s="1007"/>
      <c r="CG682" s="1007"/>
      <c r="CH682" s="1007"/>
      <c r="CI682" s="1007"/>
      <c r="CJ682" s="1007"/>
    </row>
    <row r="683" spans="1:88" s="1011" customFormat="1" hidden="1">
      <c r="A683" s="1039"/>
      <c r="B683" s="1019"/>
      <c r="C683" s="1019"/>
      <c r="D683" s="1019"/>
      <c r="E683" s="1019"/>
      <c r="F683" s="1019"/>
      <c r="G683" s="1019"/>
      <c r="H683" s="1019"/>
      <c r="I683" s="1019"/>
      <c r="J683" s="1019"/>
      <c r="K683" s="1019"/>
      <c r="L683" s="1019"/>
      <c r="M683" s="1019"/>
      <c r="N683" s="1019"/>
      <c r="O683" s="1019"/>
      <c r="P683" s="1019"/>
      <c r="Q683" s="1019"/>
      <c r="R683" s="1019"/>
      <c r="S683" s="1019"/>
      <c r="T683" s="1019"/>
      <c r="U683" s="1019"/>
      <c r="V683" s="1019"/>
      <c r="W683" s="1019"/>
      <c r="X683" s="1040"/>
      <c r="Y683" s="1041"/>
      <c r="Z683" s="1019"/>
      <c r="AA683" s="1019"/>
      <c r="AB683" s="1019"/>
      <c r="AC683" s="1019"/>
      <c r="AD683" s="1019"/>
      <c r="AE683" s="1019"/>
      <c r="AF683" s="1019"/>
      <c r="AG683" s="1019"/>
      <c r="AH683" s="1019"/>
      <c r="AI683" s="1019"/>
      <c r="AJ683" s="1019"/>
      <c r="AK683" s="1019"/>
      <c r="AL683" s="1019"/>
      <c r="AM683" s="1019"/>
      <c r="AN683" s="1019"/>
      <c r="AO683" s="1019"/>
      <c r="AP683" s="1019"/>
      <c r="AQ683" s="1019"/>
      <c r="AR683" s="1019"/>
      <c r="AS683" s="1019"/>
      <c r="AT683" s="1039"/>
      <c r="AU683" s="1039"/>
      <c r="AV683" s="1042"/>
      <c r="AW683" s="1041"/>
      <c r="AX683" s="1039"/>
      <c r="AY683" s="1039"/>
      <c r="AZ683" s="1019"/>
      <c r="BA683" s="1019"/>
      <c r="BB683" s="1039"/>
      <c r="BC683" s="1039"/>
      <c r="BD683" s="1039"/>
      <c r="BE683" s="1019"/>
      <c r="BF683" s="1019"/>
      <c r="BG683" s="1039"/>
      <c r="BH683" s="1007"/>
      <c r="BI683" s="1007"/>
      <c r="BJ683" s="1007"/>
      <c r="BK683" s="1007"/>
      <c r="BL683" s="1007"/>
      <c r="BM683" s="1007"/>
      <c r="BN683" s="1007"/>
      <c r="BO683" s="1007"/>
      <c r="BP683" s="1007"/>
      <c r="BQ683" s="1007"/>
      <c r="BR683" s="1007"/>
      <c r="BS683" s="1007"/>
      <c r="BT683" s="1007"/>
      <c r="BU683" s="1007"/>
      <c r="BV683" s="1007"/>
      <c r="BW683" s="1007"/>
      <c r="BX683" s="1007"/>
      <c r="BY683" s="1007"/>
      <c r="BZ683" s="1007"/>
      <c r="CA683" s="1007"/>
      <c r="CB683" s="1007"/>
      <c r="CC683" s="1007"/>
      <c r="CD683" s="1007"/>
      <c r="CE683" s="1007"/>
      <c r="CF683" s="1007"/>
      <c r="CG683" s="1007"/>
      <c r="CH683" s="1007"/>
      <c r="CI683" s="1007"/>
      <c r="CJ683" s="1007"/>
    </row>
    <row r="684" spans="1:88" s="1011" customFormat="1" hidden="1">
      <c r="A684" s="1039"/>
      <c r="B684" s="1019"/>
      <c r="C684" s="1019"/>
      <c r="D684" s="1019"/>
      <c r="E684" s="1019"/>
      <c r="F684" s="1019"/>
      <c r="G684" s="1019"/>
      <c r="H684" s="1019"/>
      <c r="I684" s="1019"/>
      <c r="J684" s="1019"/>
      <c r="K684" s="1019"/>
      <c r="L684" s="1019"/>
      <c r="M684" s="1019"/>
      <c r="N684" s="1019"/>
      <c r="O684" s="1019"/>
      <c r="P684" s="1019"/>
      <c r="Q684" s="1019"/>
      <c r="R684" s="1019"/>
      <c r="S684" s="1019"/>
      <c r="T684" s="1019"/>
      <c r="U684" s="1019"/>
      <c r="V684" s="1019"/>
      <c r="W684" s="1019"/>
      <c r="X684" s="1040"/>
      <c r="Y684" s="1041"/>
      <c r="Z684" s="1019"/>
      <c r="AA684" s="1019"/>
      <c r="AB684" s="1019"/>
      <c r="AC684" s="1019"/>
      <c r="AD684" s="1019"/>
      <c r="AE684" s="1019"/>
      <c r="AF684" s="1019"/>
      <c r="AG684" s="1019"/>
      <c r="AH684" s="1019"/>
      <c r="AI684" s="1019"/>
      <c r="AJ684" s="1019"/>
      <c r="AK684" s="1019"/>
      <c r="AL684" s="1019"/>
      <c r="AM684" s="1019"/>
      <c r="AN684" s="1019"/>
      <c r="AO684" s="1019"/>
      <c r="AP684" s="1019"/>
      <c r="AQ684" s="1019"/>
      <c r="AR684" s="1019"/>
      <c r="AS684" s="1019"/>
      <c r="AT684" s="1039"/>
      <c r="AU684" s="1039"/>
      <c r="AV684" s="1042"/>
      <c r="AW684" s="1041"/>
      <c r="AX684" s="1039"/>
      <c r="AY684" s="1039"/>
      <c r="AZ684" s="1019"/>
      <c r="BA684" s="1019"/>
      <c r="BB684" s="1039"/>
      <c r="BC684" s="1039"/>
      <c r="BD684" s="1039"/>
      <c r="BE684" s="1019"/>
      <c r="BF684" s="1019"/>
      <c r="BG684" s="1039"/>
      <c r="BH684" s="1007"/>
      <c r="BI684" s="1007"/>
      <c r="BJ684" s="1007"/>
      <c r="BK684" s="1007"/>
      <c r="BL684" s="1007"/>
      <c r="BM684" s="1007"/>
      <c r="BN684" s="1007"/>
      <c r="BO684" s="1007"/>
      <c r="BP684" s="1007"/>
      <c r="BQ684" s="1007"/>
      <c r="BR684" s="1007"/>
      <c r="BS684" s="1007"/>
      <c r="BT684" s="1007"/>
      <c r="BU684" s="1007"/>
      <c r="BV684" s="1007"/>
      <c r="BW684" s="1007"/>
      <c r="BX684" s="1007"/>
      <c r="BY684" s="1007"/>
      <c r="BZ684" s="1007"/>
      <c r="CA684" s="1007"/>
      <c r="CB684" s="1007"/>
      <c r="CC684" s="1007"/>
      <c r="CD684" s="1007"/>
      <c r="CE684" s="1007"/>
      <c r="CF684" s="1007"/>
      <c r="CG684" s="1007"/>
      <c r="CH684" s="1007"/>
      <c r="CI684" s="1007"/>
      <c r="CJ684" s="1007"/>
    </row>
    <row r="685" spans="1:88" s="1011" customFormat="1" hidden="1">
      <c r="A685" s="1039"/>
      <c r="B685" s="1019"/>
      <c r="C685" s="1019"/>
      <c r="D685" s="1019"/>
      <c r="E685" s="1019"/>
      <c r="F685" s="1019"/>
      <c r="G685" s="1019"/>
      <c r="H685" s="1019"/>
      <c r="I685" s="1019"/>
      <c r="J685" s="1019"/>
      <c r="K685" s="1019"/>
      <c r="L685" s="1019"/>
      <c r="M685" s="1019"/>
      <c r="N685" s="1019"/>
      <c r="O685" s="1019"/>
      <c r="P685" s="1019"/>
      <c r="Q685" s="1019"/>
      <c r="R685" s="1019"/>
      <c r="S685" s="1019"/>
      <c r="T685" s="1019"/>
      <c r="U685" s="1019"/>
      <c r="V685" s="1019"/>
      <c r="W685" s="1019"/>
      <c r="X685" s="1040"/>
      <c r="Y685" s="1041"/>
      <c r="Z685" s="1019"/>
      <c r="AA685" s="1019"/>
      <c r="AB685" s="1019"/>
      <c r="AC685" s="1019"/>
      <c r="AD685" s="1019"/>
      <c r="AE685" s="1019"/>
      <c r="AF685" s="1019"/>
      <c r="AG685" s="1019"/>
      <c r="AH685" s="1019"/>
      <c r="AI685" s="1019"/>
      <c r="AJ685" s="1019"/>
      <c r="AK685" s="1019"/>
      <c r="AL685" s="1019"/>
      <c r="AM685" s="1019"/>
      <c r="AN685" s="1019"/>
      <c r="AO685" s="1019"/>
      <c r="AP685" s="1019"/>
      <c r="AQ685" s="1019"/>
      <c r="AR685" s="1019"/>
      <c r="AS685" s="1019"/>
      <c r="AT685" s="1039"/>
      <c r="AU685" s="1039"/>
      <c r="AV685" s="1042"/>
      <c r="AW685" s="1041"/>
      <c r="AX685" s="1039"/>
      <c r="AY685" s="1039"/>
      <c r="AZ685" s="1019"/>
      <c r="BA685" s="1019"/>
      <c r="BB685" s="1039"/>
      <c r="BC685" s="1039"/>
      <c r="BD685" s="1039"/>
      <c r="BE685" s="1019"/>
      <c r="BF685" s="1019"/>
      <c r="BG685" s="1039"/>
      <c r="BH685" s="1007"/>
      <c r="BI685" s="1007"/>
      <c r="BJ685" s="1007"/>
      <c r="BK685" s="1007"/>
      <c r="BL685" s="1007"/>
      <c r="BM685" s="1007"/>
      <c r="BN685" s="1007"/>
      <c r="BO685" s="1007"/>
      <c r="BP685" s="1007"/>
      <c r="BQ685" s="1007"/>
      <c r="BR685" s="1007"/>
      <c r="BS685" s="1007"/>
      <c r="BT685" s="1007"/>
      <c r="BU685" s="1007"/>
      <c r="BV685" s="1007"/>
      <c r="BW685" s="1007"/>
      <c r="BX685" s="1007"/>
      <c r="BY685" s="1007"/>
      <c r="BZ685" s="1007"/>
      <c r="CA685" s="1007"/>
      <c r="CB685" s="1007"/>
      <c r="CC685" s="1007"/>
      <c r="CD685" s="1007"/>
      <c r="CE685" s="1007"/>
      <c r="CF685" s="1007"/>
      <c r="CG685" s="1007"/>
      <c r="CH685" s="1007"/>
      <c r="CI685" s="1007"/>
      <c r="CJ685" s="1007"/>
    </row>
    <row r="686" spans="1:88" s="1011" customFormat="1" hidden="1">
      <c r="A686" s="1039"/>
      <c r="B686" s="1019"/>
      <c r="C686" s="1019"/>
      <c r="D686" s="1019"/>
      <c r="E686" s="1019"/>
      <c r="F686" s="1019"/>
      <c r="G686" s="1019"/>
      <c r="H686" s="1019"/>
      <c r="I686" s="1019"/>
      <c r="J686" s="1019"/>
      <c r="K686" s="1019"/>
      <c r="L686" s="1019"/>
      <c r="M686" s="1019"/>
      <c r="N686" s="1019"/>
      <c r="O686" s="1019"/>
      <c r="P686" s="1019"/>
      <c r="Q686" s="1019"/>
      <c r="R686" s="1019"/>
      <c r="S686" s="1019"/>
      <c r="T686" s="1019"/>
      <c r="U686" s="1019"/>
      <c r="V686" s="1019"/>
      <c r="W686" s="1019"/>
      <c r="X686" s="1040"/>
      <c r="Y686" s="1041"/>
      <c r="Z686" s="1019"/>
      <c r="AA686" s="1019"/>
      <c r="AB686" s="1019"/>
      <c r="AC686" s="1019"/>
      <c r="AD686" s="1019"/>
      <c r="AE686" s="1019"/>
      <c r="AF686" s="1019"/>
      <c r="AG686" s="1019"/>
      <c r="AH686" s="1019"/>
      <c r="AI686" s="1019"/>
      <c r="AJ686" s="1019"/>
      <c r="AK686" s="1019"/>
      <c r="AL686" s="1019"/>
      <c r="AM686" s="1019"/>
      <c r="AN686" s="1019"/>
      <c r="AO686" s="1019"/>
      <c r="AP686" s="1019"/>
      <c r="AQ686" s="1019"/>
      <c r="AR686" s="1019"/>
      <c r="AS686" s="1019"/>
      <c r="AT686" s="1039"/>
      <c r="AU686" s="1039"/>
      <c r="AV686" s="1042"/>
      <c r="AW686" s="1041"/>
      <c r="AX686" s="1039"/>
      <c r="AY686" s="1039"/>
      <c r="AZ686" s="1019"/>
      <c r="BA686" s="1019"/>
      <c r="BB686" s="1039"/>
      <c r="BC686" s="1039"/>
      <c r="BD686" s="1039"/>
      <c r="BE686" s="1019"/>
      <c r="BF686" s="1019"/>
      <c r="BG686" s="1039"/>
      <c r="BH686" s="1007"/>
      <c r="BI686" s="1007"/>
      <c r="BJ686" s="1007"/>
      <c r="BK686" s="1007"/>
      <c r="BL686" s="1007"/>
      <c r="BM686" s="1007"/>
      <c r="BN686" s="1007"/>
      <c r="BO686" s="1007"/>
      <c r="BP686" s="1007"/>
      <c r="BQ686" s="1007"/>
      <c r="BR686" s="1007"/>
      <c r="BS686" s="1007"/>
      <c r="BT686" s="1007"/>
      <c r="BU686" s="1007"/>
      <c r="BV686" s="1007"/>
      <c r="BW686" s="1007"/>
      <c r="BX686" s="1007"/>
      <c r="BY686" s="1007"/>
      <c r="BZ686" s="1007"/>
      <c r="CA686" s="1007"/>
      <c r="CB686" s="1007"/>
      <c r="CC686" s="1007"/>
      <c r="CD686" s="1007"/>
      <c r="CE686" s="1007"/>
      <c r="CF686" s="1007"/>
      <c r="CG686" s="1007"/>
      <c r="CH686" s="1007"/>
      <c r="CI686" s="1007"/>
      <c r="CJ686" s="1007"/>
    </row>
    <row r="687" spans="1:88" s="1011" customFormat="1" hidden="1">
      <c r="A687" s="1039"/>
      <c r="B687" s="1019"/>
      <c r="C687" s="1019"/>
      <c r="D687" s="1019"/>
      <c r="E687" s="1019"/>
      <c r="F687" s="1019"/>
      <c r="G687" s="1019"/>
      <c r="H687" s="1019"/>
      <c r="I687" s="1019"/>
      <c r="J687" s="1019"/>
      <c r="K687" s="1019"/>
      <c r="L687" s="1019"/>
      <c r="M687" s="1019"/>
      <c r="N687" s="1019"/>
      <c r="O687" s="1019"/>
      <c r="P687" s="1019"/>
      <c r="Q687" s="1019"/>
      <c r="R687" s="1019"/>
      <c r="S687" s="1019"/>
      <c r="T687" s="1019"/>
      <c r="U687" s="1019"/>
      <c r="V687" s="1019"/>
      <c r="W687" s="1019"/>
      <c r="X687" s="1040"/>
      <c r="Y687" s="1041"/>
      <c r="Z687" s="1019"/>
      <c r="AA687" s="1019"/>
      <c r="AB687" s="1019"/>
      <c r="AC687" s="1019"/>
      <c r="AD687" s="1019"/>
      <c r="AE687" s="1019"/>
      <c r="AF687" s="1019"/>
      <c r="AG687" s="1019"/>
      <c r="AH687" s="1019"/>
      <c r="AI687" s="1019"/>
      <c r="AJ687" s="1019"/>
      <c r="AK687" s="1019"/>
      <c r="AL687" s="1019"/>
      <c r="AM687" s="1019"/>
      <c r="AN687" s="1019"/>
      <c r="AO687" s="1019"/>
      <c r="AP687" s="1019"/>
      <c r="AQ687" s="1019"/>
      <c r="AR687" s="1019"/>
      <c r="AS687" s="1019"/>
      <c r="AT687" s="1039"/>
      <c r="AU687" s="1039"/>
      <c r="AV687" s="1042"/>
      <c r="AW687" s="1041"/>
      <c r="AX687" s="1039"/>
      <c r="AY687" s="1039"/>
      <c r="AZ687" s="1019"/>
      <c r="BA687" s="1019"/>
      <c r="BB687" s="1039"/>
      <c r="BC687" s="1039"/>
      <c r="BD687" s="1039"/>
      <c r="BE687" s="1019"/>
      <c r="BF687" s="1019"/>
      <c r="BG687" s="1039"/>
      <c r="BH687" s="1007"/>
      <c r="BI687" s="1007"/>
      <c r="BJ687" s="1007"/>
      <c r="BK687" s="1007"/>
      <c r="BL687" s="1007"/>
      <c r="BM687" s="1007"/>
      <c r="BN687" s="1007"/>
      <c r="BO687" s="1007"/>
      <c r="BP687" s="1007"/>
      <c r="BQ687" s="1007"/>
      <c r="BR687" s="1007"/>
      <c r="BS687" s="1007"/>
      <c r="BT687" s="1007"/>
      <c r="BU687" s="1007"/>
      <c r="BV687" s="1007"/>
      <c r="BW687" s="1007"/>
      <c r="BX687" s="1007"/>
      <c r="BY687" s="1007"/>
      <c r="BZ687" s="1007"/>
      <c r="CA687" s="1007"/>
      <c r="CB687" s="1007"/>
      <c r="CC687" s="1007"/>
      <c r="CD687" s="1007"/>
      <c r="CE687" s="1007"/>
      <c r="CF687" s="1007"/>
      <c r="CG687" s="1007"/>
      <c r="CH687" s="1007"/>
      <c r="CI687" s="1007"/>
      <c r="CJ687" s="1007"/>
    </row>
    <row r="688" spans="1:88" s="1011" customFormat="1" hidden="1">
      <c r="A688" s="1039"/>
      <c r="B688" s="1019"/>
      <c r="C688" s="1019"/>
      <c r="D688" s="1019"/>
      <c r="E688" s="1019"/>
      <c r="F688" s="1019"/>
      <c r="G688" s="1019"/>
      <c r="H688" s="1019"/>
      <c r="I688" s="1019"/>
      <c r="J688" s="1019"/>
      <c r="K688" s="1019"/>
      <c r="L688" s="1019"/>
      <c r="M688" s="1019"/>
      <c r="N688" s="1019"/>
      <c r="O688" s="1019"/>
      <c r="P688" s="1019"/>
      <c r="Q688" s="1019"/>
      <c r="R688" s="1019"/>
      <c r="S688" s="1019"/>
      <c r="T688" s="1019"/>
      <c r="U688" s="1019"/>
      <c r="V688" s="1019"/>
      <c r="W688" s="1019"/>
      <c r="X688" s="1040"/>
      <c r="Y688" s="1041"/>
      <c r="Z688" s="1019"/>
      <c r="AA688" s="1019"/>
      <c r="AB688" s="1019"/>
      <c r="AC688" s="1019"/>
      <c r="AD688" s="1019"/>
      <c r="AE688" s="1019"/>
      <c r="AF688" s="1019"/>
      <c r="AG688" s="1019"/>
      <c r="AH688" s="1019"/>
      <c r="AI688" s="1019"/>
      <c r="AJ688" s="1019"/>
      <c r="AK688" s="1019"/>
      <c r="AL688" s="1019"/>
      <c r="AM688" s="1019"/>
      <c r="AN688" s="1019"/>
      <c r="AO688" s="1019"/>
      <c r="AP688" s="1019"/>
      <c r="AQ688" s="1019"/>
      <c r="AR688" s="1019"/>
      <c r="AS688" s="1019"/>
      <c r="AT688" s="1039"/>
      <c r="AU688" s="1039"/>
      <c r="AV688" s="1042"/>
      <c r="AW688" s="1041"/>
      <c r="AX688" s="1039"/>
      <c r="AY688" s="1039"/>
      <c r="AZ688" s="1019"/>
      <c r="BA688" s="1019"/>
      <c r="BB688" s="1039"/>
      <c r="BC688" s="1039"/>
      <c r="BD688" s="1039"/>
      <c r="BE688" s="1019"/>
      <c r="BF688" s="1019"/>
      <c r="BG688" s="1039"/>
      <c r="BH688" s="1007"/>
      <c r="BI688" s="1007"/>
      <c r="BJ688" s="1007"/>
      <c r="BK688" s="1007"/>
      <c r="BL688" s="1007"/>
      <c r="BM688" s="1007"/>
      <c r="BN688" s="1007"/>
      <c r="BO688" s="1007"/>
      <c r="BP688" s="1007"/>
      <c r="BQ688" s="1007"/>
      <c r="BR688" s="1007"/>
      <c r="BS688" s="1007"/>
      <c r="BT688" s="1007"/>
      <c r="BU688" s="1007"/>
      <c r="BV688" s="1007"/>
      <c r="BW688" s="1007"/>
      <c r="BX688" s="1007"/>
      <c r="BY688" s="1007"/>
      <c r="BZ688" s="1007"/>
      <c r="CA688" s="1007"/>
      <c r="CB688" s="1007"/>
      <c r="CC688" s="1007"/>
      <c r="CD688" s="1007"/>
      <c r="CE688" s="1007"/>
      <c r="CF688" s="1007"/>
      <c r="CG688" s="1007"/>
      <c r="CH688" s="1007"/>
      <c r="CI688" s="1007"/>
      <c r="CJ688" s="1007"/>
    </row>
    <row r="689" spans="1:88" s="1011" customFormat="1" hidden="1">
      <c r="A689" s="1039"/>
      <c r="B689" s="1019"/>
      <c r="C689" s="1019"/>
      <c r="D689" s="1019"/>
      <c r="E689" s="1019"/>
      <c r="F689" s="1019"/>
      <c r="G689" s="1019"/>
      <c r="H689" s="1019"/>
      <c r="I689" s="1019"/>
      <c r="J689" s="1019"/>
      <c r="K689" s="1019"/>
      <c r="L689" s="1019"/>
      <c r="M689" s="1019"/>
      <c r="N689" s="1019"/>
      <c r="O689" s="1019"/>
      <c r="P689" s="1019"/>
      <c r="Q689" s="1019"/>
      <c r="R689" s="1019"/>
      <c r="S689" s="1019"/>
      <c r="T689" s="1019"/>
      <c r="U689" s="1019"/>
      <c r="V689" s="1019"/>
      <c r="W689" s="1019"/>
      <c r="X689" s="1040"/>
      <c r="Y689" s="1041"/>
      <c r="Z689" s="1019"/>
      <c r="AA689" s="1019"/>
      <c r="AB689" s="1019"/>
      <c r="AC689" s="1019"/>
      <c r="AD689" s="1019"/>
      <c r="AE689" s="1019"/>
      <c r="AF689" s="1019"/>
      <c r="AG689" s="1019"/>
      <c r="AH689" s="1019"/>
      <c r="AI689" s="1019"/>
      <c r="AJ689" s="1019"/>
      <c r="AK689" s="1019"/>
      <c r="AL689" s="1019"/>
      <c r="AM689" s="1019"/>
      <c r="AN689" s="1019"/>
      <c r="AO689" s="1019"/>
      <c r="AP689" s="1019"/>
      <c r="AQ689" s="1019"/>
      <c r="AR689" s="1019"/>
      <c r="AS689" s="1019"/>
      <c r="AT689" s="1039"/>
      <c r="AU689" s="1039"/>
      <c r="AV689" s="1042"/>
      <c r="AW689" s="1041"/>
      <c r="AX689" s="1039"/>
      <c r="AY689" s="1039"/>
      <c r="AZ689" s="1019"/>
      <c r="BA689" s="1019"/>
      <c r="BB689" s="1039"/>
      <c r="BC689" s="1039"/>
      <c r="BD689" s="1039"/>
      <c r="BE689" s="1019"/>
      <c r="BF689" s="1019"/>
      <c r="BG689" s="1039"/>
      <c r="BH689" s="1007"/>
      <c r="BI689" s="1007"/>
      <c r="BJ689" s="1007"/>
      <c r="BK689" s="1007"/>
      <c r="BL689" s="1007"/>
      <c r="BM689" s="1007"/>
      <c r="BN689" s="1007"/>
      <c r="BO689" s="1007"/>
      <c r="BP689" s="1007"/>
      <c r="BQ689" s="1007"/>
      <c r="BR689" s="1007"/>
      <c r="BS689" s="1007"/>
      <c r="BT689" s="1007"/>
      <c r="BU689" s="1007"/>
      <c r="BV689" s="1007"/>
      <c r="BW689" s="1007"/>
      <c r="BX689" s="1007"/>
      <c r="BY689" s="1007"/>
      <c r="BZ689" s="1007"/>
      <c r="CA689" s="1007"/>
      <c r="CB689" s="1007"/>
      <c r="CC689" s="1007"/>
      <c r="CD689" s="1007"/>
      <c r="CE689" s="1007"/>
      <c r="CF689" s="1007"/>
      <c r="CG689" s="1007"/>
      <c r="CH689" s="1007"/>
      <c r="CI689" s="1007"/>
      <c r="CJ689" s="1007"/>
    </row>
    <row r="690" spans="1:88" s="1011" customFormat="1" hidden="1">
      <c r="A690" s="1039"/>
      <c r="B690" s="1019"/>
      <c r="C690" s="1019"/>
      <c r="D690" s="1019"/>
      <c r="E690" s="1019"/>
      <c r="F690" s="1019"/>
      <c r="G690" s="1019"/>
      <c r="H690" s="1019"/>
      <c r="I690" s="1019"/>
      <c r="J690" s="1019"/>
      <c r="K690" s="1019"/>
      <c r="L690" s="1019"/>
      <c r="M690" s="1019"/>
      <c r="N690" s="1019"/>
      <c r="O690" s="1019"/>
      <c r="P690" s="1019"/>
      <c r="Q690" s="1019"/>
      <c r="R690" s="1019"/>
      <c r="S690" s="1019"/>
      <c r="T690" s="1019"/>
      <c r="U690" s="1019"/>
      <c r="V690" s="1019"/>
      <c r="W690" s="1019"/>
      <c r="X690" s="1040"/>
      <c r="Y690" s="1041"/>
      <c r="Z690" s="1019"/>
      <c r="AA690" s="1019"/>
      <c r="AB690" s="1019"/>
      <c r="AC690" s="1019"/>
      <c r="AD690" s="1019"/>
      <c r="AE690" s="1019"/>
      <c r="AF690" s="1019"/>
      <c r="AG690" s="1019"/>
      <c r="AH690" s="1019"/>
      <c r="AI690" s="1019"/>
      <c r="AJ690" s="1019"/>
      <c r="AK690" s="1019"/>
      <c r="AL690" s="1019"/>
      <c r="AM690" s="1019"/>
      <c r="AN690" s="1019"/>
      <c r="AO690" s="1019"/>
      <c r="AP690" s="1019"/>
      <c r="AQ690" s="1019"/>
      <c r="AR690" s="1019"/>
      <c r="AS690" s="1019"/>
      <c r="AT690" s="1039"/>
      <c r="AU690" s="1039"/>
      <c r="AV690" s="1042"/>
      <c r="AW690" s="1041"/>
      <c r="AX690" s="1039"/>
      <c r="AY690" s="1039"/>
      <c r="AZ690" s="1019"/>
      <c r="BA690" s="1019"/>
      <c r="BB690" s="1039"/>
      <c r="BC690" s="1039"/>
      <c r="BD690" s="1039"/>
      <c r="BE690" s="1019"/>
      <c r="BF690" s="1019"/>
      <c r="BG690" s="1039"/>
      <c r="BH690" s="1007"/>
      <c r="BI690" s="1007"/>
      <c r="BJ690" s="1007"/>
      <c r="BK690" s="1007"/>
      <c r="BL690" s="1007"/>
      <c r="BM690" s="1007"/>
      <c r="BN690" s="1007"/>
      <c r="BO690" s="1007"/>
      <c r="BP690" s="1007"/>
      <c r="BQ690" s="1007"/>
      <c r="BR690" s="1007"/>
      <c r="BS690" s="1007"/>
      <c r="BT690" s="1007"/>
      <c r="BU690" s="1007"/>
      <c r="BV690" s="1007"/>
      <c r="BW690" s="1007"/>
      <c r="BX690" s="1007"/>
      <c r="BY690" s="1007"/>
      <c r="BZ690" s="1007"/>
      <c r="CA690" s="1007"/>
      <c r="CB690" s="1007"/>
      <c r="CC690" s="1007"/>
      <c r="CD690" s="1007"/>
      <c r="CE690" s="1007"/>
      <c r="CF690" s="1007"/>
      <c r="CG690" s="1007"/>
      <c r="CH690" s="1007"/>
      <c r="CI690" s="1007"/>
      <c r="CJ690" s="1007"/>
    </row>
    <row r="691" spans="1:88" s="1011" customFormat="1" hidden="1">
      <c r="A691" s="1039"/>
      <c r="B691" s="1019"/>
      <c r="C691" s="1019"/>
      <c r="D691" s="1019"/>
      <c r="E691" s="1019"/>
      <c r="F691" s="1019"/>
      <c r="G691" s="1019"/>
      <c r="H691" s="1019"/>
      <c r="I691" s="1019"/>
      <c r="J691" s="1019"/>
      <c r="K691" s="1019"/>
      <c r="L691" s="1019"/>
      <c r="M691" s="1019"/>
      <c r="N691" s="1019"/>
      <c r="O691" s="1019"/>
      <c r="P691" s="1019"/>
      <c r="Q691" s="1019"/>
      <c r="R691" s="1019"/>
      <c r="S691" s="1019"/>
      <c r="T691" s="1019"/>
      <c r="U691" s="1019"/>
      <c r="V691" s="1019"/>
      <c r="W691" s="1019"/>
      <c r="X691" s="1040"/>
      <c r="Y691" s="1041"/>
      <c r="Z691" s="1019"/>
      <c r="AA691" s="1019"/>
      <c r="AB691" s="1019"/>
      <c r="AC691" s="1019"/>
      <c r="AD691" s="1019"/>
      <c r="AE691" s="1019"/>
      <c r="AF691" s="1019"/>
      <c r="AG691" s="1019"/>
      <c r="AH691" s="1019"/>
      <c r="AI691" s="1019"/>
      <c r="AJ691" s="1019"/>
      <c r="AK691" s="1019"/>
      <c r="AL691" s="1019"/>
      <c r="AM691" s="1019"/>
      <c r="AN691" s="1019"/>
      <c r="AO691" s="1019"/>
      <c r="AP691" s="1019"/>
      <c r="AQ691" s="1019"/>
      <c r="AR691" s="1019"/>
      <c r="AS691" s="1019"/>
      <c r="AT691" s="1039"/>
      <c r="AU691" s="1039"/>
      <c r="AV691" s="1042"/>
      <c r="AW691" s="1041"/>
      <c r="AX691" s="1039"/>
      <c r="AY691" s="1039"/>
      <c r="AZ691" s="1019"/>
      <c r="BA691" s="1019"/>
      <c r="BB691" s="1039"/>
      <c r="BC691" s="1039"/>
      <c r="BD691" s="1039"/>
      <c r="BE691" s="1019"/>
      <c r="BF691" s="1019"/>
      <c r="BG691" s="1039"/>
      <c r="BH691" s="1007"/>
      <c r="BI691" s="1007"/>
      <c r="BJ691" s="1007"/>
      <c r="BK691" s="1007"/>
      <c r="BL691" s="1007"/>
      <c r="BM691" s="1007"/>
      <c r="BN691" s="1007"/>
      <c r="BO691" s="1007"/>
      <c r="BP691" s="1007"/>
      <c r="BQ691" s="1007"/>
      <c r="BR691" s="1007"/>
      <c r="BS691" s="1007"/>
      <c r="BT691" s="1007"/>
      <c r="BU691" s="1007"/>
      <c r="BV691" s="1007"/>
      <c r="BW691" s="1007"/>
      <c r="BX691" s="1007"/>
      <c r="BY691" s="1007"/>
      <c r="BZ691" s="1007"/>
      <c r="CA691" s="1007"/>
      <c r="CB691" s="1007"/>
      <c r="CC691" s="1007"/>
      <c r="CD691" s="1007"/>
      <c r="CE691" s="1007"/>
      <c r="CF691" s="1007"/>
      <c r="CG691" s="1007"/>
      <c r="CH691" s="1007"/>
      <c r="CI691" s="1007"/>
      <c r="CJ691" s="1007"/>
    </row>
    <row r="692" spans="1:88" s="1011" customFormat="1" hidden="1">
      <c r="A692" s="1039"/>
      <c r="B692" s="1019"/>
      <c r="C692" s="1019"/>
      <c r="D692" s="1019"/>
      <c r="E692" s="1019"/>
      <c r="F692" s="1019"/>
      <c r="G692" s="1019"/>
      <c r="H692" s="1019"/>
      <c r="I692" s="1019"/>
      <c r="J692" s="1019"/>
      <c r="K692" s="1019"/>
      <c r="L692" s="1019"/>
      <c r="M692" s="1019"/>
      <c r="N692" s="1019"/>
      <c r="O692" s="1019"/>
      <c r="P692" s="1019"/>
      <c r="Q692" s="1019"/>
      <c r="R692" s="1019"/>
      <c r="S692" s="1019"/>
      <c r="T692" s="1019"/>
      <c r="U692" s="1019"/>
      <c r="V692" s="1019"/>
      <c r="W692" s="1019"/>
      <c r="X692" s="1040"/>
      <c r="Y692" s="1041"/>
      <c r="Z692" s="1019"/>
      <c r="AA692" s="1019"/>
      <c r="AB692" s="1019"/>
      <c r="AC692" s="1019"/>
      <c r="AD692" s="1019"/>
      <c r="AE692" s="1019"/>
      <c r="AF692" s="1019"/>
      <c r="AG692" s="1019"/>
      <c r="AH692" s="1019"/>
      <c r="AI692" s="1019"/>
      <c r="AJ692" s="1019"/>
      <c r="AK692" s="1019"/>
      <c r="AL692" s="1019"/>
      <c r="AM692" s="1019"/>
      <c r="AN692" s="1019"/>
      <c r="AO692" s="1019"/>
      <c r="AP692" s="1019"/>
      <c r="AQ692" s="1019"/>
      <c r="AR692" s="1019"/>
      <c r="AS692" s="1019"/>
      <c r="AT692" s="1039"/>
      <c r="AU692" s="1039"/>
      <c r="AV692" s="1042"/>
      <c r="AW692" s="1041"/>
      <c r="AX692" s="1039"/>
      <c r="AY692" s="1039"/>
      <c r="AZ692" s="1019"/>
      <c r="BA692" s="1019"/>
      <c r="BB692" s="1039"/>
      <c r="BC692" s="1039"/>
      <c r="BD692" s="1039"/>
      <c r="BE692" s="1019"/>
      <c r="BF692" s="1019"/>
      <c r="BG692" s="1039"/>
      <c r="BH692" s="1007"/>
      <c r="BI692" s="1007"/>
      <c r="BJ692" s="1007"/>
      <c r="BK692" s="1007"/>
      <c r="BL692" s="1007"/>
      <c r="BM692" s="1007"/>
      <c r="BN692" s="1007"/>
      <c r="BO692" s="1007"/>
      <c r="BP692" s="1007"/>
      <c r="BQ692" s="1007"/>
      <c r="BR692" s="1007"/>
      <c r="BS692" s="1007"/>
      <c r="BT692" s="1007"/>
      <c r="BU692" s="1007"/>
      <c r="BV692" s="1007"/>
      <c r="BW692" s="1007"/>
      <c r="BX692" s="1007"/>
      <c r="BY692" s="1007"/>
      <c r="BZ692" s="1007"/>
      <c r="CA692" s="1007"/>
      <c r="CB692" s="1007"/>
      <c r="CC692" s="1007"/>
      <c r="CD692" s="1007"/>
      <c r="CE692" s="1007"/>
      <c r="CF692" s="1007"/>
      <c r="CG692" s="1007"/>
      <c r="CH692" s="1007"/>
      <c r="CI692" s="1007"/>
      <c r="CJ692" s="1007"/>
    </row>
    <row r="693" spans="1:88" s="1011" customFormat="1" hidden="1">
      <c r="A693" s="1039"/>
      <c r="B693" s="1019"/>
      <c r="C693" s="1019"/>
      <c r="D693" s="1019"/>
      <c r="E693" s="1019"/>
      <c r="F693" s="1019"/>
      <c r="G693" s="1019"/>
      <c r="H693" s="1019"/>
      <c r="I693" s="1019"/>
      <c r="J693" s="1019"/>
      <c r="K693" s="1019"/>
      <c r="L693" s="1019"/>
      <c r="M693" s="1019"/>
      <c r="N693" s="1019"/>
      <c r="O693" s="1019"/>
      <c r="P693" s="1019"/>
      <c r="Q693" s="1019"/>
      <c r="R693" s="1019"/>
      <c r="S693" s="1019"/>
      <c r="T693" s="1019"/>
      <c r="U693" s="1019"/>
      <c r="V693" s="1019"/>
      <c r="W693" s="1019"/>
      <c r="X693" s="1040"/>
      <c r="Y693" s="1041"/>
      <c r="Z693" s="1019"/>
      <c r="AA693" s="1019"/>
      <c r="AB693" s="1019"/>
      <c r="AC693" s="1019"/>
      <c r="AD693" s="1019"/>
      <c r="AE693" s="1019"/>
      <c r="AF693" s="1019"/>
      <c r="AG693" s="1019"/>
      <c r="AH693" s="1019"/>
      <c r="AI693" s="1019"/>
      <c r="AJ693" s="1019"/>
      <c r="AK693" s="1019"/>
      <c r="AL693" s="1019"/>
      <c r="AM693" s="1019"/>
      <c r="AN693" s="1019"/>
      <c r="AO693" s="1019"/>
      <c r="AP693" s="1019"/>
      <c r="AQ693" s="1019"/>
      <c r="AR693" s="1019"/>
      <c r="AS693" s="1019"/>
      <c r="AT693" s="1039"/>
      <c r="AU693" s="1039"/>
      <c r="AV693" s="1042"/>
      <c r="AW693" s="1041"/>
      <c r="AX693" s="1039"/>
      <c r="AY693" s="1039"/>
      <c r="AZ693" s="1019"/>
      <c r="BA693" s="1019"/>
      <c r="BB693" s="1039"/>
      <c r="BC693" s="1039"/>
      <c r="BD693" s="1039"/>
      <c r="BE693" s="1019"/>
      <c r="BF693" s="1019"/>
      <c r="BG693" s="1039"/>
      <c r="BH693" s="1007"/>
      <c r="BI693" s="1007"/>
      <c r="BJ693" s="1007"/>
      <c r="BK693" s="1007"/>
      <c r="BL693" s="1007"/>
      <c r="BM693" s="1007"/>
      <c r="BN693" s="1007"/>
      <c r="BO693" s="1007"/>
      <c r="BP693" s="1007"/>
      <c r="BQ693" s="1007"/>
      <c r="BR693" s="1007"/>
      <c r="BS693" s="1007"/>
      <c r="BT693" s="1007"/>
      <c r="BU693" s="1007"/>
      <c r="BV693" s="1007"/>
      <c r="BW693" s="1007"/>
      <c r="BX693" s="1007"/>
      <c r="BY693" s="1007"/>
      <c r="BZ693" s="1007"/>
      <c r="CA693" s="1007"/>
      <c r="CB693" s="1007"/>
      <c r="CC693" s="1007"/>
      <c r="CD693" s="1007"/>
      <c r="CE693" s="1007"/>
      <c r="CF693" s="1007"/>
      <c r="CG693" s="1007"/>
      <c r="CH693" s="1007"/>
      <c r="CI693" s="1007"/>
      <c r="CJ693" s="1007"/>
    </row>
    <row r="694" spans="1:88" s="1011" customFormat="1" hidden="1">
      <c r="A694" s="1039"/>
      <c r="B694" s="1019"/>
      <c r="C694" s="1019"/>
      <c r="D694" s="1019"/>
      <c r="E694" s="1019"/>
      <c r="F694" s="1019"/>
      <c r="G694" s="1019"/>
      <c r="H694" s="1019"/>
      <c r="I694" s="1019"/>
      <c r="J694" s="1019"/>
      <c r="K694" s="1019"/>
      <c r="L694" s="1019"/>
      <c r="M694" s="1019"/>
      <c r="N694" s="1019"/>
      <c r="O694" s="1019"/>
      <c r="P694" s="1019"/>
      <c r="Q694" s="1019"/>
      <c r="R694" s="1019"/>
      <c r="S694" s="1019"/>
      <c r="T694" s="1019"/>
      <c r="U694" s="1019"/>
      <c r="V694" s="1019"/>
      <c r="W694" s="1019"/>
      <c r="X694" s="1040"/>
      <c r="Y694" s="1041"/>
      <c r="Z694" s="1019"/>
      <c r="AA694" s="1019"/>
      <c r="AB694" s="1019"/>
      <c r="AC694" s="1019"/>
      <c r="AD694" s="1019"/>
      <c r="AE694" s="1019"/>
      <c r="AF694" s="1019"/>
      <c r="AG694" s="1019"/>
      <c r="AH694" s="1019"/>
      <c r="AI694" s="1019"/>
      <c r="AJ694" s="1019"/>
      <c r="AK694" s="1019"/>
      <c r="AL694" s="1019"/>
      <c r="AM694" s="1019"/>
      <c r="AN694" s="1019"/>
      <c r="AO694" s="1019"/>
      <c r="AP694" s="1019"/>
      <c r="AQ694" s="1019"/>
      <c r="AR694" s="1019"/>
      <c r="AS694" s="1019"/>
      <c r="AT694" s="1039"/>
      <c r="AU694" s="1039"/>
      <c r="AV694" s="1042"/>
      <c r="AW694" s="1041"/>
      <c r="AX694" s="1039"/>
      <c r="AY694" s="1039"/>
      <c r="AZ694" s="1019"/>
      <c r="BA694" s="1019"/>
      <c r="BB694" s="1039"/>
      <c r="BC694" s="1039"/>
      <c r="BD694" s="1039"/>
      <c r="BE694" s="1019"/>
      <c r="BF694" s="1019"/>
      <c r="BG694" s="1039"/>
      <c r="BH694" s="1007"/>
      <c r="BI694" s="1007"/>
      <c r="BJ694" s="1007"/>
      <c r="BK694" s="1007"/>
      <c r="BL694" s="1007"/>
      <c r="BM694" s="1007"/>
      <c r="BN694" s="1007"/>
      <c r="BO694" s="1007"/>
      <c r="BP694" s="1007"/>
      <c r="BQ694" s="1007"/>
      <c r="BR694" s="1007"/>
      <c r="BS694" s="1007"/>
      <c r="BT694" s="1007"/>
      <c r="BU694" s="1007"/>
      <c r="BV694" s="1007"/>
      <c r="BW694" s="1007"/>
      <c r="BX694" s="1007"/>
      <c r="BY694" s="1007"/>
      <c r="BZ694" s="1007"/>
      <c r="CA694" s="1007"/>
      <c r="CB694" s="1007"/>
      <c r="CC694" s="1007"/>
      <c r="CD694" s="1007"/>
      <c r="CE694" s="1007"/>
      <c r="CF694" s="1007"/>
      <c r="CG694" s="1007"/>
      <c r="CH694" s="1007"/>
      <c r="CI694" s="1007"/>
      <c r="CJ694" s="1007"/>
    </row>
    <row r="695" spans="1:88" s="1011" customFormat="1" hidden="1">
      <c r="A695" s="1039"/>
      <c r="B695" s="1019"/>
      <c r="C695" s="1019"/>
      <c r="D695" s="1019"/>
      <c r="E695" s="1019"/>
      <c r="F695" s="1019"/>
      <c r="G695" s="1019"/>
      <c r="H695" s="1019"/>
      <c r="I695" s="1019"/>
      <c r="J695" s="1019"/>
      <c r="K695" s="1019"/>
      <c r="L695" s="1019"/>
      <c r="M695" s="1019"/>
      <c r="N695" s="1019"/>
      <c r="O695" s="1019"/>
      <c r="P695" s="1019"/>
      <c r="Q695" s="1019"/>
      <c r="R695" s="1019"/>
      <c r="S695" s="1019"/>
      <c r="T695" s="1019"/>
      <c r="U695" s="1019"/>
      <c r="V695" s="1019"/>
      <c r="W695" s="1019"/>
      <c r="X695" s="1040"/>
      <c r="Y695" s="1041"/>
      <c r="Z695" s="1019"/>
      <c r="AA695" s="1019"/>
      <c r="AB695" s="1019"/>
      <c r="AC695" s="1019"/>
      <c r="AD695" s="1019"/>
      <c r="AE695" s="1019"/>
      <c r="AF695" s="1019"/>
      <c r="AG695" s="1019"/>
      <c r="AH695" s="1019"/>
      <c r="AI695" s="1019"/>
      <c r="AJ695" s="1019"/>
      <c r="AK695" s="1019"/>
      <c r="AL695" s="1019"/>
      <c r="AM695" s="1019"/>
      <c r="AN695" s="1019"/>
      <c r="AO695" s="1019"/>
      <c r="AP695" s="1019"/>
      <c r="AQ695" s="1019"/>
      <c r="AR695" s="1019"/>
      <c r="AS695" s="1019"/>
      <c r="AT695" s="1039"/>
      <c r="AU695" s="1039"/>
      <c r="AV695" s="1042"/>
      <c r="AW695" s="1041"/>
      <c r="AX695" s="1039"/>
      <c r="AY695" s="1039"/>
      <c r="AZ695" s="1019"/>
      <c r="BA695" s="1019"/>
      <c r="BB695" s="1039"/>
      <c r="BC695" s="1039"/>
      <c r="BD695" s="1039"/>
      <c r="BE695" s="1019"/>
      <c r="BF695" s="1019"/>
      <c r="BG695" s="1039"/>
      <c r="BH695" s="1007"/>
      <c r="BI695" s="1007"/>
      <c r="BJ695" s="1007"/>
      <c r="BK695" s="1007"/>
      <c r="BL695" s="1007"/>
      <c r="BM695" s="1007"/>
      <c r="BN695" s="1007"/>
      <c r="BO695" s="1007"/>
      <c r="BP695" s="1007"/>
      <c r="BQ695" s="1007"/>
      <c r="BR695" s="1007"/>
      <c r="BS695" s="1007"/>
      <c r="BT695" s="1007"/>
      <c r="BU695" s="1007"/>
      <c r="BV695" s="1007"/>
      <c r="BW695" s="1007"/>
      <c r="BX695" s="1007"/>
      <c r="BY695" s="1007"/>
      <c r="BZ695" s="1007"/>
      <c r="CA695" s="1007"/>
      <c r="CB695" s="1007"/>
      <c r="CC695" s="1007"/>
      <c r="CD695" s="1007"/>
      <c r="CE695" s="1007"/>
      <c r="CF695" s="1007"/>
      <c r="CG695" s="1007"/>
      <c r="CH695" s="1007"/>
      <c r="CI695" s="1007"/>
      <c r="CJ695" s="1007"/>
    </row>
    <row r="696" spans="1:88" s="1011" customFormat="1" hidden="1">
      <c r="A696" s="1039"/>
      <c r="B696" s="1019"/>
      <c r="C696" s="1019"/>
      <c r="D696" s="1019"/>
      <c r="E696" s="1019"/>
      <c r="F696" s="1019"/>
      <c r="G696" s="1019"/>
      <c r="H696" s="1019"/>
      <c r="I696" s="1019"/>
      <c r="J696" s="1019"/>
      <c r="K696" s="1019"/>
      <c r="L696" s="1019"/>
      <c r="M696" s="1019"/>
      <c r="N696" s="1019"/>
      <c r="O696" s="1019"/>
      <c r="P696" s="1019"/>
      <c r="Q696" s="1019"/>
      <c r="R696" s="1019"/>
      <c r="S696" s="1019"/>
      <c r="T696" s="1019"/>
      <c r="U696" s="1019"/>
      <c r="V696" s="1019"/>
      <c r="W696" s="1019"/>
      <c r="X696" s="1040"/>
      <c r="Y696" s="1041"/>
      <c r="Z696" s="1019"/>
      <c r="AA696" s="1019"/>
      <c r="AB696" s="1019"/>
      <c r="AC696" s="1019"/>
      <c r="AD696" s="1019"/>
      <c r="AE696" s="1019"/>
      <c r="AF696" s="1019"/>
      <c r="AG696" s="1019"/>
      <c r="AH696" s="1019"/>
      <c r="AI696" s="1019"/>
      <c r="AJ696" s="1019"/>
      <c r="AK696" s="1019"/>
      <c r="AL696" s="1019"/>
      <c r="AM696" s="1019"/>
      <c r="AN696" s="1019"/>
      <c r="AO696" s="1019"/>
      <c r="AP696" s="1019"/>
      <c r="AQ696" s="1019"/>
      <c r="AR696" s="1019"/>
      <c r="AS696" s="1019"/>
      <c r="AT696" s="1039"/>
      <c r="AU696" s="1039"/>
      <c r="AV696" s="1042"/>
      <c r="AW696" s="1041"/>
      <c r="AX696" s="1039"/>
      <c r="AY696" s="1039"/>
      <c r="AZ696" s="1019"/>
      <c r="BA696" s="1019"/>
      <c r="BB696" s="1039"/>
      <c r="BC696" s="1039"/>
      <c r="BD696" s="1039"/>
      <c r="BE696" s="1019"/>
      <c r="BF696" s="1019"/>
      <c r="BG696" s="1039"/>
      <c r="BH696" s="1007"/>
      <c r="BI696" s="1007"/>
      <c r="BJ696" s="1007"/>
      <c r="BK696" s="1007"/>
      <c r="BL696" s="1007"/>
      <c r="BM696" s="1007"/>
      <c r="BN696" s="1007"/>
      <c r="BO696" s="1007"/>
      <c r="BP696" s="1007"/>
      <c r="BQ696" s="1007"/>
      <c r="BR696" s="1007"/>
      <c r="BS696" s="1007"/>
      <c r="BT696" s="1007"/>
      <c r="BU696" s="1007"/>
      <c r="BV696" s="1007"/>
      <c r="BW696" s="1007"/>
      <c r="BX696" s="1007"/>
      <c r="BY696" s="1007"/>
      <c r="BZ696" s="1007"/>
      <c r="CA696" s="1007"/>
      <c r="CB696" s="1007"/>
      <c r="CC696" s="1007"/>
      <c r="CD696" s="1007"/>
      <c r="CE696" s="1007"/>
      <c r="CF696" s="1007"/>
      <c r="CG696" s="1007"/>
      <c r="CH696" s="1007"/>
      <c r="CI696" s="1007"/>
      <c r="CJ696" s="1007"/>
    </row>
    <row r="697" spans="1:88" s="1011" customFormat="1" hidden="1">
      <c r="A697" s="1039"/>
      <c r="B697" s="1019"/>
      <c r="C697" s="1019"/>
      <c r="D697" s="1019"/>
      <c r="E697" s="1019"/>
      <c r="F697" s="1019"/>
      <c r="G697" s="1019"/>
      <c r="H697" s="1019"/>
      <c r="I697" s="1019"/>
      <c r="J697" s="1019"/>
      <c r="K697" s="1019"/>
      <c r="L697" s="1019"/>
      <c r="M697" s="1019"/>
      <c r="N697" s="1019"/>
      <c r="O697" s="1019"/>
      <c r="P697" s="1019"/>
      <c r="Q697" s="1019"/>
      <c r="R697" s="1019"/>
      <c r="S697" s="1019"/>
      <c r="T697" s="1019"/>
      <c r="U697" s="1019"/>
      <c r="V697" s="1019"/>
      <c r="W697" s="1019"/>
      <c r="X697" s="1040"/>
      <c r="Y697" s="1041"/>
      <c r="Z697" s="1019"/>
      <c r="AA697" s="1019"/>
      <c r="AB697" s="1019"/>
      <c r="AC697" s="1019"/>
      <c r="AD697" s="1019"/>
      <c r="AE697" s="1019"/>
      <c r="AF697" s="1019"/>
      <c r="AG697" s="1019"/>
      <c r="AH697" s="1019"/>
      <c r="AI697" s="1019"/>
      <c r="AJ697" s="1019"/>
      <c r="AK697" s="1019"/>
      <c r="AL697" s="1019"/>
      <c r="AM697" s="1019"/>
      <c r="AN697" s="1019"/>
      <c r="AO697" s="1019"/>
      <c r="AP697" s="1019"/>
      <c r="AQ697" s="1019"/>
      <c r="AR697" s="1019"/>
      <c r="AS697" s="1019"/>
      <c r="AT697" s="1039"/>
      <c r="AU697" s="1039"/>
      <c r="AV697" s="1042"/>
      <c r="AW697" s="1041"/>
      <c r="AX697" s="1039"/>
      <c r="AY697" s="1039"/>
      <c r="AZ697" s="1019"/>
      <c r="BA697" s="1019"/>
      <c r="BB697" s="1039"/>
      <c r="BC697" s="1039"/>
      <c r="BD697" s="1039"/>
      <c r="BE697" s="1019"/>
      <c r="BF697" s="1019"/>
      <c r="BG697" s="1039"/>
      <c r="BH697" s="1007"/>
      <c r="BI697" s="1007"/>
      <c r="BJ697" s="1007"/>
      <c r="BK697" s="1007"/>
      <c r="BL697" s="1007"/>
      <c r="BM697" s="1007"/>
      <c r="BN697" s="1007"/>
      <c r="BO697" s="1007"/>
      <c r="BP697" s="1007"/>
      <c r="BQ697" s="1007"/>
      <c r="BR697" s="1007"/>
      <c r="BS697" s="1007"/>
      <c r="BT697" s="1007"/>
      <c r="BU697" s="1007"/>
      <c r="BV697" s="1007"/>
      <c r="BW697" s="1007"/>
      <c r="BX697" s="1007"/>
      <c r="BY697" s="1007"/>
      <c r="BZ697" s="1007"/>
      <c r="CA697" s="1007"/>
      <c r="CB697" s="1007"/>
      <c r="CC697" s="1007"/>
      <c r="CD697" s="1007"/>
      <c r="CE697" s="1007"/>
      <c r="CF697" s="1007"/>
      <c r="CG697" s="1007"/>
      <c r="CH697" s="1007"/>
      <c r="CI697" s="1007"/>
      <c r="CJ697" s="1007"/>
    </row>
    <row r="698" spans="1:88" s="1011" customFormat="1" hidden="1">
      <c r="A698" s="1039"/>
      <c r="B698" s="1019"/>
      <c r="C698" s="1019"/>
      <c r="D698" s="1019"/>
      <c r="E698" s="1019"/>
      <c r="F698" s="1019"/>
      <c r="G698" s="1019"/>
      <c r="H698" s="1019"/>
      <c r="I698" s="1019"/>
      <c r="J698" s="1019"/>
      <c r="K698" s="1019"/>
      <c r="L698" s="1019"/>
      <c r="M698" s="1019"/>
      <c r="N698" s="1019"/>
      <c r="O698" s="1019"/>
      <c r="P698" s="1019"/>
      <c r="Q698" s="1019"/>
      <c r="R698" s="1019"/>
      <c r="S698" s="1019"/>
      <c r="T698" s="1019"/>
      <c r="U698" s="1019"/>
      <c r="V698" s="1019"/>
      <c r="W698" s="1019"/>
      <c r="X698" s="1040"/>
      <c r="Y698" s="1041"/>
      <c r="Z698" s="1019"/>
      <c r="AA698" s="1019"/>
      <c r="AB698" s="1019"/>
      <c r="AC698" s="1019"/>
      <c r="AD698" s="1019"/>
      <c r="AE698" s="1019"/>
      <c r="AF698" s="1019"/>
      <c r="AG698" s="1019"/>
      <c r="AH698" s="1019"/>
      <c r="AI698" s="1019"/>
      <c r="AJ698" s="1019"/>
      <c r="AK698" s="1019"/>
      <c r="AL698" s="1019"/>
      <c r="AM698" s="1019"/>
      <c r="AN698" s="1019"/>
      <c r="AO698" s="1019"/>
      <c r="AP698" s="1019"/>
      <c r="AQ698" s="1019"/>
      <c r="AR698" s="1019"/>
      <c r="AS698" s="1019"/>
      <c r="AT698" s="1039"/>
      <c r="AU698" s="1039"/>
      <c r="AV698" s="1042"/>
      <c r="AW698" s="1041"/>
      <c r="AX698" s="1039"/>
      <c r="AY698" s="1039"/>
      <c r="AZ698" s="1019"/>
      <c r="BA698" s="1019"/>
      <c r="BB698" s="1039"/>
      <c r="BC698" s="1039"/>
      <c r="BD698" s="1039"/>
      <c r="BE698" s="1019"/>
      <c r="BF698" s="1019"/>
      <c r="BG698" s="1039"/>
      <c r="BH698" s="1007"/>
      <c r="BI698" s="1007"/>
      <c r="BJ698" s="1007"/>
      <c r="BK698" s="1007"/>
      <c r="BL698" s="1007"/>
      <c r="BM698" s="1007"/>
      <c r="BN698" s="1007"/>
      <c r="BO698" s="1007"/>
      <c r="BP698" s="1007"/>
      <c r="BQ698" s="1007"/>
      <c r="BR698" s="1007"/>
      <c r="BS698" s="1007"/>
      <c r="BT698" s="1007"/>
      <c r="BU698" s="1007"/>
      <c r="BV698" s="1007"/>
      <c r="BW698" s="1007"/>
      <c r="BX698" s="1007"/>
      <c r="BY698" s="1007"/>
      <c r="BZ698" s="1007"/>
      <c r="CA698" s="1007"/>
      <c r="CB698" s="1007"/>
      <c r="CC698" s="1007"/>
      <c r="CD698" s="1007"/>
      <c r="CE698" s="1007"/>
      <c r="CF698" s="1007"/>
      <c r="CG698" s="1007"/>
      <c r="CH698" s="1007"/>
      <c r="CI698" s="1007"/>
      <c r="CJ698" s="1007"/>
    </row>
    <row r="699" spans="1:88" s="1011" customFormat="1" hidden="1">
      <c r="A699" s="1039"/>
      <c r="B699" s="1019"/>
      <c r="C699" s="1019"/>
      <c r="D699" s="1019"/>
      <c r="E699" s="1019"/>
      <c r="F699" s="1019"/>
      <c r="G699" s="1019"/>
      <c r="H699" s="1019"/>
      <c r="I699" s="1019"/>
      <c r="J699" s="1019"/>
      <c r="K699" s="1019"/>
      <c r="L699" s="1019"/>
      <c r="M699" s="1019"/>
      <c r="N699" s="1019"/>
      <c r="O699" s="1019"/>
      <c r="P699" s="1019"/>
      <c r="Q699" s="1019"/>
      <c r="R699" s="1019"/>
      <c r="S699" s="1019"/>
      <c r="T699" s="1019"/>
      <c r="U699" s="1019"/>
      <c r="V699" s="1019"/>
      <c r="W699" s="1019"/>
      <c r="X699" s="1040"/>
      <c r="Y699" s="1041"/>
      <c r="Z699" s="1019"/>
      <c r="AA699" s="1019"/>
      <c r="AB699" s="1019"/>
      <c r="AC699" s="1019"/>
      <c r="AD699" s="1019"/>
      <c r="AE699" s="1019"/>
      <c r="AF699" s="1019"/>
      <c r="AG699" s="1019"/>
      <c r="AH699" s="1019"/>
      <c r="AI699" s="1019"/>
      <c r="AJ699" s="1019"/>
      <c r="AK699" s="1019"/>
      <c r="AL699" s="1019"/>
      <c r="AM699" s="1019"/>
      <c r="AN699" s="1019"/>
      <c r="AO699" s="1019"/>
      <c r="AP699" s="1019"/>
      <c r="AQ699" s="1019"/>
      <c r="AR699" s="1019"/>
      <c r="AS699" s="1019"/>
      <c r="AT699" s="1039"/>
      <c r="AU699" s="1039"/>
      <c r="AV699" s="1042"/>
      <c r="AW699" s="1041"/>
      <c r="AX699" s="1039"/>
      <c r="AY699" s="1039"/>
      <c r="AZ699" s="1019"/>
      <c r="BA699" s="1019"/>
      <c r="BB699" s="1039"/>
      <c r="BC699" s="1039"/>
      <c r="BD699" s="1039"/>
      <c r="BE699" s="1019"/>
      <c r="BF699" s="1019"/>
      <c r="BG699" s="1039"/>
      <c r="BH699" s="1007"/>
      <c r="BI699" s="1007"/>
      <c r="BJ699" s="1007"/>
      <c r="BK699" s="1007"/>
      <c r="BL699" s="1007"/>
      <c r="BM699" s="1007"/>
      <c r="BN699" s="1007"/>
      <c r="BO699" s="1007"/>
      <c r="BP699" s="1007"/>
      <c r="BQ699" s="1007"/>
      <c r="BR699" s="1007"/>
      <c r="BS699" s="1007"/>
      <c r="BT699" s="1007"/>
      <c r="BU699" s="1007"/>
      <c r="BV699" s="1007"/>
      <c r="BW699" s="1007"/>
      <c r="BX699" s="1007"/>
      <c r="BY699" s="1007"/>
      <c r="BZ699" s="1007"/>
      <c r="CA699" s="1007"/>
      <c r="CB699" s="1007"/>
      <c r="CC699" s="1007"/>
      <c r="CD699" s="1007"/>
      <c r="CE699" s="1007"/>
      <c r="CF699" s="1007"/>
      <c r="CG699" s="1007"/>
      <c r="CH699" s="1007"/>
      <c r="CI699" s="1007"/>
      <c r="CJ699" s="1007"/>
    </row>
    <row r="700" spans="1:88" s="1011" customFormat="1" hidden="1">
      <c r="A700" s="1039"/>
      <c r="B700" s="1019"/>
      <c r="C700" s="1019"/>
      <c r="D700" s="1019"/>
      <c r="E700" s="1019"/>
      <c r="F700" s="1019"/>
      <c r="G700" s="1019"/>
      <c r="H700" s="1019"/>
      <c r="I700" s="1019"/>
      <c r="J700" s="1019"/>
      <c r="K700" s="1019"/>
      <c r="L700" s="1019"/>
      <c r="M700" s="1019"/>
      <c r="N700" s="1019"/>
      <c r="O700" s="1019"/>
      <c r="P700" s="1019"/>
      <c r="Q700" s="1019"/>
      <c r="R700" s="1019"/>
      <c r="S700" s="1019"/>
      <c r="T700" s="1019"/>
      <c r="U700" s="1019"/>
      <c r="V700" s="1019"/>
      <c r="W700" s="1019"/>
      <c r="X700" s="1040"/>
      <c r="Y700" s="1041"/>
      <c r="Z700" s="1019"/>
      <c r="AA700" s="1019"/>
      <c r="AB700" s="1019"/>
      <c r="AC700" s="1019"/>
      <c r="AD700" s="1019"/>
      <c r="AE700" s="1019"/>
      <c r="AF700" s="1019"/>
      <c r="AG700" s="1019"/>
      <c r="AH700" s="1019"/>
      <c r="AI700" s="1019"/>
      <c r="AJ700" s="1019"/>
      <c r="AK700" s="1019"/>
      <c r="AL700" s="1019"/>
      <c r="AM700" s="1019"/>
      <c r="AN700" s="1019"/>
      <c r="AO700" s="1019"/>
      <c r="AP700" s="1019"/>
      <c r="AQ700" s="1019"/>
      <c r="AR700" s="1019"/>
      <c r="AS700" s="1019"/>
      <c r="AT700" s="1039"/>
      <c r="AU700" s="1039"/>
      <c r="AV700" s="1042"/>
      <c r="AW700" s="1041"/>
      <c r="AX700" s="1039"/>
      <c r="AY700" s="1039"/>
      <c r="AZ700" s="1019"/>
      <c r="BA700" s="1019"/>
      <c r="BB700" s="1039"/>
      <c r="BC700" s="1039"/>
      <c r="BD700" s="1039"/>
      <c r="BE700" s="1019"/>
      <c r="BF700" s="1019"/>
      <c r="BG700" s="1039"/>
      <c r="BH700" s="1007"/>
      <c r="BI700" s="1007"/>
      <c r="BJ700" s="1007"/>
      <c r="BK700" s="1007"/>
      <c r="BL700" s="1007"/>
      <c r="BM700" s="1007"/>
      <c r="BN700" s="1007"/>
      <c r="BO700" s="1007"/>
      <c r="BP700" s="1007"/>
      <c r="BQ700" s="1007"/>
      <c r="BR700" s="1007"/>
      <c r="BS700" s="1007"/>
      <c r="BT700" s="1007"/>
      <c r="BU700" s="1007"/>
      <c r="BV700" s="1007"/>
      <c r="BW700" s="1007"/>
      <c r="BX700" s="1007"/>
      <c r="BY700" s="1007"/>
      <c r="BZ700" s="1007"/>
      <c r="CA700" s="1007"/>
      <c r="CB700" s="1007"/>
      <c r="CC700" s="1007"/>
      <c r="CD700" s="1007"/>
      <c r="CE700" s="1007"/>
      <c r="CF700" s="1007"/>
      <c r="CG700" s="1007"/>
      <c r="CH700" s="1007"/>
      <c r="CI700" s="1007"/>
      <c r="CJ700" s="1007"/>
    </row>
    <row r="701" spans="1:88" s="1011" customFormat="1" hidden="1">
      <c r="A701" s="1039"/>
      <c r="B701" s="1019"/>
      <c r="C701" s="1019"/>
      <c r="D701" s="1019"/>
      <c r="E701" s="1019"/>
      <c r="F701" s="1019"/>
      <c r="G701" s="1019"/>
      <c r="H701" s="1019"/>
      <c r="I701" s="1019"/>
      <c r="J701" s="1019"/>
      <c r="K701" s="1019"/>
      <c r="L701" s="1019"/>
      <c r="M701" s="1019"/>
      <c r="N701" s="1019"/>
      <c r="O701" s="1019"/>
      <c r="P701" s="1019"/>
      <c r="Q701" s="1019"/>
      <c r="R701" s="1019"/>
      <c r="S701" s="1019"/>
      <c r="T701" s="1019"/>
      <c r="U701" s="1019"/>
      <c r="V701" s="1019"/>
      <c r="W701" s="1019"/>
      <c r="X701" s="1040"/>
      <c r="Y701" s="1041"/>
      <c r="Z701" s="1019"/>
      <c r="AA701" s="1019"/>
      <c r="AB701" s="1019"/>
      <c r="AC701" s="1019"/>
      <c r="AD701" s="1019"/>
      <c r="AE701" s="1019"/>
      <c r="AF701" s="1019"/>
      <c r="AG701" s="1019"/>
      <c r="AH701" s="1019"/>
      <c r="AI701" s="1019"/>
      <c r="AJ701" s="1019"/>
      <c r="AK701" s="1019"/>
      <c r="AL701" s="1019"/>
      <c r="AM701" s="1019"/>
      <c r="AN701" s="1019"/>
      <c r="AO701" s="1019"/>
      <c r="AP701" s="1019"/>
      <c r="AQ701" s="1019"/>
      <c r="AR701" s="1019"/>
      <c r="AS701" s="1019"/>
      <c r="AT701" s="1039"/>
      <c r="AU701" s="1039"/>
      <c r="AV701" s="1042"/>
      <c r="AW701" s="1041"/>
      <c r="AX701" s="1039"/>
      <c r="AY701" s="1039"/>
      <c r="AZ701" s="1019"/>
      <c r="BA701" s="1019"/>
      <c r="BB701" s="1039"/>
      <c r="BC701" s="1039"/>
      <c r="BD701" s="1039"/>
      <c r="BE701" s="1019"/>
      <c r="BF701" s="1019"/>
      <c r="BG701" s="1039"/>
      <c r="BH701" s="1007"/>
      <c r="BI701" s="1007"/>
      <c r="BJ701" s="1007"/>
      <c r="BK701" s="1007"/>
      <c r="BL701" s="1007"/>
      <c r="BM701" s="1007"/>
      <c r="BN701" s="1007"/>
      <c r="BO701" s="1007"/>
      <c r="BP701" s="1007"/>
      <c r="BQ701" s="1007"/>
      <c r="BR701" s="1007"/>
      <c r="BS701" s="1007"/>
      <c r="BT701" s="1007"/>
      <c r="BU701" s="1007"/>
      <c r="BV701" s="1007"/>
      <c r="BW701" s="1007"/>
      <c r="BX701" s="1007"/>
      <c r="BY701" s="1007"/>
      <c r="BZ701" s="1007"/>
      <c r="CA701" s="1007"/>
      <c r="CB701" s="1007"/>
      <c r="CC701" s="1007"/>
      <c r="CD701" s="1007"/>
      <c r="CE701" s="1007"/>
      <c r="CF701" s="1007"/>
      <c r="CG701" s="1007"/>
      <c r="CH701" s="1007"/>
      <c r="CI701" s="1007"/>
      <c r="CJ701" s="1007"/>
    </row>
    <row r="702" spans="1:88" s="1011" customFormat="1" hidden="1">
      <c r="A702" s="1039"/>
      <c r="B702" s="1019"/>
      <c r="C702" s="1019"/>
      <c r="D702" s="1019"/>
      <c r="E702" s="1019"/>
      <c r="F702" s="1019"/>
      <c r="G702" s="1019"/>
      <c r="H702" s="1019"/>
      <c r="I702" s="1019"/>
      <c r="J702" s="1019"/>
      <c r="K702" s="1019"/>
      <c r="L702" s="1019"/>
      <c r="M702" s="1019"/>
      <c r="N702" s="1019"/>
      <c r="O702" s="1019"/>
      <c r="P702" s="1019"/>
      <c r="Q702" s="1019"/>
      <c r="R702" s="1019"/>
      <c r="S702" s="1019"/>
      <c r="T702" s="1019"/>
      <c r="U702" s="1019"/>
      <c r="V702" s="1019"/>
      <c r="W702" s="1019"/>
      <c r="X702" s="1040"/>
      <c r="Y702" s="1041"/>
      <c r="Z702" s="1019"/>
      <c r="AA702" s="1019"/>
      <c r="AB702" s="1019"/>
      <c r="AC702" s="1019"/>
      <c r="AD702" s="1019"/>
      <c r="AE702" s="1019"/>
      <c r="AF702" s="1019"/>
      <c r="AG702" s="1019"/>
      <c r="AH702" s="1019"/>
      <c r="AI702" s="1019"/>
      <c r="AJ702" s="1019"/>
      <c r="AK702" s="1019"/>
      <c r="AL702" s="1019"/>
      <c r="AM702" s="1019"/>
      <c r="AN702" s="1019"/>
      <c r="AO702" s="1019"/>
      <c r="AP702" s="1019"/>
      <c r="AQ702" s="1019"/>
      <c r="AR702" s="1019"/>
      <c r="AS702" s="1019"/>
      <c r="AT702" s="1039"/>
      <c r="AU702" s="1039"/>
      <c r="AV702" s="1042"/>
      <c r="AW702" s="1041"/>
      <c r="AX702" s="1039"/>
      <c r="AY702" s="1039"/>
      <c r="AZ702" s="1019"/>
      <c r="BA702" s="1019"/>
      <c r="BB702" s="1039"/>
      <c r="BC702" s="1039"/>
      <c r="BD702" s="1039"/>
      <c r="BE702" s="1019"/>
      <c r="BF702" s="1019"/>
      <c r="BG702" s="1039"/>
      <c r="BH702" s="1007"/>
      <c r="BI702" s="1007"/>
      <c r="BJ702" s="1007"/>
      <c r="BK702" s="1007"/>
      <c r="BL702" s="1007"/>
      <c r="BM702" s="1007"/>
      <c r="BN702" s="1007"/>
      <c r="BO702" s="1007"/>
      <c r="BP702" s="1007"/>
      <c r="BQ702" s="1007"/>
      <c r="BR702" s="1007"/>
      <c r="BS702" s="1007"/>
      <c r="BT702" s="1007"/>
      <c r="BU702" s="1007"/>
      <c r="BV702" s="1007"/>
      <c r="BW702" s="1007"/>
      <c r="BX702" s="1007"/>
      <c r="BY702" s="1007"/>
      <c r="BZ702" s="1007"/>
      <c r="CA702" s="1007"/>
      <c r="CB702" s="1007"/>
      <c r="CC702" s="1007"/>
      <c r="CD702" s="1007"/>
      <c r="CE702" s="1007"/>
      <c r="CF702" s="1007"/>
      <c r="CG702" s="1007"/>
      <c r="CH702" s="1007"/>
      <c r="CI702" s="1007"/>
      <c r="CJ702" s="1007"/>
    </row>
    <row r="703" spans="1:88" s="1011" customFormat="1" hidden="1">
      <c r="A703" s="1039"/>
      <c r="B703" s="1019"/>
      <c r="C703" s="1019"/>
      <c r="D703" s="1019"/>
      <c r="E703" s="1019"/>
      <c r="F703" s="1019"/>
      <c r="G703" s="1019"/>
      <c r="H703" s="1019"/>
      <c r="I703" s="1019"/>
      <c r="J703" s="1019"/>
      <c r="K703" s="1019"/>
      <c r="L703" s="1019"/>
      <c r="M703" s="1019"/>
      <c r="N703" s="1019"/>
      <c r="O703" s="1019"/>
      <c r="P703" s="1019"/>
      <c r="Q703" s="1019"/>
      <c r="R703" s="1019"/>
      <c r="S703" s="1019"/>
      <c r="T703" s="1019"/>
      <c r="U703" s="1019"/>
      <c r="V703" s="1019"/>
      <c r="W703" s="1019"/>
      <c r="X703" s="1040"/>
      <c r="Y703" s="1041"/>
      <c r="Z703" s="1019"/>
      <c r="AA703" s="1019"/>
      <c r="AB703" s="1019"/>
      <c r="AC703" s="1019"/>
      <c r="AD703" s="1019"/>
      <c r="AE703" s="1019"/>
      <c r="AF703" s="1019"/>
      <c r="AG703" s="1019"/>
      <c r="AH703" s="1019"/>
      <c r="AI703" s="1019"/>
      <c r="AJ703" s="1019"/>
      <c r="AK703" s="1019"/>
      <c r="AL703" s="1019"/>
      <c r="AM703" s="1019"/>
      <c r="AN703" s="1019"/>
      <c r="AO703" s="1019"/>
      <c r="AP703" s="1019"/>
      <c r="AQ703" s="1019"/>
      <c r="AR703" s="1019"/>
      <c r="AS703" s="1019"/>
      <c r="AT703" s="1039"/>
      <c r="AU703" s="1039"/>
      <c r="AV703" s="1042"/>
      <c r="AW703" s="1041"/>
      <c r="AX703" s="1039"/>
      <c r="AY703" s="1039"/>
      <c r="AZ703" s="1019"/>
      <c r="BA703" s="1019"/>
      <c r="BB703" s="1039"/>
      <c r="BC703" s="1039"/>
      <c r="BD703" s="1039"/>
      <c r="BE703" s="1019"/>
      <c r="BF703" s="1019"/>
      <c r="BG703" s="1039"/>
      <c r="BH703" s="1007"/>
      <c r="BI703" s="1007"/>
      <c r="BJ703" s="1007"/>
      <c r="BK703" s="1007"/>
      <c r="BL703" s="1007"/>
      <c r="BM703" s="1007"/>
      <c r="BN703" s="1007"/>
      <c r="BO703" s="1007"/>
      <c r="BP703" s="1007"/>
      <c r="BQ703" s="1007"/>
      <c r="BR703" s="1007"/>
      <c r="BS703" s="1007"/>
      <c r="BT703" s="1007"/>
      <c r="BU703" s="1007"/>
      <c r="BV703" s="1007"/>
      <c r="BW703" s="1007"/>
      <c r="BX703" s="1007"/>
      <c r="BY703" s="1007"/>
      <c r="BZ703" s="1007"/>
      <c r="CA703" s="1007"/>
      <c r="CB703" s="1007"/>
      <c r="CC703" s="1007"/>
      <c r="CD703" s="1007"/>
      <c r="CE703" s="1007"/>
      <c r="CF703" s="1007"/>
      <c r="CG703" s="1007"/>
      <c r="CH703" s="1007"/>
      <c r="CI703" s="1007"/>
      <c r="CJ703" s="1007"/>
    </row>
    <row r="704" spans="1:88" s="1011" customFormat="1" hidden="1">
      <c r="A704" s="1039"/>
      <c r="B704" s="1019"/>
      <c r="C704" s="1019"/>
      <c r="D704" s="1019"/>
      <c r="E704" s="1019"/>
      <c r="F704" s="1019"/>
      <c r="G704" s="1019"/>
      <c r="H704" s="1019"/>
      <c r="I704" s="1019"/>
      <c r="J704" s="1019"/>
      <c r="K704" s="1019"/>
      <c r="L704" s="1019"/>
      <c r="M704" s="1019"/>
      <c r="N704" s="1019"/>
      <c r="O704" s="1019"/>
      <c r="P704" s="1019"/>
      <c r="Q704" s="1019"/>
      <c r="R704" s="1019"/>
      <c r="S704" s="1019"/>
      <c r="T704" s="1019"/>
      <c r="U704" s="1019"/>
      <c r="V704" s="1019"/>
      <c r="W704" s="1019"/>
      <c r="X704" s="1040"/>
      <c r="Y704" s="1041"/>
      <c r="Z704" s="1019"/>
      <c r="AA704" s="1019"/>
      <c r="AB704" s="1019"/>
      <c r="AC704" s="1019"/>
      <c r="AD704" s="1019"/>
      <c r="AE704" s="1019"/>
      <c r="AF704" s="1019"/>
      <c r="AG704" s="1019"/>
      <c r="AH704" s="1019"/>
      <c r="AI704" s="1019"/>
      <c r="AJ704" s="1019"/>
      <c r="AK704" s="1019"/>
      <c r="AL704" s="1019"/>
      <c r="AM704" s="1019"/>
      <c r="AN704" s="1019"/>
      <c r="AO704" s="1019"/>
      <c r="AP704" s="1019"/>
      <c r="AQ704" s="1019"/>
      <c r="AR704" s="1019"/>
      <c r="AS704" s="1019"/>
      <c r="AT704" s="1039"/>
      <c r="AU704" s="1039"/>
      <c r="AV704" s="1042"/>
      <c r="AW704" s="1041"/>
      <c r="AX704" s="1039"/>
      <c r="AY704" s="1039"/>
      <c r="AZ704" s="1019"/>
      <c r="BA704" s="1019"/>
      <c r="BB704" s="1039"/>
      <c r="BC704" s="1039"/>
      <c r="BD704" s="1039"/>
      <c r="BE704" s="1019"/>
      <c r="BF704" s="1019"/>
      <c r="BG704" s="1039"/>
      <c r="BH704" s="1007"/>
      <c r="BI704" s="1007"/>
      <c r="BJ704" s="1007"/>
      <c r="BK704" s="1007"/>
      <c r="BL704" s="1007"/>
      <c r="BM704" s="1007"/>
      <c r="BN704" s="1007"/>
      <c r="BO704" s="1007"/>
      <c r="BP704" s="1007"/>
      <c r="BQ704" s="1007"/>
      <c r="BR704" s="1007"/>
      <c r="BS704" s="1007"/>
      <c r="BT704" s="1007"/>
      <c r="BU704" s="1007"/>
      <c r="BV704" s="1007"/>
      <c r="BW704" s="1007"/>
      <c r="BX704" s="1007"/>
      <c r="BY704" s="1007"/>
      <c r="BZ704" s="1007"/>
      <c r="CA704" s="1007"/>
      <c r="CB704" s="1007"/>
      <c r="CC704" s="1007"/>
      <c r="CD704" s="1007"/>
      <c r="CE704" s="1007"/>
      <c r="CF704" s="1007"/>
      <c r="CG704" s="1007"/>
      <c r="CH704" s="1007"/>
      <c r="CI704" s="1007"/>
      <c r="CJ704" s="1007"/>
    </row>
    <row r="705" spans="1:88" s="1011" customFormat="1" hidden="1">
      <c r="A705" s="1039"/>
      <c r="B705" s="1019"/>
      <c r="C705" s="1019"/>
      <c r="D705" s="1019"/>
      <c r="E705" s="1019"/>
      <c r="F705" s="1019"/>
      <c r="G705" s="1019"/>
      <c r="H705" s="1019"/>
      <c r="I705" s="1019"/>
      <c r="J705" s="1019"/>
      <c r="K705" s="1019"/>
      <c r="L705" s="1019"/>
      <c r="M705" s="1019"/>
      <c r="N705" s="1019"/>
      <c r="O705" s="1019"/>
      <c r="P705" s="1019"/>
      <c r="Q705" s="1019"/>
      <c r="R705" s="1019"/>
      <c r="S705" s="1019"/>
      <c r="T705" s="1019"/>
      <c r="U705" s="1019"/>
      <c r="V705" s="1019"/>
      <c r="W705" s="1019"/>
      <c r="X705" s="1040"/>
      <c r="Y705" s="1041"/>
      <c r="Z705" s="1019"/>
      <c r="AA705" s="1019"/>
      <c r="AB705" s="1019"/>
      <c r="AC705" s="1019"/>
      <c r="AD705" s="1019"/>
      <c r="AE705" s="1019"/>
      <c r="AF705" s="1019"/>
      <c r="AG705" s="1019"/>
      <c r="AH705" s="1019"/>
      <c r="AI705" s="1019"/>
      <c r="AJ705" s="1019"/>
      <c r="AK705" s="1019"/>
      <c r="AL705" s="1019"/>
      <c r="AM705" s="1019"/>
      <c r="AN705" s="1019"/>
      <c r="AO705" s="1019"/>
      <c r="AP705" s="1019"/>
      <c r="AQ705" s="1019"/>
      <c r="AR705" s="1019"/>
      <c r="AS705" s="1019"/>
      <c r="AT705" s="1039"/>
      <c r="AU705" s="1039"/>
      <c r="AV705" s="1042"/>
      <c r="AW705" s="1041"/>
      <c r="AX705" s="1039"/>
      <c r="AY705" s="1039"/>
      <c r="AZ705" s="1019"/>
      <c r="BA705" s="1019"/>
      <c r="BB705" s="1039"/>
      <c r="BC705" s="1039"/>
      <c r="BD705" s="1039"/>
      <c r="BE705" s="1019"/>
      <c r="BF705" s="1019"/>
      <c r="BG705" s="1039"/>
      <c r="BH705" s="1007"/>
      <c r="BI705" s="1007"/>
      <c r="BJ705" s="1007"/>
      <c r="BK705" s="1007"/>
      <c r="BL705" s="1007"/>
      <c r="BM705" s="1007"/>
      <c r="BN705" s="1007"/>
      <c r="BO705" s="1007"/>
      <c r="BP705" s="1007"/>
      <c r="BQ705" s="1007"/>
      <c r="BR705" s="1007"/>
      <c r="BS705" s="1007"/>
      <c r="BT705" s="1007"/>
      <c r="BU705" s="1007"/>
      <c r="BV705" s="1007"/>
      <c r="BW705" s="1007"/>
      <c r="BX705" s="1007"/>
      <c r="BY705" s="1007"/>
      <c r="BZ705" s="1007"/>
      <c r="CA705" s="1007"/>
      <c r="CB705" s="1007"/>
      <c r="CC705" s="1007"/>
      <c r="CD705" s="1007"/>
      <c r="CE705" s="1007"/>
      <c r="CF705" s="1007"/>
      <c r="CG705" s="1007"/>
      <c r="CH705" s="1007"/>
      <c r="CI705" s="1007"/>
      <c r="CJ705" s="1007"/>
    </row>
    <row r="706" spans="1:88" s="1011" customFormat="1" hidden="1">
      <c r="A706" s="1039"/>
      <c r="B706" s="1019"/>
      <c r="C706" s="1019"/>
      <c r="D706" s="1019"/>
      <c r="E706" s="1019"/>
      <c r="F706" s="1019"/>
      <c r="G706" s="1019"/>
      <c r="H706" s="1019"/>
      <c r="I706" s="1019"/>
      <c r="J706" s="1019"/>
      <c r="K706" s="1019"/>
      <c r="L706" s="1019"/>
      <c r="M706" s="1019"/>
      <c r="N706" s="1019"/>
      <c r="O706" s="1019"/>
      <c r="P706" s="1019"/>
      <c r="Q706" s="1019"/>
      <c r="R706" s="1019"/>
      <c r="S706" s="1019"/>
      <c r="T706" s="1019"/>
      <c r="U706" s="1019"/>
      <c r="V706" s="1019"/>
      <c r="W706" s="1019"/>
      <c r="X706" s="1040"/>
      <c r="Y706" s="1041"/>
      <c r="Z706" s="1019"/>
      <c r="AA706" s="1019"/>
      <c r="AB706" s="1019"/>
      <c r="AC706" s="1019"/>
      <c r="AD706" s="1019"/>
      <c r="AE706" s="1019"/>
      <c r="AF706" s="1019"/>
      <c r="AG706" s="1019"/>
      <c r="AH706" s="1019"/>
      <c r="AI706" s="1019"/>
      <c r="AJ706" s="1019"/>
      <c r="AK706" s="1019"/>
      <c r="AL706" s="1019"/>
      <c r="AM706" s="1019"/>
      <c r="AN706" s="1019"/>
      <c r="AO706" s="1019"/>
      <c r="AP706" s="1019"/>
      <c r="AQ706" s="1019"/>
      <c r="AR706" s="1019"/>
      <c r="AS706" s="1019"/>
      <c r="AT706" s="1039"/>
      <c r="AU706" s="1039"/>
      <c r="AV706" s="1042"/>
      <c r="AW706" s="1041"/>
      <c r="AX706" s="1039"/>
      <c r="AY706" s="1039"/>
      <c r="AZ706" s="1019"/>
      <c r="BA706" s="1019"/>
      <c r="BB706" s="1039"/>
      <c r="BC706" s="1039"/>
      <c r="BD706" s="1039"/>
      <c r="BE706" s="1019"/>
      <c r="BF706" s="1019"/>
      <c r="BG706" s="1039"/>
      <c r="BH706" s="1007"/>
      <c r="BI706" s="1007"/>
      <c r="BJ706" s="1007"/>
      <c r="BK706" s="1007"/>
      <c r="BL706" s="1007"/>
      <c r="BM706" s="1007"/>
      <c r="BN706" s="1007"/>
      <c r="BO706" s="1007"/>
      <c r="BP706" s="1007"/>
      <c r="BQ706" s="1007"/>
      <c r="BR706" s="1007"/>
      <c r="BS706" s="1007"/>
      <c r="BT706" s="1007"/>
      <c r="BU706" s="1007"/>
      <c r="BV706" s="1007"/>
      <c r="BW706" s="1007"/>
      <c r="BX706" s="1007"/>
      <c r="BY706" s="1007"/>
      <c r="BZ706" s="1007"/>
      <c r="CA706" s="1007"/>
      <c r="CB706" s="1007"/>
      <c r="CC706" s="1007"/>
      <c r="CD706" s="1007"/>
      <c r="CE706" s="1007"/>
      <c r="CF706" s="1007"/>
      <c r="CG706" s="1007"/>
      <c r="CH706" s="1007"/>
      <c r="CI706" s="1007"/>
      <c r="CJ706" s="1007"/>
    </row>
    <row r="707" spans="1:88" s="1011" customFormat="1" hidden="1">
      <c r="A707" s="1039"/>
      <c r="B707" s="1019"/>
      <c r="C707" s="1019"/>
      <c r="D707" s="1019"/>
      <c r="E707" s="1019"/>
      <c r="F707" s="1019"/>
      <c r="G707" s="1019"/>
      <c r="H707" s="1019"/>
      <c r="I707" s="1019"/>
      <c r="J707" s="1019"/>
      <c r="K707" s="1019"/>
      <c r="L707" s="1019"/>
      <c r="M707" s="1019"/>
      <c r="N707" s="1019"/>
      <c r="O707" s="1019"/>
      <c r="P707" s="1019"/>
      <c r="Q707" s="1019"/>
      <c r="R707" s="1019"/>
      <c r="S707" s="1019"/>
      <c r="T707" s="1019"/>
      <c r="U707" s="1019"/>
      <c r="V707" s="1019"/>
      <c r="W707" s="1019"/>
      <c r="X707" s="1040"/>
      <c r="Y707" s="1041"/>
      <c r="Z707" s="1019"/>
      <c r="AA707" s="1019"/>
      <c r="AB707" s="1019"/>
      <c r="AC707" s="1019"/>
      <c r="AD707" s="1019"/>
      <c r="AE707" s="1019"/>
      <c r="AF707" s="1019"/>
      <c r="AG707" s="1019"/>
      <c r="AH707" s="1019"/>
      <c r="AI707" s="1019"/>
      <c r="AJ707" s="1019"/>
      <c r="AK707" s="1019"/>
      <c r="AL707" s="1019"/>
      <c r="AM707" s="1019"/>
      <c r="AN707" s="1019"/>
      <c r="AO707" s="1019"/>
      <c r="AP707" s="1019"/>
      <c r="AQ707" s="1019"/>
      <c r="AR707" s="1019"/>
      <c r="AS707" s="1019"/>
      <c r="AT707" s="1039"/>
      <c r="AU707" s="1039"/>
      <c r="AV707" s="1042"/>
      <c r="AW707" s="1041"/>
      <c r="AX707" s="1039"/>
      <c r="AY707" s="1039"/>
      <c r="AZ707" s="1019"/>
      <c r="BA707" s="1019"/>
      <c r="BB707" s="1039"/>
      <c r="BC707" s="1039"/>
      <c r="BD707" s="1039"/>
      <c r="BE707" s="1019"/>
      <c r="BF707" s="1019"/>
      <c r="BG707" s="1039"/>
      <c r="BH707" s="1007"/>
      <c r="BI707" s="1007"/>
      <c r="BJ707" s="1007"/>
      <c r="BK707" s="1007"/>
      <c r="BL707" s="1007"/>
      <c r="BM707" s="1007"/>
      <c r="BN707" s="1007"/>
      <c r="BO707" s="1007"/>
      <c r="BP707" s="1007"/>
      <c r="BQ707" s="1007"/>
      <c r="BR707" s="1007"/>
      <c r="BS707" s="1007"/>
      <c r="BT707" s="1007"/>
      <c r="BU707" s="1007"/>
      <c r="BV707" s="1007"/>
      <c r="BW707" s="1007"/>
      <c r="BX707" s="1007"/>
      <c r="BY707" s="1007"/>
      <c r="BZ707" s="1007"/>
      <c r="CA707" s="1007"/>
      <c r="CB707" s="1007"/>
      <c r="CC707" s="1007"/>
      <c r="CD707" s="1007"/>
      <c r="CE707" s="1007"/>
      <c r="CF707" s="1007"/>
      <c r="CG707" s="1007"/>
      <c r="CH707" s="1007"/>
      <c r="CI707" s="1007"/>
      <c r="CJ707" s="1007"/>
    </row>
    <row r="708" spans="1:88" s="1011" customFormat="1" hidden="1">
      <c r="A708" s="1039"/>
      <c r="B708" s="1019"/>
      <c r="C708" s="1019"/>
      <c r="D708" s="1019"/>
      <c r="E708" s="1019"/>
      <c r="F708" s="1019"/>
      <c r="G708" s="1019"/>
      <c r="H708" s="1019"/>
      <c r="I708" s="1019"/>
      <c r="J708" s="1019"/>
      <c r="K708" s="1019"/>
      <c r="L708" s="1019"/>
      <c r="M708" s="1019"/>
      <c r="N708" s="1019"/>
      <c r="O708" s="1019"/>
      <c r="P708" s="1019"/>
      <c r="Q708" s="1019"/>
      <c r="R708" s="1019"/>
      <c r="S708" s="1019"/>
      <c r="T708" s="1019"/>
      <c r="U708" s="1019"/>
      <c r="V708" s="1019"/>
      <c r="W708" s="1019"/>
      <c r="X708" s="1040"/>
      <c r="Y708" s="1041"/>
      <c r="Z708" s="1019"/>
      <c r="AA708" s="1019"/>
      <c r="AB708" s="1019"/>
      <c r="AC708" s="1019"/>
      <c r="AD708" s="1019"/>
      <c r="AE708" s="1019"/>
      <c r="AF708" s="1019"/>
      <c r="AG708" s="1019"/>
      <c r="AH708" s="1019"/>
      <c r="AI708" s="1019"/>
      <c r="AJ708" s="1019"/>
      <c r="AK708" s="1019"/>
      <c r="AL708" s="1019"/>
      <c r="AM708" s="1019"/>
      <c r="AN708" s="1019"/>
      <c r="AO708" s="1019"/>
      <c r="AP708" s="1019"/>
      <c r="AQ708" s="1019"/>
      <c r="AR708" s="1019"/>
      <c r="AS708" s="1019"/>
      <c r="AT708" s="1039"/>
      <c r="AU708" s="1039"/>
      <c r="AV708" s="1042"/>
      <c r="AW708" s="1041"/>
      <c r="AX708" s="1039"/>
      <c r="AY708" s="1039"/>
      <c r="AZ708" s="1019"/>
      <c r="BA708" s="1019"/>
      <c r="BB708" s="1039"/>
      <c r="BC708" s="1039"/>
      <c r="BD708" s="1039"/>
      <c r="BE708" s="1019"/>
      <c r="BF708" s="1019"/>
      <c r="BG708" s="1039"/>
      <c r="BH708" s="1007"/>
      <c r="BI708" s="1007"/>
      <c r="BJ708" s="1007"/>
      <c r="BK708" s="1007"/>
      <c r="BL708" s="1007"/>
      <c r="BM708" s="1007"/>
      <c r="BN708" s="1007"/>
      <c r="BO708" s="1007"/>
      <c r="BP708" s="1007"/>
      <c r="BQ708" s="1007"/>
      <c r="BR708" s="1007"/>
      <c r="BS708" s="1007"/>
      <c r="BT708" s="1007"/>
      <c r="BU708" s="1007"/>
      <c r="BV708" s="1007"/>
      <c r="BW708" s="1007"/>
      <c r="BX708" s="1007"/>
      <c r="BY708" s="1007"/>
      <c r="BZ708" s="1007"/>
      <c r="CA708" s="1007"/>
      <c r="CB708" s="1007"/>
      <c r="CC708" s="1007"/>
      <c r="CD708" s="1007"/>
      <c r="CE708" s="1007"/>
      <c r="CF708" s="1007"/>
      <c r="CG708" s="1007"/>
      <c r="CH708" s="1007"/>
      <c r="CI708" s="1007"/>
      <c r="CJ708" s="1007"/>
    </row>
    <row r="709" spans="1:88" s="1011" customFormat="1" hidden="1">
      <c r="A709" s="1039"/>
      <c r="B709" s="1019"/>
      <c r="C709" s="1019"/>
      <c r="D709" s="1019"/>
      <c r="E709" s="1019"/>
      <c r="F709" s="1019"/>
      <c r="G709" s="1019"/>
      <c r="H709" s="1019"/>
      <c r="I709" s="1019"/>
      <c r="J709" s="1019"/>
      <c r="K709" s="1019"/>
      <c r="L709" s="1019"/>
      <c r="M709" s="1019"/>
      <c r="N709" s="1019"/>
      <c r="O709" s="1019"/>
      <c r="P709" s="1019"/>
      <c r="Q709" s="1019"/>
      <c r="R709" s="1019"/>
      <c r="S709" s="1019"/>
      <c r="T709" s="1019"/>
      <c r="U709" s="1019"/>
      <c r="V709" s="1019"/>
      <c r="W709" s="1019"/>
      <c r="X709" s="1040"/>
      <c r="Y709" s="1041"/>
      <c r="Z709" s="1019"/>
      <c r="AA709" s="1019"/>
      <c r="AB709" s="1019"/>
      <c r="AC709" s="1019"/>
      <c r="AD709" s="1019"/>
      <c r="AE709" s="1019"/>
      <c r="AF709" s="1019"/>
      <c r="AG709" s="1019"/>
      <c r="AH709" s="1019"/>
      <c r="AI709" s="1019"/>
      <c r="AJ709" s="1019"/>
      <c r="AK709" s="1019"/>
      <c r="AL709" s="1019"/>
      <c r="AM709" s="1019"/>
      <c r="AN709" s="1019"/>
      <c r="AO709" s="1019"/>
      <c r="AP709" s="1019"/>
      <c r="AQ709" s="1019"/>
      <c r="AR709" s="1019"/>
      <c r="AS709" s="1019"/>
      <c r="AT709" s="1039"/>
      <c r="AU709" s="1039"/>
      <c r="AV709" s="1042"/>
      <c r="AW709" s="1041"/>
      <c r="AX709" s="1039"/>
      <c r="AY709" s="1039"/>
      <c r="AZ709" s="1019"/>
      <c r="BA709" s="1019"/>
      <c r="BB709" s="1039"/>
      <c r="BC709" s="1039"/>
      <c r="BD709" s="1039"/>
      <c r="BE709" s="1019"/>
      <c r="BF709" s="1019"/>
      <c r="BG709" s="1039"/>
      <c r="BH709" s="1007"/>
      <c r="BI709" s="1007"/>
      <c r="BJ709" s="1007"/>
      <c r="BK709" s="1007"/>
      <c r="BL709" s="1007"/>
      <c r="BM709" s="1007"/>
      <c r="BN709" s="1007"/>
      <c r="BO709" s="1007"/>
      <c r="BP709" s="1007"/>
      <c r="BQ709" s="1007"/>
      <c r="BR709" s="1007"/>
      <c r="BS709" s="1007"/>
      <c r="BT709" s="1007"/>
      <c r="BU709" s="1007"/>
      <c r="BV709" s="1007"/>
      <c r="BW709" s="1007"/>
      <c r="BX709" s="1007"/>
      <c r="BY709" s="1007"/>
      <c r="BZ709" s="1007"/>
      <c r="CA709" s="1007"/>
      <c r="CB709" s="1007"/>
      <c r="CC709" s="1007"/>
      <c r="CD709" s="1007"/>
      <c r="CE709" s="1007"/>
      <c r="CF709" s="1007"/>
      <c r="CG709" s="1007"/>
      <c r="CH709" s="1007"/>
      <c r="CI709" s="1007"/>
      <c r="CJ709" s="1007"/>
    </row>
    <row r="710" spans="1:88" s="1011" customFormat="1" hidden="1">
      <c r="A710" s="1039"/>
      <c r="B710" s="1019"/>
      <c r="C710" s="1019"/>
      <c r="D710" s="1019"/>
      <c r="E710" s="1019"/>
      <c r="F710" s="1019"/>
      <c r="G710" s="1019"/>
      <c r="H710" s="1019"/>
      <c r="I710" s="1019"/>
      <c r="J710" s="1019"/>
      <c r="K710" s="1019"/>
      <c r="L710" s="1019"/>
      <c r="M710" s="1019"/>
      <c r="N710" s="1019"/>
      <c r="O710" s="1019"/>
      <c r="P710" s="1019"/>
      <c r="Q710" s="1019"/>
      <c r="R710" s="1019"/>
      <c r="S710" s="1019"/>
      <c r="T710" s="1019"/>
      <c r="U710" s="1019"/>
      <c r="V710" s="1019"/>
      <c r="W710" s="1019"/>
      <c r="X710" s="1040"/>
      <c r="Y710" s="1041"/>
      <c r="Z710" s="1019"/>
      <c r="AA710" s="1019"/>
      <c r="AB710" s="1019"/>
      <c r="AC710" s="1019"/>
      <c r="AD710" s="1019"/>
      <c r="AE710" s="1019"/>
      <c r="AF710" s="1019"/>
      <c r="AG710" s="1019"/>
      <c r="AH710" s="1019"/>
      <c r="AI710" s="1019"/>
      <c r="AJ710" s="1019"/>
      <c r="AK710" s="1019"/>
      <c r="AL710" s="1019"/>
      <c r="AM710" s="1019"/>
      <c r="AN710" s="1019"/>
      <c r="AO710" s="1019"/>
      <c r="AP710" s="1019"/>
      <c r="AQ710" s="1019"/>
      <c r="AR710" s="1019"/>
      <c r="AS710" s="1019"/>
      <c r="AT710" s="1039"/>
      <c r="AU710" s="1039"/>
      <c r="AV710" s="1042"/>
      <c r="AW710" s="1041"/>
      <c r="AX710" s="1039"/>
      <c r="AY710" s="1039"/>
      <c r="AZ710" s="1019"/>
      <c r="BA710" s="1019"/>
      <c r="BB710" s="1039"/>
      <c r="BC710" s="1039"/>
      <c r="BD710" s="1039"/>
      <c r="BE710" s="1019"/>
      <c r="BF710" s="1019"/>
      <c r="BG710" s="1039"/>
      <c r="BH710" s="1007"/>
      <c r="BI710" s="1007"/>
      <c r="BJ710" s="1007"/>
      <c r="BK710" s="1007"/>
      <c r="BL710" s="1007"/>
      <c r="BM710" s="1007"/>
      <c r="BN710" s="1007"/>
      <c r="BO710" s="1007"/>
      <c r="BP710" s="1007"/>
      <c r="BQ710" s="1007"/>
      <c r="BR710" s="1007"/>
      <c r="BS710" s="1007"/>
      <c r="BT710" s="1007"/>
      <c r="BU710" s="1007"/>
      <c r="BV710" s="1007"/>
      <c r="BW710" s="1007"/>
      <c r="BX710" s="1007"/>
      <c r="BY710" s="1007"/>
      <c r="BZ710" s="1007"/>
      <c r="CA710" s="1007"/>
      <c r="CB710" s="1007"/>
      <c r="CC710" s="1007"/>
      <c r="CD710" s="1007"/>
      <c r="CE710" s="1007"/>
      <c r="CF710" s="1007"/>
      <c r="CG710" s="1007"/>
      <c r="CH710" s="1007"/>
      <c r="CI710" s="1007"/>
      <c r="CJ710" s="1007"/>
    </row>
    <row r="711" spans="1:88" s="1011" customFormat="1" hidden="1">
      <c r="A711" s="1039"/>
      <c r="B711" s="1019"/>
      <c r="C711" s="1019"/>
      <c r="D711" s="1019"/>
      <c r="E711" s="1019"/>
      <c r="F711" s="1019"/>
      <c r="G711" s="1019"/>
      <c r="H711" s="1019"/>
      <c r="I711" s="1019"/>
      <c r="J711" s="1019"/>
      <c r="K711" s="1019"/>
      <c r="L711" s="1019"/>
      <c r="M711" s="1019"/>
      <c r="N711" s="1019"/>
      <c r="O711" s="1019"/>
      <c r="P711" s="1019"/>
      <c r="Q711" s="1019"/>
      <c r="R711" s="1019"/>
      <c r="S711" s="1019"/>
      <c r="T711" s="1019"/>
      <c r="U711" s="1019"/>
      <c r="V711" s="1019"/>
      <c r="W711" s="1019"/>
      <c r="X711" s="1040"/>
      <c r="Y711" s="1041"/>
      <c r="Z711" s="1019"/>
      <c r="AA711" s="1019"/>
      <c r="AB711" s="1019"/>
      <c r="AC711" s="1019"/>
      <c r="AD711" s="1019"/>
      <c r="AE711" s="1019"/>
      <c r="AF711" s="1019"/>
      <c r="AG711" s="1019"/>
      <c r="AH711" s="1019"/>
      <c r="AI711" s="1019"/>
      <c r="AJ711" s="1019"/>
      <c r="AK711" s="1019"/>
      <c r="AL711" s="1019"/>
      <c r="AM711" s="1019"/>
      <c r="AN711" s="1019"/>
      <c r="AO711" s="1019"/>
      <c r="AP711" s="1019"/>
      <c r="AQ711" s="1019"/>
      <c r="AR711" s="1019"/>
      <c r="AS711" s="1019"/>
      <c r="AT711" s="1039"/>
      <c r="AU711" s="1039"/>
      <c r="AV711" s="1042"/>
      <c r="AW711" s="1041"/>
      <c r="AX711" s="1039"/>
      <c r="AY711" s="1039"/>
      <c r="AZ711" s="1019"/>
      <c r="BA711" s="1019"/>
      <c r="BB711" s="1039"/>
      <c r="BC711" s="1039"/>
      <c r="BD711" s="1039"/>
      <c r="BE711" s="1019"/>
      <c r="BF711" s="1019"/>
      <c r="BG711" s="1039"/>
      <c r="BH711" s="1007"/>
      <c r="BI711" s="1007"/>
      <c r="BJ711" s="1007"/>
      <c r="BK711" s="1007"/>
      <c r="BL711" s="1007"/>
      <c r="BM711" s="1007"/>
      <c r="BN711" s="1007"/>
      <c r="BO711" s="1007"/>
      <c r="BP711" s="1007"/>
      <c r="BQ711" s="1007"/>
      <c r="BR711" s="1007"/>
      <c r="BS711" s="1007"/>
      <c r="BT711" s="1007"/>
      <c r="BU711" s="1007"/>
      <c r="BV711" s="1007"/>
      <c r="BW711" s="1007"/>
      <c r="BX711" s="1007"/>
      <c r="BY711" s="1007"/>
      <c r="BZ711" s="1007"/>
      <c r="CA711" s="1007"/>
      <c r="CB711" s="1007"/>
      <c r="CC711" s="1007"/>
      <c r="CD711" s="1007"/>
      <c r="CE711" s="1007"/>
      <c r="CF711" s="1007"/>
      <c r="CG711" s="1007"/>
      <c r="CH711" s="1007"/>
      <c r="CI711" s="1007"/>
      <c r="CJ711" s="1007"/>
    </row>
    <row r="712" spans="1:88" s="1011" customFormat="1" hidden="1">
      <c r="A712" s="1039"/>
      <c r="B712" s="1019"/>
      <c r="C712" s="1019"/>
      <c r="D712" s="1019"/>
      <c r="E712" s="1019"/>
      <c r="F712" s="1019"/>
      <c r="G712" s="1019"/>
      <c r="H712" s="1019"/>
      <c r="I712" s="1019"/>
      <c r="J712" s="1019"/>
      <c r="K712" s="1019"/>
      <c r="L712" s="1019"/>
      <c r="M712" s="1019"/>
      <c r="N712" s="1019"/>
      <c r="O712" s="1019"/>
      <c r="P712" s="1019"/>
      <c r="Q712" s="1019"/>
      <c r="R712" s="1019"/>
      <c r="S712" s="1019"/>
      <c r="T712" s="1019"/>
      <c r="U712" s="1019"/>
      <c r="V712" s="1019"/>
      <c r="W712" s="1019"/>
      <c r="X712" s="1040"/>
      <c r="Y712" s="1041"/>
      <c r="Z712" s="1019"/>
      <c r="AA712" s="1019"/>
      <c r="AB712" s="1019"/>
      <c r="AC712" s="1019"/>
      <c r="AD712" s="1019"/>
      <c r="AE712" s="1019"/>
      <c r="AF712" s="1019"/>
      <c r="AG712" s="1019"/>
      <c r="AH712" s="1019"/>
      <c r="AI712" s="1019"/>
      <c r="AJ712" s="1019"/>
      <c r="AK712" s="1019"/>
      <c r="AL712" s="1019"/>
      <c r="AM712" s="1019"/>
      <c r="AN712" s="1019"/>
      <c r="AO712" s="1019"/>
      <c r="AP712" s="1019"/>
      <c r="AQ712" s="1019"/>
      <c r="AR712" s="1019"/>
      <c r="AS712" s="1019"/>
      <c r="AT712" s="1039"/>
      <c r="AU712" s="1039"/>
      <c r="AV712" s="1042"/>
      <c r="AW712" s="1041"/>
      <c r="AX712" s="1039"/>
      <c r="AY712" s="1039"/>
      <c r="AZ712" s="1019"/>
      <c r="BA712" s="1019"/>
      <c r="BB712" s="1039"/>
      <c r="BC712" s="1039"/>
      <c r="BD712" s="1039"/>
      <c r="BE712" s="1019"/>
      <c r="BF712" s="1019"/>
      <c r="BG712" s="1039"/>
      <c r="BH712" s="1007"/>
      <c r="BI712" s="1007"/>
      <c r="BJ712" s="1007"/>
      <c r="BK712" s="1007"/>
      <c r="BL712" s="1007"/>
      <c r="BM712" s="1007"/>
      <c r="BN712" s="1007"/>
      <c r="BO712" s="1007"/>
      <c r="BP712" s="1007"/>
      <c r="BQ712" s="1007"/>
      <c r="BR712" s="1007"/>
      <c r="BS712" s="1007"/>
      <c r="BT712" s="1007"/>
      <c r="BU712" s="1007"/>
      <c r="BV712" s="1007"/>
      <c r="BW712" s="1007"/>
      <c r="BX712" s="1007"/>
      <c r="BY712" s="1007"/>
      <c r="BZ712" s="1007"/>
      <c r="CA712" s="1007"/>
      <c r="CB712" s="1007"/>
      <c r="CC712" s="1007"/>
      <c r="CD712" s="1007"/>
      <c r="CE712" s="1007"/>
      <c r="CF712" s="1007"/>
      <c r="CG712" s="1007"/>
      <c r="CH712" s="1007"/>
      <c r="CI712" s="1007"/>
      <c r="CJ712" s="1007"/>
    </row>
    <row r="713" spans="1:88" s="1011" customFormat="1" hidden="1">
      <c r="A713" s="1039"/>
      <c r="B713" s="1019"/>
      <c r="C713" s="1019"/>
      <c r="D713" s="1019"/>
      <c r="E713" s="1019"/>
      <c r="F713" s="1019"/>
      <c r="G713" s="1019"/>
      <c r="H713" s="1019"/>
      <c r="I713" s="1019"/>
      <c r="J713" s="1019"/>
      <c r="K713" s="1019"/>
      <c r="L713" s="1019"/>
      <c r="M713" s="1019"/>
      <c r="N713" s="1019"/>
      <c r="O713" s="1019"/>
      <c r="P713" s="1019"/>
      <c r="Q713" s="1019"/>
      <c r="R713" s="1019"/>
      <c r="S713" s="1019"/>
      <c r="T713" s="1019"/>
      <c r="U713" s="1019"/>
      <c r="V713" s="1019"/>
      <c r="W713" s="1019"/>
      <c r="X713" s="1040"/>
      <c r="Y713" s="1041"/>
      <c r="Z713" s="1019"/>
      <c r="AA713" s="1019"/>
      <c r="AB713" s="1019"/>
      <c r="AC713" s="1019"/>
      <c r="AD713" s="1019"/>
      <c r="AE713" s="1019"/>
      <c r="AF713" s="1019"/>
      <c r="AG713" s="1019"/>
      <c r="AH713" s="1019"/>
      <c r="AI713" s="1019"/>
      <c r="AJ713" s="1019"/>
      <c r="AK713" s="1019"/>
      <c r="AL713" s="1019"/>
      <c r="AM713" s="1019"/>
      <c r="AN713" s="1019"/>
      <c r="AO713" s="1019"/>
      <c r="AP713" s="1019"/>
      <c r="AQ713" s="1019"/>
      <c r="AR713" s="1019"/>
      <c r="AS713" s="1019"/>
      <c r="AT713" s="1039"/>
      <c r="AU713" s="1039"/>
      <c r="AV713" s="1042"/>
      <c r="AW713" s="1041"/>
      <c r="AX713" s="1039"/>
      <c r="AY713" s="1039"/>
      <c r="AZ713" s="1019"/>
      <c r="BA713" s="1019"/>
      <c r="BB713" s="1039"/>
      <c r="BC713" s="1039"/>
      <c r="BD713" s="1039"/>
      <c r="BE713" s="1019"/>
      <c r="BF713" s="1019"/>
      <c r="BG713" s="1039"/>
      <c r="BH713" s="1007"/>
      <c r="BI713" s="1007"/>
      <c r="BJ713" s="1007"/>
      <c r="BK713" s="1007"/>
      <c r="BL713" s="1007"/>
      <c r="BM713" s="1007"/>
      <c r="BN713" s="1007"/>
      <c r="BO713" s="1007"/>
      <c r="BP713" s="1007"/>
      <c r="BQ713" s="1007"/>
      <c r="BR713" s="1007"/>
      <c r="BS713" s="1007"/>
      <c r="BT713" s="1007"/>
      <c r="BU713" s="1007"/>
      <c r="BV713" s="1007"/>
      <c r="BW713" s="1007"/>
      <c r="BX713" s="1007"/>
      <c r="BY713" s="1007"/>
      <c r="BZ713" s="1007"/>
      <c r="CA713" s="1007"/>
      <c r="CB713" s="1007"/>
      <c r="CC713" s="1007"/>
      <c r="CD713" s="1007"/>
      <c r="CE713" s="1007"/>
      <c r="CF713" s="1007"/>
      <c r="CG713" s="1007"/>
      <c r="CH713" s="1007"/>
      <c r="CI713" s="1007"/>
      <c r="CJ713" s="1007"/>
    </row>
    <row r="714" spans="1:88" s="1011" customFormat="1" hidden="1">
      <c r="A714" s="1039"/>
      <c r="B714" s="1019"/>
      <c r="C714" s="1019"/>
      <c r="D714" s="1019"/>
      <c r="E714" s="1019"/>
      <c r="F714" s="1019"/>
      <c r="G714" s="1019"/>
      <c r="H714" s="1019"/>
      <c r="I714" s="1019"/>
      <c r="J714" s="1019"/>
      <c r="K714" s="1019"/>
      <c r="L714" s="1019"/>
      <c r="M714" s="1019"/>
      <c r="N714" s="1019"/>
      <c r="O714" s="1019"/>
      <c r="P714" s="1019"/>
      <c r="Q714" s="1019"/>
      <c r="R714" s="1019"/>
      <c r="S714" s="1019"/>
      <c r="T714" s="1019"/>
      <c r="U714" s="1019"/>
      <c r="V714" s="1019"/>
      <c r="W714" s="1019"/>
      <c r="X714" s="1040"/>
      <c r="Y714" s="1041"/>
      <c r="Z714" s="1019"/>
      <c r="AA714" s="1019"/>
      <c r="AB714" s="1019"/>
      <c r="AC714" s="1019"/>
      <c r="AD714" s="1019"/>
      <c r="AE714" s="1019"/>
      <c r="AF714" s="1019"/>
      <c r="AG714" s="1019"/>
      <c r="AH714" s="1019"/>
      <c r="AI714" s="1019"/>
      <c r="AJ714" s="1019"/>
      <c r="AK714" s="1019"/>
      <c r="AL714" s="1019"/>
      <c r="AM714" s="1019"/>
      <c r="AN714" s="1019"/>
      <c r="AO714" s="1019"/>
      <c r="AP714" s="1019"/>
      <c r="AQ714" s="1019"/>
      <c r="AR714" s="1019"/>
      <c r="AS714" s="1019"/>
      <c r="AT714" s="1039"/>
      <c r="AU714" s="1039"/>
      <c r="AV714" s="1042"/>
      <c r="AW714" s="1041"/>
      <c r="AX714" s="1039"/>
      <c r="AY714" s="1039"/>
      <c r="AZ714" s="1019"/>
      <c r="BA714" s="1019"/>
      <c r="BB714" s="1039"/>
      <c r="BC714" s="1039"/>
      <c r="BD714" s="1039"/>
      <c r="BE714" s="1019"/>
      <c r="BF714" s="1019"/>
      <c r="BG714" s="1039"/>
      <c r="BH714" s="1007"/>
      <c r="BI714" s="1007"/>
      <c r="BJ714" s="1007"/>
      <c r="BK714" s="1007"/>
      <c r="BL714" s="1007"/>
      <c r="BM714" s="1007"/>
      <c r="BN714" s="1007"/>
      <c r="BO714" s="1007"/>
      <c r="BP714" s="1007"/>
      <c r="BQ714" s="1007"/>
      <c r="BR714" s="1007"/>
      <c r="BS714" s="1007"/>
      <c r="BT714" s="1007"/>
      <c r="BU714" s="1007"/>
      <c r="BV714" s="1007"/>
      <c r="BW714" s="1007"/>
      <c r="BX714" s="1007"/>
      <c r="BY714" s="1007"/>
      <c r="BZ714" s="1007"/>
      <c r="CA714" s="1007"/>
      <c r="CB714" s="1007"/>
      <c r="CC714" s="1007"/>
      <c r="CD714" s="1007"/>
      <c r="CE714" s="1007"/>
      <c r="CF714" s="1007"/>
      <c r="CG714" s="1007"/>
      <c r="CH714" s="1007"/>
      <c r="CI714" s="1007"/>
      <c r="CJ714" s="1007"/>
    </row>
    <row r="715" spans="1:88" s="1011" customFormat="1" hidden="1">
      <c r="A715" s="1039"/>
      <c r="B715" s="1019"/>
      <c r="C715" s="1019"/>
      <c r="D715" s="1019"/>
      <c r="E715" s="1019"/>
      <c r="F715" s="1019"/>
      <c r="G715" s="1019"/>
      <c r="H715" s="1019"/>
      <c r="I715" s="1019"/>
      <c r="J715" s="1019"/>
      <c r="K715" s="1019"/>
      <c r="L715" s="1019"/>
      <c r="M715" s="1019"/>
      <c r="N715" s="1019"/>
      <c r="O715" s="1019"/>
      <c r="P715" s="1019"/>
      <c r="Q715" s="1019"/>
      <c r="R715" s="1019"/>
      <c r="S715" s="1019"/>
      <c r="T715" s="1019"/>
      <c r="U715" s="1019"/>
      <c r="V715" s="1019"/>
      <c r="W715" s="1019"/>
      <c r="X715" s="1040"/>
      <c r="Y715" s="1041"/>
      <c r="Z715" s="1019"/>
      <c r="AA715" s="1019"/>
      <c r="AB715" s="1019"/>
      <c r="AC715" s="1019"/>
      <c r="AD715" s="1019"/>
      <c r="AE715" s="1019"/>
      <c r="AF715" s="1019"/>
      <c r="AG715" s="1019"/>
      <c r="AH715" s="1019"/>
      <c r="AI715" s="1019"/>
      <c r="AJ715" s="1019"/>
      <c r="AK715" s="1019"/>
      <c r="AL715" s="1019"/>
      <c r="AM715" s="1019"/>
      <c r="AN715" s="1019"/>
      <c r="AO715" s="1019"/>
      <c r="AP715" s="1019"/>
      <c r="AQ715" s="1019"/>
      <c r="AR715" s="1019"/>
      <c r="AS715" s="1019"/>
      <c r="AT715" s="1039"/>
      <c r="AU715" s="1039"/>
      <c r="AV715" s="1042"/>
      <c r="AW715" s="1041"/>
      <c r="AX715" s="1039"/>
      <c r="AY715" s="1039"/>
      <c r="AZ715" s="1019"/>
      <c r="BA715" s="1019"/>
      <c r="BB715" s="1039"/>
      <c r="BC715" s="1039"/>
      <c r="BD715" s="1039"/>
      <c r="BE715" s="1019"/>
      <c r="BF715" s="1019"/>
      <c r="BG715" s="1039"/>
      <c r="BH715" s="1007"/>
      <c r="BI715" s="1007"/>
      <c r="BJ715" s="1007"/>
      <c r="BK715" s="1007"/>
      <c r="BL715" s="1007"/>
      <c r="BM715" s="1007"/>
      <c r="BN715" s="1007"/>
      <c r="BO715" s="1007"/>
      <c r="BP715" s="1007"/>
      <c r="BQ715" s="1007"/>
      <c r="BR715" s="1007"/>
      <c r="BS715" s="1007"/>
      <c r="BT715" s="1007"/>
      <c r="BU715" s="1007"/>
      <c r="BV715" s="1007"/>
      <c r="BW715" s="1007"/>
      <c r="BX715" s="1007"/>
      <c r="BY715" s="1007"/>
      <c r="BZ715" s="1007"/>
      <c r="CA715" s="1007"/>
      <c r="CB715" s="1007"/>
      <c r="CC715" s="1007"/>
      <c r="CD715" s="1007"/>
      <c r="CE715" s="1007"/>
      <c r="CF715" s="1007"/>
      <c r="CG715" s="1007"/>
      <c r="CH715" s="1007"/>
      <c r="CI715" s="1007"/>
      <c r="CJ715" s="1007"/>
    </row>
    <row r="716" spans="1:88" s="1011" customFormat="1" hidden="1">
      <c r="A716" s="1039"/>
      <c r="B716" s="1019"/>
      <c r="C716" s="1019"/>
      <c r="D716" s="1019"/>
      <c r="E716" s="1019"/>
      <c r="F716" s="1019"/>
      <c r="G716" s="1019"/>
      <c r="H716" s="1019"/>
      <c r="I716" s="1019"/>
      <c r="J716" s="1019"/>
      <c r="K716" s="1019"/>
      <c r="L716" s="1019"/>
      <c r="M716" s="1019"/>
      <c r="N716" s="1019"/>
      <c r="O716" s="1019"/>
      <c r="P716" s="1019"/>
      <c r="Q716" s="1019"/>
      <c r="R716" s="1019"/>
      <c r="S716" s="1019"/>
      <c r="T716" s="1019"/>
      <c r="U716" s="1019"/>
      <c r="V716" s="1019"/>
      <c r="W716" s="1019"/>
      <c r="X716" s="1040"/>
      <c r="Y716" s="1041"/>
      <c r="Z716" s="1019"/>
      <c r="AA716" s="1019"/>
      <c r="AB716" s="1019"/>
      <c r="AC716" s="1019"/>
      <c r="AD716" s="1019"/>
      <c r="AE716" s="1019"/>
      <c r="AF716" s="1019"/>
      <c r="AG716" s="1019"/>
      <c r="AH716" s="1019"/>
      <c r="AI716" s="1019"/>
      <c r="AJ716" s="1019"/>
      <c r="AK716" s="1019"/>
      <c r="AL716" s="1019"/>
      <c r="AM716" s="1019"/>
      <c r="AN716" s="1019"/>
      <c r="AO716" s="1019"/>
      <c r="AP716" s="1019"/>
      <c r="AQ716" s="1019"/>
      <c r="AR716" s="1019"/>
      <c r="AS716" s="1019"/>
      <c r="AT716" s="1039"/>
      <c r="AU716" s="1039"/>
      <c r="AV716" s="1042"/>
      <c r="AW716" s="1041"/>
      <c r="AX716" s="1039"/>
      <c r="AY716" s="1039"/>
      <c r="AZ716" s="1019"/>
      <c r="BA716" s="1019"/>
      <c r="BB716" s="1039"/>
      <c r="BC716" s="1039"/>
      <c r="BD716" s="1039"/>
      <c r="BE716" s="1019"/>
      <c r="BF716" s="1019"/>
      <c r="BG716" s="1039"/>
      <c r="BH716" s="1007"/>
      <c r="BI716" s="1007"/>
      <c r="BJ716" s="1007"/>
      <c r="BK716" s="1007"/>
      <c r="BL716" s="1007"/>
      <c r="BM716" s="1007"/>
      <c r="BN716" s="1007"/>
      <c r="BO716" s="1007"/>
      <c r="BP716" s="1007"/>
      <c r="BQ716" s="1007"/>
      <c r="BR716" s="1007"/>
      <c r="BS716" s="1007"/>
      <c r="BT716" s="1007"/>
      <c r="BU716" s="1007"/>
      <c r="BV716" s="1007"/>
      <c r="BW716" s="1007"/>
      <c r="BX716" s="1007"/>
      <c r="BY716" s="1007"/>
      <c r="BZ716" s="1007"/>
      <c r="CA716" s="1007"/>
      <c r="CB716" s="1007"/>
      <c r="CC716" s="1007"/>
      <c r="CD716" s="1007"/>
      <c r="CE716" s="1007"/>
      <c r="CF716" s="1007"/>
      <c r="CG716" s="1007"/>
      <c r="CH716" s="1007"/>
      <c r="CI716" s="1007"/>
      <c r="CJ716" s="1007"/>
    </row>
    <row r="717" spans="1:88" s="1011" customFormat="1" hidden="1">
      <c r="A717" s="1039"/>
      <c r="B717" s="1019"/>
      <c r="C717" s="1019"/>
      <c r="D717" s="1019"/>
      <c r="E717" s="1019"/>
      <c r="F717" s="1019"/>
      <c r="G717" s="1019"/>
      <c r="H717" s="1019"/>
      <c r="I717" s="1019"/>
      <c r="J717" s="1019"/>
      <c r="K717" s="1019"/>
      <c r="L717" s="1019"/>
      <c r="M717" s="1019"/>
      <c r="N717" s="1019"/>
      <c r="O717" s="1019"/>
      <c r="P717" s="1019"/>
      <c r="Q717" s="1019"/>
      <c r="R717" s="1019"/>
      <c r="S717" s="1019"/>
      <c r="T717" s="1019"/>
      <c r="U717" s="1019"/>
      <c r="V717" s="1019"/>
      <c r="W717" s="1019"/>
      <c r="X717" s="1040"/>
      <c r="Y717" s="1041"/>
      <c r="Z717" s="1019"/>
      <c r="AA717" s="1019"/>
      <c r="AB717" s="1019"/>
      <c r="AC717" s="1019"/>
      <c r="AD717" s="1019"/>
      <c r="AE717" s="1019"/>
      <c r="AF717" s="1019"/>
      <c r="AG717" s="1019"/>
      <c r="AH717" s="1019"/>
      <c r="AI717" s="1019"/>
      <c r="AJ717" s="1019"/>
      <c r="AK717" s="1019"/>
      <c r="AL717" s="1019"/>
      <c r="AM717" s="1019"/>
      <c r="AN717" s="1019"/>
      <c r="AO717" s="1019"/>
      <c r="AP717" s="1019"/>
      <c r="AQ717" s="1019"/>
      <c r="AR717" s="1019"/>
      <c r="AS717" s="1019"/>
      <c r="AT717" s="1039"/>
      <c r="AU717" s="1039"/>
      <c r="AV717" s="1042"/>
      <c r="AW717" s="1041"/>
      <c r="AX717" s="1039"/>
      <c r="AY717" s="1039"/>
      <c r="AZ717" s="1019"/>
      <c r="BA717" s="1019"/>
      <c r="BB717" s="1039"/>
      <c r="BC717" s="1039"/>
      <c r="BD717" s="1039"/>
      <c r="BE717" s="1019"/>
      <c r="BF717" s="1019"/>
      <c r="BG717" s="1039"/>
      <c r="BH717" s="1007"/>
      <c r="BI717" s="1007"/>
      <c r="BJ717" s="1007"/>
      <c r="BK717" s="1007"/>
      <c r="BL717" s="1007"/>
      <c r="BM717" s="1007"/>
      <c r="BN717" s="1007"/>
      <c r="BO717" s="1007"/>
      <c r="BP717" s="1007"/>
      <c r="BQ717" s="1007"/>
      <c r="BR717" s="1007"/>
      <c r="BS717" s="1007"/>
      <c r="BT717" s="1007"/>
      <c r="BU717" s="1007"/>
      <c r="BV717" s="1007"/>
      <c r="BW717" s="1007"/>
      <c r="BX717" s="1007"/>
      <c r="BY717" s="1007"/>
      <c r="BZ717" s="1007"/>
      <c r="CA717" s="1007"/>
      <c r="CB717" s="1007"/>
      <c r="CC717" s="1007"/>
      <c r="CD717" s="1007"/>
      <c r="CE717" s="1007"/>
      <c r="CF717" s="1007"/>
      <c r="CG717" s="1007"/>
      <c r="CH717" s="1007"/>
      <c r="CI717" s="1007"/>
      <c r="CJ717" s="1007"/>
    </row>
    <row r="718" spans="1:88" s="1011" customFormat="1" hidden="1">
      <c r="A718" s="1039"/>
      <c r="B718" s="1019"/>
      <c r="C718" s="1019"/>
      <c r="D718" s="1019"/>
      <c r="E718" s="1019"/>
      <c r="F718" s="1019"/>
      <c r="G718" s="1019"/>
      <c r="H718" s="1019"/>
      <c r="I718" s="1019"/>
      <c r="J718" s="1019"/>
      <c r="K718" s="1019"/>
      <c r="L718" s="1019"/>
      <c r="M718" s="1019"/>
      <c r="N718" s="1019"/>
      <c r="O718" s="1019"/>
      <c r="P718" s="1019"/>
      <c r="Q718" s="1019"/>
      <c r="R718" s="1019"/>
      <c r="S718" s="1019"/>
      <c r="T718" s="1019"/>
      <c r="U718" s="1019"/>
      <c r="V718" s="1019"/>
      <c r="W718" s="1019"/>
      <c r="X718" s="1040"/>
      <c r="Y718" s="1041"/>
      <c r="Z718" s="1019"/>
      <c r="AA718" s="1019"/>
      <c r="AB718" s="1019"/>
      <c r="AC718" s="1019"/>
      <c r="AD718" s="1019"/>
      <c r="AE718" s="1019"/>
      <c r="AF718" s="1019"/>
      <c r="AG718" s="1019"/>
      <c r="AH718" s="1019"/>
      <c r="AI718" s="1019"/>
      <c r="AJ718" s="1019"/>
      <c r="AK718" s="1019"/>
      <c r="AL718" s="1019"/>
      <c r="AM718" s="1019"/>
      <c r="AN718" s="1019"/>
      <c r="AO718" s="1019"/>
      <c r="AP718" s="1019"/>
      <c r="AQ718" s="1019"/>
      <c r="AR718" s="1019"/>
      <c r="AS718" s="1019"/>
      <c r="AT718" s="1039"/>
      <c r="AU718" s="1039"/>
      <c r="AV718" s="1042"/>
      <c r="AW718" s="1041"/>
      <c r="AX718" s="1039"/>
      <c r="AY718" s="1039"/>
      <c r="AZ718" s="1019"/>
      <c r="BA718" s="1019"/>
      <c r="BB718" s="1039"/>
      <c r="BC718" s="1039"/>
      <c r="BD718" s="1039"/>
      <c r="BE718" s="1019"/>
      <c r="BF718" s="1019"/>
      <c r="BG718" s="1039"/>
      <c r="BH718" s="1007"/>
      <c r="BI718" s="1007"/>
      <c r="BJ718" s="1007"/>
      <c r="BK718" s="1007"/>
      <c r="BL718" s="1007"/>
      <c r="BM718" s="1007"/>
      <c r="BN718" s="1007"/>
      <c r="BO718" s="1007"/>
      <c r="BP718" s="1007"/>
      <c r="BQ718" s="1007"/>
      <c r="BR718" s="1007"/>
      <c r="BS718" s="1007"/>
      <c r="BT718" s="1007"/>
      <c r="BU718" s="1007"/>
      <c r="BV718" s="1007"/>
      <c r="BW718" s="1007"/>
      <c r="BX718" s="1007"/>
      <c r="BY718" s="1007"/>
      <c r="BZ718" s="1007"/>
      <c r="CA718" s="1007"/>
      <c r="CB718" s="1007"/>
      <c r="CC718" s="1007"/>
      <c r="CD718" s="1007"/>
      <c r="CE718" s="1007"/>
      <c r="CF718" s="1007"/>
      <c r="CG718" s="1007"/>
      <c r="CH718" s="1007"/>
      <c r="CI718" s="1007"/>
      <c r="CJ718" s="1007"/>
    </row>
    <row r="719" spans="1:88" s="1011" customFormat="1" hidden="1">
      <c r="A719" s="1039"/>
      <c r="B719" s="1019"/>
      <c r="C719" s="1019"/>
      <c r="D719" s="1019"/>
      <c r="E719" s="1019"/>
      <c r="F719" s="1019"/>
      <c r="G719" s="1019"/>
      <c r="H719" s="1019"/>
      <c r="I719" s="1019"/>
      <c r="J719" s="1019"/>
      <c r="K719" s="1019"/>
      <c r="L719" s="1019"/>
      <c r="M719" s="1019"/>
      <c r="N719" s="1019"/>
      <c r="O719" s="1019"/>
      <c r="P719" s="1019"/>
      <c r="Q719" s="1019"/>
      <c r="R719" s="1019"/>
      <c r="S719" s="1019"/>
      <c r="T719" s="1019"/>
      <c r="U719" s="1019"/>
      <c r="V719" s="1019"/>
      <c r="W719" s="1019"/>
      <c r="X719" s="1040"/>
      <c r="Y719" s="1041"/>
      <c r="Z719" s="1019"/>
      <c r="AA719" s="1019"/>
      <c r="AB719" s="1019"/>
      <c r="AC719" s="1019"/>
      <c r="AD719" s="1019"/>
      <c r="AE719" s="1019"/>
      <c r="AF719" s="1019"/>
      <c r="AG719" s="1019"/>
      <c r="AH719" s="1019"/>
      <c r="AI719" s="1019"/>
      <c r="AJ719" s="1019"/>
      <c r="AK719" s="1019"/>
      <c r="AL719" s="1019"/>
      <c r="AM719" s="1019"/>
      <c r="AN719" s="1019"/>
      <c r="AO719" s="1019"/>
      <c r="AP719" s="1019"/>
      <c r="AQ719" s="1019"/>
      <c r="AR719" s="1019"/>
      <c r="AS719" s="1019"/>
      <c r="AT719" s="1039"/>
      <c r="AU719" s="1039"/>
      <c r="AV719" s="1042"/>
      <c r="AW719" s="1041"/>
      <c r="AX719" s="1039"/>
      <c r="AY719" s="1039"/>
      <c r="AZ719" s="1019"/>
      <c r="BA719" s="1019"/>
      <c r="BB719" s="1039"/>
      <c r="BC719" s="1039"/>
      <c r="BD719" s="1039"/>
      <c r="BE719" s="1019"/>
      <c r="BF719" s="1019"/>
      <c r="BG719" s="1039"/>
      <c r="BH719" s="1007"/>
      <c r="BI719" s="1007"/>
      <c r="BJ719" s="1007"/>
      <c r="BK719" s="1007"/>
      <c r="BL719" s="1007"/>
      <c r="BM719" s="1007"/>
      <c r="BN719" s="1007"/>
      <c r="BO719" s="1007"/>
      <c r="BP719" s="1007"/>
      <c r="BQ719" s="1007"/>
      <c r="BR719" s="1007"/>
      <c r="BS719" s="1007"/>
      <c r="BT719" s="1007"/>
      <c r="BU719" s="1007"/>
      <c r="BV719" s="1007"/>
      <c r="BW719" s="1007"/>
      <c r="BX719" s="1007"/>
      <c r="BY719" s="1007"/>
      <c r="BZ719" s="1007"/>
      <c r="CA719" s="1007"/>
      <c r="CB719" s="1007"/>
      <c r="CC719" s="1007"/>
      <c r="CD719" s="1007"/>
      <c r="CE719" s="1007"/>
      <c r="CF719" s="1007"/>
      <c r="CG719" s="1007"/>
      <c r="CH719" s="1007"/>
      <c r="CI719" s="1007"/>
      <c r="CJ719" s="1007"/>
    </row>
    <row r="720" spans="1:88" s="1011" customFormat="1" hidden="1">
      <c r="A720" s="1039"/>
      <c r="B720" s="1019"/>
      <c r="C720" s="1019"/>
      <c r="D720" s="1019"/>
      <c r="E720" s="1019"/>
      <c r="F720" s="1019"/>
      <c r="G720" s="1019"/>
      <c r="H720" s="1019"/>
      <c r="I720" s="1019"/>
      <c r="J720" s="1019"/>
      <c r="K720" s="1019"/>
      <c r="L720" s="1019"/>
      <c r="M720" s="1019"/>
      <c r="N720" s="1019"/>
      <c r="O720" s="1019"/>
      <c r="P720" s="1019"/>
      <c r="Q720" s="1019"/>
      <c r="R720" s="1019"/>
      <c r="S720" s="1019"/>
      <c r="T720" s="1019"/>
      <c r="U720" s="1019"/>
      <c r="V720" s="1019"/>
      <c r="W720" s="1019"/>
      <c r="X720" s="1040"/>
      <c r="Y720" s="1041"/>
      <c r="Z720" s="1019"/>
      <c r="AA720" s="1019"/>
      <c r="AB720" s="1019"/>
      <c r="AC720" s="1019"/>
      <c r="AD720" s="1019"/>
      <c r="AE720" s="1019"/>
      <c r="AF720" s="1019"/>
      <c r="AG720" s="1019"/>
      <c r="AH720" s="1019"/>
      <c r="AI720" s="1019"/>
      <c r="AJ720" s="1019"/>
      <c r="AK720" s="1019"/>
      <c r="AL720" s="1019"/>
      <c r="AM720" s="1019"/>
      <c r="AN720" s="1019"/>
      <c r="AO720" s="1019"/>
      <c r="AP720" s="1019"/>
      <c r="AQ720" s="1019"/>
      <c r="AR720" s="1019"/>
      <c r="AS720" s="1019"/>
      <c r="AT720" s="1039"/>
      <c r="AU720" s="1039"/>
      <c r="AV720" s="1042"/>
      <c r="AW720" s="1041"/>
      <c r="AX720" s="1039"/>
      <c r="AY720" s="1039"/>
      <c r="AZ720" s="1019"/>
      <c r="BA720" s="1019"/>
      <c r="BB720" s="1039"/>
      <c r="BC720" s="1039"/>
      <c r="BD720" s="1039"/>
      <c r="BE720" s="1019"/>
      <c r="BF720" s="1019"/>
      <c r="BG720" s="1039"/>
      <c r="BH720" s="1007"/>
      <c r="BI720" s="1007"/>
      <c r="BJ720" s="1007"/>
      <c r="BK720" s="1007"/>
      <c r="BL720" s="1007"/>
      <c r="BM720" s="1007"/>
      <c r="BN720" s="1007"/>
      <c r="BO720" s="1007"/>
      <c r="BP720" s="1007"/>
      <c r="BQ720" s="1007"/>
      <c r="BR720" s="1007"/>
      <c r="BS720" s="1007"/>
      <c r="BT720" s="1007"/>
      <c r="BU720" s="1007"/>
      <c r="BV720" s="1007"/>
      <c r="BW720" s="1007"/>
      <c r="BX720" s="1007"/>
      <c r="BY720" s="1007"/>
      <c r="BZ720" s="1007"/>
      <c r="CA720" s="1007"/>
      <c r="CB720" s="1007"/>
      <c r="CC720" s="1007"/>
      <c r="CD720" s="1007"/>
      <c r="CE720" s="1007"/>
      <c r="CF720" s="1007"/>
      <c r="CG720" s="1007"/>
      <c r="CH720" s="1007"/>
      <c r="CI720" s="1007"/>
      <c r="CJ720" s="1007"/>
    </row>
    <row r="721" spans="1:88" s="1011" customFormat="1" hidden="1">
      <c r="A721" s="1039"/>
      <c r="B721" s="1019"/>
      <c r="C721" s="1019"/>
      <c r="D721" s="1019"/>
      <c r="E721" s="1019"/>
      <c r="F721" s="1019"/>
      <c r="G721" s="1019"/>
      <c r="H721" s="1019"/>
      <c r="I721" s="1019"/>
      <c r="J721" s="1019"/>
      <c r="K721" s="1019"/>
      <c r="L721" s="1019"/>
      <c r="M721" s="1019"/>
      <c r="N721" s="1019"/>
      <c r="O721" s="1019"/>
      <c r="P721" s="1019"/>
      <c r="Q721" s="1019"/>
      <c r="R721" s="1019"/>
      <c r="S721" s="1019"/>
      <c r="T721" s="1019"/>
      <c r="U721" s="1019"/>
      <c r="V721" s="1019"/>
      <c r="W721" s="1019"/>
      <c r="X721" s="1040"/>
      <c r="Y721" s="1041"/>
      <c r="Z721" s="1019"/>
      <c r="AA721" s="1019"/>
      <c r="AB721" s="1019"/>
      <c r="AC721" s="1019"/>
      <c r="AD721" s="1019"/>
      <c r="AE721" s="1019"/>
      <c r="AF721" s="1019"/>
      <c r="AG721" s="1019"/>
      <c r="AH721" s="1019"/>
      <c r="AI721" s="1019"/>
      <c r="AJ721" s="1019"/>
      <c r="AK721" s="1019"/>
      <c r="AL721" s="1019"/>
      <c r="AM721" s="1019"/>
      <c r="AN721" s="1019"/>
      <c r="AO721" s="1019"/>
      <c r="AP721" s="1019"/>
      <c r="AQ721" s="1019"/>
      <c r="AR721" s="1019"/>
      <c r="AS721" s="1019"/>
      <c r="AT721" s="1039"/>
      <c r="AU721" s="1039"/>
      <c r="AV721" s="1042"/>
      <c r="AW721" s="1041"/>
      <c r="AX721" s="1039"/>
      <c r="AY721" s="1039"/>
      <c r="AZ721" s="1019"/>
      <c r="BA721" s="1019"/>
      <c r="BB721" s="1039"/>
      <c r="BC721" s="1039"/>
      <c r="BD721" s="1039"/>
      <c r="BE721" s="1019"/>
      <c r="BF721" s="1019"/>
      <c r="BG721" s="1039"/>
      <c r="BH721" s="1007"/>
      <c r="BI721" s="1007"/>
      <c r="BJ721" s="1007"/>
      <c r="BK721" s="1007"/>
      <c r="BL721" s="1007"/>
      <c r="BM721" s="1007"/>
      <c r="BN721" s="1007"/>
      <c r="BO721" s="1007"/>
      <c r="BP721" s="1007"/>
      <c r="BQ721" s="1007"/>
      <c r="BR721" s="1007"/>
      <c r="BS721" s="1007"/>
      <c r="BT721" s="1007"/>
      <c r="BU721" s="1007"/>
      <c r="BV721" s="1007"/>
      <c r="BW721" s="1007"/>
      <c r="BX721" s="1007"/>
      <c r="BY721" s="1007"/>
      <c r="BZ721" s="1007"/>
      <c r="CA721" s="1007"/>
      <c r="CB721" s="1007"/>
      <c r="CC721" s="1007"/>
      <c r="CD721" s="1007"/>
      <c r="CE721" s="1007"/>
      <c r="CF721" s="1007"/>
      <c r="CG721" s="1007"/>
      <c r="CH721" s="1007"/>
      <c r="CI721" s="1007"/>
      <c r="CJ721" s="1007"/>
    </row>
    <row r="722" spans="1:88" s="1011" customFormat="1" hidden="1">
      <c r="A722" s="1039"/>
      <c r="B722" s="1019"/>
      <c r="C722" s="1019"/>
      <c r="D722" s="1019"/>
      <c r="E722" s="1019"/>
      <c r="F722" s="1019"/>
      <c r="G722" s="1019"/>
      <c r="H722" s="1019"/>
      <c r="I722" s="1019"/>
      <c r="J722" s="1019"/>
      <c r="K722" s="1019"/>
      <c r="L722" s="1019"/>
      <c r="M722" s="1019"/>
      <c r="N722" s="1019"/>
      <c r="O722" s="1019"/>
      <c r="P722" s="1019"/>
      <c r="Q722" s="1019"/>
      <c r="R722" s="1019"/>
      <c r="S722" s="1019"/>
      <c r="T722" s="1019"/>
      <c r="U722" s="1019"/>
      <c r="V722" s="1019"/>
      <c r="W722" s="1019"/>
      <c r="X722" s="1040"/>
      <c r="Y722" s="1041"/>
      <c r="Z722" s="1019"/>
      <c r="AA722" s="1019"/>
      <c r="AB722" s="1019"/>
      <c r="AC722" s="1019"/>
      <c r="AD722" s="1019"/>
      <c r="AE722" s="1019"/>
      <c r="AF722" s="1019"/>
      <c r="AG722" s="1019"/>
      <c r="AH722" s="1019"/>
      <c r="AI722" s="1019"/>
      <c r="AJ722" s="1019"/>
      <c r="AK722" s="1019"/>
      <c r="AL722" s="1019"/>
      <c r="AM722" s="1019"/>
      <c r="AN722" s="1019"/>
      <c r="AO722" s="1019"/>
      <c r="AP722" s="1019"/>
      <c r="AQ722" s="1019"/>
      <c r="AR722" s="1019"/>
      <c r="AS722" s="1019"/>
      <c r="AT722" s="1039"/>
      <c r="AU722" s="1039"/>
      <c r="AV722" s="1042"/>
      <c r="AW722" s="1041"/>
      <c r="AX722" s="1039"/>
      <c r="AY722" s="1039"/>
      <c r="AZ722" s="1019"/>
      <c r="BA722" s="1019"/>
      <c r="BB722" s="1039"/>
      <c r="BC722" s="1039"/>
      <c r="BD722" s="1039"/>
      <c r="BE722" s="1019"/>
      <c r="BF722" s="1019"/>
      <c r="BG722" s="1039"/>
      <c r="BH722" s="1007"/>
      <c r="BI722" s="1007"/>
      <c r="BJ722" s="1007"/>
      <c r="BK722" s="1007"/>
      <c r="BL722" s="1007"/>
      <c r="BM722" s="1007"/>
      <c r="BN722" s="1007"/>
      <c r="BO722" s="1007"/>
      <c r="BP722" s="1007"/>
      <c r="BQ722" s="1007"/>
      <c r="BR722" s="1007"/>
      <c r="BS722" s="1007"/>
      <c r="BT722" s="1007"/>
      <c r="BU722" s="1007"/>
      <c r="BV722" s="1007"/>
      <c r="BW722" s="1007"/>
      <c r="BX722" s="1007"/>
      <c r="BY722" s="1007"/>
      <c r="BZ722" s="1007"/>
      <c r="CA722" s="1007"/>
      <c r="CB722" s="1007"/>
      <c r="CC722" s="1007"/>
      <c r="CD722" s="1007"/>
      <c r="CE722" s="1007"/>
      <c r="CF722" s="1007"/>
      <c r="CG722" s="1007"/>
      <c r="CH722" s="1007"/>
      <c r="CI722" s="1007"/>
      <c r="CJ722" s="1007"/>
    </row>
    <row r="723" spans="1:88" s="1011" customFormat="1" hidden="1">
      <c r="A723" s="1039"/>
      <c r="B723" s="1019"/>
      <c r="C723" s="1019"/>
      <c r="D723" s="1019"/>
      <c r="E723" s="1019"/>
      <c r="F723" s="1019"/>
      <c r="G723" s="1019"/>
      <c r="H723" s="1019"/>
      <c r="I723" s="1019"/>
      <c r="J723" s="1019"/>
      <c r="K723" s="1019"/>
      <c r="L723" s="1019"/>
      <c r="M723" s="1019"/>
      <c r="N723" s="1019"/>
      <c r="O723" s="1019"/>
      <c r="P723" s="1019"/>
      <c r="Q723" s="1019"/>
      <c r="R723" s="1019"/>
      <c r="S723" s="1019"/>
      <c r="T723" s="1019"/>
      <c r="U723" s="1019"/>
      <c r="V723" s="1019"/>
      <c r="W723" s="1019"/>
      <c r="X723" s="1040"/>
      <c r="Y723" s="1041"/>
      <c r="Z723" s="1019"/>
      <c r="AA723" s="1019"/>
      <c r="AB723" s="1019"/>
      <c r="AC723" s="1019"/>
      <c r="AD723" s="1019"/>
      <c r="AE723" s="1019"/>
      <c r="AF723" s="1019"/>
      <c r="AG723" s="1019"/>
      <c r="AH723" s="1019"/>
      <c r="AI723" s="1019"/>
      <c r="AJ723" s="1019"/>
      <c r="AK723" s="1019"/>
      <c r="AL723" s="1019"/>
      <c r="AM723" s="1019"/>
      <c r="AN723" s="1019"/>
      <c r="AO723" s="1019"/>
      <c r="AP723" s="1019"/>
      <c r="AQ723" s="1019"/>
      <c r="AR723" s="1019"/>
      <c r="AS723" s="1019"/>
      <c r="AT723" s="1039"/>
      <c r="AU723" s="1039"/>
      <c r="AV723" s="1042"/>
      <c r="AW723" s="1041"/>
      <c r="AX723" s="1039"/>
      <c r="AY723" s="1039"/>
      <c r="AZ723" s="1019"/>
      <c r="BA723" s="1019"/>
      <c r="BB723" s="1039"/>
      <c r="BC723" s="1039"/>
      <c r="BD723" s="1039"/>
      <c r="BE723" s="1019"/>
      <c r="BF723" s="1019"/>
      <c r="BG723" s="1039"/>
      <c r="BH723" s="1007"/>
      <c r="BI723" s="1007"/>
      <c r="BJ723" s="1007"/>
      <c r="BK723" s="1007"/>
      <c r="BL723" s="1007"/>
      <c r="BM723" s="1007"/>
      <c r="BN723" s="1007"/>
      <c r="BO723" s="1007"/>
      <c r="BP723" s="1007"/>
      <c r="BQ723" s="1007"/>
      <c r="BR723" s="1007"/>
      <c r="BS723" s="1007"/>
      <c r="BT723" s="1007"/>
      <c r="BU723" s="1007"/>
      <c r="BV723" s="1007"/>
      <c r="BW723" s="1007"/>
      <c r="BX723" s="1007"/>
      <c r="BY723" s="1007"/>
      <c r="BZ723" s="1007"/>
      <c r="CA723" s="1007"/>
      <c r="CB723" s="1007"/>
      <c r="CC723" s="1007"/>
      <c r="CD723" s="1007"/>
      <c r="CE723" s="1007"/>
      <c r="CF723" s="1007"/>
      <c r="CG723" s="1007"/>
      <c r="CH723" s="1007"/>
      <c r="CI723" s="1007"/>
      <c r="CJ723" s="1007"/>
    </row>
    <row r="724" spans="1:88" s="1011" customFormat="1" hidden="1">
      <c r="A724" s="1039"/>
      <c r="B724" s="1019"/>
      <c r="C724" s="1019"/>
      <c r="D724" s="1019"/>
      <c r="E724" s="1019"/>
      <c r="F724" s="1019"/>
      <c r="G724" s="1019"/>
      <c r="H724" s="1019"/>
      <c r="I724" s="1019"/>
      <c r="J724" s="1019"/>
      <c r="K724" s="1019"/>
      <c r="L724" s="1019"/>
      <c r="M724" s="1019"/>
      <c r="N724" s="1019"/>
      <c r="O724" s="1019"/>
      <c r="P724" s="1019"/>
      <c r="Q724" s="1019"/>
      <c r="R724" s="1019"/>
      <c r="S724" s="1019"/>
      <c r="T724" s="1019"/>
      <c r="U724" s="1019"/>
      <c r="V724" s="1019"/>
      <c r="W724" s="1019"/>
      <c r="X724" s="1040"/>
      <c r="Y724" s="1041"/>
      <c r="Z724" s="1019"/>
      <c r="AA724" s="1019"/>
      <c r="AB724" s="1019"/>
      <c r="AC724" s="1019"/>
      <c r="AD724" s="1019"/>
      <c r="AE724" s="1019"/>
      <c r="AF724" s="1019"/>
      <c r="AG724" s="1019"/>
      <c r="AH724" s="1019"/>
      <c r="AI724" s="1019"/>
      <c r="AJ724" s="1019"/>
      <c r="AK724" s="1019"/>
      <c r="AL724" s="1019"/>
      <c r="AM724" s="1019"/>
      <c r="AN724" s="1019"/>
      <c r="AO724" s="1019"/>
      <c r="AP724" s="1019"/>
      <c r="AQ724" s="1019"/>
      <c r="AR724" s="1019"/>
      <c r="AS724" s="1019"/>
      <c r="AT724" s="1039"/>
      <c r="AU724" s="1039"/>
      <c r="AV724" s="1042"/>
      <c r="AW724" s="1041"/>
      <c r="AX724" s="1039"/>
      <c r="AY724" s="1039"/>
      <c r="AZ724" s="1019"/>
      <c r="BA724" s="1019"/>
      <c r="BB724" s="1039"/>
      <c r="BC724" s="1039"/>
      <c r="BD724" s="1039"/>
      <c r="BE724" s="1019"/>
      <c r="BF724" s="1019"/>
      <c r="BG724" s="1039"/>
      <c r="BH724" s="1007"/>
      <c r="BI724" s="1007"/>
      <c r="BJ724" s="1007"/>
      <c r="BK724" s="1007"/>
      <c r="BL724" s="1007"/>
      <c r="BM724" s="1007"/>
      <c r="BN724" s="1007"/>
      <c r="BO724" s="1007"/>
      <c r="BP724" s="1007"/>
      <c r="BQ724" s="1007"/>
      <c r="BR724" s="1007"/>
      <c r="BS724" s="1007"/>
      <c r="BT724" s="1007"/>
      <c r="BU724" s="1007"/>
      <c r="BV724" s="1007"/>
      <c r="BW724" s="1007"/>
      <c r="BX724" s="1007"/>
      <c r="BY724" s="1007"/>
      <c r="BZ724" s="1007"/>
      <c r="CA724" s="1007"/>
      <c r="CB724" s="1007"/>
      <c r="CC724" s="1007"/>
      <c r="CD724" s="1007"/>
      <c r="CE724" s="1007"/>
      <c r="CF724" s="1007"/>
      <c r="CG724" s="1007"/>
      <c r="CH724" s="1007"/>
      <c r="CI724" s="1007"/>
      <c r="CJ724" s="1007"/>
    </row>
    <row r="725" spans="1:88" s="1011" customFormat="1" hidden="1">
      <c r="A725" s="1039"/>
      <c r="B725" s="1019"/>
      <c r="C725" s="1019"/>
      <c r="D725" s="1019"/>
      <c r="E725" s="1019"/>
      <c r="F725" s="1019"/>
      <c r="G725" s="1019"/>
      <c r="H725" s="1019"/>
      <c r="I725" s="1019"/>
      <c r="J725" s="1019"/>
      <c r="K725" s="1019"/>
      <c r="L725" s="1019"/>
      <c r="M725" s="1019"/>
      <c r="N725" s="1019"/>
      <c r="O725" s="1019"/>
      <c r="P725" s="1019"/>
      <c r="Q725" s="1019"/>
      <c r="R725" s="1019"/>
      <c r="S725" s="1019"/>
      <c r="T725" s="1019"/>
      <c r="U725" s="1019"/>
      <c r="V725" s="1019"/>
      <c r="W725" s="1019"/>
      <c r="X725" s="1040"/>
      <c r="Y725" s="1041"/>
      <c r="Z725" s="1019"/>
      <c r="AA725" s="1019"/>
      <c r="AB725" s="1019"/>
      <c r="AC725" s="1019"/>
      <c r="AD725" s="1019"/>
      <c r="AE725" s="1019"/>
      <c r="AF725" s="1019"/>
      <c r="AG725" s="1019"/>
      <c r="AH725" s="1019"/>
      <c r="AI725" s="1019"/>
      <c r="AJ725" s="1019"/>
      <c r="AK725" s="1019"/>
      <c r="AL725" s="1019"/>
      <c r="AM725" s="1019"/>
      <c r="AN725" s="1019"/>
      <c r="AO725" s="1019"/>
      <c r="AP725" s="1019"/>
      <c r="AQ725" s="1019"/>
      <c r="AR725" s="1019"/>
      <c r="AS725" s="1019"/>
      <c r="AT725" s="1039"/>
      <c r="AU725" s="1039"/>
      <c r="AV725" s="1042"/>
      <c r="AW725" s="1041"/>
      <c r="AX725" s="1039"/>
      <c r="AY725" s="1039"/>
      <c r="AZ725" s="1019"/>
      <c r="BA725" s="1019"/>
      <c r="BB725" s="1039"/>
      <c r="BC725" s="1039"/>
      <c r="BD725" s="1039"/>
      <c r="BE725" s="1019"/>
      <c r="BF725" s="1019"/>
      <c r="BG725" s="1039"/>
      <c r="BH725" s="1007"/>
      <c r="BI725" s="1007"/>
      <c r="BJ725" s="1007"/>
      <c r="BK725" s="1007"/>
      <c r="BL725" s="1007"/>
      <c r="BM725" s="1007"/>
      <c r="BN725" s="1007"/>
      <c r="BO725" s="1007"/>
      <c r="BP725" s="1007"/>
      <c r="BQ725" s="1007"/>
      <c r="BR725" s="1007"/>
      <c r="BS725" s="1007"/>
      <c r="BT725" s="1007"/>
      <c r="BU725" s="1007"/>
      <c r="BV725" s="1007"/>
      <c r="BW725" s="1007"/>
      <c r="BX725" s="1007"/>
      <c r="BY725" s="1007"/>
      <c r="BZ725" s="1007"/>
      <c r="CA725" s="1007"/>
      <c r="CB725" s="1007"/>
      <c r="CC725" s="1007"/>
      <c r="CD725" s="1007"/>
      <c r="CE725" s="1007"/>
      <c r="CF725" s="1007"/>
      <c r="CG725" s="1007"/>
      <c r="CH725" s="1007"/>
      <c r="CI725" s="1007"/>
      <c r="CJ725" s="1007"/>
    </row>
    <row r="726" spans="1:88" s="1011" customFormat="1" hidden="1">
      <c r="A726" s="1039"/>
      <c r="B726" s="1019"/>
      <c r="C726" s="1019"/>
      <c r="D726" s="1019"/>
      <c r="E726" s="1019"/>
      <c r="F726" s="1019"/>
      <c r="G726" s="1019"/>
      <c r="H726" s="1019"/>
      <c r="I726" s="1019"/>
      <c r="J726" s="1019"/>
      <c r="K726" s="1019"/>
      <c r="L726" s="1019"/>
      <c r="M726" s="1019"/>
      <c r="N726" s="1019"/>
      <c r="O726" s="1019"/>
      <c r="P726" s="1019"/>
      <c r="Q726" s="1019"/>
      <c r="R726" s="1019"/>
      <c r="S726" s="1019"/>
      <c r="T726" s="1019"/>
      <c r="U726" s="1019"/>
      <c r="V726" s="1019"/>
      <c r="W726" s="1019"/>
      <c r="X726" s="1040"/>
      <c r="Y726" s="1041"/>
      <c r="Z726" s="1019"/>
      <c r="AA726" s="1019"/>
      <c r="AB726" s="1019"/>
      <c r="AC726" s="1019"/>
      <c r="AD726" s="1019"/>
      <c r="AE726" s="1019"/>
      <c r="AF726" s="1019"/>
      <c r="AG726" s="1019"/>
      <c r="AH726" s="1019"/>
      <c r="AI726" s="1019"/>
      <c r="AJ726" s="1019"/>
      <c r="AK726" s="1019"/>
      <c r="AL726" s="1019"/>
      <c r="AM726" s="1019"/>
      <c r="AN726" s="1019"/>
      <c r="AO726" s="1019"/>
      <c r="AP726" s="1019"/>
      <c r="AQ726" s="1019"/>
      <c r="AR726" s="1019"/>
      <c r="AS726" s="1019"/>
      <c r="AT726" s="1039"/>
      <c r="AU726" s="1039"/>
      <c r="AV726" s="1042"/>
      <c r="AW726" s="1041"/>
      <c r="AX726" s="1039"/>
      <c r="AY726" s="1039"/>
      <c r="AZ726" s="1019"/>
      <c r="BA726" s="1019"/>
      <c r="BB726" s="1039"/>
      <c r="BC726" s="1039"/>
      <c r="BD726" s="1039"/>
      <c r="BE726" s="1019"/>
      <c r="BF726" s="1019"/>
      <c r="BG726" s="1039"/>
      <c r="BH726" s="1007"/>
      <c r="BI726" s="1007"/>
      <c r="BJ726" s="1007"/>
      <c r="BK726" s="1007"/>
      <c r="BL726" s="1007"/>
      <c r="BM726" s="1007"/>
      <c r="BN726" s="1007"/>
      <c r="BO726" s="1007"/>
      <c r="BP726" s="1007"/>
      <c r="BQ726" s="1007"/>
      <c r="BR726" s="1007"/>
      <c r="BS726" s="1007"/>
      <c r="BT726" s="1007"/>
      <c r="BU726" s="1007"/>
      <c r="BV726" s="1007"/>
      <c r="BW726" s="1007"/>
      <c r="BX726" s="1007"/>
      <c r="BY726" s="1007"/>
      <c r="BZ726" s="1007"/>
      <c r="CA726" s="1007"/>
      <c r="CB726" s="1007"/>
      <c r="CC726" s="1007"/>
      <c r="CD726" s="1007"/>
      <c r="CE726" s="1007"/>
      <c r="CF726" s="1007"/>
      <c r="CG726" s="1007"/>
      <c r="CH726" s="1007"/>
      <c r="CI726" s="1007"/>
      <c r="CJ726" s="1007"/>
    </row>
    <row r="727" spans="1:88" s="1011" customFormat="1" hidden="1">
      <c r="A727" s="1039"/>
      <c r="B727" s="1019"/>
      <c r="C727" s="1019"/>
      <c r="D727" s="1019"/>
      <c r="E727" s="1019"/>
      <c r="F727" s="1019"/>
      <c r="G727" s="1019"/>
      <c r="H727" s="1019"/>
      <c r="I727" s="1019"/>
      <c r="J727" s="1019"/>
      <c r="K727" s="1019"/>
      <c r="L727" s="1019"/>
      <c r="M727" s="1019"/>
      <c r="N727" s="1019"/>
      <c r="O727" s="1019"/>
      <c r="P727" s="1019"/>
      <c r="Q727" s="1019"/>
      <c r="R727" s="1019"/>
      <c r="S727" s="1019"/>
      <c r="T727" s="1019"/>
      <c r="U727" s="1019"/>
      <c r="V727" s="1019"/>
      <c r="W727" s="1019"/>
      <c r="X727" s="1040"/>
      <c r="Y727" s="1041"/>
      <c r="Z727" s="1019"/>
      <c r="AA727" s="1019"/>
      <c r="AB727" s="1019"/>
      <c r="AC727" s="1019"/>
      <c r="AD727" s="1019"/>
      <c r="AE727" s="1019"/>
      <c r="AF727" s="1019"/>
      <c r="AG727" s="1019"/>
      <c r="AH727" s="1019"/>
      <c r="AI727" s="1019"/>
      <c r="AJ727" s="1019"/>
      <c r="AK727" s="1019"/>
      <c r="AL727" s="1019"/>
      <c r="AM727" s="1019"/>
      <c r="AN727" s="1019"/>
      <c r="AO727" s="1019"/>
      <c r="AP727" s="1019"/>
      <c r="AQ727" s="1019"/>
      <c r="AR727" s="1019"/>
      <c r="AS727" s="1019"/>
      <c r="AT727" s="1039"/>
      <c r="AU727" s="1039"/>
      <c r="AV727" s="1042"/>
      <c r="AW727" s="1041"/>
      <c r="AX727" s="1039"/>
      <c r="AY727" s="1039"/>
      <c r="AZ727" s="1019"/>
      <c r="BA727" s="1019"/>
      <c r="BB727" s="1039"/>
      <c r="BC727" s="1039"/>
      <c r="BD727" s="1039"/>
      <c r="BE727" s="1019"/>
      <c r="BF727" s="1019"/>
      <c r="BG727" s="1039"/>
      <c r="BH727" s="1007"/>
      <c r="BI727" s="1007"/>
      <c r="BJ727" s="1007"/>
      <c r="BK727" s="1007"/>
      <c r="BL727" s="1007"/>
      <c r="BM727" s="1007"/>
      <c r="BN727" s="1007"/>
      <c r="BO727" s="1007"/>
      <c r="BP727" s="1007"/>
      <c r="BQ727" s="1007"/>
      <c r="BR727" s="1007"/>
      <c r="BS727" s="1007"/>
      <c r="BT727" s="1007"/>
      <c r="BU727" s="1007"/>
      <c r="BV727" s="1007"/>
      <c r="BW727" s="1007"/>
      <c r="BX727" s="1007"/>
      <c r="BY727" s="1007"/>
      <c r="BZ727" s="1007"/>
      <c r="CA727" s="1007"/>
      <c r="CB727" s="1007"/>
      <c r="CC727" s="1007"/>
      <c r="CD727" s="1007"/>
      <c r="CE727" s="1007"/>
      <c r="CF727" s="1007"/>
      <c r="CG727" s="1007"/>
      <c r="CH727" s="1007"/>
      <c r="CI727" s="1007"/>
      <c r="CJ727" s="1007"/>
    </row>
    <row r="728" spans="1:88" s="1011" customFormat="1" hidden="1">
      <c r="A728" s="1039"/>
      <c r="B728" s="1019"/>
      <c r="C728" s="1019"/>
      <c r="D728" s="1019"/>
      <c r="E728" s="1019"/>
      <c r="F728" s="1019"/>
      <c r="G728" s="1019"/>
      <c r="H728" s="1019"/>
      <c r="I728" s="1019"/>
      <c r="J728" s="1019"/>
      <c r="K728" s="1019"/>
      <c r="L728" s="1019"/>
      <c r="M728" s="1019"/>
      <c r="N728" s="1019"/>
      <c r="O728" s="1019"/>
      <c r="P728" s="1019"/>
      <c r="Q728" s="1019"/>
      <c r="R728" s="1019"/>
      <c r="S728" s="1019"/>
      <c r="T728" s="1019"/>
      <c r="U728" s="1019"/>
      <c r="V728" s="1019"/>
      <c r="W728" s="1019"/>
      <c r="X728" s="1040"/>
      <c r="Y728" s="1041"/>
      <c r="Z728" s="1019"/>
      <c r="AA728" s="1019"/>
      <c r="AB728" s="1019"/>
      <c r="AC728" s="1019"/>
      <c r="AD728" s="1019"/>
      <c r="AE728" s="1019"/>
      <c r="AF728" s="1019"/>
      <c r="AG728" s="1019"/>
      <c r="AH728" s="1019"/>
      <c r="AI728" s="1019"/>
      <c r="AJ728" s="1019"/>
      <c r="AK728" s="1019"/>
      <c r="AL728" s="1019"/>
      <c r="AM728" s="1019"/>
      <c r="AN728" s="1019"/>
      <c r="AO728" s="1019"/>
      <c r="AP728" s="1019"/>
      <c r="AQ728" s="1019"/>
      <c r="AR728" s="1019"/>
      <c r="AS728" s="1019"/>
      <c r="AT728" s="1039"/>
      <c r="AU728" s="1039"/>
      <c r="AV728" s="1042"/>
      <c r="AW728" s="1041"/>
      <c r="AX728" s="1039"/>
      <c r="AY728" s="1039"/>
      <c r="AZ728" s="1019"/>
      <c r="BA728" s="1019"/>
      <c r="BB728" s="1039"/>
      <c r="BC728" s="1039"/>
      <c r="BD728" s="1039"/>
      <c r="BE728" s="1019"/>
      <c r="BF728" s="1019"/>
      <c r="BG728" s="1039"/>
      <c r="BH728" s="1007"/>
      <c r="BI728" s="1007"/>
      <c r="BJ728" s="1007"/>
      <c r="BK728" s="1007"/>
      <c r="BL728" s="1007"/>
      <c r="BM728" s="1007"/>
      <c r="BN728" s="1007"/>
      <c r="BO728" s="1007"/>
      <c r="BP728" s="1007"/>
      <c r="BQ728" s="1007"/>
      <c r="BR728" s="1007"/>
      <c r="BS728" s="1007"/>
      <c r="BT728" s="1007"/>
      <c r="BU728" s="1007"/>
      <c r="BV728" s="1007"/>
      <c r="BW728" s="1007"/>
      <c r="BX728" s="1007"/>
      <c r="BY728" s="1007"/>
      <c r="BZ728" s="1007"/>
      <c r="CA728" s="1007"/>
      <c r="CB728" s="1007"/>
      <c r="CC728" s="1007"/>
      <c r="CD728" s="1007"/>
      <c r="CE728" s="1007"/>
      <c r="CF728" s="1007"/>
      <c r="CG728" s="1007"/>
      <c r="CH728" s="1007"/>
      <c r="CI728" s="1007"/>
      <c r="CJ728" s="1007"/>
    </row>
    <row r="729" spans="1:88" s="1011" customFormat="1" hidden="1">
      <c r="A729" s="1039"/>
      <c r="B729" s="1019"/>
      <c r="C729" s="1019"/>
      <c r="D729" s="1019"/>
      <c r="E729" s="1019"/>
      <c r="F729" s="1019"/>
      <c r="G729" s="1019"/>
      <c r="H729" s="1019"/>
      <c r="I729" s="1019"/>
      <c r="J729" s="1019"/>
      <c r="K729" s="1019"/>
      <c r="L729" s="1019"/>
      <c r="M729" s="1019"/>
      <c r="N729" s="1019"/>
      <c r="O729" s="1019"/>
      <c r="P729" s="1019"/>
      <c r="Q729" s="1019"/>
      <c r="R729" s="1019"/>
      <c r="S729" s="1019"/>
      <c r="T729" s="1019"/>
      <c r="U729" s="1019"/>
      <c r="V729" s="1019"/>
      <c r="W729" s="1019"/>
      <c r="X729" s="1040"/>
      <c r="Y729" s="1041"/>
      <c r="Z729" s="1019"/>
      <c r="AA729" s="1019"/>
      <c r="AB729" s="1019"/>
      <c r="AC729" s="1019"/>
      <c r="AD729" s="1019"/>
      <c r="AE729" s="1019"/>
      <c r="AF729" s="1019"/>
      <c r="AG729" s="1019"/>
      <c r="AH729" s="1019"/>
      <c r="AI729" s="1019"/>
      <c r="AJ729" s="1019"/>
      <c r="AK729" s="1019"/>
      <c r="AL729" s="1019"/>
      <c r="AM729" s="1019"/>
      <c r="AN729" s="1019"/>
      <c r="AO729" s="1019"/>
      <c r="AP729" s="1019"/>
      <c r="AQ729" s="1019"/>
      <c r="AR729" s="1019"/>
      <c r="AS729" s="1019"/>
      <c r="AT729" s="1039"/>
      <c r="AU729" s="1039"/>
      <c r="AV729" s="1042"/>
      <c r="AW729" s="1041"/>
      <c r="AX729" s="1039"/>
      <c r="AY729" s="1039"/>
      <c r="AZ729" s="1019"/>
      <c r="BA729" s="1019"/>
      <c r="BB729" s="1039"/>
      <c r="BC729" s="1039"/>
      <c r="BD729" s="1039"/>
      <c r="BE729" s="1019"/>
      <c r="BF729" s="1019"/>
      <c r="BG729" s="1039"/>
      <c r="BH729" s="1007"/>
      <c r="BI729" s="1007"/>
      <c r="BJ729" s="1007"/>
      <c r="BK729" s="1007"/>
      <c r="BL729" s="1007"/>
      <c r="BM729" s="1007"/>
      <c r="BN729" s="1007"/>
      <c r="BO729" s="1007"/>
      <c r="BP729" s="1007"/>
      <c r="BQ729" s="1007"/>
      <c r="BR729" s="1007"/>
      <c r="BS729" s="1007"/>
      <c r="BT729" s="1007"/>
      <c r="BU729" s="1007"/>
      <c r="BV729" s="1007"/>
      <c r="BW729" s="1007"/>
      <c r="BX729" s="1007"/>
      <c r="BY729" s="1007"/>
      <c r="BZ729" s="1007"/>
      <c r="CA729" s="1007"/>
      <c r="CB729" s="1007"/>
      <c r="CC729" s="1007"/>
      <c r="CD729" s="1007"/>
      <c r="CE729" s="1007"/>
      <c r="CF729" s="1007"/>
      <c r="CG729" s="1007"/>
      <c r="CH729" s="1007"/>
      <c r="CI729" s="1007"/>
      <c r="CJ729" s="1007"/>
    </row>
    <row r="730" spans="1:88" s="1011" customFormat="1" hidden="1">
      <c r="A730" s="1039"/>
      <c r="B730" s="1019"/>
      <c r="C730" s="1019"/>
      <c r="D730" s="1019"/>
      <c r="E730" s="1019"/>
      <c r="F730" s="1019"/>
      <c r="G730" s="1019"/>
      <c r="H730" s="1019"/>
      <c r="I730" s="1019"/>
      <c r="J730" s="1019"/>
      <c r="K730" s="1019"/>
      <c r="L730" s="1019"/>
      <c r="M730" s="1019"/>
      <c r="N730" s="1019"/>
      <c r="O730" s="1019"/>
      <c r="P730" s="1019"/>
      <c r="Q730" s="1019"/>
      <c r="R730" s="1019"/>
      <c r="S730" s="1019"/>
      <c r="T730" s="1019"/>
      <c r="U730" s="1019"/>
      <c r="V730" s="1019"/>
      <c r="W730" s="1019"/>
      <c r="X730" s="1040"/>
      <c r="Y730" s="1041"/>
      <c r="Z730" s="1019"/>
      <c r="AA730" s="1019"/>
      <c r="AB730" s="1019"/>
      <c r="AC730" s="1019"/>
      <c r="AD730" s="1019"/>
      <c r="AE730" s="1019"/>
      <c r="AF730" s="1019"/>
      <c r="AG730" s="1019"/>
      <c r="AH730" s="1019"/>
      <c r="AI730" s="1019"/>
      <c r="AJ730" s="1019"/>
      <c r="AK730" s="1019"/>
      <c r="AL730" s="1019"/>
      <c r="AM730" s="1019"/>
      <c r="AN730" s="1019"/>
      <c r="AO730" s="1019"/>
      <c r="AP730" s="1019"/>
      <c r="AQ730" s="1019"/>
      <c r="AR730" s="1019"/>
      <c r="AS730" s="1019"/>
      <c r="AT730" s="1039"/>
      <c r="AU730" s="1039"/>
      <c r="AV730" s="1042"/>
      <c r="AW730" s="1041"/>
      <c r="AX730" s="1039"/>
      <c r="AY730" s="1039"/>
      <c r="AZ730" s="1019"/>
      <c r="BA730" s="1019"/>
      <c r="BB730" s="1039"/>
      <c r="BC730" s="1039"/>
      <c r="BD730" s="1039"/>
      <c r="BE730" s="1019"/>
      <c r="BF730" s="1019"/>
      <c r="BG730" s="1039"/>
      <c r="BH730" s="1007"/>
      <c r="BI730" s="1007"/>
      <c r="BJ730" s="1007"/>
      <c r="BK730" s="1007"/>
      <c r="BL730" s="1007"/>
      <c r="BM730" s="1007"/>
      <c r="BN730" s="1007"/>
      <c r="BO730" s="1007"/>
      <c r="BP730" s="1007"/>
      <c r="BQ730" s="1007"/>
      <c r="BR730" s="1007"/>
      <c r="BS730" s="1007"/>
      <c r="BT730" s="1007"/>
      <c r="BU730" s="1007"/>
      <c r="BV730" s="1007"/>
      <c r="BW730" s="1007"/>
      <c r="BX730" s="1007"/>
      <c r="BY730" s="1007"/>
      <c r="BZ730" s="1007"/>
      <c r="CA730" s="1007"/>
      <c r="CB730" s="1007"/>
      <c r="CC730" s="1007"/>
      <c r="CD730" s="1007"/>
      <c r="CE730" s="1007"/>
      <c r="CF730" s="1007"/>
      <c r="CG730" s="1007"/>
      <c r="CH730" s="1007"/>
      <c r="CI730" s="1007"/>
      <c r="CJ730" s="1007"/>
    </row>
    <row r="731" spans="1:88" s="1011" customFormat="1" hidden="1">
      <c r="A731" s="1039"/>
      <c r="B731" s="1019"/>
      <c r="C731" s="1019"/>
      <c r="D731" s="1019"/>
      <c r="E731" s="1019"/>
      <c r="F731" s="1019"/>
      <c r="G731" s="1019"/>
      <c r="H731" s="1019"/>
      <c r="I731" s="1019"/>
      <c r="J731" s="1019"/>
      <c r="K731" s="1019"/>
      <c r="L731" s="1019"/>
      <c r="M731" s="1019"/>
      <c r="N731" s="1019"/>
      <c r="O731" s="1019"/>
      <c r="P731" s="1019"/>
      <c r="Q731" s="1019"/>
      <c r="R731" s="1019"/>
      <c r="S731" s="1019"/>
      <c r="T731" s="1019"/>
      <c r="U731" s="1019"/>
      <c r="V731" s="1019"/>
      <c r="W731" s="1019"/>
      <c r="X731" s="1040"/>
      <c r="Y731" s="1041"/>
      <c r="Z731" s="1019"/>
      <c r="AA731" s="1019"/>
      <c r="AB731" s="1019"/>
      <c r="AC731" s="1019"/>
      <c r="AD731" s="1019"/>
      <c r="AE731" s="1019"/>
      <c r="AF731" s="1019"/>
      <c r="AG731" s="1019"/>
      <c r="AH731" s="1019"/>
      <c r="AI731" s="1019"/>
      <c r="AJ731" s="1019"/>
      <c r="AK731" s="1019"/>
      <c r="AL731" s="1019"/>
      <c r="AM731" s="1019"/>
      <c r="AN731" s="1019"/>
      <c r="AO731" s="1019"/>
      <c r="AP731" s="1019"/>
      <c r="AQ731" s="1019"/>
      <c r="AR731" s="1019"/>
      <c r="AS731" s="1019"/>
      <c r="AT731" s="1039"/>
      <c r="AU731" s="1039"/>
      <c r="AV731" s="1042"/>
      <c r="AW731" s="1041"/>
      <c r="AX731" s="1039"/>
      <c r="AY731" s="1039"/>
      <c r="AZ731" s="1019"/>
      <c r="BA731" s="1019"/>
      <c r="BB731" s="1039"/>
      <c r="BC731" s="1039"/>
      <c r="BD731" s="1039"/>
      <c r="BE731" s="1019"/>
      <c r="BF731" s="1019"/>
      <c r="BG731" s="1039"/>
      <c r="BH731" s="1007"/>
      <c r="BI731" s="1007"/>
      <c r="BJ731" s="1007"/>
      <c r="BK731" s="1007"/>
      <c r="BL731" s="1007"/>
      <c r="BM731" s="1007"/>
      <c r="BN731" s="1007"/>
      <c r="BO731" s="1007"/>
      <c r="BP731" s="1007"/>
      <c r="BQ731" s="1007"/>
      <c r="BR731" s="1007"/>
      <c r="BS731" s="1007"/>
      <c r="BT731" s="1007"/>
      <c r="BU731" s="1007"/>
      <c r="BV731" s="1007"/>
      <c r="BW731" s="1007"/>
      <c r="BX731" s="1007"/>
      <c r="BY731" s="1007"/>
      <c r="BZ731" s="1007"/>
      <c r="CA731" s="1007"/>
      <c r="CB731" s="1007"/>
      <c r="CC731" s="1007"/>
      <c r="CD731" s="1007"/>
      <c r="CE731" s="1007"/>
      <c r="CF731" s="1007"/>
      <c r="CG731" s="1007"/>
      <c r="CH731" s="1007"/>
      <c r="CI731" s="1007"/>
      <c r="CJ731" s="1007"/>
    </row>
    <row r="732" spans="1:88" s="1011" customFormat="1" hidden="1">
      <c r="A732" s="1039"/>
      <c r="B732" s="1019"/>
      <c r="C732" s="1019"/>
      <c r="D732" s="1019"/>
      <c r="E732" s="1019"/>
      <c r="F732" s="1019"/>
      <c r="G732" s="1019"/>
      <c r="H732" s="1019"/>
      <c r="I732" s="1019"/>
      <c r="J732" s="1019"/>
      <c r="K732" s="1019"/>
      <c r="L732" s="1019"/>
      <c r="M732" s="1019"/>
      <c r="N732" s="1019"/>
      <c r="O732" s="1019"/>
      <c r="P732" s="1019"/>
      <c r="Q732" s="1019"/>
      <c r="R732" s="1019"/>
      <c r="S732" s="1019"/>
      <c r="T732" s="1019"/>
      <c r="U732" s="1019"/>
      <c r="V732" s="1019"/>
      <c r="W732" s="1019"/>
      <c r="X732" s="1040"/>
      <c r="Y732" s="1041"/>
      <c r="Z732" s="1019"/>
      <c r="AA732" s="1019"/>
      <c r="AB732" s="1019"/>
      <c r="AC732" s="1019"/>
      <c r="AD732" s="1019"/>
      <c r="AE732" s="1019"/>
      <c r="AF732" s="1019"/>
      <c r="AG732" s="1019"/>
      <c r="AH732" s="1019"/>
      <c r="AI732" s="1019"/>
      <c r="AJ732" s="1019"/>
      <c r="AK732" s="1019"/>
      <c r="AL732" s="1019"/>
      <c r="AM732" s="1019"/>
      <c r="AN732" s="1019"/>
      <c r="AO732" s="1019"/>
      <c r="AP732" s="1019"/>
      <c r="AQ732" s="1019"/>
      <c r="AR732" s="1019"/>
      <c r="AS732" s="1019"/>
      <c r="AT732" s="1039"/>
      <c r="AU732" s="1039"/>
      <c r="AV732" s="1042"/>
      <c r="AW732" s="1041"/>
      <c r="AX732" s="1039"/>
      <c r="AY732" s="1039"/>
      <c r="AZ732" s="1019"/>
      <c r="BA732" s="1019"/>
      <c r="BB732" s="1039"/>
      <c r="BC732" s="1039"/>
      <c r="BD732" s="1039"/>
      <c r="BE732" s="1019"/>
      <c r="BF732" s="1019"/>
      <c r="BG732" s="1039"/>
      <c r="BH732" s="1007"/>
      <c r="BI732" s="1007"/>
      <c r="BJ732" s="1007"/>
      <c r="BK732" s="1007"/>
      <c r="BL732" s="1007"/>
      <c r="BM732" s="1007"/>
      <c r="BN732" s="1007"/>
      <c r="BO732" s="1007"/>
      <c r="BP732" s="1007"/>
      <c r="BQ732" s="1007"/>
      <c r="BR732" s="1007"/>
      <c r="BS732" s="1007"/>
      <c r="BT732" s="1007"/>
      <c r="BU732" s="1007"/>
      <c r="BV732" s="1007"/>
      <c r="BW732" s="1007"/>
      <c r="BX732" s="1007"/>
      <c r="BY732" s="1007"/>
      <c r="BZ732" s="1007"/>
      <c r="CA732" s="1007"/>
      <c r="CB732" s="1007"/>
      <c r="CC732" s="1007"/>
      <c r="CD732" s="1007"/>
      <c r="CE732" s="1007"/>
      <c r="CF732" s="1007"/>
      <c r="CG732" s="1007"/>
      <c r="CH732" s="1007"/>
      <c r="CI732" s="1007"/>
      <c r="CJ732" s="1007"/>
    </row>
    <row r="733" spans="1:88" s="1011" customFormat="1" hidden="1">
      <c r="A733" s="1039"/>
      <c r="B733" s="1019"/>
      <c r="C733" s="1019"/>
      <c r="D733" s="1019"/>
      <c r="E733" s="1019"/>
      <c r="F733" s="1019"/>
      <c r="G733" s="1019"/>
      <c r="H733" s="1019"/>
      <c r="I733" s="1019"/>
      <c r="J733" s="1019"/>
      <c r="K733" s="1019"/>
      <c r="L733" s="1019"/>
      <c r="M733" s="1019"/>
      <c r="N733" s="1019"/>
      <c r="O733" s="1019"/>
      <c r="P733" s="1019"/>
      <c r="Q733" s="1019"/>
      <c r="R733" s="1019"/>
      <c r="S733" s="1019"/>
      <c r="T733" s="1019"/>
      <c r="U733" s="1019"/>
      <c r="V733" s="1019"/>
      <c r="W733" s="1019"/>
      <c r="X733" s="1040"/>
      <c r="Y733" s="1041"/>
      <c r="Z733" s="1019"/>
      <c r="AA733" s="1019"/>
      <c r="AB733" s="1019"/>
      <c r="AC733" s="1019"/>
      <c r="AD733" s="1019"/>
      <c r="AE733" s="1019"/>
      <c r="AF733" s="1019"/>
      <c r="AG733" s="1019"/>
      <c r="AH733" s="1019"/>
      <c r="AI733" s="1019"/>
      <c r="AJ733" s="1019"/>
      <c r="AK733" s="1019"/>
      <c r="AL733" s="1019"/>
      <c r="AM733" s="1019"/>
      <c r="AN733" s="1019"/>
      <c r="AO733" s="1019"/>
      <c r="AP733" s="1019"/>
      <c r="AQ733" s="1019"/>
      <c r="AR733" s="1019"/>
      <c r="AS733" s="1019"/>
      <c r="AT733" s="1039"/>
      <c r="AU733" s="1039"/>
      <c r="AV733" s="1042"/>
      <c r="AW733" s="1041"/>
      <c r="AX733" s="1039"/>
      <c r="AY733" s="1039"/>
      <c r="AZ733" s="1019"/>
      <c r="BA733" s="1019"/>
      <c r="BB733" s="1039"/>
      <c r="BC733" s="1039"/>
      <c r="BD733" s="1039"/>
      <c r="BE733" s="1019"/>
      <c r="BF733" s="1019"/>
      <c r="BG733" s="1039"/>
      <c r="BH733" s="1007"/>
      <c r="BI733" s="1007"/>
      <c r="BJ733" s="1007"/>
      <c r="BK733" s="1007"/>
      <c r="BL733" s="1007"/>
      <c r="BM733" s="1007"/>
      <c r="BN733" s="1007"/>
      <c r="BO733" s="1007"/>
      <c r="BP733" s="1007"/>
      <c r="BQ733" s="1007"/>
      <c r="BR733" s="1007"/>
      <c r="BS733" s="1007"/>
      <c r="BT733" s="1007"/>
      <c r="BU733" s="1007"/>
      <c r="BV733" s="1007"/>
      <c r="BW733" s="1007"/>
      <c r="BX733" s="1007"/>
      <c r="BY733" s="1007"/>
      <c r="BZ733" s="1007"/>
      <c r="CA733" s="1007"/>
      <c r="CB733" s="1007"/>
      <c r="CC733" s="1007"/>
      <c r="CD733" s="1007"/>
      <c r="CE733" s="1007"/>
      <c r="CF733" s="1007"/>
      <c r="CG733" s="1007"/>
      <c r="CH733" s="1007"/>
      <c r="CI733" s="1007"/>
      <c r="CJ733" s="1007"/>
    </row>
    <row r="734" spans="1:88" s="1011" customFormat="1" hidden="1">
      <c r="A734" s="1039"/>
      <c r="B734" s="1019"/>
      <c r="C734" s="1019"/>
      <c r="D734" s="1019"/>
      <c r="E734" s="1019"/>
      <c r="F734" s="1019"/>
      <c r="G734" s="1019"/>
      <c r="H734" s="1019"/>
      <c r="I734" s="1019"/>
      <c r="J734" s="1019"/>
      <c r="K734" s="1019"/>
      <c r="L734" s="1019"/>
      <c r="M734" s="1019"/>
      <c r="N734" s="1019"/>
      <c r="O734" s="1019"/>
      <c r="P734" s="1019"/>
      <c r="Q734" s="1019"/>
      <c r="R734" s="1019"/>
      <c r="S734" s="1019"/>
      <c r="T734" s="1019"/>
      <c r="U734" s="1019"/>
      <c r="V734" s="1019"/>
      <c r="W734" s="1019"/>
      <c r="X734" s="1040"/>
      <c r="Y734" s="1041"/>
      <c r="Z734" s="1019"/>
      <c r="AA734" s="1019"/>
      <c r="AB734" s="1019"/>
      <c r="AC734" s="1019"/>
      <c r="AD734" s="1019"/>
      <c r="AE734" s="1019"/>
      <c r="AF734" s="1019"/>
      <c r="AG734" s="1019"/>
      <c r="AH734" s="1019"/>
      <c r="AI734" s="1019"/>
      <c r="AJ734" s="1019"/>
      <c r="AK734" s="1019"/>
      <c r="AL734" s="1019"/>
      <c r="AM734" s="1019"/>
      <c r="AN734" s="1019"/>
      <c r="AO734" s="1019"/>
      <c r="AP734" s="1019"/>
      <c r="AQ734" s="1019"/>
      <c r="AR734" s="1019"/>
      <c r="AS734" s="1019"/>
      <c r="AT734" s="1039"/>
      <c r="AU734" s="1039"/>
      <c r="AV734" s="1042"/>
      <c r="AW734" s="1041"/>
      <c r="AX734" s="1039"/>
      <c r="AY734" s="1039"/>
      <c r="AZ734" s="1019"/>
      <c r="BA734" s="1019"/>
      <c r="BB734" s="1039"/>
      <c r="BC734" s="1039"/>
      <c r="BD734" s="1039"/>
      <c r="BE734" s="1019"/>
      <c r="BF734" s="1019"/>
      <c r="BG734" s="1039"/>
      <c r="BH734" s="1007"/>
      <c r="BI734" s="1007"/>
      <c r="BJ734" s="1007"/>
      <c r="BK734" s="1007"/>
      <c r="BL734" s="1007"/>
      <c r="BM734" s="1007"/>
      <c r="BN734" s="1007"/>
      <c r="BO734" s="1007"/>
      <c r="BP734" s="1007"/>
      <c r="BQ734" s="1007"/>
      <c r="BR734" s="1007"/>
      <c r="BS734" s="1007"/>
      <c r="BT734" s="1007"/>
      <c r="BU734" s="1007"/>
      <c r="BV734" s="1007"/>
      <c r="BW734" s="1007"/>
      <c r="BX734" s="1007"/>
      <c r="BY734" s="1007"/>
      <c r="BZ734" s="1007"/>
      <c r="CA734" s="1007"/>
      <c r="CB734" s="1007"/>
      <c r="CC734" s="1007"/>
      <c r="CD734" s="1007"/>
      <c r="CE734" s="1007"/>
      <c r="CF734" s="1007"/>
      <c r="CG734" s="1007"/>
      <c r="CH734" s="1007"/>
      <c r="CI734" s="1007"/>
      <c r="CJ734" s="1007"/>
    </row>
    <row r="735" spans="1:88" s="1011" customFormat="1" hidden="1">
      <c r="A735" s="1039"/>
      <c r="B735" s="1019"/>
      <c r="C735" s="1019"/>
      <c r="D735" s="1019"/>
      <c r="E735" s="1019"/>
      <c r="F735" s="1019"/>
      <c r="G735" s="1019"/>
      <c r="H735" s="1019"/>
      <c r="I735" s="1019"/>
      <c r="J735" s="1019"/>
      <c r="K735" s="1019"/>
      <c r="L735" s="1019"/>
      <c r="M735" s="1019"/>
      <c r="N735" s="1019"/>
      <c r="O735" s="1019"/>
      <c r="P735" s="1019"/>
      <c r="Q735" s="1019"/>
      <c r="R735" s="1019"/>
      <c r="S735" s="1019"/>
      <c r="T735" s="1019"/>
      <c r="U735" s="1019"/>
      <c r="V735" s="1019"/>
      <c r="W735" s="1019"/>
      <c r="X735" s="1040"/>
      <c r="Y735" s="1041"/>
      <c r="Z735" s="1019"/>
      <c r="AA735" s="1019"/>
      <c r="AB735" s="1019"/>
      <c r="AC735" s="1019"/>
      <c r="AD735" s="1019"/>
      <c r="AE735" s="1019"/>
      <c r="AF735" s="1019"/>
      <c r="AG735" s="1019"/>
      <c r="AH735" s="1019"/>
      <c r="AI735" s="1019"/>
      <c r="AJ735" s="1019"/>
      <c r="AK735" s="1019"/>
      <c r="AL735" s="1019"/>
      <c r="AM735" s="1019"/>
      <c r="AN735" s="1019"/>
      <c r="AO735" s="1019"/>
      <c r="AP735" s="1019"/>
      <c r="AQ735" s="1019"/>
      <c r="AR735" s="1019"/>
      <c r="AS735" s="1019"/>
      <c r="AT735" s="1039"/>
      <c r="AU735" s="1039"/>
      <c r="AV735" s="1042"/>
      <c r="AW735" s="1041"/>
      <c r="AX735" s="1039"/>
      <c r="AY735" s="1039"/>
      <c r="AZ735" s="1019"/>
      <c r="BA735" s="1019"/>
      <c r="BB735" s="1039"/>
      <c r="BC735" s="1039"/>
      <c r="BD735" s="1039"/>
      <c r="BE735" s="1019"/>
      <c r="BF735" s="1019"/>
      <c r="BG735" s="1039"/>
      <c r="BH735" s="1007"/>
      <c r="BI735" s="1007"/>
      <c r="BJ735" s="1007"/>
      <c r="BK735" s="1007"/>
      <c r="BL735" s="1007"/>
      <c r="BM735" s="1007"/>
      <c r="BN735" s="1007"/>
      <c r="BO735" s="1007"/>
      <c r="BP735" s="1007"/>
      <c r="BQ735" s="1007"/>
      <c r="BR735" s="1007"/>
      <c r="BS735" s="1007"/>
      <c r="BT735" s="1007"/>
      <c r="BU735" s="1007"/>
      <c r="BV735" s="1007"/>
      <c r="BW735" s="1007"/>
      <c r="BX735" s="1007"/>
      <c r="BY735" s="1007"/>
      <c r="BZ735" s="1007"/>
      <c r="CA735" s="1007"/>
      <c r="CB735" s="1007"/>
      <c r="CC735" s="1007"/>
      <c r="CD735" s="1007"/>
      <c r="CE735" s="1007"/>
      <c r="CF735" s="1007"/>
      <c r="CG735" s="1007"/>
      <c r="CH735" s="1007"/>
      <c r="CI735" s="1007"/>
      <c r="CJ735" s="1007"/>
    </row>
    <row r="736" spans="1:88" s="1011" customFormat="1" hidden="1">
      <c r="A736" s="1039"/>
      <c r="B736" s="1019"/>
      <c r="C736" s="1019"/>
      <c r="D736" s="1019"/>
      <c r="E736" s="1019"/>
      <c r="F736" s="1019"/>
      <c r="G736" s="1019"/>
      <c r="H736" s="1019"/>
      <c r="I736" s="1019"/>
      <c r="J736" s="1019"/>
      <c r="K736" s="1019"/>
      <c r="L736" s="1019"/>
      <c r="M736" s="1019"/>
      <c r="N736" s="1019"/>
      <c r="O736" s="1019"/>
      <c r="P736" s="1019"/>
      <c r="Q736" s="1019"/>
      <c r="R736" s="1019"/>
      <c r="S736" s="1019"/>
      <c r="T736" s="1019"/>
      <c r="U736" s="1019"/>
      <c r="V736" s="1019"/>
      <c r="W736" s="1019"/>
      <c r="X736" s="1040"/>
      <c r="Y736" s="1041"/>
      <c r="Z736" s="1019"/>
      <c r="AA736" s="1019"/>
      <c r="AB736" s="1019"/>
      <c r="AC736" s="1019"/>
      <c r="AD736" s="1019"/>
      <c r="AE736" s="1019"/>
      <c r="AF736" s="1019"/>
      <c r="AG736" s="1019"/>
      <c r="AH736" s="1019"/>
      <c r="AI736" s="1019"/>
      <c r="AJ736" s="1019"/>
      <c r="AK736" s="1019"/>
      <c r="AL736" s="1019"/>
      <c r="AM736" s="1019"/>
      <c r="AN736" s="1019"/>
      <c r="AO736" s="1019"/>
      <c r="AP736" s="1019"/>
      <c r="AQ736" s="1019"/>
      <c r="AR736" s="1019"/>
      <c r="AS736" s="1019"/>
      <c r="AT736" s="1039"/>
      <c r="AU736" s="1039"/>
      <c r="AV736" s="1042"/>
      <c r="AW736" s="1041"/>
      <c r="AX736" s="1039"/>
      <c r="AY736" s="1039"/>
      <c r="AZ736" s="1019"/>
      <c r="BA736" s="1019"/>
      <c r="BB736" s="1039"/>
      <c r="BC736" s="1039"/>
      <c r="BD736" s="1039"/>
      <c r="BE736" s="1019"/>
      <c r="BF736" s="1019"/>
      <c r="BG736" s="1039"/>
      <c r="BH736" s="1007"/>
      <c r="BI736" s="1007"/>
      <c r="BJ736" s="1007"/>
      <c r="BK736" s="1007"/>
      <c r="BL736" s="1007"/>
      <c r="BM736" s="1007"/>
      <c r="BN736" s="1007"/>
      <c r="BO736" s="1007"/>
      <c r="BP736" s="1007"/>
      <c r="BQ736" s="1007"/>
      <c r="BR736" s="1007"/>
      <c r="BS736" s="1007"/>
      <c r="BT736" s="1007"/>
      <c r="BU736" s="1007"/>
      <c r="BV736" s="1007"/>
      <c r="BW736" s="1007"/>
      <c r="BX736" s="1007"/>
      <c r="BY736" s="1007"/>
      <c r="BZ736" s="1007"/>
      <c r="CA736" s="1007"/>
      <c r="CB736" s="1007"/>
      <c r="CC736" s="1007"/>
      <c r="CD736" s="1007"/>
      <c r="CE736" s="1007"/>
      <c r="CF736" s="1007"/>
      <c r="CG736" s="1007"/>
      <c r="CH736" s="1007"/>
      <c r="CI736" s="1007"/>
      <c r="CJ736" s="1007"/>
    </row>
    <row r="737" spans="1:88" s="1011" customFormat="1" hidden="1">
      <c r="A737" s="1039"/>
      <c r="B737" s="1019"/>
      <c r="C737" s="1019"/>
      <c r="D737" s="1019"/>
      <c r="E737" s="1019"/>
      <c r="F737" s="1019"/>
      <c r="G737" s="1019"/>
      <c r="H737" s="1019"/>
      <c r="I737" s="1019"/>
      <c r="J737" s="1019"/>
      <c r="K737" s="1019"/>
      <c r="L737" s="1019"/>
      <c r="M737" s="1019"/>
      <c r="N737" s="1019"/>
      <c r="O737" s="1019"/>
      <c r="P737" s="1019"/>
      <c r="Q737" s="1019"/>
      <c r="R737" s="1019"/>
      <c r="S737" s="1019"/>
      <c r="T737" s="1019"/>
      <c r="U737" s="1019"/>
      <c r="V737" s="1019"/>
      <c r="W737" s="1019"/>
      <c r="X737" s="1040"/>
      <c r="Y737" s="1041"/>
      <c r="Z737" s="1019"/>
      <c r="AA737" s="1019"/>
      <c r="AB737" s="1019"/>
      <c r="AC737" s="1019"/>
      <c r="AD737" s="1019"/>
      <c r="AE737" s="1019"/>
      <c r="AF737" s="1019"/>
      <c r="AG737" s="1019"/>
      <c r="AH737" s="1019"/>
      <c r="AI737" s="1019"/>
      <c r="AJ737" s="1019"/>
      <c r="AK737" s="1019"/>
      <c r="AL737" s="1019"/>
      <c r="AM737" s="1019"/>
      <c r="AN737" s="1019"/>
      <c r="AO737" s="1019"/>
      <c r="AP737" s="1019"/>
      <c r="AQ737" s="1019"/>
      <c r="AR737" s="1019"/>
      <c r="AS737" s="1019"/>
      <c r="AT737" s="1039"/>
      <c r="AU737" s="1039"/>
      <c r="AV737" s="1042"/>
      <c r="AW737" s="1041"/>
      <c r="AX737" s="1039"/>
      <c r="AY737" s="1039"/>
      <c r="AZ737" s="1019"/>
      <c r="BA737" s="1019"/>
      <c r="BB737" s="1039"/>
      <c r="BC737" s="1039"/>
      <c r="BD737" s="1039"/>
      <c r="BE737" s="1019"/>
      <c r="BF737" s="1019"/>
      <c r="BG737" s="1039"/>
      <c r="BH737" s="1007"/>
      <c r="BI737" s="1007"/>
      <c r="BJ737" s="1007"/>
      <c r="BK737" s="1007"/>
      <c r="BL737" s="1007"/>
      <c r="BM737" s="1007"/>
      <c r="BN737" s="1007"/>
      <c r="BO737" s="1007"/>
      <c r="BP737" s="1007"/>
      <c r="BQ737" s="1007"/>
      <c r="BR737" s="1007"/>
      <c r="BS737" s="1007"/>
      <c r="BT737" s="1007"/>
      <c r="BU737" s="1007"/>
      <c r="BV737" s="1007"/>
      <c r="BW737" s="1007"/>
      <c r="BX737" s="1007"/>
      <c r="BY737" s="1007"/>
      <c r="BZ737" s="1007"/>
      <c r="CA737" s="1007"/>
      <c r="CB737" s="1007"/>
      <c r="CC737" s="1007"/>
      <c r="CD737" s="1007"/>
      <c r="CE737" s="1007"/>
      <c r="CF737" s="1007"/>
      <c r="CG737" s="1007"/>
      <c r="CH737" s="1007"/>
      <c r="CI737" s="1007"/>
      <c r="CJ737" s="1007"/>
    </row>
    <row r="738" spans="1:88" s="1011" customFormat="1" hidden="1">
      <c r="A738" s="1039"/>
      <c r="B738" s="1019"/>
      <c r="C738" s="1019"/>
      <c r="D738" s="1019"/>
      <c r="E738" s="1019"/>
      <c r="F738" s="1019"/>
      <c r="G738" s="1019"/>
      <c r="H738" s="1019"/>
      <c r="I738" s="1019"/>
      <c r="J738" s="1019"/>
      <c r="K738" s="1019"/>
      <c r="L738" s="1019"/>
      <c r="M738" s="1019"/>
      <c r="N738" s="1019"/>
      <c r="O738" s="1019"/>
      <c r="P738" s="1019"/>
      <c r="Q738" s="1019"/>
      <c r="R738" s="1019"/>
      <c r="S738" s="1019"/>
      <c r="T738" s="1019"/>
      <c r="U738" s="1019"/>
      <c r="V738" s="1019"/>
      <c r="W738" s="1019"/>
      <c r="X738" s="1040"/>
      <c r="Y738" s="1041"/>
      <c r="Z738" s="1019"/>
      <c r="AA738" s="1019"/>
      <c r="AB738" s="1019"/>
      <c r="AC738" s="1019"/>
      <c r="AD738" s="1019"/>
      <c r="AE738" s="1019"/>
      <c r="AF738" s="1019"/>
      <c r="AG738" s="1019"/>
      <c r="AH738" s="1019"/>
      <c r="AI738" s="1019"/>
      <c r="AJ738" s="1019"/>
      <c r="AK738" s="1019"/>
      <c r="AL738" s="1019"/>
      <c r="AM738" s="1019"/>
      <c r="AN738" s="1019"/>
      <c r="AO738" s="1019"/>
      <c r="AP738" s="1019"/>
      <c r="AQ738" s="1019"/>
      <c r="AR738" s="1019"/>
      <c r="AS738" s="1019"/>
      <c r="AT738" s="1039"/>
      <c r="AU738" s="1039"/>
      <c r="AV738" s="1042"/>
      <c r="AW738" s="1041"/>
      <c r="AX738" s="1039"/>
      <c r="AY738" s="1039"/>
      <c r="AZ738" s="1019"/>
      <c r="BA738" s="1019"/>
      <c r="BB738" s="1039"/>
      <c r="BC738" s="1039"/>
      <c r="BD738" s="1039"/>
      <c r="BE738" s="1019"/>
      <c r="BF738" s="1019"/>
      <c r="BG738" s="1039"/>
      <c r="BH738" s="1007"/>
      <c r="BI738" s="1007"/>
      <c r="BJ738" s="1007"/>
      <c r="BK738" s="1007"/>
      <c r="BL738" s="1007"/>
      <c r="BM738" s="1007"/>
      <c r="BN738" s="1007"/>
      <c r="BO738" s="1007"/>
      <c r="BP738" s="1007"/>
      <c r="BQ738" s="1007"/>
      <c r="BR738" s="1007"/>
      <c r="BS738" s="1007"/>
      <c r="BT738" s="1007"/>
      <c r="BU738" s="1007"/>
      <c r="BV738" s="1007"/>
      <c r="BW738" s="1007"/>
      <c r="BX738" s="1007"/>
      <c r="BY738" s="1007"/>
      <c r="BZ738" s="1007"/>
      <c r="CA738" s="1007"/>
      <c r="CB738" s="1007"/>
      <c r="CC738" s="1007"/>
      <c r="CD738" s="1007"/>
      <c r="CE738" s="1007"/>
      <c r="CF738" s="1007"/>
      <c r="CG738" s="1007"/>
      <c r="CH738" s="1007"/>
      <c r="CI738" s="1007"/>
      <c r="CJ738" s="1007"/>
    </row>
    <row r="739" spans="1:88" s="1011" customFormat="1" hidden="1">
      <c r="A739" s="1039"/>
      <c r="B739" s="1019"/>
      <c r="C739" s="1019"/>
      <c r="D739" s="1019"/>
      <c r="E739" s="1019"/>
      <c r="F739" s="1019"/>
      <c r="G739" s="1019"/>
      <c r="H739" s="1019"/>
      <c r="I739" s="1019"/>
      <c r="J739" s="1019"/>
      <c r="K739" s="1019"/>
      <c r="L739" s="1019"/>
      <c r="M739" s="1019"/>
      <c r="N739" s="1019"/>
      <c r="O739" s="1019"/>
      <c r="P739" s="1019"/>
      <c r="Q739" s="1019"/>
      <c r="R739" s="1019"/>
      <c r="S739" s="1019"/>
      <c r="T739" s="1019"/>
      <c r="U739" s="1019"/>
      <c r="V739" s="1019"/>
      <c r="W739" s="1019"/>
      <c r="X739" s="1040"/>
      <c r="Y739" s="1041"/>
      <c r="Z739" s="1019"/>
      <c r="AA739" s="1019"/>
      <c r="AB739" s="1019"/>
      <c r="AC739" s="1019"/>
      <c r="AD739" s="1019"/>
      <c r="AE739" s="1019"/>
      <c r="AF739" s="1019"/>
      <c r="AG739" s="1019"/>
      <c r="AH739" s="1019"/>
      <c r="AI739" s="1019"/>
      <c r="AJ739" s="1019"/>
      <c r="AK739" s="1019"/>
      <c r="AL739" s="1019"/>
      <c r="AM739" s="1019"/>
      <c r="AN739" s="1019"/>
      <c r="AO739" s="1019"/>
      <c r="AP739" s="1019"/>
      <c r="AQ739" s="1019"/>
      <c r="AR739" s="1019"/>
      <c r="AS739" s="1019"/>
      <c r="AT739" s="1039"/>
      <c r="AU739" s="1039"/>
      <c r="AV739" s="1042"/>
      <c r="AW739" s="1041"/>
      <c r="AX739" s="1039"/>
      <c r="AY739" s="1039"/>
      <c r="AZ739" s="1019"/>
      <c r="BA739" s="1019"/>
      <c r="BB739" s="1039"/>
      <c r="BC739" s="1039"/>
      <c r="BD739" s="1039"/>
      <c r="BE739" s="1019"/>
      <c r="BF739" s="1019"/>
      <c r="BG739" s="1039"/>
      <c r="BH739" s="1007"/>
      <c r="BI739" s="1007"/>
      <c r="BJ739" s="1007"/>
      <c r="BK739" s="1007"/>
      <c r="BL739" s="1007"/>
      <c r="BM739" s="1007"/>
      <c r="BN739" s="1007"/>
      <c r="BO739" s="1007"/>
      <c r="BP739" s="1007"/>
      <c r="BQ739" s="1007"/>
      <c r="BR739" s="1007"/>
      <c r="BS739" s="1007"/>
      <c r="BT739" s="1007"/>
      <c r="BU739" s="1007"/>
      <c r="BV739" s="1007"/>
      <c r="BW739" s="1007"/>
      <c r="BX739" s="1007"/>
      <c r="BY739" s="1007"/>
      <c r="BZ739" s="1007"/>
      <c r="CA739" s="1007"/>
      <c r="CB739" s="1007"/>
      <c r="CC739" s="1007"/>
      <c r="CD739" s="1007"/>
      <c r="CE739" s="1007"/>
      <c r="CF739" s="1007"/>
      <c r="CG739" s="1007"/>
      <c r="CH739" s="1007"/>
      <c r="CI739" s="1007"/>
      <c r="CJ739" s="1007"/>
    </row>
    <row r="740" spans="1:88" s="1011" customFormat="1" hidden="1">
      <c r="A740" s="1039"/>
      <c r="B740" s="1019"/>
      <c r="C740" s="1019"/>
      <c r="D740" s="1019"/>
      <c r="E740" s="1019"/>
      <c r="F740" s="1019"/>
      <c r="G740" s="1019"/>
      <c r="H740" s="1019"/>
      <c r="I740" s="1019"/>
      <c r="J740" s="1019"/>
      <c r="K740" s="1019"/>
      <c r="L740" s="1019"/>
      <c r="M740" s="1019"/>
      <c r="N740" s="1019"/>
      <c r="O740" s="1019"/>
      <c r="P740" s="1019"/>
      <c r="Q740" s="1019"/>
      <c r="R740" s="1019"/>
      <c r="S740" s="1019"/>
      <c r="T740" s="1019"/>
      <c r="U740" s="1019"/>
      <c r="V740" s="1019"/>
      <c r="W740" s="1019"/>
      <c r="X740" s="1040"/>
      <c r="Y740" s="1041"/>
      <c r="Z740" s="1019"/>
      <c r="AA740" s="1019"/>
      <c r="AB740" s="1019"/>
      <c r="AC740" s="1019"/>
      <c r="AD740" s="1019"/>
      <c r="AE740" s="1019"/>
      <c r="AF740" s="1019"/>
      <c r="AG740" s="1019"/>
      <c r="AH740" s="1019"/>
      <c r="AI740" s="1019"/>
      <c r="AJ740" s="1019"/>
      <c r="AK740" s="1019"/>
      <c r="AL740" s="1019"/>
      <c r="AM740" s="1019"/>
      <c r="AN740" s="1019"/>
      <c r="AO740" s="1019"/>
      <c r="AP740" s="1019"/>
      <c r="AQ740" s="1019"/>
      <c r="AR740" s="1019"/>
      <c r="AS740" s="1019"/>
      <c r="AT740" s="1039"/>
      <c r="AU740" s="1039"/>
      <c r="AV740" s="1042"/>
      <c r="AW740" s="1041"/>
      <c r="AX740" s="1039"/>
      <c r="AY740" s="1039"/>
      <c r="AZ740" s="1019"/>
      <c r="BA740" s="1019"/>
      <c r="BB740" s="1039"/>
      <c r="BC740" s="1039"/>
      <c r="BD740" s="1039"/>
      <c r="BE740" s="1019"/>
      <c r="BF740" s="1019"/>
      <c r="BG740" s="1039"/>
      <c r="BH740" s="1007"/>
      <c r="BI740" s="1007"/>
      <c r="BJ740" s="1007"/>
      <c r="BK740" s="1007"/>
      <c r="BL740" s="1007"/>
      <c r="BM740" s="1007"/>
      <c r="BN740" s="1007"/>
      <c r="BO740" s="1007"/>
      <c r="BP740" s="1007"/>
      <c r="BQ740" s="1007"/>
      <c r="BR740" s="1007"/>
      <c r="BS740" s="1007"/>
      <c r="BT740" s="1007"/>
      <c r="BU740" s="1007"/>
      <c r="BV740" s="1007"/>
      <c r="BW740" s="1007"/>
      <c r="BX740" s="1007"/>
      <c r="BY740" s="1007"/>
      <c r="BZ740" s="1007"/>
      <c r="CA740" s="1007"/>
      <c r="CB740" s="1007"/>
      <c r="CC740" s="1007"/>
      <c r="CD740" s="1007"/>
      <c r="CE740" s="1007"/>
      <c r="CF740" s="1007"/>
      <c r="CG740" s="1007"/>
      <c r="CH740" s="1007"/>
      <c r="CI740" s="1007"/>
      <c r="CJ740" s="1007"/>
    </row>
    <row r="741" spans="1:88" s="1011" customFormat="1" hidden="1">
      <c r="A741" s="1039"/>
      <c r="B741" s="1019"/>
      <c r="C741" s="1019"/>
      <c r="D741" s="1019"/>
      <c r="E741" s="1019"/>
      <c r="F741" s="1019"/>
      <c r="G741" s="1019"/>
      <c r="H741" s="1019"/>
      <c r="I741" s="1019"/>
      <c r="J741" s="1019"/>
      <c r="K741" s="1019"/>
      <c r="L741" s="1019"/>
      <c r="M741" s="1019"/>
      <c r="N741" s="1019"/>
      <c r="O741" s="1019"/>
      <c r="P741" s="1019"/>
      <c r="Q741" s="1019"/>
      <c r="R741" s="1019"/>
      <c r="S741" s="1019"/>
      <c r="T741" s="1019"/>
      <c r="U741" s="1019"/>
      <c r="V741" s="1019"/>
      <c r="W741" s="1019"/>
      <c r="X741" s="1040"/>
      <c r="Y741" s="1041"/>
      <c r="Z741" s="1019"/>
      <c r="AA741" s="1019"/>
      <c r="AB741" s="1019"/>
      <c r="AC741" s="1019"/>
      <c r="AD741" s="1019"/>
      <c r="AE741" s="1019"/>
      <c r="AF741" s="1019"/>
      <c r="AG741" s="1019"/>
      <c r="AH741" s="1019"/>
      <c r="AI741" s="1019"/>
      <c r="AJ741" s="1019"/>
      <c r="AK741" s="1019"/>
      <c r="AL741" s="1019"/>
      <c r="AM741" s="1019"/>
      <c r="AN741" s="1019"/>
      <c r="AO741" s="1019"/>
      <c r="AP741" s="1019"/>
      <c r="AQ741" s="1019"/>
      <c r="AR741" s="1019"/>
      <c r="AS741" s="1019"/>
      <c r="AT741" s="1039"/>
      <c r="AU741" s="1039"/>
      <c r="AV741" s="1042"/>
      <c r="AW741" s="1041"/>
      <c r="AX741" s="1039"/>
      <c r="AY741" s="1039"/>
      <c r="AZ741" s="1019"/>
      <c r="BA741" s="1019"/>
      <c r="BB741" s="1039"/>
      <c r="BC741" s="1039"/>
      <c r="BD741" s="1039"/>
      <c r="BE741" s="1019"/>
      <c r="BF741" s="1019"/>
      <c r="BG741" s="1039"/>
      <c r="BH741" s="1007"/>
      <c r="BI741" s="1007"/>
      <c r="BJ741" s="1007"/>
      <c r="BK741" s="1007"/>
      <c r="BL741" s="1007"/>
      <c r="BM741" s="1007"/>
      <c r="BN741" s="1007"/>
      <c r="BO741" s="1007"/>
      <c r="BP741" s="1007"/>
      <c r="BQ741" s="1007"/>
      <c r="BR741" s="1007"/>
      <c r="BS741" s="1007"/>
      <c r="BT741" s="1007"/>
      <c r="BU741" s="1007"/>
      <c r="BV741" s="1007"/>
      <c r="BW741" s="1007"/>
      <c r="BX741" s="1007"/>
      <c r="BY741" s="1007"/>
      <c r="BZ741" s="1007"/>
      <c r="CA741" s="1007"/>
      <c r="CB741" s="1007"/>
      <c r="CC741" s="1007"/>
      <c r="CD741" s="1007"/>
      <c r="CE741" s="1007"/>
      <c r="CF741" s="1007"/>
      <c r="CG741" s="1007"/>
      <c r="CH741" s="1007"/>
      <c r="CI741" s="1007"/>
      <c r="CJ741" s="1007"/>
    </row>
    <row r="742" spans="1:88" s="1011" customFormat="1" hidden="1">
      <c r="A742" s="1039"/>
      <c r="B742" s="1019"/>
      <c r="C742" s="1019"/>
      <c r="D742" s="1019"/>
      <c r="E742" s="1019"/>
      <c r="F742" s="1019"/>
      <c r="G742" s="1019"/>
      <c r="H742" s="1019"/>
      <c r="I742" s="1019"/>
      <c r="J742" s="1019"/>
      <c r="K742" s="1019"/>
      <c r="L742" s="1019"/>
      <c r="M742" s="1019"/>
      <c r="N742" s="1019"/>
      <c r="O742" s="1019"/>
      <c r="P742" s="1019"/>
      <c r="Q742" s="1019"/>
      <c r="R742" s="1019"/>
      <c r="S742" s="1019"/>
      <c r="T742" s="1019"/>
      <c r="U742" s="1019"/>
      <c r="V742" s="1019"/>
      <c r="W742" s="1019"/>
      <c r="X742" s="1040"/>
      <c r="Y742" s="1041"/>
      <c r="Z742" s="1019"/>
      <c r="AA742" s="1019"/>
      <c r="AB742" s="1019"/>
      <c r="AC742" s="1019"/>
      <c r="AD742" s="1019"/>
      <c r="AE742" s="1019"/>
      <c r="AF742" s="1019"/>
      <c r="AG742" s="1019"/>
      <c r="AH742" s="1019"/>
      <c r="AI742" s="1019"/>
      <c r="AJ742" s="1019"/>
      <c r="AK742" s="1019"/>
      <c r="AL742" s="1019"/>
      <c r="AM742" s="1019"/>
      <c r="AN742" s="1019"/>
      <c r="AO742" s="1019"/>
      <c r="AP742" s="1019"/>
      <c r="AQ742" s="1019"/>
      <c r="AR742" s="1019"/>
      <c r="AS742" s="1019"/>
      <c r="AT742" s="1039"/>
      <c r="AU742" s="1039"/>
      <c r="AV742" s="1042"/>
      <c r="AW742" s="1041"/>
      <c r="AX742" s="1039"/>
      <c r="AY742" s="1039"/>
      <c r="AZ742" s="1019"/>
      <c r="BA742" s="1019"/>
      <c r="BB742" s="1039"/>
      <c r="BC742" s="1039"/>
      <c r="BD742" s="1039"/>
      <c r="BE742" s="1019"/>
      <c r="BF742" s="1019"/>
      <c r="BG742" s="1039"/>
      <c r="BH742" s="1007"/>
      <c r="BI742" s="1007"/>
      <c r="BJ742" s="1007"/>
      <c r="BK742" s="1007"/>
      <c r="BL742" s="1007"/>
      <c r="BM742" s="1007"/>
      <c r="BN742" s="1007"/>
      <c r="BO742" s="1007"/>
      <c r="BP742" s="1007"/>
      <c r="BQ742" s="1007"/>
      <c r="BR742" s="1007"/>
      <c r="BS742" s="1007"/>
      <c r="BT742" s="1007"/>
      <c r="BU742" s="1007"/>
      <c r="BV742" s="1007"/>
      <c r="BW742" s="1007"/>
      <c r="BX742" s="1007"/>
      <c r="BY742" s="1007"/>
      <c r="BZ742" s="1007"/>
      <c r="CA742" s="1007"/>
      <c r="CB742" s="1007"/>
      <c r="CC742" s="1007"/>
      <c r="CD742" s="1007"/>
      <c r="CE742" s="1007"/>
      <c r="CF742" s="1007"/>
      <c r="CG742" s="1007"/>
      <c r="CH742" s="1007"/>
      <c r="CI742" s="1007"/>
      <c r="CJ742" s="1007"/>
    </row>
    <row r="743" spans="1:88" s="1011" customFormat="1" hidden="1">
      <c r="A743" s="1039"/>
      <c r="B743" s="1019"/>
      <c r="C743" s="1019"/>
      <c r="D743" s="1019"/>
      <c r="E743" s="1019"/>
      <c r="F743" s="1019"/>
      <c r="G743" s="1019"/>
      <c r="H743" s="1019"/>
      <c r="I743" s="1019"/>
      <c r="J743" s="1019"/>
      <c r="K743" s="1019"/>
      <c r="L743" s="1019"/>
      <c r="M743" s="1019"/>
      <c r="N743" s="1019"/>
      <c r="O743" s="1019"/>
      <c r="P743" s="1019"/>
      <c r="Q743" s="1019"/>
      <c r="R743" s="1019"/>
      <c r="S743" s="1019"/>
      <c r="T743" s="1019"/>
      <c r="U743" s="1019"/>
      <c r="V743" s="1019"/>
      <c r="W743" s="1019"/>
      <c r="X743" s="1040"/>
      <c r="Y743" s="1041"/>
      <c r="Z743" s="1019"/>
      <c r="AA743" s="1019"/>
      <c r="AB743" s="1019"/>
      <c r="AC743" s="1019"/>
      <c r="AD743" s="1019"/>
      <c r="AE743" s="1019"/>
      <c r="AF743" s="1019"/>
      <c r="AG743" s="1019"/>
      <c r="AH743" s="1019"/>
      <c r="AI743" s="1019"/>
      <c r="AJ743" s="1019"/>
      <c r="AK743" s="1019"/>
      <c r="AL743" s="1019"/>
      <c r="AM743" s="1019"/>
      <c r="AN743" s="1019"/>
      <c r="AO743" s="1019"/>
      <c r="AP743" s="1019"/>
      <c r="AQ743" s="1019"/>
      <c r="AR743" s="1019"/>
      <c r="AS743" s="1019"/>
      <c r="AT743" s="1039"/>
      <c r="AU743" s="1039"/>
      <c r="AV743" s="1042"/>
      <c r="AW743" s="1041"/>
      <c r="AX743" s="1039"/>
      <c r="AY743" s="1039"/>
      <c r="AZ743" s="1019"/>
      <c r="BA743" s="1019"/>
      <c r="BB743" s="1039"/>
      <c r="BC743" s="1039"/>
      <c r="BD743" s="1039"/>
      <c r="BE743" s="1019"/>
      <c r="BF743" s="1019"/>
      <c r="BG743" s="1039"/>
      <c r="BH743" s="1007"/>
      <c r="BI743" s="1007"/>
      <c r="BJ743" s="1007"/>
      <c r="BK743" s="1007"/>
      <c r="BL743" s="1007"/>
      <c r="BM743" s="1007"/>
      <c r="BN743" s="1007"/>
      <c r="BO743" s="1007"/>
      <c r="BP743" s="1007"/>
      <c r="BQ743" s="1007"/>
      <c r="BR743" s="1007"/>
      <c r="BS743" s="1007"/>
      <c r="BT743" s="1007"/>
      <c r="BU743" s="1007"/>
      <c r="BV743" s="1007"/>
      <c r="BW743" s="1007"/>
      <c r="BX743" s="1007"/>
      <c r="BY743" s="1007"/>
      <c r="BZ743" s="1007"/>
      <c r="CA743" s="1007"/>
      <c r="CB743" s="1007"/>
      <c r="CC743" s="1007"/>
      <c r="CD743" s="1007"/>
      <c r="CE743" s="1007"/>
      <c r="CF743" s="1007"/>
      <c r="CG743" s="1007"/>
      <c r="CH743" s="1007"/>
      <c r="CI743" s="1007"/>
      <c r="CJ743" s="1007"/>
    </row>
    <row r="744" spans="1:88" s="1011" customFormat="1" hidden="1">
      <c r="A744" s="1039"/>
      <c r="B744" s="1019"/>
      <c r="C744" s="1019"/>
      <c r="D744" s="1019"/>
      <c r="E744" s="1019"/>
      <c r="F744" s="1019"/>
      <c r="G744" s="1019"/>
      <c r="H744" s="1019"/>
      <c r="I744" s="1019"/>
      <c r="J744" s="1019"/>
      <c r="K744" s="1019"/>
      <c r="L744" s="1019"/>
      <c r="M744" s="1019"/>
      <c r="N744" s="1019"/>
      <c r="O744" s="1019"/>
      <c r="P744" s="1019"/>
      <c r="Q744" s="1019"/>
      <c r="R744" s="1019"/>
      <c r="S744" s="1019"/>
      <c r="T744" s="1019"/>
      <c r="U744" s="1019"/>
      <c r="V744" s="1019"/>
      <c r="W744" s="1019"/>
      <c r="X744" s="1040"/>
      <c r="Y744" s="1041"/>
      <c r="Z744" s="1019"/>
      <c r="AA744" s="1019"/>
      <c r="AB744" s="1019"/>
      <c r="AC744" s="1019"/>
      <c r="AD744" s="1019"/>
      <c r="AE744" s="1019"/>
      <c r="AF744" s="1019"/>
      <c r="AG744" s="1019"/>
      <c r="AH744" s="1019"/>
      <c r="AI744" s="1019"/>
      <c r="AJ744" s="1019"/>
      <c r="AK744" s="1019"/>
      <c r="AL744" s="1019"/>
      <c r="AM744" s="1019"/>
      <c r="AN744" s="1019"/>
      <c r="AO744" s="1019"/>
      <c r="AP744" s="1019"/>
      <c r="AQ744" s="1019"/>
      <c r="AR744" s="1019"/>
      <c r="AS744" s="1019"/>
      <c r="AT744" s="1039"/>
      <c r="AU744" s="1039"/>
      <c r="AV744" s="1042"/>
      <c r="AW744" s="1041"/>
      <c r="AX744" s="1039"/>
      <c r="AY744" s="1039"/>
      <c r="AZ744" s="1019"/>
      <c r="BA744" s="1019"/>
      <c r="BB744" s="1039"/>
      <c r="BC744" s="1039"/>
      <c r="BD744" s="1039"/>
      <c r="BE744" s="1019"/>
      <c r="BF744" s="1019"/>
      <c r="BG744" s="1039"/>
      <c r="BH744" s="1007"/>
      <c r="BI744" s="1007"/>
      <c r="BJ744" s="1007"/>
      <c r="BK744" s="1007"/>
      <c r="BL744" s="1007"/>
      <c r="BM744" s="1007"/>
      <c r="BN744" s="1007"/>
      <c r="BO744" s="1007"/>
      <c r="BP744" s="1007"/>
      <c r="BQ744" s="1007"/>
      <c r="BR744" s="1007"/>
      <c r="BS744" s="1007"/>
      <c r="BT744" s="1007"/>
      <c r="BU744" s="1007"/>
      <c r="BV744" s="1007"/>
      <c r="BW744" s="1007"/>
      <c r="BX744" s="1007"/>
      <c r="BY744" s="1007"/>
      <c r="BZ744" s="1007"/>
      <c r="CA744" s="1007"/>
      <c r="CB744" s="1007"/>
      <c r="CC744" s="1007"/>
      <c r="CD744" s="1007"/>
      <c r="CE744" s="1007"/>
      <c r="CF744" s="1007"/>
      <c r="CG744" s="1007"/>
      <c r="CH744" s="1007"/>
      <c r="CI744" s="1007"/>
      <c r="CJ744" s="1007"/>
    </row>
    <row r="745" spans="1:88" s="1011" customFormat="1" hidden="1">
      <c r="A745" s="1039"/>
      <c r="B745" s="1019"/>
      <c r="C745" s="1019"/>
      <c r="D745" s="1019"/>
      <c r="E745" s="1019"/>
      <c r="F745" s="1019"/>
      <c r="G745" s="1019"/>
      <c r="H745" s="1019"/>
      <c r="I745" s="1019"/>
      <c r="J745" s="1019"/>
      <c r="K745" s="1019"/>
      <c r="L745" s="1019"/>
      <c r="M745" s="1019"/>
      <c r="N745" s="1019"/>
      <c r="O745" s="1019"/>
      <c r="P745" s="1019"/>
      <c r="Q745" s="1019"/>
      <c r="R745" s="1019"/>
      <c r="S745" s="1019"/>
      <c r="T745" s="1019"/>
      <c r="U745" s="1019"/>
      <c r="V745" s="1019"/>
      <c r="W745" s="1019"/>
      <c r="X745" s="1040"/>
      <c r="Y745" s="1041"/>
      <c r="Z745" s="1019"/>
      <c r="AA745" s="1019"/>
      <c r="AB745" s="1019"/>
      <c r="AC745" s="1019"/>
      <c r="AD745" s="1019"/>
      <c r="AE745" s="1019"/>
      <c r="AF745" s="1019"/>
      <c r="AG745" s="1019"/>
      <c r="AH745" s="1019"/>
      <c r="AI745" s="1019"/>
      <c r="AJ745" s="1019"/>
      <c r="AK745" s="1019"/>
      <c r="AL745" s="1019"/>
      <c r="AM745" s="1019"/>
      <c r="AN745" s="1019"/>
      <c r="AO745" s="1019"/>
      <c r="AP745" s="1019"/>
      <c r="AQ745" s="1019"/>
      <c r="AR745" s="1019"/>
      <c r="AS745" s="1019"/>
      <c r="AT745" s="1039"/>
      <c r="AU745" s="1039"/>
      <c r="AV745" s="1042"/>
      <c r="AW745" s="1041"/>
      <c r="AX745" s="1039"/>
      <c r="AY745" s="1039"/>
      <c r="AZ745" s="1019"/>
      <c r="BA745" s="1019"/>
      <c r="BB745" s="1039"/>
      <c r="BC745" s="1039"/>
      <c r="BD745" s="1039"/>
      <c r="BE745" s="1019"/>
      <c r="BF745" s="1019"/>
      <c r="BG745" s="1039"/>
      <c r="BH745" s="1007"/>
      <c r="BI745" s="1007"/>
      <c r="BJ745" s="1007"/>
      <c r="BK745" s="1007"/>
      <c r="BL745" s="1007"/>
      <c r="BM745" s="1007"/>
      <c r="BN745" s="1007"/>
      <c r="BO745" s="1007"/>
      <c r="BP745" s="1007"/>
      <c r="BQ745" s="1007"/>
      <c r="BR745" s="1007"/>
      <c r="BS745" s="1007"/>
      <c r="BT745" s="1007"/>
      <c r="BU745" s="1007"/>
      <c r="BV745" s="1007"/>
      <c r="BW745" s="1007"/>
      <c r="BX745" s="1007"/>
      <c r="BY745" s="1007"/>
      <c r="BZ745" s="1007"/>
      <c r="CA745" s="1007"/>
      <c r="CB745" s="1007"/>
      <c r="CC745" s="1007"/>
      <c r="CD745" s="1007"/>
      <c r="CE745" s="1007"/>
      <c r="CF745" s="1007"/>
      <c r="CG745" s="1007"/>
      <c r="CH745" s="1007"/>
      <c r="CI745" s="1007"/>
      <c r="CJ745" s="1007"/>
    </row>
    <row r="746" spans="1:88" s="1011" customFormat="1" hidden="1">
      <c r="A746" s="1039"/>
      <c r="B746" s="1019"/>
      <c r="C746" s="1019"/>
      <c r="D746" s="1019"/>
      <c r="E746" s="1019"/>
      <c r="F746" s="1019"/>
      <c r="G746" s="1019"/>
      <c r="H746" s="1019"/>
      <c r="I746" s="1019"/>
      <c r="J746" s="1019"/>
      <c r="K746" s="1019"/>
      <c r="L746" s="1019"/>
      <c r="M746" s="1019"/>
      <c r="N746" s="1019"/>
      <c r="O746" s="1019"/>
      <c r="P746" s="1019"/>
      <c r="Q746" s="1019"/>
      <c r="R746" s="1019"/>
      <c r="S746" s="1019"/>
      <c r="T746" s="1019"/>
      <c r="U746" s="1019"/>
      <c r="V746" s="1019"/>
      <c r="W746" s="1019"/>
      <c r="X746" s="1040"/>
      <c r="Y746" s="1041"/>
      <c r="Z746" s="1019"/>
      <c r="AA746" s="1019"/>
      <c r="AB746" s="1019"/>
      <c r="AC746" s="1019"/>
      <c r="AD746" s="1019"/>
      <c r="AE746" s="1019"/>
      <c r="AF746" s="1019"/>
      <c r="AG746" s="1019"/>
      <c r="AH746" s="1019"/>
      <c r="AI746" s="1019"/>
      <c r="AJ746" s="1019"/>
      <c r="AK746" s="1019"/>
      <c r="AL746" s="1019"/>
      <c r="AM746" s="1019"/>
      <c r="AN746" s="1019"/>
      <c r="AO746" s="1019"/>
      <c r="AP746" s="1019"/>
      <c r="AQ746" s="1019"/>
      <c r="AR746" s="1019"/>
      <c r="AS746" s="1019"/>
      <c r="AT746" s="1039"/>
      <c r="AU746" s="1039"/>
      <c r="AV746" s="1042"/>
      <c r="AW746" s="1041"/>
      <c r="AX746" s="1039"/>
      <c r="AY746" s="1039"/>
      <c r="AZ746" s="1019"/>
      <c r="BA746" s="1019"/>
      <c r="BB746" s="1039"/>
      <c r="BC746" s="1039"/>
      <c r="BD746" s="1039"/>
      <c r="BE746" s="1019"/>
      <c r="BF746" s="1019"/>
      <c r="BG746" s="1039"/>
      <c r="BH746" s="1007"/>
      <c r="BI746" s="1007"/>
      <c r="BJ746" s="1007"/>
      <c r="BK746" s="1007"/>
      <c r="BL746" s="1007"/>
      <c r="BM746" s="1007"/>
      <c r="BN746" s="1007"/>
      <c r="BO746" s="1007"/>
      <c r="BP746" s="1007"/>
      <c r="BQ746" s="1007"/>
      <c r="BR746" s="1007"/>
      <c r="BS746" s="1007"/>
      <c r="BT746" s="1007"/>
      <c r="BU746" s="1007"/>
      <c r="BV746" s="1007"/>
      <c r="BW746" s="1007"/>
      <c r="BX746" s="1007"/>
      <c r="BY746" s="1007"/>
      <c r="BZ746" s="1007"/>
      <c r="CA746" s="1007"/>
      <c r="CB746" s="1007"/>
      <c r="CC746" s="1007"/>
      <c r="CD746" s="1007"/>
      <c r="CE746" s="1007"/>
      <c r="CF746" s="1007"/>
      <c r="CG746" s="1007"/>
      <c r="CH746" s="1007"/>
      <c r="CI746" s="1007"/>
      <c r="CJ746" s="1007"/>
    </row>
    <row r="747" spans="1:88" s="1011" customFormat="1" hidden="1">
      <c r="A747" s="1039"/>
      <c r="B747" s="1019"/>
      <c r="C747" s="1019"/>
      <c r="D747" s="1019"/>
      <c r="E747" s="1019"/>
      <c r="F747" s="1019"/>
      <c r="G747" s="1019"/>
      <c r="H747" s="1019"/>
      <c r="I747" s="1019"/>
      <c r="J747" s="1019"/>
      <c r="K747" s="1019"/>
      <c r="L747" s="1019"/>
      <c r="M747" s="1019"/>
      <c r="N747" s="1019"/>
      <c r="O747" s="1019"/>
      <c r="P747" s="1019"/>
      <c r="Q747" s="1019"/>
      <c r="R747" s="1019"/>
      <c r="S747" s="1019"/>
      <c r="T747" s="1019"/>
      <c r="U747" s="1019"/>
      <c r="V747" s="1019"/>
      <c r="W747" s="1019"/>
      <c r="X747" s="1040"/>
      <c r="Y747" s="1041"/>
      <c r="Z747" s="1019"/>
      <c r="AA747" s="1019"/>
      <c r="AB747" s="1019"/>
      <c r="AC747" s="1019"/>
      <c r="AD747" s="1019"/>
      <c r="AE747" s="1019"/>
      <c r="AF747" s="1019"/>
      <c r="AG747" s="1019"/>
      <c r="AH747" s="1019"/>
      <c r="AI747" s="1019"/>
      <c r="AJ747" s="1019"/>
      <c r="AK747" s="1019"/>
      <c r="AL747" s="1019"/>
      <c r="AM747" s="1019"/>
      <c r="AN747" s="1019"/>
      <c r="AO747" s="1019"/>
      <c r="AP747" s="1019"/>
      <c r="AQ747" s="1019"/>
      <c r="AR747" s="1019"/>
      <c r="AS747" s="1019"/>
      <c r="AT747" s="1039"/>
      <c r="AU747" s="1039"/>
      <c r="AV747" s="1042"/>
      <c r="AW747" s="1041"/>
      <c r="AX747" s="1039"/>
      <c r="AY747" s="1039"/>
      <c r="AZ747" s="1019"/>
      <c r="BA747" s="1019"/>
      <c r="BB747" s="1039"/>
      <c r="BC747" s="1039"/>
      <c r="BD747" s="1039"/>
      <c r="BE747" s="1019"/>
      <c r="BF747" s="1019"/>
      <c r="BG747" s="1039"/>
      <c r="BH747" s="1007"/>
      <c r="BI747" s="1007"/>
      <c r="BJ747" s="1007"/>
      <c r="BK747" s="1007"/>
      <c r="BL747" s="1007"/>
      <c r="BM747" s="1007"/>
      <c r="BN747" s="1007"/>
      <c r="BO747" s="1007"/>
      <c r="BP747" s="1007"/>
      <c r="BQ747" s="1007"/>
      <c r="BR747" s="1007"/>
      <c r="BS747" s="1007"/>
      <c r="BT747" s="1007"/>
      <c r="BU747" s="1007"/>
      <c r="BV747" s="1007"/>
      <c r="BW747" s="1007"/>
      <c r="BX747" s="1007"/>
      <c r="BY747" s="1007"/>
      <c r="BZ747" s="1007"/>
      <c r="CA747" s="1007"/>
      <c r="CB747" s="1007"/>
      <c r="CC747" s="1007"/>
      <c r="CD747" s="1007"/>
      <c r="CE747" s="1007"/>
      <c r="CF747" s="1007"/>
      <c r="CG747" s="1007"/>
      <c r="CH747" s="1007"/>
      <c r="CI747" s="1007"/>
      <c r="CJ747" s="1007"/>
    </row>
    <row r="748" spans="1:88" s="1011" customFormat="1" hidden="1">
      <c r="A748" s="1039"/>
      <c r="B748" s="1019"/>
      <c r="C748" s="1019"/>
      <c r="D748" s="1019"/>
      <c r="E748" s="1019"/>
      <c r="F748" s="1019"/>
      <c r="G748" s="1019"/>
      <c r="H748" s="1019"/>
      <c r="I748" s="1019"/>
      <c r="J748" s="1019"/>
      <c r="K748" s="1019"/>
      <c r="L748" s="1019"/>
      <c r="M748" s="1019"/>
      <c r="N748" s="1019"/>
      <c r="O748" s="1019"/>
      <c r="P748" s="1019"/>
      <c r="Q748" s="1019"/>
      <c r="R748" s="1019"/>
      <c r="S748" s="1019"/>
      <c r="T748" s="1019"/>
      <c r="U748" s="1019"/>
      <c r="V748" s="1019"/>
      <c r="W748" s="1019"/>
      <c r="X748" s="1040"/>
      <c r="Y748" s="1041"/>
      <c r="Z748" s="1019"/>
      <c r="AA748" s="1019"/>
      <c r="AB748" s="1019"/>
      <c r="AC748" s="1019"/>
      <c r="AD748" s="1019"/>
      <c r="AE748" s="1019"/>
      <c r="AF748" s="1019"/>
      <c r="AG748" s="1019"/>
      <c r="AH748" s="1019"/>
      <c r="AI748" s="1019"/>
      <c r="AJ748" s="1019"/>
      <c r="AK748" s="1019"/>
      <c r="AL748" s="1019"/>
      <c r="AM748" s="1019"/>
      <c r="AN748" s="1019"/>
      <c r="AO748" s="1019"/>
      <c r="AP748" s="1019"/>
      <c r="AQ748" s="1019"/>
      <c r="AR748" s="1019"/>
      <c r="AS748" s="1019"/>
      <c r="AT748" s="1039"/>
      <c r="AU748" s="1039"/>
      <c r="AV748" s="1042"/>
      <c r="AW748" s="1041"/>
      <c r="AX748" s="1039"/>
      <c r="AY748" s="1039"/>
      <c r="AZ748" s="1019"/>
      <c r="BA748" s="1019"/>
      <c r="BB748" s="1039"/>
      <c r="BC748" s="1039"/>
      <c r="BD748" s="1039"/>
      <c r="BE748" s="1019"/>
      <c r="BF748" s="1019"/>
      <c r="BG748" s="1039"/>
      <c r="BH748" s="1007"/>
      <c r="BI748" s="1007"/>
      <c r="BJ748" s="1007"/>
      <c r="BK748" s="1007"/>
      <c r="BL748" s="1007"/>
      <c r="BM748" s="1007"/>
      <c r="BN748" s="1007"/>
      <c r="BO748" s="1007"/>
      <c r="BP748" s="1007"/>
      <c r="BQ748" s="1007"/>
      <c r="BR748" s="1007"/>
      <c r="BS748" s="1007"/>
      <c r="BT748" s="1007"/>
      <c r="BU748" s="1007"/>
      <c r="BV748" s="1007"/>
      <c r="BW748" s="1007"/>
      <c r="BX748" s="1007"/>
      <c r="BY748" s="1007"/>
      <c r="BZ748" s="1007"/>
      <c r="CA748" s="1007"/>
      <c r="CB748" s="1007"/>
      <c r="CC748" s="1007"/>
      <c r="CD748" s="1007"/>
      <c r="CE748" s="1007"/>
      <c r="CF748" s="1007"/>
      <c r="CG748" s="1007"/>
      <c r="CH748" s="1007"/>
      <c r="CI748" s="1007"/>
      <c r="CJ748" s="1007"/>
    </row>
    <row r="749" spans="1:88" s="1011" customFormat="1" hidden="1">
      <c r="A749" s="1039"/>
      <c r="B749" s="1019"/>
      <c r="C749" s="1019"/>
      <c r="D749" s="1019"/>
      <c r="E749" s="1019"/>
      <c r="F749" s="1019"/>
      <c r="G749" s="1019"/>
      <c r="H749" s="1019"/>
      <c r="I749" s="1019"/>
      <c r="J749" s="1019"/>
      <c r="K749" s="1019"/>
      <c r="L749" s="1019"/>
      <c r="M749" s="1019"/>
      <c r="N749" s="1019"/>
      <c r="O749" s="1019"/>
      <c r="P749" s="1019"/>
      <c r="Q749" s="1019"/>
      <c r="R749" s="1019"/>
      <c r="S749" s="1019"/>
      <c r="T749" s="1019"/>
      <c r="U749" s="1019"/>
      <c r="V749" s="1019"/>
      <c r="W749" s="1019"/>
      <c r="X749" s="1040"/>
      <c r="Y749" s="1041"/>
      <c r="Z749" s="1019"/>
      <c r="AA749" s="1019"/>
      <c r="AB749" s="1019"/>
      <c r="AC749" s="1019"/>
      <c r="AD749" s="1019"/>
      <c r="AE749" s="1019"/>
      <c r="AF749" s="1019"/>
      <c r="AG749" s="1019"/>
      <c r="AH749" s="1019"/>
      <c r="AI749" s="1019"/>
      <c r="AJ749" s="1019"/>
      <c r="AK749" s="1019"/>
      <c r="AL749" s="1019"/>
      <c r="AM749" s="1019"/>
      <c r="AN749" s="1019"/>
      <c r="AO749" s="1019"/>
      <c r="AP749" s="1019"/>
      <c r="AQ749" s="1019"/>
      <c r="AR749" s="1019"/>
      <c r="AS749" s="1019"/>
      <c r="AT749" s="1039"/>
      <c r="AU749" s="1039"/>
      <c r="AV749" s="1042"/>
      <c r="AW749" s="1041"/>
      <c r="AX749" s="1039"/>
      <c r="AY749" s="1039"/>
      <c r="AZ749" s="1019"/>
      <c r="BA749" s="1019"/>
      <c r="BB749" s="1039"/>
      <c r="BC749" s="1039"/>
      <c r="BD749" s="1039"/>
      <c r="BE749" s="1019"/>
      <c r="BF749" s="1019"/>
      <c r="BG749" s="1039"/>
      <c r="BH749" s="1007"/>
      <c r="BI749" s="1007"/>
      <c r="BJ749" s="1007"/>
      <c r="BK749" s="1007"/>
      <c r="BL749" s="1007"/>
      <c r="BM749" s="1007"/>
      <c r="BN749" s="1007"/>
      <c r="BO749" s="1007"/>
      <c r="BP749" s="1007"/>
      <c r="BQ749" s="1007"/>
      <c r="BR749" s="1007"/>
      <c r="BS749" s="1007"/>
      <c r="BT749" s="1007"/>
      <c r="BU749" s="1007"/>
      <c r="BV749" s="1007"/>
      <c r="BW749" s="1007"/>
      <c r="BX749" s="1007"/>
      <c r="BY749" s="1007"/>
      <c r="BZ749" s="1007"/>
      <c r="CA749" s="1007"/>
      <c r="CB749" s="1007"/>
      <c r="CC749" s="1007"/>
      <c r="CD749" s="1007"/>
      <c r="CE749" s="1007"/>
      <c r="CF749" s="1007"/>
      <c r="CG749" s="1007"/>
      <c r="CH749" s="1007"/>
      <c r="CI749" s="1007"/>
      <c r="CJ749" s="1007"/>
    </row>
    <row r="750" spans="1:88" s="1011" customFormat="1" hidden="1">
      <c r="A750" s="1039"/>
      <c r="B750" s="1019"/>
      <c r="C750" s="1019"/>
      <c r="D750" s="1019"/>
      <c r="E750" s="1019"/>
      <c r="F750" s="1019"/>
      <c r="G750" s="1019"/>
      <c r="H750" s="1019"/>
      <c r="I750" s="1019"/>
      <c r="J750" s="1019"/>
      <c r="K750" s="1019"/>
      <c r="L750" s="1019"/>
      <c r="M750" s="1019"/>
      <c r="N750" s="1019"/>
      <c r="O750" s="1019"/>
      <c r="P750" s="1019"/>
      <c r="Q750" s="1019"/>
      <c r="R750" s="1019"/>
      <c r="S750" s="1019"/>
      <c r="T750" s="1019"/>
      <c r="U750" s="1019"/>
      <c r="V750" s="1019"/>
      <c r="W750" s="1019"/>
      <c r="X750" s="1040"/>
      <c r="Y750" s="1041"/>
      <c r="Z750" s="1019"/>
      <c r="AA750" s="1019"/>
      <c r="AB750" s="1019"/>
      <c r="AC750" s="1019"/>
      <c r="AD750" s="1019"/>
      <c r="AE750" s="1019"/>
      <c r="AF750" s="1019"/>
      <c r="AG750" s="1019"/>
      <c r="AH750" s="1019"/>
      <c r="AI750" s="1019"/>
      <c r="AJ750" s="1019"/>
      <c r="AK750" s="1019"/>
      <c r="AL750" s="1019"/>
      <c r="AM750" s="1019"/>
      <c r="AN750" s="1019"/>
      <c r="AO750" s="1019"/>
      <c r="AP750" s="1019"/>
      <c r="AQ750" s="1019"/>
      <c r="AR750" s="1019"/>
      <c r="AS750" s="1019"/>
      <c r="AT750" s="1039"/>
      <c r="AU750" s="1039"/>
      <c r="AV750" s="1042"/>
      <c r="AW750" s="1041"/>
      <c r="AX750" s="1039"/>
      <c r="AY750" s="1039"/>
      <c r="AZ750" s="1019"/>
      <c r="BA750" s="1019"/>
      <c r="BB750" s="1039"/>
      <c r="BC750" s="1039"/>
      <c r="BD750" s="1039"/>
      <c r="BE750" s="1019"/>
      <c r="BF750" s="1019"/>
      <c r="BG750" s="1039"/>
      <c r="BH750" s="1007"/>
      <c r="BI750" s="1007"/>
      <c r="BJ750" s="1007"/>
      <c r="BK750" s="1007"/>
      <c r="BL750" s="1007"/>
      <c r="BM750" s="1007"/>
      <c r="BN750" s="1007"/>
      <c r="BO750" s="1007"/>
      <c r="BP750" s="1007"/>
      <c r="BQ750" s="1007"/>
      <c r="BR750" s="1007"/>
      <c r="BS750" s="1007"/>
      <c r="BT750" s="1007"/>
      <c r="BU750" s="1007"/>
      <c r="BV750" s="1007"/>
      <c r="BW750" s="1007"/>
      <c r="BX750" s="1007"/>
      <c r="BY750" s="1007"/>
      <c r="BZ750" s="1007"/>
      <c r="CA750" s="1007"/>
      <c r="CB750" s="1007"/>
      <c r="CC750" s="1007"/>
      <c r="CD750" s="1007"/>
      <c r="CE750" s="1007"/>
      <c r="CF750" s="1007"/>
      <c r="CG750" s="1007"/>
      <c r="CH750" s="1007"/>
      <c r="CI750" s="1007"/>
      <c r="CJ750" s="1007"/>
    </row>
    <row r="751" spans="1:88" s="1011" customFormat="1" hidden="1">
      <c r="A751" s="1039"/>
      <c r="B751" s="1019"/>
      <c r="C751" s="1019"/>
      <c r="D751" s="1019"/>
      <c r="E751" s="1019"/>
      <c r="F751" s="1019"/>
      <c r="G751" s="1019"/>
      <c r="H751" s="1019"/>
      <c r="I751" s="1019"/>
      <c r="J751" s="1019"/>
      <c r="K751" s="1019"/>
      <c r="L751" s="1019"/>
      <c r="M751" s="1019"/>
      <c r="N751" s="1019"/>
      <c r="O751" s="1019"/>
      <c r="P751" s="1019"/>
      <c r="Q751" s="1019"/>
      <c r="R751" s="1019"/>
      <c r="S751" s="1019"/>
      <c r="T751" s="1019"/>
      <c r="U751" s="1019"/>
      <c r="V751" s="1019"/>
      <c r="W751" s="1019"/>
      <c r="X751" s="1040"/>
      <c r="Y751" s="1041"/>
      <c r="Z751" s="1019"/>
      <c r="AA751" s="1019"/>
      <c r="AB751" s="1019"/>
      <c r="AC751" s="1019"/>
      <c r="AD751" s="1019"/>
      <c r="AE751" s="1019"/>
      <c r="AF751" s="1019"/>
      <c r="AG751" s="1019"/>
      <c r="AH751" s="1019"/>
      <c r="AI751" s="1019"/>
      <c r="AJ751" s="1019"/>
      <c r="AK751" s="1019"/>
      <c r="AL751" s="1019"/>
      <c r="AM751" s="1019"/>
      <c r="AN751" s="1019"/>
      <c r="AO751" s="1019"/>
      <c r="AP751" s="1019"/>
      <c r="AQ751" s="1019"/>
      <c r="AR751" s="1019"/>
      <c r="AS751" s="1019"/>
      <c r="AT751" s="1039"/>
      <c r="AU751" s="1039"/>
      <c r="AV751" s="1042"/>
      <c r="AW751" s="1041"/>
      <c r="AX751" s="1039"/>
      <c r="AY751" s="1039"/>
      <c r="AZ751" s="1019"/>
      <c r="BA751" s="1019"/>
      <c r="BB751" s="1039"/>
      <c r="BC751" s="1039"/>
      <c r="BD751" s="1039"/>
      <c r="BE751" s="1019"/>
      <c r="BF751" s="1019"/>
      <c r="BG751" s="1039"/>
      <c r="BH751" s="1007"/>
      <c r="BI751" s="1007"/>
      <c r="BJ751" s="1007"/>
      <c r="BK751" s="1007"/>
      <c r="BL751" s="1007"/>
      <c r="BM751" s="1007"/>
      <c r="BN751" s="1007"/>
      <c r="BO751" s="1007"/>
      <c r="BP751" s="1007"/>
      <c r="BQ751" s="1007"/>
      <c r="BR751" s="1007"/>
      <c r="BS751" s="1007"/>
      <c r="BT751" s="1007"/>
      <c r="BU751" s="1007"/>
      <c r="BV751" s="1007"/>
      <c r="BW751" s="1007"/>
      <c r="BX751" s="1007"/>
      <c r="BY751" s="1007"/>
      <c r="BZ751" s="1007"/>
      <c r="CA751" s="1007"/>
      <c r="CB751" s="1007"/>
      <c r="CC751" s="1007"/>
      <c r="CD751" s="1007"/>
      <c r="CE751" s="1007"/>
      <c r="CF751" s="1007"/>
      <c r="CG751" s="1007"/>
      <c r="CH751" s="1007"/>
      <c r="CI751" s="1007"/>
      <c r="CJ751" s="1007"/>
    </row>
    <row r="752" spans="1:88" s="1011" customFormat="1" hidden="1">
      <c r="A752" s="1039"/>
      <c r="B752" s="1019"/>
      <c r="C752" s="1019"/>
      <c r="D752" s="1019"/>
      <c r="E752" s="1019"/>
      <c r="F752" s="1019"/>
      <c r="G752" s="1019"/>
      <c r="H752" s="1019"/>
      <c r="I752" s="1019"/>
      <c r="J752" s="1019"/>
      <c r="K752" s="1019"/>
      <c r="L752" s="1019"/>
      <c r="M752" s="1019"/>
      <c r="N752" s="1019"/>
      <c r="O752" s="1019"/>
      <c r="P752" s="1019"/>
      <c r="Q752" s="1019"/>
      <c r="R752" s="1019"/>
      <c r="S752" s="1019"/>
      <c r="T752" s="1019"/>
      <c r="U752" s="1019"/>
      <c r="V752" s="1019"/>
      <c r="W752" s="1019"/>
      <c r="X752" s="1040"/>
      <c r="Y752" s="1041"/>
      <c r="Z752" s="1019"/>
      <c r="AA752" s="1019"/>
      <c r="AB752" s="1019"/>
      <c r="AC752" s="1019"/>
      <c r="AD752" s="1019"/>
      <c r="AE752" s="1019"/>
      <c r="AF752" s="1019"/>
      <c r="AG752" s="1019"/>
      <c r="AH752" s="1019"/>
      <c r="AI752" s="1019"/>
      <c r="AJ752" s="1019"/>
      <c r="AK752" s="1019"/>
      <c r="AL752" s="1019"/>
      <c r="AM752" s="1019"/>
      <c r="AN752" s="1019"/>
      <c r="AO752" s="1019"/>
      <c r="AP752" s="1019"/>
      <c r="AQ752" s="1019"/>
      <c r="AR752" s="1019"/>
      <c r="AS752" s="1019"/>
      <c r="AT752" s="1039"/>
      <c r="AU752" s="1039"/>
      <c r="AV752" s="1042"/>
      <c r="AW752" s="1041"/>
      <c r="AX752" s="1039"/>
      <c r="AY752" s="1039"/>
      <c r="AZ752" s="1019"/>
      <c r="BA752" s="1019"/>
      <c r="BB752" s="1039"/>
      <c r="BC752" s="1039"/>
      <c r="BD752" s="1039"/>
      <c r="BE752" s="1019"/>
      <c r="BF752" s="1019"/>
      <c r="BG752" s="1039"/>
      <c r="BH752" s="1007"/>
      <c r="BI752" s="1007"/>
      <c r="BJ752" s="1007"/>
      <c r="BK752" s="1007"/>
      <c r="BL752" s="1007"/>
      <c r="BM752" s="1007"/>
      <c r="BN752" s="1007"/>
      <c r="BO752" s="1007"/>
      <c r="BP752" s="1007"/>
      <c r="BQ752" s="1007"/>
      <c r="BR752" s="1007"/>
      <c r="BS752" s="1007"/>
      <c r="BT752" s="1007"/>
      <c r="BU752" s="1007"/>
      <c r="BV752" s="1007"/>
      <c r="BW752" s="1007"/>
      <c r="BX752" s="1007"/>
      <c r="BY752" s="1007"/>
      <c r="BZ752" s="1007"/>
      <c r="CA752" s="1007"/>
      <c r="CB752" s="1007"/>
      <c r="CC752" s="1007"/>
      <c r="CD752" s="1007"/>
      <c r="CE752" s="1007"/>
      <c r="CF752" s="1007"/>
      <c r="CG752" s="1007"/>
      <c r="CH752" s="1007"/>
      <c r="CI752" s="1007"/>
      <c r="CJ752" s="1007"/>
    </row>
    <row r="753" spans="1:88" s="1011" customFormat="1" hidden="1">
      <c r="A753" s="1039"/>
      <c r="B753" s="1019"/>
      <c r="C753" s="1019"/>
      <c r="D753" s="1019"/>
      <c r="E753" s="1019"/>
      <c r="F753" s="1019"/>
      <c r="G753" s="1019"/>
      <c r="H753" s="1019"/>
      <c r="I753" s="1019"/>
      <c r="J753" s="1019"/>
      <c r="K753" s="1019"/>
      <c r="L753" s="1019"/>
      <c r="M753" s="1019"/>
      <c r="N753" s="1019"/>
      <c r="O753" s="1019"/>
      <c r="P753" s="1019"/>
      <c r="Q753" s="1019"/>
      <c r="R753" s="1019"/>
      <c r="S753" s="1019"/>
      <c r="T753" s="1019"/>
      <c r="U753" s="1019"/>
      <c r="V753" s="1019"/>
      <c r="W753" s="1019"/>
      <c r="X753" s="1040"/>
      <c r="Y753" s="1041"/>
      <c r="Z753" s="1019"/>
      <c r="AA753" s="1019"/>
      <c r="AB753" s="1019"/>
      <c r="AC753" s="1019"/>
      <c r="AD753" s="1019"/>
      <c r="AE753" s="1019"/>
      <c r="AF753" s="1019"/>
      <c r="AG753" s="1019"/>
      <c r="AH753" s="1019"/>
      <c r="AI753" s="1019"/>
      <c r="AJ753" s="1019"/>
      <c r="AK753" s="1019"/>
      <c r="AL753" s="1019"/>
      <c r="AM753" s="1019"/>
      <c r="AN753" s="1019"/>
      <c r="AO753" s="1019"/>
      <c r="AP753" s="1019"/>
      <c r="AQ753" s="1019"/>
      <c r="AR753" s="1019"/>
      <c r="AS753" s="1019"/>
      <c r="AT753" s="1039"/>
      <c r="AU753" s="1039"/>
      <c r="AV753" s="1042"/>
      <c r="AW753" s="1041"/>
      <c r="AX753" s="1039"/>
      <c r="AY753" s="1039"/>
      <c r="AZ753" s="1019"/>
      <c r="BA753" s="1019"/>
      <c r="BB753" s="1039"/>
      <c r="BC753" s="1039"/>
      <c r="BD753" s="1039"/>
      <c r="BE753" s="1019"/>
      <c r="BF753" s="1019"/>
      <c r="BG753" s="1039"/>
      <c r="BH753" s="1007"/>
      <c r="BI753" s="1007"/>
      <c r="BJ753" s="1007"/>
      <c r="BK753" s="1007"/>
      <c r="BL753" s="1007"/>
      <c r="BM753" s="1007"/>
      <c r="BN753" s="1007"/>
      <c r="BO753" s="1007"/>
      <c r="BP753" s="1007"/>
      <c r="BQ753" s="1007"/>
      <c r="BR753" s="1007"/>
      <c r="BS753" s="1007"/>
      <c r="BT753" s="1007"/>
      <c r="BU753" s="1007"/>
      <c r="BV753" s="1007"/>
      <c r="BW753" s="1007"/>
      <c r="BX753" s="1007"/>
      <c r="BY753" s="1007"/>
      <c r="BZ753" s="1007"/>
      <c r="CA753" s="1007"/>
      <c r="CB753" s="1007"/>
      <c r="CC753" s="1007"/>
      <c r="CD753" s="1007"/>
      <c r="CE753" s="1007"/>
      <c r="CF753" s="1007"/>
      <c r="CG753" s="1007"/>
      <c r="CH753" s="1007"/>
      <c r="CI753" s="1007"/>
      <c r="CJ753" s="1007"/>
    </row>
    <row r="754" spans="1:88" s="1011" customFormat="1" hidden="1">
      <c r="A754" s="1039"/>
      <c r="B754" s="1019"/>
      <c r="C754" s="1019"/>
      <c r="D754" s="1019"/>
      <c r="E754" s="1019"/>
      <c r="F754" s="1019"/>
      <c r="G754" s="1019"/>
      <c r="H754" s="1019"/>
      <c r="I754" s="1019"/>
      <c r="J754" s="1019"/>
      <c r="K754" s="1019"/>
      <c r="L754" s="1019"/>
      <c r="M754" s="1019"/>
      <c r="N754" s="1019"/>
      <c r="O754" s="1019"/>
      <c r="P754" s="1019"/>
      <c r="Q754" s="1019"/>
      <c r="R754" s="1019"/>
      <c r="S754" s="1019"/>
      <c r="T754" s="1019"/>
      <c r="U754" s="1019"/>
      <c r="V754" s="1019"/>
      <c r="W754" s="1019"/>
      <c r="X754" s="1040"/>
      <c r="Y754" s="1041"/>
      <c r="Z754" s="1019"/>
      <c r="AA754" s="1019"/>
      <c r="AB754" s="1019"/>
      <c r="AC754" s="1019"/>
      <c r="AD754" s="1019"/>
      <c r="AE754" s="1019"/>
      <c r="AF754" s="1019"/>
      <c r="AG754" s="1019"/>
      <c r="AH754" s="1019"/>
      <c r="AI754" s="1019"/>
      <c r="AJ754" s="1019"/>
      <c r="AK754" s="1019"/>
      <c r="AL754" s="1019"/>
      <c r="AM754" s="1019"/>
      <c r="AN754" s="1019"/>
      <c r="AO754" s="1019"/>
      <c r="AP754" s="1019"/>
      <c r="AQ754" s="1019"/>
      <c r="AR754" s="1019"/>
      <c r="AS754" s="1019"/>
      <c r="AT754" s="1039"/>
      <c r="AU754" s="1039"/>
      <c r="AV754" s="1042"/>
      <c r="AW754" s="1041"/>
      <c r="AX754" s="1039"/>
      <c r="AY754" s="1039"/>
      <c r="AZ754" s="1019"/>
      <c r="BA754" s="1019"/>
      <c r="BB754" s="1039"/>
      <c r="BC754" s="1039"/>
      <c r="BD754" s="1039"/>
      <c r="BE754" s="1019"/>
      <c r="BF754" s="1019"/>
      <c r="BG754" s="1039"/>
      <c r="BH754" s="1007"/>
      <c r="BI754" s="1007"/>
      <c r="BJ754" s="1007"/>
      <c r="BK754" s="1007"/>
      <c r="BL754" s="1007"/>
      <c r="BM754" s="1007"/>
      <c r="BN754" s="1007"/>
      <c r="BO754" s="1007"/>
      <c r="BP754" s="1007"/>
      <c r="BQ754" s="1007"/>
      <c r="BR754" s="1007"/>
      <c r="BS754" s="1007"/>
      <c r="BT754" s="1007"/>
      <c r="BU754" s="1007"/>
      <c r="BV754" s="1007"/>
      <c r="BW754" s="1007"/>
      <c r="BX754" s="1007"/>
      <c r="BY754" s="1007"/>
      <c r="BZ754" s="1007"/>
      <c r="CA754" s="1007"/>
      <c r="CB754" s="1007"/>
      <c r="CC754" s="1007"/>
      <c r="CD754" s="1007"/>
      <c r="CE754" s="1007"/>
      <c r="CF754" s="1007"/>
      <c r="CG754" s="1007"/>
      <c r="CH754" s="1007"/>
      <c r="CI754" s="1007"/>
      <c r="CJ754" s="1007"/>
    </row>
    <row r="755" spans="1:88" s="1011" customFormat="1" hidden="1">
      <c r="A755" s="1039"/>
      <c r="B755" s="1019"/>
      <c r="C755" s="1019"/>
      <c r="D755" s="1019"/>
      <c r="E755" s="1019"/>
      <c r="F755" s="1019"/>
      <c r="G755" s="1019"/>
      <c r="H755" s="1019"/>
      <c r="I755" s="1019"/>
      <c r="J755" s="1019"/>
      <c r="K755" s="1019"/>
      <c r="L755" s="1019"/>
      <c r="M755" s="1019"/>
      <c r="N755" s="1019"/>
      <c r="O755" s="1019"/>
      <c r="P755" s="1019"/>
      <c r="Q755" s="1019"/>
      <c r="R755" s="1019"/>
      <c r="S755" s="1019"/>
      <c r="T755" s="1019"/>
      <c r="U755" s="1019"/>
      <c r="V755" s="1019"/>
      <c r="W755" s="1019"/>
      <c r="X755" s="1040"/>
      <c r="Y755" s="1041"/>
      <c r="Z755" s="1019"/>
      <c r="AA755" s="1019"/>
      <c r="AB755" s="1019"/>
      <c r="AC755" s="1019"/>
      <c r="AD755" s="1019"/>
      <c r="AE755" s="1019"/>
      <c r="AF755" s="1019"/>
      <c r="AG755" s="1019"/>
      <c r="AH755" s="1019"/>
      <c r="AI755" s="1019"/>
      <c r="AJ755" s="1019"/>
      <c r="AK755" s="1019"/>
      <c r="AL755" s="1019"/>
      <c r="AM755" s="1019"/>
      <c r="AN755" s="1019"/>
      <c r="AO755" s="1019"/>
      <c r="AP755" s="1019"/>
      <c r="AQ755" s="1019"/>
      <c r="AR755" s="1019"/>
      <c r="AS755" s="1019"/>
      <c r="AT755" s="1039"/>
      <c r="AU755" s="1039"/>
      <c r="AV755" s="1042"/>
      <c r="AW755" s="1041"/>
      <c r="AX755" s="1039"/>
      <c r="AY755" s="1039"/>
      <c r="AZ755" s="1019"/>
      <c r="BA755" s="1019"/>
      <c r="BB755" s="1039"/>
      <c r="BC755" s="1039"/>
      <c r="BD755" s="1039"/>
      <c r="BE755" s="1019"/>
      <c r="BF755" s="1019"/>
      <c r="BG755" s="1039"/>
      <c r="BH755" s="1007"/>
      <c r="BI755" s="1007"/>
      <c r="BJ755" s="1007"/>
      <c r="BK755" s="1007"/>
      <c r="BL755" s="1007"/>
      <c r="BM755" s="1007"/>
      <c r="BN755" s="1007"/>
      <c r="BO755" s="1007"/>
      <c r="BP755" s="1007"/>
      <c r="BQ755" s="1007"/>
      <c r="BR755" s="1007"/>
      <c r="BS755" s="1007"/>
      <c r="BT755" s="1007"/>
      <c r="BU755" s="1007"/>
      <c r="BV755" s="1007"/>
      <c r="BW755" s="1007"/>
      <c r="BX755" s="1007"/>
      <c r="BY755" s="1007"/>
      <c r="BZ755" s="1007"/>
      <c r="CA755" s="1007"/>
      <c r="CB755" s="1007"/>
      <c r="CC755" s="1007"/>
      <c r="CD755" s="1007"/>
      <c r="CE755" s="1007"/>
      <c r="CF755" s="1007"/>
      <c r="CG755" s="1007"/>
      <c r="CH755" s="1007"/>
      <c r="CI755" s="1007"/>
      <c r="CJ755" s="1007"/>
    </row>
    <row r="756" spans="1:88" s="1011" customFormat="1" hidden="1">
      <c r="A756" s="1039"/>
      <c r="B756" s="1019"/>
      <c r="C756" s="1019"/>
      <c r="D756" s="1019"/>
      <c r="E756" s="1019"/>
      <c r="F756" s="1019"/>
      <c r="G756" s="1019"/>
      <c r="H756" s="1019"/>
      <c r="I756" s="1019"/>
      <c r="J756" s="1019"/>
      <c r="K756" s="1019"/>
      <c r="L756" s="1019"/>
      <c r="M756" s="1019"/>
      <c r="N756" s="1019"/>
      <c r="O756" s="1019"/>
      <c r="P756" s="1019"/>
      <c r="Q756" s="1019"/>
      <c r="R756" s="1019"/>
      <c r="S756" s="1019"/>
      <c r="T756" s="1019"/>
      <c r="U756" s="1019"/>
      <c r="V756" s="1019"/>
      <c r="W756" s="1019"/>
      <c r="X756" s="1040"/>
      <c r="Y756" s="1041"/>
      <c r="Z756" s="1019"/>
      <c r="AA756" s="1019"/>
      <c r="AB756" s="1019"/>
      <c r="AC756" s="1019"/>
      <c r="AD756" s="1019"/>
      <c r="AE756" s="1019"/>
      <c r="AF756" s="1019"/>
      <c r="AG756" s="1019"/>
      <c r="AH756" s="1019"/>
      <c r="AI756" s="1019"/>
      <c r="AJ756" s="1019"/>
      <c r="AK756" s="1019"/>
      <c r="AL756" s="1019"/>
      <c r="AM756" s="1019"/>
      <c r="AN756" s="1019"/>
      <c r="AO756" s="1019"/>
      <c r="AP756" s="1019"/>
      <c r="AQ756" s="1019"/>
      <c r="AR756" s="1019"/>
      <c r="AS756" s="1019"/>
      <c r="AT756" s="1039"/>
      <c r="AU756" s="1039"/>
      <c r="AV756" s="1042"/>
      <c r="AW756" s="1041"/>
      <c r="AX756" s="1039"/>
      <c r="AY756" s="1039"/>
      <c r="AZ756" s="1019"/>
      <c r="BA756" s="1019"/>
      <c r="BB756" s="1039"/>
      <c r="BC756" s="1039"/>
      <c r="BD756" s="1039"/>
      <c r="BE756" s="1019"/>
      <c r="BF756" s="1019"/>
      <c r="BG756" s="1039"/>
      <c r="BH756" s="1007"/>
      <c r="BI756" s="1007"/>
      <c r="BJ756" s="1007"/>
      <c r="BK756" s="1007"/>
      <c r="BL756" s="1007"/>
      <c r="BM756" s="1007"/>
      <c r="BN756" s="1007"/>
      <c r="BO756" s="1007"/>
      <c r="BP756" s="1007"/>
      <c r="BQ756" s="1007"/>
      <c r="BR756" s="1007"/>
      <c r="BS756" s="1007"/>
      <c r="BT756" s="1007"/>
      <c r="BU756" s="1007"/>
      <c r="BV756" s="1007"/>
      <c r="BW756" s="1007"/>
      <c r="BX756" s="1007"/>
      <c r="BY756" s="1007"/>
      <c r="BZ756" s="1007"/>
      <c r="CA756" s="1007"/>
      <c r="CB756" s="1007"/>
      <c r="CC756" s="1007"/>
      <c r="CD756" s="1007"/>
      <c r="CE756" s="1007"/>
      <c r="CF756" s="1007"/>
      <c r="CG756" s="1007"/>
      <c r="CH756" s="1007"/>
      <c r="CI756" s="1007"/>
      <c r="CJ756" s="1007"/>
    </row>
    <row r="757" spans="1:88" s="1011" customFormat="1" hidden="1">
      <c r="A757" s="1039"/>
      <c r="B757" s="1019"/>
      <c r="C757" s="1019"/>
      <c r="D757" s="1019"/>
      <c r="E757" s="1019"/>
      <c r="F757" s="1019"/>
      <c r="G757" s="1019"/>
      <c r="H757" s="1019"/>
      <c r="I757" s="1019"/>
      <c r="J757" s="1019"/>
      <c r="K757" s="1019"/>
      <c r="L757" s="1019"/>
      <c r="M757" s="1019"/>
      <c r="N757" s="1019"/>
      <c r="O757" s="1019"/>
      <c r="P757" s="1019"/>
      <c r="Q757" s="1019"/>
      <c r="R757" s="1019"/>
      <c r="S757" s="1019"/>
      <c r="T757" s="1019"/>
      <c r="U757" s="1019"/>
      <c r="V757" s="1019"/>
      <c r="W757" s="1019"/>
      <c r="X757" s="1040"/>
      <c r="Y757" s="1041"/>
      <c r="Z757" s="1019"/>
      <c r="AA757" s="1019"/>
      <c r="AB757" s="1019"/>
      <c r="AC757" s="1019"/>
      <c r="AD757" s="1019"/>
      <c r="AE757" s="1019"/>
      <c r="AF757" s="1019"/>
      <c r="AG757" s="1019"/>
      <c r="AH757" s="1019"/>
      <c r="AI757" s="1019"/>
      <c r="AJ757" s="1019"/>
      <c r="AK757" s="1019"/>
      <c r="AL757" s="1019"/>
      <c r="AM757" s="1019"/>
      <c r="AN757" s="1019"/>
      <c r="AO757" s="1019"/>
      <c r="AP757" s="1019"/>
      <c r="AQ757" s="1019"/>
      <c r="AR757" s="1019"/>
      <c r="AS757" s="1019"/>
      <c r="AT757" s="1039"/>
      <c r="AU757" s="1039"/>
      <c r="AV757" s="1042"/>
      <c r="AW757" s="1041"/>
      <c r="AX757" s="1039"/>
      <c r="AY757" s="1039"/>
      <c r="AZ757" s="1019"/>
      <c r="BA757" s="1019"/>
      <c r="BB757" s="1039"/>
      <c r="BC757" s="1039"/>
      <c r="BD757" s="1039"/>
      <c r="BE757" s="1019"/>
      <c r="BF757" s="1019"/>
      <c r="BG757" s="1039"/>
      <c r="BH757" s="1007"/>
      <c r="BI757" s="1007"/>
      <c r="BJ757" s="1007"/>
      <c r="BK757" s="1007"/>
      <c r="BL757" s="1007"/>
      <c r="BM757" s="1007"/>
      <c r="BN757" s="1007"/>
      <c r="BO757" s="1007"/>
      <c r="BP757" s="1007"/>
      <c r="BQ757" s="1007"/>
      <c r="BR757" s="1007"/>
      <c r="BS757" s="1007"/>
      <c r="BT757" s="1007"/>
      <c r="BU757" s="1007"/>
      <c r="BV757" s="1007"/>
      <c r="BW757" s="1007"/>
      <c r="BX757" s="1007"/>
      <c r="BY757" s="1007"/>
      <c r="BZ757" s="1007"/>
      <c r="CA757" s="1007"/>
      <c r="CB757" s="1007"/>
      <c r="CC757" s="1007"/>
      <c r="CD757" s="1007"/>
      <c r="CE757" s="1007"/>
      <c r="CF757" s="1007"/>
      <c r="CG757" s="1007"/>
      <c r="CH757" s="1007"/>
      <c r="CI757" s="1007"/>
      <c r="CJ757" s="1007"/>
    </row>
    <row r="758" spans="1:88" s="1011" customFormat="1" hidden="1">
      <c r="A758" s="1039"/>
      <c r="B758" s="1019"/>
      <c r="C758" s="1019"/>
      <c r="D758" s="1019"/>
      <c r="E758" s="1019"/>
      <c r="F758" s="1019"/>
      <c r="G758" s="1019"/>
      <c r="H758" s="1019"/>
      <c r="I758" s="1019"/>
      <c r="J758" s="1019"/>
      <c r="K758" s="1019"/>
      <c r="L758" s="1019"/>
      <c r="M758" s="1019"/>
      <c r="N758" s="1019"/>
      <c r="O758" s="1019"/>
      <c r="P758" s="1019"/>
      <c r="Q758" s="1019"/>
      <c r="R758" s="1019"/>
      <c r="S758" s="1019"/>
      <c r="T758" s="1019"/>
      <c r="U758" s="1019"/>
      <c r="V758" s="1019"/>
      <c r="W758" s="1019"/>
      <c r="X758" s="1040"/>
      <c r="Y758" s="1041"/>
      <c r="Z758" s="1019"/>
      <c r="AA758" s="1019"/>
      <c r="AB758" s="1019"/>
      <c r="AC758" s="1019"/>
      <c r="AD758" s="1019"/>
      <c r="AE758" s="1019"/>
      <c r="AF758" s="1019"/>
      <c r="AG758" s="1019"/>
      <c r="AH758" s="1019"/>
      <c r="AI758" s="1019"/>
      <c r="AJ758" s="1019"/>
      <c r="AK758" s="1019"/>
      <c r="AL758" s="1019"/>
      <c r="AM758" s="1019"/>
      <c r="AN758" s="1019"/>
      <c r="AO758" s="1019"/>
      <c r="AP758" s="1019"/>
      <c r="AQ758" s="1019"/>
      <c r="AR758" s="1019"/>
      <c r="AS758" s="1019"/>
      <c r="AT758" s="1039"/>
      <c r="AU758" s="1039"/>
      <c r="AV758" s="1042"/>
      <c r="AW758" s="1041"/>
      <c r="AX758" s="1039"/>
      <c r="AY758" s="1039"/>
      <c r="AZ758" s="1019"/>
      <c r="BA758" s="1019"/>
      <c r="BB758" s="1039"/>
      <c r="BC758" s="1039"/>
      <c r="BD758" s="1039"/>
      <c r="BE758" s="1019"/>
      <c r="BF758" s="1019"/>
      <c r="BG758" s="1039"/>
      <c r="BH758" s="1007"/>
      <c r="BI758" s="1007"/>
      <c r="BJ758" s="1007"/>
      <c r="BK758" s="1007"/>
      <c r="BL758" s="1007"/>
      <c r="BM758" s="1007"/>
      <c r="BN758" s="1007"/>
      <c r="BO758" s="1007"/>
      <c r="BP758" s="1007"/>
      <c r="BQ758" s="1007"/>
      <c r="BR758" s="1007"/>
      <c r="BS758" s="1007"/>
      <c r="BT758" s="1007"/>
      <c r="BU758" s="1007"/>
      <c r="BV758" s="1007"/>
      <c r="BW758" s="1007"/>
      <c r="BX758" s="1007"/>
      <c r="BY758" s="1007"/>
      <c r="BZ758" s="1007"/>
      <c r="CA758" s="1007"/>
      <c r="CB758" s="1007"/>
      <c r="CC758" s="1007"/>
      <c r="CD758" s="1007"/>
      <c r="CE758" s="1007"/>
      <c r="CF758" s="1007"/>
      <c r="CG758" s="1007"/>
      <c r="CH758" s="1007"/>
      <c r="CI758" s="1007"/>
      <c r="CJ758" s="1007"/>
    </row>
    <row r="759" spans="1:88" s="1011" customFormat="1" hidden="1">
      <c r="A759" s="1039"/>
      <c r="B759" s="1019"/>
      <c r="C759" s="1019"/>
      <c r="D759" s="1019"/>
      <c r="E759" s="1019"/>
      <c r="F759" s="1019"/>
      <c r="G759" s="1019"/>
      <c r="H759" s="1019"/>
      <c r="I759" s="1019"/>
      <c r="J759" s="1019"/>
      <c r="K759" s="1019"/>
      <c r="L759" s="1019"/>
      <c r="M759" s="1019"/>
      <c r="N759" s="1019"/>
      <c r="O759" s="1019"/>
      <c r="P759" s="1019"/>
      <c r="Q759" s="1019"/>
      <c r="R759" s="1019"/>
      <c r="S759" s="1019"/>
      <c r="T759" s="1019"/>
      <c r="U759" s="1019"/>
      <c r="V759" s="1019"/>
      <c r="W759" s="1019"/>
      <c r="X759" s="1040"/>
      <c r="Y759" s="1041"/>
      <c r="Z759" s="1019"/>
      <c r="AA759" s="1019"/>
      <c r="AB759" s="1019"/>
      <c r="AC759" s="1019"/>
      <c r="AD759" s="1019"/>
      <c r="AE759" s="1019"/>
      <c r="AF759" s="1019"/>
      <c r="AG759" s="1019"/>
      <c r="AH759" s="1019"/>
      <c r="AI759" s="1019"/>
      <c r="AJ759" s="1019"/>
      <c r="AK759" s="1019"/>
      <c r="AL759" s="1019"/>
      <c r="AM759" s="1019"/>
      <c r="AN759" s="1019"/>
      <c r="AO759" s="1019"/>
      <c r="AP759" s="1019"/>
      <c r="AQ759" s="1019"/>
      <c r="AR759" s="1019"/>
      <c r="AS759" s="1019"/>
      <c r="AT759" s="1039"/>
      <c r="AU759" s="1039"/>
      <c r="AV759" s="1042"/>
      <c r="AW759" s="1041"/>
      <c r="AX759" s="1039"/>
      <c r="AY759" s="1039"/>
      <c r="AZ759" s="1019"/>
      <c r="BA759" s="1019"/>
      <c r="BB759" s="1039"/>
      <c r="BC759" s="1039"/>
      <c r="BD759" s="1039"/>
      <c r="BE759" s="1019"/>
      <c r="BF759" s="1019"/>
      <c r="BG759" s="1039"/>
      <c r="BH759" s="1007"/>
      <c r="BI759" s="1007"/>
      <c r="BJ759" s="1007"/>
      <c r="BK759" s="1007"/>
      <c r="BL759" s="1007"/>
      <c r="BM759" s="1007"/>
      <c r="BN759" s="1007"/>
      <c r="BO759" s="1007"/>
      <c r="BP759" s="1007"/>
      <c r="BQ759" s="1007"/>
      <c r="BR759" s="1007"/>
      <c r="BS759" s="1007"/>
      <c r="BT759" s="1007"/>
      <c r="BU759" s="1007"/>
      <c r="BV759" s="1007"/>
      <c r="BW759" s="1007"/>
      <c r="BX759" s="1007"/>
      <c r="BY759" s="1007"/>
      <c r="BZ759" s="1007"/>
      <c r="CA759" s="1007"/>
      <c r="CB759" s="1007"/>
      <c r="CC759" s="1007"/>
      <c r="CD759" s="1007"/>
      <c r="CE759" s="1007"/>
      <c r="CF759" s="1007"/>
      <c r="CG759" s="1007"/>
      <c r="CH759" s="1007"/>
      <c r="CI759" s="1007"/>
      <c r="CJ759" s="1007"/>
    </row>
    <row r="760" spans="1:88" s="1011" customFormat="1" hidden="1">
      <c r="A760" s="1039"/>
      <c r="B760" s="1019"/>
      <c r="C760" s="1019"/>
      <c r="D760" s="1019"/>
      <c r="E760" s="1019"/>
      <c r="F760" s="1019"/>
      <c r="G760" s="1019"/>
      <c r="H760" s="1019"/>
      <c r="I760" s="1019"/>
      <c r="J760" s="1019"/>
      <c r="K760" s="1019"/>
      <c r="L760" s="1019"/>
      <c r="M760" s="1019"/>
      <c r="N760" s="1019"/>
      <c r="O760" s="1019"/>
      <c r="P760" s="1019"/>
      <c r="Q760" s="1019"/>
      <c r="R760" s="1019"/>
      <c r="S760" s="1019"/>
      <c r="T760" s="1019"/>
      <c r="U760" s="1019"/>
      <c r="V760" s="1019"/>
      <c r="W760" s="1019"/>
      <c r="X760" s="1040"/>
      <c r="Y760" s="1041"/>
      <c r="Z760" s="1019"/>
      <c r="AA760" s="1019"/>
      <c r="AB760" s="1019"/>
      <c r="AC760" s="1019"/>
      <c r="AD760" s="1019"/>
      <c r="AE760" s="1019"/>
      <c r="AF760" s="1019"/>
      <c r="AG760" s="1019"/>
      <c r="AH760" s="1019"/>
      <c r="AI760" s="1019"/>
      <c r="AJ760" s="1019"/>
      <c r="AK760" s="1019"/>
      <c r="AL760" s="1019"/>
      <c r="AM760" s="1019"/>
      <c r="AN760" s="1019"/>
      <c r="AO760" s="1019"/>
      <c r="AP760" s="1019"/>
      <c r="AQ760" s="1019"/>
      <c r="AR760" s="1019"/>
      <c r="AS760" s="1019"/>
      <c r="AT760" s="1039"/>
      <c r="AU760" s="1039"/>
      <c r="AV760" s="1042"/>
      <c r="AW760" s="1041"/>
      <c r="AX760" s="1039"/>
      <c r="AY760" s="1039"/>
      <c r="AZ760" s="1019"/>
      <c r="BA760" s="1019"/>
      <c r="BB760" s="1039"/>
      <c r="BC760" s="1039"/>
      <c r="BD760" s="1039"/>
      <c r="BE760" s="1019"/>
      <c r="BF760" s="1019"/>
      <c r="BG760" s="1039"/>
      <c r="BH760" s="1007"/>
      <c r="BI760" s="1007"/>
      <c r="BJ760" s="1007"/>
      <c r="BK760" s="1007"/>
      <c r="BL760" s="1007"/>
      <c r="BM760" s="1007"/>
      <c r="BN760" s="1007"/>
      <c r="BO760" s="1007"/>
      <c r="BP760" s="1007"/>
      <c r="BQ760" s="1007"/>
      <c r="BR760" s="1007"/>
      <c r="BS760" s="1007"/>
      <c r="BT760" s="1007"/>
      <c r="BU760" s="1007"/>
      <c r="BV760" s="1007"/>
      <c r="BW760" s="1007"/>
      <c r="BX760" s="1007"/>
      <c r="BY760" s="1007"/>
      <c r="BZ760" s="1007"/>
      <c r="CA760" s="1007"/>
      <c r="CB760" s="1007"/>
      <c r="CC760" s="1007"/>
      <c r="CD760" s="1007"/>
      <c r="CE760" s="1007"/>
      <c r="CF760" s="1007"/>
      <c r="CG760" s="1007"/>
      <c r="CH760" s="1007"/>
      <c r="CI760" s="1007"/>
      <c r="CJ760" s="1007"/>
    </row>
    <row r="761" spans="1:88" s="1011" customFormat="1" hidden="1">
      <c r="A761" s="1039"/>
      <c r="B761" s="1019"/>
      <c r="C761" s="1019"/>
      <c r="D761" s="1019"/>
      <c r="E761" s="1019"/>
      <c r="F761" s="1019"/>
      <c r="G761" s="1019"/>
      <c r="H761" s="1019"/>
      <c r="I761" s="1019"/>
      <c r="J761" s="1019"/>
      <c r="K761" s="1019"/>
      <c r="L761" s="1019"/>
      <c r="M761" s="1019"/>
      <c r="N761" s="1019"/>
      <c r="O761" s="1019"/>
      <c r="P761" s="1019"/>
      <c r="Q761" s="1019"/>
      <c r="R761" s="1019"/>
      <c r="S761" s="1019"/>
      <c r="T761" s="1019"/>
      <c r="U761" s="1019"/>
      <c r="V761" s="1019"/>
      <c r="W761" s="1019"/>
      <c r="X761" s="1040"/>
      <c r="Y761" s="1041"/>
      <c r="Z761" s="1019"/>
      <c r="AA761" s="1019"/>
      <c r="AB761" s="1019"/>
      <c r="AC761" s="1019"/>
      <c r="AD761" s="1019"/>
      <c r="AE761" s="1019"/>
      <c r="AF761" s="1019"/>
      <c r="AG761" s="1019"/>
      <c r="AH761" s="1019"/>
      <c r="AI761" s="1019"/>
      <c r="AJ761" s="1019"/>
      <c r="AK761" s="1019"/>
      <c r="AL761" s="1019"/>
      <c r="AM761" s="1019"/>
      <c r="AN761" s="1019"/>
      <c r="AO761" s="1019"/>
      <c r="AP761" s="1019"/>
      <c r="AQ761" s="1019"/>
      <c r="AR761" s="1019"/>
      <c r="AS761" s="1019"/>
      <c r="AT761" s="1039"/>
      <c r="AU761" s="1039"/>
      <c r="AV761" s="1042"/>
      <c r="AW761" s="1041"/>
      <c r="AX761" s="1039"/>
      <c r="AY761" s="1039"/>
      <c r="AZ761" s="1019"/>
      <c r="BA761" s="1019"/>
      <c r="BB761" s="1039"/>
      <c r="BC761" s="1039"/>
      <c r="BD761" s="1039"/>
      <c r="BE761" s="1019"/>
      <c r="BF761" s="1019"/>
      <c r="BG761" s="1039"/>
      <c r="BH761" s="1007"/>
      <c r="BI761" s="1007"/>
      <c r="BJ761" s="1007"/>
      <c r="BK761" s="1007"/>
      <c r="BL761" s="1007"/>
      <c r="BM761" s="1007"/>
      <c r="BN761" s="1007"/>
      <c r="BO761" s="1007"/>
      <c r="BP761" s="1007"/>
      <c r="BQ761" s="1007"/>
      <c r="BR761" s="1007"/>
      <c r="BS761" s="1007"/>
      <c r="BT761" s="1007"/>
      <c r="BU761" s="1007"/>
      <c r="BV761" s="1007"/>
      <c r="BW761" s="1007"/>
      <c r="BX761" s="1007"/>
      <c r="BY761" s="1007"/>
      <c r="BZ761" s="1007"/>
      <c r="CA761" s="1007"/>
      <c r="CB761" s="1007"/>
      <c r="CC761" s="1007"/>
      <c r="CD761" s="1007"/>
      <c r="CE761" s="1007"/>
      <c r="CF761" s="1007"/>
      <c r="CG761" s="1007"/>
      <c r="CH761" s="1007"/>
      <c r="CI761" s="1007"/>
      <c r="CJ761" s="1007"/>
    </row>
    <row r="762" spans="1:88" s="1011" customFormat="1" hidden="1">
      <c r="A762" s="1039"/>
      <c r="B762" s="1019"/>
      <c r="C762" s="1019"/>
      <c r="D762" s="1019"/>
      <c r="E762" s="1019"/>
      <c r="F762" s="1019"/>
      <c r="G762" s="1019"/>
      <c r="H762" s="1019"/>
      <c r="I762" s="1019"/>
      <c r="J762" s="1019"/>
      <c r="K762" s="1019"/>
      <c r="L762" s="1019"/>
      <c r="M762" s="1019"/>
      <c r="N762" s="1019"/>
      <c r="O762" s="1019"/>
      <c r="P762" s="1019"/>
      <c r="Q762" s="1019"/>
      <c r="R762" s="1019"/>
      <c r="S762" s="1019"/>
      <c r="T762" s="1019"/>
      <c r="U762" s="1019"/>
      <c r="V762" s="1019"/>
      <c r="W762" s="1019"/>
      <c r="X762" s="1040"/>
      <c r="Y762" s="1041"/>
      <c r="Z762" s="1019"/>
      <c r="AA762" s="1019"/>
      <c r="AB762" s="1019"/>
      <c r="AC762" s="1019"/>
      <c r="AD762" s="1019"/>
      <c r="AE762" s="1019"/>
      <c r="AF762" s="1019"/>
      <c r="AG762" s="1019"/>
      <c r="AH762" s="1019"/>
      <c r="AI762" s="1019"/>
      <c r="AJ762" s="1019"/>
      <c r="AK762" s="1019"/>
      <c r="AL762" s="1019"/>
      <c r="AM762" s="1019"/>
      <c r="AN762" s="1019"/>
      <c r="AO762" s="1019"/>
      <c r="AP762" s="1019"/>
      <c r="AQ762" s="1019"/>
      <c r="AR762" s="1019"/>
      <c r="AS762" s="1019"/>
      <c r="AT762" s="1039"/>
      <c r="AU762" s="1039"/>
      <c r="AV762" s="1042"/>
      <c r="AW762" s="1041"/>
      <c r="AX762" s="1039"/>
      <c r="AY762" s="1039"/>
      <c r="AZ762" s="1019"/>
      <c r="BA762" s="1019"/>
      <c r="BB762" s="1039"/>
      <c r="BC762" s="1039"/>
      <c r="BD762" s="1039"/>
      <c r="BE762" s="1019"/>
      <c r="BF762" s="1019"/>
      <c r="BG762" s="1039"/>
      <c r="BH762" s="1007"/>
      <c r="BI762" s="1007"/>
      <c r="BJ762" s="1007"/>
      <c r="BK762" s="1007"/>
      <c r="BL762" s="1007"/>
      <c r="BM762" s="1007"/>
      <c r="BN762" s="1007"/>
      <c r="BO762" s="1007"/>
      <c r="BP762" s="1007"/>
      <c r="BQ762" s="1007"/>
      <c r="BR762" s="1007"/>
      <c r="BS762" s="1007"/>
      <c r="BT762" s="1007"/>
      <c r="BU762" s="1007"/>
      <c r="BV762" s="1007"/>
      <c r="BW762" s="1007"/>
      <c r="BX762" s="1007"/>
      <c r="BY762" s="1007"/>
      <c r="BZ762" s="1007"/>
      <c r="CA762" s="1007"/>
      <c r="CB762" s="1007"/>
      <c r="CC762" s="1007"/>
      <c r="CD762" s="1007"/>
      <c r="CE762" s="1007"/>
      <c r="CF762" s="1007"/>
      <c r="CG762" s="1007"/>
      <c r="CH762" s="1007"/>
      <c r="CI762" s="1007"/>
      <c r="CJ762" s="1007"/>
    </row>
    <row r="763" spans="1:88" s="1011" customFormat="1" hidden="1">
      <c r="A763" s="1039"/>
      <c r="B763" s="1019"/>
      <c r="C763" s="1019"/>
      <c r="D763" s="1019"/>
      <c r="E763" s="1019"/>
      <c r="F763" s="1019"/>
      <c r="G763" s="1019"/>
      <c r="H763" s="1019"/>
      <c r="I763" s="1019"/>
      <c r="J763" s="1019"/>
      <c r="K763" s="1019"/>
      <c r="L763" s="1019"/>
      <c r="M763" s="1019"/>
      <c r="N763" s="1019"/>
      <c r="O763" s="1019"/>
      <c r="P763" s="1019"/>
      <c r="Q763" s="1019"/>
      <c r="R763" s="1019"/>
      <c r="S763" s="1019"/>
      <c r="T763" s="1019"/>
      <c r="U763" s="1019"/>
      <c r="V763" s="1019"/>
      <c r="W763" s="1019"/>
      <c r="X763" s="1040"/>
      <c r="Y763" s="1041"/>
      <c r="Z763" s="1019"/>
      <c r="AA763" s="1019"/>
      <c r="AB763" s="1019"/>
      <c r="AC763" s="1019"/>
      <c r="AD763" s="1019"/>
      <c r="AE763" s="1019"/>
      <c r="AF763" s="1019"/>
      <c r="AG763" s="1019"/>
      <c r="AH763" s="1019"/>
      <c r="AI763" s="1019"/>
      <c r="AJ763" s="1019"/>
      <c r="AK763" s="1019"/>
      <c r="AL763" s="1019"/>
      <c r="AM763" s="1019"/>
      <c r="AN763" s="1019"/>
      <c r="AO763" s="1019"/>
      <c r="AP763" s="1019"/>
      <c r="AQ763" s="1019"/>
      <c r="AR763" s="1019"/>
      <c r="AS763" s="1019"/>
      <c r="AT763" s="1039"/>
      <c r="AU763" s="1039"/>
      <c r="AV763" s="1042"/>
      <c r="AW763" s="1041"/>
      <c r="AX763" s="1039"/>
      <c r="AY763" s="1039"/>
      <c r="AZ763" s="1019"/>
      <c r="BA763" s="1019"/>
      <c r="BB763" s="1039"/>
      <c r="BC763" s="1039"/>
      <c r="BD763" s="1039"/>
      <c r="BE763" s="1019"/>
      <c r="BF763" s="1019"/>
      <c r="BG763" s="1039"/>
      <c r="BH763" s="1007"/>
      <c r="BI763" s="1007"/>
      <c r="BJ763" s="1007"/>
      <c r="BK763" s="1007"/>
      <c r="BL763" s="1007"/>
      <c r="BM763" s="1007"/>
      <c r="BN763" s="1007"/>
      <c r="BO763" s="1007"/>
      <c r="BP763" s="1007"/>
      <c r="BQ763" s="1007"/>
      <c r="BR763" s="1007"/>
      <c r="BS763" s="1007"/>
      <c r="BT763" s="1007"/>
      <c r="BU763" s="1007"/>
      <c r="BV763" s="1007"/>
      <c r="BW763" s="1007"/>
      <c r="BX763" s="1007"/>
      <c r="BY763" s="1007"/>
      <c r="BZ763" s="1007"/>
      <c r="CA763" s="1007"/>
      <c r="CB763" s="1007"/>
      <c r="CC763" s="1007"/>
      <c r="CD763" s="1007"/>
      <c r="CE763" s="1007"/>
      <c r="CF763" s="1007"/>
      <c r="CG763" s="1007"/>
      <c r="CH763" s="1007"/>
      <c r="CI763" s="1007"/>
      <c r="CJ763" s="1007"/>
    </row>
    <row r="764" spans="1:88" s="1011" customFormat="1" hidden="1">
      <c r="A764" s="1039"/>
      <c r="B764" s="1019"/>
      <c r="C764" s="1019"/>
      <c r="D764" s="1019"/>
      <c r="E764" s="1019"/>
      <c r="F764" s="1019"/>
      <c r="G764" s="1019"/>
      <c r="H764" s="1019"/>
      <c r="I764" s="1019"/>
      <c r="J764" s="1019"/>
      <c r="K764" s="1019"/>
      <c r="L764" s="1019"/>
      <c r="M764" s="1019"/>
      <c r="N764" s="1019"/>
      <c r="O764" s="1019"/>
      <c r="P764" s="1019"/>
      <c r="Q764" s="1019"/>
      <c r="R764" s="1019"/>
      <c r="S764" s="1019"/>
      <c r="T764" s="1019"/>
      <c r="U764" s="1019"/>
      <c r="V764" s="1019"/>
      <c r="W764" s="1019"/>
      <c r="X764" s="1040"/>
      <c r="Y764" s="1041"/>
      <c r="Z764" s="1019"/>
      <c r="AA764" s="1019"/>
      <c r="AB764" s="1019"/>
      <c r="AC764" s="1019"/>
      <c r="AD764" s="1019"/>
      <c r="AE764" s="1019"/>
      <c r="AF764" s="1019"/>
      <c r="AG764" s="1019"/>
      <c r="AH764" s="1019"/>
      <c r="AI764" s="1019"/>
      <c r="AJ764" s="1019"/>
      <c r="AK764" s="1019"/>
      <c r="AL764" s="1019"/>
      <c r="AM764" s="1019"/>
      <c r="AN764" s="1019"/>
      <c r="AO764" s="1019"/>
      <c r="AP764" s="1019"/>
      <c r="AQ764" s="1019"/>
      <c r="AR764" s="1019"/>
      <c r="AS764" s="1019"/>
      <c r="AT764" s="1039"/>
      <c r="AU764" s="1039"/>
      <c r="AV764" s="1042"/>
      <c r="AW764" s="1041"/>
      <c r="AX764" s="1039"/>
      <c r="AY764" s="1039"/>
      <c r="AZ764" s="1019"/>
      <c r="BA764" s="1019"/>
      <c r="BB764" s="1039"/>
      <c r="BC764" s="1039"/>
      <c r="BD764" s="1039"/>
      <c r="BE764" s="1019"/>
      <c r="BF764" s="1019"/>
      <c r="BG764" s="1039"/>
      <c r="BH764" s="1007"/>
      <c r="BI764" s="1007"/>
      <c r="BJ764" s="1007"/>
      <c r="BK764" s="1007"/>
      <c r="BL764" s="1007"/>
      <c r="BM764" s="1007"/>
      <c r="BN764" s="1007"/>
      <c r="BO764" s="1007"/>
      <c r="BP764" s="1007"/>
      <c r="BQ764" s="1007"/>
      <c r="BR764" s="1007"/>
      <c r="BS764" s="1007"/>
      <c r="BT764" s="1007"/>
      <c r="BU764" s="1007"/>
      <c r="BV764" s="1007"/>
      <c r="BW764" s="1007"/>
      <c r="BX764" s="1007"/>
      <c r="BY764" s="1007"/>
      <c r="BZ764" s="1007"/>
      <c r="CA764" s="1007"/>
      <c r="CB764" s="1007"/>
      <c r="CC764" s="1007"/>
      <c r="CD764" s="1007"/>
      <c r="CE764" s="1007"/>
      <c r="CF764" s="1007"/>
      <c r="CG764" s="1007"/>
      <c r="CH764" s="1007"/>
      <c r="CI764" s="1007"/>
      <c r="CJ764" s="1007"/>
    </row>
    <row r="765" spans="1:88" s="1011" customFormat="1" hidden="1">
      <c r="A765" s="1039"/>
      <c r="B765" s="1019"/>
      <c r="C765" s="1019"/>
      <c r="D765" s="1019"/>
      <c r="E765" s="1019"/>
      <c r="F765" s="1019"/>
      <c r="G765" s="1019"/>
      <c r="H765" s="1019"/>
      <c r="I765" s="1019"/>
      <c r="J765" s="1019"/>
      <c r="K765" s="1019"/>
      <c r="L765" s="1019"/>
      <c r="M765" s="1019"/>
      <c r="N765" s="1019"/>
      <c r="O765" s="1019"/>
      <c r="P765" s="1019"/>
      <c r="Q765" s="1019"/>
      <c r="R765" s="1019"/>
      <c r="S765" s="1019"/>
      <c r="T765" s="1019"/>
      <c r="U765" s="1019"/>
      <c r="V765" s="1019"/>
      <c r="W765" s="1019"/>
      <c r="X765" s="1040"/>
      <c r="Y765" s="1041"/>
      <c r="Z765" s="1019"/>
      <c r="AA765" s="1019"/>
      <c r="AB765" s="1019"/>
      <c r="AC765" s="1019"/>
      <c r="AD765" s="1019"/>
      <c r="AE765" s="1019"/>
      <c r="AF765" s="1019"/>
      <c r="AG765" s="1019"/>
      <c r="AH765" s="1019"/>
      <c r="AI765" s="1019"/>
      <c r="AJ765" s="1019"/>
      <c r="AK765" s="1019"/>
      <c r="AL765" s="1019"/>
      <c r="AM765" s="1019"/>
      <c r="AN765" s="1019"/>
      <c r="AO765" s="1019"/>
      <c r="AP765" s="1019"/>
      <c r="AQ765" s="1019"/>
      <c r="AR765" s="1019"/>
      <c r="AS765" s="1019"/>
      <c r="AT765" s="1039"/>
      <c r="AU765" s="1039"/>
      <c r="AV765" s="1042"/>
      <c r="AW765" s="1041"/>
      <c r="AX765" s="1039"/>
      <c r="AY765" s="1039"/>
      <c r="AZ765" s="1019"/>
      <c r="BA765" s="1019"/>
      <c r="BB765" s="1039"/>
      <c r="BC765" s="1039"/>
      <c r="BD765" s="1039"/>
      <c r="BE765" s="1019"/>
      <c r="BF765" s="1019"/>
      <c r="BG765" s="1039"/>
      <c r="BH765" s="1007"/>
      <c r="BI765" s="1007"/>
      <c r="BJ765" s="1007"/>
      <c r="BK765" s="1007"/>
      <c r="BL765" s="1007"/>
      <c r="BM765" s="1007"/>
      <c r="BN765" s="1007"/>
      <c r="BO765" s="1007"/>
      <c r="BP765" s="1007"/>
      <c r="BQ765" s="1007"/>
      <c r="BR765" s="1007"/>
      <c r="BS765" s="1007"/>
      <c r="BT765" s="1007"/>
      <c r="BU765" s="1007"/>
      <c r="BV765" s="1007"/>
      <c r="BW765" s="1007"/>
      <c r="BX765" s="1007"/>
      <c r="BY765" s="1007"/>
      <c r="BZ765" s="1007"/>
      <c r="CA765" s="1007"/>
      <c r="CB765" s="1007"/>
      <c r="CC765" s="1007"/>
      <c r="CD765" s="1007"/>
      <c r="CE765" s="1007"/>
      <c r="CF765" s="1007"/>
      <c r="CG765" s="1007"/>
      <c r="CH765" s="1007"/>
      <c r="CI765" s="1007"/>
      <c r="CJ765" s="1007"/>
    </row>
    <row r="766" spans="1:88" s="1011" customFormat="1" hidden="1">
      <c r="A766" s="1039"/>
      <c r="B766" s="1019"/>
      <c r="C766" s="1019"/>
      <c r="D766" s="1019"/>
      <c r="E766" s="1019"/>
      <c r="F766" s="1019"/>
      <c r="G766" s="1019"/>
      <c r="H766" s="1019"/>
      <c r="I766" s="1019"/>
      <c r="J766" s="1019"/>
      <c r="K766" s="1019"/>
      <c r="L766" s="1019"/>
      <c r="M766" s="1019"/>
      <c r="N766" s="1019"/>
      <c r="O766" s="1019"/>
      <c r="P766" s="1019"/>
      <c r="Q766" s="1019"/>
      <c r="R766" s="1019"/>
      <c r="S766" s="1019"/>
      <c r="T766" s="1019"/>
      <c r="U766" s="1019"/>
      <c r="V766" s="1019"/>
      <c r="W766" s="1019"/>
      <c r="X766" s="1040"/>
      <c r="Y766" s="1041"/>
      <c r="Z766" s="1019"/>
      <c r="AA766" s="1019"/>
      <c r="AB766" s="1019"/>
      <c r="AC766" s="1019"/>
      <c r="AD766" s="1019"/>
      <c r="AE766" s="1019"/>
      <c r="AF766" s="1019"/>
      <c r="AG766" s="1019"/>
      <c r="AH766" s="1019"/>
      <c r="AI766" s="1019"/>
      <c r="AJ766" s="1019"/>
      <c r="AK766" s="1019"/>
      <c r="AL766" s="1019"/>
      <c r="AM766" s="1019"/>
      <c r="AN766" s="1019"/>
      <c r="AO766" s="1019"/>
      <c r="AP766" s="1019"/>
      <c r="AQ766" s="1019"/>
      <c r="AR766" s="1019"/>
      <c r="AS766" s="1019"/>
      <c r="AT766" s="1039"/>
      <c r="AU766" s="1039"/>
      <c r="AV766" s="1042"/>
      <c r="AW766" s="1041"/>
      <c r="AX766" s="1039"/>
      <c r="AY766" s="1039"/>
      <c r="AZ766" s="1019"/>
      <c r="BA766" s="1019"/>
      <c r="BB766" s="1039"/>
      <c r="BC766" s="1039"/>
      <c r="BD766" s="1039"/>
      <c r="BE766" s="1019"/>
      <c r="BF766" s="1019"/>
      <c r="BG766" s="1039"/>
      <c r="BH766" s="1007"/>
      <c r="BI766" s="1007"/>
      <c r="BJ766" s="1007"/>
      <c r="BK766" s="1007"/>
      <c r="BL766" s="1007"/>
      <c r="BM766" s="1007"/>
      <c r="BN766" s="1007"/>
      <c r="BO766" s="1007"/>
      <c r="BP766" s="1007"/>
      <c r="BQ766" s="1007"/>
      <c r="BR766" s="1007"/>
      <c r="BS766" s="1007"/>
      <c r="BT766" s="1007"/>
      <c r="BU766" s="1007"/>
      <c r="BV766" s="1007"/>
      <c r="BW766" s="1007"/>
      <c r="BX766" s="1007"/>
      <c r="BY766" s="1007"/>
      <c r="BZ766" s="1007"/>
      <c r="CA766" s="1007"/>
      <c r="CB766" s="1007"/>
      <c r="CC766" s="1007"/>
      <c r="CD766" s="1007"/>
      <c r="CE766" s="1007"/>
      <c r="CF766" s="1007"/>
      <c r="CG766" s="1007"/>
      <c r="CH766" s="1007"/>
      <c r="CI766" s="1007"/>
      <c r="CJ766" s="1007"/>
    </row>
    <row r="767" spans="1:88" s="1011" customFormat="1" hidden="1">
      <c r="A767" s="1039"/>
      <c r="B767" s="1019"/>
      <c r="C767" s="1019"/>
      <c r="D767" s="1019"/>
      <c r="E767" s="1019"/>
      <c r="F767" s="1019"/>
      <c r="G767" s="1019"/>
      <c r="H767" s="1019"/>
      <c r="I767" s="1019"/>
      <c r="J767" s="1019"/>
      <c r="K767" s="1019"/>
      <c r="L767" s="1019"/>
      <c r="M767" s="1019"/>
      <c r="N767" s="1019"/>
      <c r="O767" s="1019"/>
      <c r="P767" s="1019"/>
      <c r="Q767" s="1019"/>
      <c r="R767" s="1019"/>
      <c r="S767" s="1019"/>
      <c r="T767" s="1019"/>
      <c r="U767" s="1019"/>
      <c r="V767" s="1019"/>
      <c r="W767" s="1019"/>
      <c r="X767" s="1040"/>
      <c r="Y767" s="1041"/>
      <c r="Z767" s="1019"/>
      <c r="AA767" s="1019"/>
      <c r="AB767" s="1019"/>
      <c r="AC767" s="1019"/>
      <c r="AD767" s="1019"/>
      <c r="AE767" s="1019"/>
      <c r="AF767" s="1019"/>
      <c r="AG767" s="1019"/>
      <c r="AH767" s="1019"/>
      <c r="AI767" s="1019"/>
      <c r="AJ767" s="1019"/>
      <c r="AK767" s="1019"/>
      <c r="AL767" s="1019"/>
      <c r="AM767" s="1019"/>
      <c r="AN767" s="1019"/>
      <c r="AO767" s="1019"/>
      <c r="AP767" s="1019"/>
      <c r="AQ767" s="1019"/>
      <c r="AR767" s="1019"/>
      <c r="AS767" s="1019"/>
      <c r="AT767" s="1039"/>
      <c r="AU767" s="1039"/>
      <c r="AV767" s="1042"/>
      <c r="AW767" s="1041"/>
      <c r="AX767" s="1039"/>
      <c r="AY767" s="1039"/>
      <c r="AZ767" s="1019"/>
      <c r="BA767" s="1019"/>
      <c r="BB767" s="1039"/>
      <c r="BC767" s="1039"/>
      <c r="BD767" s="1039"/>
      <c r="BE767" s="1019"/>
      <c r="BF767" s="1019"/>
      <c r="BG767" s="1039"/>
      <c r="BH767" s="1007"/>
      <c r="BI767" s="1007"/>
      <c r="BJ767" s="1007"/>
      <c r="BK767" s="1007"/>
      <c r="BL767" s="1007"/>
      <c r="BM767" s="1007"/>
      <c r="BN767" s="1007"/>
      <c r="BO767" s="1007"/>
      <c r="BP767" s="1007"/>
      <c r="BQ767" s="1007"/>
      <c r="BR767" s="1007"/>
      <c r="BS767" s="1007"/>
      <c r="BT767" s="1007"/>
      <c r="BU767" s="1007"/>
      <c r="BV767" s="1007"/>
      <c r="BW767" s="1007"/>
      <c r="BX767" s="1007"/>
      <c r="BY767" s="1007"/>
      <c r="BZ767" s="1007"/>
      <c r="CA767" s="1007"/>
      <c r="CB767" s="1007"/>
      <c r="CC767" s="1007"/>
      <c r="CD767" s="1007"/>
      <c r="CE767" s="1007"/>
      <c r="CF767" s="1007"/>
      <c r="CG767" s="1007"/>
      <c r="CH767" s="1007"/>
      <c r="CI767" s="1007"/>
      <c r="CJ767" s="1007"/>
    </row>
    <row r="768" spans="1:88" s="1011" customFormat="1" hidden="1">
      <c r="A768" s="1039"/>
      <c r="B768" s="1019"/>
      <c r="C768" s="1019"/>
      <c r="D768" s="1019"/>
      <c r="E768" s="1019"/>
      <c r="F768" s="1019"/>
      <c r="G768" s="1019"/>
      <c r="H768" s="1019"/>
      <c r="I768" s="1019"/>
      <c r="J768" s="1019"/>
      <c r="K768" s="1019"/>
      <c r="L768" s="1019"/>
      <c r="M768" s="1019"/>
      <c r="N768" s="1019"/>
      <c r="O768" s="1019"/>
      <c r="P768" s="1019"/>
      <c r="Q768" s="1019"/>
      <c r="R768" s="1019"/>
      <c r="S768" s="1019"/>
      <c r="T768" s="1019"/>
      <c r="U768" s="1019"/>
      <c r="V768" s="1019"/>
      <c r="W768" s="1019"/>
      <c r="X768" s="1040"/>
      <c r="Y768" s="1041"/>
      <c r="Z768" s="1019"/>
      <c r="AA768" s="1019"/>
      <c r="AB768" s="1019"/>
      <c r="AC768" s="1019"/>
      <c r="AD768" s="1019"/>
      <c r="AE768" s="1019"/>
      <c r="AF768" s="1019"/>
      <c r="AG768" s="1019"/>
      <c r="AH768" s="1019"/>
      <c r="AI768" s="1019"/>
      <c r="AJ768" s="1019"/>
      <c r="AK768" s="1019"/>
      <c r="AL768" s="1019"/>
      <c r="AM768" s="1019"/>
      <c r="AN768" s="1019"/>
      <c r="AO768" s="1019"/>
      <c r="AP768" s="1019"/>
      <c r="AQ768" s="1019"/>
      <c r="AR768" s="1019"/>
      <c r="AS768" s="1019"/>
      <c r="AT768" s="1039"/>
      <c r="AU768" s="1039"/>
      <c r="AV768" s="1042"/>
      <c r="AW768" s="1041"/>
      <c r="AX768" s="1039"/>
      <c r="AY768" s="1039"/>
      <c r="AZ768" s="1019"/>
      <c r="BA768" s="1019"/>
      <c r="BB768" s="1039"/>
      <c r="BC768" s="1039"/>
      <c r="BD768" s="1039"/>
      <c r="BE768" s="1019"/>
      <c r="BF768" s="1019"/>
      <c r="BG768" s="1039"/>
      <c r="BH768" s="1007"/>
      <c r="BI768" s="1007"/>
      <c r="BJ768" s="1007"/>
      <c r="BK768" s="1007"/>
      <c r="BL768" s="1007"/>
      <c r="BM768" s="1007"/>
      <c r="BN768" s="1007"/>
      <c r="BO768" s="1007"/>
      <c r="BP768" s="1007"/>
      <c r="BQ768" s="1007"/>
      <c r="BR768" s="1007"/>
      <c r="BS768" s="1007"/>
      <c r="BT768" s="1007"/>
      <c r="BU768" s="1007"/>
      <c r="BV768" s="1007"/>
      <c r="BW768" s="1007"/>
      <c r="BX768" s="1007"/>
      <c r="BY768" s="1007"/>
      <c r="BZ768" s="1007"/>
      <c r="CA768" s="1007"/>
      <c r="CB768" s="1007"/>
      <c r="CC768" s="1007"/>
      <c r="CD768" s="1007"/>
      <c r="CE768" s="1007"/>
      <c r="CF768" s="1007"/>
      <c r="CG768" s="1007"/>
      <c r="CH768" s="1007"/>
      <c r="CI768" s="1007"/>
      <c r="CJ768" s="1007"/>
    </row>
    <row r="769" spans="1:88" s="1011" customFormat="1" hidden="1">
      <c r="A769" s="1039"/>
      <c r="B769" s="1019"/>
      <c r="C769" s="1019"/>
      <c r="D769" s="1019"/>
      <c r="E769" s="1019"/>
      <c r="F769" s="1019"/>
      <c r="G769" s="1019"/>
      <c r="H769" s="1019"/>
      <c r="I769" s="1019"/>
      <c r="J769" s="1019"/>
      <c r="K769" s="1019"/>
      <c r="L769" s="1019"/>
      <c r="M769" s="1019"/>
      <c r="N769" s="1019"/>
      <c r="O769" s="1019"/>
      <c r="P769" s="1019"/>
      <c r="Q769" s="1019"/>
      <c r="R769" s="1019"/>
      <c r="S769" s="1019"/>
      <c r="T769" s="1019"/>
      <c r="U769" s="1019"/>
      <c r="V769" s="1019"/>
      <c r="W769" s="1019"/>
      <c r="X769" s="1040"/>
      <c r="Y769" s="1041"/>
      <c r="Z769" s="1019"/>
      <c r="AA769" s="1019"/>
      <c r="AB769" s="1019"/>
      <c r="AC769" s="1019"/>
      <c r="AD769" s="1019"/>
      <c r="AE769" s="1019"/>
      <c r="AF769" s="1019"/>
      <c r="AG769" s="1019"/>
      <c r="AH769" s="1019"/>
      <c r="AI769" s="1019"/>
      <c r="AJ769" s="1019"/>
      <c r="AK769" s="1019"/>
      <c r="AL769" s="1019"/>
      <c r="AM769" s="1019"/>
      <c r="AN769" s="1019"/>
      <c r="AO769" s="1019"/>
      <c r="AP769" s="1019"/>
      <c r="AQ769" s="1019"/>
      <c r="AR769" s="1019"/>
      <c r="AS769" s="1019"/>
      <c r="AT769" s="1039"/>
      <c r="AU769" s="1039"/>
      <c r="AV769" s="1042"/>
      <c r="AW769" s="1041"/>
      <c r="AX769" s="1039"/>
      <c r="AY769" s="1039"/>
      <c r="AZ769" s="1019"/>
      <c r="BA769" s="1019"/>
      <c r="BB769" s="1039"/>
      <c r="BC769" s="1039"/>
      <c r="BD769" s="1039"/>
      <c r="BE769" s="1019"/>
      <c r="BF769" s="1019"/>
      <c r="BG769" s="1039"/>
      <c r="BH769" s="1007"/>
      <c r="BI769" s="1007"/>
      <c r="BJ769" s="1007"/>
      <c r="BK769" s="1007"/>
      <c r="BL769" s="1007"/>
      <c r="BM769" s="1007"/>
      <c r="BN769" s="1007"/>
      <c r="BO769" s="1007"/>
      <c r="BP769" s="1007"/>
      <c r="BQ769" s="1007"/>
      <c r="BR769" s="1007"/>
      <c r="BS769" s="1007"/>
      <c r="BT769" s="1007"/>
      <c r="BU769" s="1007"/>
      <c r="BV769" s="1007"/>
      <c r="BW769" s="1007"/>
      <c r="BX769" s="1007"/>
      <c r="BY769" s="1007"/>
      <c r="BZ769" s="1007"/>
      <c r="CA769" s="1007"/>
      <c r="CB769" s="1007"/>
      <c r="CC769" s="1007"/>
      <c r="CD769" s="1007"/>
      <c r="CE769" s="1007"/>
      <c r="CF769" s="1007"/>
      <c r="CG769" s="1007"/>
      <c r="CH769" s="1007"/>
      <c r="CI769" s="1007"/>
      <c r="CJ769" s="1007"/>
    </row>
    <row r="770" spans="1:88" s="1011" customFormat="1" hidden="1">
      <c r="A770" s="1039"/>
      <c r="B770" s="1019"/>
      <c r="C770" s="1019"/>
      <c r="D770" s="1019"/>
      <c r="E770" s="1019"/>
      <c r="F770" s="1019"/>
      <c r="G770" s="1019"/>
      <c r="H770" s="1019"/>
      <c r="I770" s="1019"/>
      <c r="J770" s="1019"/>
      <c r="K770" s="1019"/>
      <c r="L770" s="1019"/>
      <c r="M770" s="1019"/>
      <c r="N770" s="1019"/>
      <c r="O770" s="1019"/>
      <c r="P770" s="1019"/>
      <c r="Q770" s="1019"/>
      <c r="R770" s="1019"/>
      <c r="S770" s="1019"/>
      <c r="T770" s="1019"/>
      <c r="U770" s="1019"/>
      <c r="V770" s="1019"/>
      <c r="W770" s="1019"/>
      <c r="X770" s="1040"/>
      <c r="Y770" s="1041"/>
      <c r="Z770" s="1019"/>
      <c r="AA770" s="1019"/>
      <c r="AB770" s="1019"/>
      <c r="AC770" s="1019"/>
      <c r="AD770" s="1019"/>
      <c r="AE770" s="1019"/>
      <c r="AF770" s="1019"/>
      <c r="AG770" s="1019"/>
      <c r="AH770" s="1019"/>
      <c r="AI770" s="1019"/>
      <c r="AJ770" s="1019"/>
      <c r="AK770" s="1019"/>
      <c r="AL770" s="1019"/>
      <c r="AM770" s="1019"/>
      <c r="AN770" s="1019"/>
      <c r="AO770" s="1019"/>
      <c r="AP770" s="1019"/>
      <c r="AQ770" s="1019"/>
      <c r="AR770" s="1019"/>
      <c r="AS770" s="1019"/>
      <c r="AT770" s="1039"/>
      <c r="AU770" s="1039"/>
      <c r="AV770" s="1042"/>
      <c r="AW770" s="1041"/>
      <c r="AX770" s="1039"/>
      <c r="AY770" s="1039"/>
      <c r="AZ770" s="1019"/>
      <c r="BA770" s="1019"/>
      <c r="BB770" s="1039"/>
      <c r="BC770" s="1039"/>
      <c r="BD770" s="1039"/>
      <c r="BE770" s="1019"/>
      <c r="BF770" s="1019"/>
      <c r="BG770" s="1039"/>
      <c r="BH770" s="1007"/>
      <c r="BI770" s="1007"/>
      <c r="BJ770" s="1007"/>
      <c r="BK770" s="1007"/>
      <c r="BL770" s="1007"/>
      <c r="BM770" s="1007"/>
      <c r="BN770" s="1007"/>
      <c r="BO770" s="1007"/>
      <c r="BP770" s="1007"/>
      <c r="BQ770" s="1007"/>
      <c r="BR770" s="1007"/>
      <c r="BS770" s="1007"/>
      <c r="BT770" s="1007"/>
      <c r="BU770" s="1007"/>
      <c r="BV770" s="1007"/>
      <c r="BW770" s="1007"/>
      <c r="BX770" s="1007"/>
      <c r="BY770" s="1007"/>
      <c r="BZ770" s="1007"/>
      <c r="CA770" s="1007"/>
      <c r="CB770" s="1007"/>
      <c r="CC770" s="1007"/>
      <c r="CD770" s="1007"/>
      <c r="CE770" s="1007"/>
      <c r="CF770" s="1007"/>
      <c r="CG770" s="1007"/>
      <c r="CH770" s="1007"/>
      <c r="CI770" s="1007"/>
      <c r="CJ770" s="1007"/>
    </row>
    <row r="771" spans="1:88" s="1011" customFormat="1" hidden="1">
      <c r="A771" s="1039"/>
      <c r="B771" s="1019"/>
      <c r="C771" s="1019"/>
      <c r="D771" s="1019"/>
      <c r="E771" s="1019"/>
      <c r="F771" s="1019"/>
      <c r="G771" s="1019"/>
      <c r="H771" s="1019"/>
      <c r="I771" s="1019"/>
      <c r="J771" s="1019"/>
      <c r="K771" s="1019"/>
      <c r="L771" s="1019"/>
      <c r="M771" s="1019"/>
      <c r="N771" s="1019"/>
      <c r="O771" s="1019"/>
      <c r="P771" s="1019"/>
      <c r="Q771" s="1019"/>
      <c r="R771" s="1019"/>
      <c r="S771" s="1019"/>
      <c r="T771" s="1019"/>
      <c r="U771" s="1019"/>
      <c r="V771" s="1019"/>
      <c r="W771" s="1019"/>
      <c r="X771" s="1040"/>
      <c r="Y771" s="1041"/>
      <c r="Z771" s="1019"/>
      <c r="AA771" s="1019"/>
      <c r="AB771" s="1019"/>
      <c r="AC771" s="1019"/>
      <c r="AD771" s="1019"/>
      <c r="AE771" s="1019"/>
      <c r="AF771" s="1019"/>
      <c r="AG771" s="1019"/>
      <c r="AH771" s="1019"/>
      <c r="AI771" s="1019"/>
      <c r="AJ771" s="1019"/>
      <c r="AK771" s="1019"/>
      <c r="AL771" s="1019"/>
      <c r="AM771" s="1019"/>
      <c r="AN771" s="1019"/>
      <c r="AO771" s="1019"/>
      <c r="AP771" s="1019"/>
      <c r="AQ771" s="1019"/>
      <c r="AR771" s="1019"/>
      <c r="AS771" s="1019"/>
      <c r="AT771" s="1039"/>
      <c r="AU771" s="1039"/>
      <c r="AV771" s="1042"/>
      <c r="AW771" s="1041"/>
      <c r="AX771" s="1039"/>
      <c r="AY771" s="1039"/>
      <c r="AZ771" s="1019"/>
      <c r="BA771" s="1019"/>
      <c r="BB771" s="1039"/>
      <c r="BC771" s="1039"/>
      <c r="BD771" s="1039"/>
      <c r="BE771" s="1019"/>
      <c r="BF771" s="1019"/>
      <c r="BG771" s="1039"/>
      <c r="BH771" s="1007"/>
      <c r="BI771" s="1007"/>
      <c r="BJ771" s="1007"/>
      <c r="BK771" s="1007"/>
      <c r="BL771" s="1007"/>
      <c r="BM771" s="1007"/>
      <c r="BN771" s="1007"/>
      <c r="BO771" s="1007"/>
      <c r="BP771" s="1007"/>
      <c r="BQ771" s="1007"/>
      <c r="BR771" s="1007"/>
      <c r="BS771" s="1007"/>
      <c r="BT771" s="1007"/>
      <c r="BU771" s="1007"/>
      <c r="BV771" s="1007"/>
      <c r="BW771" s="1007"/>
      <c r="BX771" s="1007"/>
      <c r="BY771" s="1007"/>
      <c r="BZ771" s="1007"/>
      <c r="CA771" s="1007"/>
      <c r="CB771" s="1007"/>
      <c r="CC771" s="1007"/>
      <c r="CD771" s="1007"/>
      <c r="CE771" s="1007"/>
      <c r="CF771" s="1007"/>
      <c r="CG771" s="1007"/>
      <c r="CH771" s="1007"/>
      <c r="CI771" s="1007"/>
      <c r="CJ771" s="1007"/>
    </row>
    <row r="772" spans="1:88" s="1011" customFormat="1" hidden="1">
      <c r="A772" s="1039"/>
      <c r="B772" s="1019"/>
      <c r="C772" s="1019"/>
      <c r="D772" s="1019"/>
      <c r="E772" s="1019"/>
      <c r="F772" s="1019"/>
      <c r="G772" s="1019"/>
      <c r="H772" s="1019"/>
      <c r="I772" s="1019"/>
      <c r="J772" s="1019"/>
      <c r="K772" s="1019"/>
      <c r="L772" s="1019"/>
      <c r="M772" s="1019"/>
      <c r="N772" s="1019"/>
      <c r="O772" s="1019"/>
      <c r="P772" s="1019"/>
      <c r="Q772" s="1019"/>
      <c r="R772" s="1019"/>
      <c r="S772" s="1019"/>
      <c r="T772" s="1019"/>
      <c r="U772" s="1019"/>
      <c r="V772" s="1019"/>
      <c r="W772" s="1019"/>
      <c r="X772" s="1040"/>
      <c r="Y772" s="1041"/>
      <c r="Z772" s="1019"/>
      <c r="AA772" s="1019"/>
      <c r="AB772" s="1019"/>
      <c r="AC772" s="1019"/>
      <c r="AD772" s="1019"/>
      <c r="AE772" s="1019"/>
      <c r="AF772" s="1019"/>
      <c r="AG772" s="1019"/>
      <c r="AH772" s="1019"/>
      <c r="AI772" s="1019"/>
      <c r="AJ772" s="1019"/>
      <c r="AK772" s="1019"/>
      <c r="AL772" s="1019"/>
      <c r="AM772" s="1019"/>
      <c r="AN772" s="1019"/>
      <c r="AO772" s="1019"/>
      <c r="AP772" s="1019"/>
      <c r="AQ772" s="1019"/>
      <c r="AR772" s="1019"/>
      <c r="AS772" s="1019"/>
      <c r="AT772" s="1039"/>
      <c r="AU772" s="1039"/>
      <c r="AV772" s="1042"/>
      <c r="AW772" s="1041"/>
      <c r="AX772" s="1039"/>
      <c r="AY772" s="1039"/>
      <c r="AZ772" s="1019"/>
      <c r="BA772" s="1019"/>
      <c r="BB772" s="1039"/>
      <c r="BC772" s="1039"/>
      <c r="BD772" s="1039"/>
      <c r="BE772" s="1019"/>
      <c r="BF772" s="1019"/>
      <c r="BG772" s="1039"/>
      <c r="BH772" s="1007"/>
      <c r="BI772" s="1007"/>
      <c r="BJ772" s="1007"/>
      <c r="BK772" s="1007"/>
      <c r="BL772" s="1007"/>
      <c r="BM772" s="1007"/>
      <c r="BN772" s="1007"/>
      <c r="BO772" s="1007"/>
      <c r="BP772" s="1007"/>
      <c r="BQ772" s="1007"/>
      <c r="BR772" s="1007"/>
      <c r="BS772" s="1007"/>
      <c r="BT772" s="1007"/>
      <c r="BU772" s="1007"/>
      <c r="BV772" s="1007"/>
      <c r="BW772" s="1007"/>
      <c r="BX772" s="1007"/>
      <c r="BY772" s="1007"/>
      <c r="BZ772" s="1007"/>
      <c r="CA772" s="1007"/>
      <c r="CB772" s="1007"/>
      <c r="CC772" s="1007"/>
      <c r="CD772" s="1007"/>
      <c r="CE772" s="1007"/>
      <c r="CF772" s="1007"/>
      <c r="CG772" s="1007"/>
      <c r="CH772" s="1007"/>
      <c r="CI772" s="1007"/>
      <c r="CJ772" s="1007"/>
    </row>
    <row r="773" spans="1:88" s="1011" customFormat="1" hidden="1">
      <c r="A773" s="1039"/>
      <c r="B773" s="1019"/>
      <c r="C773" s="1019"/>
      <c r="D773" s="1019"/>
      <c r="E773" s="1019"/>
      <c r="F773" s="1019"/>
      <c r="G773" s="1019"/>
      <c r="H773" s="1019"/>
      <c r="I773" s="1019"/>
      <c r="J773" s="1019"/>
      <c r="K773" s="1019"/>
      <c r="L773" s="1019"/>
      <c r="M773" s="1019"/>
      <c r="N773" s="1019"/>
      <c r="O773" s="1019"/>
      <c r="P773" s="1019"/>
      <c r="Q773" s="1019"/>
      <c r="R773" s="1019"/>
      <c r="S773" s="1019"/>
      <c r="T773" s="1019"/>
      <c r="U773" s="1019"/>
      <c r="V773" s="1019"/>
      <c r="W773" s="1019"/>
      <c r="X773" s="1040"/>
      <c r="Y773" s="1041"/>
      <c r="Z773" s="1019"/>
      <c r="AA773" s="1019"/>
      <c r="AB773" s="1019"/>
      <c r="AC773" s="1019"/>
      <c r="AD773" s="1019"/>
      <c r="AE773" s="1019"/>
      <c r="AF773" s="1019"/>
      <c r="AG773" s="1019"/>
      <c r="AH773" s="1019"/>
      <c r="AI773" s="1019"/>
      <c r="AJ773" s="1019"/>
      <c r="AK773" s="1019"/>
      <c r="AL773" s="1019"/>
      <c r="AM773" s="1019"/>
      <c r="AN773" s="1019"/>
      <c r="AO773" s="1019"/>
      <c r="AP773" s="1019"/>
      <c r="AQ773" s="1019"/>
      <c r="AR773" s="1019"/>
      <c r="AS773" s="1019"/>
      <c r="AT773" s="1039"/>
      <c r="AU773" s="1039"/>
      <c r="AV773" s="1042"/>
      <c r="AW773" s="1041"/>
      <c r="AX773" s="1039"/>
      <c r="AY773" s="1039"/>
      <c r="AZ773" s="1019"/>
      <c r="BA773" s="1019"/>
      <c r="BB773" s="1039"/>
      <c r="BC773" s="1039"/>
      <c r="BD773" s="1039"/>
      <c r="BE773" s="1019"/>
      <c r="BF773" s="1019"/>
      <c r="BG773" s="1039"/>
      <c r="BH773" s="1007"/>
      <c r="BI773" s="1007"/>
      <c r="BJ773" s="1007"/>
      <c r="BK773" s="1007"/>
      <c r="BL773" s="1007"/>
      <c r="BM773" s="1007"/>
      <c r="BN773" s="1007"/>
      <c r="BO773" s="1007"/>
      <c r="BP773" s="1007"/>
      <c r="BQ773" s="1007"/>
      <c r="BR773" s="1007"/>
      <c r="BS773" s="1007"/>
      <c r="BT773" s="1007"/>
      <c r="BU773" s="1007"/>
      <c r="BV773" s="1007"/>
      <c r="BW773" s="1007"/>
      <c r="BX773" s="1007"/>
      <c r="BY773" s="1007"/>
      <c r="BZ773" s="1007"/>
      <c r="CA773" s="1007"/>
      <c r="CB773" s="1007"/>
      <c r="CC773" s="1007"/>
      <c r="CD773" s="1007"/>
      <c r="CE773" s="1007"/>
      <c r="CF773" s="1007"/>
      <c r="CG773" s="1007"/>
      <c r="CH773" s="1007"/>
      <c r="CI773" s="1007"/>
      <c r="CJ773" s="1007"/>
    </row>
    <row r="774" spans="1:88" s="1011" customFormat="1" hidden="1">
      <c r="A774" s="1039"/>
      <c r="B774" s="1019"/>
      <c r="C774" s="1019"/>
      <c r="D774" s="1019"/>
      <c r="E774" s="1019"/>
      <c r="F774" s="1019"/>
      <c r="G774" s="1019"/>
      <c r="H774" s="1019"/>
      <c r="I774" s="1019"/>
      <c r="J774" s="1019"/>
      <c r="K774" s="1019"/>
      <c r="L774" s="1019"/>
      <c r="M774" s="1019"/>
      <c r="N774" s="1019"/>
      <c r="O774" s="1019"/>
      <c r="P774" s="1019"/>
      <c r="Q774" s="1019"/>
      <c r="R774" s="1019"/>
      <c r="S774" s="1019"/>
      <c r="T774" s="1019"/>
      <c r="U774" s="1019"/>
      <c r="V774" s="1019"/>
      <c r="W774" s="1019"/>
      <c r="X774" s="1040"/>
      <c r="Y774" s="1041"/>
      <c r="Z774" s="1019"/>
      <c r="AA774" s="1019"/>
      <c r="AB774" s="1019"/>
      <c r="AC774" s="1019"/>
      <c r="AD774" s="1019"/>
      <c r="AE774" s="1019"/>
      <c r="AF774" s="1019"/>
      <c r="AG774" s="1019"/>
      <c r="AH774" s="1019"/>
      <c r="AI774" s="1019"/>
      <c r="AJ774" s="1019"/>
      <c r="AK774" s="1019"/>
      <c r="AL774" s="1019"/>
      <c r="AM774" s="1019"/>
      <c r="AN774" s="1019"/>
      <c r="AO774" s="1019"/>
      <c r="AP774" s="1019"/>
      <c r="AQ774" s="1019"/>
      <c r="AR774" s="1019"/>
      <c r="AS774" s="1019"/>
      <c r="AT774" s="1039"/>
      <c r="AU774" s="1039"/>
      <c r="AV774" s="1042"/>
      <c r="AW774" s="1041"/>
      <c r="AX774" s="1039"/>
      <c r="AY774" s="1039"/>
      <c r="AZ774" s="1019"/>
      <c r="BA774" s="1019"/>
      <c r="BB774" s="1039"/>
      <c r="BC774" s="1039"/>
      <c r="BD774" s="1039"/>
      <c r="BE774" s="1019"/>
      <c r="BF774" s="1019"/>
      <c r="BG774" s="1039"/>
      <c r="BH774" s="1007"/>
      <c r="BI774" s="1007"/>
      <c r="BJ774" s="1007"/>
      <c r="BK774" s="1007"/>
      <c r="BL774" s="1007"/>
      <c r="BM774" s="1007"/>
      <c r="BN774" s="1007"/>
      <c r="BO774" s="1007"/>
      <c r="BP774" s="1007"/>
      <c r="BQ774" s="1007"/>
      <c r="BR774" s="1007"/>
      <c r="BS774" s="1007"/>
      <c r="BT774" s="1007"/>
      <c r="BU774" s="1007"/>
      <c r="BV774" s="1007"/>
      <c r="BW774" s="1007"/>
      <c r="BX774" s="1007"/>
      <c r="BY774" s="1007"/>
      <c r="BZ774" s="1007"/>
      <c r="CA774" s="1007"/>
      <c r="CB774" s="1007"/>
      <c r="CC774" s="1007"/>
      <c r="CD774" s="1007"/>
      <c r="CE774" s="1007"/>
      <c r="CF774" s="1007"/>
      <c r="CG774" s="1007"/>
      <c r="CH774" s="1007"/>
      <c r="CI774" s="1007"/>
      <c r="CJ774" s="1007"/>
    </row>
    <row r="775" spans="1:88" s="1011" customFormat="1" hidden="1">
      <c r="A775" s="1039"/>
      <c r="B775" s="1019"/>
      <c r="C775" s="1019"/>
      <c r="D775" s="1019"/>
      <c r="E775" s="1019"/>
      <c r="F775" s="1019"/>
      <c r="G775" s="1019"/>
      <c r="H775" s="1019"/>
      <c r="I775" s="1019"/>
      <c r="J775" s="1019"/>
      <c r="K775" s="1019"/>
      <c r="L775" s="1019"/>
      <c r="M775" s="1019"/>
      <c r="N775" s="1019"/>
      <c r="O775" s="1019"/>
      <c r="P775" s="1019"/>
      <c r="Q775" s="1019"/>
      <c r="R775" s="1019"/>
      <c r="S775" s="1019"/>
      <c r="T775" s="1019"/>
      <c r="U775" s="1019"/>
      <c r="V775" s="1019"/>
      <c r="W775" s="1019"/>
      <c r="X775" s="1040"/>
      <c r="Y775" s="1041"/>
      <c r="Z775" s="1019"/>
      <c r="AA775" s="1019"/>
      <c r="AB775" s="1019"/>
      <c r="AC775" s="1019"/>
      <c r="AD775" s="1019"/>
      <c r="AE775" s="1019"/>
      <c r="AF775" s="1019"/>
      <c r="AG775" s="1019"/>
      <c r="AH775" s="1019"/>
      <c r="AI775" s="1019"/>
      <c r="AJ775" s="1019"/>
      <c r="AK775" s="1019"/>
      <c r="AL775" s="1019"/>
      <c r="AM775" s="1019"/>
      <c r="AN775" s="1019"/>
      <c r="AO775" s="1019"/>
      <c r="AP775" s="1019"/>
      <c r="AQ775" s="1019"/>
      <c r="AR775" s="1019"/>
      <c r="AS775" s="1019"/>
      <c r="AT775" s="1039"/>
      <c r="AU775" s="1039"/>
      <c r="AV775" s="1042"/>
      <c r="AW775" s="1041"/>
      <c r="AX775" s="1039"/>
      <c r="AY775" s="1039"/>
      <c r="AZ775" s="1019"/>
      <c r="BA775" s="1019"/>
      <c r="BB775" s="1039"/>
      <c r="BC775" s="1039"/>
      <c r="BD775" s="1039"/>
      <c r="BE775" s="1019"/>
      <c r="BF775" s="1019"/>
      <c r="BG775" s="1039"/>
      <c r="BH775" s="1007"/>
      <c r="BI775" s="1007"/>
      <c r="BJ775" s="1007"/>
      <c r="BK775" s="1007"/>
      <c r="BL775" s="1007"/>
      <c r="BM775" s="1007"/>
      <c r="BN775" s="1007"/>
      <c r="BO775" s="1007"/>
      <c r="BP775" s="1007"/>
      <c r="BQ775" s="1007"/>
      <c r="BR775" s="1007"/>
      <c r="BS775" s="1007"/>
      <c r="BT775" s="1007"/>
      <c r="BU775" s="1007"/>
      <c r="BV775" s="1007"/>
      <c r="BW775" s="1007"/>
      <c r="BX775" s="1007"/>
      <c r="BY775" s="1007"/>
      <c r="BZ775" s="1007"/>
      <c r="CA775" s="1007"/>
      <c r="CB775" s="1007"/>
      <c r="CC775" s="1007"/>
      <c r="CD775" s="1007"/>
      <c r="CE775" s="1007"/>
      <c r="CF775" s="1007"/>
      <c r="CG775" s="1007"/>
      <c r="CH775" s="1007"/>
      <c r="CI775" s="1007"/>
      <c r="CJ775" s="1007"/>
    </row>
    <row r="776" spans="1:88" s="1011" customFormat="1" hidden="1">
      <c r="A776" s="1039"/>
      <c r="B776" s="1019"/>
      <c r="C776" s="1019"/>
      <c r="D776" s="1019"/>
      <c r="E776" s="1019"/>
      <c r="F776" s="1019"/>
      <c r="G776" s="1019"/>
      <c r="H776" s="1019"/>
      <c r="I776" s="1019"/>
      <c r="J776" s="1019"/>
      <c r="K776" s="1019"/>
      <c r="L776" s="1019"/>
      <c r="M776" s="1019"/>
      <c r="N776" s="1019"/>
      <c r="O776" s="1019"/>
      <c r="P776" s="1019"/>
      <c r="Q776" s="1019"/>
      <c r="R776" s="1019"/>
      <c r="S776" s="1019"/>
      <c r="T776" s="1019"/>
      <c r="U776" s="1019"/>
      <c r="V776" s="1019"/>
      <c r="W776" s="1019"/>
      <c r="X776" s="1040"/>
      <c r="Y776" s="1041"/>
      <c r="Z776" s="1019"/>
      <c r="AA776" s="1019"/>
      <c r="AB776" s="1019"/>
      <c r="AC776" s="1019"/>
      <c r="AD776" s="1019"/>
      <c r="AE776" s="1019"/>
      <c r="AF776" s="1019"/>
      <c r="AG776" s="1019"/>
      <c r="AH776" s="1019"/>
      <c r="AI776" s="1019"/>
      <c r="AJ776" s="1019"/>
      <c r="AK776" s="1019"/>
      <c r="AL776" s="1019"/>
      <c r="AM776" s="1019"/>
      <c r="AN776" s="1019"/>
      <c r="AO776" s="1019"/>
      <c r="AP776" s="1019"/>
      <c r="AQ776" s="1019"/>
      <c r="AR776" s="1019"/>
      <c r="AS776" s="1019"/>
      <c r="AT776" s="1039"/>
      <c r="AU776" s="1039"/>
      <c r="AV776" s="1042"/>
      <c r="AW776" s="1041"/>
      <c r="AX776" s="1039"/>
      <c r="AY776" s="1039"/>
      <c r="AZ776" s="1019"/>
      <c r="BA776" s="1019"/>
      <c r="BB776" s="1039"/>
      <c r="BC776" s="1039"/>
      <c r="BD776" s="1039"/>
      <c r="BE776" s="1019"/>
      <c r="BF776" s="1019"/>
      <c r="BG776" s="1039"/>
      <c r="BH776" s="1007"/>
      <c r="BI776" s="1007"/>
      <c r="BJ776" s="1007"/>
      <c r="BK776" s="1007"/>
      <c r="BL776" s="1007"/>
      <c r="BM776" s="1007"/>
      <c r="BN776" s="1007"/>
      <c r="BO776" s="1007"/>
      <c r="BP776" s="1007"/>
      <c r="BQ776" s="1007"/>
      <c r="BR776" s="1007"/>
      <c r="BS776" s="1007"/>
      <c r="BT776" s="1007"/>
      <c r="BU776" s="1007"/>
      <c r="BV776" s="1007"/>
      <c r="BW776" s="1007"/>
      <c r="BX776" s="1007"/>
      <c r="BY776" s="1007"/>
      <c r="BZ776" s="1007"/>
      <c r="CA776" s="1007"/>
      <c r="CB776" s="1007"/>
      <c r="CC776" s="1007"/>
      <c r="CD776" s="1007"/>
      <c r="CE776" s="1007"/>
      <c r="CF776" s="1007"/>
      <c r="CG776" s="1007"/>
      <c r="CH776" s="1007"/>
      <c r="CI776" s="1007"/>
      <c r="CJ776" s="1007"/>
    </row>
    <row r="777" spans="1:88" s="1011" customFormat="1" hidden="1">
      <c r="A777" s="1039"/>
      <c r="B777" s="1019"/>
      <c r="C777" s="1019"/>
      <c r="D777" s="1019"/>
      <c r="E777" s="1019"/>
      <c r="F777" s="1019"/>
      <c r="G777" s="1019"/>
      <c r="H777" s="1019"/>
      <c r="I777" s="1019"/>
      <c r="J777" s="1019"/>
      <c r="K777" s="1019"/>
      <c r="L777" s="1019"/>
      <c r="M777" s="1019"/>
      <c r="N777" s="1019"/>
      <c r="O777" s="1019"/>
      <c r="P777" s="1019"/>
      <c r="Q777" s="1019"/>
      <c r="R777" s="1019"/>
      <c r="S777" s="1019"/>
      <c r="T777" s="1019"/>
      <c r="U777" s="1019"/>
      <c r="V777" s="1019"/>
      <c r="W777" s="1019"/>
      <c r="X777" s="1040"/>
      <c r="Y777" s="1041"/>
      <c r="Z777" s="1019"/>
      <c r="AA777" s="1019"/>
      <c r="AB777" s="1019"/>
      <c r="AC777" s="1019"/>
      <c r="AD777" s="1019"/>
      <c r="AE777" s="1019"/>
      <c r="AF777" s="1019"/>
      <c r="AG777" s="1019"/>
      <c r="AH777" s="1019"/>
      <c r="AI777" s="1019"/>
      <c r="AJ777" s="1019"/>
      <c r="AK777" s="1019"/>
      <c r="AL777" s="1019"/>
      <c r="AM777" s="1019"/>
      <c r="AN777" s="1019"/>
      <c r="AO777" s="1019"/>
      <c r="AP777" s="1019"/>
      <c r="AQ777" s="1019"/>
      <c r="AR777" s="1019"/>
      <c r="AS777" s="1019"/>
      <c r="AT777" s="1039"/>
      <c r="AU777" s="1039"/>
      <c r="AV777" s="1042"/>
      <c r="AW777" s="1041"/>
      <c r="AX777" s="1039"/>
      <c r="AY777" s="1039"/>
      <c r="AZ777" s="1019"/>
      <c r="BA777" s="1019"/>
      <c r="BB777" s="1039"/>
      <c r="BC777" s="1039"/>
      <c r="BD777" s="1039"/>
      <c r="BE777" s="1019"/>
      <c r="BF777" s="1019"/>
      <c r="BG777" s="1039"/>
      <c r="BH777" s="1007"/>
      <c r="BI777" s="1007"/>
      <c r="BJ777" s="1007"/>
      <c r="BK777" s="1007"/>
      <c r="BL777" s="1007"/>
      <c r="BM777" s="1007"/>
      <c r="BN777" s="1007"/>
      <c r="BO777" s="1007"/>
      <c r="BP777" s="1007"/>
      <c r="BQ777" s="1007"/>
      <c r="BR777" s="1007"/>
      <c r="BS777" s="1007"/>
      <c r="BT777" s="1007"/>
      <c r="BU777" s="1007"/>
      <c r="BV777" s="1007"/>
      <c r="BW777" s="1007"/>
      <c r="BX777" s="1007"/>
      <c r="BY777" s="1007"/>
      <c r="BZ777" s="1007"/>
      <c r="CA777" s="1007"/>
      <c r="CB777" s="1007"/>
      <c r="CC777" s="1007"/>
      <c r="CD777" s="1007"/>
      <c r="CE777" s="1007"/>
      <c r="CF777" s="1007"/>
      <c r="CG777" s="1007"/>
      <c r="CH777" s="1007"/>
      <c r="CI777" s="1007"/>
      <c r="CJ777" s="1007"/>
    </row>
    <row r="778" spans="1:88" s="1011" customFormat="1" hidden="1">
      <c r="A778" s="1039"/>
      <c r="B778" s="1019"/>
      <c r="C778" s="1019"/>
      <c r="D778" s="1019"/>
      <c r="E778" s="1019"/>
      <c r="F778" s="1019"/>
      <c r="G778" s="1019"/>
      <c r="H778" s="1019"/>
      <c r="I778" s="1019"/>
      <c r="J778" s="1019"/>
      <c r="K778" s="1019"/>
      <c r="L778" s="1019"/>
      <c r="M778" s="1019"/>
      <c r="N778" s="1019"/>
      <c r="O778" s="1019"/>
      <c r="P778" s="1019"/>
      <c r="Q778" s="1019"/>
      <c r="R778" s="1019"/>
      <c r="S778" s="1019"/>
      <c r="T778" s="1019"/>
      <c r="U778" s="1019"/>
      <c r="V778" s="1019"/>
      <c r="W778" s="1019"/>
      <c r="X778" s="1040"/>
      <c r="Y778" s="1041"/>
      <c r="Z778" s="1019"/>
      <c r="AA778" s="1019"/>
      <c r="AB778" s="1019"/>
      <c r="AC778" s="1019"/>
      <c r="AD778" s="1019"/>
      <c r="AE778" s="1019"/>
      <c r="AF778" s="1019"/>
      <c r="AG778" s="1019"/>
      <c r="AH778" s="1019"/>
      <c r="AI778" s="1019"/>
      <c r="AJ778" s="1019"/>
      <c r="AK778" s="1019"/>
      <c r="AL778" s="1019"/>
      <c r="AM778" s="1019"/>
      <c r="AN778" s="1019"/>
      <c r="AO778" s="1019"/>
      <c r="AP778" s="1019"/>
      <c r="AQ778" s="1019"/>
      <c r="AR778" s="1019"/>
      <c r="AS778" s="1019"/>
      <c r="AT778" s="1039"/>
      <c r="AU778" s="1039"/>
      <c r="AV778" s="1042"/>
      <c r="AW778" s="1041"/>
      <c r="AX778" s="1039"/>
      <c r="AY778" s="1039"/>
      <c r="AZ778" s="1019"/>
      <c r="BA778" s="1019"/>
      <c r="BB778" s="1039"/>
      <c r="BC778" s="1039"/>
      <c r="BD778" s="1039"/>
      <c r="BE778" s="1019"/>
      <c r="BF778" s="1019"/>
      <c r="BG778" s="1039"/>
      <c r="BH778" s="1007"/>
      <c r="BI778" s="1007"/>
      <c r="BJ778" s="1007"/>
      <c r="BK778" s="1007"/>
      <c r="BL778" s="1007"/>
      <c r="BM778" s="1007"/>
      <c r="BN778" s="1007"/>
      <c r="BO778" s="1007"/>
      <c r="BP778" s="1007"/>
      <c r="BQ778" s="1007"/>
      <c r="BR778" s="1007"/>
      <c r="BS778" s="1007"/>
      <c r="BT778" s="1007"/>
      <c r="BU778" s="1007"/>
      <c r="BV778" s="1007"/>
      <c r="BW778" s="1007"/>
      <c r="BX778" s="1007"/>
      <c r="BY778" s="1007"/>
      <c r="BZ778" s="1007"/>
      <c r="CA778" s="1007"/>
      <c r="CB778" s="1007"/>
      <c r="CC778" s="1007"/>
      <c r="CD778" s="1007"/>
      <c r="CE778" s="1007"/>
      <c r="CF778" s="1007"/>
      <c r="CG778" s="1007"/>
      <c r="CH778" s="1007"/>
      <c r="CI778" s="1007"/>
      <c r="CJ778" s="1007"/>
    </row>
    <row r="779" spans="1:88" s="1011" customFormat="1" hidden="1">
      <c r="A779" s="1039"/>
      <c r="B779" s="1019"/>
      <c r="C779" s="1019"/>
      <c r="D779" s="1019"/>
      <c r="E779" s="1019"/>
      <c r="F779" s="1019"/>
      <c r="G779" s="1019"/>
      <c r="H779" s="1019"/>
      <c r="I779" s="1019"/>
      <c r="J779" s="1019"/>
      <c r="K779" s="1019"/>
      <c r="L779" s="1019"/>
      <c r="M779" s="1019"/>
      <c r="N779" s="1019"/>
      <c r="O779" s="1019"/>
      <c r="P779" s="1019"/>
      <c r="Q779" s="1019"/>
      <c r="R779" s="1019"/>
      <c r="S779" s="1019"/>
      <c r="T779" s="1019"/>
      <c r="U779" s="1019"/>
      <c r="V779" s="1019"/>
      <c r="W779" s="1019"/>
      <c r="X779" s="1040"/>
      <c r="Y779" s="1041"/>
      <c r="Z779" s="1019"/>
      <c r="AA779" s="1019"/>
      <c r="AB779" s="1019"/>
      <c r="AC779" s="1019"/>
      <c r="AD779" s="1019"/>
      <c r="AE779" s="1019"/>
      <c r="AF779" s="1019"/>
      <c r="AG779" s="1019"/>
      <c r="AH779" s="1019"/>
      <c r="AI779" s="1019"/>
      <c r="AJ779" s="1019"/>
      <c r="AK779" s="1019"/>
      <c r="AL779" s="1019"/>
      <c r="AM779" s="1019"/>
      <c r="AN779" s="1019"/>
      <c r="AO779" s="1019"/>
      <c r="AP779" s="1019"/>
      <c r="AQ779" s="1019"/>
      <c r="AR779" s="1019"/>
      <c r="AS779" s="1019"/>
      <c r="AT779" s="1039"/>
      <c r="AU779" s="1039"/>
      <c r="AV779" s="1042"/>
      <c r="AW779" s="1041"/>
      <c r="AX779" s="1039"/>
      <c r="AY779" s="1039"/>
      <c r="AZ779" s="1019"/>
      <c r="BA779" s="1019"/>
      <c r="BB779" s="1039"/>
      <c r="BC779" s="1039"/>
      <c r="BD779" s="1039"/>
      <c r="BE779" s="1019"/>
      <c r="BF779" s="1019"/>
      <c r="BG779" s="1039"/>
      <c r="BH779" s="1007"/>
      <c r="BI779" s="1007"/>
      <c r="BJ779" s="1007"/>
      <c r="BK779" s="1007"/>
      <c r="BL779" s="1007"/>
      <c r="BM779" s="1007"/>
      <c r="BN779" s="1007"/>
      <c r="BO779" s="1007"/>
      <c r="BP779" s="1007"/>
      <c r="BQ779" s="1007"/>
      <c r="BR779" s="1007"/>
      <c r="BS779" s="1007"/>
      <c r="BT779" s="1007"/>
      <c r="BU779" s="1007"/>
      <c r="BV779" s="1007"/>
      <c r="BW779" s="1007"/>
      <c r="BX779" s="1007"/>
      <c r="BY779" s="1007"/>
      <c r="BZ779" s="1007"/>
      <c r="CA779" s="1007"/>
      <c r="CB779" s="1007"/>
      <c r="CC779" s="1007"/>
      <c r="CD779" s="1007"/>
      <c r="CE779" s="1007"/>
      <c r="CF779" s="1007"/>
      <c r="CG779" s="1007"/>
      <c r="CH779" s="1007"/>
      <c r="CI779" s="1007"/>
      <c r="CJ779" s="1007"/>
    </row>
    <row r="780" spans="1:88" s="1011" customFormat="1" hidden="1">
      <c r="A780" s="1039"/>
      <c r="B780" s="1019"/>
      <c r="C780" s="1019"/>
      <c r="D780" s="1019"/>
      <c r="E780" s="1019"/>
      <c r="F780" s="1019"/>
      <c r="G780" s="1019"/>
      <c r="H780" s="1019"/>
      <c r="I780" s="1019"/>
      <c r="J780" s="1019"/>
      <c r="K780" s="1019"/>
      <c r="L780" s="1019"/>
      <c r="M780" s="1019"/>
      <c r="N780" s="1019"/>
      <c r="O780" s="1019"/>
      <c r="P780" s="1019"/>
      <c r="Q780" s="1019"/>
      <c r="R780" s="1019"/>
      <c r="S780" s="1019"/>
      <c r="T780" s="1019"/>
      <c r="U780" s="1019"/>
      <c r="V780" s="1019"/>
      <c r="W780" s="1019"/>
      <c r="X780" s="1040"/>
      <c r="Y780" s="1041"/>
      <c r="Z780" s="1019"/>
      <c r="AA780" s="1019"/>
      <c r="AB780" s="1019"/>
      <c r="AC780" s="1019"/>
      <c r="AD780" s="1019"/>
      <c r="AE780" s="1019"/>
      <c r="AF780" s="1019"/>
      <c r="AG780" s="1019"/>
      <c r="AH780" s="1019"/>
      <c r="AI780" s="1019"/>
      <c r="AJ780" s="1019"/>
      <c r="AK780" s="1019"/>
      <c r="AL780" s="1019"/>
      <c r="AM780" s="1019"/>
      <c r="AN780" s="1019"/>
      <c r="AO780" s="1019"/>
      <c r="AP780" s="1019"/>
      <c r="AQ780" s="1019"/>
      <c r="AR780" s="1019"/>
      <c r="AS780" s="1019"/>
      <c r="AT780" s="1039"/>
      <c r="AU780" s="1039"/>
      <c r="AV780" s="1042"/>
      <c r="AW780" s="1041"/>
      <c r="AX780" s="1039"/>
      <c r="AY780" s="1039"/>
      <c r="AZ780" s="1019"/>
      <c r="BA780" s="1019"/>
      <c r="BB780" s="1039"/>
      <c r="BC780" s="1039"/>
      <c r="BD780" s="1039"/>
      <c r="BE780" s="1019"/>
      <c r="BF780" s="1019"/>
      <c r="BG780" s="1039"/>
      <c r="BH780" s="1007"/>
      <c r="BI780" s="1007"/>
      <c r="BJ780" s="1007"/>
      <c r="BK780" s="1007"/>
      <c r="BL780" s="1007"/>
      <c r="BM780" s="1007"/>
      <c r="BN780" s="1007"/>
      <c r="BO780" s="1007"/>
      <c r="BP780" s="1007"/>
      <c r="BQ780" s="1007"/>
      <c r="BR780" s="1007"/>
      <c r="BS780" s="1007"/>
      <c r="BT780" s="1007"/>
      <c r="BU780" s="1007"/>
      <c r="BV780" s="1007"/>
      <c r="BW780" s="1007"/>
      <c r="BX780" s="1007"/>
      <c r="BY780" s="1007"/>
      <c r="BZ780" s="1007"/>
      <c r="CA780" s="1007"/>
      <c r="CB780" s="1007"/>
      <c r="CC780" s="1007"/>
      <c r="CD780" s="1007"/>
      <c r="CE780" s="1007"/>
      <c r="CF780" s="1007"/>
      <c r="CG780" s="1007"/>
      <c r="CH780" s="1007"/>
      <c r="CI780" s="1007"/>
      <c r="CJ780" s="1007"/>
    </row>
    <row r="781" spans="1:88" s="1011" customFormat="1" hidden="1">
      <c r="A781" s="1039"/>
      <c r="B781" s="1019"/>
      <c r="C781" s="1019"/>
      <c r="D781" s="1019"/>
      <c r="E781" s="1019"/>
      <c r="F781" s="1019"/>
      <c r="G781" s="1019"/>
      <c r="H781" s="1019"/>
      <c r="I781" s="1019"/>
      <c r="J781" s="1019"/>
      <c r="K781" s="1019"/>
      <c r="L781" s="1019"/>
      <c r="M781" s="1019"/>
      <c r="N781" s="1019"/>
      <c r="O781" s="1019"/>
      <c r="P781" s="1019"/>
      <c r="Q781" s="1019"/>
      <c r="R781" s="1019"/>
      <c r="S781" s="1019"/>
      <c r="T781" s="1019"/>
      <c r="U781" s="1019"/>
      <c r="V781" s="1019"/>
      <c r="W781" s="1019"/>
      <c r="X781" s="1040"/>
      <c r="Y781" s="1041"/>
      <c r="Z781" s="1019"/>
      <c r="AA781" s="1019"/>
      <c r="AB781" s="1019"/>
      <c r="AC781" s="1019"/>
      <c r="AD781" s="1019"/>
      <c r="AE781" s="1019"/>
      <c r="AF781" s="1019"/>
      <c r="AG781" s="1019"/>
      <c r="AH781" s="1019"/>
      <c r="AI781" s="1019"/>
      <c r="AJ781" s="1019"/>
      <c r="AK781" s="1019"/>
      <c r="AL781" s="1019"/>
      <c r="AM781" s="1019"/>
      <c r="AN781" s="1019"/>
      <c r="AO781" s="1019"/>
      <c r="AP781" s="1019"/>
      <c r="AQ781" s="1019"/>
      <c r="AR781" s="1019"/>
      <c r="AS781" s="1019"/>
      <c r="AT781" s="1039"/>
      <c r="AU781" s="1039"/>
      <c r="AV781" s="1042"/>
      <c r="AW781" s="1041"/>
      <c r="AX781" s="1039"/>
      <c r="AY781" s="1039"/>
      <c r="AZ781" s="1019"/>
      <c r="BA781" s="1019"/>
      <c r="BB781" s="1039"/>
      <c r="BC781" s="1039"/>
      <c r="BD781" s="1039"/>
      <c r="BE781" s="1019"/>
      <c r="BF781" s="1019"/>
      <c r="BG781" s="1039"/>
      <c r="BH781" s="1007"/>
      <c r="BI781" s="1007"/>
      <c r="BJ781" s="1007"/>
      <c r="BK781" s="1007"/>
      <c r="BL781" s="1007"/>
      <c r="BM781" s="1007"/>
      <c r="BN781" s="1007"/>
      <c r="BO781" s="1007"/>
      <c r="BP781" s="1007"/>
      <c r="BQ781" s="1007"/>
      <c r="BR781" s="1007"/>
      <c r="BS781" s="1007"/>
      <c r="BT781" s="1007"/>
      <c r="BU781" s="1007"/>
      <c r="BV781" s="1007"/>
      <c r="BW781" s="1007"/>
      <c r="BX781" s="1007"/>
      <c r="BY781" s="1007"/>
      <c r="BZ781" s="1007"/>
      <c r="CA781" s="1007"/>
      <c r="CB781" s="1007"/>
      <c r="CC781" s="1007"/>
      <c r="CD781" s="1007"/>
      <c r="CE781" s="1007"/>
      <c r="CF781" s="1007"/>
      <c r="CG781" s="1007"/>
      <c r="CH781" s="1007"/>
      <c r="CI781" s="1007"/>
      <c r="CJ781" s="1007"/>
    </row>
    <row r="782" spans="1:88" s="1011" customFormat="1" hidden="1">
      <c r="A782" s="1039"/>
      <c r="B782" s="1019"/>
      <c r="C782" s="1019"/>
      <c r="D782" s="1019"/>
      <c r="E782" s="1019"/>
      <c r="F782" s="1019"/>
      <c r="G782" s="1019"/>
      <c r="H782" s="1019"/>
      <c r="I782" s="1019"/>
      <c r="J782" s="1019"/>
      <c r="K782" s="1019"/>
      <c r="L782" s="1019"/>
      <c r="M782" s="1019"/>
      <c r="N782" s="1019"/>
      <c r="O782" s="1019"/>
      <c r="P782" s="1019"/>
      <c r="Q782" s="1019"/>
      <c r="R782" s="1019"/>
      <c r="S782" s="1019"/>
      <c r="T782" s="1019"/>
      <c r="U782" s="1019"/>
      <c r="V782" s="1019"/>
      <c r="W782" s="1019"/>
      <c r="X782" s="1040"/>
      <c r="Y782" s="1041"/>
      <c r="Z782" s="1019"/>
      <c r="AA782" s="1019"/>
      <c r="AB782" s="1019"/>
      <c r="AC782" s="1019"/>
      <c r="AD782" s="1019"/>
      <c r="AE782" s="1019"/>
      <c r="AF782" s="1019"/>
      <c r="AG782" s="1019"/>
      <c r="AH782" s="1019"/>
      <c r="AI782" s="1019"/>
      <c r="AJ782" s="1019"/>
      <c r="AK782" s="1019"/>
      <c r="AL782" s="1019"/>
      <c r="AM782" s="1019"/>
      <c r="AN782" s="1019"/>
      <c r="AO782" s="1019"/>
      <c r="AP782" s="1019"/>
      <c r="AQ782" s="1019"/>
      <c r="AR782" s="1019"/>
      <c r="AS782" s="1019"/>
      <c r="AT782" s="1039"/>
      <c r="AU782" s="1039"/>
      <c r="AV782" s="1042"/>
      <c r="AW782" s="1041"/>
      <c r="AX782" s="1039"/>
      <c r="AY782" s="1039"/>
      <c r="AZ782" s="1019"/>
      <c r="BA782" s="1019"/>
      <c r="BB782" s="1039"/>
      <c r="BC782" s="1039"/>
      <c r="BD782" s="1039"/>
      <c r="BE782" s="1019"/>
      <c r="BF782" s="1019"/>
      <c r="BG782" s="1039"/>
      <c r="BH782" s="1007"/>
      <c r="BI782" s="1007"/>
      <c r="BJ782" s="1007"/>
      <c r="BK782" s="1007"/>
      <c r="BL782" s="1007"/>
      <c r="BM782" s="1007"/>
      <c r="BN782" s="1007"/>
      <c r="BO782" s="1007"/>
      <c r="BP782" s="1007"/>
      <c r="BQ782" s="1007"/>
      <c r="BR782" s="1007"/>
      <c r="BS782" s="1007"/>
      <c r="BT782" s="1007"/>
      <c r="BU782" s="1007"/>
      <c r="BV782" s="1007"/>
      <c r="BW782" s="1007"/>
      <c r="BX782" s="1007"/>
      <c r="BY782" s="1007"/>
      <c r="BZ782" s="1007"/>
      <c r="CA782" s="1007"/>
      <c r="CB782" s="1007"/>
      <c r="CC782" s="1007"/>
      <c r="CD782" s="1007"/>
      <c r="CE782" s="1007"/>
      <c r="CF782" s="1007"/>
      <c r="CG782" s="1007"/>
      <c r="CH782" s="1007"/>
      <c r="CI782" s="1007"/>
      <c r="CJ782" s="1007"/>
    </row>
    <row r="783" spans="1:88" s="1011" customFormat="1" hidden="1">
      <c r="A783" s="1039"/>
      <c r="B783" s="1019"/>
      <c r="C783" s="1019"/>
      <c r="D783" s="1019"/>
      <c r="E783" s="1019"/>
      <c r="F783" s="1019"/>
      <c r="G783" s="1019"/>
      <c r="H783" s="1019"/>
      <c r="I783" s="1019"/>
      <c r="J783" s="1019"/>
      <c r="K783" s="1019"/>
      <c r="L783" s="1019"/>
      <c r="M783" s="1019"/>
      <c r="N783" s="1019"/>
      <c r="O783" s="1019"/>
      <c r="P783" s="1019"/>
      <c r="Q783" s="1019"/>
      <c r="R783" s="1019"/>
      <c r="S783" s="1019"/>
      <c r="T783" s="1019"/>
      <c r="U783" s="1019"/>
      <c r="V783" s="1019"/>
      <c r="W783" s="1019"/>
      <c r="X783" s="1040"/>
      <c r="Y783" s="1041"/>
      <c r="Z783" s="1019"/>
      <c r="AA783" s="1019"/>
      <c r="AB783" s="1019"/>
      <c r="AC783" s="1019"/>
      <c r="AD783" s="1019"/>
      <c r="AE783" s="1019"/>
      <c r="AF783" s="1019"/>
      <c r="AG783" s="1019"/>
      <c r="AH783" s="1019"/>
      <c r="AI783" s="1019"/>
      <c r="AJ783" s="1019"/>
      <c r="AK783" s="1019"/>
      <c r="AL783" s="1019"/>
      <c r="AM783" s="1019"/>
      <c r="AN783" s="1019"/>
      <c r="AO783" s="1019"/>
      <c r="AP783" s="1019"/>
      <c r="AQ783" s="1019"/>
      <c r="AR783" s="1019"/>
      <c r="AS783" s="1019"/>
      <c r="AT783" s="1039"/>
      <c r="AU783" s="1039"/>
      <c r="AV783" s="1042"/>
      <c r="AW783" s="1041"/>
      <c r="AX783" s="1039"/>
      <c r="AY783" s="1039"/>
      <c r="AZ783" s="1019"/>
      <c r="BA783" s="1019"/>
      <c r="BB783" s="1039"/>
      <c r="BC783" s="1039"/>
      <c r="BD783" s="1039"/>
      <c r="BE783" s="1019"/>
      <c r="BF783" s="1019"/>
      <c r="BG783" s="1039"/>
      <c r="BH783" s="1007"/>
      <c r="BI783" s="1007"/>
      <c r="BJ783" s="1007"/>
      <c r="BK783" s="1007"/>
      <c r="BL783" s="1007"/>
      <c r="BM783" s="1007"/>
      <c r="BN783" s="1007"/>
      <c r="BO783" s="1007"/>
      <c r="BP783" s="1007"/>
      <c r="BQ783" s="1007"/>
      <c r="BR783" s="1007"/>
      <c r="BS783" s="1007"/>
      <c r="BT783" s="1007"/>
      <c r="BU783" s="1007"/>
      <c r="BV783" s="1007"/>
      <c r="BW783" s="1007"/>
      <c r="BX783" s="1007"/>
      <c r="BY783" s="1007"/>
      <c r="BZ783" s="1007"/>
      <c r="CA783" s="1007"/>
      <c r="CB783" s="1007"/>
      <c r="CC783" s="1007"/>
      <c r="CD783" s="1007"/>
      <c r="CE783" s="1007"/>
      <c r="CF783" s="1007"/>
      <c r="CG783" s="1007"/>
      <c r="CH783" s="1007"/>
      <c r="CI783" s="1007"/>
      <c r="CJ783" s="1007"/>
    </row>
    <row r="784" spans="1:88" s="1011" customFormat="1" hidden="1">
      <c r="A784" s="1039"/>
      <c r="B784" s="1019"/>
      <c r="C784" s="1019"/>
      <c r="D784" s="1019"/>
      <c r="E784" s="1019"/>
      <c r="F784" s="1019"/>
      <c r="G784" s="1019"/>
      <c r="H784" s="1019"/>
      <c r="I784" s="1019"/>
      <c r="J784" s="1019"/>
      <c r="K784" s="1019"/>
      <c r="L784" s="1019"/>
      <c r="M784" s="1019"/>
      <c r="N784" s="1019"/>
      <c r="O784" s="1019"/>
      <c r="P784" s="1019"/>
      <c r="Q784" s="1019"/>
      <c r="R784" s="1019"/>
      <c r="S784" s="1019"/>
      <c r="T784" s="1019"/>
      <c r="U784" s="1019"/>
      <c r="V784" s="1019"/>
      <c r="W784" s="1019"/>
      <c r="X784" s="1040"/>
      <c r="Y784" s="1041"/>
      <c r="Z784" s="1019"/>
      <c r="AA784" s="1019"/>
      <c r="AB784" s="1019"/>
      <c r="AC784" s="1019"/>
      <c r="AD784" s="1019"/>
      <c r="AE784" s="1019"/>
      <c r="AF784" s="1019"/>
      <c r="AG784" s="1019"/>
      <c r="AH784" s="1019"/>
      <c r="AI784" s="1019"/>
      <c r="AJ784" s="1019"/>
      <c r="AK784" s="1019"/>
      <c r="AL784" s="1019"/>
      <c r="AM784" s="1019"/>
      <c r="AN784" s="1019"/>
      <c r="AO784" s="1019"/>
      <c r="AP784" s="1019"/>
      <c r="AQ784" s="1019"/>
      <c r="AR784" s="1019"/>
      <c r="AS784" s="1019"/>
      <c r="AT784" s="1039"/>
      <c r="AU784" s="1039"/>
      <c r="AV784" s="1042"/>
      <c r="AW784" s="1041"/>
      <c r="AX784" s="1039"/>
      <c r="AY784" s="1039"/>
      <c r="AZ784" s="1019"/>
      <c r="BA784" s="1019"/>
      <c r="BB784" s="1039"/>
      <c r="BC784" s="1039"/>
      <c r="BD784" s="1039"/>
      <c r="BE784" s="1019"/>
      <c r="BF784" s="1019"/>
      <c r="BG784" s="1039"/>
      <c r="BH784" s="1007"/>
      <c r="BI784" s="1007"/>
      <c r="BJ784" s="1007"/>
      <c r="BK784" s="1007"/>
      <c r="BL784" s="1007"/>
      <c r="BM784" s="1007"/>
      <c r="BN784" s="1007"/>
      <c r="BO784" s="1007"/>
      <c r="BP784" s="1007"/>
      <c r="BQ784" s="1007"/>
      <c r="BR784" s="1007"/>
      <c r="BS784" s="1007"/>
      <c r="BT784" s="1007"/>
      <c r="BU784" s="1007"/>
      <c r="BV784" s="1007"/>
      <c r="BW784" s="1007"/>
      <c r="BX784" s="1007"/>
      <c r="BY784" s="1007"/>
      <c r="BZ784" s="1007"/>
      <c r="CA784" s="1007"/>
      <c r="CB784" s="1007"/>
      <c r="CC784" s="1007"/>
      <c r="CD784" s="1007"/>
      <c r="CE784" s="1007"/>
      <c r="CF784" s="1007"/>
      <c r="CG784" s="1007"/>
      <c r="CH784" s="1007"/>
      <c r="CI784" s="1007"/>
      <c r="CJ784" s="1007"/>
    </row>
    <row r="785" spans="1:88" s="1011" customFormat="1" hidden="1">
      <c r="A785" s="1039"/>
      <c r="B785" s="1019"/>
      <c r="C785" s="1019"/>
      <c r="D785" s="1019"/>
      <c r="E785" s="1019"/>
      <c r="F785" s="1019"/>
      <c r="G785" s="1019"/>
      <c r="H785" s="1019"/>
      <c r="I785" s="1019"/>
      <c r="J785" s="1019"/>
      <c r="K785" s="1019"/>
      <c r="L785" s="1019"/>
      <c r="M785" s="1019"/>
      <c r="N785" s="1019"/>
      <c r="O785" s="1019"/>
      <c r="P785" s="1019"/>
      <c r="Q785" s="1019"/>
      <c r="R785" s="1019"/>
      <c r="S785" s="1019"/>
      <c r="T785" s="1019"/>
      <c r="U785" s="1019"/>
      <c r="V785" s="1019"/>
      <c r="W785" s="1019"/>
      <c r="X785" s="1040"/>
      <c r="Y785" s="1041"/>
      <c r="Z785" s="1019"/>
      <c r="AA785" s="1019"/>
      <c r="AB785" s="1019"/>
      <c r="AC785" s="1019"/>
      <c r="AD785" s="1019"/>
      <c r="AE785" s="1019"/>
      <c r="AF785" s="1019"/>
      <c r="AG785" s="1019"/>
      <c r="AH785" s="1019"/>
      <c r="AI785" s="1019"/>
      <c r="AJ785" s="1019"/>
      <c r="AK785" s="1019"/>
      <c r="AL785" s="1019"/>
      <c r="AM785" s="1019"/>
      <c r="AN785" s="1019"/>
      <c r="AO785" s="1019"/>
      <c r="AP785" s="1019"/>
      <c r="AQ785" s="1019"/>
      <c r="AR785" s="1019"/>
      <c r="AS785" s="1019"/>
      <c r="AT785" s="1039"/>
      <c r="AU785" s="1039"/>
      <c r="AV785" s="1042"/>
      <c r="AW785" s="1041"/>
      <c r="AX785" s="1039"/>
      <c r="AY785" s="1039"/>
      <c r="AZ785" s="1019"/>
      <c r="BA785" s="1019"/>
      <c r="BB785" s="1039"/>
      <c r="BC785" s="1039"/>
      <c r="BD785" s="1039"/>
      <c r="BE785" s="1019"/>
      <c r="BF785" s="1019"/>
      <c r="BG785" s="1039"/>
      <c r="BH785" s="1007"/>
      <c r="BI785" s="1007"/>
      <c r="BJ785" s="1007"/>
      <c r="BK785" s="1007"/>
      <c r="BL785" s="1007"/>
      <c r="BM785" s="1007"/>
      <c r="BN785" s="1007"/>
      <c r="BO785" s="1007"/>
      <c r="BP785" s="1007"/>
      <c r="BQ785" s="1007"/>
      <c r="BR785" s="1007"/>
      <c r="BS785" s="1007"/>
      <c r="BT785" s="1007"/>
      <c r="BU785" s="1007"/>
      <c r="BV785" s="1007"/>
      <c r="BW785" s="1007"/>
      <c r="BX785" s="1007"/>
      <c r="BY785" s="1007"/>
      <c r="BZ785" s="1007"/>
      <c r="CA785" s="1007"/>
      <c r="CB785" s="1007"/>
      <c r="CC785" s="1007"/>
      <c r="CD785" s="1007"/>
      <c r="CE785" s="1007"/>
      <c r="CF785" s="1007"/>
      <c r="CG785" s="1007"/>
      <c r="CH785" s="1007"/>
      <c r="CI785" s="1007"/>
      <c r="CJ785" s="1007"/>
    </row>
    <row r="786" spans="1:88" s="1011" customFormat="1" hidden="1">
      <c r="A786" s="1039"/>
      <c r="B786" s="1019"/>
      <c r="C786" s="1019"/>
      <c r="D786" s="1019"/>
      <c r="E786" s="1019"/>
      <c r="F786" s="1019"/>
      <c r="G786" s="1019"/>
      <c r="H786" s="1019"/>
      <c r="I786" s="1019"/>
      <c r="J786" s="1019"/>
      <c r="K786" s="1019"/>
      <c r="L786" s="1019"/>
      <c r="M786" s="1019"/>
      <c r="N786" s="1019"/>
      <c r="O786" s="1019"/>
      <c r="P786" s="1019"/>
      <c r="Q786" s="1019"/>
      <c r="R786" s="1019"/>
      <c r="S786" s="1019"/>
      <c r="T786" s="1019"/>
      <c r="U786" s="1019"/>
      <c r="V786" s="1019"/>
      <c r="W786" s="1019"/>
      <c r="X786" s="1040"/>
      <c r="Y786" s="1041"/>
      <c r="Z786" s="1019"/>
      <c r="AA786" s="1019"/>
      <c r="AB786" s="1019"/>
      <c r="AC786" s="1019"/>
      <c r="AD786" s="1019"/>
      <c r="AE786" s="1019"/>
      <c r="AF786" s="1019"/>
      <c r="AG786" s="1019"/>
      <c r="AH786" s="1019"/>
      <c r="AI786" s="1019"/>
      <c r="AJ786" s="1019"/>
      <c r="AK786" s="1019"/>
      <c r="AL786" s="1019"/>
      <c r="AM786" s="1019"/>
      <c r="AN786" s="1019"/>
      <c r="AO786" s="1019"/>
      <c r="AP786" s="1019"/>
      <c r="AQ786" s="1019"/>
      <c r="AR786" s="1019"/>
      <c r="AS786" s="1019"/>
      <c r="AT786" s="1039"/>
      <c r="AU786" s="1039"/>
      <c r="AV786" s="1042"/>
      <c r="AW786" s="1041"/>
      <c r="AX786" s="1039"/>
      <c r="AY786" s="1039"/>
      <c r="AZ786" s="1019"/>
      <c r="BA786" s="1019"/>
      <c r="BB786" s="1039"/>
      <c r="BC786" s="1039"/>
      <c r="BD786" s="1039"/>
      <c r="BE786" s="1019"/>
      <c r="BF786" s="1019"/>
      <c r="BG786" s="1039"/>
      <c r="BH786" s="1007"/>
      <c r="BI786" s="1007"/>
      <c r="BJ786" s="1007"/>
      <c r="BK786" s="1007"/>
      <c r="BL786" s="1007"/>
      <c r="BM786" s="1007"/>
      <c r="BN786" s="1007"/>
      <c r="BO786" s="1007"/>
      <c r="BP786" s="1007"/>
      <c r="BQ786" s="1007"/>
      <c r="BR786" s="1007"/>
      <c r="BS786" s="1007"/>
      <c r="BT786" s="1007"/>
      <c r="BU786" s="1007"/>
      <c r="BV786" s="1007"/>
      <c r="BW786" s="1007"/>
      <c r="BX786" s="1007"/>
      <c r="BY786" s="1007"/>
      <c r="BZ786" s="1007"/>
      <c r="CA786" s="1007"/>
      <c r="CB786" s="1007"/>
      <c r="CC786" s="1007"/>
      <c r="CD786" s="1007"/>
      <c r="CE786" s="1007"/>
      <c r="CF786" s="1007"/>
      <c r="CG786" s="1007"/>
      <c r="CH786" s="1007"/>
      <c r="CI786" s="1007"/>
      <c r="CJ786" s="1007"/>
    </row>
    <row r="787" spans="1:88" s="1011" customFormat="1" hidden="1">
      <c r="A787" s="1039"/>
      <c r="B787" s="1019"/>
      <c r="C787" s="1019"/>
      <c r="D787" s="1019"/>
      <c r="E787" s="1019"/>
      <c r="F787" s="1019"/>
      <c r="G787" s="1019"/>
      <c r="H787" s="1019"/>
      <c r="I787" s="1019"/>
      <c r="J787" s="1019"/>
      <c r="K787" s="1019"/>
      <c r="L787" s="1019"/>
      <c r="M787" s="1019"/>
      <c r="N787" s="1019"/>
      <c r="O787" s="1019"/>
      <c r="P787" s="1019"/>
      <c r="Q787" s="1019"/>
      <c r="R787" s="1019"/>
      <c r="S787" s="1019"/>
      <c r="T787" s="1019"/>
      <c r="U787" s="1019"/>
      <c r="V787" s="1019"/>
      <c r="W787" s="1019"/>
      <c r="X787" s="1040"/>
      <c r="Y787" s="1041"/>
      <c r="Z787" s="1019"/>
      <c r="AA787" s="1019"/>
      <c r="AB787" s="1019"/>
      <c r="AC787" s="1019"/>
      <c r="AD787" s="1019"/>
      <c r="AE787" s="1019"/>
      <c r="AF787" s="1019"/>
      <c r="AG787" s="1019"/>
      <c r="AH787" s="1019"/>
      <c r="AI787" s="1019"/>
      <c r="AJ787" s="1019"/>
      <c r="AK787" s="1019"/>
      <c r="AL787" s="1019"/>
      <c r="AM787" s="1019"/>
      <c r="AN787" s="1019"/>
      <c r="AO787" s="1019"/>
      <c r="AP787" s="1019"/>
      <c r="AQ787" s="1019"/>
      <c r="AR787" s="1019"/>
      <c r="AS787" s="1019"/>
      <c r="AT787" s="1039"/>
      <c r="AU787" s="1039"/>
      <c r="AV787" s="1042"/>
      <c r="AW787" s="1041"/>
      <c r="AX787" s="1039"/>
      <c r="AY787" s="1039"/>
      <c r="AZ787" s="1019"/>
      <c r="BA787" s="1019"/>
      <c r="BB787" s="1039"/>
      <c r="BC787" s="1039"/>
      <c r="BD787" s="1039"/>
      <c r="BE787" s="1019"/>
      <c r="BF787" s="1019"/>
      <c r="BG787" s="1039"/>
      <c r="BH787" s="1007"/>
      <c r="BI787" s="1007"/>
      <c r="BJ787" s="1007"/>
      <c r="BK787" s="1007"/>
      <c r="BL787" s="1007"/>
      <c r="BM787" s="1007"/>
      <c r="BN787" s="1007"/>
      <c r="BO787" s="1007"/>
      <c r="BP787" s="1007"/>
      <c r="BQ787" s="1007"/>
      <c r="BR787" s="1007"/>
      <c r="BS787" s="1007"/>
      <c r="BT787" s="1007"/>
      <c r="BU787" s="1007"/>
      <c r="BV787" s="1007"/>
      <c r="BW787" s="1007"/>
      <c r="BX787" s="1007"/>
      <c r="BY787" s="1007"/>
      <c r="BZ787" s="1007"/>
      <c r="CA787" s="1007"/>
      <c r="CB787" s="1007"/>
      <c r="CC787" s="1007"/>
      <c r="CD787" s="1007"/>
      <c r="CE787" s="1007"/>
      <c r="CF787" s="1007"/>
      <c r="CG787" s="1007"/>
      <c r="CH787" s="1007"/>
      <c r="CI787" s="1007"/>
      <c r="CJ787" s="1007"/>
    </row>
    <row r="788" spans="1:88" s="1011" customFormat="1" hidden="1">
      <c r="A788" s="1039"/>
      <c r="B788" s="1019"/>
      <c r="C788" s="1019"/>
      <c r="D788" s="1019"/>
      <c r="E788" s="1019"/>
      <c r="F788" s="1019"/>
      <c r="G788" s="1019"/>
      <c r="H788" s="1019"/>
      <c r="I788" s="1019"/>
      <c r="J788" s="1019"/>
      <c r="K788" s="1019"/>
      <c r="L788" s="1019"/>
      <c r="M788" s="1019"/>
      <c r="N788" s="1019"/>
      <c r="O788" s="1019"/>
      <c r="P788" s="1019"/>
      <c r="Q788" s="1019"/>
      <c r="R788" s="1019"/>
      <c r="S788" s="1019"/>
      <c r="T788" s="1019"/>
      <c r="U788" s="1019"/>
      <c r="V788" s="1019"/>
      <c r="W788" s="1019"/>
      <c r="X788" s="1040"/>
      <c r="Y788" s="1041"/>
      <c r="Z788" s="1019"/>
      <c r="AA788" s="1019"/>
      <c r="AB788" s="1019"/>
      <c r="AC788" s="1019"/>
      <c r="AD788" s="1019"/>
      <c r="AE788" s="1019"/>
      <c r="AF788" s="1019"/>
      <c r="AG788" s="1019"/>
      <c r="AH788" s="1019"/>
      <c r="AI788" s="1019"/>
      <c r="AJ788" s="1019"/>
      <c r="AK788" s="1019"/>
      <c r="AL788" s="1019"/>
      <c r="AM788" s="1019"/>
      <c r="AN788" s="1019"/>
      <c r="AO788" s="1019"/>
      <c r="AP788" s="1019"/>
      <c r="AQ788" s="1019"/>
      <c r="AR788" s="1019"/>
      <c r="AS788" s="1019"/>
      <c r="AT788" s="1039"/>
      <c r="AU788" s="1039"/>
      <c r="AV788" s="1042"/>
      <c r="AW788" s="1041"/>
      <c r="AX788" s="1039"/>
      <c r="AY788" s="1039"/>
      <c r="AZ788" s="1019"/>
      <c r="BA788" s="1019"/>
      <c r="BB788" s="1039"/>
      <c r="BC788" s="1039"/>
      <c r="BD788" s="1039"/>
      <c r="BE788" s="1019"/>
      <c r="BF788" s="1019"/>
      <c r="BG788" s="1039"/>
      <c r="BH788" s="1007"/>
      <c r="BI788" s="1007"/>
      <c r="BJ788" s="1007"/>
      <c r="BK788" s="1007"/>
      <c r="BL788" s="1007"/>
      <c r="BM788" s="1007"/>
      <c r="BN788" s="1007"/>
      <c r="BO788" s="1007"/>
      <c r="BP788" s="1007"/>
      <c r="BQ788" s="1007"/>
      <c r="BR788" s="1007"/>
      <c r="BS788" s="1007"/>
      <c r="BT788" s="1007"/>
      <c r="BU788" s="1007"/>
      <c r="BV788" s="1007"/>
      <c r="BW788" s="1007"/>
      <c r="BX788" s="1007"/>
      <c r="BY788" s="1007"/>
      <c r="BZ788" s="1007"/>
      <c r="CA788" s="1007"/>
      <c r="CB788" s="1007"/>
      <c r="CC788" s="1007"/>
      <c r="CD788" s="1007"/>
      <c r="CE788" s="1007"/>
      <c r="CF788" s="1007"/>
      <c r="CG788" s="1007"/>
      <c r="CH788" s="1007"/>
      <c r="CI788" s="1007"/>
      <c r="CJ788" s="1007"/>
    </row>
    <row r="789" spans="1:88" s="1011" customFormat="1" hidden="1">
      <c r="A789" s="1039"/>
      <c r="B789" s="1019"/>
      <c r="C789" s="1019"/>
      <c r="D789" s="1019"/>
      <c r="E789" s="1019"/>
      <c r="F789" s="1019"/>
      <c r="G789" s="1019"/>
      <c r="H789" s="1019"/>
      <c r="I789" s="1019"/>
      <c r="J789" s="1019"/>
      <c r="K789" s="1019"/>
      <c r="L789" s="1019"/>
      <c r="M789" s="1019"/>
      <c r="N789" s="1019"/>
      <c r="O789" s="1019"/>
      <c r="P789" s="1019"/>
      <c r="Q789" s="1019"/>
      <c r="R789" s="1019"/>
      <c r="S789" s="1019"/>
      <c r="T789" s="1019"/>
      <c r="U789" s="1019"/>
      <c r="V789" s="1019"/>
      <c r="W789" s="1019"/>
      <c r="X789" s="1040"/>
      <c r="Y789" s="1041"/>
      <c r="Z789" s="1019"/>
      <c r="AA789" s="1019"/>
      <c r="AB789" s="1019"/>
      <c r="AC789" s="1019"/>
      <c r="AD789" s="1019"/>
      <c r="AE789" s="1019"/>
      <c r="AF789" s="1019"/>
      <c r="AG789" s="1019"/>
      <c r="AH789" s="1019"/>
      <c r="AI789" s="1019"/>
      <c r="AJ789" s="1019"/>
      <c r="AK789" s="1019"/>
      <c r="AL789" s="1019"/>
      <c r="AM789" s="1019"/>
      <c r="AN789" s="1019"/>
      <c r="AO789" s="1019"/>
      <c r="AP789" s="1019"/>
      <c r="AQ789" s="1019"/>
      <c r="AR789" s="1019"/>
      <c r="AS789" s="1019"/>
      <c r="AT789" s="1039"/>
      <c r="AU789" s="1039"/>
      <c r="AV789" s="1042"/>
      <c r="AW789" s="1041"/>
      <c r="AX789" s="1039"/>
      <c r="AY789" s="1039"/>
      <c r="AZ789" s="1019"/>
      <c r="BA789" s="1019"/>
      <c r="BB789" s="1039"/>
      <c r="BC789" s="1039"/>
      <c r="BD789" s="1039"/>
      <c r="BE789" s="1019"/>
      <c r="BF789" s="1019"/>
      <c r="BG789" s="1039"/>
      <c r="BH789" s="1007"/>
      <c r="BI789" s="1007"/>
      <c r="BJ789" s="1007"/>
      <c r="BK789" s="1007"/>
      <c r="BL789" s="1007"/>
      <c r="BM789" s="1007"/>
      <c r="BN789" s="1007"/>
      <c r="BO789" s="1007"/>
      <c r="BP789" s="1007"/>
      <c r="BQ789" s="1007"/>
      <c r="BR789" s="1007"/>
      <c r="BS789" s="1007"/>
      <c r="BT789" s="1007"/>
      <c r="BU789" s="1007"/>
      <c r="BV789" s="1007"/>
      <c r="BW789" s="1007"/>
      <c r="BX789" s="1007"/>
      <c r="BY789" s="1007"/>
      <c r="BZ789" s="1007"/>
      <c r="CA789" s="1007"/>
      <c r="CB789" s="1007"/>
      <c r="CC789" s="1007"/>
      <c r="CD789" s="1007"/>
      <c r="CE789" s="1007"/>
      <c r="CF789" s="1007"/>
      <c r="CG789" s="1007"/>
      <c r="CH789" s="1007"/>
      <c r="CI789" s="1007"/>
      <c r="CJ789" s="1007"/>
    </row>
    <row r="790" spans="1:88" s="1011" customFormat="1" hidden="1">
      <c r="A790" s="1039"/>
      <c r="B790" s="1019"/>
      <c r="C790" s="1019"/>
      <c r="D790" s="1019"/>
      <c r="E790" s="1019"/>
      <c r="F790" s="1019"/>
      <c r="G790" s="1019"/>
      <c r="H790" s="1019"/>
      <c r="I790" s="1019"/>
      <c r="J790" s="1019"/>
      <c r="K790" s="1019"/>
      <c r="L790" s="1019"/>
      <c r="M790" s="1019"/>
      <c r="N790" s="1019"/>
      <c r="O790" s="1019"/>
      <c r="P790" s="1019"/>
      <c r="Q790" s="1019"/>
      <c r="R790" s="1019"/>
      <c r="S790" s="1019"/>
      <c r="T790" s="1019"/>
      <c r="U790" s="1019"/>
      <c r="V790" s="1019"/>
      <c r="W790" s="1019"/>
      <c r="X790" s="1040"/>
      <c r="Y790" s="1041"/>
      <c r="Z790" s="1019"/>
      <c r="AA790" s="1019"/>
      <c r="AB790" s="1019"/>
      <c r="AC790" s="1019"/>
      <c r="AD790" s="1019"/>
      <c r="AE790" s="1019"/>
      <c r="AF790" s="1019"/>
      <c r="AG790" s="1019"/>
      <c r="AH790" s="1019"/>
      <c r="AI790" s="1019"/>
      <c r="AJ790" s="1019"/>
      <c r="AK790" s="1019"/>
      <c r="AL790" s="1019"/>
      <c r="AM790" s="1019"/>
      <c r="AN790" s="1019"/>
      <c r="AO790" s="1019"/>
      <c r="AP790" s="1019"/>
      <c r="AQ790" s="1019"/>
      <c r="AR790" s="1019"/>
      <c r="AS790" s="1019"/>
      <c r="AT790" s="1039"/>
      <c r="AU790" s="1039"/>
      <c r="AV790" s="1042"/>
      <c r="AW790" s="1041"/>
      <c r="AX790" s="1039"/>
      <c r="AY790" s="1039"/>
      <c r="AZ790" s="1019"/>
      <c r="BA790" s="1019"/>
      <c r="BB790" s="1039"/>
      <c r="BC790" s="1039"/>
      <c r="BD790" s="1039"/>
      <c r="BE790" s="1019"/>
      <c r="BF790" s="1019"/>
      <c r="BG790" s="1039"/>
      <c r="BH790" s="1007"/>
      <c r="BI790" s="1007"/>
      <c r="BJ790" s="1007"/>
      <c r="BK790" s="1007"/>
      <c r="BL790" s="1007"/>
      <c r="BM790" s="1007"/>
      <c r="BN790" s="1007"/>
      <c r="BO790" s="1007"/>
      <c r="BP790" s="1007"/>
      <c r="BQ790" s="1007"/>
      <c r="BR790" s="1007"/>
      <c r="BS790" s="1007"/>
      <c r="BT790" s="1007"/>
      <c r="BU790" s="1007"/>
      <c r="BV790" s="1007"/>
      <c r="BW790" s="1007"/>
      <c r="BX790" s="1007"/>
      <c r="BY790" s="1007"/>
      <c r="BZ790" s="1007"/>
      <c r="CA790" s="1007"/>
      <c r="CB790" s="1007"/>
      <c r="CC790" s="1007"/>
      <c r="CD790" s="1007"/>
      <c r="CE790" s="1007"/>
      <c r="CF790" s="1007"/>
      <c r="CG790" s="1007"/>
      <c r="CH790" s="1007"/>
      <c r="CI790" s="1007"/>
      <c r="CJ790" s="1007"/>
    </row>
    <row r="791" spans="1:88" s="1011" customFormat="1" hidden="1">
      <c r="A791" s="1039"/>
      <c r="B791" s="1019"/>
      <c r="C791" s="1019"/>
      <c r="D791" s="1019"/>
      <c r="E791" s="1019"/>
      <c r="F791" s="1019"/>
      <c r="G791" s="1019"/>
      <c r="H791" s="1019"/>
      <c r="I791" s="1019"/>
      <c r="J791" s="1019"/>
      <c r="K791" s="1019"/>
      <c r="L791" s="1019"/>
      <c r="M791" s="1019"/>
      <c r="N791" s="1019"/>
      <c r="O791" s="1019"/>
      <c r="P791" s="1019"/>
      <c r="Q791" s="1019"/>
      <c r="R791" s="1019"/>
      <c r="S791" s="1019"/>
      <c r="T791" s="1019"/>
      <c r="U791" s="1019"/>
      <c r="V791" s="1019"/>
      <c r="W791" s="1019"/>
      <c r="X791" s="1040"/>
      <c r="Y791" s="1041"/>
      <c r="Z791" s="1019"/>
      <c r="AA791" s="1019"/>
      <c r="AB791" s="1019"/>
      <c r="AC791" s="1019"/>
      <c r="AD791" s="1019"/>
      <c r="AE791" s="1019"/>
      <c r="AF791" s="1019"/>
      <c r="AG791" s="1019"/>
      <c r="AH791" s="1019"/>
      <c r="AI791" s="1019"/>
      <c r="AJ791" s="1019"/>
      <c r="AK791" s="1019"/>
      <c r="AL791" s="1019"/>
      <c r="AM791" s="1019"/>
      <c r="AN791" s="1019"/>
      <c r="AO791" s="1019"/>
      <c r="AP791" s="1019"/>
      <c r="AQ791" s="1019"/>
      <c r="AR791" s="1019"/>
      <c r="AS791" s="1019"/>
      <c r="AT791" s="1039"/>
      <c r="AU791" s="1039"/>
      <c r="AV791" s="1042"/>
      <c r="AW791" s="1041"/>
      <c r="AX791" s="1039"/>
      <c r="AY791" s="1039"/>
      <c r="AZ791" s="1019"/>
      <c r="BA791" s="1019"/>
      <c r="BB791" s="1039"/>
      <c r="BC791" s="1039"/>
      <c r="BD791" s="1039"/>
      <c r="BE791" s="1019"/>
      <c r="BF791" s="1019"/>
      <c r="BG791" s="1039"/>
      <c r="BH791" s="1007"/>
      <c r="BI791" s="1007"/>
      <c r="BJ791" s="1007"/>
      <c r="BK791" s="1007"/>
      <c r="BL791" s="1007"/>
      <c r="BM791" s="1007"/>
      <c r="BN791" s="1007"/>
      <c r="BO791" s="1007"/>
      <c r="BP791" s="1007"/>
      <c r="BQ791" s="1007"/>
      <c r="BR791" s="1007"/>
      <c r="BS791" s="1007"/>
      <c r="BT791" s="1007"/>
      <c r="BU791" s="1007"/>
      <c r="BV791" s="1007"/>
      <c r="BW791" s="1007"/>
      <c r="BX791" s="1007"/>
      <c r="BY791" s="1007"/>
      <c r="BZ791" s="1007"/>
      <c r="CA791" s="1007"/>
      <c r="CB791" s="1007"/>
      <c r="CC791" s="1007"/>
      <c r="CD791" s="1007"/>
      <c r="CE791" s="1007"/>
      <c r="CF791" s="1007"/>
      <c r="CG791" s="1007"/>
      <c r="CH791" s="1007"/>
      <c r="CI791" s="1007"/>
      <c r="CJ791" s="1007"/>
    </row>
    <row r="792" spans="1:88" s="1011" customFormat="1" hidden="1">
      <c r="A792" s="1039"/>
      <c r="B792" s="1019"/>
      <c r="C792" s="1019"/>
      <c r="D792" s="1019"/>
      <c r="E792" s="1019"/>
      <c r="F792" s="1019"/>
      <c r="G792" s="1019"/>
      <c r="H792" s="1019"/>
      <c r="I792" s="1019"/>
      <c r="J792" s="1019"/>
      <c r="K792" s="1019"/>
      <c r="L792" s="1019"/>
      <c r="M792" s="1019"/>
      <c r="N792" s="1019"/>
      <c r="O792" s="1019"/>
      <c r="P792" s="1019"/>
      <c r="Q792" s="1019"/>
      <c r="R792" s="1019"/>
      <c r="S792" s="1019"/>
      <c r="T792" s="1019"/>
      <c r="U792" s="1019"/>
      <c r="V792" s="1019"/>
      <c r="W792" s="1019"/>
      <c r="X792" s="1040"/>
      <c r="Y792" s="1041"/>
      <c r="Z792" s="1019"/>
      <c r="AA792" s="1019"/>
      <c r="AB792" s="1019"/>
      <c r="AC792" s="1019"/>
      <c r="AD792" s="1019"/>
      <c r="AE792" s="1019"/>
      <c r="AF792" s="1019"/>
      <c r="AG792" s="1019"/>
      <c r="AH792" s="1019"/>
      <c r="AI792" s="1019"/>
      <c r="AJ792" s="1019"/>
      <c r="AK792" s="1019"/>
      <c r="AL792" s="1019"/>
      <c r="AM792" s="1019"/>
      <c r="AN792" s="1019"/>
      <c r="AO792" s="1019"/>
      <c r="AP792" s="1019"/>
      <c r="AQ792" s="1019"/>
      <c r="AR792" s="1019"/>
      <c r="AS792" s="1019"/>
      <c r="AT792" s="1039"/>
      <c r="AU792" s="1039"/>
      <c r="AV792" s="1042"/>
      <c r="AW792" s="1041"/>
      <c r="AX792" s="1039"/>
      <c r="AY792" s="1039"/>
      <c r="AZ792" s="1019"/>
      <c r="BA792" s="1019"/>
      <c r="BB792" s="1039"/>
      <c r="BC792" s="1039"/>
      <c r="BD792" s="1039"/>
      <c r="BE792" s="1019"/>
      <c r="BF792" s="1019"/>
      <c r="BG792" s="1039"/>
      <c r="BH792" s="1007"/>
      <c r="BI792" s="1007"/>
      <c r="BJ792" s="1007"/>
      <c r="BK792" s="1007"/>
      <c r="BL792" s="1007"/>
      <c r="BM792" s="1007"/>
      <c r="BN792" s="1007"/>
      <c r="BO792" s="1007"/>
      <c r="BP792" s="1007"/>
      <c r="BQ792" s="1007"/>
      <c r="BR792" s="1007"/>
      <c r="BS792" s="1007"/>
      <c r="BT792" s="1007"/>
      <c r="BU792" s="1007"/>
      <c r="BV792" s="1007"/>
      <c r="BW792" s="1007"/>
      <c r="BX792" s="1007"/>
      <c r="BY792" s="1007"/>
      <c r="BZ792" s="1007"/>
      <c r="CA792" s="1007"/>
      <c r="CB792" s="1007"/>
      <c r="CC792" s="1007"/>
      <c r="CD792" s="1007"/>
      <c r="CE792" s="1007"/>
      <c r="CF792" s="1007"/>
      <c r="CG792" s="1007"/>
      <c r="CH792" s="1007"/>
      <c r="CI792" s="1007"/>
      <c r="CJ792" s="1007"/>
    </row>
    <row r="793" spans="1:88" s="1011" customFormat="1" hidden="1">
      <c r="A793" s="1039"/>
      <c r="B793" s="1019"/>
      <c r="C793" s="1019"/>
      <c r="D793" s="1019"/>
      <c r="E793" s="1019"/>
      <c r="F793" s="1019"/>
      <c r="G793" s="1019"/>
      <c r="H793" s="1019"/>
      <c r="I793" s="1019"/>
      <c r="J793" s="1019"/>
      <c r="K793" s="1019"/>
      <c r="L793" s="1019"/>
      <c r="M793" s="1019"/>
      <c r="N793" s="1019"/>
      <c r="O793" s="1019"/>
      <c r="P793" s="1019"/>
      <c r="Q793" s="1019"/>
      <c r="R793" s="1019"/>
      <c r="S793" s="1019"/>
      <c r="T793" s="1019"/>
      <c r="U793" s="1019"/>
      <c r="V793" s="1019"/>
      <c r="W793" s="1019"/>
      <c r="X793" s="1040"/>
      <c r="Y793" s="1041"/>
      <c r="Z793" s="1019"/>
      <c r="AA793" s="1019"/>
      <c r="AB793" s="1019"/>
      <c r="AC793" s="1019"/>
      <c r="AD793" s="1019"/>
      <c r="AE793" s="1019"/>
      <c r="AF793" s="1019"/>
      <c r="AG793" s="1019"/>
      <c r="AH793" s="1019"/>
      <c r="AI793" s="1019"/>
      <c r="AJ793" s="1019"/>
      <c r="AK793" s="1019"/>
      <c r="AL793" s="1019"/>
      <c r="AM793" s="1019"/>
      <c r="AN793" s="1019"/>
      <c r="AO793" s="1019"/>
      <c r="AP793" s="1019"/>
      <c r="AQ793" s="1019"/>
      <c r="AR793" s="1019"/>
      <c r="AS793" s="1019"/>
      <c r="AT793" s="1039"/>
      <c r="AU793" s="1039"/>
      <c r="AV793" s="1042"/>
      <c r="AW793" s="1041"/>
      <c r="AX793" s="1039"/>
      <c r="AY793" s="1039"/>
      <c r="AZ793" s="1019"/>
      <c r="BA793" s="1019"/>
      <c r="BB793" s="1039"/>
      <c r="BC793" s="1039"/>
      <c r="BD793" s="1039"/>
      <c r="BE793" s="1019"/>
      <c r="BF793" s="1019"/>
      <c r="BG793" s="1039"/>
      <c r="BH793" s="1007"/>
      <c r="BI793" s="1007"/>
      <c r="BJ793" s="1007"/>
      <c r="BK793" s="1007"/>
      <c r="BL793" s="1007"/>
      <c r="BM793" s="1007"/>
      <c r="BN793" s="1007"/>
      <c r="BO793" s="1007"/>
      <c r="BP793" s="1007"/>
      <c r="BQ793" s="1007"/>
      <c r="BR793" s="1007"/>
      <c r="BS793" s="1007"/>
      <c r="BT793" s="1007"/>
      <c r="BU793" s="1007"/>
      <c r="BV793" s="1007"/>
      <c r="BW793" s="1007"/>
      <c r="BX793" s="1007"/>
      <c r="BY793" s="1007"/>
      <c r="BZ793" s="1007"/>
      <c r="CA793" s="1007"/>
      <c r="CB793" s="1007"/>
      <c r="CC793" s="1007"/>
      <c r="CD793" s="1007"/>
      <c r="CE793" s="1007"/>
      <c r="CF793" s="1007"/>
      <c r="CG793" s="1007"/>
      <c r="CH793" s="1007"/>
      <c r="CI793" s="1007"/>
      <c r="CJ793" s="1007"/>
    </row>
    <row r="794" spans="1:88" s="1011" customFormat="1" hidden="1">
      <c r="A794" s="1039"/>
      <c r="B794" s="1019"/>
      <c r="C794" s="1019"/>
      <c r="D794" s="1019"/>
      <c r="E794" s="1019"/>
      <c r="F794" s="1019"/>
      <c r="G794" s="1019"/>
      <c r="H794" s="1019"/>
      <c r="I794" s="1019"/>
      <c r="J794" s="1019"/>
      <c r="K794" s="1019"/>
      <c r="L794" s="1019"/>
      <c r="M794" s="1019"/>
      <c r="N794" s="1019"/>
      <c r="O794" s="1019"/>
      <c r="P794" s="1019"/>
      <c r="Q794" s="1019"/>
      <c r="R794" s="1019"/>
      <c r="S794" s="1019"/>
      <c r="T794" s="1019"/>
      <c r="U794" s="1019"/>
      <c r="V794" s="1019"/>
      <c r="W794" s="1019"/>
      <c r="X794" s="1040"/>
      <c r="Y794" s="1041"/>
      <c r="Z794" s="1019"/>
      <c r="AA794" s="1019"/>
      <c r="AB794" s="1019"/>
      <c r="AC794" s="1019"/>
      <c r="AD794" s="1019"/>
      <c r="AE794" s="1019"/>
      <c r="AF794" s="1019"/>
      <c r="AG794" s="1019"/>
      <c r="AH794" s="1019"/>
      <c r="AI794" s="1019"/>
      <c r="AJ794" s="1019"/>
      <c r="AK794" s="1019"/>
      <c r="AL794" s="1019"/>
      <c r="AM794" s="1019"/>
      <c r="AN794" s="1019"/>
      <c r="AO794" s="1019"/>
      <c r="AP794" s="1019"/>
      <c r="AQ794" s="1019"/>
      <c r="AR794" s="1019"/>
      <c r="AS794" s="1019"/>
      <c r="AT794" s="1039"/>
      <c r="AU794" s="1039"/>
      <c r="AV794" s="1042"/>
      <c r="AW794" s="1041"/>
      <c r="AX794" s="1039"/>
      <c r="AY794" s="1039"/>
      <c r="AZ794" s="1019"/>
      <c r="BA794" s="1019"/>
      <c r="BB794" s="1039"/>
      <c r="BC794" s="1039"/>
      <c r="BD794" s="1039"/>
      <c r="BE794" s="1019"/>
      <c r="BF794" s="1019"/>
      <c r="BG794" s="1039"/>
      <c r="BH794" s="1007"/>
      <c r="BI794" s="1007"/>
      <c r="BJ794" s="1007"/>
      <c r="BK794" s="1007"/>
      <c r="BL794" s="1007"/>
      <c r="BM794" s="1007"/>
      <c r="BN794" s="1007"/>
      <c r="BO794" s="1007"/>
      <c r="BP794" s="1007"/>
      <c r="BQ794" s="1007"/>
      <c r="BR794" s="1007"/>
      <c r="BS794" s="1007"/>
      <c r="BT794" s="1007"/>
      <c r="BU794" s="1007"/>
      <c r="BV794" s="1007"/>
      <c r="BW794" s="1007"/>
      <c r="BX794" s="1007"/>
      <c r="BY794" s="1007"/>
      <c r="BZ794" s="1007"/>
      <c r="CA794" s="1007"/>
      <c r="CB794" s="1007"/>
      <c r="CC794" s="1007"/>
      <c r="CD794" s="1007"/>
      <c r="CE794" s="1007"/>
      <c r="CF794" s="1007"/>
      <c r="CG794" s="1007"/>
      <c r="CH794" s="1007"/>
      <c r="CI794" s="1007"/>
      <c r="CJ794" s="1007"/>
    </row>
    <row r="795" spans="1:88" s="1011" customFormat="1" hidden="1">
      <c r="A795" s="1039"/>
      <c r="B795" s="1019"/>
      <c r="C795" s="1019"/>
      <c r="D795" s="1019"/>
      <c r="E795" s="1019"/>
      <c r="F795" s="1019"/>
      <c r="G795" s="1019"/>
      <c r="H795" s="1019"/>
      <c r="I795" s="1019"/>
      <c r="J795" s="1019"/>
      <c r="K795" s="1019"/>
      <c r="L795" s="1019"/>
      <c r="M795" s="1019"/>
      <c r="N795" s="1019"/>
      <c r="O795" s="1019"/>
      <c r="P795" s="1019"/>
      <c r="Q795" s="1019"/>
      <c r="R795" s="1019"/>
      <c r="S795" s="1019"/>
      <c r="T795" s="1019"/>
      <c r="U795" s="1019"/>
      <c r="V795" s="1019"/>
      <c r="W795" s="1019"/>
      <c r="X795" s="1040"/>
      <c r="Y795" s="1041"/>
      <c r="Z795" s="1019"/>
      <c r="AA795" s="1019"/>
      <c r="AB795" s="1019"/>
      <c r="AC795" s="1019"/>
      <c r="AD795" s="1019"/>
      <c r="AE795" s="1019"/>
      <c r="AF795" s="1019"/>
      <c r="AG795" s="1019"/>
      <c r="AH795" s="1019"/>
      <c r="AI795" s="1019"/>
      <c r="AJ795" s="1019"/>
      <c r="AK795" s="1019"/>
      <c r="AL795" s="1019"/>
      <c r="AM795" s="1019"/>
      <c r="AN795" s="1019"/>
      <c r="AO795" s="1019"/>
      <c r="AP795" s="1019"/>
      <c r="AQ795" s="1019"/>
      <c r="AR795" s="1019"/>
      <c r="AS795" s="1019"/>
      <c r="AT795" s="1039"/>
      <c r="AU795" s="1039"/>
      <c r="AV795" s="1042"/>
      <c r="AW795" s="1041"/>
      <c r="AX795" s="1039"/>
      <c r="AY795" s="1039"/>
      <c r="AZ795" s="1019"/>
      <c r="BA795" s="1019"/>
      <c r="BB795" s="1039"/>
      <c r="BC795" s="1039"/>
      <c r="BD795" s="1039"/>
      <c r="BE795" s="1019"/>
      <c r="BF795" s="1019"/>
      <c r="BG795" s="1039"/>
      <c r="BH795" s="1007"/>
      <c r="BI795" s="1007"/>
      <c r="BJ795" s="1007"/>
      <c r="BK795" s="1007"/>
      <c r="BL795" s="1007"/>
      <c r="BM795" s="1007"/>
      <c r="BN795" s="1007"/>
      <c r="BO795" s="1007"/>
      <c r="BP795" s="1007"/>
      <c r="BQ795" s="1007"/>
      <c r="BR795" s="1007"/>
      <c r="BS795" s="1007"/>
      <c r="BT795" s="1007"/>
      <c r="BU795" s="1007"/>
      <c r="BV795" s="1007"/>
      <c r="BW795" s="1007"/>
      <c r="BX795" s="1007"/>
      <c r="BY795" s="1007"/>
      <c r="BZ795" s="1007"/>
      <c r="CA795" s="1007"/>
      <c r="CB795" s="1007"/>
      <c r="CC795" s="1007"/>
      <c r="CD795" s="1007"/>
      <c r="CE795" s="1007"/>
      <c r="CF795" s="1007"/>
      <c r="CG795" s="1007"/>
      <c r="CH795" s="1007"/>
      <c r="CI795" s="1007"/>
      <c r="CJ795" s="1007"/>
    </row>
    <row r="796" spans="1:88" s="1011" customFormat="1" hidden="1">
      <c r="A796" s="1039"/>
      <c r="B796" s="1019"/>
      <c r="C796" s="1019"/>
      <c r="D796" s="1019"/>
      <c r="E796" s="1019"/>
      <c r="F796" s="1019"/>
      <c r="G796" s="1019"/>
      <c r="H796" s="1019"/>
      <c r="I796" s="1019"/>
      <c r="J796" s="1019"/>
      <c r="K796" s="1019"/>
      <c r="L796" s="1019"/>
      <c r="M796" s="1019"/>
      <c r="N796" s="1019"/>
      <c r="O796" s="1019"/>
      <c r="P796" s="1019"/>
      <c r="Q796" s="1019"/>
      <c r="R796" s="1019"/>
      <c r="S796" s="1019"/>
      <c r="T796" s="1019"/>
      <c r="U796" s="1019"/>
      <c r="V796" s="1019"/>
      <c r="W796" s="1019"/>
      <c r="X796" s="1040"/>
      <c r="Y796" s="1041"/>
      <c r="Z796" s="1019"/>
      <c r="AA796" s="1019"/>
      <c r="AB796" s="1019"/>
      <c r="AC796" s="1019"/>
      <c r="AD796" s="1019"/>
      <c r="AE796" s="1019"/>
      <c r="AF796" s="1019"/>
      <c r="AG796" s="1019"/>
      <c r="AH796" s="1019"/>
      <c r="AI796" s="1019"/>
      <c r="AJ796" s="1019"/>
      <c r="AK796" s="1019"/>
      <c r="AL796" s="1019"/>
      <c r="AM796" s="1019"/>
      <c r="AN796" s="1019"/>
      <c r="AO796" s="1019"/>
      <c r="AP796" s="1019"/>
      <c r="AQ796" s="1019"/>
      <c r="AR796" s="1019"/>
      <c r="AS796" s="1019"/>
      <c r="AT796" s="1039"/>
      <c r="AU796" s="1039"/>
      <c r="AV796" s="1042"/>
      <c r="AW796" s="1041"/>
      <c r="AX796" s="1039"/>
      <c r="AY796" s="1039"/>
      <c r="AZ796" s="1019"/>
      <c r="BA796" s="1019"/>
      <c r="BB796" s="1039"/>
      <c r="BC796" s="1039"/>
      <c r="BD796" s="1039"/>
      <c r="BE796" s="1019"/>
      <c r="BF796" s="1019"/>
      <c r="BG796" s="1039"/>
      <c r="BH796" s="1007"/>
      <c r="BI796" s="1007"/>
      <c r="BJ796" s="1007"/>
      <c r="BK796" s="1007"/>
      <c r="BL796" s="1007"/>
      <c r="BM796" s="1007"/>
      <c r="BN796" s="1007"/>
      <c r="BO796" s="1007"/>
      <c r="BP796" s="1007"/>
      <c r="BQ796" s="1007"/>
      <c r="BR796" s="1007"/>
      <c r="BS796" s="1007"/>
      <c r="BT796" s="1007"/>
      <c r="BU796" s="1007"/>
      <c r="BV796" s="1007"/>
      <c r="BW796" s="1007"/>
      <c r="BX796" s="1007"/>
      <c r="BY796" s="1007"/>
      <c r="BZ796" s="1007"/>
      <c r="CA796" s="1007"/>
      <c r="CB796" s="1007"/>
      <c r="CC796" s="1007"/>
      <c r="CD796" s="1007"/>
      <c r="CE796" s="1007"/>
      <c r="CF796" s="1007"/>
      <c r="CG796" s="1007"/>
      <c r="CH796" s="1007"/>
      <c r="CI796" s="1007"/>
      <c r="CJ796" s="1007"/>
    </row>
    <row r="797" spans="1:88" s="1011" customFormat="1" hidden="1">
      <c r="A797" s="1039"/>
      <c r="B797" s="1019"/>
      <c r="C797" s="1019"/>
      <c r="D797" s="1019"/>
      <c r="E797" s="1019"/>
      <c r="F797" s="1019"/>
      <c r="G797" s="1019"/>
      <c r="H797" s="1019"/>
      <c r="I797" s="1019"/>
      <c r="J797" s="1019"/>
      <c r="K797" s="1019"/>
      <c r="L797" s="1019"/>
      <c r="M797" s="1019"/>
      <c r="N797" s="1019"/>
      <c r="O797" s="1019"/>
      <c r="P797" s="1019"/>
      <c r="Q797" s="1019"/>
      <c r="R797" s="1019"/>
      <c r="S797" s="1019"/>
      <c r="T797" s="1019"/>
      <c r="U797" s="1019"/>
      <c r="V797" s="1019"/>
      <c r="W797" s="1019"/>
      <c r="X797" s="1040"/>
      <c r="Y797" s="1041"/>
      <c r="Z797" s="1019"/>
      <c r="AA797" s="1019"/>
      <c r="AB797" s="1019"/>
      <c r="AC797" s="1019"/>
      <c r="AD797" s="1019"/>
      <c r="AE797" s="1019"/>
      <c r="AF797" s="1019"/>
      <c r="AG797" s="1019"/>
      <c r="AH797" s="1019"/>
      <c r="AI797" s="1019"/>
      <c r="AJ797" s="1019"/>
      <c r="AK797" s="1019"/>
      <c r="AL797" s="1019"/>
      <c r="AM797" s="1019"/>
      <c r="AN797" s="1019"/>
      <c r="AO797" s="1019"/>
      <c r="AP797" s="1019"/>
      <c r="AQ797" s="1019"/>
      <c r="AR797" s="1019"/>
      <c r="AS797" s="1019"/>
      <c r="AT797" s="1039"/>
      <c r="AU797" s="1039"/>
      <c r="AV797" s="1042"/>
      <c r="AW797" s="1041"/>
      <c r="AX797" s="1039"/>
      <c r="AY797" s="1039"/>
      <c r="AZ797" s="1019"/>
      <c r="BA797" s="1019"/>
      <c r="BB797" s="1039"/>
      <c r="BC797" s="1039"/>
      <c r="BD797" s="1039"/>
      <c r="BE797" s="1019"/>
      <c r="BF797" s="1019"/>
      <c r="BG797" s="1039"/>
      <c r="BH797" s="1007"/>
      <c r="BI797" s="1007"/>
      <c r="BJ797" s="1007"/>
      <c r="BK797" s="1007"/>
      <c r="BL797" s="1007"/>
      <c r="BM797" s="1007"/>
      <c r="BN797" s="1007"/>
      <c r="BO797" s="1007"/>
      <c r="BP797" s="1007"/>
      <c r="BQ797" s="1007"/>
      <c r="BR797" s="1007"/>
      <c r="BS797" s="1007"/>
      <c r="BT797" s="1007"/>
      <c r="BU797" s="1007"/>
      <c r="BV797" s="1007"/>
      <c r="BW797" s="1007"/>
      <c r="BX797" s="1007"/>
      <c r="BY797" s="1007"/>
      <c r="BZ797" s="1007"/>
      <c r="CA797" s="1007"/>
      <c r="CB797" s="1007"/>
      <c r="CC797" s="1007"/>
      <c r="CD797" s="1007"/>
      <c r="CE797" s="1007"/>
      <c r="CF797" s="1007"/>
      <c r="CG797" s="1007"/>
      <c r="CH797" s="1007"/>
      <c r="CI797" s="1007"/>
      <c r="CJ797" s="1007"/>
    </row>
    <row r="798" spans="1:88" s="1011" customFormat="1" hidden="1">
      <c r="A798" s="1039"/>
      <c r="B798" s="1019"/>
      <c r="C798" s="1019"/>
      <c r="D798" s="1019"/>
      <c r="E798" s="1019"/>
      <c r="F798" s="1019"/>
      <c r="G798" s="1019"/>
      <c r="H798" s="1019"/>
      <c r="I798" s="1019"/>
      <c r="J798" s="1019"/>
      <c r="K798" s="1019"/>
      <c r="L798" s="1019"/>
      <c r="M798" s="1019"/>
      <c r="N798" s="1019"/>
      <c r="O798" s="1019"/>
      <c r="P798" s="1019"/>
      <c r="Q798" s="1019"/>
      <c r="R798" s="1019"/>
      <c r="S798" s="1019"/>
      <c r="T798" s="1019"/>
      <c r="U798" s="1019"/>
      <c r="V798" s="1019"/>
      <c r="W798" s="1019"/>
      <c r="X798" s="1040"/>
      <c r="Y798" s="1041"/>
      <c r="Z798" s="1019"/>
      <c r="AA798" s="1019"/>
      <c r="AB798" s="1019"/>
      <c r="AC798" s="1019"/>
      <c r="AD798" s="1019"/>
      <c r="AE798" s="1019"/>
      <c r="AF798" s="1019"/>
      <c r="AG798" s="1019"/>
      <c r="AH798" s="1019"/>
      <c r="AI798" s="1019"/>
      <c r="AJ798" s="1019"/>
      <c r="AK798" s="1019"/>
      <c r="AL798" s="1019"/>
      <c r="AM798" s="1019"/>
      <c r="AN798" s="1019"/>
      <c r="AO798" s="1019"/>
      <c r="AP798" s="1019"/>
      <c r="AQ798" s="1019"/>
      <c r="AR798" s="1019"/>
      <c r="AS798" s="1019"/>
      <c r="AT798" s="1039"/>
      <c r="AU798" s="1039"/>
      <c r="AV798" s="1042"/>
      <c r="AW798" s="1041"/>
      <c r="AX798" s="1039"/>
      <c r="AY798" s="1039"/>
      <c r="AZ798" s="1019"/>
      <c r="BA798" s="1019"/>
      <c r="BB798" s="1039"/>
      <c r="BC798" s="1039"/>
      <c r="BD798" s="1039"/>
      <c r="BE798" s="1019"/>
      <c r="BF798" s="1019"/>
      <c r="BG798" s="1039"/>
      <c r="BH798" s="1007"/>
      <c r="BI798" s="1007"/>
      <c r="BJ798" s="1007"/>
      <c r="BK798" s="1007"/>
      <c r="BL798" s="1007"/>
      <c r="BM798" s="1007"/>
      <c r="BN798" s="1007"/>
      <c r="BO798" s="1007"/>
      <c r="BP798" s="1007"/>
      <c r="BQ798" s="1007"/>
      <c r="BR798" s="1007"/>
      <c r="BS798" s="1007"/>
      <c r="BT798" s="1007"/>
      <c r="BU798" s="1007"/>
      <c r="BV798" s="1007"/>
      <c r="BW798" s="1007"/>
      <c r="BX798" s="1007"/>
      <c r="BY798" s="1007"/>
      <c r="BZ798" s="1007"/>
      <c r="CA798" s="1007"/>
      <c r="CB798" s="1007"/>
      <c r="CC798" s="1007"/>
      <c r="CD798" s="1007"/>
      <c r="CE798" s="1007"/>
      <c r="CF798" s="1007"/>
      <c r="CG798" s="1007"/>
      <c r="CH798" s="1007"/>
      <c r="CI798" s="1007"/>
      <c r="CJ798" s="1007"/>
    </row>
    <row r="799" spans="1:88" s="1011" customFormat="1" hidden="1">
      <c r="A799" s="1039"/>
      <c r="B799" s="1019"/>
      <c r="C799" s="1019"/>
      <c r="D799" s="1019"/>
      <c r="E799" s="1019"/>
      <c r="F799" s="1019"/>
      <c r="G799" s="1019"/>
      <c r="H799" s="1019"/>
      <c r="I799" s="1019"/>
      <c r="J799" s="1019"/>
      <c r="K799" s="1019"/>
      <c r="L799" s="1019"/>
      <c r="M799" s="1019"/>
      <c r="N799" s="1019"/>
      <c r="O799" s="1019"/>
      <c r="P799" s="1019"/>
      <c r="Q799" s="1019"/>
      <c r="R799" s="1019"/>
      <c r="S799" s="1019"/>
      <c r="T799" s="1019"/>
      <c r="U799" s="1019"/>
      <c r="V799" s="1019"/>
      <c r="W799" s="1019"/>
      <c r="X799" s="1040"/>
      <c r="Y799" s="1041"/>
      <c r="Z799" s="1019"/>
      <c r="AA799" s="1019"/>
      <c r="AB799" s="1019"/>
      <c r="AC799" s="1019"/>
      <c r="AD799" s="1019"/>
      <c r="AE799" s="1019"/>
      <c r="AF799" s="1019"/>
      <c r="AG799" s="1019"/>
      <c r="AH799" s="1019"/>
      <c r="AI799" s="1019"/>
      <c r="AJ799" s="1019"/>
      <c r="AK799" s="1019"/>
      <c r="AL799" s="1019"/>
      <c r="AM799" s="1019"/>
      <c r="AN799" s="1019"/>
      <c r="AO799" s="1019"/>
      <c r="AP799" s="1019"/>
      <c r="AQ799" s="1019"/>
      <c r="AR799" s="1019"/>
      <c r="AS799" s="1019"/>
      <c r="AT799" s="1039"/>
      <c r="AU799" s="1039"/>
      <c r="AV799" s="1042"/>
      <c r="AW799" s="1041"/>
      <c r="AX799" s="1039"/>
      <c r="AY799" s="1039"/>
      <c r="AZ799" s="1019"/>
      <c r="BA799" s="1019"/>
      <c r="BB799" s="1039"/>
      <c r="BC799" s="1039"/>
      <c r="BD799" s="1039"/>
      <c r="BE799" s="1019"/>
      <c r="BF799" s="1019"/>
      <c r="BG799" s="1039"/>
      <c r="BH799" s="1007"/>
      <c r="BI799" s="1007"/>
      <c r="BJ799" s="1007"/>
      <c r="BK799" s="1007"/>
      <c r="BL799" s="1007"/>
      <c r="BM799" s="1007"/>
      <c r="BN799" s="1007"/>
      <c r="BO799" s="1007"/>
      <c r="BP799" s="1007"/>
      <c r="BQ799" s="1007"/>
      <c r="BR799" s="1007"/>
      <c r="BS799" s="1007"/>
      <c r="BT799" s="1007"/>
      <c r="BU799" s="1007"/>
      <c r="BV799" s="1007"/>
      <c r="BW799" s="1007"/>
      <c r="BX799" s="1007"/>
      <c r="BY799" s="1007"/>
      <c r="BZ799" s="1007"/>
      <c r="CA799" s="1007"/>
      <c r="CB799" s="1007"/>
      <c r="CC799" s="1007"/>
      <c r="CD799" s="1007"/>
      <c r="CE799" s="1007"/>
      <c r="CF799" s="1007"/>
      <c r="CG799" s="1007"/>
      <c r="CH799" s="1007"/>
      <c r="CI799" s="1007"/>
      <c r="CJ799" s="1007"/>
    </row>
    <row r="800" spans="1:88" s="1011" customFormat="1" hidden="1">
      <c r="A800" s="1039"/>
      <c r="B800" s="1019"/>
      <c r="C800" s="1019"/>
      <c r="D800" s="1019"/>
      <c r="E800" s="1019"/>
      <c r="F800" s="1019"/>
      <c r="G800" s="1019"/>
      <c r="H800" s="1019"/>
      <c r="I800" s="1019"/>
      <c r="J800" s="1019"/>
      <c r="K800" s="1019"/>
      <c r="L800" s="1019"/>
      <c r="M800" s="1019"/>
      <c r="N800" s="1019"/>
      <c r="O800" s="1019"/>
      <c r="P800" s="1019"/>
      <c r="Q800" s="1019"/>
      <c r="R800" s="1019"/>
      <c r="S800" s="1019"/>
      <c r="T800" s="1019"/>
      <c r="U800" s="1019"/>
      <c r="V800" s="1019"/>
      <c r="W800" s="1019"/>
      <c r="X800" s="1040"/>
      <c r="Y800" s="1041"/>
      <c r="Z800" s="1019"/>
      <c r="AA800" s="1019"/>
      <c r="AB800" s="1019"/>
      <c r="AC800" s="1019"/>
      <c r="AD800" s="1019"/>
      <c r="AE800" s="1019"/>
      <c r="AF800" s="1019"/>
      <c r="AG800" s="1019"/>
      <c r="AH800" s="1019"/>
      <c r="AI800" s="1019"/>
      <c r="AJ800" s="1019"/>
      <c r="AK800" s="1019"/>
      <c r="AL800" s="1019"/>
      <c r="AM800" s="1019"/>
      <c r="AN800" s="1019"/>
      <c r="AO800" s="1019"/>
      <c r="AP800" s="1019"/>
      <c r="AQ800" s="1019"/>
      <c r="AR800" s="1019"/>
      <c r="AS800" s="1019"/>
      <c r="AT800" s="1039"/>
      <c r="AU800" s="1039"/>
      <c r="AV800" s="1042"/>
      <c r="AW800" s="1041"/>
      <c r="AX800" s="1039"/>
      <c r="AY800" s="1039"/>
      <c r="AZ800" s="1019"/>
      <c r="BA800" s="1019"/>
      <c r="BB800" s="1039"/>
      <c r="BC800" s="1039"/>
      <c r="BD800" s="1039"/>
      <c r="BE800" s="1019"/>
      <c r="BF800" s="1019"/>
      <c r="BG800" s="1039"/>
      <c r="BH800" s="1007"/>
      <c r="BI800" s="1007"/>
      <c r="BJ800" s="1007"/>
      <c r="BK800" s="1007"/>
      <c r="BL800" s="1007"/>
      <c r="BM800" s="1007"/>
      <c r="BN800" s="1007"/>
      <c r="BO800" s="1007"/>
      <c r="BP800" s="1007"/>
      <c r="BQ800" s="1007"/>
      <c r="BR800" s="1007"/>
      <c r="BS800" s="1007"/>
      <c r="BT800" s="1007"/>
      <c r="BU800" s="1007"/>
      <c r="BV800" s="1007"/>
      <c r="BW800" s="1007"/>
      <c r="BX800" s="1007"/>
      <c r="BY800" s="1007"/>
      <c r="BZ800" s="1007"/>
      <c r="CA800" s="1007"/>
      <c r="CB800" s="1007"/>
      <c r="CC800" s="1007"/>
      <c r="CD800" s="1007"/>
      <c r="CE800" s="1007"/>
      <c r="CF800" s="1007"/>
      <c r="CG800" s="1007"/>
      <c r="CH800" s="1007"/>
      <c r="CI800" s="1007"/>
      <c r="CJ800" s="1007"/>
    </row>
    <row r="801" spans="1:88" s="1011" customFormat="1" hidden="1">
      <c r="A801" s="1039"/>
      <c r="B801" s="1019"/>
      <c r="C801" s="1019"/>
      <c r="D801" s="1019"/>
      <c r="E801" s="1019"/>
      <c r="F801" s="1019"/>
      <c r="G801" s="1019"/>
      <c r="H801" s="1019"/>
      <c r="I801" s="1019"/>
      <c r="J801" s="1019"/>
      <c r="K801" s="1019"/>
      <c r="L801" s="1019"/>
      <c r="M801" s="1019"/>
      <c r="N801" s="1019"/>
      <c r="O801" s="1019"/>
      <c r="P801" s="1019"/>
      <c r="Q801" s="1019"/>
      <c r="R801" s="1019"/>
      <c r="S801" s="1019"/>
      <c r="T801" s="1019"/>
      <c r="U801" s="1019"/>
      <c r="V801" s="1019"/>
      <c r="W801" s="1019"/>
      <c r="X801" s="1040"/>
      <c r="Y801" s="1041"/>
      <c r="Z801" s="1019"/>
      <c r="AA801" s="1019"/>
      <c r="AB801" s="1019"/>
      <c r="AC801" s="1019"/>
      <c r="AD801" s="1019"/>
      <c r="AE801" s="1019"/>
      <c r="AF801" s="1019"/>
      <c r="AG801" s="1019"/>
      <c r="AH801" s="1019"/>
      <c r="AI801" s="1019"/>
      <c r="AJ801" s="1019"/>
      <c r="AK801" s="1019"/>
      <c r="AL801" s="1019"/>
      <c r="AM801" s="1019"/>
      <c r="AN801" s="1019"/>
      <c r="AO801" s="1019"/>
      <c r="AP801" s="1019"/>
      <c r="AQ801" s="1019"/>
      <c r="AR801" s="1019"/>
      <c r="AS801" s="1019"/>
      <c r="AT801" s="1039"/>
      <c r="AU801" s="1039"/>
      <c r="AV801" s="1042"/>
      <c r="AW801" s="1041"/>
      <c r="AX801" s="1039"/>
      <c r="AY801" s="1039"/>
      <c r="AZ801" s="1019"/>
      <c r="BA801" s="1019"/>
      <c r="BB801" s="1039"/>
      <c r="BC801" s="1039"/>
      <c r="BD801" s="1039"/>
      <c r="BE801" s="1019"/>
      <c r="BF801" s="1019"/>
      <c r="BG801" s="1039"/>
      <c r="BH801" s="1007"/>
      <c r="BI801" s="1007"/>
      <c r="BJ801" s="1007"/>
      <c r="BK801" s="1007"/>
      <c r="BL801" s="1007"/>
      <c r="BM801" s="1007"/>
      <c r="BN801" s="1007"/>
      <c r="BO801" s="1007"/>
      <c r="BP801" s="1007"/>
      <c r="BQ801" s="1007"/>
      <c r="BR801" s="1007"/>
      <c r="BS801" s="1007"/>
      <c r="BT801" s="1007"/>
      <c r="BU801" s="1007"/>
      <c r="BV801" s="1007"/>
      <c r="BW801" s="1007"/>
      <c r="BX801" s="1007"/>
      <c r="BY801" s="1007"/>
      <c r="BZ801" s="1007"/>
      <c r="CA801" s="1007"/>
      <c r="CB801" s="1007"/>
      <c r="CC801" s="1007"/>
      <c r="CD801" s="1007"/>
      <c r="CE801" s="1007"/>
      <c r="CF801" s="1007"/>
      <c r="CG801" s="1007"/>
      <c r="CH801" s="1007"/>
      <c r="CI801" s="1007"/>
      <c r="CJ801" s="1007"/>
    </row>
    <row r="802" spans="1:88" s="1011" customFormat="1" hidden="1">
      <c r="A802" s="1039"/>
      <c r="B802" s="1019"/>
      <c r="C802" s="1019"/>
      <c r="D802" s="1019"/>
      <c r="E802" s="1019"/>
      <c r="F802" s="1019"/>
      <c r="G802" s="1019"/>
      <c r="H802" s="1019"/>
      <c r="I802" s="1019"/>
      <c r="J802" s="1019"/>
      <c r="K802" s="1019"/>
      <c r="L802" s="1019"/>
      <c r="M802" s="1019"/>
      <c r="N802" s="1019"/>
      <c r="O802" s="1019"/>
      <c r="P802" s="1019"/>
      <c r="Q802" s="1019"/>
      <c r="R802" s="1019"/>
      <c r="S802" s="1019"/>
      <c r="T802" s="1019"/>
      <c r="U802" s="1019"/>
      <c r="V802" s="1019"/>
      <c r="W802" s="1019"/>
      <c r="X802" s="1040"/>
      <c r="Y802" s="1041"/>
      <c r="Z802" s="1019"/>
      <c r="AA802" s="1019"/>
      <c r="AB802" s="1019"/>
      <c r="AC802" s="1019"/>
      <c r="AD802" s="1019"/>
      <c r="AE802" s="1019"/>
      <c r="AF802" s="1019"/>
      <c r="AG802" s="1019"/>
      <c r="AH802" s="1019"/>
      <c r="AI802" s="1019"/>
      <c r="AJ802" s="1019"/>
      <c r="AK802" s="1019"/>
      <c r="AL802" s="1019"/>
      <c r="AM802" s="1019"/>
      <c r="AN802" s="1019"/>
      <c r="AO802" s="1019"/>
      <c r="AP802" s="1019"/>
      <c r="AQ802" s="1019"/>
      <c r="AR802" s="1019"/>
      <c r="AS802" s="1019"/>
      <c r="AT802" s="1039"/>
      <c r="AU802" s="1039"/>
      <c r="AV802" s="1042"/>
      <c r="AW802" s="1041"/>
      <c r="AX802" s="1039"/>
      <c r="AY802" s="1039"/>
      <c r="AZ802" s="1019"/>
      <c r="BA802" s="1019"/>
      <c r="BB802" s="1039"/>
      <c r="BC802" s="1039"/>
      <c r="BD802" s="1039"/>
      <c r="BE802" s="1019"/>
      <c r="BF802" s="1019"/>
      <c r="BG802" s="1039"/>
      <c r="BH802" s="1007"/>
      <c r="BI802" s="1007"/>
      <c r="BJ802" s="1007"/>
      <c r="BK802" s="1007"/>
      <c r="BL802" s="1007"/>
      <c r="BM802" s="1007"/>
      <c r="BN802" s="1007"/>
      <c r="BO802" s="1007"/>
      <c r="BP802" s="1007"/>
      <c r="BQ802" s="1007"/>
      <c r="BR802" s="1007"/>
      <c r="BS802" s="1007"/>
      <c r="BT802" s="1007"/>
      <c r="BU802" s="1007"/>
      <c r="BV802" s="1007"/>
      <c r="BW802" s="1007"/>
      <c r="BX802" s="1007"/>
      <c r="BY802" s="1007"/>
      <c r="BZ802" s="1007"/>
      <c r="CA802" s="1007"/>
      <c r="CB802" s="1007"/>
      <c r="CC802" s="1007"/>
      <c r="CD802" s="1007"/>
      <c r="CE802" s="1007"/>
      <c r="CF802" s="1007"/>
      <c r="CG802" s="1007"/>
      <c r="CH802" s="1007"/>
      <c r="CI802" s="1007"/>
      <c r="CJ802" s="1007"/>
    </row>
    <row r="803" spans="1:88" s="1011" customFormat="1" hidden="1">
      <c r="A803" s="1039"/>
      <c r="B803" s="1019"/>
      <c r="C803" s="1019"/>
      <c r="D803" s="1019"/>
      <c r="E803" s="1019"/>
      <c r="F803" s="1019"/>
      <c r="G803" s="1019"/>
      <c r="H803" s="1019"/>
      <c r="I803" s="1019"/>
      <c r="J803" s="1019"/>
      <c r="K803" s="1019"/>
      <c r="L803" s="1019"/>
      <c r="M803" s="1019"/>
      <c r="N803" s="1019"/>
      <c r="O803" s="1019"/>
      <c r="P803" s="1019"/>
      <c r="Q803" s="1019"/>
      <c r="R803" s="1019"/>
      <c r="S803" s="1019"/>
      <c r="T803" s="1019"/>
      <c r="U803" s="1019"/>
      <c r="V803" s="1019"/>
      <c r="W803" s="1019"/>
      <c r="X803" s="1040"/>
      <c r="Y803" s="1041"/>
      <c r="Z803" s="1019"/>
      <c r="AA803" s="1019"/>
      <c r="AB803" s="1019"/>
      <c r="AC803" s="1019"/>
      <c r="AD803" s="1019"/>
      <c r="AE803" s="1019"/>
      <c r="AF803" s="1019"/>
      <c r="AG803" s="1019"/>
      <c r="AH803" s="1019"/>
      <c r="AI803" s="1019"/>
      <c r="AJ803" s="1019"/>
      <c r="AK803" s="1019"/>
      <c r="AL803" s="1019"/>
      <c r="AM803" s="1019"/>
      <c r="AN803" s="1019"/>
      <c r="AO803" s="1019"/>
      <c r="AP803" s="1019"/>
      <c r="AQ803" s="1019"/>
      <c r="AR803" s="1019"/>
      <c r="AS803" s="1019"/>
      <c r="AT803" s="1039"/>
      <c r="AU803" s="1039"/>
      <c r="AV803" s="1042"/>
      <c r="AW803" s="1041"/>
      <c r="AX803" s="1039"/>
      <c r="AY803" s="1039"/>
      <c r="AZ803" s="1019"/>
      <c r="BA803" s="1019"/>
      <c r="BB803" s="1039"/>
      <c r="BC803" s="1039"/>
      <c r="BD803" s="1039"/>
      <c r="BE803" s="1019"/>
      <c r="BF803" s="1019"/>
      <c r="BG803" s="1039"/>
      <c r="BH803" s="1007"/>
      <c r="BI803" s="1007"/>
      <c r="BJ803" s="1007"/>
      <c r="BK803" s="1007"/>
      <c r="BL803" s="1007"/>
      <c r="BM803" s="1007"/>
      <c r="BN803" s="1007"/>
      <c r="BO803" s="1007"/>
      <c r="BP803" s="1007"/>
      <c r="BQ803" s="1007"/>
      <c r="BR803" s="1007"/>
      <c r="BS803" s="1007"/>
      <c r="BT803" s="1007"/>
      <c r="BU803" s="1007"/>
      <c r="BV803" s="1007"/>
      <c r="BW803" s="1007"/>
      <c r="BX803" s="1007"/>
      <c r="BY803" s="1007"/>
      <c r="BZ803" s="1007"/>
      <c r="CA803" s="1007"/>
      <c r="CB803" s="1007"/>
      <c r="CC803" s="1007"/>
      <c r="CD803" s="1007"/>
      <c r="CE803" s="1007"/>
      <c r="CF803" s="1007"/>
      <c r="CG803" s="1007"/>
      <c r="CH803" s="1007"/>
      <c r="CI803" s="1007"/>
      <c r="CJ803" s="1007"/>
    </row>
    <row r="804" spans="1:88" s="1011" customFormat="1" hidden="1">
      <c r="A804" s="1039"/>
      <c r="B804" s="1019"/>
      <c r="C804" s="1019"/>
      <c r="D804" s="1019"/>
      <c r="E804" s="1019"/>
      <c r="F804" s="1019"/>
      <c r="G804" s="1019"/>
      <c r="H804" s="1019"/>
      <c r="I804" s="1019"/>
      <c r="J804" s="1019"/>
      <c r="K804" s="1019"/>
      <c r="L804" s="1019"/>
      <c r="M804" s="1019"/>
      <c r="N804" s="1019"/>
      <c r="O804" s="1019"/>
      <c r="P804" s="1019"/>
      <c r="Q804" s="1019"/>
      <c r="R804" s="1019"/>
      <c r="S804" s="1019"/>
      <c r="T804" s="1019"/>
      <c r="U804" s="1019"/>
      <c r="V804" s="1019"/>
      <c r="W804" s="1019"/>
      <c r="X804" s="1040"/>
      <c r="Y804" s="1041"/>
      <c r="Z804" s="1019"/>
      <c r="AA804" s="1019"/>
      <c r="AB804" s="1019"/>
      <c r="AC804" s="1019"/>
      <c r="AD804" s="1019"/>
      <c r="AE804" s="1019"/>
      <c r="AF804" s="1019"/>
      <c r="AG804" s="1019"/>
      <c r="AH804" s="1019"/>
      <c r="AI804" s="1019"/>
      <c r="AJ804" s="1019"/>
      <c r="AK804" s="1019"/>
      <c r="AL804" s="1019"/>
      <c r="AM804" s="1019"/>
      <c r="AN804" s="1019"/>
      <c r="AO804" s="1019"/>
      <c r="AP804" s="1019"/>
      <c r="AQ804" s="1019"/>
      <c r="AR804" s="1019"/>
      <c r="AS804" s="1019"/>
      <c r="AT804" s="1039"/>
      <c r="AU804" s="1039"/>
      <c r="AV804" s="1042"/>
      <c r="AW804" s="1041"/>
      <c r="AX804" s="1039"/>
      <c r="AY804" s="1039"/>
      <c r="AZ804" s="1019"/>
      <c r="BA804" s="1019"/>
      <c r="BB804" s="1039"/>
      <c r="BC804" s="1039"/>
      <c r="BD804" s="1039"/>
      <c r="BE804" s="1019"/>
      <c r="BF804" s="1019"/>
      <c r="BG804" s="1039"/>
      <c r="BH804" s="1007"/>
      <c r="BI804" s="1007"/>
      <c r="BJ804" s="1007"/>
      <c r="BK804" s="1007"/>
      <c r="BL804" s="1007"/>
      <c r="BM804" s="1007"/>
      <c r="BN804" s="1007"/>
      <c r="BO804" s="1007"/>
      <c r="BP804" s="1007"/>
      <c r="BQ804" s="1007"/>
      <c r="BR804" s="1007"/>
      <c r="BS804" s="1007"/>
      <c r="BT804" s="1007"/>
      <c r="BU804" s="1007"/>
      <c r="BV804" s="1007"/>
      <c r="BW804" s="1007"/>
      <c r="BX804" s="1007"/>
      <c r="BY804" s="1007"/>
      <c r="BZ804" s="1007"/>
      <c r="CA804" s="1007"/>
      <c r="CB804" s="1007"/>
      <c r="CC804" s="1007"/>
      <c r="CD804" s="1007"/>
      <c r="CE804" s="1007"/>
      <c r="CF804" s="1007"/>
      <c r="CG804" s="1007"/>
      <c r="CH804" s="1007"/>
      <c r="CI804" s="1007"/>
      <c r="CJ804" s="1007"/>
    </row>
    <row r="805" spans="1:88" s="1011" customFormat="1" hidden="1">
      <c r="A805" s="1039"/>
      <c r="B805" s="1019"/>
      <c r="C805" s="1019"/>
      <c r="D805" s="1019"/>
      <c r="E805" s="1019"/>
      <c r="F805" s="1019"/>
      <c r="G805" s="1019"/>
      <c r="H805" s="1019"/>
      <c r="I805" s="1019"/>
      <c r="J805" s="1019"/>
      <c r="K805" s="1019"/>
      <c r="L805" s="1019"/>
      <c r="M805" s="1019"/>
      <c r="N805" s="1019"/>
      <c r="O805" s="1019"/>
      <c r="P805" s="1019"/>
      <c r="Q805" s="1019"/>
      <c r="R805" s="1019"/>
      <c r="S805" s="1019"/>
      <c r="T805" s="1019"/>
      <c r="U805" s="1019"/>
      <c r="V805" s="1019"/>
      <c r="W805" s="1019"/>
      <c r="X805" s="1040"/>
      <c r="Y805" s="1041"/>
      <c r="Z805" s="1019"/>
      <c r="AA805" s="1019"/>
      <c r="AB805" s="1019"/>
      <c r="AC805" s="1019"/>
      <c r="AD805" s="1019"/>
      <c r="AE805" s="1019"/>
      <c r="AF805" s="1019"/>
      <c r="AG805" s="1019"/>
      <c r="AH805" s="1019"/>
      <c r="AI805" s="1019"/>
      <c r="AJ805" s="1019"/>
      <c r="AK805" s="1019"/>
      <c r="AL805" s="1019"/>
      <c r="AM805" s="1019"/>
      <c r="AN805" s="1019"/>
      <c r="AO805" s="1019"/>
      <c r="AP805" s="1019"/>
      <c r="AQ805" s="1019"/>
      <c r="AR805" s="1019"/>
      <c r="AS805" s="1019"/>
      <c r="AT805" s="1039"/>
      <c r="AU805" s="1039"/>
      <c r="AV805" s="1042"/>
      <c r="AW805" s="1041"/>
      <c r="AX805" s="1039"/>
      <c r="AY805" s="1039"/>
      <c r="AZ805" s="1019"/>
      <c r="BA805" s="1019"/>
      <c r="BB805" s="1039"/>
      <c r="BC805" s="1039"/>
      <c r="BD805" s="1039"/>
      <c r="BE805" s="1019"/>
      <c r="BF805" s="1019"/>
      <c r="BG805" s="1039"/>
      <c r="BH805" s="1007"/>
      <c r="BI805" s="1007"/>
      <c r="BJ805" s="1007"/>
      <c r="BK805" s="1007"/>
      <c r="BL805" s="1007"/>
      <c r="BM805" s="1007"/>
      <c r="BN805" s="1007"/>
      <c r="BO805" s="1007"/>
      <c r="BP805" s="1007"/>
      <c r="BQ805" s="1007"/>
      <c r="BR805" s="1007"/>
      <c r="BS805" s="1007"/>
      <c r="BT805" s="1007"/>
      <c r="BU805" s="1007"/>
      <c r="BV805" s="1007"/>
      <c r="BW805" s="1007"/>
      <c r="BX805" s="1007"/>
      <c r="BY805" s="1007"/>
      <c r="BZ805" s="1007"/>
      <c r="CA805" s="1007"/>
      <c r="CB805" s="1007"/>
      <c r="CC805" s="1007"/>
      <c r="CD805" s="1007"/>
      <c r="CE805" s="1007"/>
      <c r="CF805" s="1007"/>
      <c r="CG805" s="1007"/>
      <c r="CH805" s="1007"/>
      <c r="CI805" s="1007"/>
      <c r="CJ805" s="1007"/>
    </row>
    <row r="806" spans="1:88" s="1011" customFormat="1" hidden="1">
      <c r="A806" s="1039"/>
      <c r="B806" s="1019"/>
      <c r="C806" s="1019"/>
      <c r="D806" s="1019"/>
      <c r="E806" s="1019"/>
      <c r="F806" s="1019"/>
      <c r="G806" s="1019"/>
      <c r="H806" s="1019"/>
      <c r="I806" s="1019"/>
      <c r="J806" s="1019"/>
      <c r="K806" s="1019"/>
      <c r="L806" s="1019"/>
      <c r="M806" s="1019"/>
      <c r="N806" s="1019"/>
      <c r="O806" s="1019"/>
      <c r="P806" s="1019"/>
      <c r="Q806" s="1019"/>
      <c r="R806" s="1019"/>
      <c r="S806" s="1019"/>
      <c r="T806" s="1019"/>
      <c r="U806" s="1019"/>
      <c r="V806" s="1019"/>
      <c r="W806" s="1019"/>
      <c r="X806" s="1040"/>
      <c r="Y806" s="1041"/>
      <c r="Z806" s="1019"/>
      <c r="AA806" s="1019"/>
      <c r="AB806" s="1019"/>
      <c r="AC806" s="1019"/>
      <c r="AD806" s="1019"/>
      <c r="AE806" s="1019"/>
      <c r="AF806" s="1019"/>
      <c r="AG806" s="1019"/>
      <c r="AH806" s="1019"/>
      <c r="AI806" s="1019"/>
      <c r="AJ806" s="1019"/>
      <c r="AK806" s="1019"/>
      <c r="AL806" s="1019"/>
      <c r="AM806" s="1019"/>
      <c r="AN806" s="1019"/>
      <c r="AO806" s="1019"/>
      <c r="AP806" s="1019"/>
      <c r="AQ806" s="1019"/>
      <c r="AR806" s="1019"/>
      <c r="AS806" s="1019"/>
      <c r="AT806" s="1039"/>
      <c r="AU806" s="1039"/>
      <c r="AV806" s="1042"/>
      <c r="AW806" s="1041"/>
      <c r="AX806" s="1039"/>
      <c r="AY806" s="1039"/>
      <c r="AZ806" s="1019"/>
      <c r="BA806" s="1019"/>
      <c r="BB806" s="1039"/>
      <c r="BC806" s="1039"/>
      <c r="BD806" s="1039"/>
      <c r="BE806" s="1019"/>
      <c r="BF806" s="1019"/>
      <c r="BG806" s="1039"/>
      <c r="BH806" s="1007"/>
      <c r="BI806" s="1007"/>
      <c r="BJ806" s="1007"/>
      <c r="BK806" s="1007"/>
      <c r="BL806" s="1007"/>
      <c r="BM806" s="1007"/>
      <c r="BN806" s="1007"/>
      <c r="BO806" s="1007"/>
      <c r="BP806" s="1007"/>
      <c r="BQ806" s="1007"/>
      <c r="BR806" s="1007"/>
      <c r="BS806" s="1007"/>
      <c r="BT806" s="1007"/>
      <c r="BU806" s="1007"/>
      <c r="BV806" s="1007"/>
      <c r="BW806" s="1007"/>
      <c r="BX806" s="1007"/>
      <c r="BY806" s="1007"/>
      <c r="BZ806" s="1007"/>
      <c r="CA806" s="1007"/>
      <c r="CB806" s="1007"/>
      <c r="CC806" s="1007"/>
      <c r="CD806" s="1007"/>
      <c r="CE806" s="1007"/>
      <c r="CF806" s="1007"/>
      <c r="CG806" s="1007"/>
      <c r="CH806" s="1007"/>
      <c r="CI806" s="1007"/>
      <c r="CJ806" s="1007"/>
    </row>
    <row r="807" spans="1:88" s="1011" customFormat="1" hidden="1">
      <c r="A807" s="1039"/>
      <c r="B807" s="1019"/>
      <c r="C807" s="1019"/>
      <c r="D807" s="1019"/>
      <c r="E807" s="1019"/>
      <c r="F807" s="1019"/>
      <c r="G807" s="1019"/>
      <c r="H807" s="1019"/>
      <c r="I807" s="1019"/>
      <c r="J807" s="1019"/>
      <c r="K807" s="1019"/>
      <c r="L807" s="1019"/>
      <c r="M807" s="1019"/>
      <c r="N807" s="1019"/>
      <c r="O807" s="1019"/>
      <c r="P807" s="1019"/>
      <c r="Q807" s="1019"/>
      <c r="R807" s="1019"/>
      <c r="S807" s="1019"/>
      <c r="T807" s="1019"/>
      <c r="U807" s="1019"/>
      <c r="V807" s="1019"/>
      <c r="W807" s="1019"/>
      <c r="X807" s="1040"/>
      <c r="Y807" s="1041"/>
      <c r="Z807" s="1019"/>
      <c r="AA807" s="1019"/>
      <c r="AB807" s="1019"/>
      <c r="AC807" s="1019"/>
      <c r="AD807" s="1019"/>
      <c r="AE807" s="1019"/>
      <c r="AF807" s="1019"/>
      <c r="AG807" s="1019"/>
      <c r="AH807" s="1019"/>
      <c r="AI807" s="1019"/>
      <c r="AJ807" s="1019"/>
      <c r="AK807" s="1019"/>
      <c r="AL807" s="1019"/>
      <c r="AM807" s="1019"/>
      <c r="AN807" s="1019"/>
      <c r="AO807" s="1019"/>
      <c r="AP807" s="1019"/>
      <c r="AQ807" s="1019"/>
      <c r="AR807" s="1019"/>
      <c r="AS807" s="1019"/>
      <c r="AT807" s="1039"/>
      <c r="AU807" s="1039"/>
      <c r="AV807" s="1042"/>
      <c r="AW807" s="1041"/>
      <c r="AX807" s="1039"/>
      <c r="AY807" s="1039"/>
      <c r="AZ807" s="1019"/>
      <c r="BA807" s="1019"/>
      <c r="BB807" s="1039"/>
      <c r="BC807" s="1039"/>
      <c r="BD807" s="1039"/>
      <c r="BE807" s="1019"/>
      <c r="BF807" s="1019"/>
      <c r="BG807" s="1039"/>
      <c r="BH807" s="1007"/>
      <c r="BI807" s="1007"/>
      <c r="BJ807" s="1007"/>
      <c r="BK807" s="1007"/>
      <c r="BL807" s="1007"/>
      <c r="BM807" s="1007"/>
      <c r="BN807" s="1007"/>
      <c r="BO807" s="1007"/>
      <c r="BP807" s="1007"/>
      <c r="BQ807" s="1007"/>
      <c r="BR807" s="1007"/>
      <c r="BS807" s="1007"/>
      <c r="BT807" s="1007"/>
      <c r="BU807" s="1007"/>
      <c r="BV807" s="1007"/>
      <c r="BW807" s="1007"/>
      <c r="BX807" s="1007"/>
      <c r="BY807" s="1007"/>
      <c r="BZ807" s="1007"/>
      <c r="CA807" s="1007"/>
      <c r="CB807" s="1007"/>
      <c r="CC807" s="1007"/>
      <c r="CD807" s="1007"/>
      <c r="CE807" s="1007"/>
      <c r="CF807" s="1007"/>
      <c r="CG807" s="1007"/>
      <c r="CH807" s="1007"/>
      <c r="CI807" s="1007"/>
      <c r="CJ807" s="1007"/>
    </row>
    <row r="808" spans="1:88" s="1011" customFormat="1" hidden="1">
      <c r="A808" s="1039"/>
      <c r="B808" s="1019"/>
      <c r="C808" s="1019"/>
      <c r="D808" s="1019"/>
      <c r="E808" s="1019"/>
      <c r="F808" s="1019"/>
      <c r="G808" s="1019"/>
      <c r="H808" s="1019"/>
      <c r="I808" s="1019"/>
      <c r="J808" s="1019"/>
      <c r="K808" s="1019"/>
      <c r="L808" s="1019"/>
      <c r="M808" s="1019"/>
      <c r="N808" s="1019"/>
      <c r="O808" s="1019"/>
      <c r="P808" s="1019"/>
      <c r="Q808" s="1019"/>
      <c r="R808" s="1019"/>
      <c r="S808" s="1019"/>
      <c r="T808" s="1019"/>
      <c r="U808" s="1019"/>
      <c r="V808" s="1019"/>
      <c r="W808" s="1019"/>
      <c r="X808" s="1040"/>
      <c r="Y808" s="1041"/>
      <c r="Z808" s="1019"/>
      <c r="AA808" s="1019"/>
      <c r="AB808" s="1019"/>
      <c r="AC808" s="1019"/>
      <c r="AD808" s="1019"/>
      <c r="AE808" s="1019"/>
      <c r="AF808" s="1019"/>
      <c r="AG808" s="1019"/>
      <c r="AH808" s="1019"/>
      <c r="AI808" s="1019"/>
      <c r="AJ808" s="1019"/>
      <c r="AK808" s="1019"/>
      <c r="AL808" s="1019"/>
      <c r="AM808" s="1019"/>
      <c r="AN808" s="1019"/>
      <c r="AO808" s="1019"/>
      <c r="AP808" s="1019"/>
      <c r="AQ808" s="1019"/>
      <c r="AR808" s="1019"/>
      <c r="AS808" s="1019"/>
      <c r="AT808" s="1039"/>
      <c r="AU808" s="1039"/>
      <c r="AV808" s="1042"/>
      <c r="AW808" s="1041"/>
      <c r="AX808" s="1039"/>
      <c r="AY808" s="1039"/>
      <c r="AZ808" s="1019"/>
      <c r="BA808" s="1019"/>
      <c r="BB808" s="1039"/>
      <c r="BC808" s="1039"/>
      <c r="BD808" s="1039"/>
      <c r="BE808" s="1019"/>
      <c r="BF808" s="1019"/>
      <c r="BG808" s="1039"/>
      <c r="BH808" s="1007"/>
      <c r="BI808" s="1007"/>
      <c r="BJ808" s="1007"/>
      <c r="BK808" s="1007"/>
      <c r="BL808" s="1007"/>
      <c r="BM808" s="1007"/>
      <c r="BN808" s="1007"/>
      <c r="BO808" s="1007"/>
      <c r="BP808" s="1007"/>
      <c r="BQ808" s="1007"/>
      <c r="BR808" s="1007"/>
      <c r="BS808" s="1007"/>
      <c r="BT808" s="1007"/>
      <c r="BU808" s="1007"/>
      <c r="BV808" s="1007"/>
      <c r="BW808" s="1007"/>
      <c r="BX808" s="1007"/>
      <c r="BY808" s="1007"/>
      <c r="BZ808" s="1007"/>
      <c r="CA808" s="1007"/>
      <c r="CB808" s="1007"/>
      <c r="CC808" s="1007"/>
      <c r="CD808" s="1007"/>
      <c r="CE808" s="1007"/>
      <c r="CF808" s="1007"/>
      <c r="CG808" s="1007"/>
      <c r="CH808" s="1007"/>
      <c r="CI808" s="1007"/>
      <c r="CJ808" s="1007"/>
    </row>
    <row r="809" spans="1:88" s="1011" customFormat="1" hidden="1">
      <c r="A809" s="1039"/>
      <c r="B809" s="1019"/>
      <c r="C809" s="1019"/>
      <c r="D809" s="1019"/>
      <c r="E809" s="1019"/>
      <c r="F809" s="1019"/>
      <c r="G809" s="1019"/>
      <c r="H809" s="1019"/>
      <c r="I809" s="1019"/>
      <c r="J809" s="1019"/>
      <c r="K809" s="1019"/>
      <c r="L809" s="1019"/>
      <c r="M809" s="1019"/>
      <c r="N809" s="1019"/>
      <c r="O809" s="1019"/>
      <c r="P809" s="1019"/>
      <c r="Q809" s="1019"/>
      <c r="R809" s="1019"/>
      <c r="S809" s="1019"/>
      <c r="T809" s="1019"/>
      <c r="U809" s="1019"/>
      <c r="V809" s="1019"/>
      <c r="W809" s="1019"/>
      <c r="X809" s="1040"/>
      <c r="Y809" s="1041"/>
      <c r="Z809" s="1019"/>
      <c r="AA809" s="1019"/>
      <c r="AB809" s="1019"/>
      <c r="AC809" s="1019"/>
      <c r="AD809" s="1019"/>
      <c r="AE809" s="1019"/>
      <c r="AF809" s="1019"/>
      <c r="AG809" s="1019"/>
      <c r="AH809" s="1019"/>
      <c r="AI809" s="1019"/>
      <c r="AJ809" s="1019"/>
      <c r="AK809" s="1019"/>
      <c r="AL809" s="1019"/>
      <c r="AM809" s="1019"/>
      <c r="AN809" s="1019"/>
      <c r="AO809" s="1019"/>
      <c r="AP809" s="1019"/>
      <c r="AQ809" s="1019"/>
      <c r="AR809" s="1019"/>
      <c r="AS809" s="1019"/>
      <c r="AT809" s="1039"/>
      <c r="AU809" s="1039"/>
      <c r="AV809" s="1042"/>
      <c r="AW809" s="1041"/>
      <c r="AX809" s="1039"/>
      <c r="AY809" s="1039"/>
      <c r="AZ809" s="1019"/>
      <c r="BA809" s="1019"/>
      <c r="BB809" s="1039"/>
      <c r="BC809" s="1039"/>
      <c r="BD809" s="1039"/>
      <c r="BE809" s="1019"/>
      <c r="BF809" s="1019"/>
      <c r="BG809" s="1039"/>
      <c r="BH809" s="1007"/>
      <c r="BI809" s="1007"/>
      <c r="BJ809" s="1007"/>
      <c r="BK809" s="1007"/>
      <c r="BL809" s="1007"/>
      <c r="BM809" s="1007"/>
      <c r="BN809" s="1007"/>
      <c r="BO809" s="1007"/>
      <c r="BP809" s="1007"/>
      <c r="BQ809" s="1007"/>
      <c r="BR809" s="1007"/>
      <c r="BS809" s="1007"/>
      <c r="BT809" s="1007"/>
      <c r="BU809" s="1007"/>
      <c r="BV809" s="1007"/>
      <c r="BW809" s="1007"/>
      <c r="BX809" s="1007"/>
      <c r="BY809" s="1007"/>
      <c r="BZ809" s="1007"/>
      <c r="CA809" s="1007"/>
      <c r="CB809" s="1007"/>
      <c r="CC809" s="1007"/>
      <c r="CD809" s="1007"/>
      <c r="CE809" s="1007"/>
      <c r="CF809" s="1007"/>
      <c r="CG809" s="1007"/>
      <c r="CH809" s="1007"/>
      <c r="CI809" s="1007"/>
      <c r="CJ809" s="1007"/>
    </row>
    <row r="810" spans="1:88" s="1011" customFormat="1" hidden="1">
      <c r="A810" s="1039"/>
      <c r="B810" s="1019"/>
      <c r="C810" s="1019"/>
      <c r="D810" s="1019"/>
      <c r="E810" s="1019"/>
      <c r="F810" s="1019"/>
      <c r="G810" s="1019"/>
      <c r="H810" s="1019"/>
      <c r="I810" s="1019"/>
      <c r="J810" s="1019"/>
      <c r="K810" s="1019"/>
      <c r="L810" s="1019"/>
      <c r="M810" s="1019"/>
      <c r="N810" s="1019"/>
      <c r="O810" s="1019"/>
      <c r="P810" s="1019"/>
      <c r="Q810" s="1019"/>
      <c r="R810" s="1019"/>
      <c r="S810" s="1019"/>
      <c r="T810" s="1019"/>
      <c r="U810" s="1019"/>
      <c r="V810" s="1019"/>
      <c r="W810" s="1019"/>
      <c r="X810" s="1040"/>
      <c r="Y810" s="1041"/>
      <c r="Z810" s="1019"/>
      <c r="AA810" s="1019"/>
      <c r="AB810" s="1019"/>
      <c r="AC810" s="1019"/>
      <c r="AD810" s="1019"/>
      <c r="AE810" s="1019"/>
      <c r="AF810" s="1019"/>
      <c r="AG810" s="1019"/>
      <c r="AH810" s="1019"/>
      <c r="AI810" s="1019"/>
      <c r="AJ810" s="1019"/>
      <c r="AK810" s="1019"/>
      <c r="AL810" s="1019"/>
      <c r="AM810" s="1019"/>
      <c r="AN810" s="1019"/>
      <c r="AO810" s="1019"/>
      <c r="AP810" s="1019"/>
      <c r="AQ810" s="1019"/>
      <c r="AR810" s="1019"/>
      <c r="AS810" s="1019"/>
      <c r="AT810" s="1039"/>
      <c r="AU810" s="1039"/>
      <c r="AV810" s="1042"/>
      <c r="AW810" s="1041"/>
      <c r="AX810" s="1039"/>
      <c r="AY810" s="1039"/>
      <c r="AZ810" s="1019"/>
      <c r="BA810" s="1019"/>
      <c r="BB810" s="1039"/>
      <c r="BC810" s="1039"/>
      <c r="BD810" s="1039"/>
      <c r="BE810" s="1019"/>
      <c r="BF810" s="1019"/>
      <c r="BG810" s="1039"/>
      <c r="BH810" s="1007"/>
      <c r="BI810" s="1007"/>
      <c r="BJ810" s="1007"/>
      <c r="BK810" s="1007"/>
      <c r="BL810" s="1007"/>
      <c r="BM810" s="1007"/>
      <c r="BN810" s="1007"/>
      <c r="BO810" s="1007"/>
      <c r="BP810" s="1007"/>
      <c r="BQ810" s="1007"/>
      <c r="BR810" s="1007"/>
      <c r="BS810" s="1007"/>
      <c r="BT810" s="1007"/>
      <c r="BU810" s="1007"/>
      <c r="BV810" s="1007"/>
      <c r="BW810" s="1007"/>
      <c r="BX810" s="1007"/>
      <c r="BY810" s="1007"/>
      <c r="BZ810" s="1007"/>
      <c r="CA810" s="1007"/>
      <c r="CB810" s="1007"/>
      <c r="CC810" s="1007"/>
      <c r="CD810" s="1007"/>
      <c r="CE810" s="1007"/>
      <c r="CF810" s="1007"/>
      <c r="CG810" s="1007"/>
      <c r="CH810" s="1007"/>
      <c r="CI810" s="1007"/>
      <c r="CJ810" s="1007"/>
    </row>
    <row r="811" spans="1:88" s="1011" customFormat="1" hidden="1">
      <c r="A811" s="1039"/>
      <c r="B811" s="1019"/>
      <c r="C811" s="1019"/>
      <c r="D811" s="1019"/>
      <c r="E811" s="1019"/>
      <c r="F811" s="1019"/>
      <c r="G811" s="1019"/>
      <c r="H811" s="1019"/>
      <c r="I811" s="1019"/>
      <c r="J811" s="1019"/>
      <c r="K811" s="1019"/>
      <c r="L811" s="1019"/>
      <c r="M811" s="1019"/>
      <c r="N811" s="1019"/>
      <c r="O811" s="1019"/>
      <c r="P811" s="1019"/>
      <c r="Q811" s="1019"/>
      <c r="R811" s="1019"/>
      <c r="S811" s="1019"/>
      <c r="T811" s="1019"/>
      <c r="U811" s="1019"/>
      <c r="V811" s="1019"/>
      <c r="W811" s="1019"/>
      <c r="X811" s="1040"/>
      <c r="Y811" s="1041"/>
      <c r="Z811" s="1019"/>
      <c r="AA811" s="1019"/>
      <c r="AB811" s="1019"/>
      <c r="AC811" s="1019"/>
      <c r="AD811" s="1019"/>
      <c r="AE811" s="1019"/>
      <c r="AF811" s="1019"/>
      <c r="AG811" s="1019"/>
      <c r="AH811" s="1019"/>
      <c r="AI811" s="1019"/>
      <c r="AJ811" s="1019"/>
      <c r="AK811" s="1019"/>
      <c r="AL811" s="1019"/>
      <c r="AM811" s="1019"/>
      <c r="AN811" s="1019"/>
      <c r="AO811" s="1019"/>
      <c r="AP811" s="1019"/>
      <c r="AQ811" s="1019"/>
      <c r="AR811" s="1019"/>
      <c r="AS811" s="1019"/>
      <c r="AT811" s="1039"/>
      <c r="AU811" s="1039"/>
      <c r="AV811" s="1042"/>
      <c r="AW811" s="1041"/>
      <c r="AX811" s="1039"/>
      <c r="AY811" s="1039"/>
      <c r="AZ811" s="1019"/>
      <c r="BA811" s="1019"/>
      <c r="BB811" s="1039"/>
      <c r="BC811" s="1039"/>
      <c r="BD811" s="1039"/>
      <c r="BE811" s="1019"/>
      <c r="BF811" s="1019"/>
      <c r="BG811" s="1039"/>
      <c r="BH811" s="1007"/>
      <c r="BI811" s="1007"/>
      <c r="BJ811" s="1007"/>
      <c r="BK811" s="1007"/>
      <c r="BL811" s="1007"/>
      <c r="BM811" s="1007"/>
      <c r="BN811" s="1007"/>
      <c r="BO811" s="1007"/>
      <c r="BP811" s="1007"/>
      <c r="BQ811" s="1007"/>
      <c r="BR811" s="1007"/>
      <c r="BS811" s="1007"/>
      <c r="BT811" s="1007"/>
      <c r="BU811" s="1007"/>
      <c r="BV811" s="1007"/>
      <c r="BW811" s="1007"/>
      <c r="BX811" s="1007"/>
      <c r="BY811" s="1007"/>
      <c r="BZ811" s="1007"/>
      <c r="CA811" s="1007"/>
      <c r="CB811" s="1007"/>
      <c r="CC811" s="1007"/>
      <c r="CD811" s="1007"/>
      <c r="CE811" s="1007"/>
      <c r="CF811" s="1007"/>
      <c r="CG811" s="1007"/>
      <c r="CH811" s="1007"/>
      <c r="CI811" s="1007"/>
      <c r="CJ811" s="1007"/>
    </row>
    <row r="812" spans="1:88" s="1011" customFormat="1" hidden="1">
      <c r="A812" s="1039"/>
      <c r="B812" s="1019"/>
      <c r="C812" s="1019"/>
      <c r="D812" s="1019"/>
      <c r="E812" s="1019"/>
      <c r="F812" s="1019"/>
      <c r="G812" s="1019"/>
      <c r="H812" s="1019"/>
      <c r="I812" s="1019"/>
      <c r="J812" s="1019"/>
      <c r="K812" s="1019"/>
      <c r="L812" s="1019"/>
      <c r="M812" s="1019"/>
      <c r="N812" s="1019"/>
      <c r="O812" s="1019"/>
      <c r="P812" s="1019"/>
      <c r="Q812" s="1019"/>
      <c r="R812" s="1019"/>
      <c r="S812" s="1019"/>
      <c r="T812" s="1019"/>
      <c r="U812" s="1019"/>
      <c r="V812" s="1019"/>
      <c r="W812" s="1019"/>
      <c r="X812" s="1040"/>
      <c r="Y812" s="1041"/>
      <c r="Z812" s="1019"/>
      <c r="AA812" s="1019"/>
      <c r="AB812" s="1019"/>
      <c r="AC812" s="1019"/>
      <c r="AD812" s="1019"/>
      <c r="AE812" s="1019"/>
      <c r="AF812" s="1019"/>
      <c r="AG812" s="1019"/>
      <c r="AH812" s="1019"/>
      <c r="AI812" s="1019"/>
      <c r="AJ812" s="1019"/>
      <c r="AK812" s="1019"/>
      <c r="AL812" s="1019"/>
      <c r="AM812" s="1019"/>
      <c r="AN812" s="1019"/>
      <c r="AO812" s="1019"/>
      <c r="AP812" s="1019"/>
      <c r="AQ812" s="1019"/>
      <c r="AR812" s="1019"/>
      <c r="AS812" s="1019"/>
      <c r="AT812" s="1039"/>
      <c r="AU812" s="1039"/>
      <c r="AV812" s="1042"/>
      <c r="AW812" s="1041"/>
      <c r="AX812" s="1039"/>
      <c r="AY812" s="1039"/>
      <c r="AZ812" s="1019"/>
      <c r="BA812" s="1019"/>
      <c r="BB812" s="1039"/>
      <c r="BC812" s="1039"/>
      <c r="BD812" s="1039"/>
      <c r="BE812" s="1019"/>
      <c r="BF812" s="1019"/>
      <c r="BG812" s="1039"/>
      <c r="BH812" s="1007"/>
      <c r="BI812" s="1007"/>
      <c r="BJ812" s="1007"/>
      <c r="BK812" s="1007"/>
      <c r="BL812" s="1007"/>
      <c r="BM812" s="1007"/>
      <c r="BN812" s="1007"/>
      <c r="BO812" s="1007"/>
      <c r="BP812" s="1007"/>
      <c r="BQ812" s="1007"/>
      <c r="BR812" s="1007"/>
      <c r="BS812" s="1007"/>
      <c r="BT812" s="1007"/>
      <c r="BU812" s="1007"/>
      <c r="BV812" s="1007"/>
      <c r="BW812" s="1007"/>
      <c r="BX812" s="1007"/>
      <c r="BY812" s="1007"/>
      <c r="BZ812" s="1007"/>
      <c r="CA812" s="1007"/>
      <c r="CB812" s="1007"/>
      <c r="CC812" s="1007"/>
      <c r="CD812" s="1007"/>
      <c r="CE812" s="1007"/>
      <c r="CF812" s="1007"/>
      <c r="CG812" s="1007"/>
      <c r="CH812" s="1007"/>
      <c r="CI812" s="1007"/>
      <c r="CJ812" s="1007"/>
    </row>
    <row r="813" spans="1:88" s="1011" customFormat="1" hidden="1">
      <c r="A813" s="1039"/>
      <c r="B813" s="1019"/>
      <c r="C813" s="1019"/>
      <c r="D813" s="1019"/>
      <c r="E813" s="1019"/>
      <c r="F813" s="1019"/>
      <c r="G813" s="1019"/>
      <c r="H813" s="1019"/>
      <c r="I813" s="1019"/>
      <c r="J813" s="1019"/>
      <c r="K813" s="1019"/>
      <c r="L813" s="1019"/>
      <c r="M813" s="1019"/>
      <c r="N813" s="1019"/>
      <c r="O813" s="1019"/>
      <c r="P813" s="1019"/>
      <c r="Q813" s="1019"/>
      <c r="R813" s="1019"/>
      <c r="S813" s="1019"/>
      <c r="T813" s="1019"/>
      <c r="U813" s="1019"/>
      <c r="V813" s="1019"/>
      <c r="W813" s="1019"/>
      <c r="X813" s="1040"/>
      <c r="Y813" s="1041"/>
      <c r="Z813" s="1019"/>
      <c r="AA813" s="1019"/>
      <c r="AB813" s="1019"/>
      <c r="AC813" s="1019"/>
      <c r="AD813" s="1019"/>
      <c r="AE813" s="1019"/>
      <c r="AF813" s="1019"/>
      <c r="AG813" s="1019"/>
      <c r="AH813" s="1019"/>
      <c r="AI813" s="1019"/>
      <c r="AJ813" s="1019"/>
      <c r="AK813" s="1019"/>
      <c r="AL813" s="1019"/>
      <c r="AM813" s="1019"/>
      <c r="AN813" s="1019"/>
      <c r="AO813" s="1019"/>
      <c r="AP813" s="1019"/>
      <c r="AQ813" s="1019"/>
      <c r="AR813" s="1019"/>
      <c r="AS813" s="1019"/>
      <c r="AT813" s="1039"/>
      <c r="AU813" s="1039"/>
      <c r="AV813" s="1042"/>
      <c r="AW813" s="1041"/>
      <c r="AX813" s="1039"/>
      <c r="AY813" s="1039"/>
      <c r="AZ813" s="1019"/>
      <c r="BA813" s="1019"/>
      <c r="BB813" s="1039"/>
      <c r="BC813" s="1039"/>
      <c r="BD813" s="1039"/>
      <c r="BE813" s="1019"/>
      <c r="BF813" s="1019"/>
      <c r="BG813" s="1039"/>
      <c r="BH813" s="1007"/>
      <c r="BI813" s="1007"/>
      <c r="BJ813" s="1007"/>
      <c r="BK813" s="1007"/>
      <c r="BL813" s="1007"/>
      <c r="BM813" s="1007"/>
      <c r="BN813" s="1007"/>
      <c r="BO813" s="1007"/>
      <c r="BP813" s="1007"/>
      <c r="BQ813" s="1007"/>
      <c r="BR813" s="1007"/>
      <c r="BS813" s="1007"/>
      <c r="BT813" s="1007"/>
      <c r="BU813" s="1007"/>
      <c r="BV813" s="1007"/>
      <c r="BW813" s="1007"/>
      <c r="BX813" s="1007"/>
      <c r="BY813" s="1007"/>
      <c r="BZ813" s="1007"/>
      <c r="CA813" s="1007"/>
      <c r="CB813" s="1007"/>
      <c r="CC813" s="1007"/>
      <c r="CD813" s="1007"/>
      <c r="CE813" s="1007"/>
      <c r="CF813" s="1007"/>
      <c r="CG813" s="1007"/>
      <c r="CH813" s="1007"/>
      <c r="CI813" s="1007"/>
      <c r="CJ813" s="1007"/>
    </row>
    <row r="814" spans="1:88" s="1011" customFormat="1" hidden="1">
      <c r="A814" s="1039"/>
      <c r="B814" s="1019"/>
      <c r="C814" s="1019"/>
      <c r="D814" s="1019"/>
      <c r="E814" s="1019"/>
      <c r="F814" s="1019"/>
      <c r="G814" s="1019"/>
      <c r="H814" s="1019"/>
      <c r="I814" s="1019"/>
      <c r="J814" s="1019"/>
      <c r="K814" s="1019"/>
      <c r="L814" s="1019"/>
      <c r="M814" s="1019"/>
      <c r="N814" s="1019"/>
      <c r="O814" s="1019"/>
      <c r="P814" s="1019"/>
      <c r="Q814" s="1019"/>
      <c r="R814" s="1019"/>
      <c r="S814" s="1019"/>
      <c r="T814" s="1019"/>
      <c r="U814" s="1019"/>
      <c r="V814" s="1019"/>
      <c r="W814" s="1019"/>
      <c r="X814" s="1040"/>
      <c r="Y814" s="1041"/>
      <c r="Z814" s="1019"/>
      <c r="AA814" s="1019"/>
      <c r="AB814" s="1019"/>
      <c r="AC814" s="1019"/>
      <c r="AD814" s="1019"/>
      <c r="AE814" s="1019"/>
      <c r="AF814" s="1019"/>
      <c r="AG814" s="1019"/>
      <c r="AH814" s="1019"/>
      <c r="AI814" s="1019"/>
      <c r="AJ814" s="1019"/>
      <c r="AK814" s="1019"/>
      <c r="AL814" s="1019"/>
      <c r="AM814" s="1019"/>
      <c r="AN814" s="1019"/>
      <c r="AO814" s="1019"/>
      <c r="AP814" s="1019"/>
      <c r="AQ814" s="1019"/>
      <c r="AR814" s="1019"/>
      <c r="AS814" s="1019"/>
      <c r="AT814" s="1039"/>
      <c r="AU814" s="1039"/>
      <c r="AV814" s="1042"/>
      <c r="AW814" s="1041"/>
      <c r="AX814" s="1039"/>
      <c r="AY814" s="1039"/>
      <c r="AZ814" s="1019"/>
      <c r="BA814" s="1019"/>
      <c r="BB814" s="1039"/>
      <c r="BC814" s="1039"/>
      <c r="BD814" s="1039"/>
      <c r="BE814" s="1019"/>
      <c r="BF814" s="1019"/>
      <c r="BG814" s="1039"/>
      <c r="BH814" s="1007"/>
      <c r="BI814" s="1007"/>
      <c r="BJ814" s="1007"/>
      <c r="BK814" s="1007"/>
      <c r="BL814" s="1007"/>
      <c r="BM814" s="1007"/>
      <c r="BN814" s="1007"/>
      <c r="BO814" s="1007"/>
      <c r="BP814" s="1007"/>
      <c r="BQ814" s="1007"/>
      <c r="BR814" s="1007"/>
      <c r="BS814" s="1007"/>
      <c r="BT814" s="1007"/>
      <c r="BU814" s="1007"/>
      <c r="BV814" s="1007"/>
      <c r="BW814" s="1007"/>
      <c r="BX814" s="1007"/>
      <c r="BY814" s="1007"/>
      <c r="BZ814" s="1007"/>
      <c r="CA814" s="1007"/>
      <c r="CB814" s="1007"/>
      <c r="CC814" s="1007"/>
      <c r="CD814" s="1007"/>
      <c r="CE814" s="1007"/>
      <c r="CF814" s="1007"/>
      <c r="CG814" s="1007"/>
      <c r="CH814" s="1007"/>
      <c r="CI814" s="1007"/>
      <c r="CJ814" s="1007"/>
    </row>
    <row r="815" spans="1:88" s="1011" customFormat="1" hidden="1">
      <c r="A815" s="1039"/>
      <c r="B815" s="1019"/>
      <c r="C815" s="1019"/>
      <c r="D815" s="1019"/>
      <c r="E815" s="1019"/>
      <c r="F815" s="1019"/>
      <c r="G815" s="1019"/>
      <c r="H815" s="1019"/>
      <c r="I815" s="1019"/>
      <c r="J815" s="1019"/>
      <c r="K815" s="1019"/>
      <c r="L815" s="1019"/>
      <c r="M815" s="1019"/>
      <c r="N815" s="1019"/>
      <c r="O815" s="1019"/>
      <c r="P815" s="1019"/>
      <c r="Q815" s="1019"/>
      <c r="R815" s="1019"/>
      <c r="S815" s="1019"/>
      <c r="T815" s="1019"/>
      <c r="U815" s="1019"/>
      <c r="V815" s="1019"/>
      <c r="W815" s="1019"/>
      <c r="X815" s="1040"/>
      <c r="Y815" s="1041"/>
      <c r="Z815" s="1019"/>
      <c r="AA815" s="1019"/>
      <c r="AB815" s="1019"/>
      <c r="AC815" s="1019"/>
      <c r="AD815" s="1019"/>
      <c r="AE815" s="1019"/>
      <c r="AF815" s="1019"/>
      <c r="AG815" s="1019"/>
      <c r="AH815" s="1019"/>
      <c r="AI815" s="1019"/>
      <c r="AJ815" s="1019"/>
      <c r="AK815" s="1019"/>
      <c r="AL815" s="1019"/>
      <c r="AM815" s="1019"/>
      <c r="AN815" s="1019"/>
      <c r="AO815" s="1019"/>
      <c r="AP815" s="1019"/>
      <c r="AQ815" s="1019"/>
      <c r="AR815" s="1019"/>
      <c r="AS815" s="1019"/>
      <c r="AT815" s="1039"/>
      <c r="AU815" s="1039"/>
      <c r="AV815" s="1042"/>
      <c r="AW815" s="1041"/>
      <c r="AX815" s="1039"/>
      <c r="AY815" s="1039"/>
      <c r="AZ815" s="1019"/>
      <c r="BA815" s="1019"/>
      <c r="BB815" s="1039"/>
      <c r="BC815" s="1039"/>
      <c r="BD815" s="1039"/>
      <c r="BE815" s="1019"/>
      <c r="BF815" s="1019"/>
      <c r="BG815" s="1039"/>
      <c r="BH815" s="1007"/>
      <c r="BI815" s="1007"/>
      <c r="BJ815" s="1007"/>
      <c r="BK815" s="1007"/>
      <c r="BL815" s="1007"/>
      <c r="BM815" s="1007"/>
      <c r="BN815" s="1007"/>
      <c r="BO815" s="1007"/>
      <c r="BP815" s="1007"/>
      <c r="BQ815" s="1007"/>
      <c r="BR815" s="1007"/>
      <c r="BS815" s="1007"/>
      <c r="BT815" s="1007"/>
      <c r="BU815" s="1007"/>
      <c r="BV815" s="1007"/>
      <c r="BW815" s="1007"/>
      <c r="BX815" s="1007"/>
      <c r="BY815" s="1007"/>
      <c r="BZ815" s="1007"/>
      <c r="CA815" s="1007"/>
      <c r="CB815" s="1007"/>
      <c r="CC815" s="1007"/>
      <c r="CD815" s="1007"/>
      <c r="CE815" s="1007"/>
      <c r="CF815" s="1007"/>
      <c r="CG815" s="1007"/>
      <c r="CH815" s="1007"/>
      <c r="CI815" s="1007"/>
      <c r="CJ815" s="1007"/>
    </row>
    <row r="816" spans="1:88" s="1011" customFormat="1" hidden="1">
      <c r="A816" s="1039"/>
      <c r="B816" s="1019"/>
      <c r="C816" s="1019"/>
      <c r="D816" s="1019"/>
      <c r="E816" s="1019"/>
      <c r="F816" s="1019"/>
      <c r="G816" s="1019"/>
      <c r="H816" s="1019"/>
      <c r="I816" s="1019"/>
      <c r="J816" s="1019"/>
      <c r="K816" s="1019"/>
      <c r="L816" s="1019"/>
      <c r="M816" s="1019"/>
      <c r="N816" s="1019"/>
      <c r="O816" s="1019"/>
      <c r="P816" s="1019"/>
      <c r="Q816" s="1019"/>
      <c r="R816" s="1019"/>
      <c r="S816" s="1019"/>
      <c r="T816" s="1019"/>
      <c r="U816" s="1019"/>
      <c r="V816" s="1019"/>
      <c r="W816" s="1019"/>
      <c r="X816" s="1040"/>
      <c r="Y816" s="1041"/>
      <c r="Z816" s="1019"/>
      <c r="AA816" s="1019"/>
      <c r="AB816" s="1019"/>
      <c r="AC816" s="1019"/>
      <c r="AD816" s="1019"/>
      <c r="AE816" s="1019"/>
      <c r="AF816" s="1019"/>
      <c r="AG816" s="1019"/>
      <c r="AH816" s="1019"/>
      <c r="AI816" s="1019"/>
      <c r="AJ816" s="1019"/>
      <c r="AK816" s="1019"/>
      <c r="AL816" s="1019"/>
      <c r="AM816" s="1019"/>
      <c r="AN816" s="1019"/>
      <c r="AO816" s="1019"/>
      <c r="AP816" s="1019"/>
      <c r="AQ816" s="1019"/>
      <c r="AR816" s="1019"/>
      <c r="AS816" s="1019"/>
      <c r="AT816" s="1039"/>
      <c r="AU816" s="1039"/>
      <c r="AV816" s="1042"/>
      <c r="AW816" s="1041"/>
      <c r="AX816" s="1039"/>
      <c r="AY816" s="1039"/>
      <c r="AZ816" s="1019"/>
      <c r="BA816" s="1019"/>
      <c r="BB816" s="1039"/>
      <c r="BC816" s="1039"/>
      <c r="BD816" s="1039"/>
      <c r="BE816" s="1019"/>
      <c r="BF816" s="1019"/>
      <c r="BG816" s="1039"/>
      <c r="BH816" s="1007"/>
      <c r="BI816" s="1007"/>
      <c r="BJ816" s="1007"/>
      <c r="BK816" s="1007"/>
      <c r="BL816" s="1007"/>
      <c r="BM816" s="1007"/>
      <c r="BN816" s="1007"/>
      <c r="BO816" s="1007"/>
      <c r="BP816" s="1007"/>
      <c r="BQ816" s="1007"/>
      <c r="BR816" s="1007"/>
      <c r="BS816" s="1007"/>
      <c r="BT816" s="1007"/>
      <c r="BU816" s="1007"/>
      <c r="BV816" s="1007"/>
      <c r="BW816" s="1007"/>
      <c r="BX816" s="1007"/>
      <c r="BY816" s="1007"/>
      <c r="BZ816" s="1007"/>
      <c r="CA816" s="1007"/>
      <c r="CB816" s="1007"/>
      <c r="CC816" s="1007"/>
      <c r="CD816" s="1007"/>
      <c r="CE816" s="1007"/>
      <c r="CF816" s="1007"/>
      <c r="CG816" s="1007"/>
      <c r="CH816" s="1007"/>
      <c r="CI816" s="1007"/>
      <c r="CJ816" s="1007"/>
    </row>
    <row r="817" spans="1:88" s="1011" customFormat="1" hidden="1">
      <c r="A817" s="1039"/>
      <c r="B817" s="1019"/>
      <c r="C817" s="1019"/>
      <c r="D817" s="1019"/>
      <c r="E817" s="1019"/>
      <c r="F817" s="1019"/>
      <c r="G817" s="1019"/>
      <c r="H817" s="1019"/>
      <c r="I817" s="1019"/>
      <c r="J817" s="1019"/>
      <c r="K817" s="1019"/>
      <c r="L817" s="1019"/>
      <c r="M817" s="1019"/>
      <c r="N817" s="1019"/>
      <c r="O817" s="1019"/>
      <c r="P817" s="1019"/>
      <c r="Q817" s="1019"/>
      <c r="R817" s="1019"/>
      <c r="S817" s="1019"/>
      <c r="T817" s="1019"/>
      <c r="U817" s="1019"/>
      <c r="V817" s="1019"/>
      <c r="W817" s="1019"/>
      <c r="X817" s="1040"/>
      <c r="Y817" s="1041"/>
      <c r="Z817" s="1019"/>
      <c r="AA817" s="1019"/>
      <c r="AB817" s="1019"/>
      <c r="AC817" s="1019"/>
      <c r="AD817" s="1019"/>
      <c r="AE817" s="1019"/>
      <c r="AF817" s="1019"/>
      <c r="AG817" s="1019"/>
      <c r="AH817" s="1019"/>
      <c r="AI817" s="1019"/>
      <c r="AJ817" s="1019"/>
      <c r="AK817" s="1019"/>
      <c r="AL817" s="1019"/>
      <c r="AM817" s="1019"/>
      <c r="AN817" s="1019"/>
      <c r="AO817" s="1019"/>
      <c r="AP817" s="1019"/>
      <c r="AQ817" s="1019"/>
      <c r="AR817" s="1019"/>
      <c r="AS817" s="1019"/>
      <c r="AT817" s="1039"/>
      <c r="AU817" s="1039"/>
      <c r="AV817" s="1042"/>
      <c r="AW817" s="1041"/>
      <c r="AX817" s="1039"/>
      <c r="AY817" s="1039"/>
      <c r="AZ817" s="1019"/>
      <c r="BA817" s="1019"/>
      <c r="BB817" s="1039"/>
      <c r="BC817" s="1039"/>
      <c r="BD817" s="1039"/>
      <c r="BE817" s="1019"/>
      <c r="BF817" s="1019"/>
      <c r="BG817" s="1039"/>
      <c r="BH817" s="1007"/>
      <c r="BI817" s="1007"/>
      <c r="BJ817" s="1007"/>
      <c r="BK817" s="1007"/>
      <c r="BL817" s="1007"/>
      <c r="BM817" s="1007"/>
      <c r="BN817" s="1007"/>
      <c r="BO817" s="1007"/>
      <c r="BP817" s="1007"/>
      <c r="BQ817" s="1007"/>
      <c r="BR817" s="1007"/>
      <c r="BS817" s="1007"/>
      <c r="BT817" s="1007"/>
      <c r="BU817" s="1007"/>
      <c r="BV817" s="1007"/>
      <c r="BW817" s="1007"/>
      <c r="BX817" s="1007"/>
      <c r="BY817" s="1007"/>
      <c r="BZ817" s="1007"/>
      <c r="CA817" s="1007"/>
      <c r="CB817" s="1007"/>
      <c r="CC817" s="1007"/>
      <c r="CD817" s="1007"/>
      <c r="CE817" s="1007"/>
      <c r="CF817" s="1007"/>
      <c r="CG817" s="1007"/>
      <c r="CH817" s="1007"/>
      <c r="CI817" s="1007"/>
      <c r="CJ817" s="1007"/>
    </row>
    <row r="818" spans="1:88" s="1011" customFormat="1" hidden="1">
      <c r="A818" s="1039"/>
      <c r="B818" s="1019"/>
      <c r="C818" s="1019"/>
      <c r="D818" s="1019"/>
      <c r="E818" s="1019"/>
      <c r="F818" s="1019"/>
      <c r="G818" s="1019"/>
      <c r="H818" s="1019"/>
      <c r="I818" s="1019"/>
      <c r="J818" s="1019"/>
      <c r="K818" s="1019"/>
      <c r="L818" s="1019"/>
      <c r="M818" s="1019"/>
      <c r="N818" s="1019"/>
      <c r="O818" s="1019"/>
      <c r="P818" s="1019"/>
      <c r="Q818" s="1019"/>
      <c r="R818" s="1019"/>
      <c r="S818" s="1019"/>
      <c r="T818" s="1019"/>
      <c r="U818" s="1019"/>
      <c r="V818" s="1019"/>
      <c r="W818" s="1019"/>
      <c r="X818" s="1040"/>
      <c r="Y818" s="1041"/>
      <c r="Z818" s="1019"/>
      <c r="AA818" s="1019"/>
      <c r="AB818" s="1019"/>
      <c r="AC818" s="1019"/>
      <c r="AD818" s="1019"/>
      <c r="AE818" s="1019"/>
      <c r="AF818" s="1019"/>
      <c r="AG818" s="1019"/>
      <c r="AH818" s="1019"/>
      <c r="AI818" s="1019"/>
      <c r="AJ818" s="1019"/>
      <c r="AK818" s="1019"/>
      <c r="AL818" s="1019"/>
      <c r="AM818" s="1019"/>
      <c r="AN818" s="1019"/>
      <c r="AO818" s="1019"/>
      <c r="AP818" s="1019"/>
      <c r="AQ818" s="1019"/>
      <c r="AR818" s="1019"/>
      <c r="AS818" s="1019"/>
      <c r="AT818" s="1039"/>
      <c r="AU818" s="1039"/>
      <c r="AV818" s="1042"/>
      <c r="AW818" s="1041"/>
      <c r="AX818" s="1039"/>
      <c r="AY818" s="1039"/>
      <c r="AZ818" s="1019"/>
      <c r="BA818" s="1019"/>
      <c r="BB818" s="1039"/>
      <c r="BC818" s="1039"/>
      <c r="BD818" s="1039"/>
      <c r="BE818" s="1019"/>
      <c r="BF818" s="1019"/>
      <c r="BG818" s="1039"/>
      <c r="BH818" s="1007"/>
      <c r="BI818" s="1007"/>
      <c r="BJ818" s="1007"/>
      <c r="BK818" s="1007"/>
      <c r="BL818" s="1007"/>
      <c r="BM818" s="1007"/>
      <c r="BN818" s="1007"/>
      <c r="BO818" s="1007"/>
      <c r="BP818" s="1007"/>
      <c r="BQ818" s="1007"/>
      <c r="BR818" s="1007"/>
      <c r="BS818" s="1007"/>
      <c r="BT818" s="1007"/>
      <c r="BU818" s="1007"/>
      <c r="BV818" s="1007"/>
      <c r="BW818" s="1007"/>
      <c r="BX818" s="1007"/>
      <c r="BY818" s="1007"/>
      <c r="BZ818" s="1007"/>
      <c r="CA818" s="1007"/>
      <c r="CB818" s="1007"/>
      <c r="CC818" s="1007"/>
      <c r="CD818" s="1007"/>
      <c r="CE818" s="1007"/>
      <c r="CF818" s="1007"/>
      <c r="CG818" s="1007"/>
      <c r="CH818" s="1007"/>
      <c r="CI818" s="1007"/>
      <c r="CJ818" s="1007"/>
    </row>
    <row r="819" spans="1:88" s="1011" customFormat="1" hidden="1">
      <c r="A819" s="1039"/>
      <c r="B819" s="1019"/>
      <c r="C819" s="1019"/>
      <c r="D819" s="1019"/>
      <c r="E819" s="1019"/>
      <c r="F819" s="1019"/>
      <c r="G819" s="1019"/>
      <c r="H819" s="1019"/>
      <c r="I819" s="1019"/>
      <c r="J819" s="1019"/>
      <c r="K819" s="1019"/>
      <c r="L819" s="1019"/>
      <c r="M819" s="1019"/>
      <c r="N819" s="1019"/>
      <c r="O819" s="1019"/>
      <c r="P819" s="1019"/>
      <c r="Q819" s="1019"/>
      <c r="R819" s="1019"/>
      <c r="S819" s="1019"/>
      <c r="T819" s="1019"/>
      <c r="U819" s="1019"/>
      <c r="V819" s="1019"/>
      <c r="W819" s="1019"/>
      <c r="X819" s="1040"/>
      <c r="Y819" s="1041"/>
      <c r="Z819" s="1019"/>
      <c r="AA819" s="1019"/>
      <c r="AB819" s="1019"/>
      <c r="AC819" s="1019"/>
      <c r="AD819" s="1019"/>
      <c r="AE819" s="1019"/>
      <c r="AF819" s="1019"/>
      <c r="AG819" s="1019"/>
      <c r="AH819" s="1019"/>
      <c r="AI819" s="1019"/>
      <c r="AJ819" s="1019"/>
      <c r="AK819" s="1019"/>
      <c r="AL819" s="1019"/>
      <c r="AM819" s="1019"/>
      <c r="AN819" s="1019"/>
      <c r="AO819" s="1019"/>
      <c r="AP819" s="1019"/>
      <c r="AQ819" s="1019"/>
      <c r="AR819" s="1019"/>
      <c r="AS819" s="1019"/>
      <c r="AT819" s="1039"/>
      <c r="AU819" s="1039"/>
      <c r="AV819" s="1042"/>
      <c r="AW819" s="1041"/>
      <c r="AX819" s="1039"/>
      <c r="AY819" s="1039"/>
      <c r="AZ819" s="1019"/>
      <c r="BA819" s="1019"/>
      <c r="BB819" s="1039"/>
      <c r="BC819" s="1039"/>
      <c r="BD819" s="1039"/>
      <c r="BE819" s="1019"/>
      <c r="BF819" s="1019"/>
      <c r="BG819" s="1039"/>
      <c r="BH819" s="1007"/>
      <c r="BI819" s="1007"/>
      <c r="BJ819" s="1007"/>
      <c r="BK819" s="1007"/>
      <c r="BL819" s="1007"/>
      <c r="BM819" s="1007"/>
      <c r="BN819" s="1007"/>
      <c r="BO819" s="1007"/>
      <c r="BP819" s="1007"/>
      <c r="BQ819" s="1007"/>
      <c r="BR819" s="1007"/>
      <c r="BS819" s="1007"/>
      <c r="BT819" s="1007"/>
      <c r="BU819" s="1007"/>
      <c r="BV819" s="1007"/>
      <c r="BW819" s="1007"/>
      <c r="BX819" s="1007"/>
      <c r="BY819" s="1007"/>
      <c r="BZ819" s="1007"/>
      <c r="CA819" s="1007"/>
      <c r="CB819" s="1007"/>
      <c r="CC819" s="1007"/>
      <c r="CD819" s="1007"/>
      <c r="CE819" s="1007"/>
      <c r="CF819" s="1007"/>
      <c r="CG819" s="1007"/>
      <c r="CH819" s="1007"/>
      <c r="CI819" s="1007"/>
      <c r="CJ819" s="1007"/>
    </row>
    <row r="820" spans="1:88" s="1011" customFormat="1" hidden="1">
      <c r="A820" s="1039"/>
      <c r="B820" s="1019"/>
      <c r="C820" s="1019"/>
      <c r="D820" s="1019"/>
      <c r="E820" s="1019"/>
      <c r="F820" s="1019"/>
      <c r="G820" s="1019"/>
      <c r="H820" s="1019"/>
      <c r="I820" s="1019"/>
      <c r="J820" s="1019"/>
      <c r="K820" s="1019"/>
      <c r="L820" s="1019"/>
      <c r="M820" s="1019"/>
      <c r="N820" s="1019"/>
      <c r="O820" s="1019"/>
      <c r="P820" s="1019"/>
      <c r="Q820" s="1019"/>
      <c r="R820" s="1019"/>
      <c r="S820" s="1019"/>
      <c r="T820" s="1019"/>
      <c r="U820" s="1019"/>
      <c r="V820" s="1019"/>
      <c r="W820" s="1019"/>
      <c r="X820" s="1040"/>
      <c r="Y820" s="1041"/>
      <c r="Z820" s="1019"/>
      <c r="AA820" s="1019"/>
      <c r="AB820" s="1019"/>
      <c r="AC820" s="1019"/>
      <c r="AD820" s="1019"/>
      <c r="AE820" s="1019"/>
      <c r="AF820" s="1019"/>
      <c r="AG820" s="1019"/>
      <c r="AH820" s="1019"/>
      <c r="AI820" s="1019"/>
      <c r="AJ820" s="1019"/>
      <c r="AK820" s="1019"/>
      <c r="AL820" s="1019"/>
      <c r="AM820" s="1019"/>
      <c r="AN820" s="1019"/>
      <c r="AO820" s="1019"/>
      <c r="AP820" s="1019"/>
      <c r="AQ820" s="1019"/>
      <c r="AR820" s="1019"/>
      <c r="AS820" s="1019"/>
      <c r="AT820" s="1039"/>
      <c r="AU820" s="1039"/>
      <c r="AV820" s="1042"/>
      <c r="AW820" s="1041"/>
      <c r="AX820" s="1039"/>
      <c r="AY820" s="1039"/>
      <c r="AZ820" s="1019"/>
      <c r="BA820" s="1019"/>
      <c r="BB820" s="1039"/>
      <c r="BC820" s="1039"/>
      <c r="BD820" s="1039"/>
      <c r="BE820" s="1019"/>
      <c r="BF820" s="1019"/>
      <c r="BG820" s="1039"/>
      <c r="BH820" s="1007"/>
      <c r="BI820" s="1007"/>
      <c r="BJ820" s="1007"/>
      <c r="BK820" s="1007"/>
      <c r="BL820" s="1007"/>
      <c r="BM820" s="1007"/>
      <c r="BN820" s="1007"/>
      <c r="BO820" s="1007"/>
      <c r="BP820" s="1007"/>
      <c r="BQ820" s="1007"/>
      <c r="BR820" s="1007"/>
      <c r="BS820" s="1007"/>
      <c r="BT820" s="1007"/>
      <c r="BU820" s="1007"/>
      <c r="BV820" s="1007"/>
      <c r="BW820" s="1007"/>
      <c r="BX820" s="1007"/>
      <c r="BY820" s="1007"/>
      <c r="BZ820" s="1007"/>
      <c r="CA820" s="1007"/>
      <c r="CB820" s="1007"/>
      <c r="CC820" s="1007"/>
      <c r="CD820" s="1007"/>
      <c r="CE820" s="1007"/>
      <c r="CF820" s="1007"/>
      <c r="CG820" s="1007"/>
      <c r="CH820" s="1007"/>
      <c r="CI820" s="1007"/>
      <c r="CJ820" s="1007"/>
    </row>
    <row r="821" spans="1:88" s="1011" customFormat="1" hidden="1">
      <c r="A821" s="1039"/>
      <c r="B821" s="1019"/>
      <c r="C821" s="1019"/>
      <c r="D821" s="1019"/>
      <c r="E821" s="1019"/>
      <c r="F821" s="1019"/>
      <c r="G821" s="1019"/>
      <c r="H821" s="1019"/>
      <c r="I821" s="1019"/>
      <c r="J821" s="1019"/>
      <c r="K821" s="1019"/>
      <c r="L821" s="1019"/>
      <c r="M821" s="1019"/>
      <c r="N821" s="1019"/>
      <c r="O821" s="1019"/>
      <c r="P821" s="1019"/>
      <c r="Q821" s="1019"/>
      <c r="R821" s="1019"/>
      <c r="S821" s="1019"/>
      <c r="T821" s="1019"/>
      <c r="U821" s="1019"/>
      <c r="V821" s="1019"/>
      <c r="W821" s="1019"/>
      <c r="X821" s="1040"/>
      <c r="Y821" s="1041"/>
      <c r="Z821" s="1019"/>
      <c r="AA821" s="1019"/>
      <c r="AB821" s="1019"/>
      <c r="AC821" s="1019"/>
      <c r="AD821" s="1019"/>
      <c r="AE821" s="1019"/>
      <c r="AF821" s="1019"/>
      <c r="AG821" s="1019"/>
      <c r="AH821" s="1019"/>
      <c r="AI821" s="1019"/>
      <c r="AJ821" s="1019"/>
      <c r="AK821" s="1019"/>
      <c r="AL821" s="1019"/>
      <c r="AM821" s="1019"/>
      <c r="AN821" s="1019"/>
      <c r="AO821" s="1019"/>
      <c r="AP821" s="1019"/>
      <c r="AQ821" s="1019"/>
      <c r="AR821" s="1019"/>
      <c r="AS821" s="1019"/>
      <c r="AT821" s="1039"/>
      <c r="AU821" s="1039"/>
      <c r="AV821" s="1042"/>
      <c r="AW821" s="1041"/>
      <c r="AX821" s="1039"/>
      <c r="AY821" s="1039"/>
      <c r="AZ821" s="1019"/>
      <c r="BA821" s="1019"/>
      <c r="BB821" s="1039"/>
      <c r="BC821" s="1039"/>
      <c r="BD821" s="1039"/>
      <c r="BE821" s="1019"/>
      <c r="BF821" s="1019"/>
      <c r="BG821" s="1039"/>
      <c r="BH821" s="1007"/>
      <c r="BI821" s="1007"/>
      <c r="BJ821" s="1007"/>
      <c r="BK821" s="1007"/>
      <c r="BL821" s="1007"/>
      <c r="BM821" s="1007"/>
      <c r="BN821" s="1007"/>
      <c r="BO821" s="1007"/>
      <c r="BP821" s="1007"/>
      <c r="BQ821" s="1007"/>
      <c r="BR821" s="1007"/>
      <c r="BS821" s="1007"/>
      <c r="BT821" s="1007"/>
      <c r="BU821" s="1007"/>
      <c r="BV821" s="1007"/>
      <c r="BW821" s="1007"/>
      <c r="BX821" s="1007"/>
      <c r="BY821" s="1007"/>
      <c r="BZ821" s="1007"/>
      <c r="CA821" s="1007"/>
      <c r="CB821" s="1007"/>
      <c r="CC821" s="1007"/>
      <c r="CD821" s="1007"/>
      <c r="CE821" s="1007"/>
      <c r="CF821" s="1007"/>
      <c r="CG821" s="1007"/>
      <c r="CH821" s="1007"/>
      <c r="CI821" s="1007"/>
      <c r="CJ821" s="1007"/>
    </row>
    <row r="822" spans="1:88" s="1011" customFormat="1" hidden="1">
      <c r="A822" s="1039"/>
      <c r="B822" s="1019"/>
      <c r="C822" s="1019"/>
      <c r="D822" s="1019"/>
      <c r="E822" s="1019"/>
      <c r="F822" s="1019"/>
      <c r="G822" s="1019"/>
      <c r="H822" s="1019"/>
      <c r="I822" s="1019"/>
      <c r="J822" s="1019"/>
      <c r="K822" s="1019"/>
      <c r="L822" s="1019"/>
      <c r="M822" s="1019"/>
      <c r="N822" s="1019"/>
      <c r="O822" s="1019"/>
      <c r="P822" s="1019"/>
      <c r="Q822" s="1019"/>
      <c r="R822" s="1019"/>
      <c r="S822" s="1019"/>
      <c r="T822" s="1019"/>
      <c r="U822" s="1019"/>
      <c r="V822" s="1019"/>
      <c r="W822" s="1019"/>
      <c r="X822" s="1040"/>
      <c r="Y822" s="1041"/>
      <c r="Z822" s="1019"/>
      <c r="AA822" s="1019"/>
      <c r="AB822" s="1019"/>
      <c r="AC822" s="1019"/>
      <c r="AD822" s="1019"/>
      <c r="AE822" s="1019"/>
      <c r="AF822" s="1019"/>
      <c r="AG822" s="1019"/>
      <c r="AH822" s="1019"/>
      <c r="AI822" s="1019"/>
      <c r="AJ822" s="1019"/>
      <c r="AK822" s="1019"/>
      <c r="AL822" s="1019"/>
      <c r="AM822" s="1019"/>
      <c r="AN822" s="1019"/>
      <c r="AO822" s="1019"/>
      <c r="AP822" s="1019"/>
      <c r="AQ822" s="1019"/>
      <c r="AR822" s="1019"/>
      <c r="AS822" s="1019"/>
      <c r="AT822" s="1039"/>
      <c r="AU822" s="1039"/>
      <c r="AV822" s="1042"/>
      <c r="AW822" s="1041"/>
      <c r="AX822" s="1039"/>
      <c r="AY822" s="1039"/>
      <c r="AZ822" s="1019"/>
      <c r="BA822" s="1019"/>
      <c r="BB822" s="1039"/>
      <c r="BC822" s="1039"/>
      <c r="BD822" s="1039"/>
      <c r="BE822" s="1019"/>
      <c r="BF822" s="1019"/>
      <c r="BG822" s="1039"/>
      <c r="BH822" s="1007"/>
      <c r="BI822" s="1007"/>
      <c r="BJ822" s="1007"/>
      <c r="BK822" s="1007"/>
      <c r="BL822" s="1007"/>
      <c r="BM822" s="1007"/>
      <c r="BN822" s="1007"/>
      <c r="BO822" s="1007"/>
      <c r="BP822" s="1007"/>
      <c r="BQ822" s="1007"/>
      <c r="BR822" s="1007"/>
      <c r="BS822" s="1007"/>
      <c r="BT822" s="1007"/>
      <c r="BU822" s="1007"/>
      <c r="BV822" s="1007"/>
      <c r="BW822" s="1007"/>
      <c r="BX822" s="1007"/>
      <c r="BY822" s="1007"/>
      <c r="BZ822" s="1007"/>
      <c r="CA822" s="1007"/>
      <c r="CB822" s="1007"/>
      <c r="CC822" s="1007"/>
      <c r="CD822" s="1007"/>
      <c r="CE822" s="1007"/>
      <c r="CF822" s="1007"/>
      <c r="CG822" s="1007"/>
      <c r="CH822" s="1007"/>
      <c r="CI822" s="1007"/>
      <c r="CJ822" s="1007"/>
    </row>
    <row r="823" spans="1:88" s="1011" customFormat="1" hidden="1">
      <c r="A823" s="1039"/>
      <c r="B823" s="1019"/>
      <c r="C823" s="1019"/>
      <c r="D823" s="1019"/>
      <c r="E823" s="1019"/>
      <c r="F823" s="1019"/>
      <c r="G823" s="1019"/>
      <c r="H823" s="1019"/>
      <c r="I823" s="1019"/>
      <c r="J823" s="1019"/>
      <c r="K823" s="1019"/>
      <c r="L823" s="1019"/>
      <c r="M823" s="1019"/>
      <c r="N823" s="1019"/>
      <c r="O823" s="1019"/>
      <c r="P823" s="1019"/>
      <c r="Q823" s="1019"/>
      <c r="R823" s="1019"/>
      <c r="S823" s="1019"/>
      <c r="T823" s="1019"/>
      <c r="U823" s="1019"/>
      <c r="V823" s="1019"/>
      <c r="W823" s="1019"/>
      <c r="X823" s="1040"/>
      <c r="Y823" s="1041"/>
      <c r="Z823" s="1019"/>
      <c r="AA823" s="1019"/>
      <c r="AB823" s="1019"/>
      <c r="AC823" s="1019"/>
      <c r="AD823" s="1019"/>
      <c r="AE823" s="1019"/>
      <c r="AF823" s="1019"/>
      <c r="AG823" s="1019"/>
      <c r="AH823" s="1019"/>
      <c r="AI823" s="1019"/>
      <c r="AJ823" s="1019"/>
      <c r="AK823" s="1019"/>
      <c r="AL823" s="1019"/>
      <c r="AM823" s="1019"/>
      <c r="AN823" s="1019"/>
      <c r="AO823" s="1019"/>
      <c r="AP823" s="1019"/>
      <c r="AQ823" s="1019"/>
      <c r="AR823" s="1019"/>
      <c r="AS823" s="1019"/>
      <c r="AT823" s="1039"/>
      <c r="AU823" s="1039"/>
      <c r="AV823" s="1042"/>
      <c r="AW823" s="1041"/>
      <c r="AX823" s="1039"/>
      <c r="AY823" s="1039"/>
      <c r="AZ823" s="1019"/>
      <c r="BA823" s="1019"/>
      <c r="BB823" s="1039"/>
      <c r="BC823" s="1039"/>
      <c r="BD823" s="1039"/>
      <c r="BE823" s="1019"/>
      <c r="BF823" s="1019"/>
      <c r="BG823" s="1039"/>
      <c r="BH823" s="1007"/>
      <c r="BI823" s="1007"/>
      <c r="BJ823" s="1007"/>
      <c r="BK823" s="1007"/>
      <c r="BL823" s="1007"/>
      <c r="BM823" s="1007"/>
      <c r="BN823" s="1007"/>
      <c r="BO823" s="1007"/>
      <c r="BP823" s="1007"/>
      <c r="BQ823" s="1007"/>
      <c r="BR823" s="1007"/>
      <c r="BS823" s="1007"/>
      <c r="BT823" s="1007"/>
      <c r="BU823" s="1007"/>
      <c r="BV823" s="1007"/>
      <c r="BW823" s="1007"/>
      <c r="BX823" s="1007"/>
      <c r="BY823" s="1007"/>
      <c r="BZ823" s="1007"/>
      <c r="CA823" s="1007"/>
      <c r="CB823" s="1007"/>
      <c r="CC823" s="1007"/>
      <c r="CD823" s="1007"/>
      <c r="CE823" s="1007"/>
      <c r="CF823" s="1007"/>
      <c r="CG823" s="1007"/>
      <c r="CH823" s="1007"/>
      <c r="CI823" s="1007"/>
      <c r="CJ823" s="1007"/>
    </row>
    <row r="824" spans="1:88" s="1011" customFormat="1" hidden="1">
      <c r="A824" s="1039"/>
      <c r="B824" s="1019"/>
      <c r="C824" s="1019"/>
      <c r="D824" s="1019"/>
      <c r="E824" s="1019"/>
      <c r="F824" s="1019"/>
      <c r="G824" s="1019"/>
      <c r="H824" s="1019"/>
      <c r="I824" s="1019"/>
      <c r="J824" s="1019"/>
      <c r="K824" s="1019"/>
      <c r="L824" s="1019"/>
      <c r="M824" s="1019"/>
      <c r="N824" s="1019"/>
      <c r="O824" s="1019"/>
      <c r="P824" s="1019"/>
      <c r="Q824" s="1019"/>
      <c r="R824" s="1019"/>
      <c r="S824" s="1019"/>
      <c r="T824" s="1019"/>
      <c r="U824" s="1019"/>
      <c r="V824" s="1019"/>
      <c r="W824" s="1019"/>
      <c r="X824" s="1040"/>
      <c r="Y824" s="1041"/>
      <c r="Z824" s="1019"/>
      <c r="AA824" s="1019"/>
      <c r="AB824" s="1019"/>
      <c r="AC824" s="1019"/>
      <c r="AD824" s="1019"/>
      <c r="AE824" s="1019"/>
      <c r="AF824" s="1019"/>
      <c r="AG824" s="1019"/>
      <c r="AH824" s="1019"/>
      <c r="AI824" s="1019"/>
      <c r="AJ824" s="1019"/>
      <c r="AK824" s="1019"/>
      <c r="AL824" s="1019"/>
      <c r="AM824" s="1019"/>
      <c r="AN824" s="1019"/>
      <c r="AO824" s="1019"/>
      <c r="AP824" s="1019"/>
      <c r="AQ824" s="1019"/>
      <c r="AR824" s="1019"/>
      <c r="AS824" s="1019"/>
      <c r="AT824" s="1039"/>
      <c r="AU824" s="1039"/>
      <c r="AV824" s="1042"/>
      <c r="AW824" s="1041"/>
      <c r="AX824" s="1039"/>
      <c r="AY824" s="1039"/>
      <c r="AZ824" s="1019"/>
      <c r="BA824" s="1019"/>
      <c r="BB824" s="1039"/>
      <c r="BC824" s="1039"/>
      <c r="BD824" s="1039"/>
      <c r="BE824" s="1019"/>
      <c r="BF824" s="1019"/>
      <c r="BG824" s="1039"/>
      <c r="BH824" s="1007"/>
      <c r="BI824" s="1007"/>
      <c r="BJ824" s="1007"/>
      <c r="BK824" s="1007"/>
      <c r="BL824" s="1007"/>
      <c r="BM824" s="1007"/>
      <c r="BN824" s="1007"/>
      <c r="BO824" s="1007"/>
      <c r="BP824" s="1007"/>
      <c r="BQ824" s="1007"/>
      <c r="BR824" s="1007"/>
      <c r="BS824" s="1007"/>
      <c r="BT824" s="1007"/>
      <c r="BU824" s="1007"/>
      <c r="BV824" s="1007"/>
      <c r="BW824" s="1007"/>
      <c r="BX824" s="1007"/>
      <c r="BY824" s="1007"/>
      <c r="BZ824" s="1007"/>
      <c r="CA824" s="1007"/>
      <c r="CB824" s="1007"/>
      <c r="CC824" s="1007"/>
      <c r="CD824" s="1007"/>
      <c r="CE824" s="1007"/>
      <c r="CF824" s="1007"/>
      <c r="CG824" s="1007"/>
      <c r="CH824" s="1007"/>
      <c r="CI824" s="1007"/>
      <c r="CJ824" s="1007"/>
    </row>
    <row r="825" spans="1:88" s="1011" customFormat="1" hidden="1">
      <c r="A825" s="1039"/>
      <c r="B825" s="1019"/>
      <c r="C825" s="1019"/>
      <c r="D825" s="1019"/>
      <c r="E825" s="1019"/>
      <c r="F825" s="1019"/>
      <c r="G825" s="1019"/>
      <c r="H825" s="1019"/>
      <c r="I825" s="1019"/>
      <c r="J825" s="1019"/>
      <c r="K825" s="1019"/>
      <c r="L825" s="1019"/>
      <c r="M825" s="1019"/>
      <c r="N825" s="1019"/>
      <c r="O825" s="1019"/>
      <c r="P825" s="1019"/>
      <c r="Q825" s="1019"/>
      <c r="R825" s="1019"/>
      <c r="S825" s="1019"/>
      <c r="T825" s="1019"/>
      <c r="U825" s="1019"/>
      <c r="V825" s="1019"/>
      <c r="W825" s="1019"/>
      <c r="X825" s="1040"/>
      <c r="Y825" s="1041"/>
      <c r="Z825" s="1019"/>
      <c r="AA825" s="1019"/>
      <c r="AB825" s="1019"/>
      <c r="AC825" s="1019"/>
      <c r="AD825" s="1019"/>
      <c r="AE825" s="1019"/>
      <c r="AF825" s="1019"/>
      <c r="AG825" s="1019"/>
      <c r="AH825" s="1019"/>
      <c r="AI825" s="1019"/>
      <c r="AJ825" s="1019"/>
      <c r="AK825" s="1019"/>
      <c r="AL825" s="1019"/>
      <c r="AM825" s="1019"/>
      <c r="AN825" s="1019"/>
      <c r="AO825" s="1019"/>
      <c r="AP825" s="1019"/>
      <c r="AQ825" s="1019"/>
      <c r="AR825" s="1019"/>
      <c r="AS825" s="1019"/>
      <c r="AT825" s="1039"/>
      <c r="AU825" s="1039"/>
      <c r="AV825" s="1042"/>
      <c r="AW825" s="1041"/>
      <c r="AX825" s="1039"/>
      <c r="AY825" s="1039"/>
      <c r="AZ825" s="1019"/>
      <c r="BA825" s="1019"/>
      <c r="BB825" s="1039"/>
      <c r="BC825" s="1039"/>
      <c r="BD825" s="1039"/>
      <c r="BE825" s="1019"/>
      <c r="BF825" s="1019"/>
      <c r="BG825" s="1039"/>
      <c r="BH825" s="1007"/>
      <c r="BI825" s="1007"/>
      <c r="BJ825" s="1007"/>
      <c r="BK825" s="1007"/>
      <c r="BL825" s="1007"/>
      <c r="BM825" s="1007"/>
      <c r="BN825" s="1007"/>
      <c r="BO825" s="1007"/>
      <c r="BP825" s="1007"/>
      <c r="BQ825" s="1007"/>
      <c r="BR825" s="1007"/>
      <c r="BS825" s="1007"/>
      <c r="BT825" s="1007"/>
      <c r="BU825" s="1007"/>
      <c r="BV825" s="1007"/>
      <c r="BW825" s="1007"/>
      <c r="BX825" s="1007"/>
      <c r="BY825" s="1007"/>
      <c r="BZ825" s="1007"/>
      <c r="CA825" s="1007"/>
      <c r="CB825" s="1007"/>
      <c r="CC825" s="1007"/>
      <c r="CD825" s="1007"/>
      <c r="CE825" s="1007"/>
      <c r="CF825" s="1007"/>
      <c r="CG825" s="1007"/>
      <c r="CH825" s="1007"/>
      <c r="CI825" s="1007"/>
      <c r="CJ825" s="1007"/>
    </row>
    <row r="826" spans="1:88" s="1011" customFormat="1" hidden="1">
      <c r="A826" s="1039"/>
      <c r="B826" s="1019"/>
      <c r="C826" s="1019"/>
      <c r="D826" s="1019"/>
      <c r="E826" s="1019"/>
      <c r="F826" s="1019"/>
      <c r="G826" s="1019"/>
      <c r="H826" s="1019"/>
      <c r="I826" s="1019"/>
      <c r="J826" s="1019"/>
      <c r="K826" s="1019"/>
      <c r="L826" s="1019"/>
      <c r="M826" s="1019"/>
      <c r="N826" s="1019"/>
      <c r="O826" s="1019"/>
      <c r="P826" s="1019"/>
      <c r="Q826" s="1019"/>
      <c r="R826" s="1019"/>
      <c r="S826" s="1019"/>
      <c r="T826" s="1019"/>
      <c r="U826" s="1019"/>
      <c r="V826" s="1019"/>
      <c r="W826" s="1019"/>
      <c r="X826" s="1040"/>
      <c r="Y826" s="1041"/>
      <c r="Z826" s="1019"/>
      <c r="AA826" s="1019"/>
      <c r="AB826" s="1019"/>
      <c r="AC826" s="1019"/>
      <c r="AD826" s="1019"/>
      <c r="AE826" s="1019"/>
      <c r="AF826" s="1019"/>
      <c r="AG826" s="1019"/>
      <c r="AH826" s="1019"/>
      <c r="AI826" s="1019"/>
      <c r="AJ826" s="1019"/>
      <c r="AK826" s="1019"/>
      <c r="AL826" s="1019"/>
      <c r="AM826" s="1019"/>
      <c r="AN826" s="1019"/>
      <c r="AO826" s="1019"/>
      <c r="AP826" s="1019"/>
      <c r="AQ826" s="1019"/>
      <c r="AR826" s="1019"/>
      <c r="AS826" s="1019"/>
      <c r="AT826" s="1039"/>
      <c r="AU826" s="1039"/>
      <c r="AV826" s="1042"/>
      <c r="AW826" s="1041"/>
      <c r="AX826" s="1039"/>
      <c r="AY826" s="1039"/>
      <c r="AZ826" s="1019"/>
      <c r="BA826" s="1019"/>
      <c r="BB826" s="1039"/>
      <c r="BC826" s="1039"/>
      <c r="BD826" s="1039"/>
      <c r="BE826" s="1019"/>
      <c r="BF826" s="1019"/>
      <c r="BG826" s="1039"/>
      <c r="BH826" s="1007"/>
      <c r="BI826" s="1007"/>
      <c r="BJ826" s="1007"/>
      <c r="BK826" s="1007"/>
      <c r="BL826" s="1007"/>
      <c r="BM826" s="1007"/>
      <c r="BN826" s="1007"/>
      <c r="BO826" s="1007"/>
      <c r="BP826" s="1007"/>
      <c r="BQ826" s="1007"/>
      <c r="BR826" s="1007"/>
      <c r="BS826" s="1007"/>
      <c r="BT826" s="1007"/>
      <c r="BU826" s="1007"/>
      <c r="BV826" s="1007"/>
      <c r="BW826" s="1007"/>
      <c r="BX826" s="1007"/>
      <c r="BY826" s="1007"/>
      <c r="BZ826" s="1007"/>
      <c r="CA826" s="1007"/>
      <c r="CB826" s="1007"/>
      <c r="CC826" s="1007"/>
      <c r="CD826" s="1007"/>
      <c r="CE826" s="1007"/>
      <c r="CF826" s="1007"/>
      <c r="CG826" s="1007"/>
      <c r="CH826" s="1007"/>
      <c r="CI826" s="1007"/>
      <c r="CJ826" s="1007"/>
    </row>
    <row r="827" spans="1:88" s="1011" customFormat="1" hidden="1">
      <c r="A827" s="1039"/>
      <c r="B827" s="1019"/>
      <c r="C827" s="1019"/>
      <c r="D827" s="1019"/>
      <c r="E827" s="1019"/>
      <c r="F827" s="1019"/>
      <c r="G827" s="1019"/>
      <c r="H827" s="1019"/>
      <c r="I827" s="1019"/>
      <c r="J827" s="1019"/>
      <c r="K827" s="1019"/>
      <c r="L827" s="1019"/>
      <c r="M827" s="1019"/>
      <c r="N827" s="1019"/>
      <c r="O827" s="1019"/>
      <c r="P827" s="1019"/>
      <c r="Q827" s="1019"/>
      <c r="R827" s="1019"/>
      <c r="S827" s="1019"/>
      <c r="T827" s="1019"/>
      <c r="U827" s="1019"/>
      <c r="V827" s="1019"/>
      <c r="W827" s="1019"/>
      <c r="X827" s="1040"/>
      <c r="Y827" s="1041"/>
      <c r="Z827" s="1019"/>
      <c r="AA827" s="1019"/>
      <c r="AB827" s="1019"/>
      <c r="AC827" s="1019"/>
      <c r="AD827" s="1019"/>
      <c r="AE827" s="1019"/>
      <c r="AF827" s="1019"/>
      <c r="AG827" s="1019"/>
      <c r="AH827" s="1019"/>
      <c r="AI827" s="1019"/>
      <c r="AJ827" s="1019"/>
      <c r="AK827" s="1019"/>
      <c r="AL827" s="1019"/>
      <c r="AM827" s="1019"/>
      <c r="AN827" s="1019"/>
      <c r="AO827" s="1019"/>
      <c r="AP827" s="1019"/>
      <c r="AQ827" s="1019"/>
      <c r="AR827" s="1019"/>
      <c r="AS827" s="1019"/>
      <c r="AT827" s="1039"/>
      <c r="AU827" s="1039"/>
      <c r="AV827" s="1042"/>
      <c r="AW827" s="1041"/>
      <c r="AX827" s="1039"/>
      <c r="AY827" s="1039"/>
      <c r="AZ827" s="1019"/>
      <c r="BA827" s="1019"/>
      <c r="BB827" s="1039"/>
      <c r="BC827" s="1039"/>
      <c r="BD827" s="1039"/>
      <c r="BE827" s="1019"/>
      <c r="BF827" s="1019"/>
      <c r="BG827" s="1039"/>
      <c r="BH827" s="1007"/>
      <c r="BI827" s="1007"/>
      <c r="BJ827" s="1007"/>
      <c r="BK827" s="1007"/>
      <c r="BL827" s="1007"/>
      <c r="BM827" s="1007"/>
      <c r="BN827" s="1007"/>
      <c r="BO827" s="1007"/>
      <c r="BP827" s="1007"/>
      <c r="BQ827" s="1007"/>
      <c r="BR827" s="1007"/>
      <c r="BS827" s="1007"/>
      <c r="BT827" s="1007"/>
      <c r="BU827" s="1007"/>
      <c r="BV827" s="1007"/>
      <c r="BW827" s="1007"/>
      <c r="BX827" s="1007"/>
      <c r="BY827" s="1007"/>
      <c r="BZ827" s="1007"/>
      <c r="CA827" s="1007"/>
      <c r="CB827" s="1007"/>
      <c r="CC827" s="1007"/>
      <c r="CD827" s="1007"/>
      <c r="CE827" s="1007"/>
      <c r="CF827" s="1007"/>
      <c r="CG827" s="1007"/>
      <c r="CH827" s="1007"/>
      <c r="CI827" s="1007"/>
      <c r="CJ827" s="1007"/>
    </row>
    <row r="828" spans="1:88" s="1011" customFormat="1" hidden="1">
      <c r="A828" s="1039"/>
      <c r="B828" s="1019"/>
      <c r="C828" s="1019"/>
      <c r="D828" s="1019"/>
      <c r="E828" s="1019"/>
      <c r="F828" s="1019"/>
      <c r="G828" s="1019"/>
      <c r="H828" s="1019"/>
      <c r="I828" s="1019"/>
      <c r="J828" s="1019"/>
      <c r="K828" s="1019"/>
      <c r="L828" s="1019"/>
      <c r="M828" s="1019"/>
      <c r="N828" s="1019"/>
      <c r="O828" s="1019"/>
      <c r="P828" s="1019"/>
      <c r="Q828" s="1019"/>
      <c r="R828" s="1019"/>
      <c r="S828" s="1019"/>
      <c r="T828" s="1019"/>
      <c r="U828" s="1019"/>
      <c r="V828" s="1019"/>
      <c r="W828" s="1019"/>
      <c r="X828" s="1040"/>
      <c r="Y828" s="1041"/>
      <c r="Z828" s="1019"/>
      <c r="AA828" s="1019"/>
      <c r="AB828" s="1019"/>
      <c r="AC828" s="1019"/>
      <c r="AD828" s="1019"/>
      <c r="AE828" s="1019"/>
      <c r="AF828" s="1019"/>
      <c r="AG828" s="1019"/>
      <c r="AH828" s="1019"/>
      <c r="AI828" s="1019"/>
      <c r="AJ828" s="1019"/>
      <c r="AK828" s="1019"/>
      <c r="AL828" s="1019"/>
      <c r="AM828" s="1019"/>
      <c r="AN828" s="1019"/>
      <c r="AO828" s="1019"/>
      <c r="AP828" s="1019"/>
      <c r="AQ828" s="1019"/>
      <c r="AR828" s="1019"/>
      <c r="AS828" s="1019"/>
      <c r="AT828" s="1039"/>
      <c r="AU828" s="1039"/>
      <c r="AV828" s="1042"/>
      <c r="AW828" s="1041"/>
      <c r="AX828" s="1039"/>
      <c r="AY828" s="1039"/>
      <c r="AZ828" s="1019"/>
      <c r="BA828" s="1019"/>
      <c r="BB828" s="1039"/>
      <c r="BC828" s="1039"/>
      <c r="BD828" s="1039"/>
      <c r="BE828" s="1019"/>
      <c r="BF828" s="1019"/>
      <c r="BG828" s="1039"/>
      <c r="BH828" s="1007"/>
      <c r="BI828" s="1007"/>
      <c r="BJ828" s="1007"/>
      <c r="BK828" s="1007"/>
      <c r="BL828" s="1007"/>
      <c r="BM828" s="1007"/>
      <c r="BN828" s="1007"/>
      <c r="BO828" s="1007"/>
      <c r="BP828" s="1007"/>
      <c r="BQ828" s="1007"/>
      <c r="BR828" s="1007"/>
      <c r="BS828" s="1007"/>
      <c r="BT828" s="1007"/>
      <c r="BU828" s="1007"/>
      <c r="BV828" s="1007"/>
      <c r="BW828" s="1007"/>
      <c r="BX828" s="1007"/>
      <c r="BY828" s="1007"/>
      <c r="BZ828" s="1007"/>
      <c r="CA828" s="1007"/>
      <c r="CB828" s="1007"/>
      <c r="CC828" s="1007"/>
      <c r="CD828" s="1007"/>
      <c r="CE828" s="1007"/>
      <c r="CF828" s="1007"/>
      <c r="CG828" s="1007"/>
      <c r="CH828" s="1007"/>
      <c r="CI828" s="1007"/>
      <c r="CJ828" s="1007"/>
    </row>
    <row r="829" spans="1:88" s="1011" customFormat="1" hidden="1">
      <c r="A829" s="1039"/>
      <c r="B829" s="1019"/>
      <c r="C829" s="1019"/>
      <c r="D829" s="1019"/>
      <c r="E829" s="1019"/>
      <c r="F829" s="1019"/>
      <c r="G829" s="1019"/>
      <c r="H829" s="1019"/>
      <c r="I829" s="1019"/>
      <c r="J829" s="1019"/>
      <c r="K829" s="1019"/>
      <c r="L829" s="1019"/>
      <c r="M829" s="1019"/>
      <c r="N829" s="1019"/>
      <c r="O829" s="1019"/>
      <c r="P829" s="1019"/>
      <c r="Q829" s="1019"/>
      <c r="R829" s="1019"/>
      <c r="S829" s="1019"/>
      <c r="T829" s="1019"/>
      <c r="U829" s="1019"/>
      <c r="V829" s="1019"/>
      <c r="W829" s="1019"/>
      <c r="X829" s="1040"/>
      <c r="Y829" s="1041"/>
      <c r="Z829" s="1019"/>
      <c r="AA829" s="1019"/>
      <c r="AB829" s="1019"/>
      <c r="AC829" s="1019"/>
      <c r="AD829" s="1019"/>
      <c r="AE829" s="1019"/>
      <c r="AF829" s="1019"/>
      <c r="AG829" s="1019"/>
      <c r="AH829" s="1019"/>
      <c r="AI829" s="1019"/>
      <c r="AJ829" s="1019"/>
      <c r="AK829" s="1019"/>
      <c r="AL829" s="1019"/>
      <c r="AM829" s="1019"/>
      <c r="AN829" s="1019"/>
      <c r="AO829" s="1019"/>
      <c r="AP829" s="1019"/>
      <c r="AQ829" s="1019"/>
      <c r="AR829" s="1019"/>
      <c r="AS829" s="1019"/>
      <c r="AT829" s="1039"/>
      <c r="AU829" s="1039"/>
      <c r="AV829" s="1042"/>
      <c r="AW829" s="1041"/>
      <c r="AX829" s="1039"/>
      <c r="AY829" s="1039"/>
      <c r="AZ829" s="1019"/>
      <c r="BA829" s="1019"/>
      <c r="BB829" s="1039"/>
      <c r="BC829" s="1039"/>
      <c r="BD829" s="1039"/>
      <c r="BE829" s="1019"/>
      <c r="BF829" s="1019"/>
      <c r="BG829" s="1039"/>
      <c r="BH829" s="1007"/>
      <c r="BI829" s="1007"/>
      <c r="BJ829" s="1007"/>
      <c r="BK829" s="1007"/>
      <c r="BL829" s="1007"/>
      <c r="BM829" s="1007"/>
      <c r="BN829" s="1007"/>
      <c r="BO829" s="1007"/>
      <c r="BP829" s="1007"/>
      <c r="BQ829" s="1007"/>
      <c r="BR829" s="1007"/>
      <c r="BS829" s="1007"/>
      <c r="BT829" s="1007"/>
      <c r="BU829" s="1007"/>
      <c r="BV829" s="1007"/>
      <c r="BW829" s="1007"/>
      <c r="BX829" s="1007"/>
      <c r="BY829" s="1007"/>
      <c r="BZ829" s="1007"/>
      <c r="CA829" s="1007"/>
      <c r="CB829" s="1007"/>
      <c r="CC829" s="1007"/>
      <c r="CD829" s="1007"/>
      <c r="CE829" s="1007"/>
      <c r="CF829" s="1007"/>
      <c r="CG829" s="1007"/>
      <c r="CH829" s="1007"/>
      <c r="CI829" s="1007"/>
      <c r="CJ829" s="1007"/>
    </row>
    <row r="830" spans="1:88" s="1011" customFormat="1" hidden="1">
      <c r="A830" s="1039"/>
      <c r="B830" s="1019"/>
      <c r="C830" s="1019"/>
      <c r="D830" s="1019"/>
      <c r="E830" s="1019"/>
      <c r="F830" s="1019"/>
      <c r="G830" s="1019"/>
      <c r="H830" s="1019"/>
      <c r="I830" s="1019"/>
      <c r="J830" s="1019"/>
      <c r="K830" s="1019"/>
      <c r="L830" s="1019"/>
      <c r="M830" s="1019"/>
      <c r="N830" s="1019"/>
      <c r="O830" s="1019"/>
      <c r="P830" s="1019"/>
      <c r="Q830" s="1019"/>
      <c r="R830" s="1019"/>
      <c r="S830" s="1019"/>
      <c r="T830" s="1019"/>
      <c r="U830" s="1019"/>
      <c r="V830" s="1019"/>
      <c r="W830" s="1019"/>
      <c r="X830" s="1040"/>
      <c r="Y830" s="1041"/>
      <c r="Z830" s="1019"/>
      <c r="AA830" s="1019"/>
      <c r="AB830" s="1019"/>
      <c r="AC830" s="1019"/>
      <c r="AD830" s="1019"/>
      <c r="AE830" s="1019"/>
      <c r="AF830" s="1019"/>
      <c r="AG830" s="1019"/>
      <c r="AH830" s="1019"/>
      <c r="AI830" s="1019"/>
      <c r="AJ830" s="1019"/>
      <c r="AK830" s="1019"/>
      <c r="AL830" s="1019"/>
      <c r="AM830" s="1019"/>
      <c r="AN830" s="1019"/>
      <c r="AO830" s="1019"/>
      <c r="AP830" s="1019"/>
      <c r="AQ830" s="1019"/>
      <c r="AR830" s="1019"/>
      <c r="AS830" s="1019"/>
      <c r="AT830" s="1039"/>
      <c r="AU830" s="1039"/>
      <c r="AV830" s="1042"/>
      <c r="AW830" s="1041"/>
      <c r="AX830" s="1039"/>
      <c r="AY830" s="1039"/>
      <c r="AZ830" s="1019"/>
      <c r="BA830" s="1019"/>
      <c r="BB830" s="1039"/>
      <c r="BC830" s="1039"/>
      <c r="BD830" s="1039"/>
      <c r="BE830" s="1019"/>
      <c r="BF830" s="1019"/>
      <c r="BG830" s="1039"/>
      <c r="BH830" s="1007"/>
      <c r="BI830" s="1007"/>
      <c r="BJ830" s="1007"/>
      <c r="BK830" s="1007"/>
      <c r="BL830" s="1007"/>
      <c r="BM830" s="1007"/>
      <c r="BN830" s="1007"/>
      <c r="BO830" s="1007"/>
      <c r="BP830" s="1007"/>
      <c r="BQ830" s="1007"/>
      <c r="BR830" s="1007"/>
      <c r="BS830" s="1007"/>
      <c r="BT830" s="1007"/>
      <c r="BU830" s="1007"/>
      <c r="BV830" s="1007"/>
      <c r="BW830" s="1007"/>
      <c r="BX830" s="1007"/>
      <c r="BY830" s="1007"/>
      <c r="BZ830" s="1007"/>
      <c r="CA830" s="1007"/>
      <c r="CB830" s="1007"/>
      <c r="CC830" s="1007"/>
      <c r="CD830" s="1007"/>
      <c r="CE830" s="1007"/>
      <c r="CF830" s="1007"/>
      <c r="CG830" s="1007"/>
      <c r="CH830" s="1007"/>
      <c r="CI830" s="1007"/>
      <c r="CJ830" s="1007"/>
    </row>
    <row r="831" spans="1:88" s="1011" customFormat="1" hidden="1">
      <c r="A831" s="1039"/>
      <c r="B831" s="1019"/>
      <c r="C831" s="1019"/>
      <c r="D831" s="1019"/>
      <c r="E831" s="1019"/>
      <c r="F831" s="1019"/>
      <c r="G831" s="1019"/>
      <c r="H831" s="1019"/>
      <c r="I831" s="1019"/>
      <c r="J831" s="1019"/>
      <c r="K831" s="1019"/>
      <c r="L831" s="1019"/>
      <c r="M831" s="1019"/>
      <c r="N831" s="1019"/>
      <c r="O831" s="1019"/>
      <c r="P831" s="1019"/>
      <c r="Q831" s="1019"/>
      <c r="R831" s="1019"/>
      <c r="S831" s="1019"/>
      <c r="T831" s="1019"/>
      <c r="U831" s="1019"/>
      <c r="V831" s="1019"/>
      <c r="W831" s="1019"/>
      <c r="X831" s="1040"/>
      <c r="Y831" s="1041"/>
      <c r="Z831" s="1019"/>
      <c r="AA831" s="1019"/>
      <c r="AB831" s="1019"/>
      <c r="AC831" s="1019"/>
      <c r="AD831" s="1019"/>
      <c r="AE831" s="1019"/>
      <c r="AF831" s="1019"/>
      <c r="AG831" s="1019"/>
      <c r="AH831" s="1019"/>
      <c r="AI831" s="1019"/>
      <c r="AJ831" s="1019"/>
      <c r="AK831" s="1019"/>
      <c r="AL831" s="1019"/>
      <c r="AM831" s="1019"/>
      <c r="AN831" s="1019"/>
      <c r="AO831" s="1019"/>
      <c r="AP831" s="1019"/>
      <c r="AQ831" s="1019"/>
      <c r="AR831" s="1019"/>
      <c r="AS831" s="1019"/>
      <c r="AT831" s="1039"/>
      <c r="AU831" s="1039"/>
      <c r="AV831" s="1042"/>
      <c r="AW831" s="1041"/>
      <c r="AX831" s="1039"/>
      <c r="AY831" s="1039"/>
      <c r="AZ831" s="1019"/>
      <c r="BA831" s="1019"/>
      <c r="BB831" s="1039"/>
      <c r="BC831" s="1039"/>
      <c r="BD831" s="1039"/>
      <c r="BE831" s="1019"/>
      <c r="BF831" s="1019"/>
      <c r="BG831" s="1039"/>
      <c r="BH831" s="1007"/>
      <c r="BI831" s="1007"/>
      <c r="BJ831" s="1007"/>
      <c r="BK831" s="1007"/>
      <c r="BL831" s="1007"/>
      <c r="BM831" s="1007"/>
      <c r="BN831" s="1007"/>
      <c r="BO831" s="1007"/>
      <c r="BP831" s="1007"/>
      <c r="BQ831" s="1007"/>
      <c r="BR831" s="1007"/>
      <c r="BS831" s="1007"/>
      <c r="BT831" s="1007"/>
      <c r="BU831" s="1007"/>
      <c r="BV831" s="1007"/>
      <c r="BW831" s="1007"/>
      <c r="BX831" s="1007"/>
      <c r="BY831" s="1007"/>
      <c r="BZ831" s="1007"/>
      <c r="CA831" s="1007"/>
      <c r="CB831" s="1007"/>
      <c r="CC831" s="1007"/>
      <c r="CD831" s="1007"/>
      <c r="CE831" s="1007"/>
      <c r="CF831" s="1007"/>
      <c r="CG831" s="1007"/>
      <c r="CH831" s="1007"/>
      <c r="CI831" s="1007"/>
      <c r="CJ831" s="1007"/>
    </row>
    <row r="832" spans="1:88" s="1011" customFormat="1" hidden="1">
      <c r="A832" s="1039"/>
      <c r="B832" s="1019"/>
      <c r="C832" s="1019"/>
      <c r="D832" s="1019"/>
      <c r="E832" s="1019"/>
      <c r="F832" s="1019"/>
      <c r="G832" s="1019"/>
      <c r="H832" s="1019"/>
      <c r="I832" s="1019"/>
      <c r="J832" s="1019"/>
      <c r="K832" s="1019"/>
      <c r="L832" s="1019"/>
      <c r="M832" s="1019"/>
      <c r="N832" s="1019"/>
      <c r="O832" s="1019"/>
      <c r="P832" s="1019"/>
      <c r="Q832" s="1019"/>
      <c r="R832" s="1019"/>
      <c r="S832" s="1019"/>
      <c r="T832" s="1019"/>
      <c r="U832" s="1019"/>
      <c r="V832" s="1019"/>
      <c r="W832" s="1019"/>
      <c r="X832" s="1040"/>
      <c r="Y832" s="1041"/>
      <c r="Z832" s="1019"/>
      <c r="AA832" s="1019"/>
      <c r="AB832" s="1019"/>
      <c r="AC832" s="1019"/>
      <c r="AD832" s="1019"/>
      <c r="AE832" s="1019"/>
      <c r="AF832" s="1019"/>
      <c r="AG832" s="1019"/>
      <c r="AH832" s="1019"/>
      <c r="AI832" s="1019"/>
      <c r="AJ832" s="1019"/>
      <c r="AK832" s="1019"/>
      <c r="AL832" s="1019"/>
      <c r="AM832" s="1019"/>
      <c r="AN832" s="1019"/>
      <c r="AO832" s="1019"/>
      <c r="AP832" s="1019"/>
      <c r="AQ832" s="1019"/>
      <c r="AR832" s="1019"/>
      <c r="AS832" s="1019"/>
      <c r="AT832" s="1039"/>
      <c r="AU832" s="1039"/>
      <c r="AV832" s="1042"/>
      <c r="AW832" s="1041"/>
      <c r="AX832" s="1039"/>
      <c r="AY832" s="1039"/>
      <c r="AZ832" s="1019"/>
      <c r="BA832" s="1019"/>
      <c r="BB832" s="1039"/>
      <c r="BC832" s="1039"/>
      <c r="BD832" s="1039"/>
      <c r="BE832" s="1019"/>
      <c r="BF832" s="1019"/>
      <c r="BG832" s="1039"/>
      <c r="BH832" s="1007"/>
      <c r="BI832" s="1007"/>
      <c r="BJ832" s="1007"/>
      <c r="BK832" s="1007"/>
      <c r="BL832" s="1007"/>
      <c r="BM832" s="1007"/>
      <c r="BN832" s="1007"/>
      <c r="BO832" s="1007"/>
      <c r="BP832" s="1007"/>
      <c r="BQ832" s="1007"/>
      <c r="BR832" s="1007"/>
      <c r="BS832" s="1007"/>
      <c r="BT832" s="1007"/>
      <c r="BU832" s="1007"/>
      <c r="BV832" s="1007"/>
      <c r="BW832" s="1007"/>
      <c r="BX832" s="1007"/>
      <c r="BY832" s="1007"/>
      <c r="BZ832" s="1007"/>
      <c r="CA832" s="1007"/>
      <c r="CB832" s="1007"/>
      <c r="CC832" s="1007"/>
      <c r="CD832" s="1007"/>
      <c r="CE832" s="1007"/>
      <c r="CF832" s="1007"/>
      <c r="CG832" s="1007"/>
      <c r="CH832" s="1007"/>
      <c r="CI832" s="1007"/>
      <c r="CJ832" s="1007"/>
    </row>
    <row r="833" spans="1:88" s="1011" customFormat="1" hidden="1">
      <c r="A833" s="1039"/>
      <c r="B833" s="1019"/>
      <c r="C833" s="1019"/>
      <c r="D833" s="1019"/>
      <c r="E833" s="1019"/>
      <c r="F833" s="1019"/>
      <c r="G833" s="1019"/>
      <c r="H833" s="1019"/>
      <c r="I833" s="1019"/>
      <c r="J833" s="1019"/>
      <c r="K833" s="1019"/>
      <c r="L833" s="1019"/>
      <c r="M833" s="1019"/>
      <c r="N833" s="1019"/>
      <c r="O833" s="1019"/>
      <c r="P833" s="1019"/>
      <c r="Q833" s="1019"/>
      <c r="R833" s="1019"/>
      <c r="S833" s="1019"/>
      <c r="T833" s="1019"/>
      <c r="U833" s="1019"/>
      <c r="V833" s="1019"/>
      <c r="W833" s="1019"/>
      <c r="X833" s="1040"/>
      <c r="Y833" s="1041"/>
      <c r="Z833" s="1019"/>
      <c r="AA833" s="1019"/>
      <c r="AB833" s="1019"/>
      <c r="AC833" s="1019"/>
      <c r="AD833" s="1019"/>
      <c r="AE833" s="1019"/>
      <c r="AF833" s="1019"/>
      <c r="AG833" s="1019"/>
      <c r="AH833" s="1019"/>
      <c r="AI833" s="1019"/>
      <c r="AJ833" s="1019"/>
      <c r="AK833" s="1019"/>
      <c r="AL833" s="1019"/>
      <c r="AM833" s="1019"/>
      <c r="AN833" s="1019"/>
      <c r="AO833" s="1019"/>
      <c r="AP833" s="1019"/>
      <c r="AQ833" s="1019"/>
      <c r="AR833" s="1019"/>
      <c r="AS833" s="1019"/>
      <c r="AT833" s="1039"/>
      <c r="AU833" s="1039"/>
      <c r="AV833" s="1042"/>
      <c r="AW833" s="1041"/>
      <c r="AX833" s="1039"/>
      <c r="AY833" s="1039"/>
      <c r="AZ833" s="1019"/>
      <c r="BA833" s="1019"/>
      <c r="BB833" s="1039"/>
      <c r="BC833" s="1039"/>
      <c r="BD833" s="1039"/>
      <c r="BE833" s="1019"/>
      <c r="BF833" s="1019"/>
      <c r="BG833" s="1039"/>
      <c r="BH833" s="1007"/>
      <c r="BI833" s="1007"/>
      <c r="BJ833" s="1007"/>
      <c r="BK833" s="1007"/>
      <c r="BL833" s="1007"/>
      <c r="BM833" s="1007"/>
      <c r="BN833" s="1007"/>
      <c r="BO833" s="1007"/>
      <c r="BP833" s="1007"/>
      <c r="BQ833" s="1007"/>
      <c r="BR833" s="1007"/>
      <c r="BS833" s="1007"/>
      <c r="BT833" s="1007"/>
      <c r="BU833" s="1007"/>
      <c r="BV833" s="1007"/>
      <c r="BW833" s="1007"/>
      <c r="BX833" s="1007"/>
      <c r="BY833" s="1007"/>
      <c r="BZ833" s="1007"/>
      <c r="CA833" s="1007"/>
      <c r="CB833" s="1007"/>
      <c r="CC833" s="1007"/>
      <c r="CD833" s="1007"/>
      <c r="CE833" s="1007"/>
      <c r="CF833" s="1007"/>
      <c r="CG833" s="1007"/>
      <c r="CH833" s="1007"/>
      <c r="CI833" s="1007"/>
      <c r="CJ833" s="1007"/>
    </row>
    <row r="834" spans="1:88" s="1011" customFormat="1" hidden="1">
      <c r="A834" s="1039"/>
      <c r="B834" s="1019"/>
      <c r="C834" s="1019"/>
      <c r="D834" s="1019"/>
      <c r="E834" s="1019"/>
      <c r="F834" s="1019"/>
      <c r="G834" s="1019"/>
      <c r="H834" s="1019"/>
      <c r="I834" s="1019"/>
      <c r="J834" s="1019"/>
      <c r="K834" s="1019"/>
      <c r="L834" s="1019"/>
      <c r="M834" s="1019"/>
      <c r="N834" s="1019"/>
      <c r="O834" s="1019"/>
      <c r="P834" s="1019"/>
      <c r="Q834" s="1019"/>
      <c r="R834" s="1019"/>
      <c r="S834" s="1019"/>
      <c r="T834" s="1019"/>
      <c r="U834" s="1019"/>
      <c r="V834" s="1019"/>
      <c r="W834" s="1019"/>
      <c r="X834" s="1040"/>
      <c r="Y834" s="1041"/>
      <c r="Z834" s="1019"/>
      <c r="AA834" s="1019"/>
      <c r="AB834" s="1019"/>
      <c r="AC834" s="1019"/>
      <c r="AD834" s="1019"/>
      <c r="AE834" s="1019"/>
      <c r="AF834" s="1019"/>
      <c r="AG834" s="1019"/>
      <c r="AH834" s="1019"/>
      <c r="AI834" s="1019"/>
      <c r="AJ834" s="1019"/>
      <c r="AK834" s="1019"/>
      <c r="AL834" s="1019"/>
      <c r="AM834" s="1019"/>
      <c r="AN834" s="1019"/>
      <c r="AO834" s="1019"/>
      <c r="AP834" s="1019"/>
      <c r="AQ834" s="1019"/>
      <c r="AR834" s="1019"/>
      <c r="AS834" s="1019"/>
      <c r="AT834" s="1039"/>
      <c r="AU834" s="1039"/>
      <c r="AV834" s="1042"/>
      <c r="AW834" s="1041"/>
      <c r="AX834" s="1039"/>
      <c r="AY834" s="1039"/>
      <c r="AZ834" s="1019"/>
      <c r="BA834" s="1019"/>
      <c r="BB834" s="1039"/>
      <c r="BC834" s="1039"/>
      <c r="BD834" s="1039"/>
      <c r="BE834" s="1019"/>
      <c r="BF834" s="1019"/>
      <c r="BG834" s="1039"/>
      <c r="BH834" s="1007"/>
      <c r="BI834" s="1007"/>
      <c r="BJ834" s="1007"/>
      <c r="BK834" s="1007"/>
      <c r="BL834" s="1007"/>
      <c r="BM834" s="1007"/>
      <c r="BN834" s="1007"/>
      <c r="BO834" s="1007"/>
      <c r="BP834" s="1007"/>
      <c r="BQ834" s="1007"/>
      <c r="BR834" s="1007"/>
      <c r="BS834" s="1007"/>
      <c r="BT834" s="1007"/>
      <c r="BU834" s="1007"/>
      <c r="BV834" s="1007"/>
      <c r="BW834" s="1007"/>
      <c r="BX834" s="1007"/>
      <c r="BY834" s="1007"/>
      <c r="BZ834" s="1007"/>
      <c r="CA834" s="1007"/>
      <c r="CB834" s="1007"/>
      <c r="CC834" s="1007"/>
      <c r="CD834" s="1007"/>
      <c r="CE834" s="1007"/>
      <c r="CF834" s="1007"/>
      <c r="CG834" s="1007"/>
      <c r="CH834" s="1007"/>
      <c r="CI834" s="1007"/>
      <c r="CJ834" s="1007"/>
    </row>
    <row r="835" spans="1:88" s="1011" customFormat="1" hidden="1">
      <c r="A835" s="1039"/>
      <c r="B835" s="1019"/>
      <c r="C835" s="1019"/>
      <c r="D835" s="1019"/>
      <c r="E835" s="1019"/>
      <c r="F835" s="1019"/>
      <c r="G835" s="1019"/>
      <c r="H835" s="1019"/>
      <c r="I835" s="1019"/>
      <c r="J835" s="1019"/>
      <c r="K835" s="1019"/>
      <c r="L835" s="1019"/>
      <c r="M835" s="1019"/>
      <c r="N835" s="1019"/>
      <c r="O835" s="1019"/>
      <c r="P835" s="1019"/>
      <c r="Q835" s="1019"/>
      <c r="R835" s="1019"/>
      <c r="S835" s="1019"/>
      <c r="T835" s="1019"/>
      <c r="U835" s="1019"/>
      <c r="V835" s="1019"/>
      <c r="W835" s="1019"/>
      <c r="X835" s="1040"/>
      <c r="Y835" s="1041"/>
      <c r="Z835" s="1019"/>
      <c r="AA835" s="1019"/>
      <c r="AB835" s="1019"/>
      <c r="AC835" s="1019"/>
      <c r="AD835" s="1019"/>
      <c r="AE835" s="1019"/>
      <c r="AF835" s="1019"/>
      <c r="AG835" s="1019"/>
      <c r="AH835" s="1019"/>
      <c r="AI835" s="1019"/>
      <c r="AJ835" s="1019"/>
      <c r="AK835" s="1019"/>
      <c r="AL835" s="1019"/>
      <c r="AM835" s="1019"/>
      <c r="AN835" s="1019"/>
      <c r="AO835" s="1019"/>
      <c r="AP835" s="1019"/>
      <c r="AQ835" s="1019"/>
      <c r="AR835" s="1019"/>
      <c r="AS835" s="1019"/>
      <c r="AT835" s="1039"/>
      <c r="AU835" s="1039"/>
      <c r="AV835" s="1042"/>
      <c r="AW835" s="1041"/>
      <c r="AX835" s="1039"/>
      <c r="AY835" s="1039"/>
      <c r="AZ835" s="1019"/>
      <c r="BA835" s="1019"/>
      <c r="BB835" s="1039"/>
      <c r="BC835" s="1039"/>
      <c r="BD835" s="1039"/>
      <c r="BE835" s="1019"/>
      <c r="BF835" s="1019"/>
      <c r="BG835" s="1039"/>
      <c r="BH835" s="1007"/>
      <c r="BI835" s="1007"/>
      <c r="BJ835" s="1007"/>
      <c r="BK835" s="1007"/>
      <c r="BL835" s="1007"/>
      <c r="BM835" s="1007"/>
      <c r="BN835" s="1007"/>
      <c r="BO835" s="1007"/>
      <c r="BP835" s="1007"/>
      <c r="BQ835" s="1007"/>
      <c r="BR835" s="1007"/>
      <c r="BS835" s="1007"/>
      <c r="BT835" s="1007"/>
      <c r="BU835" s="1007"/>
      <c r="BV835" s="1007"/>
      <c r="BW835" s="1007"/>
      <c r="BX835" s="1007"/>
      <c r="BY835" s="1007"/>
      <c r="BZ835" s="1007"/>
      <c r="CA835" s="1007"/>
      <c r="CB835" s="1007"/>
      <c r="CC835" s="1007"/>
      <c r="CD835" s="1007"/>
      <c r="CE835" s="1007"/>
      <c r="CF835" s="1007"/>
      <c r="CG835" s="1007"/>
      <c r="CH835" s="1007"/>
      <c r="CI835" s="1007"/>
      <c r="CJ835" s="1007"/>
    </row>
    <row r="836" spans="1:88" s="1011" customFormat="1" hidden="1">
      <c r="A836" s="1039"/>
      <c r="B836" s="1019"/>
      <c r="C836" s="1019"/>
      <c r="D836" s="1019"/>
      <c r="E836" s="1019"/>
      <c r="F836" s="1019"/>
      <c r="G836" s="1019"/>
      <c r="H836" s="1019"/>
      <c r="I836" s="1019"/>
      <c r="J836" s="1019"/>
      <c r="K836" s="1019"/>
      <c r="L836" s="1019"/>
      <c r="M836" s="1019"/>
      <c r="N836" s="1019"/>
      <c r="O836" s="1019"/>
      <c r="P836" s="1019"/>
      <c r="Q836" s="1019"/>
      <c r="R836" s="1019"/>
      <c r="S836" s="1019"/>
      <c r="T836" s="1019"/>
      <c r="U836" s="1019"/>
      <c r="V836" s="1019"/>
      <c r="W836" s="1019"/>
      <c r="X836" s="1040"/>
      <c r="Y836" s="1041"/>
      <c r="Z836" s="1019"/>
      <c r="AA836" s="1019"/>
      <c r="AB836" s="1019"/>
      <c r="AC836" s="1019"/>
      <c r="AD836" s="1019"/>
      <c r="AE836" s="1019"/>
      <c r="AF836" s="1019"/>
      <c r="AG836" s="1019"/>
      <c r="AH836" s="1019"/>
      <c r="AI836" s="1019"/>
      <c r="AJ836" s="1019"/>
      <c r="AK836" s="1019"/>
      <c r="AL836" s="1019"/>
      <c r="AM836" s="1019"/>
      <c r="AN836" s="1019"/>
      <c r="AO836" s="1019"/>
      <c r="AP836" s="1019"/>
      <c r="AQ836" s="1019"/>
      <c r="AR836" s="1019"/>
      <c r="AS836" s="1019"/>
      <c r="AT836" s="1039"/>
      <c r="AU836" s="1039"/>
      <c r="AV836" s="1042"/>
      <c r="AW836" s="1041"/>
      <c r="AX836" s="1039"/>
      <c r="AY836" s="1039"/>
      <c r="AZ836" s="1019"/>
      <c r="BA836" s="1019"/>
      <c r="BB836" s="1039"/>
      <c r="BC836" s="1039"/>
      <c r="BD836" s="1039"/>
      <c r="BE836" s="1019"/>
      <c r="BF836" s="1019"/>
      <c r="BG836" s="1039"/>
      <c r="BH836" s="1007"/>
      <c r="BI836" s="1007"/>
      <c r="BJ836" s="1007"/>
      <c r="BK836" s="1007"/>
      <c r="BL836" s="1007"/>
      <c r="BM836" s="1007"/>
      <c r="BN836" s="1007"/>
      <c r="BO836" s="1007"/>
      <c r="BP836" s="1007"/>
      <c r="BQ836" s="1007"/>
      <c r="BR836" s="1007"/>
      <c r="BS836" s="1007"/>
      <c r="BT836" s="1007"/>
      <c r="BU836" s="1007"/>
      <c r="BV836" s="1007"/>
      <c r="BW836" s="1007"/>
      <c r="BX836" s="1007"/>
      <c r="BY836" s="1007"/>
      <c r="BZ836" s="1007"/>
      <c r="CA836" s="1007"/>
      <c r="CB836" s="1007"/>
      <c r="CC836" s="1007"/>
      <c r="CD836" s="1007"/>
      <c r="CE836" s="1007"/>
      <c r="CF836" s="1007"/>
      <c r="CG836" s="1007"/>
      <c r="CH836" s="1007"/>
      <c r="CI836" s="1007"/>
      <c r="CJ836" s="1007"/>
    </row>
    <row r="837" spans="1:88" s="1011" customFormat="1" hidden="1">
      <c r="A837" s="1039"/>
      <c r="B837" s="1019"/>
      <c r="C837" s="1019"/>
      <c r="D837" s="1019"/>
      <c r="E837" s="1019"/>
      <c r="F837" s="1019"/>
      <c r="G837" s="1019"/>
      <c r="H837" s="1019"/>
      <c r="I837" s="1019"/>
      <c r="J837" s="1019"/>
      <c r="K837" s="1019"/>
      <c r="L837" s="1019"/>
      <c r="M837" s="1019"/>
      <c r="N837" s="1019"/>
      <c r="O837" s="1019"/>
      <c r="P837" s="1019"/>
      <c r="Q837" s="1019"/>
      <c r="R837" s="1019"/>
      <c r="S837" s="1019"/>
      <c r="T837" s="1019"/>
      <c r="U837" s="1019"/>
      <c r="V837" s="1019"/>
      <c r="W837" s="1019"/>
      <c r="X837" s="1040"/>
      <c r="Y837" s="1041"/>
      <c r="Z837" s="1019"/>
      <c r="AA837" s="1019"/>
      <c r="AB837" s="1019"/>
      <c r="AC837" s="1019"/>
      <c r="AD837" s="1019"/>
      <c r="AE837" s="1019"/>
      <c r="AF837" s="1019"/>
      <c r="AG837" s="1019"/>
      <c r="AH837" s="1019"/>
      <c r="AI837" s="1019"/>
      <c r="AJ837" s="1019"/>
      <c r="AK837" s="1019"/>
      <c r="AL837" s="1019"/>
      <c r="AM837" s="1019"/>
      <c r="AN837" s="1019"/>
      <c r="AO837" s="1019"/>
      <c r="AP837" s="1019"/>
      <c r="AQ837" s="1019"/>
      <c r="AR837" s="1019"/>
      <c r="AS837" s="1019"/>
      <c r="AT837" s="1039"/>
      <c r="AU837" s="1039"/>
      <c r="AV837" s="1042"/>
      <c r="AW837" s="1041"/>
      <c r="AX837" s="1039"/>
      <c r="AY837" s="1039"/>
      <c r="AZ837" s="1019"/>
      <c r="BA837" s="1019"/>
      <c r="BB837" s="1039"/>
      <c r="BC837" s="1039"/>
      <c r="BD837" s="1039"/>
      <c r="BE837" s="1019"/>
      <c r="BF837" s="1019"/>
      <c r="BG837" s="1039"/>
      <c r="BH837" s="1007"/>
      <c r="BI837" s="1007"/>
      <c r="BJ837" s="1007"/>
      <c r="BK837" s="1007"/>
      <c r="BL837" s="1007"/>
      <c r="BM837" s="1007"/>
      <c r="BN837" s="1007"/>
      <c r="BO837" s="1007"/>
      <c r="BP837" s="1007"/>
      <c r="BQ837" s="1007"/>
      <c r="BR837" s="1007"/>
      <c r="BS837" s="1007"/>
      <c r="BT837" s="1007"/>
      <c r="BU837" s="1007"/>
      <c r="BV837" s="1007"/>
      <c r="BW837" s="1007"/>
      <c r="BX837" s="1007"/>
      <c r="BY837" s="1007"/>
      <c r="BZ837" s="1007"/>
      <c r="CA837" s="1007"/>
      <c r="CB837" s="1007"/>
      <c r="CC837" s="1007"/>
      <c r="CD837" s="1007"/>
      <c r="CE837" s="1007"/>
      <c r="CF837" s="1007"/>
      <c r="CG837" s="1007"/>
      <c r="CH837" s="1007"/>
      <c r="CI837" s="1007"/>
      <c r="CJ837" s="1007"/>
    </row>
    <row r="838" spans="1:88" s="1011" customFormat="1" hidden="1">
      <c r="A838" s="1039"/>
      <c r="B838" s="1019"/>
      <c r="C838" s="1019"/>
      <c r="D838" s="1019"/>
      <c r="E838" s="1019"/>
      <c r="F838" s="1019"/>
      <c r="G838" s="1019"/>
      <c r="H838" s="1019"/>
      <c r="I838" s="1019"/>
      <c r="J838" s="1019"/>
      <c r="K838" s="1019"/>
      <c r="L838" s="1019"/>
      <c r="M838" s="1019"/>
      <c r="N838" s="1019"/>
      <c r="O838" s="1019"/>
      <c r="P838" s="1019"/>
      <c r="Q838" s="1019"/>
      <c r="R838" s="1019"/>
      <c r="S838" s="1019"/>
      <c r="T838" s="1019"/>
      <c r="U838" s="1019"/>
      <c r="V838" s="1019"/>
      <c r="W838" s="1019"/>
      <c r="X838" s="1040"/>
      <c r="Y838" s="1041"/>
      <c r="Z838" s="1019"/>
      <c r="AA838" s="1019"/>
      <c r="AB838" s="1019"/>
      <c r="AC838" s="1019"/>
      <c r="AD838" s="1019"/>
      <c r="AE838" s="1019"/>
      <c r="AF838" s="1019"/>
      <c r="AG838" s="1019"/>
      <c r="AH838" s="1019"/>
      <c r="AI838" s="1019"/>
      <c r="AJ838" s="1019"/>
      <c r="AK838" s="1019"/>
      <c r="AL838" s="1019"/>
      <c r="AM838" s="1019"/>
      <c r="AN838" s="1019"/>
      <c r="AO838" s="1019"/>
      <c r="AP838" s="1019"/>
      <c r="AQ838" s="1019"/>
      <c r="AR838" s="1019"/>
      <c r="AS838" s="1019"/>
      <c r="AT838" s="1039"/>
      <c r="AU838" s="1039"/>
      <c r="AV838" s="1042"/>
      <c r="AW838" s="1041"/>
      <c r="AX838" s="1039"/>
      <c r="AY838" s="1039"/>
      <c r="AZ838" s="1019"/>
      <c r="BA838" s="1019"/>
      <c r="BB838" s="1039"/>
      <c r="BC838" s="1039"/>
      <c r="BD838" s="1039"/>
      <c r="BE838" s="1019"/>
      <c r="BF838" s="1019"/>
      <c r="BG838" s="1039"/>
      <c r="BH838" s="1007"/>
      <c r="BI838" s="1007"/>
      <c r="BJ838" s="1007"/>
      <c r="BK838" s="1007"/>
      <c r="BL838" s="1007"/>
      <c r="BM838" s="1007"/>
      <c r="BN838" s="1007"/>
      <c r="BO838" s="1007"/>
      <c r="BP838" s="1007"/>
      <c r="BQ838" s="1007"/>
      <c r="BR838" s="1007"/>
      <c r="BS838" s="1007"/>
      <c r="BT838" s="1007"/>
      <c r="BU838" s="1007"/>
      <c r="BV838" s="1007"/>
      <c r="BW838" s="1007"/>
      <c r="BX838" s="1007"/>
      <c r="BY838" s="1007"/>
      <c r="BZ838" s="1007"/>
      <c r="CA838" s="1007"/>
      <c r="CB838" s="1007"/>
      <c r="CC838" s="1007"/>
      <c r="CD838" s="1007"/>
      <c r="CE838" s="1007"/>
      <c r="CF838" s="1007"/>
      <c r="CG838" s="1007"/>
      <c r="CH838" s="1007"/>
      <c r="CI838" s="1007"/>
      <c r="CJ838" s="1007"/>
    </row>
    <row r="839" spans="1:88" s="1011" customFormat="1" hidden="1">
      <c r="A839" s="1039"/>
      <c r="B839" s="1019"/>
      <c r="C839" s="1019"/>
      <c r="D839" s="1019"/>
      <c r="E839" s="1019"/>
      <c r="F839" s="1019"/>
      <c r="G839" s="1019"/>
      <c r="H839" s="1019"/>
      <c r="I839" s="1019"/>
      <c r="J839" s="1019"/>
      <c r="K839" s="1019"/>
      <c r="L839" s="1019"/>
      <c r="M839" s="1019"/>
      <c r="N839" s="1019"/>
      <c r="O839" s="1019"/>
      <c r="P839" s="1019"/>
      <c r="Q839" s="1019"/>
      <c r="R839" s="1019"/>
      <c r="S839" s="1019"/>
      <c r="T839" s="1019"/>
      <c r="U839" s="1019"/>
      <c r="V839" s="1019"/>
      <c r="W839" s="1019"/>
      <c r="X839" s="1040"/>
      <c r="Y839" s="1041"/>
      <c r="Z839" s="1019"/>
      <c r="AA839" s="1019"/>
      <c r="AB839" s="1019"/>
      <c r="AC839" s="1019"/>
      <c r="AD839" s="1019"/>
      <c r="AE839" s="1019"/>
      <c r="AF839" s="1019"/>
      <c r="AG839" s="1019"/>
      <c r="AH839" s="1019"/>
      <c r="AI839" s="1019"/>
      <c r="AJ839" s="1019"/>
      <c r="AK839" s="1019"/>
      <c r="AL839" s="1019"/>
      <c r="AM839" s="1019"/>
      <c r="AN839" s="1019"/>
      <c r="AO839" s="1019"/>
      <c r="AP839" s="1019"/>
      <c r="AQ839" s="1019"/>
      <c r="AR839" s="1019"/>
      <c r="AS839" s="1019"/>
      <c r="AT839" s="1039"/>
      <c r="AU839" s="1039"/>
      <c r="AV839" s="1042"/>
      <c r="AW839" s="1041"/>
      <c r="AX839" s="1039"/>
      <c r="AY839" s="1039"/>
      <c r="AZ839" s="1019"/>
      <c r="BA839" s="1019"/>
      <c r="BB839" s="1039"/>
      <c r="BC839" s="1039"/>
      <c r="BD839" s="1039"/>
      <c r="BE839" s="1019"/>
      <c r="BF839" s="1019"/>
      <c r="BG839" s="1039"/>
      <c r="BH839" s="1007"/>
      <c r="BI839" s="1007"/>
      <c r="BJ839" s="1007"/>
      <c r="BK839" s="1007"/>
      <c r="BL839" s="1007"/>
      <c r="BM839" s="1007"/>
      <c r="BN839" s="1007"/>
      <c r="BO839" s="1007"/>
      <c r="BP839" s="1007"/>
      <c r="BQ839" s="1007"/>
      <c r="BR839" s="1007"/>
      <c r="BS839" s="1007"/>
      <c r="BT839" s="1007"/>
      <c r="BU839" s="1007"/>
      <c r="BV839" s="1007"/>
      <c r="BW839" s="1007"/>
      <c r="BX839" s="1007"/>
      <c r="BY839" s="1007"/>
      <c r="BZ839" s="1007"/>
      <c r="CA839" s="1007"/>
      <c r="CB839" s="1007"/>
      <c r="CC839" s="1007"/>
      <c r="CD839" s="1007"/>
      <c r="CE839" s="1007"/>
      <c r="CF839" s="1007"/>
      <c r="CG839" s="1007"/>
      <c r="CH839" s="1007"/>
      <c r="CI839" s="1007"/>
      <c r="CJ839" s="1007"/>
    </row>
    <row r="840" spans="1:88" s="1011" customFormat="1" hidden="1">
      <c r="A840" s="1039"/>
      <c r="B840" s="1019"/>
      <c r="C840" s="1019"/>
      <c r="D840" s="1019"/>
      <c r="E840" s="1019"/>
      <c r="F840" s="1019"/>
      <c r="G840" s="1019"/>
      <c r="H840" s="1019"/>
      <c r="I840" s="1019"/>
      <c r="J840" s="1019"/>
      <c r="K840" s="1019"/>
      <c r="L840" s="1019"/>
      <c r="M840" s="1019"/>
      <c r="N840" s="1019"/>
      <c r="O840" s="1019"/>
      <c r="P840" s="1019"/>
      <c r="Q840" s="1019"/>
      <c r="R840" s="1019"/>
      <c r="S840" s="1019"/>
      <c r="T840" s="1019"/>
      <c r="U840" s="1019"/>
      <c r="V840" s="1019"/>
      <c r="W840" s="1019"/>
      <c r="X840" s="1040"/>
      <c r="Y840" s="1041"/>
      <c r="Z840" s="1019"/>
      <c r="AA840" s="1019"/>
      <c r="AB840" s="1019"/>
      <c r="AC840" s="1019"/>
      <c r="AD840" s="1019"/>
      <c r="AE840" s="1019"/>
      <c r="AF840" s="1019"/>
      <c r="AG840" s="1019"/>
      <c r="AH840" s="1019"/>
      <c r="AI840" s="1019"/>
      <c r="AJ840" s="1019"/>
      <c r="AK840" s="1019"/>
      <c r="AL840" s="1019"/>
      <c r="AM840" s="1019"/>
      <c r="AN840" s="1019"/>
      <c r="AO840" s="1019"/>
      <c r="AP840" s="1019"/>
      <c r="AQ840" s="1019"/>
      <c r="AR840" s="1019"/>
      <c r="AS840" s="1019"/>
      <c r="AT840" s="1039"/>
      <c r="AU840" s="1039"/>
      <c r="AV840" s="1042"/>
      <c r="AW840" s="1041"/>
      <c r="AX840" s="1039"/>
      <c r="AY840" s="1039"/>
      <c r="AZ840" s="1019"/>
      <c r="BA840" s="1019"/>
      <c r="BB840" s="1039"/>
      <c r="BC840" s="1039"/>
      <c r="BD840" s="1039"/>
      <c r="BE840" s="1019"/>
      <c r="BF840" s="1019"/>
      <c r="BG840" s="1039"/>
      <c r="BH840" s="1007"/>
      <c r="BI840" s="1007"/>
      <c r="BJ840" s="1007"/>
      <c r="BK840" s="1007"/>
      <c r="BL840" s="1007"/>
      <c r="BM840" s="1007"/>
      <c r="BN840" s="1007"/>
      <c r="BO840" s="1007"/>
      <c r="BP840" s="1007"/>
      <c r="BQ840" s="1007"/>
      <c r="BR840" s="1007"/>
      <c r="BS840" s="1007"/>
      <c r="BT840" s="1007"/>
      <c r="BU840" s="1007"/>
      <c r="BV840" s="1007"/>
      <c r="BW840" s="1007"/>
      <c r="BX840" s="1007"/>
      <c r="BY840" s="1007"/>
      <c r="BZ840" s="1007"/>
      <c r="CA840" s="1007"/>
      <c r="CB840" s="1007"/>
      <c r="CC840" s="1007"/>
      <c r="CD840" s="1007"/>
      <c r="CE840" s="1007"/>
      <c r="CF840" s="1007"/>
      <c r="CG840" s="1007"/>
      <c r="CH840" s="1007"/>
      <c r="CI840" s="1007"/>
      <c r="CJ840" s="1007"/>
    </row>
    <row r="841" spans="1:88" s="1011" customFormat="1" hidden="1">
      <c r="A841" s="1039"/>
      <c r="B841" s="1019"/>
      <c r="C841" s="1019"/>
      <c r="D841" s="1019"/>
      <c r="E841" s="1019"/>
      <c r="F841" s="1019"/>
      <c r="G841" s="1019"/>
      <c r="H841" s="1019"/>
      <c r="I841" s="1019"/>
      <c r="J841" s="1019"/>
      <c r="K841" s="1019"/>
      <c r="L841" s="1019"/>
      <c r="M841" s="1019"/>
      <c r="N841" s="1019"/>
      <c r="O841" s="1019"/>
      <c r="P841" s="1019"/>
      <c r="Q841" s="1019"/>
      <c r="R841" s="1019"/>
      <c r="S841" s="1019"/>
      <c r="T841" s="1019"/>
      <c r="U841" s="1019"/>
      <c r="V841" s="1019"/>
      <c r="W841" s="1019"/>
      <c r="X841" s="1040"/>
      <c r="Y841" s="1041"/>
      <c r="Z841" s="1019"/>
      <c r="AA841" s="1019"/>
      <c r="AB841" s="1019"/>
      <c r="AC841" s="1019"/>
      <c r="AD841" s="1019"/>
      <c r="AE841" s="1019"/>
      <c r="AF841" s="1019"/>
      <c r="AG841" s="1019"/>
      <c r="AH841" s="1019"/>
      <c r="AI841" s="1019"/>
      <c r="AJ841" s="1019"/>
      <c r="AK841" s="1019"/>
      <c r="AL841" s="1019"/>
      <c r="AM841" s="1019"/>
      <c r="AN841" s="1019"/>
      <c r="AO841" s="1019"/>
      <c r="AP841" s="1019"/>
      <c r="AQ841" s="1019"/>
      <c r="AR841" s="1019"/>
      <c r="AS841" s="1019"/>
      <c r="AT841" s="1039"/>
      <c r="AU841" s="1039"/>
      <c r="AV841" s="1042"/>
      <c r="AW841" s="1041"/>
      <c r="AX841" s="1039"/>
      <c r="AY841" s="1039"/>
      <c r="AZ841" s="1019"/>
      <c r="BA841" s="1019"/>
      <c r="BB841" s="1039"/>
      <c r="BC841" s="1039"/>
      <c r="BD841" s="1039"/>
      <c r="BE841" s="1019"/>
      <c r="BF841" s="1019"/>
      <c r="BG841" s="1039"/>
      <c r="BH841" s="1007"/>
      <c r="BI841" s="1007"/>
      <c r="BJ841" s="1007"/>
      <c r="BK841" s="1007"/>
      <c r="BL841" s="1007"/>
      <c r="BM841" s="1007"/>
      <c r="BN841" s="1007"/>
      <c r="BO841" s="1007"/>
      <c r="BP841" s="1007"/>
      <c r="BQ841" s="1007"/>
      <c r="BR841" s="1007"/>
      <c r="BS841" s="1007"/>
      <c r="BT841" s="1007"/>
      <c r="BU841" s="1007"/>
      <c r="BV841" s="1007"/>
      <c r="BW841" s="1007"/>
      <c r="BX841" s="1007"/>
      <c r="BY841" s="1007"/>
      <c r="BZ841" s="1007"/>
      <c r="CA841" s="1007"/>
      <c r="CB841" s="1007"/>
      <c r="CC841" s="1007"/>
      <c r="CD841" s="1007"/>
      <c r="CE841" s="1007"/>
      <c r="CF841" s="1007"/>
      <c r="CG841" s="1007"/>
      <c r="CH841" s="1007"/>
      <c r="CI841" s="1007"/>
      <c r="CJ841" s="1007"/>
    </row>
  </sheetData>
  <autoFilter ref="AU1:AU841">
    <filterColumn colId="0">
      <filters>
        <filter val="HP.7"/>
      </filters>
    </filterColumn>
  </autoFilter>
  <sortState ref="A2:CG841">
    <sortCondition ref="BA2:BA841"/>
  </sortState>
  <pageMargins left="0.75" right="0.75" top="1" bottom="1" header="0.5" footer="0.5"/>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7"/>
  <sheetViews>
    <sheetView zoomScale="90" zoomScaleNormal="90" workbookViewId="0">
      <pane xSplit="2" ySplit="6" topLeftCell="C16" activePane="bottomRight" state="frozen"/>
      <selection pane="topRight" activeCell="C1" sqref="C1"/>
      <selection pane="bottomLeft" activeCell="A7" sqref="A7"/>
      <selection pane="bottomRight" activeCell="L52" sqref="L52"/>
    </sheetView>
  </sheetViews>
  <sheetFormatPr defaultColWidth="9.7109375" defaultRowHeight="11.25"/>
  <cols>
    <col min="1" max="1" width="5.7109375" style="1385" customWidth="1"/>
    <col min="2" max="2" width="24" style="1386" customWidth="1"/>
    <col min="3" max="3" width="13" style="1385" customWidth="1"/>
    <col min="4" max="4" width="14.42578125" style="1385" customWidth="1"/>
    <col min="5" max="5" width="7" style="1385" customWidth="1"/>
    <col min="6" max="15" width="10.28515625" style="1388" customWidth="1"/>
    <col min="16" max="16" width="7" style="1388" customWidth="1"/>
    <col min="17" max="17" width="10.28515625" style="1388" customWidth="1"/>
    <col min="18" max="16384" width="9.7109375" style="1361"/>
  </cols>
  <sheetData>
    <row r="1" spans="1:17" s="1355" customFormat="1">
      <c r="A1" s="1491"/>
      <c r="B1" s="1492"/>
      <c r="C1" s="1455" t="s">
        <v>1247</v>
      </c>
      <c r="D1" s="1456"/>
      <c r="E1" s="1457"/>
      <c r="F1" s="1497" t="s">
        <v>1196</v>
      </c>
      <c r="G1" s="1498"/>
      <c r="H1" s="1498"/>
      <c r="I1" s="1498"/>
      <c r="J1" s="1498"/>
      <c r="K1" s="1468"/>
      <c r="L1" s="1457"/>
      <c r="M1" s="1499" t="s">
        <v>4378</v>
      </c>
      <c r="N1" s="1500"/>
      <c r="O1" s="1500"/>
      <c r="P1" s="1484" t="s">
        <v>4379</v>
      </c>
      <c r="Q1" s="1486" t="s">
        <v>2782</v>
      </c>
    </row>
    <row r="2" spans="1:17" ht="22.5">
      <c r="A2" s="1493"/>
      <c r="B2" s="1494"/>
      <c r="C2" s="1356" t="s">
        <v>2784</v>
      </c>
      <c r="D2" s="1357" t="s">
        <v>2786</v>
      </c>
      <c r="E2" s="1357" t="s">
        <v>4380</v>
      </c>
      <c r="F2" s="1358" t="s">
        <v>2794</v>
      </c>
      <c r="G2" s="1359" t="s">
        <v>2796</v>
      </c>
      <c r="H2" s="1359" t="s">
        <v>1195</v>
      </c>
      <c r="I2" s="1359" t="s">
        <v>2798</v>
      </c>
      <c r="J2" s="1358" t="s">
        <v>2804</v>
      </c>
      <c r="K2" s="1359" t="s">
        <v>4381</v>
      </c>
      <c r="L2" s="1359" t="s">
        <v>4382</v>
      </c>
      <c r="M2" s="1358" t="s">
        <v>2806</v>
      </c>
      <c r="N2" s="1359" t="s">
        <v>4383</v>
      </c>
      <c r="O2" s="1360" t="s">
        <v>2808</v>
      </c>
      <c r="P2" s="1485"/>
      <c r="Q2" s="1487"/>
    </row>
    <row r="3" spans="1:17" ht="112.5">
      <c r="A3" s="1495"/>
      <c r="B3" s="1496"/>
      <c r="C3" s="1362" t="s">
        <v>2785</v>
      </c>
      <c r="D3" s="1363" t="s">
        <v>2787</v>
      </c>
      <c r="E3" s="1363" t="s">
        <v>4384</v>
      </c>
      <c r="F3" s="1364" t="s">
        <v>2795</v>
      </c>
      <c r="G3" s="1365" t="s">
        <v>2797</v>
      </c>
      <c r="H3" s="1365" t="s">
        <v>4385</v>
      </c>
      <c r="I3" s="1365" t="s">
        <v>2799</v>
      </c>
      <c r="J3" s="1364" t="s">
        <v>2805</v>
      </c>
      <c r="K3" s="1366" t="s">
        <v>4386</v>
      </c>
      <c r="L3" s="1366" t="s">
        <v>4387</v>
      </c>
      <c r="M3" s="1364" t="s">
        <v>2807</v>
      </c>
      <c r="N3" s="1366" t="s">
        <v>4388</v>
      </c>
      <c r="O3" s="1365" t="s">
        <v>4389</v>
      </c>
      <c r="P3" s="1367" t="s">
        <v>4390</v>
      </c>
      <c r="Q3" s="1488"/>
    </row>
    <row r="4" spans="1:17" s="1370" customFormat="1">
      <c r="A4" s="1368" t="s">
        <v>2809</v>
      </c>
      <c r="B4" s="1369" t="s">
        <v>1279</v>
      </c>
      <c r="C4" s="1335">
        <f>D4+E4</f>
        <v>261465534.68495122</v>
      </c>
      <c r="D4" s="1335">
        <f>'HF-HP_sha'!D3</f>
        <v>261465534.68495122</v>
      </c>
      <c r="E4" s="1335"/>
      <c r="F4" s="1335">
        <f>'HF-HP_sha'!U3</f>
        <v>6961682.5999999996</v>
      </c>
      <c r="G4" s="1335"/>
      <c r="H4" s="1335"/>
      <c r="I4" s="1335">
        <f>I5+I6+I7</f>
        <v>6961682.5999999996</v>
      </c>
      <c r="J4" s="1335">
        <f>'ОУ 2011'!H4+'ОУ 2011'!L6+'HF-HP'!K5+3760389</f>
        <v>34712609.780000001</v>
      </c>
      <c r="K4" s="1335"/>
      <c r="L4" s="1335"/>
      <c r="M4" s="1335">
        <f>O4+N4</f>
        <v>5068.6000000000004</v>
      </c>
      <c r="N4" s="1335"/>
      <c r="O4" s="1335">
        <f>O5+O6+O7</f>
        <v>5068.6000000000004</v>
      </c>
      <c r="P4" s="1335"/>
      <c r="Q4" s="1335">
        <f t="shared" ref="Q4:Q36" si="0">C4+F4+J4+M4+P4</f>
        <v>303144895.66495121</v>
      </c>
    </row>
    <row r="5" spans="1:17" s="1374" customFormat="1">
      <c r="A5" s="1371" t="s">
        <v>2810</v>
      </c>
      <c r="B5" s="1372" t="s">
        <v>1279</v>
      </c>
      <c r="C5" s="1373">
        <f t="shared" ref="C5:C37" si="1">D5+E5</f>
        <v>131562275.60216534</v>
      </c>
      <c r="D5" s="1340">
        <f>'HF-HP_sha'!D4</f>
        <v>131562275.60216534</v>
      </c>
      <c r="E5" s="1340"/>
      <c r="F5" s="1373">
        <f>'HF-HP_sha'!U4</f>
        <v>6961682.5999999996</v>
      </c>
      <c r="G5" s="1340"/>
      <c r="H5" s="1340"/>
      <c r="I5" s="1340">
        <f>'HF-HP_sha'!W5</f>
        <v>6961682.5999999996</v>
      </c>
      <c r="J5" s="1340">
        <f>J4</f>
        <v>34712609.780000001</v>
      </c>
      <c r="K5" s="1340">
        <f>'ОУ 2011'!L6+ОДХ!D11/1000</f>
        <v>1596999.78</v>
      </c>
      <c r="L5" s="1340"/>
      <c r="M5" s="1373">
        <f>O5+N5</f>
        <v>5068.6000000000004</v>
      </c>
      <c r="N5" s="1340"/>
      <c r="O5" s="1340">
        <f>'HF-HP_sha'!AA4</f>
        <v>5068.6000000000004</v>
      </c>
      <c r="P5" s="1335"/>
      <c r="Q5" s="1335">
        <f>C5+F5+J5+M5+P5</f>
        <v>173241636.58216533</v>
      </c>
    </row>
    <row r="6" spans="1:17" s="1374" customFormat="1" ht="45">
      <c r="A6" s="1371" t="s">
        <v>2812</v>
      </c>
      <c r="B6" s="1372" t="s">
        <v>1287</v>
      </c>
      <c r="C6" s="1373">
        <f t="shared" si="1"/>
        <v>10270987</v>
      </c>
      <c r="D6" s="1340">
        <f>'HF-HP_sha'!D8</f>
        <v>10270987</v>
      </c>
      <c r="E6" s="1340"/>
      <c r="F6" s="1373"/>
      <c r="G6" s="1340"/>
      <c r="H6" s="1340"/>
      <c r="I6" s="1340"/>
      <c r="J6" s="1340"/>
      <c r="K6" s="1340"/>
      <c r="L6" s="1340"/>
      <c r="M6" s="1373"/>
      <c r="N6" s="1340"/>
      <c r="O6" s="1340"/>
      <c r="P6" s="1335"/>
      <c r="Q6" s="1335">
        <f t="shared" si="0"/>
        <v>10270987</v>
      </c>
    </row>
    <row r="7" spans="1:17" s="1374" customFormat="1" ht="56.25">
      <c r="A7" s="1371" t="s">
        <v>2813</v>
      </c>
      <c r="B7" s="1372" t="s">
        <v>2814</v>
      </c>
      <c r="C7" s="1373">
        <f t="shared" si="1"/>
        <v>119632272.08278587</v>
      </c>
      <c r="D7" s="1340">
        <f>'HF-HP_sha'!D11</f>
        <v>119632272.08278587</v>
      </c>
      <c r="E7" s="1340"/>
      <c r="F7" s="1373"/>
      <c r="G7" s="1340"/>
      <c r="H7" s="1340"/>
      <c r="I7" s="1340"/>
      <c r="J7" s="1340"/>
      <c r="K7" s="1340"/>
      <c r="L7" s="1340"/>
      <c r="M7" s="1373"/>
      <c r="N7" s="1340"/>
      <c r="O7" s="1340"/>
      <c r="P7" s="1335"/>
      <c r="Q7" s="1335">
        <f t="shared" si="0"/>
        <v>119632272.08278587</v>
      </c>
    </row>
    <row r="8" spans="1:17" s="1370" customFormat="1">
      <c r="A8" s="1368" t="s">
        <v>2819</v>
      </c>
      <c r="B8" s="1368" t="s">
        <v>2820</v>
      </c>
      <c r="C8" s="1335">
        <f t="shared" si="1"/>
        <v>2959185.6496000001</v>
      </c>
      <c r="D8" s="1335">
        <f>'HF-HP_sha'!D22</f>
        <v>2959185.6496000001</v>
      </c>
      <c r="E8" s="1335"/>
      <c r="F8" s="1335"/>
      <c r="G8" s="1335"/>
      <c r="H8" s="1335"/>
      <c r="I8" s="1335"/>
      <c r="J8" s="1335"/>
      <c r="K8" s="1335"/>
      <c r="L8" s="1335"/>
      <c r="M8" s="1335">
        <f>M9+M10+M11</f>
        <v>110586.88872999992</v>
      </c>
      <c r="N8" s="1335"/>
      <c r="O8" s="1335"/>
      <c r="P8" s="1335"/>
      <c r="Q8" s="1335">
        <f t="shared" si="0"/>
        <v>3069772.5383299999</v>
      </c>
    </row>
    <row r="9" spans="1:17" s="1374" customFormat="1" ht="22.5">
      <c r="A9" s="1371" t="s">
        <v>4391</v>
      </c>
      <c r="B9" s="1375" t="s">
        <v>4392</v>
      </c>
      <c r="C9" s="1335">
        <f t="shared" si="1"/>
        <v>0</v>
      </c>
      <c r="D9" s="1376"/>
      <c r="E9" s="1376"/>
      <c r="F9" s="1335"/>
      <c r="G9" s="1376"/>
      <c r="H9" s="1376"/>
      <c r="I9" s="1376"/>
      <c r="J9" s="1376"/>
      <c r="K9" s="1376"/>
      <c r="L9" s="1376"/>
      <c r="M9" s="1335"/>
      <c r="N9" s="1376"/>
      <c r="O9" s="1376"/>
      <c r="P9" s="1335"/>
      <c r="Q9" s="1335">
        <f t="shared" si="0"/>
        <v>0</v>
      </c>
    </row>
    <row r="10" spans="1:17" s="1374" customFormat="1" ht="33.75">
      <c r="A10" s="1371" t="s">
        <v>1318</v>
      </c>
      <c r="B10" s="1375" t="s">
        <v>4393</v>
      </c>
      <c r="C10" s="1335"/>
      <c r="D10" s="1376"/>
      <c r="E10" s="1376"/>
      <c r="F10" s="1335"/>
      <c r="G10" s="1376"/>
      <c r="H10" s="1376"/>
      <c r="I10" s="1376"/>
      <c r="J10" s="1376"/>
      <c r="K10" s="1376"/>
      <c r="L10" s="1376"/>
      <c r="M10" s="1335"/>
      <c r="N10" s="1376"/>
      <c r="O10" s="1376"/>
      <c r="P10" s="1335"/>
      <c r="Q10" s="1335"/>
    </row>
    <row r="11" spans="1:17" s="1374" customFormat="1" ht="22.5">
      <c r="A11" s="1371" t="s">
        <v>2821</v>
      </c>
      <c r="B11" s="1372" t="s">
        <v>2822</v>
      </c>
      <c r="C11" s="1335">
        <f t="shared" si="1"/>
        <v>2959185.6496000001</v>
      </c>
      <c r="D11" s="1376">
        <f>'HF-HP_sha'!D24</f>
        <v>2959185.6496000001</v>
      </c>
      <c r="E11" s="1376"/>
      <c r="F11" s="1335"/>
      <c r="G11" s="1376"/>
      <c r="H11" s="1376"/>
      <c r="I11" s="1376"/>
      <c r="J11" s="1376"/>
      <c r="K11" s="1376"/>
      <c r="L11" s="1376"/>
      <c r="M11" s="1335">
        <f>N11+O11</f>
        <v>110586.88872999992</v>
      </c>
      <c r="N11" s="1376"/>
      <c r="O11" s="1376">
        <f>'HF-HP_sha'!AB24</f>
        <v>110586.88872999992</v>
      </c>
      <c r="P11" s="1335"/>
      <c r="Q11" s="1335">
        <f t="shared" si="0"/>
        <v>3069772.5383299999</v>
      </c>
    </row>
    <row r="12" spans="1:17" s="1370" customFormat="1" ht="22.5">
      <c r="A12" s="1377" t="s">
        <v>1326</v>
      </c>
      <c r="B12" s="1368" t="s">
        <v>2824</v>
      </c>
      <c r="C12" s="1335">
        <f t="shared" si="1"/>
        <v>138091458.38698334</v>
      </c>
      <c r="D12" s="1335">
        <f>'HF-HP_sha'!D25</f>
        <v>138091458.38698334</v>
      </c>
      <c r="E12" s="1335"/>
      <c r="F12" s="1335">
        <f>'HF-HP_sha'!U25</f>
        <v>12463688.1</v>
      </c>
      <c r="G12" s="1335">
        <f>'HF-HP_sha'!V25</f>
        <v>12463688.1</v>
      </c>
      <c r="H12" s="1335"/>
      <c r="I12" s="1335">
        <f>I13+I14+I15+I16-АФН_выплаты!I53+I17</f>
        <v>3462492.0999999996</v>
      </c>
      <c r="J12" s="1335">
        <f>K12</f>
        <v>27522735</v>
      </c>
      <c r="K12" s="1335">
        <f>K13+K14+K16</f>
        <v>27522735</v>
      </c>
      <c r="L12" s="1335"/>
      <c r="M12" s="1335"/>
      <c r="N12" s="1335"/>
      <c r="O12" s="1335"/>
      <c r="P12" s="1335"/>
      <c r="Q12" s="1335">
        <f t="shared" si="0"/>
        <v>178077881.48698333</v>
      </c>
    </row>
    <row r="13" spans="1:17" s="1374" customFormat="1">
      <c r="A13" s="1371" t="s">
        <v>2825</v>
      </c>
      <c r="B13" s="1372" t="s">
        <v>2826</v>
      </c>
      <c r="C13" s="1373">
        <f t="shared" si="1"/>
        <v>0</v>
      </c>
      <c r="D13" s="1340">
        <f>'HF-HP_sha'!D26</f>
        <v>0</v>
      </c>
      <c r="E13" s="1340"/>
      <c r="F13" s="1373">
        <f>'HF-HP_sha'!V26</f>
        <v>8085385.4000000004</v>
      </c>
      <c r="G13" s="1340"/>
      <c r="H13" s="1340"/>
      <c r="I13" s="1340">
        <f>'HF-HP_sha'!W26</f>
        <v>8085385.4000000004</v>
      </c>
      <c r="J13" s="1376"/>
      <c r="K13" s="1376">
        <f>'ОУ 2011'!I4+'ОУ 2011'!L7</f>
        <v>14036055</v>
      </c>
      <c r="L13" s="1376"/>
      <c r="M13" s="1335"/>
      <c r="N13" s="1376"/>
      <c r="O13" s="1376"/>
      <c r="P13" s="1335"/>
      <c r="Q13" s="1335">
        <f t="shared" si="0"/>
        <v>8085385.4000000004</v>
      </c>
    </row>
    <row r="14" spans="1:17" s="1374" customFormat="1" ht="22.5">
      <c r="A14" s="1371" t="s">
        <v>2827</v>
      </c>
      <c r="B14" s="1372" t="s">
        <v>1330</v>
      </c>
      <c r="C14" s="1373"/>
      <c r="D14" s="1340"/>
      <c r="E14" s="1340"/>
      <c r="F14" s="1373">
        <f>'HF-HP_sha'!V27</f>
        <v>1213921.2</v>
      </c>
      <c r="G14" s="1340"/>
      <c r="H14" s="1340"/>
      <c r="I14" s="1340">
        <f>'HF-HP_sha'!W27</f>
        <v>1213921.2</v>
      </c>
      <c r="J14" s="1376"/>
      <c r="K14" s="1376">
        <f>'ОУ 2011'!K4+'ОУ 2011'!L9</f>
        <v>8692370</v>
      </c>
      <c r="L14" s="1376"/>
      <c r="M14" s="1335"/>
      <c r="N14" s="1376"/>
      <c r="O14" s="1376"/>
      <c r="P14" s="1335"/>
      <c r="Q14" s="1335">
        <f t="shared" si="0"/>
        <v>1213921.2</v>
      </c>
    </row>
    <row r="15" spans="1:17" s="1374" customFormat="1">
      <c r="A15" s="1371" t="s">
        <v>2828</v>
      </c>
      <c r="B15" s="1372" t="s">
        <v>1332</v>
      </c>
      <c r="C15" s="1373"/>
      <c r="D15" s="1340"/>
      <c r="E15" s="1340"/>
      <c r="F15" s="1373">
        <f>'HF-HP_sha'!V28</f>
        <v>3164381.5</v>
      </c>
      <c r="G15" s="1340"/>
      <c r="H15" s="1340"/>
      <c r="I15" s="1340">
        <f>'HF-HP_sha'!W28</f>
        <v>3164381.5</v>
      </c>
      <c r="J15" s="1376"/>
      <c r="K15" s="1376"/>
      <c r="L15" s="1376"/>
      <c r="M15" s="1335"/>
      <c r="N15" s="1376"/>
      <c r="O15" s="1376"/>
      <c r="P15" s="1335"/>
      <c r="Q15" s="1335">
        <f t="shared" si="0"/>
        <v>3164381.5</v>
      </c>
    </row>
    <row r="16" spans="1:17" s="1374" customFormat="1">
      <c r="A16" s="1371" t="s">
        <v>2829</v>
      </c>
      <c r="B16" s="1372" t="s">
        <v>1334</v>
      </c>
      <c r="C16" s="1373">
        <f t="shared" si="1"/>
        <v>0</v>
      </c>
      <c r="D16" s="1340">
        <f>'HF-HP_sha'!D29</f>
        <v>0</v>
      </c>
      <c r="E16" s="1340"/>
      <c r="F16" s="1373"/>
      <c r="G16" s="1340"/>
      <c r="H16" s="1340"/>
      <c r="I16" s="1340"/>
      <c r="J16" s="1376">
        <f>K16</f>
        <v>4794310</v>
      </c>
      <c r="K16" s="1376">
        <f>'ОУ 2011'!J4+'ОУ 2011'!L8+'ОУ 2011'!L17</f>
        <v>4794310</v>
      </c>
      <c r="L16" s="1376"/>
      <c r="M16" s="1335"/>
      <c r="N16" s="1376"/>
      <c r="O16" s="1376"/>
      <c r="P16" s="1335"/>
      <c r="Q16" s="1335">
        <f t="shared" si="0"/>
        <v>4794310</v>
      </c>
    </row>
    <row r="17" spans="1:17" s="1374" customFormat="1" ht="22.5">
      <c r="A17" s="1371" t="s">
        <v>4394</v>
      </c>
      <c r="B17" s="1372" t="s">
        <v>4395</v>
      </c>
      <c r="C17" s="1335"/>
      <c r="D17" s="1376"/>
      <c r="E17" s="1376"/>
      <c r="F17" s="1335"/>
      <c r="G17" s="1376"/>
      <c r="H17" s="1376"/>
      <c r="I17" s="1376"/>
      <c r="J17" s="1376"/>
      <c r="K17" s="1376"/>
      <c r="L17" s="1376"/>
      <c r="M17" s="1335"/>
      <c r="N17" s="1376"/>
      <c r="O17" s="1376"/>
      <c r="P17" s="1335"/>
      <c r="Q17" s="1335"/>
    </row>
    <row r="18" spans="1:17" s="1370" customFormat="1" ht="22.5">
      <c r="A18" s="1368" t="s">
        <v>2833</v>
      </c>
      <c r="B18" s="1369" t="s">
        <v>2834</v>
      </c>
      <c r="C18" s="1335">
        <f t="shared" si="1"/>
        <v>31522157.737290002</v>
      </c>
      <c r="D18" s="1335">
        <f>'HF-HP_sha'!D36</f>
        <v>31522157.737290002</v>
      </c>
      <c r="E18" s="1335"/>
      <c r="F18" s="1335"/>
      <c r="G18" s="1335"/>
      <c r="H18" s="1335"/>
      <c r="I18" s="1335"/>
      <c r="J18" s="1335">
        <f>K18</f>
        <v>23636483.552000001</v>
      </c>
      <c r="K18" s="1335">
        <f>'ОУ 2011'!L10+'HF-HP'!K21</f>
        <v>23636483.552000001</v>
      </c>
      <c r="L18" s="1335"/>
      <c r="M18" s="1335"/>
      <c r="N18" s="1335"/>
      <c r="O18" s="1335"/>
      <c r="P18" s="1335"/>
      <c r="Q18" s="1335">
        <f t="shared" si="0"/>
        <v>55158641.289290003</v>
      </c>
    </row>
    <row r="19" spans="1:17" s="1374" customFormat="1" ht="56.25">
      <c r="A19" s="1371" t="s">
        <v>2835</v>
      </c>
      <c r="B19" s="1372" t="s">
        <v>2836</v>
      </c>
      <c r="C19" s="1335">
        <f>D19+E19</f>
        <v>20990339.966790002</v>
      </c>
      <c r="D19" s="1376">
        <f>'HF-HP_sha'!D37</f>
        <v>20990339.966790002</v>
      </c>
      <c r="E19" s="1376"/>
      <c r="F19" s="1335"/>
      <c r="G19" s="1376"/>
      <c r="H19" s="1376"/>
      <c r="I19" s="1376"/>
      <c r="J19" s="1376"/>
      <c r="K19" s="1376"/>
      <c r="L19" s="1376"/>
      <c r="M19" s="1335"/>
      <c r="N19" s="1376"/>
      <c r="O19" s="1376"/>
      <c r="P19" s="1335"/>
      <c r="Q19" s="1335">
        <f t="shared" si="0"/>
        <v>20990339.966790002</v>
      </c>
    </row>
    <row r="20" spans="1:17" s="1374" customFormat="1" ht="22.5">
      <c r="A20" s="1371" t="s">
        <v>1365</v>
      </c>
      <c r="B20" s="1372" t="s">
        <v>2951</v>
      </c>
      <c r="C20" s="1335"/>
      <c r="D20" s="1376">
        <f>'HF-HP_sha'!D38</f>
        <v>5699496.9946000008</v>
      </c>
      <c r="E20" s="1376"/>
      <c r="F20" s="1335"/>
      <c r="G20" s="1376"/>
      <c r="H20" s="1376"/>
      <c r="I20" s="1376"/>
      <c r="J20" s="1376"/>
      <c r="K20" s="1376"/>
      <c r="L20" s="1376"/>
      <c r="M20" s="1335"/>
      <c r="N20" s="1376"/>
      <c r="O20" s="1376"/>
      <c r="P20" s="1335"/>
      <c r="Q20" s="1335"/>
    </row>
    <row r="21" spans="1:17" s="1374" customFormat="1" ht="22.5">
      <c r="A21" s="1371" t="s">
        <v>1377</v>
      </c>
      <c r="B21" s="1372" t="s">
        <v>4396</v>
      </c>
      <c r="C21" s="1335"/>
      <c r="D21" s="1376">
        <f>'HF-HP_sha'!D39</f>
        <v>2670235.1499000001</v>
      </c>
      <c r="E21" s="1376"/>
      <c r="F21" s="1335"/>
      <c r="G21" s="1376"/>
      <c r="H21" s="1376"/>
      <c r="I21" s="1376"/>
      <c r="J21" s="1376"/>
      <c r="K21" s="1376">
        <f>ОДХ!D8/1000</f>
        <v>7365175.5520000001</v>
      </c>
      <c r="L21" s="1376"/>
      <c r="M21" s="1335"/>
      <c r="N21" s="1376"/>
      <c r="O21" s="1376"/>
      <c r="P21" s="1335"/>
      <c r="Q21" s="1335"/>
    </row>
    <row r="22" spans="1:17" s="1370" customFormat="1" ht="22.5">
      <c r="A22" s="1368" t="s">
        <v>2839</v>
      </c>
      <c r="B22" s="1369" t="s">
        <v>2840</v>
      </c>
      <c r="C22" s="1335">
        <f t="shared" si="1"/>
        <v>32490898.277220003</v>
      </c>
      <c r="D22" s="1335">
        <f>'HF-HP_sha'!D40</f>
        <v>32490898.277220003</v>
      </c>
      <c r="E22" s="1335"/>
      <c r="F22" s="1335"/>
      <c r="G22" s="1335"/>
      <c r="H22" s="1335"/>
      <c r="I22" s="1335"/>
      <c r="J22" s="1335">
        <f>K23+K24</f>
        <v>113360900</v>
      </c>
      <c r="K22" s="1335">
        <f>K23+K24</f>
        <v>113360900</v>
      </c>
      <c r="L22" s="1335"/>
      <c r="M22" s="1335"/>
      <c r="N22" s="1335"/>
      <c r="O22" s="1335"/>
      <c r="P22" s="1335"/>
      <c r="Q22" s="1335">
        <f t="shared" si="0"/>
        <v>145851798.27722001</v>
      </c>
    </row>
    <row r="23" spans="1:17" s="1374" customFormat="1">
      <c r="A23" s="1371" t="s">
        <v>2841</v>
      </c>
      <c r="B23" s="1372" t="s">
        <v>2842</v>
      </c>
      <c r="C23" s="1335">
        <f t="shared" si="1"/>
        <v>3524228.1985999998</v>
      </c>
      <c r="D23" s="1376">
        <f>'HF-HP_sha'!D41</f>
        <v>3524228.1985999998</v>
      </c>
      <c r="E23" s="1376"/>
      <c r="F23" s="1335"/>
      <c r="G23" s="1376"/>
      <c r="H23" s="1376"/>
      <c r="I23" s="1376"/>
      <c r="J23" s="1376"/>
      <c r="K23" s="1376">
        <f>'Розница ЛС'!I26*1000</f>
        <v>90440100</v>
      </c>
      <c r="L23" s="1376"/>
      <c r="M23" s="1335"/>
      <c r="N23" s="1376"/>
      <c r="O23" s="1376"/>
      <c r="P23" s="1335"/>
      <c r="Q23" s="1335">
        <f t="shared" si="0"/>
        <v>3524228.1985999998</v>
      </c>
    </row>
    <row r="24" spans="1:17" s="1374" customFormat="1" ht="56.25">
      <c r="A24" s="1371" t="s">
        <v>4397</v>
      </c>
      <c r="B24" s="1372" t="s">
        <v>4398</v>
      </c>
      <c r="C24" s="1335"/>
      <c r="D24" s="1376"/>
      <c r="E24" s="1376"/>
      <c r="F24" s="1335"/>
      <c r="G24" s="1376"/>
      <c r="H24" s="1376"/>
      <c r="I24" s="1376"/>
      <c r="J24" s="1376"/>
      <c r="K24" s="1376">
        <f>'Розница ЛС'!I27*1000</f>
        <v>22920800</v>
      </c>
      <c r="L24" s="1376"/>
      <c r="M24" s="1335"/>
      <c r="N24" s="1376"/>
      <c r="O24" s="1376"/>
      <c r="P24" s="1335"/>
      <c r="Q24" s="1335">
        <f t="shared" si="0"/>
        <v>0</v>
      </c>
    </row>
    <row r="25" spans="1:17" s="1374" customFormat="1" ht="56.25">
      <c r="A25" s="1371" t="s">
        <v>4399</v>
      </c>
      <c r="B25" s="1378" t="s">
        <v>4400</v>
      </c>
      <c r="C25" s="1335"/>
      <c r="D25" s="1376"/>
      <c r="E25" s="1376"/>
      <c r="F25" s="1335"/>
      <c r="G25" s="1376"/>
      <c r="H25" s="1376"/>
      <c r="I25" s="1376"/>
      <c r="J25" s="1376"/>
      <c r="K25" s="1376"/>
      <c r="L25" s="1376"/>
      <c r="M25" s="1335"/>
      <c r="N25" s="1376"/>
      <c r="O25" s="1376"/>
      <c r="P25" s="1335"/>
      <c r="Q25" s="1335">
        <f t="shared" si="0"/>
        <v>0</v>
      </c>
    </row>
    <row r="26" spans="1:17" s="1370" customFormat="1" ht="22.5">
      <c r="A26" s="1368" t="s">
        <v>2846</v>
      </c>
      <c r="B26" s="1369" t="s">
        <v>2847</v>
      </c>
      <c r="C26" s="1335">
        <f t="shared" si="1"/>
        <v>16740177.093621802</v>
      </c>
      <c r="D26" s="1335">
        <f>'HF-HP_sha'!D44</f>
        <v>16740177.093621802</v>
      </c>
      <c r="E26" s="1335"/>
      <c r="F26" s="1335"/>
      <c r="G26" s="1335"/>
      <c r="H26" s="1335"/>
      <c r="I26" s="1335"/>
      <c r="J26" s="1335"/>
      <c r="K26" s="1335"/>
      <c r="L26" s="1335"/>
      <c r="M26" s="1335">
        <f>N26+O26</f>
        <v>3785855.3074759394</v>
      </c>
      <c r="N26" s="1335"/>
      <c r="O26" s="1335">
        <f>'HF-HP_sha'!AA44</f>
        <v>3785855.3074759394</v>
      </c>
      <c r="P26" s="1335"/>
      <c r="Q26" s="1335">
        <f t="shared" si="0"/>
        <v>20526032.401097741</v>
      </c>
    </row>
    <row r="27" spans="1:17" s="1370" customFormat="1" ht="22.5">
      <c r="A27" s="1368" t="s">
        <v>2848</v>
      </c>
      <c r="B27" s="1369" t="s">
        <v>2849</v>
      </c>
      <c r="C27" s="1335">
        <f t="shared" si="1"/>
        <v>14629201.6381</v>
      </c>
      <c r="D27" s="1335">
        <f>'HF-HP_sha'!D45</f>
        <v>14629201.6381</v>
      </c>
      <c r="E27" s="1335"/>
      <c r="F27" s="1335">
        <f>G27+I27</f>
        <v>12402728</v>
      </c>
      <c r="G27" s="1335">
        <f>G28+G29+G30</f>
        <v>9001196</v>
      </c>
      <c r="H27" s="1335"/>
      <c r="I27" s="1335">
        <f>I30</f>
        <v>3401532</v>
      </c>
      <c r="J27" s="1335"/>
      <c r="K27" s="1335"/>
      <c r="L27" s="1335"/>
      <c r="M27" s="1335">
        <f>N27+O27</f>
        <v>154570.38787879091</v>
      </c>
      <c r="N27" s="1335"/>
      <c r="O27" s="1335">
        <f>'HF-HP_sha'!AA45</f>
        <v>154570.38787879091</v>
      </c>
      <c r="P27" s="1335"/>
      <c r="Q27" s="1335">
        <f t="shared" si="0"/>
        <v>27186500.025978789</v>
      </c>
    </row>
    <row r="28" spans="1:17" s="1374" customFormat="1" ht="22.5">
      <c r="A28" s="1371" t="s">
        <v>2850</v>
      </c>
      <c r="B28" s="1372" t="s">
        <v>2851</v>
      </c>
      <c r="C28" s="1335">
        <f t="shared" si="1"/>
        <v>14629201.6381</v>
      </c>
      <c r="D28" s="1376">
        <f>'HF-HP_sha'!D46</f>
        <v>14629201.6381</v>
      </c>
      <c r="E28" s="1376"/>
      <c r="F28" s="1335"/>
      <c r="G28" s="1376"/>
      <c r="H28" s="1376"/>
      <c r="I28" s="1376"/>
      <c r="J28" s="1376"/>
      <c r="K28" s="1376"/>
      <c r="L28" s="1376"/>
      <c r="M28" s="1335"/>
      <c r="N28" s="1376"/>
      <c r="O28" s="1376"/>
      <c r="P28" s="1335"/>
      <c r="Q28" s="1335">
        <f t="shared" si="0"/>
        <v>14629201.6381</v>
      </c>
    </row>
    <row r="29" spans="1:17" s="1374" customFormat="1" ht="22.5">
      <c r="A29" s="1371" t="s">
        <v>1402</v>
      </c>
      <c r="B29" s="1372" t="s">
        <v>4401</v>
      </c>
      <c r="C29" s="1335"/>
      <c r="D29" s="1376"/>
      <c r="E29" s="1376"/>
      <c r="F29" s="1335"/>
      <c r="G29" s="1376"/>
      <c r="H29" s="1376"/>
      <c r="I29" s="1376"/>
      <c r="J29" s="1376"/>
      <c r="K29" s="1376"/>
      <c r="L29" s="1376"/>
      <c r="M29" s="1335"/>
      <c r="N29" s="1376"/>
      <c r="O29" s="1376"/>
      <c r="P29" s="1335"/>
      <c r="Q29" s="1335"/>
    </row>
    <row r="30" spans="1:17" s="1374" customFormat="1" ht="22.5">
      <c r="A30" s="1371" t="s">
        <v>2854</v>
      </c>
      <c r="B30" s="1372" t="s">
        <v>2855</v>
      </c>
      <c r="C30" s="1335"/>
      <c r="D30" s="1376"/>
      <c r="E30" s="1376"/>
      <c r="F30" s="1335">
        <f>G30+I30</f>
        <v>12402728</v>
      </c>
      <c r="G30" s="1376">
        <f>'HF-HP_sha'!V49</f>
        <v>9001196</v>
      </c>
      <c r="H30" s="1376"/>
      <c r="I30" s="1376">
        <f>'HF-HP_sha'!W49</f>
        <v>3401532</v>
      </c>
      <c r="J30" s="1376"/>
      <c r="K30" s="1376"/>
      <c r="L30" s="1376"/>
      <c r="M30" s="1335"/>
      <c r="N30" s="1376"/>
      <c r="O30" s="1376"/>
      <c r="P30" s="1335"/>
      <c r="Q30" s="1335">
        <f t="shared" si="0"/>
        <v>12402728</v>
      </c>
    </row>
    <row r="31" spans="1:17" s="1374" customFormat="1" ht="22.5">
      <c r="A31" s="1371" t="s">
        <v>1404</v>
      </c>
      <c r="B31" s="1372" t="s">
        <v>4402</v>
      </c>
      <c r="C31" s="1335"/>
      <c r="D31" s="1376"/>
      <c r="E31" s="1376"/>
      <c r="F31" s="1335"/>
      <c r="G31" s="1376"/>
      <c r="H31" s="1376"/>
      <c r="I31" s="1376"/>
      <c r="J31" s="1376"/>
      <c r="K31" s="1376"/>
      <c r="L31" s="1376"/>
      <c r="M31" s="1335"/>
      <c r="N31" s="1376"/>
      <c r="O31" s="1376"/>
      <c r="P31" s="1335"/>
      <c r="Q31" s="1335"/>
    </row>
    <row r="32" spans="1:17" s="1370" customFormat="1">
      <c r="A32" s="1368" t="s">
        <v>2856</v>
      </c>
      <c r="B32" s="1369" t="s">
        <v>2857</v>
      </c>
      <c r="C32" s="1335">
        <f t="shared" si="1"/>
        <v>3023608.7178018009</v>
      </c>
      <c r="D32" s="1335">
        <f>'HF-HP_sha'!D50</f>
        <v>3023608.7178018009</v>
      </c>
      <c r="E32" s="1335"/>
      <c r="F32" s="1335"/>
      <c r="G32" s="1335"/>
      <c r="H32" s="1335"/>
      <c r="I32" s="1335"/>
      <c r="J32" s="1335"/>
      <c r="K32" s="1335"/>
      <c r="L32" s="1335"/>
      <c r="M32" s="1335">
        <f>M33+M34+M35</f>
        <v>108682.37910989432</v>
      </c>
      <c r="N32" s="1335"/>
      <c r="O32" s="1335"/>
      <c r="P32" s="1335"/>
      <c r="Q32" s="1335">
        <f>C32+F32+J32+M32+P32</f>
        <v>3132291.0969116953</v>
      </c>
    </row>
    <row r="33" spans="1:17" s="1370" customFormat="1" ht="22.5">
      <c r="A33" s="1371" t="s">
        <v>1410</v>
      </c>
      <c r="B33" s="1372" t="s">
        <v>4403</v>
      </c>
      <c r="C33" s="1335"/>
      <c r="D33" s="1376"/>
      <c r="E33" s="1376"/>
      <c r="F33" s="1335"/>
      <c r="G33" s="1376"/>
      <c r="H33" s="1376"/>
      <c r="I33" s="1376"/>
      <c r="J33" s="1376"/>
      <c r="K33" s="1376"/>
      <c r="L33" s="1376"/>
      <c r="M33" s="1335"/>
      <c r="N33" s="1376"/>
      <c r="O33" s="1376"/>
      <c r="P33" s="1335"/>
      <c r="Q33" s="1335"/>
    </row>
    <row r="34" spans="1:17" s="1374" customFormat="1" ht="45">
      <c r="A34" s="1371" t="s">
        <v>2858</v>
      </c>
      <c r="B34" s="1372" t="s">
        <v>2859</v>
      </c>
      <c r="C34" s="1335">
        <f>D34+E34</f>
        <v>0</v>
      </c>
      <c r="D34" s="1376"/>
      <c r="E34" s="1376"/>
      <c r="F34" s="1335"/>
      <c r="G34" s="1376"/>
      <c r="H34" s="1376"/>
      <c r="I34" s="1376"/>
      <c r="J34" s="1376"/>
      <c r="K34" s="1376"/>
      <c r="L34" s="1376"/>
      <c r="M34" s="1335"/>
      <c r="N34" s="1376"/>
      <c r="O34" s="1376"/>
      <c r="P34" s="1335"/>
      <c r="Q34" s="1335">
        <f t="shared" si="0"/>
        <v>0</v>
      </c>
    </row>
    <row r="35" spans="1:17" s="1374" customFormat="1">
      <c r="A35" s="1371" t="s">
        <v>4404</v>
      </c>
      <c r="B35" s="1372" t="s">
        <v>4370</v>
      </c>
      <c r="C35" s="1335">
        <f t="shared" si="1"/>
        <v>3023608.7178018009</v>
      </c>
      <c r="D35" s="1376">
        <f>'HF-HP_sha'!D52</f>
        <v>3023608.7178018009</v>
      </c>
      <c r="E35" s="1376"/>
      <c r="F35" s="1335"/>
      <c r="G35" s="1376"/>
      <c r="H35" s="1376"/>
      <c r="I35" s="1376"/>
      <c r="J35" s="1376"/>
      <c r="K35" s="1376"/>
      <c r="L35" s="1376"/>
      <c r="M35" s="1335">
        <f>N35+O35</f>
        <v>108682.37910989432</v>
      </c>
      <c r="N35" s="1376"/>
      <c r="O35" s="1376">
        <f>'HF-HP_sha'!AA52</f>
        <v>108682.37910989432</v>
      </c>
      <c r="P35" s="1335"/>
      <c r="Q35" s="1335">
        <f t="shared" si="0"/>
        <v>3132291.0969116953</v>
      </c>
    </row>
    <row r="36" spans="1:17" s="1370" customFormat="1">
      <c r="A36" s="1368" t="s">
        <v>2861</v>
      </c>
      <c r="B36" s="1369" t="s">
        <v>2776</v>
      </c>
      <c r="C36" s="1335">
        <f t="shared" si="1"/>
        <v>0</v>
      </c>
      <c r="D36" s="1335">
        <f>'HF-HP_sha'!D53</f>
        <v>0</v>
      </c>
      <c r="E36" s="1335"/>
      <c r="F36" s="1335"/>
      <c r="G36" s="1335"/>
      <c r="H36" s="1335"/>
      <c r="I36" s="1335"/>
      <c r="J36" s="1335"/>
      <c r="K36" s="1335"/>
      <c r="L36" s="1335"/>
      <c r="M36" s="1335"/>
      <c r="N36" s="1335"/>
      <c r="O36" s="1335"/>
      <c r="P36" s="1335"/>
      <c r="Q36" s="1335">
        <f t="shared" si="0"/>
        <v>0</v>
      </c>
    </row>
    <row r="37" spans="1:17" s="1370" customFormat="1" ht="21" customHeight="1">
      <c r="A37" s="1379" t="s">
        <v>4405</v>
      </c>
      <c r="B37" s="1369" t="s">
        <v>4406</v>
      </c>
      <c r="C37" s="1335">
        <f t="shared" si="1"/>
        <v>19438614.506480001</v>
      </c>
      <c r="D37" s="1335">
        <f>'HF-HP_sha'!C54</f>
        <v>19438614.506480001</v>
      </c>
      <c r="E37" s="1335"/>
      <c r="F37" s="1335">
        <f>G37+I37</f>
        <v>4372294</v>
      </c>
      <c r="G37" s="1335"/>
      <c r="H37" s="1335"/>
      <c r="I37" s="1335">
        <f>'HF-HP_sha'!W54</f>
        <v>4372294</v>
      </c>
      <c r="J37" s="1335"/>
      <c r="K37" s="1335"/>
      <c r="L37" s="1335"/>
      <c r="M37" s="1335">
        <f>'HF-HP_sha'!Z54</f>
        <v>227243.30766271267</v>
      </c>
      <c r="N37" s="1335"/>
      <c r="O37" s="1380"/>
      <c r="P37" s="1335"/>
      <c r="Q37" s="1335">
        <f>C37+F37+J37+M37+P37</f>
        <v>24038151.814142715</v>
      </c>
    </row>
    <row r="38" spans="1:17" s="1370" customFormat="1" ht="30.95" customHeight="1">
      <c r="A38" s="1489" t="s">
        <v>2782</v>
      </c>
      <c r="B38" s="1490"/>
      <c r="C38" s="1335">
        <f>C37+C36+C32+C27+C26+C22+C18+C12+C8+C4</f>
        <v>520360836.69204819</v>
      </c>
      <c r="D38" s="1335">
        <f>D37+D36+D32+D27+D26+D22+D18+D12+D8+D4</f>
        <v>520360836.69204819</v>
      </c>
      <c r="E38" s="1335"/>
      <c r="F38" s="1335">
        <f>F37+F36+F32+F27+F26+F22+F18+F12+F8+F4</f>
        <v>36200392.700000003</v>
      </c>
      <c r="G38" s="1335">
        <f>G37+G36+G32+G27+G26+G22+G18+G12+G8+G4</f>
        <v>21464884.100000001</v>
      </c>
      <c r="H38" s="1335"/>
      <c r="I38" s="1335">
        <f>I37+I36+I32+I27+I26+I22+I18+I12+I8+I4</f>
        <v>18198000.699999999</v>
      </c>
      <c r="J38" s="1335">
        <f>J37+J36+J32+J27+J26+J22+J18+J12+J8+J4</f>
        <v>199232728.33199999</v>
      </c>
      <c r="K38" s="1335">
        <f>J22+J18+J12+K4</f>
        <v>164520118.55199999</v>
      </c>
      <c r="L38" s="1335"/>
      <c r="M38" s="1335">
        <f>O38+N38</f>
        <v>3945494.2953547304</v>
      </c>
      <c r="N38" s="1335"/>
      <c r="O38" s="1335">
        <f>O37+O36+O32+O27+O26+O22+O18+O12+O8+O4</f>
        <v>3945494.2953547304</v>
      </c>
      <c r="P38" s="1335"/>
      <c r="Q38" s="1335">
        <f>Q37+Q36+Q32+Q27+Q26+Q22+Q18+Q12+Q8+Q4</f>
        <v>760185964.59490561</v>
      </c>
    </row>
    <row r="39" spans="1:17">
      <c r="A39" s="1381"/>
      <c r="B39" s="1382"/>
      <c r="C39" s="1381"/>
      <c r="D39" s="1381"/>
      <c r="E39" s="1381"/>
      <c r="F39" s="1383"/>
      <c r="G39" s="1383"/>
      <c r="H39" s="1383"/>
      <c r="I39" s="1383"/>
      <c r="J39" s="1383"/>
      <c r="K39" s="1383"/>
      <c r="L39" s="1383"/>
      <c r="M39" s="1381"/>
      <c r="N39" s="1381"/>
      <c r="O39" s="1383"/>
      <c r="P39" s="1383"/>
      <c r="Q39" s="1384"/>
    </row>
    <row r="40" spans="1:17">
      <c r="C40" s="1387"/>
      <c r="J40" s="1389"/>
      <c r="Q40" s="1390"/>
    </row>
    <row r="41" spans="1:17">
      <c r="C41" s="1387"/>
      <c r="D41" s="1387"/>
    </row>
    <row r="42" spans="1:17">
      <c r="Q42" s="1391"/>
    </row>
    <row r="43" spans="1:17">
      <c r="P43" s="1392"/>
      <c r="Q43" s="1391"/>
    </row>
    <row r="44" spans="1:17">
      <c r="Q44" s="1389"/>
    </row>
    <row r="47" spans="1:17">
      <c r="D47" s="1387"/>
      <c r="E47" s="1387"/>
    </row>
  </sheetData>
  <mergeCells count="7">
    <mergeCell ref="P1:P2"/>
    <mergeCell ref="Q1:Q3"/>
    <mergeCell ref="A38:B38"/>
    <mergeCell ref="A1:B3"/>
    <mergeCell ref="C1:E1"/>
    <mergeCell ref="F1:L1"/>
    <mergeCell ref="M1:O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499984740745262"/>
  </sheetPr>
  <dimension ref="A1:AG485"/>
  <sheetViews>
    <sheetView zoomScale="60" zoomScaleNormal="60" zoomScaleSheetLayoutView="50" workbookViewId="0">
      <pane xSplit="2" ySplit="2" topLeftCell="Q42" activePane="bottomRight" state="frozen"/>
      <selection activeCell="E35" sqref="E35"/>
      <selection pane="topRight" activeCell="E35" sqref="E35"/>
      <selection pane="bottomLeft" activeCell="E35" sqref="E35"/>
      <selection pane="bottomRight" activeCell="AD53" sqref="AD53"/>
    </sheetView>
  </sheetViews>
  <sheetFormatPr defaultRowHeight="23.25"/>
  <cols>
    <col min="1" max="1" width="15" style="850" customWidth="1"/>
    <col min="2" max="2" width="59.85546875" style="851" customWidth="1"/>
    <col min="3" max="3" width="24.42578125" style="852" customWidth="1"/>
    <col min="4" max="4" width="22.85546875" style="1304" customWidth="1"/>
    <col min="5" max="5" width="23.42578125" style="854" customWidth="1"/>
    <col min="6" max="6" width="22.85546875" style="854" customWidth="1"/>
    <col min="7" max="7" width="20.42578125" style="855" customWidth="1"/>
    <col min="8" max="8" width="19.28515625" style="855" customWidth="1"/>
    <col min="9" max="9" width="19.5703125" style="855" customWidth="1"/>
    <col min="10" max="10" width="17.140625" style="855" customWidth="1"/>
    <col min="11" max="11" width="18.140625" style="855" customWidth="1"/>
    <col min="12" max="12" width="19.85546875" style="853" customWidth="1"/>
    <col min="13" max="14" width="20.42578125" style="855" customWidth="1"/>
    <col min="15" max="15" width="24.28515625" style="855" customWidth="1"/>
    <col min="16" max="16" width="24" style="856" customWidth="1"/>
    <col min="17" max="17" width="17.42578125" style="853" customWidth="1"/>
    <col min="18" max="20" width="22.5703125" style="857" customWidth="1"/>
    <col min="21" max="21" width="20.85546875" style="852" customWidth="1"/>
    <col min="22" max="22" width="22" style="852" customWidth="1"/>
    <col min="23" max="23" width="22" style="850" customWidth="1"/>
    <col min="24" max="24" width="21.5703125" style="850" customWidth="1"/>
    <col min="25" max="30" width="19.140625" style="850" customWidth="1"/>
    <col min="31" max="31" width="33.5703125" style="850" customWidth="1"/>
    <col min="32" max="32" width="16" style="858" bestFit="1" customWidth="1"/>
    <col min="33" max="33" width="35.28515625" style="859" customWidth="1"/>
    <col min="34" max="35" width="16.140625" style="858" customWidth="1"/>
    <col min="36" max="16384" width="9.140625" style="858"/>
  </cols>
  <sheetData>
    <row r="1" spans="1:33" s="779" customFormat="1" ht="20.25" customHeight="1">
      <c r="A1" s="1501"/>
      <c r="B1" s="1501"/>
      <c r="C1" s="773" t="s">
        <v>2784</v>
      </c>
      <c r="D1" s="1300" t="s">
        <v>2786</v>
      </c>
      <c r="E1" s="1114" t="s">
        <v>2788</v>
      </c>
      <c r="F1" s="1116" t="s">
        <v>1242</v>
      </c>
      <c r="G1" s="1116" t="s">
        <v>1812</v>
      </c>
      <c r="H1" s="1116" t="s">
        <v>1241</v>
      </c>
      <c r="I1" s="1116" t="s">
        <v>1239</v>
      </c>
      <c r="J1" s="1116" t="s">
        <v>1811</v>
      </c>
      <c r="K1" s="1116" t="s">
        <v>1231</v>
      </c>
      <c r="L1" s="1116" t="s">
        <v>1229</v>
      </c>
      <c r="M1" s="1116" t="s">
        <v>2932</v>
      </c>
      <c r="N1" s="1116" t="s">
        <v>2933</v>
      </c>
      <c r="O1" s="1114" t="s">
        <v>2791</v>
      </c>
      <c r="P1" s="1119" t="s">
        <v>1217</v>
      </c>
      <c r="Q1" s="1116" t="s">
        <v>1215</v>
      </c>
      <c r="R1" s="1116" t="s">
        <v>1207</v>
      </c>
      <c r="S1" s="1116" t="s">
        <v>1205</v>
      </c>
      <c r="T1" s="1120" t="s">
        <v>2936</v>
      </c>
      <c r="U1" s="773" t="s">
        <v>2794</v>
      </c>
      <c r="V1" s="774" t="s">
        <v>2796</v>
      </c>
      <c r="W1" s="774" t="s">
        <v>2798</v>
      </c>
      <c r="X1" s="778" t="s">
        <v>2800</v>
      </c>
      <c r="Y1" s="773" t="s">
        <v>2804</v>
      </c>
      <c r="Z1" s="773" t="s">
        <v>2806</v>
      </c>
      <c r="AA1" s="773" t="s">
        <v>4374</v>
      </c>
      <c r="AB1" s="1068" t="s">
        <v>3739</v>
      </c>
      <c r="AC1" s="1088" t="s">
        <v>3740</v>
      </c>
      <c r="AD1" s="1088" t="s">
        <v>3744</v>
      </c>
      <c r="AE1" s="1502" t="s">
        <v>2782</v>
      </c>
      <c r="AG1" s="780"/>
    </row>
    <row r="2" spans="1:33" s="785" customFormat="1" ht="147.75" customHeight="1">
      <c r="A2" s="1501"/>
      <c r="B2" s="1501"/>
      <c r="C2" s="773" t="s">
        <v>2785</v>
      </c>
      <c r="D2" s="1301" t="s">
        <v>2787</v>
      </c>
      <c r="E2" s="1115" t="s">
        <v>2789</v>
      </c>
      <c r="F2" s="1117" t="s">
        <v>659</v>
      </c>
      <c r="G2" s="1117" t="s">
        <v>1031</v>
      </c>
      <c r="H2" s="1117" t="s">
        <v>1046</v>
      </c>
      <c r="I2" s="1117" t="s">
        <v>1104</v>
      </c>
      <c r="J2" s="1117" t="s">
        <v>951</v>
      </c>
      <c r="K2" s="1117" t="s">
        <v>1095</v>
      </c>
      <c r="L2" s="1117" t="s">
        <v>802</v>
      </c>
      <c r="M2" s="1117" t="s">
        <v>2790</v>
      </c>
      <c r="N2" s="1118" t="s">
        <v>632</v>
      </c>
      <c r="O2" s="1115" t="s">
        <v>2792</v>
      </c>
      <c r="P2" s="1121" t="s">
        <v>1216</v>
      </c>
      <c r="Q2" s="1122" t="s">
        <v>1212</v>
      </c>
      <c r="R2" s="1122" t="s">
        <v>1206</v>
      </c>
      <c r="S2" s="1122" t="s">
        <v>723</v>
      </c>
      <c r="T2" s="1122" t="s">
        <v>1203</v>
      </c>
      <c r="U2" s="773" t="s">
        <v>2795</v>
      </c>
      <c r="V2" s="773" t="s">
        <v>2797</v>
      </c>
      <c r="W2" s="773" t="s">
        <v>2799</v>
      </c>
      <c r="X2" s="781" t="s">
        <v>2801</v>
      </c>
      <c r="Y2" s="773" t="s">
        <v>2805</v>
      </c>
      <c r="Z2" s="773" t="s">
        <v>2807</v>
      </c>
      <c r="AA2" s="773" t="s">
        <v>4376</v>
      </c>
      <c r="AB2" s="781" t="s">
        <v>4375</v>
      </c>
      <c r="AC2" s="1088" t="s">
        <v>3742</v>
      </c>
      <c r="AD2" s="1088" t="s">
        <v>3743</v>
      </c>
      <c r="AE2" s="1502"/>
      <c r="AG2" s="786"/>
    </row>
    <row r="3" spans="1:33" s="797" customFormat="1" ht="27" customHeight="1">
      <c r="A3" s="787" t="s">
        <v>2809</v>
      </c>
      <c r="B3" s="788" t="s">
        <v>1277</v>
      </c>
      <c r="C3" s="789"/>
      <c r="D3" s="1291">
        <f>D4+D8+D11</f>
        <v>261465534.68495122</v>
      </c>
      <c r="E3" s="790">
        <f>E4+E8+E11</f>
        <v>198459651.44065121</v>
      </c>
      <c r="F3" s="791">
        <f>F4+F8+F11</f>
        <v>1327675.324</v>
      </c>
      <c r="G3" s="791">
        <f t="shared" ref="G3:N3" si="0">G4+G8+G11</f>
        <v>0</v>
      </c>
      <c r="H3" s="791">
        <f t="shared" si="0"/>
        <v>0</v>
      </c>
      <c r="I3" s="791">
        <f t="shared" si="0"/>
        <v>0</v>
      </c>
      <c r="J3" s="791">
        <f t="shared" si="0"/>
        <v>0</v>
      </c>
      <c r="K3" s="791">
        <f t="shared" si="0"/>
        <v>0</v>
      </c>
      <c r="L3" s="791">
        <f t="shared" si="0"/>
        <v>0</v>
      </c>
      <c r="M3" s="791">
        <f t="shared" si="0"/>
        <v>0</v>
      </c>
      <c r="N3" s="791">
        <f t="shared" si="0"/>
        <v>0</v>
      </c>
      <c r="O3" s="792">
        <f>O4+O8+O11</f>
        <v>61678207.920299999</v>
      </c>
      <c r="P3" s="792"/>
      <c r="Q3" s="790"/>
      <c r="R3" s="790"/>
      <c r="S3" s="790"/>
      <c r="T3" s="790"/>
      <c r="U3" s="790">
        <f>U4</f>
        <v>6961682.5999999996</v>
      </c>
      <c r="V3" s="790"/>
      <c r="W3" s="793"/>
      <c r="X3" s="793"/>
      <c r="Y3" s="793"/>
      <c r="Z3" s="793">
        <f>AA3</f>
        <v>100960.10361991586</v>
      </c>
      <c r="AA3" s="793">
        <f>AA4+AB3</f>
        <v>100960.10361991586</v>
      </c>
      <c r="AB3" s="793">
        <f>AC3</f>
        <v>95891.503619915849</v>
      </c>
      <c r="AC3" s="793">
        <v>95891.503619915849</v>
      </c>
      <c r="AD3" s="793"/>
      <c r="AE3" s="794">
        <f t="shared" ref="AE3:AE34" si="1">SUM(C3:AD3)</f>
        <v>530286455.18438214</v>
      </c>
      <c r="AF3" s="795"/>
      <c r="AG3" s="796"/>
    </row>
    <row r="4" spans="1:33" s="1299" customFormat="1" ht="26.25" customHeight="1">
      <c r="A4" s="1289" t="s">
        <v>2810</v>
      </c>
      <c r="B4" s="1290" t="s">
        <v>1279</v>
      </c>
      <c r="C4" s="1291"/>
      <c r="D4" s="1291">
        <f>E4+O4</f>
        <v>131562275.60216534</v>
      </c>
      <c r="E4" s="1292">
        <f>E5+E6+E7</f>
        <v>129172860.60836534</v>
      </c>
      <c r="F4" s="1293"/>
      <c r="G4" s="1292"/>
      <c r="H4" s="1292"/>
      <c r="I4" s="1292"/>
      <c r="J4" s="1292"/>
      <c r="K4" s="1292"/>
      <c r="L4" s="1292"/>
      <c r="M4" s="1292"/>
      <c r="N4" s="1292"/>
      <c r="O4" s="1294">
        <f>O5+O6+O7</f>
        <v>2389414.9937999998</v>
      </c>
      <c r="P4" s="1294"/>
      <c r="Q4" s="1292"/>
      <c r="R4" s="1292"/>
      <c r="S4" s="1292"/>
      <c r="T4" s="1292"/>
      <c r="U4" s="1292">
        <f>U5</f>
        <v>6961682.5999999996</v>
      </c>
      <c r="V4" s="1292"/>
      <c r="W4" s="1295"/>
      <c r="X4" s="1295"/>
      <c r="Y4" s="1295"/>
      <c r="Z4" s="1295">
        <f>AA4+Z5</f>
        <v>10137.200000000001</v>
      </c>
      <c r="AA4" s="1295">
        <f>AA5</f>
        <v>5068.6000000000004</v>
      </c>
      <c r="AB4" s="1295"/>
      <c r="AC4" s="1295"/>
      <c r="AD4" s="1295"/>
      <c r="AE4" s="1296">
        <f t="shared" si="1"/>
        <v>270101439.60433072</v>
      </c>
      <c r="AF4" s="1297"/>
      <c r="AG4" s="1298"/>
    </row>
    <row r="5" spans="1:33" s="812" customFormat="1" ht="33.75" customHeight="1">
      <c r="A5" s="805" t="s">
        <v>2811</v>
      </c>
      <c r="B5" s="806" t="s">
        <v>1281</v>
      </c>
      <c r="C5" s="807"/>
      <c r="D5" s="1291"/>
      <c r="E5" s="808">
        <f>SUM(F5:N5)</f>
        <v>126528854.77825201</v>
      </c>
      <c r="F5" s="809">
        <f>'HF-HP2'!F5+'HF-HP2'!F3</f>
        <v>119549377.215352</v>
      </c>
      <c r="G5" s="808">
        <f>'HF-HP2'!G5</f>
        <v>1998556.2529</v>
      </c>
      <c r="H5" s="808"/>
      <c r="I5" s="808">
        <v>1032852</v>
      </c>
      <c r="J5" s="810">
        <f>ОтчетГБ_коды!H96</f>
        <v>3948069.31</v>
      </c>
      <c r="K5" s="810"/>
      <c r="L5" s="808"/>
      <c r="M5" s="808"/>
      <c r="N5" s="808"/>
      <c r="O5" s="811">
        <f>SUM(P5:T5)</f>
        <v>2389414.9937999998</v>
      </c>
      <c r="P5" s="811">
        <f>'HF-HP2'!X5</f>
        <v>2389414.9937999998</v>
      </c>
      <c r="Q5" s="808"/>
      <c r="R5" s="808"/>
      <c r="S5" s="808"/>
      <c r="T5" s="808"/>
      <c r="U5" s="808">
        <f>V5+W5</f>
        <v>6961682.5999999996</v>
      </c>
      <c r="V5" s="808"/>
      <c r="W5" s="810">
        <f>'соцфин 9.1'!F14</f>
        <v>6961682.5999999996</v>
      </c>
      <c r="X5" s="810"/>
      <c r="Y5" s="810"/>
      <c r="Z5" s="810">
        <f>AA5</f>
        <v>5068.6000000000004</v>
      </c>
      <c r="AA5" s="810">
        <f>'HF-HP2'!AQ5</f>
        <v>5068.6000000000004</v>
      </c>
      <c r="AB5" s="810"/>
      <c r="AC5" s="810"/>
      <c r="AD5" s="810"/>
      <c r="AE5" s="794">
        <f t="shared" si="1"/>
        <v>271770041.94410408</v>
      </c>
      <c r="AF5" s="795"/>
      <c r="AG5" s="796"/>
    </row>
    <row r="6" spans="1:33" s="812" customFormat="1" ht="54" customHeight="1">
      <c r="A6" s="805" t="s">
        <v>1282</v>
      </c>
      <c r="B6" s="806" t="s">
        <v>1283</v>
      </c>
      <c r="C6" s="807"/>
      <c r="D6" s="1291"/>
      <c r="E6" s="808"/>
      <c r="F6" s="809"/>
      <c r="G6" s="808"/>
      <c r="H6" s="808"/>
      <c r="I6" s="808"/>
      <c r="J6" s="808"/>
      <c r="K6" s="808"/>
      <c r="L6" s="808"/>
      <c r="M6" s="808"/>
      <c r="N6" s="808"/>
      <c r="O6" s="811"/>
      <c r="P6" s="811"/>
      <c r="Q6" s="808"/>
      <c r="R6" s="808"/>
      <c r="S6" s="808"/>
      <c r="T6" s="808"/>
      <c r="U6" s="808"/>
      <c r="V6" s="808"/>
      <c r="W6" s="810"/>
      <c r="X6" s="810"/>
      <c r="Y6" s="810"/>
      <c r="Z6" s="810"/>
      <c r="AA6" s="810"/>
      <c r="AB6" s="810"/>
      <c r="AC6" s="810"/>
      <c r="AD6" s="810"/>
      <c r="AE6" s="794">
        <f t="shared" si="1"/>
        <v>0</v>
      </c>
      <c r="AF6" s="795"/>
      <c r="AG6" s="796"/>
    </row>
    <row r="7" spans="1:33" s="812" customFormat="1" ht="33">
      <c r="A7" s="805" t="s">
        <v>1284</v>
      </c>
      <c r="B7" s="806" t="s">
        <v>1285</v>
      </c>
      <c r="C7" s="807"/>
      <c r="D7" s="1291"/>
      <c r="E7" s="808">
        <f>SUM(F7:N7)</f>
        <v>2644005.8301133299</v>
      </c>
      <c r="F7" s="809">
        <f>'HF-HP2'!F7</f>
        <v>2644005.8301133299</v>
      </c>
      <c r="G7" s="808"/>
      <c r="H7" s="808"/>
      <c r="I7" s="808"/>
      <c r="J7" s="808"/>
      <c r="K7" s="808"/>
      <c r="L7" s="808"/>
      <c r="M7" s="808"/>
      <c r="N7" s="808"/>
      <c r="O7" s="811"/>
      <c r="P7" s="811"/>
      <c r="Q7" s="808"/>
      <c r="R7" s="808"/>
      <c r="S7" s="808"/>
      <c r="T7" s="808"/>
      <c r="U7" s="808"/>
      <c r="V7" s="808"/>
      <c r="W7" s="810"/>
      <c r="X7" s="810"/>
      <c r="Y7" s="810"/>
      <c r="Z7" s="810"/>
      <c r="AA7" s="810"/>
      <c r="AB7" s="810"/>
      <c r="AC7" s="810"/>
      <c r="AD7" s="810"/>
      <c r="AE7" s="794">
        <f t="shared" si="1"/>
        <v>5288011.6602266598</v>
      </c>
      <c r="AF7" s="795"/>
      <c r="AG7" s="796"/>
    </row>
    <row r="8" spans="1:33" s="1299" customFormat="1" ht="49.5">
      <c r="A8" s="1289" t="s">
        <v>2812</v>
      </c>
      <c r="B8" s="1290" t="s">
        <v>1287</v>
      </c>
      <c r="C8" s="1291"/>
      <c r="D8" s="1291">
        <f>E8+O8</f>
        <v>10270987</v>
      </c>
      <c r="E8" s="1292">
        <f>E9+E10</f>
        <v>0</v>
      </c>
      <c r="F8" s="1295"/>
      <c r="G8" s="1292"/>
      <c r="H8" s="1292"/>
      <c r="I8" s="1292"/>
      <c r="J8" s="1292"/>
      <c r="K8" s="1292"/>
      <c r="L8" s="1292"/>
      <c r="M8" s="1292"/>
      <c r="N8" s="1292"/>
      <c r="O8" s="1294">
        <f>O9+O10</f>
        <v>10270987</v>
      </c>
      <c r="P8" s="1294"/>
      <c r="Q8" s="1292"/>
      <c r="R8" s="1292"/>
      <c r="S8" s="1292"/>
      <c r="T8" s="1292"/>
      <c r="U8" s="1292"/>
      <c r="V8" s="1292"/>
      <c r="W8" s="1295"/>
      <c r="X8" s="1295"/>
      <c r="Y8" s="1295"/>
      <c r="Z8" s="1295"/>
      <c r="AA8" s="1295"/>
      <c r="AB8" s="1295"/>
      <c r="AC8" s="1295"/>
      <c r="AD8" s="1295"/>
      <c r="AE8" s="1296">
        <f t="shared" si="1"/>
        <v>20541974</v>
      </c>
      <c r="AF8" s="1297"/>
      <c r="AG8" s="1298"/>
    </row>
    <row r="9" spans="1:33" s="804" customFormat="1">
      <c r="A9" s="814" t="s">
        <v>1288</v>
      </c>
      <c r="B9" s="814" t="s">
        <v>1289</v>
      </c>
      <c r="C9" s="799"/>
      <c r="D9" s="1291"/>
      <c r="E9" s="808">
        <f>F9+G9+H9+I9+J9+K9+L9+M9+N8</f>
        <v>0</v>
      </c>
      <c r="F9" s="803"/>
      <c r="G9" s="800"/>
      <c r="H9" s="800"/>
      <c r="I9" s="800"/>
      <c r="J9" s="800"/>
      <c r="K9" s="800"/>
      <c r="L9" s="800"/>
      <c r="M9" s="800"/>
      <c r="N9" s="800"/>
      <c r="O9" s="811">
        <f>SUM(P9:T9)</f>
        <v>9337261</v>
      </c>
      <c r="P9" s="803">
        <f>'HF-HP2'!X9</f>
        <v>9337261</v>
      </c>
      <c r="Q9" s="800"/>
      <c r="R9" s="800"/>
      <c r="S9" s="800"/>
      <c r="T9" s="800"/>
      <c r="U9" s="800"/>
      <c r="V9" s="800"/>
      <c r="W9" s="803"/>
      <c r="X9" s="803"/>
      <c r="Y9" s="803"/>
      <c r="Z9" s="803"/>
      <c r="AA9" s="803"/>
      <c r="AB9" s="803"/>
      <c r="AC9" s="803"/>
      <c r="AD9" s="803"/>
      <c r="AE9" s="794">
        <f t="shared" si="1"/>
        <v>18674522</v>
      </c>
      <c r="AF9" s="795"/>
      <c r="AG9" s="796"/>
    </row>
    <row r="10" spans="1:33" s="804" customFormat="1" ht="33">
      <c r="A10" s="814" t="s">
        <v>1290</v>
      </c>
      <c r="B10" s="814" t="s">
        <v>1291</v>
      </c>
      <c r="C10" s="799"/>
      <c r="D10" s="1291"/>
      <c r="E10" s="808">
        <f>F10+G10+H10+I10+J10+K10+L10+M10+N9</f>
        <v>0</v>
      </c>
      <c r="F10" s="803"/>
      <c r="G10" s="800"/>
      <c r="H10" s="800"/>
      <c r="I10" s="800"/>
      <c r="J10" s="800"/>
      <c r="K10" s="800"/>
      <c r="L10" s="800"/>
      <c r="M10" s="800"/>
      <c r="N10" s="800"/>
      <c r="O10" s="811">
        <f>SUM(P10:T10)</f>
        <v>933726</v>
      </c>
      <c r="P10" s="803">
        <f>'HF-HP2'!X10</f>
        <v>933726</v>
      </c>
      <c r="Q10" s="800"/>
      <c r="R10" s="800"/>
      <c r="S10" s="800"/>
      <c r="T10" s="800"/>
      <c r="U10" s="800"/>
      <c r="V10" s="800"/>
      <c r="W10" s="803"/>
      <c r="X10" s="803"/>
      <c r="Y10" s="803"/>
      <c r="Z10" s="803"/>
      <c r="AA10" s="803"/>
      <c r="AB10" s="803"/>
      <c r="AC10" s="803"/>
      <c r="AD10" s="803"/>
      <c r="AE10" s="794">
        <f t="shared" si="1"/>
        <v>1867452</v>
      </c>
      <c r="AF10" s="795"/>
      <c r="AG10" s="796"/>
    </row>
    <row r="11" spans="1:33" s="1299" customFormat="1" ht="49.5">
      <c r="A11" s="1289" t="s">
        <v>2813</v>
      </c>
      <c r="B11" s="1290" t="s">
        <v>2814</v>
      </c>
      <c r="C11" s="1291"/>
      <c r="D11" s="1291">
        <f>E11+O11+F11</f>
        <v>119632272.08278587</v>
      </c>
      <c r="E11" s="1292">
        <f>E12+E13+E14+E15+E16+E17+E18+E19+E20+E21</f>
        <v>69286790.832285866</v>
      </c>
      <c r="F11" s="1293">
        <f>'HF-HP2'!F11</f>
        <v>1327675.324</v>
      </c>
      <c r="G11" s="1292"/>
      <c r="H11" s="1292"/>
      <c r="I11" s="1292"/>
      <c r="J11" s="1292"/>
      <c r="K11" s="1292"/>
      <c r="L11" s="1292"/>
      <c r="M11" s="1292"/>
      <c r="N11" s="1292"/>
      <c r="O11" s="1294">
        <f>O12+O13+O14+O15+O16+O17+O18+O19+O20+O21</f>
        <v>49017805.9265</v>
      </c>
      <c r="P11" s="1294"/>
      <c r="Q11" s="1292"/>
      <c r="R11" s="1292"/>
      <c r="S11" s="1292"/>
      <c r="T11" s="1292"/>
      <c r="U11" s="1292"/>
      <c r="V11" s="1292"/>
      <c r="W11" s="1295"/>
      <c r="X11" s="1295"/>
      <c r="Y11" s="1295"/>
      <c r="Z11" s="1295"/>
      <c r="AA11" s="1295"/>
      <c r="AB11" s="1295"/>
      <c r="AC11" s="1295"/>
      <c r="AD11" s="1295"/>
      <c r="AE11" s="1296">
        <f t="shared" si="1"/>
        <v>239264544.16557172</v>
      </c>
      <c r="AF11" s="1297"/>
      <c r="AG11" s="1298"/>
    </row>
    <row r="12" spans="1:33" s="815" customFormat="1">
      <c r="A12" s="813" t="s">
        <v>1294</v>
      </c>
      <c r="B12" s="814" t="s">
        <v>1295</v>
      </c>
      <c r="C12" s="807"/>
      <c r="D12" s="1291"/>
      <c r="E12" s="808"/>
      <c r="F12" s="809"/>
      <c r="G12" s="808"/>
      <c r="H12" s="808"/>
      <c r="I12" s="808"/>
      <c r="J12" s="808"/>
      <c r="K12" s="808"/>
      <c r="L12" s="808"/>
      <c r="M12" s="808"/>
      <c r="N12" s="808"/>
      <c r="O12" s="811">
        <f>SUM(P12:T12)</f>
        <v>12138439</v>
      </c>
      <c r="P12" s="811">
        <f>'HF-HP2'!X12</f>
        <v>12138439</v>
      </c>
      <c r="Q12" s="808"/>
      <c r="R12" s="808"/>
      <c r="S12" s="808"/>
      <c r="T12" s="808"/>
      <c r="U12" s="808"/>
      <c r="V12" s="808"/>
      <c r="W12" s="810"/>
      <c r="X12" s="810"/>
      <c r="Y12" s="810"/>
      <c r="Z12" s="810"/>
      <c r="AA12" s="810"/>
      <c r="AB12" s="810"/>
      <c r="AC12" s="810"/>
      <c r="AD12" s="810"/>
      <c r="AE12" s="794">
        <f t="shared" si="1"/>
        <v>24276878</v>
      </c>
      <c r="AF12" s="795"/>
      <c r="AG12" s="796"/>
    </row>
    <row r="13" spans="1:33" s="815" customFormat="1">
      <c r="A13" s="813" t="s">
        <v>1302</v>
      </c>
      <c r="B13" s="814" t="s">
        <v>2815</v>
      </c>
      <c r="C13" s="807"/>
      <c r="D13" s="1291"/>
      <c r="E13" s="808"/>
      <c r="F13" s="809"/>
      <c r="G13" s="808"/>
      <c r="H13" s="808"/>
      <c r="I13" s="808"/>
      <c r="J13" s="808"/>
      <c r="K13" s="808"/>
      <c r="L13" s="808"/>
      <c r="M13" s="808"/>
      <c r="N13" s="808"/>
      <c r="O13" s="811">
        <f>SUM(P13:T13)</f>
        <v>23810015</v>
      </c>
      <c r="P13" s="811">
        <f>'HF-HP2'!X16</f>
        <v>23810015</v>
      </c>
      <c r="Q13" s="808"/>
      <c r="R13" s="808"/>
      <c r="S13" s="808"/>
      <c r="T13" s="808"/>
      <c r="U13" s="808"/>
      <c r="V13" s="808"/>
      <c r="W13" s="810"/>
      <c r="X13" s="810"/>
      <c r="Y13" s="810"/>
      <c r="Z13" s="810"/>
      <c r="AA13" s="810"/>
      <c r="AB13" s="810"/>
      <c r="AC13" s="810"/>
      <c r="AD13" s="810"/>
      <c r="AE13" s="794">
        <f t="shared" si="1"/>
        <v>47620030</v>
      </c>
      <c r="AF13" s="795"/>
      <c r="AG13" s="796"/>
    </row>
    <row r="14" spans="1:33" s="815" customFormat="1">
      <c r="A14" s="813" t="s">
        <v>1304</v>
      </c>
      <c r="B14" s="814" t="s">
        <v>1305</v>
      </c>
      <c r="C14" s="807"/>
      <c r="D14" s="1291"/>
      <c r="E14" s="808"/>
      <c r="F14" s="809"/>
      <c r="G14" s="808"/>
      <c r="H14" s="808"/>
      <c r="I14" s="808"/>
      <c r="J14" s="808"/>
      <c r="K14" s="808"/>
      <c r="L14" s="808"/>
      <c r="M14" s="808"/>
      <c r="N14" s="808"/>
      <c r="O14" s="811"/>
      <c r="P14" s="811"/>
      <c r="Q14" s="808"/>
      <c r="R14" s="808"/>
      <c r="S14" s="808"/>
      <c r="T14" s="808"/>
      <c r="U14" s="808"/>
      <c r="V14" s="808"/>
      <c r="W14" s="810"/>
      <c r="X14" s="810"/>
      <c r="Y14" s="810"/>
      <c r="Z14" s="810"/>
      <c r="AA14" s="810"/>
      <c r="AB14" s="810"/>
      <c r="AC14" s="810"/>
      <c r="AD14" s="810"/>
      <c r="AE14" s="794">
        <f t="shared" si="1"/>
        <v>0</v>
      </c>
      <c r="AF14" s="795"/>
      <c r="AG14" s="796"/>
    </row>
    <row r="15" spans="1:33" s="815" customFormat="1">
      <c r="A15" s="813" t="s">
        <v>1306</v>
      </c>
      <c r="B15" s="814" t="s">
        <v>2816</v>
      </c>
      <c r="C15" s="807"/>
      <c r="D15" s="1291"/>
      <c r="E15" s="808">
        <f>SUM(F15:N15)</f>
        <v>1717982.6649333332</v>
      </c>
      <c r="F15" s="809">
        <f>'HF-HP2'!F18</f>
        <v>1717982.6649333332</v>
      </c>
      <c r="G15" s="808"/>
      <c r="H15" s="808"/>
      <c r="I15" s="808"/>
      <c r="J15" s="808"/>
      <c r="K15" s="808"/>
      <c r="L15" s="808"/>
      <c r="M15" s="808"/>
      <c r="N15" s="808"/>
      <c r="O15" s="811"/>
      <c r="P15" s="811"/>
      <c r="Q15" s="808"/>
      <c r="R15" s="808"/>
      <c r="S15" s="808"/>
      <c r="T15" s="808"/>
      <c r="U15" s="808"/>
      <c r="V15" s="808"/>
      <c r="W15" s="810"/>
      <c r="X15" s="810"/>
      <c r="Y15" s="810"/>
      <c r="Z15" s="810"/>
      <c r="AA15" s="810"/>
      <c r="AB15" s="810"/>
      <c r="AC15" s="810"/>
      <c r="AD15" s="810"/>
      <c r="AE15" s="794">
        <f t="shared" si="1"/>
        <v>3435965.3298666663</v>
      </c>
      <c r="AF15" s="795"/>
      <c r="AG15" s="796"/>
    </row>
    <row r="16" spans="1:33" s="815" customFormat="1">
      <c r="A16" s="813" t="s">
        <v>1308</v>
      </c>
      <c r="B16" s="814" t="s">
        <v>1309</v>
      </c>
      <c r="C16" s="807"/>
      <c r="D16" s="1291"/>
      <c r="E16" s="808">
        <f>SUM(F16:N16)</f>
        <v>13179904.636195667</v>
      </c>
      <c r="F16" s="809">
        <f>'HF-HP2'!F19</f>
        <v>13179904.636195667</v>
      </c>
      <c r="G16" s="808"/>
      <c r="H16" s="808"/>
      <c r="I16" s="808"/>
      <c r="J16" s="808"/>
      <c r="K16" s="808"/>
      <c r="L16" s="808"/>
      <c r="M16" s="808"/>
      <c r="N16" s="808"/>
      <c r="O16" s="811">
        <f>SUM(P16:T16)</f>
        <v>466863</v>
      </c>
      <c r="P16" s="811">
        <f>'HF-HP2'!X19</f>
        <v>466863</v>
      </c>
      <c r="Q16" s="808"/>
      <c r="R16" s="808"/>
      <c r="S16" s="808"/>
      <c r="T16" s="808"/>
      <c r="U16" s="808"/>
      <c r="V16" s="808"/>
      <c r="W16" s="810"/>
      <c r="X16" s="810"/>
      <c r="Y16" s="810"/>
      <c r="Z16" s="810"/>
      <c r="AA16" s="810"/>
      <c r="AB16" s="810"/>
      <c r="AC16" s="810"/>
      <c r="AD16" s="810"/>
      <c r="AE16" s="794">
        <f t="shared" si="1"/>
        <v>27293535.272391334</v>
      </c>
      <c r="AF16" s="795"/>
      <c r="AG16" s="796"/>
    </row>
    <row r="17" spans="1:33" s="815" customFormat="1">
      <c r="A17" s="813" t="s">
        <v>2817</v>
      </c>
      <c r="B17" s="814" t="s">
        <v>2818</v>
      </c>
      <c r="C17" s="807"/>
      <c r="D17" s="1291"/>
      <c r="E17" s="808"/>
      <c r="F17" s="809"/>
      <c r="G17" s="808"/>
      <c r="H17" s="808"/>
      <c r="I17" s="808"/>
      <c r="J17" s="808"/>
      <c r="K17" s="808"/>
      <c r="L17" s="808"/>
      <c r="M17" s="808"/>
      <c r="N17" s="808"/>
      <c r="O17" s="811"/>
      <c r="P17" s="811"/>
      <c r="Q17" s="808"/>
      <c r="R17" s="808"/>
      <c r="S17" s="808"/>
      <c r="T17" s="808"/>
      <c r="U17" s="808"/>
      <c r="V17" s="808"/>
      <c r="W17" s="810"/>
      <c r="X17" s="810"/>
      <c r="Y17" s="810"/>
      <c r="Z17" s="810"/>
      <c r="AA17" s="810"/>
      <c r="AB17" s="810"/>
      <c r="AC17" s="810"/>
      <c r="AD17" s="810"/>
      <c r="AE17" s="794">
        <f t="shared" si="1"/>
        <v>0</v>
      </c>
      <c r="AF17" s="795"/>
      <c r="AG17" s="796"/>
    </row>
    <row r="18" spans="1:33" s="815" customFormat="1">
      <c r="A18" s="813" t="s">
        <v>1296</v>
      </c>
      <c r="B18" s="814" t="s">
        <v>1297</v>
      </c>
      <c r="C18" s="807"/>
      <c r="D18" s="1291"/>
      <c r="E18" s="808">
        <f>SUM(F18:N18)</f>
        <v>18920491.524316698</v>
      </c>
      <c r="F18" s="809">
        <f>'HF-HP2'!F13</f>
        <v>18920491.524316698</v>
      </c>
      <c r="G18" s="808"/>
      <c r="H18" s="808"/>
      <c r="I18" s="808"/>
      <c r="J18" s="808"/>
      <c r="K18" s="808"/>
      <c r="L18" s="808"/>
      <c r="M18" s="808"/>
      <c r="N18" s="808"/>
      <c r="O18" s="811"/>
      <c r="P18" s="811"/>
      <c r="Q18" s="808"/>
      <c r="R18" s="808"/>
      <c r="S18" s="808"/>
      <c r="T18" s="808"/>
      <c r="U18" s="808"/>
      <c r="V18" s="808"/>
      <c r="W18" s="810"/>
      <c r="X18" s="810"/>
      <c r="Y18" s="810"/>
      <c r="Z18" s="810"/>
      <c r="AA18" s="810"/>
      <c r="AB18" s="810"/>
      <c r="AC18" s="810"/>
      <c r="AD18" s="810"/>
      <c r="AE18" s="794">
        <f t="shared" si="1"/>
        <v>37840983.048633397</v>
      </c>
      <c r="AF18" s="795"/>
      <c r="AG18" s="796"/>
    </row>
    <row r="19" spans="1:33" s="804" customFormat="1">
      <c r="A19" s="813" t="s">
        <v>1298</v>
      </c>
      <c r="B19" s="814" t="s">
        <v>1299</v>
      </c>
      <c r="C19" s="807"/>
      <c r="D19" s="1291"/>
      <c r="E19" s="808"/>
      <c r="F19" s="809"/>
      <c r="G19" s="808"/>
      <c r="H19" s="808"/>
      <c r="I19" s="808"/>
      <c r="J19" s="808"/>
      <c r="K19" s="808"/>
      <c r="L19" s="808"/>
      <c r="M19" s="808"/>
      <c r="N19" s="808"/>
      <c r="O19" s="811"/>
      <c r="P19" s="811"/>
      <c r="Q19" s="808"/>
      <c r="R19" s="808"/>
      <c r="S19" s="808"/>
      <c r="T19" s="808"/>
      <c r="U19" s="808"/>
      <c r="V19" s="808"/>
      <c r="W19" s="810"/>
      <c r="X19" s="810"/>
      <c r="Y19" s="810"/>
      <c r="Z19" s="810"/>
      <c r="AA19" s="810"/>
      <c r="AB19" s="810"/>
      <c r="AC19" s="810"/>
      <c r="AD19" s="810"/>
      <c r="AE19" s="794">
        <f t="shared" si="1"/>
        <v>0</v>
      </c>
      <c r="AF19" s="795"/>
      <c r="AG19" s="796"/>
    </row>
    <row r="20" spans="1:33" s="815" customFormat="1">
      <c r="A20" s="813" t="s">
        <v>1300</v>
      </c>
      <c r="B20" s="814" t="s">
        <v>1301</v>
      </c>
      <c r="C20" s="807"/>
      <c r="D20" s="1291"/>
      <c r="E20" s="808">
        <f>SUM(F20:N20)</f>
        <v>26098018.875038169</v>
      </c>
      <c r="F20" s="809">
        <f>'HF-HP2'!F15</f>
        <v>26098018.875038169</v>
      </c>
      <c r="G20" s="808"/>
      <c r="H20" s="808"/>
      <c r="I20" s="808"/>
      <c r="J20" s="808"/>
      <c r="K20" s="808"/>
      <c r="L20" s="808"/>
      <c r="M20" s="808"/>
      <c r="N20" s="808"/>
      <c r="O20" s="811"/>
      <c r="P20" s="811"/>
      <c r="Q20" s="808"/>
      <c r="R20" s="808"/>
      <c r="S20" s="808"/>
      <c r="T20" s="808"/>
      <c r="U20" s="808"/>
      <c r="V20" s="808"/>
      <c r="W20" s="810"/>
      <c r="X20" s="810"/>
      <c r="Y20" s="810"/>
      <c r="Z20" s="810"/>
      <c r="AA20" s="810"/>
      <c r="AB20" s="810"/>
      <c r="AC20" s="810"/>
      <c r="AD20" s="810"/>
      <c r="AE20" s="794">
        <f t="shared" si="1"/>
        <v>52196037.750076339</v>
      </c>
      <c r="AF20" s="795"/>
      <c r="AG20" s="796"/>
    </row>
    <row r="21" spans="1:33" s="815" customFormat="1">
      <c r="A21" s="813" t="s">
        <v>1845</v>
      </c>
      <c r="B21" s="813" t="s">
        <v>1846</v>
      </c>
      <c r="C21" s="807"/>
      <c r="D21" s="1291"/>
      <c r="E21" s="808">
        <f>SUM(F21:N21)</f>
        <v>9370393.1318020001</v>
      </c>
      <c r="F21" s="809">
        <f>'HF-HP2'!F20</f>
        <v>9370393.1318020001</v>
      </c>
      <c r="G21" s="808"/>
      <c r="H21" s="808"/>
      <c r="I21" s="808"/>
      <c r="J21" s="808"/>
      <c r="K21" s="808"/>
      <c r="L21" s="808"/>
      <c r="M21" s="808"/>
      <c r="N21" s="808"/>
      <c r="O21" s="811">
        <f>SUM(P21:T21)</f>
        <v>12602488.9265</v>
      </c>
      <c r="P21" s="811">
        <f>'HF-HP2'!X20</f>
        <v>12602488.9265</v>
      </c>
      <c r="Q21" s="808"/>
      <c r="R21" s="808"/>
      <c r="S21" s="808"/>
      <c r="T21" s="808"/>
      <c r="U21" s="808"/>
      <c r="V21" s="808"/>
      <c r="W21" s="810"/>
      <c r="X21" s="810"/>
      <c r="Y21" s="810"/>
      <c r="Z21" s="810"/>
      <c r="AA21" s="810"/>
      <c r="AB21" s="810"/>
      <c r="AC21" s="810"/>
      <c r="AD21" s="810"/>
      <c r="AE21" s="794">
        <f t="shared" si="1"/>
        <v>43945764.116604</v>
      </c>
      <c r="AF21" s="795">
        <f>SUM(AE3:AE21)</f>
        <v>1594403634.0761869</v>
      </c>
      <c r="AG21" s="796"/>
    </row>
    <row r="22" spans="1:33" s="1299" customFormat="1">
      <c r="A22" s="1301" t="s">
        <v>2819</v>
      </c>
      <c r="B22" s="1305" t="s">
        <v>2820</v>
      </c>
      <c r="C22" s="1291">
        <f>D22</f>
        <v>2959185.6496000001</v>
      </c>
      <c r="D22" s="1291">
        <f>D23+D24</f>
        <v>2959185.6496000001</v>
      </c>
      <c r="E22" s="1292"/>
      <c r="F22" s="1293"/>
      <c r="G22" s="1292"/>
      <c r="H22" s="1292"/>
      <c r="I22" s="1292"/>
      <c r="J22" s="1292"/>
      <c r="K22" s="1292"/>
      <c r="L22" s="1292"/>
      <c r="M22" s="1292"/>
      <c r="N22" s="1292"/>
      <c r="O22" s="1294"/>
      <c r="P22" s="1292"/>
      <c r="Q22" s="1292"/>
      <c r="R22" s="1292"/>
      <c r="S22" s="1292"/>
      <c r="T22" s="1292"/>
      <c r="U22" s="1292"/>
      <c r="V22" s="1292"/>
      <c r="W22" s="1295"/>
      <c r="X22" s="1295"/>
      <c r="Y22" s="1295"/>
      <c r="Z22" s="1295">
        <f>AA22</f>
        <v>221173.77745999984</v>
      </c>
      <c r="AA22" s="1295">
        <f>AB22+AB24</f>
        <v>221173.77745999984</v>
      </c>
      <c r="AB22" s="1295">
        <f>AC22+AD22</f>
        <v>110586.88872999992</v>
      </c>
      <c r="AC22" s="1295">
        <f>AC24</f>
        <v>31749.681279999983</v>
      </c>
      <c r="AD22" s="1295">
        <f>AD24</f>
        <v>78837.207449999943</v>
      </c>
      <c r="AE22" s="1296">
        <f t="shared" si="1"/>
        <v>6581892.6315799989</v>
      </c>
      <c r="AF22" s="1297"/>
      <c r="AG22" s="1298"/>
    </row>
    <row r="23" spans="1:33" s="804" customFormat="1">
      <c r="A23" s="798" t="s">
        <v>2821</v>
      </c>
      <c r="B23" s="788" t="s">
        <v>2822</v>
      </c>
      <c r="C23" s="799"/>
      <c r="D23" s="1291">
        <f>E23+O23</f>
        <v>0</v>
      </c>
      <c r="E23" s="808"/>
      <c r="F23" s="801"/>
      <c r="G23" s="800"/>
      <c r="H23" s="800"/>
      <c r="I23" s="800"/>
      <c r="J23" s="800"/>
      <c r="K23" s="800"/>
      <c r="L23" s="800"/>
      <c r="M23" s="800"/>
      <c r="N23" s="800"/>
      <c r="O23" s="811"/>
      <c r="P23" s="802"/>
      <c r="Q23" s="800"/>
      <c r="R23" s="800"/>
      <c r="S23" s="800"/>
      <c r="T23" s="800"/>
      <c r="U23" s="800"/>
      <c r="V23" s="800"/>
      <c r="W23" s="803"/>
      <c r="X23" s="803"/>
      <c r="Y23" s="803"/>
      <c r="Z23" s="803"/>
      <c r="AA23" s="803"/>
      <c r="AB23" s="803"/>
      <c r="AC23" s="803"/>
      <c r="AD23" s="803"/>
      <c r="AE23" s="794">
        <f t="shared" si="1"/>
        <v>0</v>
      </c>
      <c r="AF23" s="795"/>
      <c r="AG23" s="796"/>
    </row>
    <row r="24" spans="1:33" s="804" customFormat="1" ht="32.25" customHeight="1">
      <c r="A24" s="816" t="s">
        <v>2823</v>
      </c>
      <c r="B24" s="817" t="s">
        <v>1325</v>
      </c>
      <c r="C24" s="807"/>
      <c r="D24" s="1291">
        <f>E24+O24</f>
        <v>2959185.6496000001</v>
      </c>
      <c r="E24" s="808"/>
      <c r="F24" s="809"/>
      <c r="G24" s="808"/>
      <c r="H24" s="808"/>
      <c r="I24" s="808"/>
      <c r="J24" s="808"/>
      <c r="K24" s="808"/>
      <c r="L24" s="808"/>
      <c r="M24" s="808"/>
      <c r="N24" s="808"/>
      <c r="O24" s="811">
        <f>SUM(P24:T24)</f>
        <v>2959185.6496000001</v>
      </c>
      <c r="P24" s="811">
        <f>'HF-HP2'!X28</f>
        <v>2959185.6496000001</v>
      </c>
      <c r="Q24" s="808"/>
      <c r="R24" s="808"/>
      <c r="S24" s="808"/>
      <c r="T24" s="808"/>
      <c r="U24" s="808"/>
      <c r="V24" s="808"/>
      <c r="W24" s="810"/>
      <c r="X24" s="810"/>
      <c r="Y24" s="810"/>
      <c r="Z24" s="810"/>
      <c r="AA24" s="810"/>
      <c r="AB24" s="810">
        <f>AC24+AD24</f>
        <v>110586.88872999992</v>
      </c>
      <c r="AC24" s="810">
        <v>31749.681279999983</v>
      </c>
      <c r="AD24" s="810">
        <v>78837.207449999943</v>
      </c>
      <c r="AE24" s="794">
        <f t="shared" si="1"/>
        <v>9098730.7262600027</v>
      </c>
      <c r="AF24" s="795"/>
      <c r="AG24" s="796"/>
    </row>
    <row r="25" spans="1:33" s="1299" customFormat="1">
      <c r="A25" s="1300" t="s">
        <v>1326</v>
      </c>
      <c r="B25" s="1305" t="s">
        <v>2824</v>
      </c>
      <c r="C25" s="1291"/>
      <c r="D25" s="1291">
        <f>E25+O25</f>
        <v>138091458.38698334</v>
      </c>
      <c r="E25" s="1292">
        <f>E26+E27+E28+E29</f>
        <v>8368474.5575733325</v>
      </c>
      <c r="F25" s="1292"/>
      <c r="G25" s="1292">
        <f t="shared" ref="G25:N25" si="2">G26+G29</f>
        <v>0</v>
      </c>
      <c r="H25" s="1292">
        <f t="shared" si="2"/>
        <v>0</v>
      </c>
      <c r="I25" s="1292">
        <f t="shared" si="2"/>
        <v>0</v>
      </c>
      <c r="J25" s="1292">
        <f t="shared" si="2"/>
        <v>0</v>
      </c>
      <c r="K25" s="1292">
        <f t="shared" si="2"/>
        <v>0</v>
      </c>
      <c r="L25" s="1292">
        <f t="shared" si="2"/>
        <v>0</v>
      </c>
      <c r="M25" s="1292">
        <f t="shared" si="2"/>
        <v>0</v>
      </c>
      <c r="N25" s="1292">
        <f t="shared" si="2"/>
        <v>0</v>
      </c>
      <c r="O25" s="1294">
        <f>O26+O27+O28+O29+P25</f>
        <v>129722983.82941</v>
      </c>
      <c r="P25" s="1292">
        <f>'HF-HP2'!X29</f>
        <v>7809405.4310999997</v>
      </c>
      <c r="Q25" s="1292"/>
      <c r="R25" s="1292"/>
      <c r="S25" s="1292"/>
      <c r="T25" s="1292"/>
      <c r="U25" s="1292">
        <f>V25</f>
        <v>12463688.1</v>
      </c>
      <c r="V25" s="1292">
        <f>V26+V27+V28</f>
        <v>12463688.1</v>
      </c>
      <c r="W25" s="1295"/>
      <c r="X25" s="1292"/>
      <c r="Y25" s="1292"/>
      <c r="Z25" s="1292"/>
      <c r="AA25" s="1292"/>
      <c r="AB25" s="1292"/>
      <c r="AC25" s="1292"/>
      <c r="AD25" s="1292"/>
      <c r="AE25" s="1296">
        <f t="shared" si="1"/>
        <v>308919698.40506673</v>
      </c>
      <c r="AF25" s="1297"/>
      <c r="AG25" s="1298"/>
    </row>
    <row r="26" spans="1:33" s="804" customFormat="1">
      <c r="A26" s="798" t="s">
        <v>2825</v>
      </c>
      <c r="B26" s="788" t="s">
        <v>2826</v>
      </c>
      <c r="C26" s="799"/>
      <c r="D26" s="1291"/>
      <c r="E26" s="808">
        <f>F26+G26+H26+I26+J26+K26+L26+M26+N26</f>
        <v>1614942.0260866664</v>
      </c>
      <c r="F26" s="801">
        <f>'HF-HP2'!F30</f>
        <v>1614942.0260866664</v>
      </c>
      <c r="G26" s="800"/>
      <c r="H26" s="800"/>
      <c r="I26" s="800"/>
      <c r="J26" s="800"/>
      <c r="K26" s="800"/>
      <c r="L26" s="800"/>
      <c r="M26" s="800"/>
      <c r="N26" s="800"/>
      <c r="O26" s="811">
        <f>P26+Q26+R26+S26+T26</f>
        <v>121913578.39831001</v>
      </c>
      <c r="P26" s="802">
        <f>'HF-HP2'!X30</f>
        <v>121913578.39831001</v>
      </c>
      <c r="Q26" s="800"/>
      <c r="R26" s="800"/>
      <c r="S26" s="800"/>
      <c r="T26" s="800"/>
      <c r="U26" s="800"/>
      <c r="V26" s="800">
        <f>W26+X26</f>
        <v>8085385.4000000004</v>
      </c>
      <c r="W26" s="803">
        <f>'соцфин 9.1'!F15</f>
        <v>8085385.4000000004</v>
      </c>
      <c r="X26" s="803"/>
      <c r="Y26" s="803"/>
      <c r="Z26" s="803"/>
      <c r="AA26" s="803"/>
      <c r="AB26" s="803"/>
      <c r="AC26" s="803"/>
      <c r="AD26" s="803"/>
      <c r="AE26" s="794">
        <f t="shared" si="1"/>
        <v>263227811.64879334</v>
      </c>
      <c r="AF26" s="795"/>
      <c r="AG26" s="796"/>
    </row>
    <row r="27" spans="1:33" s="815" customFormat="1">
      <c r="A27" s="798" t="s">
        <v>2827</v>
      </c>
      <c r="B27" s="788" t="s">
        <v>1330</v>
      </c>
      <c r="C27" s="799"/>
      <c r="D27" s="1291"/>
      <c r="E27" s="808">
        <f t="shared" ref="E27:E35" si="3">F27+G27+H27+I27+J27+K27+L27+M27+N27</f>
        <v>0</v>
      </c>
      <c r="F27" s="802"/>
      <c r="G27" s="800"/>
      <c r="H27" s="800"/>
      <c r="I27" s="800"/>
      <c r="J27" s="800"/>
      <c r="K27" s="800"/>
      <c r="L27" s="800"/>
      <c r="M27" s="800"/>
      <c r="N27" s="800"/>
      <c r="O27" s="811">
        <f t="shared" ref="O27:O35" si="4">P27+Q27+R27+S27+T27</f>
        <v>0</v>
      </c>
      <c r="P27" s="802"/>
      <c r="Q27" s="800"/>
      <c r="R27" s="800"/>
      <c r="S27" s="800"/>
      <c r="T27" s="800"/>
      <c r="U27" s="800"/>
      <c r="V27" s="800">
        <f>W27+X27</f>
        <v>1213921.2</v>
      </c>
      <c r="W27" s="803">
        <f>'соцфин 9.1'!F17</f>
        <v>1213921.2</v>
      </c>
      <c r="X27" s="803"/>
      <c r="Y27" s="803"/>
      <c r="Z27" s="803"/>
      <c r="AA27" s="803"/>
      <c r="AB27" s="803"/>
      <c r="AC27" s="803"/>
      <c r="AD27" s="803"/>
      <c r="AE27" s="794">
        <f t="shared" si="1"/>
        <v>2427842.4</v>
      </c>
      <c r="AF27" s="795"/>
      <c r="AG27" s="796"/>
    </row>
    <row r="28" spans="1:33" s="815" customFormat="1">
      <c r="A28" s="798" t="s">
        <v>2828</v>
      </c>
      <c r="B28" s="788" t="s">
        <v>1332</v>
      </c>
      <c r="C28" s="799"/>
      <c r="D28" s="1291"/>
      <c r="E28" s="808">
        <f t="shared" si="3"/>
        <v>0</v>
      </c>
      <c r="F28" s="801"/>
      <c r="G28" s="800"/>
      <c r="H28" s="800"/>
      <c r="I28" s="800"/>
      <c r="J28" s="800"/>
      <c r="K28" s="800"/>
      <c r="L28" s="800"/>
      <c r="M28" s="800"/>
      <c r="N28" s="800"/>
      <c r="O28" s="811">
        <f t="shared" si="4"/>
        <v>0</v>
      </c>
      <c r="P28" s="802"/>
      <c r="Q28" s="800"/>
      <c r="R28" s="800"/>
      <c r="S28" s="800"/>
      <c r="T28" s="800"/>
      <c r="U28" s="800"/>
      <c r="V28" s="800">
        <f>W28+X28</f>
        <v>3164381.5</v>
      </c>
      <c r="W28" s="803">
        <f>'соцфин 9.1'!F16</f>
        <v>3164381.5</v>
      </c>
      <c r="X28" s="803"/>
      <c r="Y28" s="803"/>
      <c r="Z28" s="803"/>
      <c r="AA28" s="803"/>
      <c r="AB28" s="803"/>
      <c r="AC28" s="803"/>
      <c r="AD28" s="803"/>
      <c r="AE28" s="794">
        <f t="shared" si="1"/>
        <v>6328763</v>
      </c>
      <c r="AF28" s="795"/>
      <c r="AG28" s="796"/>
    </row>
    <row r="29" spans="1:33" s="818" customFormat="1">
      <c r="A29" s="798" t="s">
        <v>2829</v>
      </c>
      <c r="B29" s="788" t="s">
        <v>1334</v>
      </c>
      <c r="C29" s="799"/>
      <c r="D29" s="1291"/>
      <c r="E29" s="808">
        <f>E30+E31+E32+E35+E33+E34</f>
        <v>6753532.5314866658</v>
      </c>
      <c r="F29" s="801">
        <f>F30+F31+F32+F33+F34+F35</f>
        <v>6753532.5314866658</v>
      </c>
      <c r="G29" s="800"/>
      <c r="H29" s="800"/>
      <c r="I29" s="800"/>
      <c r="J29" s="800"/>
      <c r="K29" s="800"/>
      <c r="L29" s="800"/>
      <c r="M29" s="800"/>
      <c r="N29" s="800"/>
      <c r="O29" s="811">
        <f t="shared" si="4"/>
        <v>0</v>
      </c>
      <c r="P29" s="802"/>
      <c r="Q29" s="800"/>
      <c r="R29" s="800"/>
      <c r="S29" s="800"/>
      <c r="T29" s="800"/>
      <c r="U29" s="800"/>
      <c r="V29" s="800"/>
      <c r="W29" s="803"/>
      <c r="X29" s="803"/>
      <c r="Y29" s="803"/>
      <c r="Z29" s="803"/>
      <c r="AA29" s="803"/>
      <c r="AB29" s="803"/>
      <c r="AC29" s="803"/>
      <c r="AD29" s="803"/>
      <c r="AE29" s="794">
        <f t="shared" si="1"/>
        <v>13507065.062973332</v>
      </c>
      <c r="AF29" s="795"/>
      <c r="AG29" s="796"/>
    </row>
    <row r="30" spans="1:33" s="818" customFormat="1" ht="33">
      <c r="A30" s="819" t="s">
        <v>1335</v>
      </c>
      <c r="B30" s="788" t="s">
        <v>1336</v>
      </c>
      <c r="C30" s="808"/>
      <c r="D30" s="1291"/>
      <c r="E30" s="808">
        <f t="shared" si="3"/>
        <v>96874.157260000007</v>
      </c>
      <c r="F30" s="808">
        <f>'HF-HP2'!F34</f>
        <v>96874.157260000007</v>
      </c>
      <c r="G30" s="808"/>
      <c r="H30" s="808"/>
      <c r="I30" s="808"/>
      <c r="J30" s="808"/>
      <c r="K30" s="808"/>
      <c r="L30" s="808"/>
      <c r="M30" s="808"/>
      <c r="N30" s="808"/>
      <c r="O30" s="811">
        <f t="shared" si="4"/>
        <v>0</v>
      </c>
      <c r="P30" s="808"/>
      <c r="Q30" s="808"/>
      <c r="R30" s="808"/>
      <c r="S30" s="808"/>
      <c r="T30" s="808"/>
      <c r="U30" s="808"/>
      <c r="V30" s="808"/>
      <c r="W30" s="808"/>
      <c r="X30" s="808"/>
      <c r="Y30" s="808"/>
      <c r="Z30" s="808"/>
      <c r="AA30" s="808"/>
      <c r="AB30" s="808"/>
      <c r="AC30" s="808"/>
      <c r="AD30" s="808"/>
      <c r="AE30" s="794">
        <f t="shared" si="1"/>
        <v>193748.31452000001</v>
      </c>
      <c r="AF30" s="795"/>
      <c r="AG30" s="796"/>
    </row>
    <row r="31" spans="1:33" s="818" customFormat="1">
      <c r="A31" s="819" t="s">
        <v>1339</v>
      </c>
      <c r="B31" s="788" t="s">
        <v>1340</v>
      </c>
      <c r="C31" s="808"/>
      <c r="D31" s="1291"/>
      <c r="E31" s="808">
        <f t="shared" si="3"/>
        <v>36882.899999999994</v>
      </c>
      <c r="F31" s="808">
        <f>'HF-HP2'!F36</f>
        <v>36882.899999999994</v>
      </c>
      <c r="G31" s="808"/>
      <c r="H31" s="808"/>
      <c r="I31" s="808"/>
      <c r="J31" s="808"/>
      <c r="K31" s="808"/>
      <c r="L31" s="808"/>
      <c r="M31" s="808"/>
      <c r="N31" s="808"/>
      <c r="O31" s="811">
        <f t="shared" si="4"/>
        <v>0</v>
      </c>
      <c r="P31" s="808"/>
      <c r="Q31" s="808"/>
      <c r="R31" s="808"/>
      <c r="S31" s="808"/>
      <c r="T31" s="808"/>
      <c r="U31" s="808"/>
      <c r="V31" s="808"/>
      <c r="W31" s="808"/>
      <c r="X31" s="808"/>
      <c r="Y31" s="808"/>
      <c r="Z31" s="808"/>
      <c r="AA31" s="808"/>
      <c r="AB31" s="808"/>
      <c r="AC31" s="808"/>
      <c r="AD31" s="808"/>
      <c r="AE31" s="794">
        <f t="shared" si="1"/>
        <v>73765.799999999988</v>
      </c>
      <c r="AF31" s="795"/>
      <c r="AG31" s="796"/>
    </row>
    <row r="32" spans="1:33" s="815" customFormat="1">
      <c r="A32" s="819" t="s">
        <v>2830</v>
      </c>
      <c r="B32" s="788" t="s">
        <v>1343</v>
      </c>
      <c r="C32" s="807"/>
      <c r="D32" s="1291"/>
      <c r="E32" s="808">
        <f t="shared" si="3"/>
        <v>751700.61499999999</v>
      </c>
      <c r="F32" s="809">
        <f>'HF-HP2'!F37</f>
        <v>751700.61499999999</v>
      </c>
      <c r="G32" s="808"/>
      <c r="H32" s="808"/>
      <c r="I32" s="808"/>
      <c r="J32" s="808"/>
      <c r="K32" s="808"/>
      <c r="L32" s="808"/>
      <c r="M32" s="808"/>
      <c r="N32" s="808"/>
      <c r="O32" s="811">
        <f t="shared" si="4"/>
        <v>0</v>
      </c>
      <c r="P32" s="811"/>
      <c r="Q32" s="808"/>
      <c r="R32" s="808"/>
      <c r="S32" s="808"/>
      <c r="T32" s="808"/>
      <c r="U32" s="808"/>
      <c r="V32" s="808"/>
      <c r="W32" s="810"/>
      <c r="X32" s="810"/>
      <c r="Y32" s="810"/>
      <c r="Z32" s="810"/>
      <c r="AA32" s="810"/>
      <c r="AB32" s="810"/>
      <c r="AC32" s="810"/>
      <c r="AD32" s="810"/>
      <c r="AE32" s="794">
        <f t="shared" si="1"/>
        <v>1503401.23</v>
      </c>
      <c r="AF32" s="795"/>
      <c r="AG32" s="796"/>
    </row>
    <row r="33" spans="1:33" s="815" customFormat="1" ht="33">
      <c r="A33" s="819" t="s">
        <v>2831</v>
      </c>
      <c r="B33" s="788" t="s">
        <v>1348</v>
      </c>
      <c r="C33" s="807"/>
      <c r="D33" s="1291"/>
      <c r="E33" s="808">
        <f t="shared" si="3"/>
        <v>0</v>
      </c>
      <c r="F33" s="809"/>
      <c r="G33" s="808"/>
      <c r="H33" s="808"/>
      <c r="I33" s="808"/>
      <c r="J33" s="808"/>
      <c r="K33" s="808"/>
      <c r="L33" s="808"/>
      <c r="M33" s="808"/>
      <c r="N33" s="808"/>
      <c r="O33" s="811">
        <f t="shared" si="4"/>
        <v>0</v>
      </c>
      <c r="P33" s="811"/>
      <c r="Q33" s="808"/>
      <c r="R33" s="808"/>
      <c r="S33" s="808"/>
      <c r="T33" s="808"/>
      <c r="U33" s="808"/>
      <c r="V33" s="808"/>
      <c r="W33" s="810"/>
      <c r="X33" s="810"/>
      <c r="Y33" s="810"/>
      <c r="Z33" s="810"/>
      <c r="AA33" s="810"/>
      <c r="AB33" s="810"/>
      <c r="AC33" s="810"/>
      <c r="AD33" s="810"/>
      <c r="AE33" s="794">
        <f t="shared" si="1"/>
        <v>0</v>
      </c>
      <c r="AF33" s="795"/>
      <c r="AG33" s="796"/>
    </row>
    <row r="34" spans="1:33" s="797" customFormat="1">
      <c r="A34" s="819" t="s">
        <v>2832</v>
      </c>
      <c r="B34" s="788" t="s">
        <v>1350</v>
      </c>
      <c r="C34" s="820"/>
      <c r="D34" s="1291"/>
      <c r="E34" s="808">
        <f t="shared" si="3"/>
        <v>46659.782999999996</v>
      </c>
      <c r="F34" s="822">
        <f>'HF-HP2'!F41</f>
        <v>46659.782999999996</v>
      </c>
      <c r="G34" s="821"/>
      <c r="H34" s="821"/>
      <c r="I34" s="821"/>
      <c r="J34" s="821"/>
      <c r="K34" s="821"/>
      <c r="L34" s="821"/>
      <c r="M34" s="821"/>
      <c r="N34" s="821"/>
      <c r="O34" s="811">
        <f t="shared" si="4"/>
        <v>0</v>
      </c>
      <c r="P34" s="823"/>
      <c r="Q34" s="821"/>
      <c r="R34" s="821"/>
      <c r="S34" s="821"/>
      <c r="T34" s="821"/>
      <c r="U34" s="821"/>
      <c r="V34" s="821"/>
      <c r="W34" s="824"/>
      <c r="X34" s="824"/>
      <c r="Y34" s="824"/>
      <c r="Z34" s="824"/>
      <c r="AA34" s="824"/>
      <c r="AB34" s="824"/>
      <c r="AC34" s="824"/>
      <c r="AD34" s="824"/>
      <c r="AE34" s="794">
        <f t="shared" si="1"/>
        <v>93319.565999999992</v>
      </c>
      <c r="AF34" s="795"/>
      <c r="AG34" s="796"/>
    </row>
    <row r="35" spans="1:33" s="797" customFormat="1" ht="49.5">
      <c r="A35" s="798" t="s">
        <v>1344</v>
      </c>
      <c r="B35" s="788" t="s">
        <v>1345</v>
      </c>
      <c r="C35" s="820"/>
      <c r="D35" s="1291"/>
      <c r="E35" s="808">
        <f t="shared" si="3"/>
        <v>5821415.0762266656</v>
      </c>
      <c r="F35" s="822">
        <f>'HF-HP2'!F39</f>
        <v>5821415.0762266656</v>
      </c>
      <c r="G35" s="821"/>
      <c r="H35" s="821"/>
      <c r="I35" s="821"/>
      <c r="J35" s="821"/>
      <c r="K35" s="821"/>
      <c r="L35" s="821"/>
      <c r="M35" s="821"/>
      <c r="N35" s="821"/>
      <c r="O35" s="811">
        <f t="shared" si="4"/>
        <v>0</v>
      </c>
      <c r="P35" s="823"/>
      <c r="Q35" s="821"/>
      <c r="R35" s="821"/>
      <c r="S35" s="821"/>
      <c r="T35" s="821"/>
      <c r="U35" s="821"/>
      <c r="V35" s="821"/>
      <c r="W35" s="824"/>
      <c r="X35" s="824"/>
      <c r="Y35" s="824"/>
      <c r="Z35" s="824"/>
      <c r="AA35" s="824"/>
      <c r="AB35" s="824"/>
      <c r="AC35" s="824"/>
      <c r="AD35" s="824"/>
      <c r="AE35" s="794">
        <f t="shared" ref="AE35:AE55" si="5">SUM(C35:AD35)</f>
        <v>11642830.152453331</v>
      </c>
      <c r="AF35" s="795"/>
      <c r="AG35" s="796"/>
    </row>
    <row r="36" spans="1:33" s="815" customFormat="1" ht="33">
      <c r="A36" s="787" t="s">
        <v>2833</v>
      </c>
      <c r="B36" s="825" t="s">
        <v>2834</v>
      </c>
      <c r="C36" s="789">
        <f>D36</f>
        <v>31522157.737290002</v>
      </c>
      <c r="D36" s="1291">
        <f>E36+O36</f>
        <v>31522157.737290002</v>
      </c>
      <c r="E36" s="808">
        <f>F36+G36+H36+I36+J36+K36+L36+M36+N36+E37+E38+E39</f>
        <v>4124488.4533000002</v>
      </c>
      <c r="F36" s="791">
        <f>'HF-HP2'!F42</f>
        <v>2162085.6260000002</v>
      </c>
      <c r="G36" s="790"/>
      <c r="H36" s="790"/>
      <c r="I36" s="790"/>
      <c r="J36" s="793"/>
      <c r="K36" s="793"/>
      <c r="L36" s="790"/>
      <c r="M36" s="790"/>
      <c r="N36" s="790"/>
      <c r="O36" s="811">
        <f>O37+O38+O39</f>
        <v>27397669.283990003</v>
      </c>
      <c r="P36" s="792"/>
      <c r="Q36" s="790"/>
      <c r="R36" s="790"/>
      <c r="S36" s="790"/>
      <c r="T36" s="790"/>
      <c r="U36" s="790"/>
      <c r="V36" s="790"/>
      <c r="W36" s="793"/>
      <c r="X36" s="793"/>
      <c r="Y36" s="793"/>
      <c r="Z36" s="793"/>
      <c r="AA36" s="793"/>
      <c r="AB36" s="793"/>
      <c r="AC36" s="793"/>
      <c r="AD36" s="793"/>
      <c r="AE36" s="794">
        <f t="shared" si="5"/>
        <v>96728558.837870002</v>
      </c>
      <c r="AF36" s="795"/>
      <c r="AG36" s="796"/>
    </row>
    <row r="37" spans="1:33" s="804" customFormat="1" ht="49.5">
      <c r="A37" s="798" t="s">
        <v>2835</v>
      </c>
      <c r="B37" s="788" t="s">
        <v>2836</v>
      </c>
      <c r="C37" s="826"/>
      <c r="D37" s="1291">
        <f>E37+O37</f>
        <v>20990339.966790002</v>
      </c>
      <c r="E37" s="808">
        <f>F37+G37+H37+I37+J37+K37+L37+M37+N37</f>
        <v>30821.256000000001</v>
      </c>
      <c r="F37" s="828">
        <f>'HF-HP2'!F43</f>
        <v>30821.256000000001</v>
      </c>
      <c r="G37" s="827"/>
      <c r="H37" s="827"/>
      <c r="I37" s="827"/>
      <c r="J37" s="827"/>
      <c r="K37" s="827"/>
      <c r="L37" s="827"/>
      <c r="M37" s="827"/>
      <c r="N37" s="827"/>
      <c r="O37" s="811">
        <f>SUM(P37:T37)</f>
        <v>20959518.710790001</v>
      </c>
      <c r="P37" s="829">
        <f>'HF-HP2'!X43</f>
        <v>20954266.585590001</v>
      </c>
      <c r="Q37" s="827"/>
      <c r="R37" s="827"/>
      <c r="S37" s="827"/>
      <c r="T37" s="827">
        <f>'HF-HP2'!AF43</f>
        <v>5252.1252000000004</v>
      </c>
      <c r="U37" s="827"/>
      <c r="V37" s="827"/>
      <c r="W37" s="830"/>
      <c r="X37" s="830"/>
      <c r="Y37" s="830"/>
      <c r="Z37" s="830"/>
      <c r="AA37" s="830"/>
      <c r="AB37" s="830"/>
      <c r="AC37" s="830"/>
      <c r="AD37" s="830"/>
      <c r="AE37" s="794">
        <f t="shared" si="5"/>
        <v>62971019.900370017</v>
      </c>
      <c r="AF37" s="795"/>
      <c r="AG37" s="796"/>
    </row>
    <row r="38" spans="1:33" s="804" customFormat="1">
      <c r="A38" s="798" t="s">
        <v>1365</v>
      </c>
      <c r="B38" s="985" t="s">
        <v>2951</v>
      </c>
      <c r="C38" s="826"/>
      <c r="D38" s="1291">
        <f>E38+O38</f>
        <v>5699496.9946000008</v>
      </c>
      <c r="E38" s="808">
        <f>F38+G38+H38+I38+J38+K38+L38+M38+N38</f>
        <v>0</v>
      </c>
      <c r="F38" s="828"/>
      <c r="G38" s="827"/>
      <c r="H38" s="827"/>
      <c r="I38" s="827"/>
      <c r="J38" s="827"/>
      <c r="K38" s="827"/>
      <c r="L38" s="827"/>
      <c r="M38" s="827"/>
      <c r="N38" s="827"/>
      <c r="O38" s="811">
        <f>SUM(P38:T38)</f>
        <v>5699496.9946000008</v>
      </c>
      <c r="P38" s="829">
        <f>'HF-HP2'!X44</f>
        <v>5699496.9946000008</v>
      </c>
      <c r="Q38" s="827"/>
      <c r="R38" s="827"/>
      <c r="S38" s="827"/>
      <c r="T38" s="827"/>
      <c r="U38" s="827"/>
      <c r="V38" s="827"/>
      <c r="W38" s="830"/>
      <c r="X38" s="830"/>
      <c r="Y38" s="830"/>
      <c r="Z38" s="830"/>
      <c r="AA38" s="830"/>
      <c r="AB38" s="830"/>
      <c r="AC38" s="830"/>
      <c r="AD38" s="830"/>
      <c r="AE38" s="794">
        <f t="shared" si="5"/>
        <v>17098490.983800001</v>
      </c>
      <c r="AF38" s="795"/>
      <c r="AG38" s="796"/>
    </row>
    <row r="39" spans="1:33" s="815" customFormat="1" ht="30">
      <c r="A39" s="798" t="s">
        <v>1377</v>
      </c>
      <c r="B39" s="798" t="s">
        <v>2949</v>
      </c>
      <c r="C39" s="799"/>
      <c r="D39" s="1291">
        <f>E39+O39</f>
        <v>2670235.1499000001</v>
      </c>
      <c r="E39" s="808">
        <f>F39+G39+H39+I39+J39+K39+L39+M39+N39</f>
        <v>1931581.5713</v>
      </c>
      <c r="F39" s="801">
        <f>'HF-HP2'!F46+'HF-HP2'!F80</f>
        <v>1931581.5713</v>
      </c>
      <c r="G39" s="800"/>
      <c r="H39" s="800"/>
      <c r="I39" s="800"/>
      <c r="J39" s="800"/>
      <c r="K39" s="800"/>
      <c r="L39" s="800"/>
      <c r="M39" s="800"/>
      <c r="N39" s="800"/>
      <c r="O39" s="811">
        <f>SUM(P39:T39)</f>
        <v>738653.57860000001</v>
      </c>
      <c r="P39" s="802">
        <f>'HF-HP2'!X87</f>
        <v>738653.57860000001</v>
      </c>
      <c r="Q39" s="800"/>
      <c r="R39" s="800"/>
      <c r="S39" s="800"/>
      <c r="T39" s="800"/>
      <c r="U39" s="800"/>
      <c r="V39" s="800"/>
      <c r="W39" s="803"/>
      <c r="X39" s="803"/>
      <c r="Y39" s="803"/>
      <c r="Z39" s="803"/>
      <c r="AA39" s="803"/>
      <c r="AB39" s="803"/>
      <c r="AC39" s="803"/>
      <c r="AD39" s="803"/>
      <c r="AE39" s="794">
        <f t="shared" si="5"/>
        <v>8010705.4496999998</v>
      </c>
      <c r="AF39" s="795"/>
      <c r="AG39" s="796"/>
    </row>
    <row r="40" spans="1:33" s="804" customFormat="1" ht="33">
      <c r="A40" s="787" t="s">
        <v>2839</v>
      </c>
      <c r="B40" s="825" t="s">
        <v>2840</v>
      </c>
      <c r="C40" s="789">
        <f>D40</f>
        <v>32490898.277220003</v>
      </c>
      <c r="D40" s="1291">
        <f>D41+D42+D43+E40+O40</f>
        <v>32490898.277220003</v>
      </c>
      <c r="E40" s="808"/>
      <c r="F40" s="791"/>
      <c r="G40" s="790"/>
      <c r="H40" s="790"/>
      <c r="I40" s="790"/>
      <c r="J40" s="790"/>
      <c r="K40" s="790"/>
      <c r="L40" s="790"/>
      <c r="M40" s="790"/>
      <c r="N40" s="790"/>
      <c r="O40" s="811">
        <f>SUM(P40:T40)</f>
        <v>28966670.078620005</v>
      </c>
      <c r="P40" s="792">
        <f>'HF-HP2'!X48</f>
        <v>28966670.078620005</v>
      </c>
      <c r="Q40" s="790"/>
      <c r="R40" s="790"/>
      <c r="S40" s="790"/>
      <c r="T40" s="790"/>
      <c r="U40" s="790"/>
      <c r="V40" s="790"/>
      <c r="W40" s="793"/>
      <c r="X40" s="793"/>
      <c r="Y40" s="793"/>
      <c r="Z40" s="793"/>
      <c r="AA40" s="793"/>
      <c r="AB40" s="793"/>
      <c r="AC40" s="793"/>
      <c r="AD40" s="793"/>
      <c r="AE40" s="794">
        <f t="shared" si="5"/>
        <v>122915136.71168001</v>
      </c>
      <c r="AF40" s="795"/>
      <c r="AG40" s="796"/>
    </row>
    <row r="41" spans="1:33" s="804" customFormat="1" ht="22.5" customHeight="1">
      <c r="A41" s="798" t="s">
        <v>2841</v>
      </c>
      <c r="B41" s="788" t="s">
        <v>2842</v>
      </c>
      <c r="C41" s="799"/>
      <c r="D41" s="1291">
        <f>E41+O41</f>
        <v>3524228.1985999998</v>
      </c>
      <c r="E41" s="808"/>
      <c r="F41" s="801"/>
      <c r="G41" s="800"/>
      <c r="H41" s="800"/>
      <c r="I41" s="800"/>
      <c r="J41" s="800"/>
      <c r="K41" s="800"/>
      <c r="L41" s="800"/>
      <c r="M41" s="800"/>
      <c r="N41" s="800"/>
      <c r="O41" s="811">
        <f>SUM(P41:T41)</f>
        <v>3524228.1985999998</v>
      </c>
      <c r="P41" s="802">
        <f>'HF-HP2'!X49</f>
        <v>3524228.1985999998</v>
      </c>
      <c r="Q41" s="800"/>
      <c r="R41" s="800"/>
      <c r="S41" s="800"/>
      <c r="T41" s="800"/>
      <c r="U41" s="800"/>
      <c r="V41" s="800"/>
      <c r="W41" s="803"/>
      <c r="X41" s="803"/>
      <c r="Y41" s="803"/>
      <c r="Z41" s="803"/>
      <c r="AA41" s="803"/>
      <c r="AB41" s="803"/>
      <c r="AC41" s="803"/>
      <c r="AD41" s="803"/>
      <c r="AE41" s="794">
        <f t="shared" si="5"/>
        <v>10572684.595799999</v>
      </c>
      <c r="AF41" s="795"/>
      <c r="AG41" s="796"/>
    </row>
    <row r="42" spans="1:33" s="797" customFormat="1" ht="82.5">
      <c r="A42" s="816" t="s">
        <v>2843</v>
      </c>
      <c r="B42" s="814" t="s">
        <v>1374</v>
      </c>
      <c r="C42" s="799"/>
      <c r="D42" s="1291">
        <f>E42+O42</f>
        <v>0</v>
      </c>
      <c r="E42" s="808"/>
      <c r="F42" s="801"/>
      <c r="G42" s="800"/>
      <c r="H42" s="800"/>
      <c r="I42" s="800"/>
      <c r="J42" s="800"/>
      <c r="K42" s="800"/>
      <c r="L42" s="800"/>
      <c r="M42" s="800"/>
      <c r="N42" s="800"/>
      <c r="O42" s="811"/>
      <c r="P42" s="802"/>
      <c r="Q42" s="800"/>
      <c r="R42" s="800"/>
      <c r="S42" s="800"/>
      <c r="T42" s="800"/>
      <c r="U42" s="800"/>
      <c r="V42" s="800"/>
      <c r="W42" s="803"/>
      <c r="X42" s="803"/>
      <c r="Y42" s="803"/>
      <c r="Z42" s="803"/>
      <c r="AA42" s="803"/>
      <c r="AB42" s="803"/>
      <c r="AC42" s="803"/>
      <c r="AD42" s="803"/>
      <c r="AE42" s="794">
        <f t="shared" si="5"/>
        <v>0</v>
      </c>
      <c r="AF42" s="795"/>
      <c r="AG42" s="796"/>
    </row>
    <row r="43" spans="1:33" s="797" customFormat="1" ht="49.5">
      <c r="A43" s="798" t="s">
        <v>2844</v>
      </c>
      <c r="B43" s="831" t="s">
        <v>2845</v>
      </c>
      <c r="C43" s="799"/>
      <c r="D43" s="1291">
        <f>E43+O43</f>
        <v>0</v>
      </c>
      <c r="E43" s="808"/>
      <c r="F43" s="801"/>
      <c r="G43" s="800"/>
      <c r="H43" s="800"/>
      <c r="I43" s="800"/>
      <c r="J43" s="800"/>
      <c r="K43" s="800"/>
      <c r="L43" s="800"/>
      <c r="M43" s="800"/>
      <c r="N43" s="800"/>
      <c r="O43" s="811"/>
      <c r="P43" s="802"/>
      <c r="Q43" s="800"/>
      <c r="R43" s="800"/>
      <c r="S43" s="800"/>
      <c r="T43" s="800"/>
      <c r="U43" s="800"/>
      <c r="V43" s="800"/>
      <c r="W43" s="803"/>
      <c r="X43" s="803"/>
      <c r="Y43" s="803"/>
      <c r="Z43" s="803"/>
      <c r="AA43" s="803"/>
      <c r="AB43" s="803"/>
      <c r="AC43" s="803"/>
      <c r="AD43" s="803"/>
      <c r="AE43" s="794">
        <f t="shared" si="5"/>
        <v>0</v>
      </c>
      <c r="AF43" s="795"/>
      <c r="AG43" s="796"/>
    </row>
    <row r="44" spans="1:33" s="833" customFormat="1" ht="33">
      <c r="A44" s="787" t="s">
        <v>2846</v>
      </c>
      <c r="B44" s="825" t="s">
        <v>2847</v>
      </c>
      <c r="C44" s="789">
        <f>D44</f>
        <v>16740177.093621802</v>
      </c>
      <c r="D44" s="1291">
        <f>E44+O44</f>
        <v>16740177.093621802</v>
      </c>
      <c r="E44" s="808">
        <f>SUM(F44:N44)</f>
        <v>11180275.878201801</v>
      </c>
      <c r="F44" s="791">
        <f>'HF-HP2'!F79+'HF-HP2'!F81+'HF-HP2'!F82+'HF-HP2'!F89</f>
        <v>10955149.906201802</v>
      </c>
      <c r="G44" s="790"/>
      <c r="H44" s="790"/>
      <c r="I44" s="790"/>
      <c r="J44" s="790">
        <f>'HF-HP2'!K79+'HF-HP2'!K81+'HF-HP2'!K82</f>
        <v>225125.97200000001</v>
      </c>
      <c r="K44" s="790"/>
      <c r="L44" s="790"/>
      <c r="M44" s="790"/>
      <c r="N44" s="790"/>
      <c r="O44" s="811">
        <f>SUM(P44:T44)</f>
        <v>5559901.2154200003</v>
      </c>
      <c r="P44" s="792">
        <f>'HF-HP2'!X4+'HF-HP2'!X81+'HF-HP2'!X88+'HF-HP2'!X89+'HF-HP2'!X45</f>
        <v>5559901.2154200003</v>
      </c>
      <c r="Q44" s="790"/>
      <c r="R44" s="790"/>
      <c r="S44" s="790"/>
      <c r="T44" s="790"/>
      <c r="U44" s="790"/>
      <c r="V44" s="790"/>
      <c r="W44" s="832"/>
      <c r="X44" s="832"/>
      <c r="Y44" s="832"/>
      <c r="Z44" s="832">
        <f>AA44</f>
        <v>3785855.3074759394</v>
      </c>
      <c r="AA44" s="832">
        <f>AB44</f>
        <v>3785855.3074759394</v>
      </c>
      <c r="AB44" s="832">
        <f>AC44+AD44</f>
        <v>3785855.3074759394</v>
      </c>
      <c r="AC44" s="832">
        <v>848602.7499629407</v>
      </c>
      <c r="AD44" s="832">
        <v>2937252.5575129986</v>
      </c>
      <c r="AE44" s="794">
        <f t="shared" si="5"/>
        <v>82104129.604390964</v>
      </c>
      <c r="AF44" s="795"/>
      <c r="AG44" s="796"/>
    </row>
    <row r="45" spans="1:33" s="815" customFormat="1">
      <c r="A45" s="787" t="s">
        <v>2848</v>
      </c>
      <c r="B45" s="825" t="s">
        <v>2849</v>
      </c>
      <c r="C45" s="789">
        <f>D45</f>
        <v>14629201.6381</v>
      </c>
      <c r="D45" s="1291">
        <f>D46+D49</f>
        <v>14629201.6381</v>
      </c>
      <c r="E45" s="808"/>
      <c r="F45" s="791"/>
      <c r="G45" s="790"/>
      <c r="H45" s="790"/>
      <c r="I45" s="790"/>
      <c r="J45" s="790"/>
      <c r="K45" s="790"/>
      <c r="L45" s="790"/>
      <c r="M45" s="790"/>
      <c r="N45" s="790"/>
      <c r="O45" s="811">
        <f>O46+O49</f>
        <v>2134251.4302999997</v>
      </c>
      <c r="P45" s="790"/>
      <c r="Q45" s="790"/>
      <c r="R45" s="790"/>
      <c r="S45" s="790"/>
      <c r="T45" s="790"/>
      <c r="U45" s="790">
        <f>U46+U49</f>
        <v>12402728</v>
      </c>
      <c r="V45" s="790"/>
      <c r="W45" s="793"/>
      <c r="X45" s="793"/>
      <c r="Y45" s="793"/>
      <c r="Z45" s="793">
        <f>AA45</f>
        <v>154570.38787879091</v>
      </c>
      <c r="AA45" s="793">
        <f>AB45</f>
        <v>154570.38787879091</v>
      </c>
      <c r="AB45" s="793">
        <f>AC45+AD45</f>
        <v>154570.38787879091</v>
      </c>
      <c r="AC45" s="793">
        <v>150426.9066787909</v>
      </c>
      <c r="AD45" s="793">
        <v>4143.4812000000002</v>
      </c>
      <c r="AE45" s="794">
        <f t="shared" si="5"/>
        <v>44413664.258015163</v>
      </c>
      <c r="AF45" s="795"/>
      <c r="AG45" s="796"/>
    </row>
    <row r="46" spans="1:33" s="815" customFormat="1" ht="33">
      <c r="A46" s="798" t="s">
        <v>2850</v>
      </c>
      <c r="B46" s="788" t="s">
        <v>2851</v>
      </c>
      <c r="C46" s="799"/>
      <c r="D46" s="1291">
        <f>D47+D48+D49+E46</f>
        <v>14629201.6381</v>
      </c>
      <c r="E46" s="808">
        <f>SUM(F46:N46)</f>
        <v>1343668.5</v>
      </c>
      <c r="F46" s="801">
        <f>'HF-HP2'!F59</f>
        <v>1343668.5</v>
      </c>
      <c r="G46" s="800"/>
      <c r="H46" s="800"/>
      <c r="I46" s="800"/>
      <c r="J46" s="800"/>
      <c r="K46" s="800"/>
      <c r="L46" s="800"/>
      <c r="M46" s="800"/>
      <c r="N46" s="800"/>
      <c r="O46" s="811">
        <f>O47+O48</f>
        <v>2134251.4302999997</v>
      </c>
      <c r="P46" s="802"/>
      <c r="Q46" s="800"/>
      <c r="R46" s="800"/>
      <c r="S46" s="800"/>
      <c r="T46" s="800"/>
      <c r="U46" s="800">
        <f>V47+V48</f>
        <v>0</v>
      </c>
      <c r="V46" s="800"/>
      <c r="W46" s="803"/>
      <c r="X46" s="803"/>
      <c r="Y46" s="803"/>
      <c r="Z46" s="803"/>
      <c r="AA46" s="803"/>
      <c r="AB46" s="803"/>
      <c r="AC46" s="803"/>
      <c r="AD46" s="803"/>
      <c r="AE46" s="794">
        <f t="shared" si="5"/>
        <v>19450790.068399999</v>
      </c>
      <c r="AF46" s="795"/>
      <c r="AG46" s="796"/>
    </row>
    <row r="47" spans="1:33" s="833" customFormat="1">
      <c r="A47" s="834" t="s">
        <v>2852</v>
      </c>
      <c r="B47" s="788" t="s">
        <v>1386</v>
      </c>
      <c r="C47" s="807"/>
      <c r="D47" s="1291">
        <f>E47+O47</f>
        <v>11360415.3268</v>
      </c>
      <c r="E47" s="808">
        <f>SUM(F47:N47)</f>
        <v>11151281.707799999</v>
      </c>
      <c r="F47" s="809">
        <f>'HF-HP2'!F60</f>
        <v>11077907.707799999</v>
      </c>
      <c r="G47" s="808"/>
      <c r="H47" s="808"/>
      <c r="I47" s="808"/>
      <c r="J47" s="808">
        <f>'HF-HP2'!K65</f>
        <v>73374</v>
      </c>
      <c r="K47" s="808"/>
      <c r="L47" s="808"/>
      <c r="M47" s="808"/>
      <c r="N47" s="808"/>
      <c r="O47" s="811">
        <f>SUM(P47:T47)</f>
        <v>209133.61900000001</v>
      </c>
      <c r="P47" s="835">
        <f>'HF-HP2'!X60</f>
        <v>209133.61900000001</v>
      </c>
      <c r="Q47" s="808"/>
      <c r="R47" s="808"/>
      <c r="S47" s="808"/>
      <c r="T47" s="808"/>
      <c r="U47" s="808"/>
      <c r="V47" s="808"/>
      <c r="W47" s="836"/>
      <c r="X47" s="836"/>
      <c r="Y47" s="836"/>
      <c r="Z47" s="836"/>
      <c r="AA47" s="836"/>
      <c r="AB47" s="836"/>
      <c r="AC47" s="836"/>
      <c r="AD47" s="836"/>
      <c r="AE47" s="794">
        <f t="shared" si="5"/>
        <v>34081245.980400003</v>
      </c>
      <c r="AF47" s="795"/>
      <c r="AG47" s="796"/>
    </row>
    <row r="48" spans="1:33" s="833" customFormat="1" ht="33">
      <c r="A48" s="834" t="s">
        <v>2853</v>
      </c>
      <c r="B48" s="788" t="s">
        <v>1216</v>
      </c>
      <c r="C48" s="807"/>
      <c r="D48" s="1291">
        <f>E48+O48</f>
        <v>1925117.8112999997</v>
      </c>
      <c r="E48" s="808"/>
      <c r="F48" s="836"/>
      <c r="G48" s="808"/>
      <c r="H48" s="808"/>
      <c r="I48" s="808"/>
      <c r="J48" s="808"/>
      <c r="K48" s="808"/>
      <c r="L48" s="808"/>
      <c r="M48" s="808"/>
      <c r="N48" s="808"/>
      <c r="O48" s="811">
        <f>SUM(P48:T48)</f>
        <v>1925117.8112999997</v>
      </c>
      <c r="P48" s="835">
        <f>'HF-HP2'!X61</f>
        <v>1925117.8112999997</v>
      </c>
      <c r="Q48" s="808"/>
      <c r="R48" s="808"/>
      <c r="S48" s="808"/>
      <c r="T48" s="808"/>
      <c r="U48" s="808"/>
      <c r="V48" s="808"/>
      <c r="W48" s="836"/>
      <c r="X48" s="836"/>
      <c r="Y48" s="836"/>
      <c r="Z48" s="836"/>
      <c r="AA48" s="836"/>
      <c r="AB48" s="836"/>
      <c r="AC48" s="836"/>
      <c r="AD48" s="836"/>
      <c r="AE48" s="794">
        <f t="shared" si="5"/>
        <v>5775353.4338999987</v>
      </c>
      <c r="AF48" s="795"/>
      <c r="AG48" s="796"/>
    </row>
    <row r="49" spans="1:33" s="815" customFormat="1" ht="33">
      <c r="A49" s="798" t="s">
        <v>2854</v>
      </c>
      <c r="B49" s="788" t="s">
        <v>2855</v>
      </c>
      <c r="C49" s="799"/>
      <c r="D49" s="1291">
        <f>E49+O49</f>
        <v>0</v>
      </c>
      <c r="E49" s="808"/>
      <c r="F49" s="801"/>
      <c r="G49" s="800"/>
      <c r="H49" s="800"/>
      <c r="I49" s="800"/>
      <c r="J49" s="800"/>
      <c r="K49" s="800"/>
      <c r="L49" s="800"/>
      <c r="M49" s="800"/>
      <c r="N49" s="800"/>
      <c r="O49" s="811"/>
      <c r="P49" s="802"/>
      <c r="Q49" s="800"/>
      <c r="R49" s="800"/>
      <c r="S49" s="800"/>
      <c r="T49" s="800"/>
      <c r="U49" s="800">
        <f>V49+W49</f>
        <v>12402728</v>
      </c>
      <c r="V49" s="800">
        <f>'HF-HP2'!AK62</f>
        <v>9001196</v>
      </c>
      <c r="W49" s="803">
        <f>'FS-HF_sha'!I36</f>
        <v>3401532</v>
      </c>
      <c r="X49" s="803"/>
      <c r="Y49" s="803"/>
      <c r="Z49" s="803"/>
      <c r="AA49" s="803"/>
      <c r="AB49" s="803"/>
      <c r="AC49" s="803"/>
      <c r="AD49" s="803"/>
      <c r="AE49" s="794">
        <f t="shared" si="5"/>
        <v>24805456</v>
      </c>
      <c r="AF49" s="795"/>
      <c r="AG49" s="796"/>
    </row>
    <row r="50" spans="1:33" s="833" customFormat="1">
      <c r="A50" s="787" t="s">
        <v>2856</v>
      </c>
      <c r="B50" s="788" t="s">
        <v>2857</v>
      </c>
      <c r="C50" s="837">
        <f>D50</f>
        <v>3023608.7178018009</v>
      </c>
      <c r="D50" s="1291">
        <f>D51+D52+E50</f>
        <v>3023608.7178018009</v>
      </c>
      <c r="E50" s="808"/>
      <c r="F50" s="839"/>
      <c r="G50" s="838"/>
      <c r="H50" s="838"/>
      <c r="I50" s="838"/>
      <c r="J50" s="838"/>
      <c r="K50" s="838"/>
      <c r="L50" s="838"/>
      <c r="M50" s="838"/>
      <c r="N50" s="838"/>
      <c r="O50" s="811"/>
      <c r="P50" s="840"/>
      <c r="Q50" s="838"/>
      <c r="R50" s="838"/>
      <c r="S50" s="838"/>
      <c r="T50" s="838"/>
      <c r="U50" s="838"/>
      <c r="V50" s="838"/>
      <c r="W50" s="841"/>
      <c r="X50" s="841"/>
      <c r="Y50" s="841"/>
      <c r="Z50" s="841">
        <f>Z52+Z51</f>
        <v>108682.37910989432</v>
      </c>
      <c r="AA50" s="841"/>
      <c r="AB50" s="841"/>
      <c r="AC50" s="841"/>
      <c r="AD50" s="841"/>
      <c r="AE50" s="794">
        <f t="shared" si="5"/>
        <v>6155899.8147134958</v>
      </c>
      <c r="AF50" s="795"/>
      <c r="AG50" s="796"/>
    </row>
    <row r="51" spans="1:33" s="797" customFormat="1" ht="49.5">
      <c r="A51" s="798" t="s">
        <v>2858</v>
      </c>
      <c r="B51" s="788" t="s">
        <v>2859</v>
      </c>
      <c r="C51" s="799"/>
      <c r="D51" s="1291">
        <f>E51+O51</f>
        <v>0</v>
      </c>
      <c r="E51" s="808"/>
      <c r="F51" s="801"/>
      <c r="G51" s="800"/>
      <c r="H51" s="800"/>
      <c r="I51" s="800"/>
      <c r="J51" s="800"/>
      <c r="K51" s="800"/>
      <c r="L51" s="800"/>
      <c r="M51" s="800"/>
      <c r="N51" s="800"/>
      <c r="O51" s="811"/>
      <c r="P51" s="802"/>
      <c r="Q51" s="800"/>
      <c r="R51" s="800"/>
      <c r="S51" s="800"/>
      <c r="T51" s="800"/>
      <c r="U51" s="800"/>
      <c r="V51" s="800"/>
      <c r="W51" s="803"/>
      <c r="X51" s="803"/>
      <c r="Y51" s="803"/>
      <c r="Z51" s="803"/>
      <c r="AA51" s="803"/>
      <c r="AB51" s="803"/>
      <c r="AC51" s="803"/>
      <c r="AD51" s="803"/>
      <c r="AE51" s="794">
        <f t="shared" si="5"/>
        <v>0</v>
      </c>
      <c r="AF51" s="795"/>
      <c r="AG51" s="796"/>
    </row>
    <row r="52" spans="1:33" s="833" customFormat="1">
      <c r="A52" s="798" t="s">
        <v>1420</v>
      </c>
      <c r="B52" s="985" t="s">
        <v>4370</v>
      </c>
      <c r="C52" s="807"/>
      <c r="D52" s="1291">
        <f>E52+O52</f>
        <v>3023608.7178018009</v>
      </c>
      <c r="E52" s="808">
        <f>SUM(F52:N52)</f>
        <v>232223.91320180101</v>
      </c>
      <c r="F52" s="809">
        <f>'HF-HP2'!F79</f>
        <v>232223.91320180101</v>
      </c>
      <c r="G52" s="808"/>
      <c r="H52" s="808"/>
      <c r="I52" s="808"/>
      <c r="J52" s="808">
        <f>'HF-HP2'!K77</f>
        <v>0</v>
      </c>
      <c r="K52" s="808"/>
      <c r="L52" s="808"/>
      <c r="M52" s="808"/>
      <c r="N52" s="808"/>
      <c r="O52" s="811">
        <f>SUM(P52:T52)</f>
        <v>2791384.8045999999</v>
      </c>
      <c r="P52" s="835">
        <f>'HF-HP2'!X74+'HF-HP2'!X76+'HF-HP2'!X77</f>
        <v>2791384.8045999999</v>
      </c>
      <c r="Q52" s="808"/>
      <c r="R52" s="808"/>
      <c r="S52" s="808"/>
      <c r="T52" s="808"/>
      <c r="U52" s="808"/>
      <c r="V52" s="808"/>
      <c r="W52" s="836"/>
      <c r="X52" s="836"/>
      <c r="Y52" s="836"/>
      <c r="Z52" s="836">
        <f>AA52</f>
        <v>108682.37910989432</v>
      </c>
      <c r="AA52" s="836">
        <f>AB52</f>
        <v>108682.37910989432</v>
      </c>
      <c r="AB52" s="836">
        <f>AC52+AD52</f>
        <v>108682.37910989432</v>
      </c>
      <c r="AC52" s="836">
        <v>12057.954144488302</v>
      </c>
      <c r="AD52" s="836">
        <f>733.303865406007+95891.1211</f>
        <v>96624.424965406011</v>
      </c>
      <c r="AE52" s="794">
        <f t="shared" si="5"/>
        <v>9505555.6698449831</v>
      </c>
      <c r="AF52" s="795"/>
      <c r="AG52" s="796"/>
    </row>
    <row r="53" spans="1:33" s="815" customFormat="1">
      <c r="A53" s="787" t="s">
        <v>2861</v>
      </c>
      <c r="B53" s="825" t="s">
        <v>2776</v>
      </c>
      <c r="C53" s="789">
        <f>D53</f>
        <v>0</v>
      </c>
      <c r="D53" s="1291">
        <f>E53+O53</f>
        <v>0</v>
      </c>
      <c r="E53" s="808"/>
      <c r="F53" s="791"/>
      <c r="G53" s="793"/>
      <c r="H53" s="790"/>
      <c r="I53" s="790"/>
      <c r="J53" s="790"/>
      <c r="K53" s="790"/>
      <c r="L53" s="790"/>
      <c r="M53" s="790"/>
      <c r="N53" s="790"/>
      <c r="O53" s="811"/>
      <c r="P53" s="792"/>
      <c r="Q53" s="790"/>
      <c r="R53" s="790"/>
      <c r="S53" s="790"/>
      <c r="T53" s="790"/>
      <c r="U53" s="790"/>
      <c r="V53" s="790"/>
      <c r="W53" s="793"/>
      <c r="X53" s="793"/>
      <c r="Y53" s="793"/>
      <c r="Z53" s="793"/>
      <c r="AA53" s="793"/>
      <c r="AB53" s="793"/>
      <c r="AC53" s="793"/>
      <c r="AD53" s="793"/>
      <c r="AE53" s="794">
        <f t="shared" si="5"/>
        <v>0</v>
      </c>
      <c r="AF53" s="795"/>
      <c r="AG53" s="796"/>
    </row>
    <row r="54" spans="1:33" s="815" customFormat="1" ht="33">
      <c r="A54" s="842" t="s">
        <v>2862</v>
      </c>
      <c r="B54" s="825" t="s">
        <v>1444</v>
      </c>
      <c r="C54" s="789">
        <f>D54</f>
        <v>19438614.506480001</v>
      </c>
      <c r="D54" s="1291">
        <f>E54+O54</f>
        <v>19438614.506480001</v>
      </c>
      <c r="E54" s="808">
        <f>SUM(F54:N54)</f>
        <v>19038956.550700001</v>
      </c>
      <c r="F54" s="791">
        <f>'HF-HP2'!F90</f>
        <v>2468650.2736</v>
      </c>
      <c r="G54" s="790">
        <f>'HF-HP2'!G90</f>
        <v>1168157.4983999999</v>
      </c>
      <c r="H54" s="790"/>
      <c r="I54" s="790"/>
      <c r="J54" s="790">
        <f>'HF-HP2'!K90</f>
        <v>3948069.31</v>
      </c>
      <c r="K54" s="790">
        <f>'HF-HP2'!V90</f>
        <v>6240</v>
      </c>
      <c r="L54" s="790">
        <f>'HF-HP2'!O90</f>
        <v>9809</v>
      </c>
      <c r="M54" s="790">
        <f>'HF-HP2'!T90</f>
        <v>11277390.468699999</v>
      </c>
      <c r="N54" s="790">
        <f>'HF-HP2'!U90</f>
        <v>160640</v>
      </c>
      <c r="O54" s="811">
        <f>SUM(P54:T54)</f>
        <v>399657.95578000002</v>
      </c>
      <c r="P54" s="792">
        <f>'HF-HP2'!X90</f>
        <v>399657.95578000002</v>
      </c>
      <c r="Q54" s="790"/>
      <c r="R54" s="790">
        <f>'HF-HP2'!AC90</f>
        <v>0</v>
      </c>
      <c r="S54" s="790">
        <f>'HF-HP2'!AD90</f>
        <v>0</v>
      </c>
      <c r="T54" s="790"/>
      <c r="U54" s="790">
        <f>W54</f>
        <v>4372294</v>
      </c>
      <c r="V54" s="790"/>
      <c r="W54" s="793">
        <f>'соцфин 9.1'!F18</f>
        <v>4372294</v>
      </c>
      <c r="X54" s="793"/>
      <c r="Y54" s="793"/>
      <c r="Z54" s="793">
        <f>AA54</f>
        <v>227243.30766271267</v>
      </c>
      <c r="AA54" s="793">
        <f>'HF-HP2'!AQ90+AB54</f>
        <v>227243.30766271267</v>
      </c>
      <c r="AB54" s="793">
        <f>AC54+AD54</f>
        <v>40732.907662712671</v>
      </c>
      <c r="AC54" s="793">
        <v>37631.642476312685</v>
      </c>
      <c r="AD54" s="793">
        <v>3101.2651863999845</v>
      </c>
      <c r="AE54" s="794">
        <f t="shared" si="5"/>
        <v>87034998.456570849</v>
      </c>
      <c r="AF54" s="795"/>
      <c r="AG54" s="796"/>
    </row>
    <row r="55" spans="1:33" s="804" customFormat="1">
      <c r="A55" s="842" t="s">
        <v>2863</v>
      </c>
      <c r="B55" s="843" t="s">
        <v>2864</v>
      </c>
      <c r="C55" s="789">
        <f>D55</f>
        <v>0</v>
      </c>
      <c r="D55" s="1291">
        <f>E55+O55</f>
        <v>0</v>
      </c>
      <c r="E55" s="808"/>
      <c r="F55" s="791"/>
      <c r="G55" s="790"/>
      <c r="H55" s="790"/>
      <c r="I55" s="790"/>
      <c r="J55" s="790"/>
      <c r="K55" s="790"/>
      <c r="L55" s="790"/>
      <c r="M55" s="790"/>
      <c r="N55" s="790"/>
      <c r="O55" s="811"/>
      <c r="P55" s="792"/>
      <c r="Q55" s="790"/>
      <c r="R55" s="790"/>
      <c r="S55" s="790"/>
      <c r="T55" s="790"/>
      <c r="U55" s="790"/>
      <c r="V55" s="790"/>
      <c r="W55" s="793"/>
      <c r="X55" s="793"/>
      <c r="Y55" s="793"/>
      <c r="Z55" s="793"/>
      <c r="AA55" s="793"/>
      <c r="AB55" s="793"/>
      <c r="AC55" s="793"/>
      <c r="AD55" s="793"/>
      <c r="AE55" s="794">
        <f t="shared" si="5"/>
        <v>0</v>
      </c>
      <c r="AF55" s="795"/>
      <c r="AG55" s="796"/>
    </row>
    <row r="56" spans="1:33" s="815" customFormat="1" ht="26.25">
      <c r="A56" s="1503" t="s">
        <v>2782</v>
      </c>
      <c r="B56" s="1503"/>
      <c r="C56" s="844">
        <f t="shared" ref="C56:AA56" si="6">SUM(C3:C55)</f>
        <v>120803843.62011361</v>
      </c>
      <c r="D56" s="1302">
        <f>D54+D53+D50+D45+D44+D40+D36+D25+D22+D3</f>
        <v>520360836.69204819</v>
      </c>
      <c r="E56" s="844">
        <f t="shared" si="6"/>
        <v>667902733.7990905</v>
      </c>
      <c r="F56" s="844">
        <f t="shared" si="6"/>
        <v>239459620.36891481</v>
      </c>
      <c r="G56" s="844">
        <f t="shared" si="6"/>
        <v>3166713.7512999997</v>
      </c>
      <c r="H56" s="844">
        <f t="shared" si="6"/>
        <v>0</v>
      </c>
      <c r="I56" s="844">
        <f t="shared" si="6"/>
        <v>1032852</v>
      </c>
      <c r="J56" s="844">
        <f t="shared" si="6"/>
        <v>8194638.5920000002</v>
      </c>
      <c r="K56" s="844">
        <f t="shared" si="6"/>
        <v>6240</v>
      </c>
      <c r="L56" s="844">
        <f t="shared" si="6"/>
        <v>9809</v>
      </c>
      <c r="M56" s="844">
        <f t="shared" si="6"/>
        <v>11277390.468699999</v>
      </c>
      <c r="N56" s="844">
        <f t="shared" si="6"/>
        <v>160640</v>
      </c>
      <c r="O56" s="844">
        <f t="shared" si="6"/>
        <v>542070306.75012004</v>
      </c>
      <c r="P56" s="844">
        <f t="shared" si="6"/>
        <v>265128888.24142</v>
      </c>
      <c r="Q56" s="844">
        <f t="shared" si="6"/>
        <v>0</v>
      </c>
      <c r="R56" s="844">
        <f t="shared" si="6"/>
        <v>0</v>
      </c>
      <c r="S56" s="844">
        <f t="shared" si="6"/>
        <v>0</v>
      </c>
      <c r="T56" s="844">
        <f t="shared" si="6"/>
        <v>5252.1252000000004</v>
      </c>
      <c r="U56" s="844">
        <f t="shared" si="6"/>
        <v>62526485.899999999</v>
      </c>
      <c r="V56" s="844"/>
      <c r="W56" s="844">
        <f t="shared" si="6"/>
        <v>27199196.699999999</v>
      </c>
      <c r="X56" s="844">
        <f t="shared" si="6"/>
        <v>0</v>
      </c>
      <c r="Y56" s="844"/>
      <c r="Z56" s="844">
        <f>SUM(Z3:Z55)</f>
        <v>4722373.4423171459</v>
      </c>
      <c r="AA56" s="844">
        <f t="shared" si="6"/>
        <v>4608622.4632072523</v>
      </c>
      <c r="AB56" s="844">
        <f>SUM(AB3:AB55)</f>
        <v>4406906.2632072531</v>
      </c>
      <c r="AC56" s="844">
        <f>SUM(AC3:AC55)</f>
        <v>1208110.1194424483</v>
      </c>
      <c r="AD56" s="844">
        <f>SUM(AD3:AD55)</f>
        <v>3198796.1437648041</v>
      </c>
      <c r="AE56" s="1050">
        <f>SUM(C56:'HF-HP_sha'!AD56)</f>
        <v>2487450256.440846</v>
      </c>
      <c r="AF56" s="845"/>
      <c r="AG56" s="846"/>
    </row>
    <row r="57" spans="1:33" s="849" customFormat="1">
      <c r="A57" s="847"/>
      <c r="B57" s="848"/>
      <c r="C57" s="992"/>
      <c r="D57" s="1323"/>
      <c r="E57" s="993"/>
      <c r="F57" s="994"/>
      <c r="G57" s="995">
        <f>G56-'HF-HP2'!G92</f>
        <v>0</v>
      </c>
      <c r="H57" s="995">
        <f>H56-'HF-HP2'!H92</f>
        <v>0</v>
      </c>
      <c r="I57" s="995">
        <f>I56-'HF-HP2'!I92</f>
        <v>1032852</v>
      </c>
      <c r="J57" s="995">
        <f>J56-'HF-HP2'!K92</f>
        <v>3948069.3100000005</v>
      </c>
      <c r="K57" s="995">
        <f>K56-'HF-HP2'!V92</f>
        <v>0</v>
      </c>
      <c r="L57" s="995">
        <f>L56-'HF-HP2'!O92</f>
        <v>0</v>
      </c>
      <c r="M57" s="995">
        <f>M56-'HF-HP2'!T92</f>
        <v>0</v>
      </c>
      <c r="N57" s="995">
        <f>N56-'HF-HP2'!U92</f>
        <v>0</v>
      </c>
      <c r="O57" s="992"/>
      <c r="P57" s="996">
        <f>P56-'HF-HP2'!X92</f>
        <v>0</v>
      </c>
      <c r="Q57" s="992"/>
      <c r="R57" s="995">
        <f>R56-'HF-HP2'!AC92</f>
        <v>0</v>
      </c>
      <c r="S57" s="995"/>
      <c r="T57" s="995">
        <f>T56-'HF-HP2'!AF92</f>
        <v>0</v>
      </c>
      <c r="U57" s="992"/>
      <c r="V57" s="995"/>
      <c r="W57" s="995"/>
      <c r="X57" s="992"/>
      <c r="Y57" s="995">
        <f>Y56-'HF-HP2'!AM92</f>
        <v>0</v>
      </c>
      <c r="Z57" s="995"/>
      <c r="AA57" s="995"/>
      <c r="AB57" s="995"/>
      <c r="AC57" s="995"/>
      <c r="AD57" s="995"/>
      <c r="AE57" s="1090">
        <f>AE56-'FS-HF_sha'!V45</f>
        <v>1522915538.1828222</v>
      </c>
      <c r="AG57" s="780"/>
    </row>
    <row r="58" spans="1:33" s="849" customFormat="1">
      <c r="A58" s="847"/>
      <c r="B58" s="848"/>
      <c r="C58" s="992"/>
      <c r="D58" s="1303"/>
      <c r="E58" s="993"/>
      <c r="F58" s="993"/>
      <c r="G58" s="992"/>
      <c r="H58" s="992"/>
      <c r="I58" s="992"/>
      <c r="J58" s="992"/>
      <c r="K58" s="992"/>
      <c r="L58" s="992"/>
      <c r="M58" s="992"/>
      <c r="N58" s="992"/>
      <c r="O58" s="992"/>
      <c r="P58" s="996"/>
      <c r="Q58" s="992"/>
      <c r="R58" s="992"/>
      <c r="S58" s="992"/>
      <c r="T58" s="992"/>
      <c r="U58" s="992"/>
      <c r="V58" s="992"/>
      <c r="W58" s="995"/>
      <c r="X58" s="992"/>
      <c r="Y58" s="992"/>
      <c r="Z58" s="992"/>
      <c r="AA58" s="992"/>
      <c r="AB58" s="992"/>
      <c r="AC58" s="992"/>
      <c r="AD58" s="992"/>
      <c r="AE58" s="992"/>
      <c r="AG58" s="780"/>
    </row>
    <row r="59" spans="1:33" s="849" customFormat="1">
      <c r="A59" s="847"/>
      <c r="B59" s="848"/>
      <c r="C59" s="992"/>
      <c r="D59" s="1303"/>
      <c r="E59" s="994"/>
      <c r="F59" s="993"/>
      <c r="G59" s="992"/>
      <c r="H59" s="992"/>
      <c r="I59" s="992"/>
      <c r="J59" s="992"/>
      <c r="K59" s="992"/>
      <c r="L59" s="992"/>
      <c r="M59" s="992"/>
      <c r="N59" s="992"/>
      <c r="O59" s="992"/>
      <c r="P59" s="996"/>
      <c r="Q59" s="992"/>
      <c r="R59" s="992"/>
      <c r="S59" s="992"/>
      <c r="T59" s="992"/>
      <c r="U59" s="992"/>
      <c r="V59" s="992"/>
      <c r="W59" s="992"/>
      <c r="X59" s="992"/>
      <c r="Y59" s="992"/>
      <c r="Z59" s="992"/>
      <c r="AA59" s="992"/>
      <c r="AB59" s="992"/>
      <c r="AC59" s="992"/>
      <c r="AD59" s="992"/>
      <c r="AE59" s="992"/>
      <c r="AG59" s="780"/>
    </row>
    <row r="60" spans="1:33" s="849" customFormat="1">
      <c r="A60" s="847"/>
      <c r="B60" s="848"/>
      <c r="C60" s="992"/>
      <c r="D60" s="1303"/>
      <c r="E60" s="993"/>
      <c r="F60" s="993"/>
      <c r="G60" s="992"/>
      <c r="H60" s="992"/>
      <c r="I60" s="992"/>
      <c r="J60" s="992"/>
      <c r="K60" s="992"/>
      <c r="L60" s="992"/>
      <c r="M60" s="992"/>
      <c r="N60" s="992"/>
      <c r="O60" s="992"/>
      <c r="P60" s="996"/>
      <c r="Q60" s="992"/>
      <c r="R60" s="992"/>
      <c r="S60" s="992"/>
      <c r="T60" s="992"/>
      <c r="U60" s="992"/>
      <c r="V60" s="992"/>
      <c r="W60" s="992"/>
      <c r="X60" s="992"/>
      <c r="Y60" s="992"/>
      <c r="Z60" s="992"/>
      <c r="AA60" s="992"/>
      <c r="AB60" s="992"/>
      <c r="AC60" s="992"/>
      <c r="AD60" s="992"/>
      <c r="AE60" s="992"/>
      <c r="AG60" s="780"/>
    </row>
    <row r="61" spans="1:33" s="849" customFormat="1">
      <c r="A61" s="847"/>
      <c r="B61" s="848"/>
      <c r="C61" s="992"/>
      <c r="D61" s="1303"/>
      <c r="E61" s="993"/>
      <c r="F61" s="993"/>
      <c r="G61" s="992"/>
      <c r="H61" s="992"/>
      <c r="I61" s="992"/>
      <c r="J61" s="992"/>
      <c r="K61" s="992"/>
      <c r="L61" s="992"/>
      <c r="M61" s="992"/>
      <c r="N61" s="992"/>
      <c r="O61" s="992"/>
      <c r="P61" s="996"/>
      <c r="Q61" s="992"/>
      <c r="R61" s="992"/>
      <c r="S61" s="992"/>
      <c r="T61" s="992"/>
      <c r="U61" s="992"/>
      <c r="V61" s="992"/>
      <c r="W61" s="992"/>
      <c r="X61" s="992"/>
      <c r="Y61" s="992"/>
      <c r="Z61" s="992"/>
      <c r="AA61" s="992"/>
      <c r="AB61" s="992"/>
      <c r="AC61" s="992"/>
      <c r="AD61" s="992"/>
      <c r="AE61" s="992"/>
      <c r="AG61" s="780"/>
    </row>
    <row r="62" spans="1:33" s="849" customFormat="1">
      <c r="A62" s="847"/>
      <c r="B62" s="848"/>
      <c r="C62" s="992"/>
      <c r="D62" s="1303"/>
      <c r="E62" s="993"/>
      <c r="F62" s="993"/>
      <c r="G62" s="992"/>
      <c r="H62" s="992"/>
      <c r="I62" s="992"/>
      <c r="J62" s="992"/>
      <c r="K62" s="992"/>
      <c r="L62" s="992"/>
      <c r="M62" s="992"/>
      <c r="N62" s="992"/>
      <c r="O62" s="992"/>
      <c r="P62" s="996"/>
      <c r="Q62" s="992"/>
      <c r="R62" s="992"/>
      <c r="S62" s="992"/>
      <c r="T62" s="992"/>
      <c r="U62" s="992"/>
      <c r="V62" s="992"/>
      <c r="W62" s="992"/>
      <c r="X62" s="992"/>
      <c r="Y62" s="992"/>
      <c r="Z62" s="992"/>
      <c r="AA62" s="992"/>
      <c r="AB62" s="992"/>
      <c r="AC62" s="992"/>
      <c r="AD62" s="992"/>
      <c r="AE62" s="992"/>
      <c r="AG62" s="780"/>
    </row>
    <row r="63" spans="1:33" s="849" customFormat="1">
      <c r="A63" s="847"/>
      <c r="B63" s="848"/>
      <c r="C63" s="992"/>
      <c r="D63" s="1303"/>
      <c r="E63" s="993"/>
      <c r="F63" s="993"/>
      <c r="G63" s="992"/>
      <c r="H63" s="992"/>
      <c r="I63" s="992"/>
      <c r="J63" s="992"/>
      <c r="K63" s="992"/>
      <c r="L63" s="992"/>
      <c r="M63" s="992"/>
      <c r="N63" s="992"/>
      <c r="O63" s="992"/>
      <c r="P63" s="996"/>
      <c r="Q63" s="992"/>
      <c r="R63" s="992"/>
      <c r="S63" s="992"/>
      <c r="T63" s="992"/>
      <c r="U63" s="992"/>
      <c r="V63" s="992"/>
      <c r="W63" s="992"/>
      <c r="X63" s="992"/>
      <c r="Y63" s="992"/>
      <c r="Z63" s="992"/>
      <c r="AA63" s="992"/>
      <c r="AB63" s="992"/>
      <c r="AC63" s="992"/>
      <c r="AD63" s="992"/>
      <c r="AE63" s="992"/>
      <c r="AG63" s="780"/>
    </row>
    <row r="64" spans="1:33" s="849" customFormat="1">
      <c r="A64" s="847"/>
      <c r="B64" s="848"/>
      <c r="C64" s="992"/>
      <c r="D64" s="1303"/>
      <c r="E64" s="993"/>
      <c r="F64" s="993"/>
      <c r="G64" s="992"/>
      <c r="H64" s="992"/>
      <c r="I64" s="992"/>
      <c r="J64" s="992"/>
      <c r="K64" s="992"/>
      <c r="L64" s="992"/>
      <c r="M64" s="992"/>
      <c r="N64" s="992"/>
      <c r="O64" s="992"/>
      <c r="P64" s="996"/>
      <c r="Q64" s="992"/>
      <c r="R64" s="992"/>
      <c r="S64" s="992"/>
      <c r="T64" s="992"/>
      <c r="U64" s="992"/>
      <c r="V64" s="992"/>
      <c r="W64" s="992"/>
      <c r="X64" s="992"/>
      <c r="Y64" s="992"/>
      <c r="Z64" s="992"/>
      <c r="AA64" s="992"/>
      <c r="AB64" s="992"/>
      <c r="AC64" s="992"/>
      <c r="AD64" s="992"/>
      <c r="AE64" s="992"/>
      <c r="AG64" s="780"/>
    </row>
    <row r="65" spans="1:33" s="849" customFormat="1">
      <c r="A65" s="847"/>
      <c r="B65" s="848"/>
      <c r="C65" s="992"/>
      <c r="D65" s="1303"/>
      <c r="E65" s="993"/>
      <c r="F65" s="993"/>
      <c r="G65" s="992"/>
      <c r="H65" s="992"/>
      <c r="I65" s="992"/>
      <c r="J65" s="992"/>
      <c r="K65" s="992"/>
      <c r="L65" s="992"/>
      <c r="M65" s="992"/>
      <c r="N65" s="992"/>
      <c r="O65" s="992"/>
      <c r="P65" s="996"/>
      <c r="Q65" s="992"/>
      <c r="R65" s="992"/>
      <c r="S65" s="992"/>
      <c r="T65" s="992"/>
      <c r="U65" s="992"/>
      <c r="V65" s="992"/>
      <c r="W65" s="992"/>
      <c r="X65" s="992"/>
      <c r="Y65" s="992"/>
      <c r="Z65" s="992"/>
      <c r="AA65" s="992"/>
      <c r="AB65" s="992"/>
      <c r="AC65" s="992"/>
      <c r="AD65" s="992"/>
      <c r="AE65" s="992"/>
      <c r="AG65" s="780"/>
    </row>
    <row r="66" spans="1:33" s="849" customFormat="1">
      <c r="A66" s="847"/>
      <c r="B66" s="848"/>
      <c r="C66" s="992"/>
      <c r="D66" s="1303"/>
      <c r="E66" s="993"/>
      <c r="F66" s="993"/>
      <c r="G66" s="992"/>
      <c r="H66" s="992"/>
      <c r="I66" s="992"/>
      <c r="J66" s="992"/>
      <c r="K66" s="992"/>
      <c r="L66" s="992"/>
      <c r="M66" s="992"/>
      <c r="N66" s="992"/>
      <c r="O66" s="992"/>
      <c r="P66" s="996"/>
      <c r="Q66" s="992"/>
      <c r="R66" s="992"/>
      <c r="S66" s="992"/>
      <c r="T66" s="992"/>
      <c r="U66" s="992"/>
      <c r="V66" s="992"/>
      <c r="W66" s="992"/>
      <c r="X66" s="992"/>
      <c r="Y66" s="992"/>
      <c r="Z66" s="992"/>
      <c r="AA66" s="992"/>
      <c r="AB66" s="992"/>
      <c r="AC66" s="992"/>
      <c r="AD66" s="992"/>
      <c r="AE66" s="992"/>
      <c r="AG66" s="780"/>
    </row>
    <row r="67" spans="1:33" s="849" customFormat="1">
      <c r="A67" s="847"/>
      <c r="B67" s="848"/>
      <c r="C67" s="992"/>
      <c r="D67" s="1303"/>
      <c r="E67" s="993"/>
      <c r="F67" s="993"/>
      <c r="G67" s="992"/>
      <c r="H67" s="992"/>
      <c r="I67" s="992"/>
      <c r="J67" s="992"/>
      <c r="K67" s="992"/>
      <c r="L67" s="992"/>
      <c r="M67" s="992"/>
      <c r="N67" s="992"/>
      <c r="O67" s="992"/>
      <c r="P67" s="996"/>
      <c r="Q67" s="992"/>
      <c r="R67" s="992"/>
      <c r="S67" s="992"/>
      <c r="T67" s="992"/>
      <c r="U67" s="992"/>
      <c r="V67" s="992"/>
      <c r="W67" s="992"/>
      <c r="X67" s="992"/>
      <c r="Y67" s="992"/>
      <c r="Z67" s="992"/>
      <c r="AA67" s="992"/>
      <c r="AB67" s="992"/>
      <c r="AC67" s="992"/>
      <c r="AD67" s="992"/>
      <c r="AE67" s="992"/>
      <c r="AG67" s="780"/>
    </row>
    <row r="68" spans="1:33" s="849" customFormat="1">
      <c r="A68" s="847"/>
      <c r="B68" s="848"/>
      <c r="C68" s="992"/>
      <c r="D68" s="1303"/>
      <c r="E68" s="993"/>
      <c r="F68" s="993"/>
      <c r="G68" s="992"/>
      <c r="H68" s="992"/>
      <c r="I68" s="992"/>
      <c r="J68" s="992"/>
      <c r="K68" s="992"/>
      <c r="L68" s="992"/>
      <c r="M68" s="992"/>
      <c r="N68" s="992"/>
      <c r="O68" s="992"/>
      <c r="P68" s="996"/>
      <c r="Q68" s="992"/>
      <c r="R68" s="992"/>
      <c r="S68" s="992"/>
      <c r="T68" s="992"/>
      <c r="U68" s="992"/>
      <c r="V68" s="992"/>
      <c r="W68" s="992"/>
      <c r="X68" s="992"/>
      <c r="Y68" s="992"/>
      <c r="Z68" s="992"/>
      <c r="AA68" s="992"/>
      <c r="AB68" s="992"/>
      <c r="AC68" s="992"/>
      <c r="AD68" s="992"/>
      <c r="AE68" s="992"/>
      <c r="AG68" s="780"/>
    </row>
    <row r="69" spans="1:33" s="849" customFormat="1">
      <c r="A69" s="847"/>
      <c r="B69" s="848"/>
      <c r="C69" s="992"/>
      <c r="D69" s="1303"/>
      <c r="E69" s="993"/>
      <c r="F69" s="993"/>
      <c r="G69" s="992"/>
      <c r="H69" s="992"/>
      <c r="I69" s="992"/>
      <c r="J69" s="992"/>
      <c r="K69" s="992"/>
      <c r="L69" s="992"/>
      <c r="M69" s="992"/>
      <c r="N69" s="992"/>
      <c r="O69" s="992"/>
      <c r="P69" s="996"/>
      <c r="Q69" s="992"/>
      <c r="R69" s="992"/>
      <c r="S69" s="992"/>
      <c r="T69" s="992"/>
      <c r="U69" s="992"/>
      <c r="V69" s="992"/>
      <c r="W69" s="992"/>
      <c r="X69" s="992"/>
      <c r="Y69" s="992"/>
      <c r="Z69" s="992"/>
      <c r="AA69" s="992"/>
      <c r="AB69" s="992"/>
      <c r="AC69" s="992"/>
      <c r="AD69" s="992"/>
      <c r="AE69" s="992"/>
      <c r="AG69" s="780"/>
    </row>
    <row r="70" spans="1:33" s="849" customFormat="1">
      <c r="A70" s="847"/>
      <c r="B70" s="848"/>
      <c r="C70" s="992"/>
      <c r="D70" s="1303"/>
      <c r="E70" s="993"/>
      <c r="F70" s="993"/>
      <c r="G70" s="992"/>
      <c r="H70" s="992"/>
      <c r="I70" s="992"/>
      <c r="J70" s="992"/>
      <c r="K70" s="992"/>
      <c r="L70" s="992"/>
      <c r="M70" s="992"/>
      <c r="N70" s="992"/>
      <c r="O70" s="992"/>
      <c r="P70" s="996"/>
      <c r="Q70" s="992"/>
      <c r="R70" s="992"/>
      <c r="S70" s="992"/>
      <c r="T70" s="992"/>
      <c r="U70" s="992"/>
      <c r="V70" s="992"/>
      <c r="W70" s="992"/>
      <c r="X70" s="992"/>
      <c r="Y70" s="992"/>
      <c r="Z70" s="992"/>
      <c r="AA70" s="992"/>
      <c r="AB70" s="992"/>
      <c r="AC70" s="992"/>
      <c r="AD70" s="992"/>
      <c r="AE70" s="992"/>
      <c r="AG70" s="780"/>
    </row>
    <row r="71" spans="1:33" s="849" customFormat="1">
      <c r="A71" s="847"/>
      <c r="B71" s="848"/>
      <c r="C71" s="992"/>
      <c r="D71" s="1303"/>
      <c r="E71" s="993"/>
      <c r="F71" s="993"/>
      <c r="G71" s="992"/>
      <c r="H71" s="992"/>
      <c r="I71" s="992"/>
      <c r="J71" s="992"/>
      <c r="K71" s="992"/>
      <c r="L71" s="992"/>
      <c r="M71" s="992"/>
      <c r="N71" s="992"/>
      <c r="O71" s="992"/>
      <c r="P71" s="996"/>
      <c r="Q71" s="992"/>
      <c r="R71" s="992"/>
      <c r="S71" s="992"/>
      <c r="T71" s="992"/>
      <c r="U71" s="992"/>
      <c r="V71" s="992"/>
      <c r="W71" s="992"/>
      <c r="X71" s="992"/>
      <c r="Y71" s="992"/>
      <c r="Z71" s="992"/>
      <c r="AA71" s="992"/>
      <c r="AB71" s="992"/>
      <c r="AC71" s="992"/>
      <c r="AD71" s="992"/>
      <c r="AE71" s="992"/>
      <c r="AG71" s="780"/>
    </row>
    <row r="72" spans="1:33" s="849" customFormat="1">
      <c r="A72" s="847"/>
      <c r="B72" s="848"/>
      <c r="C72" s="992"/>
      <c r="D72" s="1303"/>
      <c r="E72" s="993"/>
      <c r="F72" s="993"/>
      <c r="G72" s="992"/>
      <c r="H72" s="992"/>
      <c r="I72" s="992"/>
      <c r="J72" s="992"/>
      <c r="K72" s="992"/>
      <c r="L72" s="992"/>
      <c r="M72" s="992"/>
      <c r="N72" s="992"/>
      <c r="O72" s="992"/>
      <c r="P72" s="996"/>
      <c r="Q72" s="992"/>
      <c r="R72" s="992"/>
      <c r="S72" s="992"/>
      <c r="T72" s="992"/>
      <c r="U72" s="992"/>
      <c r="V72" s="992"/>
      <c r="W72" s="992"/>
      <c r="X72" s="992"/>
      <c r="Y72" s="992"/>
      <c r="Z72" s="992"/>
      <c r="AA72" s="992"/>
      <c r="AB72" s="992"/>
      <c r="AC72" s="992"/>
      <c r="AD72" s="992"/>
      <c r="AE72" s="992"/>
      <c r="AG72" s="780"/>
    </row>
    <row r="73" spans="1:33" s="849" customFormat="1">
      <c r="A73" s="847"/>
      <c r="B73" s="848"/>
      <c r="C73" s="992"/>
      <c r="D73" s="1303"/>
      <c r="E73" s="993"/>
      <c r="F73" s="993"/>
      <c r="G73" s="992"/>
      <c r="H73" s="992"/>
      <c r="I73" s="992"/>
      <c r="J73" s="992"/>
      <c r="K73" s="992"/>
      <c r="L73" s="992"/>
      <c r="M73" s="992"/>
      <c r="N73" s="992"/>
      <c r="O73" s="992"/>
      <c r="P73" s="996"/>
      <c r="Q73" s="992"/>
      <c r="R73" s="992"/>
      <c r="S73" s="992"/>
      <c r="T73" s="992"/>
      <c r="U73" s="992"/>
      <c r="V73" s="992"/>
      <c r="W73" s="992"/>
      <c r="X73" s="992"/>
      <c r="Y73" s="992"/>
      <c r="Z73" s="992"/>
      <c r="AA73" s="992"/>
      <c r="AB73" s="992"/>
      <c r="AC73" s="992"/>
      <c r="AD73" s="992"/>
      <c r="AE73" s="992"/>
      <c r="AG73" s="780"/>
    </row>
    <row r="74" spans="1:33" s="849" customFormat="1">
      <c r="A74" s="847"/>
      <c r="B74" s="848"/>
      <c r="C74" s="992"/>
      <c r="D74" s="1303"/>
      <c r="E74" s="993"/>
      <c r="F74" s="993"/>
      <c r="G74" s="992"/>
      <c r="H74" s="992"/>
      <c r="I74" s="992"/>
      <c r="J74" s="992"/>
      <c r="K74" s="992"/>
      <c r="L74" s="992"/>
      <c r="M74" s="992"/>
      <c r="N74" s="992"/>
      <c r="O74" s="992"/>
      <c r="P74" s="996"/>
      <c r="Q74" s="992"/>
      <c r="R74" s="992"/>
      <c r="S74" s="992"/>
      <c r="T74" s="992"/>
      <c r="U74" s="992"/>
      <c r="V74" s="992"/>
      <c r="W74" s="992"/>
      <c r="X74" s="992"/>
      <c r="Y74" s="992"/>
      <c r="Z74" s="992"/>
      <c r="AA74" s="992"/>
      <c r="AB74" s="992"/>
      <c r="AC74" s="992"/>
      <c r="AD74" s="992"/>
      <c r="AE74" s="992"/>
      <c r="AG74" s="780"/>
    </row>
    <row r="75" spans="1:33" s="849" customFormat="1">
      <c r="A75" s="847"/>
      <c r="B75" s="848"/>
      <c r="C75" s="992"/>
      <c r="D75" s="1303"/>
      <c r="E75" s="993"/>
      <c r="F75" s="993"/>
      <c r="G75" s="992"/>
      <c r="H75" s="992"/>
      <c r="I75" s="992"/>
      <c r="J75" s="992"/>
      <c r="K75" s="992"/>
      <c r="L75" s="992"/>
      <c r="M75" s="992"/>
      <c r="N75" s="992"/>
      <c r="O75" s="992"/>
      <c r="P75" s="996"/>
      <c r="Q75" s="992"/>
      <c r="R75" s="992"/>
      <c r="S75" s="992"/>
      <c r="T75" s="992"/>
      <c r="U75" s="992"/>
      <c r="V75" s="992"/>
      <c r="W75" s="992"/>
      <c r="X75" s="992"/>
      <c r="Y75" s="992"/>
      <c r="Z75" s="992"/>
      <c r="AA75" s="992"/>
      <c r="AB75" s="992"/>
      <c r="AC75" s="992"/>
      <c r="AD75" s="992"/>
      <c r="AE75" s="992"/>
      <c r="AG75" s="780"/>
    </row>
    <row r="76" spans="1:33" s="849" customFormat="1">
      <c r="A76" s="847"/>
      <c r="B76" s="848"/>
      <c r="C76" s="992"/>
      <c r="D76" s="1303"/>
      <c r="E76" s="993"/>
      <c r="F76" s="993"/>
      <c r="G76" s="992"/>
      <c r="H76" s="992"/>
      <c r="I76" s="992"/>
      <c r="J76" s="992"/>
      <c r="K76" s="992"/>
      <c r="L76" s="992"/>
      <c r="M76" s="992"/>
      <c r="N76" s="992"/>
      <c r="O76" s="992"/>
      <c r="P76" s="996"/>
      <c r="Q76" s="992"/>
      <c r="R76" s="992"/>
      <c r="S76" s="992"/>
      <c r="T76" s="992"/>
      <c r="U76" s="992"/>
      <c r="V76" s="992"/>
      <c r="W76" s="992"/>
      <c r="X76" s="992"/>
      <c r="Y76" s="992"/>
      <c r="Z76" s="992"/>
      <c r="AA76" s="992"/>
      <c r="AB76" s="992"/>
      <c r="AC76" s="992"/>
      <c r="AD76" s="992"/>
      <c r="AE76" s="992"/>
      <c r="AG76" s="780"/>
    </row>
    <row r="77" spans="1:33" s="849" customFormat="1">
      <c r="A77" s="847"/>
      <c r="B77" s="848"/>
      <c r="C77" s="992"/>
      <c r="D77" s="1303"/>
      <c r="E77" s="993"/>
      <c r="F77" s="993"/>
      <c r="G77" s="992"/>
      <c r="H77" s="992"/>
      <c r="I77" s="992"/>
      <c r="J77" s="992"/>
      <c r="K77" s="992"/>
      <c r="L77" s="992"/>
      <c r="M77" s="992"/>
      <c r="N77" s="992"/>
      <c r="O77" s="992"/>
      <c r="P77" s="996"/>
      <c r="Q77" s="992"/>
      <c r="R77" s="992"/>
      <c r="S77" s="992"/>
      <c r="T77" s="992"/>
      <c r="U77" s="992"/>
      <c r="V77" s="992"/>
      <c r="W77" s="992"/>
      <c r="X77" s="992"/>
      <c r="Y77" s="992"/>
      <c r="Z77" s="992"/>
      <c r="AA77" s="992"/>
      <c r="AB77" s="992"/>
      <c r="AC77" s="992"/>
      <c r="AD77" s="992"/>
      <c r="AE77" s="992"/>
      <c r="AG77" s="780"/>
    </row>
    <row r="78" spans="1:33" s="849" customFormat="1">
      <c r="A78" s="847"/>
      <c r="B78" s="848"/>
      <c r="C78" s="992"/>
      <c r="D78" s="1303"/>
      <c r="E78" s="993"/>
      <c r="F78" s="993"/>
      <c r="G78" s="992"/>
      <c r="H78" s="992"/>
      <c r="I78" s="992"/>
      <c r="J78" s="992"/>
      <c r="K78" s="992"/>
      <c r="L78" s="992"/>
      <c r="M78" s="992"/>
      <c r="N78" s="992"/>
      <c r="O78" s="992"/>
      <c r="P78" s="996"/>
      <c r="Q78" s="992"/>
      <c r="R78" s="992"/>
      <c r="S78" s="992"/>
      <c r="T78" s="992"/>
      <c r="U78" s="992"/>
      <c r="V78" s="992"/>
      <c r="W78" s="992"/>
      <c r="X78" s="992"/>
      <c r="Y78" s="992"/>
      <c r="Z78" s="992"/>
      <c r="AA78" s="992"/>
      <c r="AB78" s="992"/>
      <c r="AC78" s="992"/>
      <c r="AD78" s="992"/>
      <c r="AE78" s="992"/>
      <c r="AG78" s="780"/>
    </row>
    <row r="79" spans="1:33" s="849" customFormat="1">
      <c r="A79" s="847"/>
      <c r="B79" s="848"/>
      <c r="C79" s="992"/>
      <c r="D79" s="1303"/>
      <c r="E79" s="993"/>
      <c r="F79" s="993"/>
      <c r="G79" s="992"/>
      <c r="H79" s="992"/>
      <c r="I79" s="992"/>
      <c r="J79" s="992"/>
      <c r="K79" s="992"/>
      <c r="L79" s="992"/>
      <c r="M79" s="992"/>
      <c r="N79" s="992"/>
      <c r="O79" s="992"/>
      <c r="P79" s="996"/>
      <c r="Q79" s="992"/>
      <c r="R79" s="992"/>
      <c r="S79" s="992"/>
      <c r="T79" s="992"/>
      <c r="U79" s="992"/>
      <c r="V79" s="992"/>
      <c r="W79" s="992"/>
      <c r="X79" s="992"/>
      <c r="Y79" s="992"/>
      <c r="Z79" s="992"/>
      <c r="AA79" s="992"/>
      <c r="AB79" s="992"/>
      <c r="AC79" s="992"/>
      <c r="AD79" s="992"/>
      <c r="AE79" s="992"/>
      <c r="AG79" s="780"/>
    </row>
    <row r="80" spans="1:33" s="849" customFormat="1">
      <c r="A80" s="847"/>
      <c r="B80" s="848"/>
      <c r="C80" s="992"/>
      <c r="D80" s="1303"/>
      <c r="E80" s="993"/>
      <c r="F80" s="993"/>
      <c r="G80" s="992"/>
      <c r="H80" s="992"/>
      <c r="I80" s="992"/>
      <c r="J80" s="992"/>
      <c r="K80" s="992"/>
      <c r="L80" s="992"/>
      <c r="M80" s="992"/>
      <c r="N80" s="992"/>
      <c r="O80" s="992"/>
      <c r="P80" s="996"/>
      <c r="Q80" s="992"/>
      <c r="R80" s="992"/>
      <c r="S80" s="992"/>
      <c r="T80" s="992"/>
      <c r="U80" s="992"/>
      <c r="V80" s="992"/>
      <c r="W80" s="992"/>
      <c r="X80" s="992"/>
      <c r="Y80" s="992"/>
      <c r="Z80" s="992"/>
      <c r="AA80" s="992"/>
      <c r="AB80" s="992"/>
      <c r="AC80" s="992"/>
      <c r="AD80" s="992"/>
      <c r="AE80" s="992"/>
      <c r="AG80" s="780"/>
    </row>
    <row r="81" spans="1:33" s="849" customFormat="1">
      <c r="A81" s="847"/>
      <c r="B81" s="848"/>
      <c r="C81" s="992"/>
      <c r="D81" s="1303"/>
      <c r="E81" s="993"/>
      <c r="F81" s="993"/>
      <c r="G81" s="992"/>
      <c r="H81" s="992"/>
      <c r="I81" s="992"/>
      <c r="J81" s="992"/>
      <c r="K81" s="992"/>
      <c r="L81" s="992"/>
      <c r="M81" s="992"/>
      <c r="N81" s="992"/>
      <c r="O81" s="992"/>
      <c r="P81" s="996"/>
      <c r="Q81" s="992"/>
      <c r="R81" s="992"/>
      <c r="S81" s="992"/>
      <c r="T81" s="992"/>
      <c r="U81" s="992"/>
      <c r="V81" s="992"/>
      <c r="W81" s="992"/>
      <c r="X81" s="992"/>
      <c r="Y81" s="992"/>
      <c r="Z81" s="992"/>
      <c r="AA81" s="992"/>
      <c r="AB81" s="992"/>
      <c r="AC81" s="992"/>
      <c r="AD81" s="992"/>
      <c r="AE81" s="992"/>
      <c r="AG81" s="780"/>
    </row>
    <row r="82" spans="1:33" s="849" customFormat="1">
      <c r="A82" s="847"/>
      <c r="B82" s="848"/>
      <c r="C82" s="992"/>
      <c r="D82" s="1303"/>
      <c r="E82" s="993"/>
      <c r="F82" s="993"/>
      <c r="G82" s="992"/>
      <c r="H82" s="992"/>
      <c r="I82" s="992"/>
      <c r="J82" s="992"/>
      <c r="K82" s="992"/>
      <c r="L82" s="992"/>
      <c r="M82" s="992"/>
      <c r="N82" s="992"/>
      <c r="O82" s="992"/>
      <c r="P82" s="996"/>
      <c r="Q82" s="992"/>
      <c r="R82" s="992"/>
      <c r="S82" s="992"/>
      <c r="T82" s="992"/>
      <c r="U82" s="992"/>
      <c r="V82" s="992"/>
      <c r="W82" s="992"/>
      <c r="X82" s="992"/>
      <c r="Y82" s="992"/>
      <c r="Z82" s="992"/>
      <c r="AA82" s="992"/>
      <c r="AB82" s="992"/>
      <c r="AC82" s="992"/>
      <c r="AD82" s="992"/>
      <c r="AE82" s="992"/>
      <c r="AG82" s="780"/>
    </row>
    <row r="83" spans="1:33" s="849" customFormat="1">
      <c r="A83" s="847"/>
      <c r="B83" s="848"/>
      <c r="C83" s="992"/>
      <c r="D83" s="1303"/>
      <c r="E83" s="992"/>
      <c r="F83" s="993"/>
      <c r="G83" s="992"/>
      <c r="H83" s="992"/>
      <c r="I83" s="992"/>
      <c r="J83" s="992"/>
      <c r="K83" s="992"/>
      <c r="L83" s="992"/>
      <c r="M83" s="992"/>
      <c r="N83" s="992"/>
      <c r="O83" s="992"/>
      <c r="P83" s="996"/>
      <c r="Q83" s="992"/>
      <c r="R83" s="992"/>
      <c r="S83" s="992"/>
      <c r="T83" s="992"/>
      <c r="U83" s="992"/>
      <c r="V83" s="992"/>
      <c r="W83" s="992"/>
      <c r="X83" s="992"/>
      <c r="Y83" s="992"/>
      <c r="Z83" s="992"/>
      <c r="AA83" s="992"/>
      <c r="AB83" s="992"/>
      <c r="AC83" s="992"/>
      <c r="AD83" s="992"/>
      <c r="AE83" s="992"/>
      <c r="AG83" s="780"/>
    </row>
    <row r="84" spans="1:33" s="849" customFormat="1">
      <c r="A84" s="847"/>
      <c r="B84" s="848"/>
      <c r="C84" s="992"/>
      <c r="D84" s="1303"/>
      <c r="E84" s="992"/>
      <c r="F84" s="993"/>
      <c r="G84" s="992"/>
      <c r="H84" s="992"/>
      <c r="I84" s="992"/>
      <c r="J84" s="992"/>
      <c r="K84" s="992"/>
      <c r="L84" s="992"/>
      <c r="M84" s="992"/>
      <c r="N84" s="992"/>
      <c r="O84" s="992"/>
      <c r="P84" s="996"/>
      <c r="Q84" s="992"/>
      <c r="R84" s="992"/>
      <c r="S84" s="992"/>
      <c r="T84" s="992"/>
      <c r="U84" s="992"/>
      <c r="V84" s="992"/>
      <c r="W84" s="992"/>
      <c r="X84" s="992"/>
      <c r="Y84" s="992"/>
      <c r="Z84" s="992"/>
      <c r="AA84" s="992"/>
      <c r="AB84" s="992"/>
      <c r="AC84" s="992"/>
      <c r="AD84" s="992"/>
      <c r="AE84" s="992"/>
      <c r="AG84" s="780"/>
    </row>
    <row r="85" spans="1:33" s="849" customFormat="1">
      <c r="A85" s="847"/>
      <c r="B85" s="848"/>
      <c r="C85" s="992"/>
      <c r="D85" s="1303"/>
      <c r="E85" s="992"/>
      <c r="F85" s="993"/>
      <c r="G85" s="992"/>
      <c r="H85" s="992"/>
      <c r="I85" s="992"/>
      <c r="J85" s="992"/>
      <c r="K85" s="992"/>
      <c r="L85" s="992"/>
      <c r="M85" s="992"/>
      <c r="N85" s="992"/>
      <c r="O85" s="992"/>
      <c r="P85" s="996"/>
      <c r="Q85" s="992"/>
      <c r="R85" s="992"/>
      <c r="S85" s="992"/>
      <c r="T85" s="992"/>
      <c r="U85" s="992"/>
      <c r="V85" s="992"/>
      <c r="W85" s="992"/>
      <c r="X85" s="992"/>
      <c r="Y85" s="992"/>
      <c r="Z85" s="992"/>
      <c r="AA85" s="992"/>
      <c r="AB85" s="992"/>
      <c r="AC85" s="992"/>
      <c r="AD85" s="992"/>
      <c r="AE85" s="992"/>
      <c r="AG85" s="780"/>
    </row>
    <row r="86" spans="1:33" s="849" customFormat="1">
      <c r="A86" s="847"/>
      <c r="B86" s="848"/>
      <c r="C86" s="992"/>
      <c r="D86" s="1303"/>
      <c r="E86" s="992"/>
      <c r="F86" s="993"/>
      <c r="G86" s="992"/>
      <c r="H86" s="992"/>
      <c r="I86" s="992"/>
      <c r="J86" s="992"/>
      <c r="K86" s="992"/>
      <c r="L86" s="992"/>
      <c r="M86" s="992"/>
      <c r="N86" s="992"/>
      <c r="O86" s="992"/>
      <c r="P86" s="996"/>
      <c r="Q86" s="992"/>
      <c r="R86" s="992"/>
      <c r="S86" s="992"/>
      <c r="T86" s="992"/>
      <c r="U86" s="992"/>
      <c r="V86" s="992"/>
      <c r="W86" s="992"/>
      <c r="X86" s="992"/>
      <c r="Y86" s="992"/>
      <c r="Z86" s="992"/>
      <c r="AA86" s="992"/>
      <c r="AB86" s="992"/>
      <c r="AC86" s="992"/>
      <c r="AD86" s="992"/>
      <c r="AE86" s="992"/>
      <c r="AG86" s="780"/>
    </row>
    <row r="87" spans="1:33" s="849" customFormat="1">
      <c r="A87" s="847"/>
      <c r="B87" s="848"/>
      <c r="C87" s="992"/>
      <c r="D87" s="1303"/>
      <c r="E87" s="992"/>
      <c r="F87" s="993"/>
      <c r="G87" s="992"/>
      <c r="H87" s="992"/>
      <c r="I87" s="992"/>
      <c r="J87" s="992"/>
      <c r="K87" s="992"/>
      <c r="L87" s="992"/>
      <c r="M87" s="992"/>
      <c r="N87" s="992"/>
      <c r="O87" s="992"/>
      <c r="P87" s="996"/>
      <c r="Q87" s="992"/>
      <c r="R87" s="992"/>
      <c r="S87" s="992"/>
      <c r="T87" s="992"/>
      <c r="U87" s="992"/>
      <c r="V87" s="992"/>
      <c r="W87" s="992"/>
      <c r="X87" s="992"/>
      <c r="Y87" s="992"/>
      <c r="Z87" s="992"/>
      <c r="AA87" s="992"/>
      <c r="AB87" s="992"/>
      <c r="AC87" s="992"/>
      <c r="AD87" s="992"/>
      <c r="AE87" s="992"/>
      <c r="AG87" s="780"/>
    </row>
    <row r="88" spans="1:33" s="849" customFormat="1">
      <c r="A88" s="847"/>
      <c r="B88" s="848"/>
      <c r="C88" s="992"/>
      <c r="D88" s="1303"/>
      <c r="E88" s="992"/>
      <c r="F88" s="993"/>
      <c r="G88" s="992"/>
      <c r="H88" s="992"/>
      <c r="I88" s="992"/>
      <c r="J88" s="992"/>
      <c r="K88" s="992"/>
      <c r="L88" s="992"/>
      <c r="M88" s="992"/>
      <c r="N88" s="992"/>
      <c r="O88" s="992"/>
      <c r="P88" s="996"/>
      <c r="Q88" s="992"/>
      <c r="R88" s="992"/>
      <c r="S88" s="992"/>
      <c r="T88" s="992"/>
      <c r="U88" s="992"/>
      <c r="V88" s="992"/>
      <c r="W88" s="992"/>
      <c r="X88" s="992"/>
      <c r="Y88" s="992"/>
      <c r="Z88" s="992"/>
      <c r="AA88" s="992"/>
      <c r="AB88" s="992"/>
      <c r="AC88" s="992"/>
      <c r="AD88" s="992"/>
      <c r="AE88" s="992"/>
      <c r="AG88" s="780"/>
    </row>
    <row r="89" spans="1:33" s="849" customFormat="1">
      <c r="A89" s="847"/>
      <c r="B89" s="848"/>
      <c r="C89" s="992"/>
      <c r="D89" s="1303"/>
      <c r="E89" s="992"/>
      <c r="F89" s="993"/>
      <c r="G89" s="992"/>
      <c r="H89" s="992"/>
      <c r="I89" s="992"/>
      <c r="J89" s="992"/>
      <c r="K89" s="992"/>
      <c r="L89" s="992"/>
      <c r="M89" s="992"/>
      <c r="N89" s="992"/>
      <c r="O89" s="992"/>
      <c r="P89" s="996"/>
      <c r="Q89" s="992"/>
      <c r="R89" s="992"/>
      <c r="S89" s="992"/>
      <c r="T89" s="992"/>
      <c r="U89" s="992"/>
      <c r="V89" s="992"/>
      <c r="W89" s="992"/>
      <c r="X89" s="992"/>
      <c r="Y89" s="992"/>
      <c r="Z89" s="992"/>
      <c r="AA89" s="992"/>
      <c r="AB89" s="992"/>
      <c r="AC89" s="992"/>
      <c r="AD89" s="992"/>
      <c r="AE89" s="992"/>
      <c r="AG89" s="780"/>
    </row>
    <row r="90" spans="1:33" s="849" customFormat="1">
      <c r="A90" s="847"/>
      <c r="B90" s="848"/>
      <c r="C90" s="992"/>
      <c r="D90" s="1303"/>
      <c r="E90" s="992"/>
      <c r="F90" s="993"/>
      <c r="G90" s="992"/>
      <c r="H90" s="992"/>
      <c r="I90" s="992"/>
      <c r="J90" s="992"/>
      <c r="K90" s="992"/>
      <c r="L90" s="992"/>
      <c r="M90" s="992"/>
      <c r="N90" s="992"/>
      <c r="O90" s="992"/>
      <c r="P90" s="996"/>
      <c r="Q90" s="992"/>
      <c r="R90" s="992"/>
      <c r="S90" s="992"/>
      <c r="T90" s="992"/>
      <c r="U90" s="992"/>
      <c r="V90" s="992"/>
      <c r="W90" s="992"/>
      <c r="X90" s="992"/>
      <c r="Y90" s="992"/>
      <c r="Z90" s="992"/>
      <c r="AA90" s="992"/>
      <c r="AB90" s="992"/>
      <c r="AC90" s="992"/>
      <c r="AD90" s="992"/>
      <c r="AE90" s="992"/>
      <c r="AG90" s="780"/>
    </row>
    <row r="91" spans="1:33" s="849" customFormat="1">
      <c r="A91" s="847"/>
      <c r="B91" s="848"/>
      <c r="C91" s="992"/>
      <c r="D91" s="1303"/>
      <c r="E91" s="992"/>
      <c r="F91" s="993"/>
      <c r="G91" s="992"/>
      <c r="H91" s="992"/>
      <c r="I91" s="992"/>
      <c r="J91" s="992"/>
      <c r="K91" s="992"/>
      <c r="L91" s="992"/>
      <c r="M91" s="992"/>
      <c r="N91" s="992"/>
      <c r="O91" s="992"/>
      <c r="P91" s="996"/>
      <c r="Q91" s="992"/>
      <c r="R91" s="992"/>
      <c r="S91" s="992"/>
      <c r="T91" s="992"/>
      <c r="U91" s="992"/>
      <c r="V91" s="992"/>
      <c r="W91" s="992"/>
      <c r="X91" s="992"/>
      <c r="Y91" s="992"/>
      <c r="Z91" s="992"/>
      <c r="AA91" s="992"/>
      <c r="AB91" s="992"/>
      <c r="AC91" s="992"/>
      <c r="AD91" s="992"/>
      <c r="AE91" s="992"/>
      <c r="AG91" s="780"/>
    </row>
    <row r="92" spans="1:33" s="849" customFormat="1">
      <c r="A92" s="847"/>
      <c r="B92" s="848"/>
      <c r="C92" s="992"/>
      <c r="D92" s="1303"/>
      <c r="E92" s="992"/>
      <c r="F92" s="993"/>
      <c r="G92" s="992"/>
      <c r="H92" s="992"/>
      <c r="I92" s="992"/>
      <c r="J92" s="992"/>
      <c r="K92" s="992"/>
      <c r="L92" s="992"/>
      <c r="M92" s="992"/>
      <c r="N92" s="992"/>
      <c r="O92" s="992"/>
      <c r="P92" s="996"/>
      <c r="Q92" s="992"/>
      <c r="R92" s="992"/>
      <c r="S92" s="992"/>
      <c r="T92" s="992"/>
      <c r="U92" s="992"/>
      <c r="V92" s="992"/>
      <c r="W92" s="992"/>
      <c r="X92" s="992"/>
      <c r="Y92" s="992"/>
      <c r="Z92" s="992"/>
      <c r="AA92" s="992"/>
      <c r="AB92" s="992"/>
      <c r="AC92" s="992"/>
      <c r="AD92" s="992"/>
      <c r="AE92" s="992"/>
      <c r="AG92" s="780"/>
    </row>
    <row r="93" spans="1:33" s="849" customFormat="1">
      <c r="A93" s="847"/>
      <c r="B93" s="848"/>
      <c r="C93" s="992"/>
      <c r="D93" s="1303"/>
      <c r="E93" s="992"/>
      <c r="F93" s="993"/>
      <c r="G93" s="992"/>
      <c r="H93" s="992"/>
      <c r="I93" s="992"/>
      <c r="J93" s="992"/>
      <c r="K93" s="992"/>
      <c r="L93" s="992"/>
      <c r="M93" s="992"/>
      <c r="N93" s="992"/>
      <c r="O93" s="992"/>
      <c r="P93" s="996"/>
      <c r="Q93" s="992"/>
      <c r="R93" s="992"/>
      <c r="S93" s="992"/>
      <c r="T93" s="992"/>
      <c r="U93" s="992"/>
      <c r="V93" s="992"/>
      <c r="W93" s="992"/>
      <c r="X93" s="992"/>
      <c r="Y93" s="992"/>
      <c r="Z93" s="992"/>
      <c r="AA93" s="992"/>
      <c r="AB93" s="992"/>
      <c r="AC93" s="992"/>
      <c r="AD93" s="992"/>
      <c r="AE93" s="992"/>
      <c r="AG93" s="780"/>
    </row>
    <row r="94" spans="1:33" s="849" customFormat="1">
      <c r="A94" s="847"/>
      <c r="B94" s="848"/>
      <c r="C94" s="992"/>
      <c r="D94" s="1303"/>
      <c r="E94" s="992"/>
      <c r="F94" s="993"/>
      <c r="G94" s="992"/>
      <c r="H94" s="992"/>
      <c r="I94" s="992"/>
      <c r="J94" s="992"/>
      <c r="K94" s="992"/>
      <c r="L94" s="992"/>
      <c r="M94" s="992"/>
      <c r="N94" s="992"/>
      <c r="O94" s="992"/>
      <c r="P94" s="996"/>
      <c r="Q94" s="992"/>
      <c r="R94" s="992"/>
      <c r="S94" s="992"/>
      <c r="T94" s="992"/>
      <c r="U94" s="992"/>
      <c r="V94" s="992"/>
      <c r="W94" s="992"/>
      <c r="X94" s="992"/>
      <c r="Y94" s="992"/>
      <c r="Z94" s="992"/>
      <c r="AA94" s="992"/>
      <c r="AB94" s="992"/>
      <c r="AC94" s="992"/>
      <c r="AD94" s="992"/>
      <c r="AE94" s="992"/>
      <c r="AG94" s="780"/>
    </row>
    <row r="95" spans="1:33" s="849" customFormat="1">
      <c r="A95" s="847"/>
      <c r="B95" s="848"/>
      <c r="C95" s="992"/>
      <c r="D95" s="1303"/>
      <c r="E95" s="992"/>
      <c r="F95" s="993"/>
      <c r="G95" s="992"/>
      <c r="H95" s="992"/>
      <c r="I95" s="992"/>
      <c r="J95" s="992"/>
      <c r="K95" s="992"/>
      <c r="L95" s="992"/>
      <c r="M95" s="992"/>
      <c r="N95" s="992"/>
      <c r="O95" s="992"/>
      <c r="P95" s="996"/>
      <c r="Q95" s="992"/>
      <c r="R95" s="992"/>
      <c r="S95" s="992"/>
      <c r="T95" s="992"/>
      <c r="U95" s="992"/>
      <c r="V95" s="992"/>
      <c r="W95" s="992"/>
      <c r="X95" s="992"/>
      <c r="Y95" s="992"/>
      <c r="Z95" s="992"/>
      <c r="AA95" s="992"/>
      <c r="AB95" s="992"/>
      <c r="AC95" s="992"/>
      <c r="AD95" s="992"/>
      <c r="AE95" s="992"/>
      <c r="AG95" s="780"/>
    </row>
    <row r="96" spans="1:33" s="849" customFormat="1">
      <c r="A96" s="847"/>
      <c r="B96" s="848"/>
      <c r="C96" s="992"/>
      <c r="D96" s="1303"/>
      <c r="E96" s="992"/>
      <c r="F96" s="993"/>
      <c r="G96" s="992"/>
      <c r="H96" s="992"/>
      <c r="I96" s="992"/>
      <c r="J96" s="992"/>
      <c r="K96" s="992"/>
      <c r="L96" s="992"/>
      <c r="M96" s="992"/>
      <c r="N96" s="992"/>
      <c r="O96" s="992"/>
      <c r="P96" s="996"/>
      <c r="Q96" s="992"/>
      <c r="R96" s="992"/>
      <c r="S96" s="992"/>
      <c r="T96" s="992"/>
      <c r="U96" s="992"/>
      <c r="V96" s="992"/>
      <c r="W96" s="992"/>
      <c r="X96" s="992"/>
      <c r="Y96" s="992"/>
      <c r="Z96" s="992"/>
      <c r="AA96" s="992"/>
      <c r="AB96" s="992"/>
      <c r="AC96" s="992"/>
      <c r="AD96" s="992"/>
      <c r="AE96" s="992"/>
      <c r="AG96" s="780"/>
    </row>
    <row r="97" spans="1:33" s="849" customFormat="1">
      <c r="A97" s="847"/>
      <c r="B97" s="848"/>
      <c r="C97" s="992"/>
      <c r="D97" s="1303"/>
      <c r="E97" s="992"/>
      <c r="F97" s="993"/>
      <c r="G97" s="992"/>
      <c r="H97" s="992"/>
      <c r="I97" s="992"/>
      <c r="J97" s="992"/>
      <c r="K97" s="992"/>
      <c r="L97" s="992"/>
      <c r="M97" s="992"/>
      <c r="N97" s="992"/>
      <c r="O97" s="992"/>
      <c r="P97" s="996"/>
      <c r="Q97" s="992"/>
      <c r="R97" s="992"/>
      <c r="S97" s="992"/>
      <c r="T97" s="992"/>
      <c r="U97" s="992"/>
      <c r="V97" s="992"/>
      <c r="W97" s="992"/>
      <c r="X97" s="992"/>
      <c r="Y97" s="992"/>
      <c r="Z97" s="992"/>
      <c r="AA97" s="992"/>
      <c r="AB97" s="992"/>
      <c r="AC97" s="992"/>
      <c r="AD97" s="992"/>
      <c r="AE97" s="992"/>
      <c r="AG97" s="780"/>
    </row>
    <row r="98" spans="1:33" s="849" customFormat="1">
      <c r="A98" s="847"/>
      <c r="B98" s="848"/>
      <c r="C98" s="992"/>
      <c r="D98" s="1303"/>
      <c r="E98" s="992"/>
      <c r="F98" s="993"/>
      <c r="G98" s="992"/>
      <c r="H98" s="992"/>
      <c r="I98" s="992"/>
      <c r="J98" s="992"/>
      <c r="K98" s="992"/>
      <c r="L98" s="992"/>
      <c r="M98" s="992"/>
      <c r="N98" s="992"/>
      <c r="O98" s="992"/>
      <c r="P98" s="996"/>
      <c r="Q98" s="992"/>
      <c r="R98" s="992"/>
      <c r="S98" s="992"/>
      <c r="T98" s="992"/>
      <c r="U98" s="992"/>
      <c r="V98" s="992"/>
      <c r="W98" s="992"/>
      <c r="X98" s="992"/>
      <c r="Y98" s="992"/>
      <c r="Z98" s="992"/>
      <c r="AA98" s="992"/>
      <c r="AB98" s="992"/>
      <c r="AC98" s="992"/>
      <c r="AD98" s="992"/>
      <c r="AE98" s="992"/>
      <c r="AG98" s="780"/>
    </row>
    <row r="99" spans="1:33" s="849" customFormat="1">
      <c r="A99" s="847"/>
      <c r="B99" s="848"/>
      <c r="C99" s="992"/>
      <c r="D99" s="1303"/>
      <c r="E99" s="992"/>
      <c r="F99" s="993"/>
      <c r="G99" s="992"/>
      <c r="H99" s="992"/>
      <c r="I99" s="992"/>
      <c r="J99" s="992"/>
      <c r="K99" s="992"/>
      <c r="L99" s="992"/>
      <c r="M99" s="992"/>
      <c r="N99" s="992"/>
      <c r="O99" s="992"/>
      <c r="P99" s="996"/>
      <c r="Q99" s="992"/>
      <c r="R99" s="992"/>
      <c r="S99" s="992"/>
      <c r="T99" s="992"/>
      <c r="U99" s="992"/>
      <c r="V99" s="992"/>
      <c r="W99" s="992"/>
      <c r="X99" s="992"/>
      <c r="Y99" s="992"/>
      <c r="Z99" s="992"/>
      <c r="AA99" s="992"/>
      <c r="AB99" s="992"/>
      <c r="AC99" s="992"/>
      <c r="AD99" s="992"/>
      <c r="AE99" s="992"/>
      <c r="AG99" s="780"/>
    </row>
    <row r="100" spans="1:33" s="849" customFormat="1">
      <c r="A100" s="847"/>
      <c r="B100" s="848"/>
      <c r="C100" s="992"/>
      <c r="D100" s="1303"/>
      <c r="E100" s="992"/>
      <c r="F100" s="993"/>
      <c r="G100" s="992"/>
      <c r="H100" s="992"/>
      <c r="I100" s="992"/>
      <c r="J100" s="992"/>
      <c r="K100" s="992"/>
      <c r="L100" s="992"/>
      <c r="M100" s="992"/>
      <c r="N100" s="992"/>
      <c r="O100" s="992"/>
      <c r="P100" s="996"/>
      <c r="Q100" s="992"/>
      <c r="R100" s="992"/>
      <c r="S100" s="992"/>
      <c r="T100" s="992"/>
      <c r="U100" s="992"/>
      <c r="V100" s="992"/>
      <c r="W100" s="992"/>
      <c r="X100" s="992"/>
      <c r="Y100" s="992"/>
      <c r="Z100" s="992"/>
      <c r="AA100" s="992"/>
      <c r="AB100" s="992"/>
      <c r="AC100" s="992"/>
      <c r="AD100" s="992"/>
      <c r="AE100" s="992"/>
      <c r="AG100" s="780"/>
    </row>
    <row r="101" spans="1:33" s="849" customFormat="1">
      <c r="A101" s="847"/>
      <c r="B101" s="848"/>
      <c r="C101" s="992"/>
      <c r="D101" s="1303"/>
      <c r="E101" s="992"/>
      <c r="F101" s="993"/>
      <c r="G101" s="992"/>
      <c r="H101" s="992"/>
      <c r="I101" s="992"/>
      <c r="J101" s="992"/>
      <c r="K101" s="992"/>
      <c r="L101" s="992"/>
      <c r="M101" s="992"/>
      <c r="N101" s="992"/>
      <c r="O101" s="992"/>
      <c r="P101" s="996"/>
      <c r="Q101" s="992"/>
      <c r="R101" s="992"/>
      <c r="S101" s="992"/>
      <c r="T101" s="992"/>
      <c r="U101" s="992"/>
      <c r="V101" s="992"/>
      <c r="W101" s="992"/>
      <c r="X101" s="992"/>
      <c r="Y101" s="992"/>
      <c r="Z101" s="992"/>
      <c r="AA101" s="992"/>
      <c r="AB101" s="992"/>
      <c r="AC101" s="992"/>
      <c r="AD101" s="992"/>
      <c r="AE101" s="992"/>
      <c r="AG101" s="780"/>
    </row>
    <row r="102" spans="1:33" s="849" customFormat="1">
      <c r="A102" s="847"/>
      <c r="B102" s="848"/>
      <c r="C102" s="992"/>
      <c r="D102" s="1303"/>
      <c r="E102" s="992"/>
      <c r="F102" s="993"/>
      <c r="G102" s="992"/>
      <c r="H102" s="992"/>
      <c r="I102" s="992"/>
      <c r="J102" s="992"/>
      <c r="K102" s="992"/>
      <c r="L102" s="992"/>
      <c r="M102" s="992"/>
      <c r="N102" s="992"/>
      <c r="O102" s="992"/>
      <c r="P102" s="996"/>
      <c r="Q102" s="992"/>
      <c r="R102" s="992"/>
      <c r="S102" s="992"/>
      <c r="T102" s="992"/>
      <c r="U102" s="992"/>
      <c r="V102" s="992"/>
      <c r="W102" s="992"/>
      <c r="X102" s="992"/>
      <c r="Y102" s="992"/>
      <c r="Z102" s="992"/>
      <c r="AA102" s="992"/>
      <c r="AB102" s="992"/>
      <c r="AC102" s="992"/>
      <c r="AD102" s="992"/>
      <c r="AE102" s="992"/>
      <c r="AG102" s="780"/>
    </row>
    <row r="103" spans="1:33" s="849" customFormat="1">
      <c r="A103" s="847"/>
      <c r="B103" s="848"/>
      <c r="C103" s="992"/>
      <c r="D103" s="1303"/>
      <c r="E103" s="992"/>
      <c r="F103" s="993"/>
      <c r="G103" s="992"/>
      <c r="H103" s="992"/>
      <c r="I103" s="992"/>
      <c r="J103" s="992"/>
      <c r="K103" s="992"/>
      <c r="L103" s="992"/>
      <c r="M103" s="992"/>
      <c r="N103" s="992"/>
      <c r="O103" s="992"/>
      <c r="P103" s="996"/>
      <c r="Q103" s="992"/>
      <c r="R103" s="992"/>
      <c r="S103" s="992"/>
      <c r="T103" s="992"/>
      <c r="U103" s="992"/>
      <c r="V103" s="992"/>
      <c r="W103" s="992"/>
      <c r="X103" s="992"/>
      <c r="Y103" s="992"/>
      <c r="Z103" s="992"/>
      <c r="AA103" s="992"/>
      <c r="AB103" s="992"/>
      <c r="AC103" s="992"/>
      <c r="AD103" s="992"/>
      <c r="AE103" s="992"/>
      <c r="AG103" s="780"/>
    </row>
    <row r="104" spans="1:33" s="849" customFormat="1">
      <c r="A104" s="847"/>
      <c r="B104" s="848"/>
      <c r="C104" s="992"/>
      <c r="D104" s="1303"/>
      <c r="E104" s="992"/>
      <c r="F104" s="993"/>
      <c r="G104" s="992"/>
      <c r="H104" s="992"/>
      <c r="I104" s="992"/>
      <c r="J104" s="992"/>
      <c r="K104" s="992"/>
      <c r="L104" s="992"/>
      <c r="M104" s="992"/>
      <c r="N104" s="992"/>
      <c r="O104" s="992"/>
      <c r="P104" s="996"/>
      <c r="Q104" s="992"/>
      <c r="R104" s="992"/>
      <c r="S104" s="992"/>
      <c r="T104" s="992"/>
      <c r="U104" s="992"/>
      <c r="V104" s="992"/>
      <c r="W104" s="992"/>
      <c r="X104" s="992"/>
      <c r="Y104" s="992"/>
      <c r="Z104" s="992"/>
      <c r="AA104" s="992"/>
      <c r="AB104" s="992"/>
      <c r="AC104" s="992"/>
      <c r="AD104" s="992"/>
      <c r="AE104" s="992"/>
      <c r="AG104" s="780"/>
    </row>
    <row r="105" spans="1:33" s="849" customFormat="1">
      <c r="A105" s="847"/>
      <c r="B105" s="848"/>
      <c r="C105" s="992"/>
      <c r="D105" s="1303"/>
      <c r="E105" s="992"/>
      <c r="F105" s="993"/>
      <c r="G105" s="992"/>
      <c r="H105" s="992"/>
      <c r="I105" s="992"/>
      <c r="J105" s="992"/>
      <c r="K105" s="992"/>
      <c r="L105" s="992"/>
      <c r="M105" s="992"/>
      <c r="N105" s="992"/>
      <c r="O105" s="992"/>
      <c r="P105" s="996"/>
      <c r="Q105" s="992"/>
      <c r="R105" s="992"/>
      <c r="S105" s="992"/>
      <c r="T105" s="992"/>
      <c r="U105" s="992"/>
      <c r="V105" s="992"/>
      <c r="W105" s="992"/>
      <c r="X105" s="992"/>
      <c r="Y105" s="992"/>
      <c r="Z105" s="992"/>
      <c r="AA105" s="992"/>
      <c r="AB105" s="992"/>
      <c r="AC105" s="992"/>
      <c r="AD105" s="992"/>
      <c r="AE105" s="992"/>
      <c r="AG105" s="780"/>
    </row>
    <row r="106" spans="1:33" s="849" customFormat="1">
      <c r="A106" s="847"/>
      <c r="B106" s="848"/>
      <c r="C106" s="992"/>
      <c r="D106" s="1303"/>
      <c r="E106" s="992"/>
      <c r="F106" s="993"/>
      <c r="G106" s="992"/>
      <c r="H106" s="992"/>
      <c r="I106" s="992"/>
      <c r="J106" s="992"/>
      <c r="K106" s="992"/>
      <c r="L106" s="992"/>
      <c r="M106" s="992"/>
      <c r="N106" s="992"/>
      <c r="O106" s="992"/>
      <c r="P106" s="996"/>
      <c r="Q106" s="992"/>
      <c r="R106" s="992"/>
      <c r="S106" s="992"/>
      <c r="T106" s="992"/>
      <c r="U106" s="992"/>
      <c r="V106" s="992"/>
      <c r="W106" s="992"/>
      <c r="X106" s="992"/>
      <c r="Y106" s="992"/>
      <c r="Z106" s="992"/>
      <c r="AA106" s="992"/>
      <c r="AB106" s="992"/>
      <c r="AC106" s="992"/>
      <c r="AD106" s="992"/>
      <c r="AE106" s="992"/>
      <c r="AG106" s="780"/>
    </row>
    <row r="107" spans="1:33" s="849" customFormat="1">
      <c r="A107" s="847"/>
      <c r="B107" s="848"/>
      <c r="C107" s="992"/>
      <c r="D107" s="1303"/>
      <c r="E107" s="992"/>
      <c r="F107" s="993"/>
      <c r="G107" s="992"/>
      <c r="H107" s="992"/>
      <c r="I107" s="992"/>
      <c r="J107" s="992"/>
      <c r="K107" s="992"/>
      <c r="L107" s="992"/>
      <c r="M107" s="992"/>
      <c r="N107" s="992"/>
      <c r="O107" s="992"/>
      <c r="P107" s="996"/>
      <c r="Q107" s="992"/>
      <c r="R107" s="992"/>
      <c r="S107" s="992"/>
      <c r="T107" s="992"/>
      <c r="U107" s="992"/>
      <c r="V107" s="992"/>
      <c r="W107" s="992"/>
      <c r="X107" s="992"/>
      <c r="Y107" s="992"/>
      <c r="Z107" s="992"/>
      <c r="AA107" s="992"/>
      <c r="AB107" s="992"/>
      <c r="AC107" s="992"/>
      <c r="AD107" s="992"/>
      <c r="AE107" s="992"/>
      <c r="AG107" s="780"/>
    </row>
    <row r="108" spans="1:33" s="849" customFormat="1">
      <c r="A108" s="847"/>
      <c r="B108" s="848"/>
      <c r="C108" s="992"/>
      <c r="D108" s="1303"/>
      <c r="E108" s="992"/>
      <c r="F108" s="993"/>
      <c r="G108" s="992"/>
      <c r="H108" s="992"/>
      <c r="I108" s="992"/>
      <c r="J108" s="992"/>
      <c r="K108" s="992"/>
      <c r="L108" s="992"/>
      <c r="M108" s="992"/>
      <c r="N108" s="992"/>
      <c r="O108" s="992"/>
      <c r="P108" s="996"/>
      <c r="Q108" s="992"/>
      <c r="R108" s="992"/>
      <c r="S108" s="992"/>
      <c r="T108" s="992"/>
      <c r="U108" s="992"/>
      <c r="V108" s="992"/>
      <c r="W108" s="992"/>
      <c r="X108" s="992"/>
      <c r="Y108" s="992"/>
      <c r="Z108" s="992"/>
      <c r="AA108" s="992"/>
      <c r="AB108" s="992"/>
      <c r="AC108" s="992"/>
      <c r="AD108" s="992"/>
      <c r="AE108" s="992"/>
      <c r="AG108" s="780"/>
    </row>
    <row r="109" spans="1:33" s="849" customFormat="1">
      <c r="A109" s="847"/>
      <c r="B109" s="848"/>
      <c r="C109" s="992"/>
      <c r="D109" s="1303"/>
      <c r="E109" s="992"/>
      <c r="F109" s="993"/>
      <c r="G109" s="992"/>
      <c r="H109" s="992"/>
      <c r="I109" s="992"/>
      <c r="J109" s="992"/>
      <c r="K109" s="992"/>
      <c r="L109" s="992"/>
      <c r="M109" s="992"/>
      <c r="N109" s="992"/>
      <c r="O109" s="992"/>
      <c r="P109" s="996"/>
      <c r="Q109" s="992"/>
      <c r="R109" s="992"/>
      <c r="S109" s="992"/>
      <c r="T109" s="992"/>
      <c r="U109" s="992"/>
      <c r="V109" s="992"/>
      <c r="W109" s="992"/>
      <c r="X109" s="992"/>
      <c r="Y109" s="992"/>
      <c r="Z109" s="992"/>
      <c r="AA109" s="992"/>
      <c r="AB109" s="992"/>
      <c r="AC109" s="992"/>
      <c r="AD109" s="992"/>
      <c r="AE109" s="992"/>
      <c r="AG109" s="780"/>
    </row>
    <row r="110" spans="1:33" s="849" customFormat="1">
      <c r="A110" s="847"/>
      <c r="B110" s="848"/>
      <c r="C110" s="992"/>
      <c r="D110" s="1303"/>
      <c r="E110" s="992"/>
      <c r="F110" s="993"/>
      <c r="G110" s="992"/>
      <c r="H110" s="992"/>
      <c r="I110" s="992"/>
      <c r="J110" s="992"/>
      <c r="K110" s="992"/>
      <c r="L110" s="992"/>
      <c r="M110" s="992"/>
      <c r="N110" s="992"/>
      <c r="O110" s="992"/>
      <c r="P110" s="996"/>
      <c r="Q110" s="992"/>
      <c r="R110" s="992"/>
      <c r="S110" s="992"/>
      <c r="T110" s="992"/>
      <c r="U110" s="992"/>
      <c r="V110" s="992"/>
      <c r="W110" s="992"/>
      <c r="X110" s="992"/>
      <c r="Y110" s="992"/>
      <c r="Z110" s="992"/>
      <c r="AA110" s="992"/>
      <c r="AB110" s="992"/>
      <c r="AC110" s="992"/>
      <c r="AD110" s="992"/>
      <c r="AE110" s="992"/>
      <c r="AG110" s="780"/>
    </row>
    <row r="111" spans="1:33" s="849" customFormat="1">
      <c r="A111" s="847"/>
      <c r="B111" s="848"/>
      <c r="C111" s="992"/>
      <c r="D111" s="1303"/>
      <c r="E111" s="992"/>
      <c r="F111" s="993"/>
      <c r="G111" s="992"/>
      <c r="H111" s="992"/>
      <c r="I111" s="992"/>
      <c r="J111" s="992"/>
      <c r="K111" s="992"/>
      <c r="L111" s="992"/>
      <c r="M111" s="992"/>
      <c r="N111" s="992"/>
      <c r="O111" s="992"/>
      <c r="P111" s="996"/>
      <c r="Q111" s="992"/>
      <c r="R111" s="992"/>
      <c r="S111" s="992"/>
      <c r="T111" s="992"/>
      <c r="U111" s="992"/>
      <c r="V111" s="992"/>
      <c r="W111" s="992"/>
      <c r="X111" s="992"/>
      <c r="Y111" s="992"/>
      <c r="Z111" s="992"/>
      <c r="AA111" s="992"/>
      <c r="AB111" s="992"/>
      <c r="AC111" s="992"/>
      <c r="AD111" s="992"/>
      <c r="AE111" s="992"/>
      <c r="AG111" s="780"/>
    </row>
    <row r="112" spans="1:33" s="849" customFormat="1">
      <c r="A112" s="847"/>
      <c r="B112" s="848"/>
      <c r="C112" s="992"/>
      <c r="D112" s="1303"/>
      <c r="E112" s="992"/>
      <c r="F112" s="993"/>
      <c r="G112" s="992"/>
      <c r="H112" s="992"/>
      <c r="I112" s="992"/>
      <c r="J112" s="992"/>
      <c r="K112" s="992"/>
      <c r="L112" s="992"/>
      <c r="M112" s="992"/>
      <c r="N112" s="992"/>
      <c r="O112" s="992"/>
      <c r="P112" s="996"/>
      <c r="Q112" s="992"/>
      <c r="R112" s="992"/>
      <c r="S112" s="992"/>
      <c r="T112" s="992"/>
      <c r="U112" s="992"/>
      <c r="V112" s="992"/>
      <c r="W112" s="992"/>
      <c r="X112" s="992"/>
      <c r="Y112" s="992"/>
      <c r="Z112" s="992"/>
      <c r="AA112" s="992"/>
      <c r="AB112" s="992"/>
      <c r="AC112" s="992"/>
      <c r="AD112" s="992"/>
      <c r="AE112" s="992"/>
      <c r="AG112" s="780"/>
    </row>
    <row r="113" spans="1:33" s="849" customFormat="1">
      <c r="A113" s="847"/>
      <c r="B113" s="848"/>
      <c r="C113" s="992"/>
      <c r="D113" s="1303"/>
      <c r="E113" s="992"/>
      <c r="F113" s="993"/>
      <c r="G113" s="992"/>
      <c r="H113" s="992"/>
      <c r="I113" s="992"/>
      <c r="J113" s="992"/>
      <c r="K113" s="992"/>
      <c r="L113" s="992"/>
      <c r="M113" s="992"/>
      <c r="N113" s="992"/>
      <c r="O113" s="992"/>
      <c r="P113" s="996"/>
      <c r="Q113" s="992"/>
      <c r="R113" s="992"/>
      <c r="S113" s="992"/>
      <c r="T113" s="992"/>
      <c r="U113" s="992"/>
      <c r="V113" s="992"/>
      <c r="W113" s="992"/>
      <c r="X113" s="992"/>
      <c r="Y113" s="992"/>
      <c r="Z113" s="992"/>
      <c r="AA113" s="992"/>
      <c r="AB113" s="992"/>
      <c r="AC113" s="992"/>
      <c r="AD113" s="992"/>
      <c r="AE113" s="992"/>
      <c r="AG113" s="780"/>
    </row>
    <row r="114" spans="1:33" s="849" customFormat="1">
      <c r="A114" s="847"/>
      <c r="B114" s="848"/>
      <c r="C114" s="992"/>
      <c r="D114" s="1303"/>
      <c r="E114" s="992"/>
      <c r="F114" s="993"/>
      <c r="G114" s="992"/>
      <c r="H114" s="992"/>
      <c r="I114" s="992"/>
      <c r="J114" s="992"/>
      <c r="K114" s="992"/>
      <c r="L114" s="992"/>
      <c r="M114" s="992"/>
      <c r="N114" s="992"/>
      <c r="O114" s="992"/>
      <c r="P114" s="996"/>
      <c r="Q114" s="992"/>
      <c r="R114" s="992"/>
      <c r="S114" s="992"/>
      <c r="T114" s="992"/>
      <c r="U114" s="992"/>
      <c r="V114" s="992"/>
      <c r="W114" s="992"/>
      <c r="X114" s="992"/>
      <c r="Y114" s="992"/>
      <c r="Z114" s="992"/>
      <c r="AA114" s="992"/>
      <c r="AB114" s="992"/>
      <c r="AC114" s="992"/>
      <c r="AD114" s="992"/>
      <c r="AE114" s="992"/>
      <c r="AG114" s="780"/>
    </row>
    <row r="115" spans="1:33" s="849" customFormat="1">
      <c r="A115" s="847"/>
      <c r="B115" s="848"/>
      <c r="C115" s="992"/>
      <c r="D115" s="1303"/>
      <c r="E115" s="992"/>
      <c r="F115" s="993"/>
      <c r="G115" s="992"/>
      <c r="H115" s="992"/>
      <c r="I115" s="992"/>
      <c r="J115" s="992"/>
      <c r="K115" s="992"/>
      <c r="L115" s="992"/>
      <c r="M115" s="992"/>
      <c r="N115" s="992"/>
      <c r="O115" s="992"/>
      <c r="P115" s="996"/>
      <c r="Q115" s="992"/>
      <c r="R115" s="992"/>
      <c r="S115" s="992"/>
      <c r="T115" s="992"/>
      <c r="U115" s="992"/>
      <c r="V115" s="992"/>
      <c r="W115" s="992"/>
      <c r="X115" s="992"/>
      <c r="Y115" s="992"/>
      <c r="Z115" s="992"/>
      <c r="AA115" s="992"/>
      <c r="AB115" s="992"/>
      <c r="AC115" s="992"/>
      <c r="AD115" s="992"/>
      <c r="AE115" s="992"/>
      <c r="AG115" s="780"/>
    </row>
    <row r="116" spans="1:33" s="849" customFormat="1">
      <c r="A116" s="847"/>
      <c r="B116" s="848"/>
      <c r="C116" s="992"/>
      <c r="D116" s="1303"/>
      <c r="E116" s="992"/>
      <c r="F116" s="993"/>
      <c r="G116" s="992"/>
      <c r="H116" s="992"/>
      <c r="I116" s="992"/>
      <c r="J116" s="992"/>
      <c r="K116" s="992"/>
      <c r="L116" s="992"/>
      <c r="M116" s="992"/>
      <c r="N116" s="992"/>
      <c r="O116" s="992"/>
      <c r="P116" s="996"/>
      <c r="Q116" s="992"/>
      <c r="R116" s="992"/>
      <c r="S116" s="992"/>
      <c r="T116" s="992"/>
      <c r="U116" s="992"/>
      <c r="V116" s="992"/>
      <c r="W116" s="992"/>
      <c r="X116" s="992"/>
      <c r="Y116" s="992"/>
      <c r="Z116" s="992"/>
      <c r="AA116" s="992"/>
      <c r="AB116" s="992"/>
      <c r="AC116" s="992"/>
      <c r="AD116" s="992"/>
      <c r="AE116" s="992"/>
      <c r="AG116" s="780"/>
    </row>
    <row r="117" spans="1:33" s="849" customFormat="1">
      <c r="A117" s="847"/>
      <c r="B117" s="848"/>
      <c r="C117" s="992"/>
      <c r="D117" s="1303"/>
      <c r="E117" s="992"/>
      <c r="F117" s="993"/>
      <c r="G117" s="992"/>
      <c r="H117" s="992"/>
      <c r="I117" s="992"/>
      <c r="J117" s="992"/>
      <c r="K117" s="992"/>
      <c r="L117" s="992"/>
      <c r="M117" s="992"/>
      <c r="N117" s="992"/>
      <c r="O117" s="992"/>
      <c r="P117" s="996"/>
      <c r="Q117" s="992"/>
      <c r="R117" s="992"/>
      <c r="S117" s="992"/>
      <c r="T117" s="992"/>
      <c r="U117" s="992"/>
      <c r="V117" s="992"/>
      <c r="W117" s="992"/>
      <c r="X117" s="992"/>
      <c r="Y117" s="992"/>
      <c r="Z117" s="992"/>
      <c r="AA117" s="992"/>
      <c r="AB117" s="992"/>
      <c r="AC117" s="992"/>
      <c r="AD117" s="992"/>
      <c r="AE117" s="992"/>
      <c r="AG117" s="780"/>
    </row>
    <row r="118" spans="1:33" s="849" customFormat="1">
      <c r="A118" s="847"/>
      <c r="B118" s="848"/>
      <c r="C118" s="992"/>
      <c r="D118" s="1303"/>
      <c r="E118" s="992"/>
      <c r="F118" s="993"/>
      <c r="G118" s="992"/>
      <c r="H118" s="992"/>
      <c r="I118" s="992"/>
      <c r="J118" s="992"/>
      <c r="K118" s="992"/>
      <c r="L118" s="992"/>
      <c r="M118" s="992"/>
      <c r="N118" s="992"/>
      <c r="O118" s="992"/>
      <c r="P118" s="996"/>
      <c r="Q118" s="992"/>
      <c r="R118" s="992"/>
      <c r="S118" s="992"/>
      <c r="T118" s="992"/>
      <c r="U118" s="992"/>
      <c r="V118" s="992"/>
      <c r="W118" s="992"/>
      <c r="X118" s="992"/>
      <c r="Y118" s="992"/>
      <c r="Z118" s="992"/>
      <c r="AA118" s="992"/>
      <c r="AB118" s="992"/>
      <c r="AC118" s="992"/>
      <c r="AD118" s="992"/>
      <c r="AE118" s="992"/>
      <c r="AG118" s="780"/>
    </row>
    <row r="119" spans="1:33" s="849" customFormat="1">
      <c r="A119" s="847"/>
      <c r="B119" s="848"/>
      <c r="C119" s="992"/>
      <c r="D119" s="1303"/>
      <c r="E119" s="992"/>
      <c r="F119" s="993"/>
      <c r="G119" s="992"/>
      <c r="H119" s="992"/>
      <c r="I119" s="992"/>
      <c r="J119" s="992"/>
      <c r="K119" s="992"/>
      <c r="L119" s="992"/>
      <c r="M119" s="992"/>
      <c r="N119" s="992"/>
      <c r="O119" s="992"/>
      <c r="P119" s="996"/>
      <c r="Q119" s="992"/>
      <c r="R119" s="992"/>
      <c r="S119" s="992"/>
      <c r="T119" s="992"/>
      <c r="U119" s="992"/>
      <c r="V119" s="992"/>
      <c r="W119" s="992"/>
      <c r="X119" s="992"/>
      <c r="Y119" s="992"/>
      <c r="Z119" s="992"/>
      <c r="AA119" s="992"/>
      <c r="AB119" s="992"/>
      <c r="AC119" s="992"/>
      <c r="AD119" s="992"/>
      <c r="AE119" s="992"/>
      <c r="AG119" s="780"/>
    </row>
    <row r="120" spans="1:33" s="849" customFormat="1">
      <c r="A120" s="847"/>
      <c r="B120" s="848"/>
      <c r="C120" s="992"/>
      <c r="D120" s="1303"/>
      <c r="E120" s="992"/>
      <c r="F120" s="993"/>
      <c r="G120" s="992"/>
      <c r="H120" s="992"/>
      <c r="I120" s="992"/>
      <c r="J120" s="992"/>
      <c r="K120" s="992"/>
      <c r="L120" s="992"/>
      <c r="M120" s="992"/>
      <c r="N120" s="992"/>
      <c r="O120" s="992"/>
      <c r="P120" s="996"/>
      <c r="Q120" s="992"/>
      <c r="R120" s="992"/>
      <c r="S120" s="992"/>
      <c r="T120" s="992"/>
      <c r="U120" s="992"/>
      <c r="V120" s="992"/>
      <c r="W120" s="992"/>
      <c r="X120" s="992"/>
      <c r="Y120" s="992"/>
      <c r="Z120" s="992"/>
      <c r="AA120" s="992"/>
      <c r="AB120" s="992"/>
      <c r="AC120" s="992"/>
      <c r="AD120" s="992"/>
      <c r="AE120" s="992"/>
      <c r="AG120" s="780"/>
    </row>
    <row r="121" spans="1:33" s="849" customFormat="1">
      <c r="A121" s="847"/>
      <c r="B121" s="848"/>
      <c r="C121" s="992"/>
      <c r="D121" s="1303"/>
      <c r="E121" s="992"/>
      <c r="F121" s="993"/>
      <c r="G121" s="992"/>
      <c r="H121" s="992"/>
      <c r="I121" s="992"/>
      <c r="J121" s="992"/>
      <c r="K121" s="992"/>
      <c r="L121" s="992"/>
      <c r="M121" s="992"/>
      <c r="N121" s="992"/>
      <c r="O121" s="992"/>
      <c r="P121" s="996"/>
      <c r="Q121" s="992"/>
      <c r="R121" s="992"/>
      <c r="S121" s="992"/>
      <c r="T121" s="992"/>
      <c r="U121" s="992"/>
      <c r="V121" s="992"/>
      <c r="W121" s="992"/>
      <c r="X121" s="992"/>
      <c r="Y121" s="992"/>
      <c r="Z121" s="992"/>
      <c r="AA121" s="992"/>
      <c r="AB121" s="992"/>
      <c r="AC121" s="992"/>
      <c r="AD121" s="992"/>
      <c r="AE121" s="992"/>
      <c r="AG121" s="780"/>
    </row>
    <row r="122" spans="1:33" s="849" customFormat="1">
      <c r="A122" s="847"/>
      <c r="B122" s="848"/>
      <c r="C122" s="992"/>
      <c r="D122" s="1303"/>
      <c r="E122" s="992"/>
      <c r="F122" s="993"/>
      <c r="G122" s="992"/>
      <c r="H122" s="992"/>
      <c r="I122" s="992"/>
      <c r="J122" s="992"/>
      <c r="K122" s="992"/>
      <c r="L122" s="992"/>
      <c r="M122" s="992"/>
      <c r="N122" s="992"/>
      <c r="O122" s="992"/>
      <c r="P122" s="996"/>
      <c r="Q122" s="992"/>
      <c r="R122" s="992"/>
      <c r="S122" s="992"/>
      <c r="T122" s="992"/>
      <c r="U122" s="992"/>
      <c r="V122" s="992"/>
      <c r="W122" s="992"/>
      <c r="X122" s="992"/>
      <c r="Y122" s="992"/>
      <c r="Z122" s="992"/>
      <c r="AA122" s="992"/>
      <c r="AB122" s="992"/>
      <c r="AC122" s="992"/>
      <c r="AD122" s="992"/>
      <c r="AE122" s="992"/>
      <c r="AG122" s="780"/>
    </row>
    <row r="123" spans="1:33" s="849" customFormat="1">
      <c r="A123" s="847"/>
      <c r="B123" s="848"/>
      <c r="C123" s="992"/>
      <c r="D123" s="1303"/>
      <c r="E123" s="992"/>
      <c r="F123" s="993"/>
      <c r="G123" s="992"/>
      <c r="H123" s="992"/>
      <c r="I123" s="992"/>
      <c r="J123" s="992"/>
      <c r="K123" s="992"/>
      <c r="L123" s="992"/>
      <c r="M123" s="992"/>
      <c r="N123" s="992"/>
      <c r="O123" s="992"/>
      <c r="P123" s="996"/>
      <c r="Q123" s="992"/>
      <c r="R123" s="992"/>
      <c r="S123" s="992"/>
      <c r="T123" s="992"/>
      <c r="U123" s="992"/>
      <c r="V123" s="992"/>
      <c r="W123" s="992"/>
      <c r="X123" s="992"/>
      <c r="Y123" s="992"/>
      <c r="Z123" s="992"/>
      <c r="AA123" s="992"/>
      <c r="AB123" s="992"/>
      <c r="AC123" s="992"/>
      <c r="AD123" s="992"/>
      <c r="AE123" s="992"/>
      <c r="AG123" s="780"/>
    </row>
    <row r="124" spans="1:33" s="849" customFormat="1">
      <c r="A124" s="847"/>
      <c r="B124" s="848"/>
      <c r="C124" s="992"/>
      <c r="D124" s="1303"/>
      <c r="E124" s="993"/>
      <c r="F124" s="993"/>
      <c r="G124" s="992"/>
      <c r="H124" s="992"/>
      <c r="I124" s="992"/>
      <c r="J124" s="992"/>
      <c r="K124" s="992"/>
      <c r="L124" s="992"/>
      <c r="M124" s="992"/>
      <c r="N124" s="992"/>
      <c r="O124" s="992"/>
      <c r="P124" s="996"/>
      <c r="Q124" s="992"/>
      <c r="R124" s="992"/>
      <c r="S124" s="992"/>
      <c r="T124" s="992"/>
      <c r="U124" s="992"/>
      <c r="V124" s="992"/>
      <c r="W124" s="992"/>
      <c r="X124" s="992"/>
      <c r="Y124" s="992"/>
      <c r="Z124" s="992"/>
      <c r="AA124" s="992"/>
      <c r="AB124" s="992"/>
      <c r="AC124" s="992"/>
      <c r="AD124" s="992"/>
      <c r="AE124" s="992"/>
      <c r="AG124" s="780"/>
    </row>
    <row r="125" spans="1:33" s="849" customFormat="1">
      <c r="A125" s="847"/>
      <c r="B125" s="848"/>
      <c r="C125" s="992"/>
      <c r="D125" s="1303"/>
      <c r="E125" s="993"/>
      <c r="F125" s="993"/>
      <c r="G125" s="992"/>
      <c r="H125" s="992"/>
      <c r="I125" s="992"/>
      <c r="J125" s="992"/>
      <c r="K125" s="992"/>
      <c r="L125" s="992"/>
      <c r="M125" s="992"/>
      <c r="N125" s="992"/>
      <c r="O125" s="992"/>
      <c r="P125" s="996"/>
      <c r="Q125" s="992"/>
      <c r="R125" s="992"/>
      <c r="S125" s="992"/>
      <c r="T125" s="992"/>
      <c r="U125" s="992"/>
      <c r="V125" s="992"/>
      <c r="W125" s="992"/>
      <c r="X125" s="992"/>
      <c r="Y125" s="992"/>
      <c r="Z125" s="992"/>
      <c r="AA125" s="992"/>
      <c r="AB125" s="992"/>
      <c r="AC125" s="992"/>
      <c r="AD125" s="992"/>
      <c r="AE125" s="992"/>
      <c r="AG125" s="780"/>
    </row>
    <row r="126" spans="1:33" s="849" customFormat="1">
      <c r="A126" s="847"/>
      <c r="B126" s="848"/>
      <c r="C126" s="992"/>
      <c r="D126" s="1303"/>
      <c r="E126" s="993"/>
      <c r="F126" s="993"/>
      <c r="G126" s="992"/>
      <c r="H126" s="992"/>
      <c r="I126" s="992"/>
      <c r="J126" s="992"/>
      <c r="K126" s="992"/>
      <c r="L126" s="992"/>
      <c r="M126" s="992"/>
      <c r="N126" s="992"/>
      <c r="O126" s="992"/>
      <c r="P126" s="996"/>
      <c r="Q126" s="992"/>
      <c r="R126" s="992"/>
      <c r="S126" s="992"/>
      <c r="T126" s="992"/>
      <c r="U126" s="992"/>
      <c r="V126" s="992"/>
      <c r="W126" s="992"/>
      <c r="X126" s="992"/>
      <c r="Y126" s="992"/>
      <c r="Z126" s="992"/>
      <c r="AA126" s="992"/>
      <c r="AB126" s="992"/>
      <c r="AC126" s="992"/>
      <c r="AD126" s="992"/>
      <c r="AE126" s="992"/>
      <c r="AG126" s="780"/>
    </row>
    <row r="127" spans="1:33" s="849" customFormat="1">
      <c r="A127" s="847"/>
      <c r="B127" s="848"/>
      <c r="C127" s="992"/>
      <c r="D127" s="1303"/>
      <c r="E127" s="993"/>
      <c r="F127" s="993"/>
      <c r="G127" s="992"/>
      <c r="H127" s="992"/>
      <c r="I127" s="992"/>
      <c r="J127" s="992"/>
      <c r="K127" s="992"/>
      <c r="L127" s="992"/>
      <c r="M127" s="992"/>
      <c r="N127" s="992"/>
      <c r="O127" s="992"/>
      <c r="P127" s="996"/>
      <c r="Q127" s="992"/>
      <c r="R127" s="992"/>
      <c r="S127" s="992"/>
      <c r="T127" s="992"/>
      <c r="U127" s="992"/>
      <c r="V127" s="992"/>
      <c r="W127" s="992"/>
      <c r="X127" s="992"/>
      <c r="Y127" s="992"/>
      <c r="Z127" s="992"/>
      <c r="AA127" s="992"/>
      <c r="AB127" s="992"/>
      <c r="AC127" s="992"/>
      <c r="AD127" s="992"/>
      <c r="AE127" s="992"/>
      <c r="AG127" s="780"/>
    </row>
    <row r="128" spans="1:33" s="849" customFormat="1">
      <c r="A128" s="847"/>
      <c r="B128" s="848"/>
      <c r="C128" s="992"/>
      <c r="D128" s="1303"/>
      <c r="E128" s="993"/>
      <c r="F128" s="993"/>
      <c r="G128" s="992"/>
      <c r="H128" s="992"/>
      <c r="I128" s="992"/>
      <c r="J128" s="992"/>
      <c r="K128" s="992"/>
      <c r="L128" s="992"/>
      <c r="M128" s="992"/>
      <c r="N128" s="992"/>
      <c r="O128" s="992"/>
      <c r="P128" s="996"/>
      <c r="Q128" s="992"/>
      <c r="R128" s="992"/>
      <c r="S128" s="992"/>
      <c r="T128" s="992"/>
      <c r="U128" s="992"/>
      <c r="V128" s="992"/>
      <c r="W128" s="992"/>
      <c r="X128" s="992"/>
      <c r="Y128" s="992"/>
      <c r="Z128" s="992"/>
      <c r="AA128" s="992"/>
      <c r="AB128" s="992"/>
      <c r="AC128" s="992"/>
      <c r="AD128" s="992"/>
      <c r="AE128" s="992"/>
      <c r="AG128" s="780"/>
    </row>
    <row r="129" spans="1:33" s="849" customFormat="1">
      <c r="A129" s="847"/>
      <c r="B129" s="848"/>
      <c r="C129" s="992"/>
      <c r="D129" s="1303"/>
      <c r="E129" s="993"/>
      <c r="F129" s="993"/>
      <c r="G129" s="992"/>
      <c r="H129" s="992"/>
      <c r="I129" s="992"/>
      <c r="J129" s="992"/>
      <c r="K129" s="992"/>
      <c r="L129" s="992"/>
      <c r="M129" s="992"/>
      <c r="N129" s="992"/>
      <c r="O129" s="992"/>
      <c r="P129" s="996"/>
      <c r="Q129" s="992"/>
      <c r="R129" s="992"/>
      <c r="S129" s="992"/>
      <c r="T129" s="992"/>
      <c r="U129" s="992"/>
      <c r="V129" s="992"/>
      <c r="W129" s="992"/>
      <c r="X129" s="992"/>
      <c r="Y129" s="992"/>
      <c r="Z129" s="992"/>
      <c r="AA129" s="992"/>
      <c r="AB129" s="992"/>
      <c r="AC129" s="992"/>
      <c r="AD129" s="992"/>
      <c r="AE129" s="992"/>
      <c r="AG129" s="780"/>
    </row>
    <row r="130" spans="1:33" s="849" customFormat="1">
      <c r="A130" s="847"/>
      <c r="B130" s="848"/>
      <c r="C130" s="992"/>
      <c r="D130" s="1303"/>
      <c r="E130" s="993"/>
      <c r="F130" s="993"/>
      <c r="G130" s="992"/>
      <c r="H130" s="992"/>
      <c r="I130" s="992"/>
      <c r="J130" s="992"/>
      <c r="K130" s="992"/>
      <c r="L130" s="992"/>
      <c r="M130" s="992"/>
      <c r="N130" s="992"/>
      <c r="O130" s="992"/>
      <c r="P130" s="996"/>
      <c r="Q130" s="992"/>
      <c r="R130" s="992"/>
      <c r="S130" s="992"/>
      <c r="T130" s="992"/>
      <c r="U130" s="992"/>
      <c r="V130" s="992"/>
      <c r="W130" s="992"/>
      <c r="X130" s="992"/>
      <c r="Y130" s="992"/>
      <c r="Z130" s="992"/>
      <c r="AA130" s="992"/>
      <c r="AB130" s="992"/>
      <c r="AC130" s="992"/>
      <c r="AD130" s="992"/>
      <c r="AE130" s="992"/>
      <c r="AG130" s="780"/>
    </row>
    <row r="131" spans="1:33" s="849" customFormat="1">
      <c r="A131" s="847"/>
      <c r="B131" s="848"/>
      <c r="C131" s="992"/>
      <c r="D131" s="1303"/>
      <c r="E131" s="993"/>
      <c r="F131" s="993"/>
      <c r="G131" s="992"/>
      <c r="H131" s="992"/>
      <c r="I131" s="992"/>
      <c r="J131" s="992"/>
      <c r="K131" s="992"/>
      <c r="L131" s="992"/>
      <c r="M131" s="992"/>
      <c r="N131" s="992"/>
      <c r="O131" s="992"/>
      <c r="P131" s="996"/>
      <c r="Q131" s="992"/>
      <c r="R131" s="992"/>
      <c r="S131" s="992"/>
      <c r="T131" s="992"/>
      <c r="U131" s="992"/>
      <c r="V131" s="992"/>
      <c r="W131" s="992"/>
      <c r="X131" s="992"/>
      <c r="Y131" s="992"/>
      <c r="Z131" s="992"/>
      <c r="AA131" s="992"/>
      <c r="AB131" s="992"/>
      <c r="AC131" s="992"/>
      <c r="AD131" s="992"/>
      <c r="AE131" s="992"/>
      <c r="AG131" s="780"/>
    </row>
    <row r="132" spans="1:33" s="849" customFormat="1">
      <c r="A132" s="847"/>
      <c r="B132" s="848"/>
      <c r="C132" s="992"/>
      <c r="D132" s="1303"/>
      <c r="E132" s="993"/>
      <c r="F132" s="993"/>
      <c r="G132" s="992"/>
      <c r="H132" s="992"/>
      <c r="I132" s="992"/>
      <c r="J132" s="992"/>
      <c r="K132" s="992"/>
      <c r="L132" s="992"/>
      <c r="M132" s="992"/>
      <c r="N132" s="992"/>
      <c r="O132" s="992"/>
      <c r="P132" s="996"/>
      <c r="Q132" s="992"/>
      <c r="R132" s="992"/>
      <c r="S132" s="992"/>
      <c r="T132" s="992"/>
      <c r="U132" s="992"/>
      <c r="V132" s="992"/>
      <c r="W132" s="992"/>
      <c r="X132" s="992"/>
      <c r="Y132" s="992"/>
      <c r="Z132" s="992"/>
      <c r="AA132" s="992"/>
      <c r="AB132" s="992"/>
      <c r="AC132" s="992"/>
      <c r="AD132" s="992"/>
      <c r="AE132" s="992"/>
      <c r="AG132" s="780"/>
    </row>
    <row r="133" spans="1:33" s="849" customFormat="1">
      <c r="A133" s="847"/>
      <c r="B133" s="848"/>
      <c r="C133" s="992"/>
      <c r="D133" s="1303"/>
      <c r="E133" s="993"/>
      <c r="F133" s="993"/>
      <c r="G133" s="992"/>
      <c r="H133" s="992"/>
      <c r="I133" s="992"/>
      <c r="J133" s="992"/>
      <c r="K133" s="992"/>
      <c r="L133" s="992"/>
      <c r="M133" s="992"/>
      <c r="N133" s="992"/>
      <c r="O133" s="992"/>
      <c r="P133" s="996"/>
      <c r="Q133" s="992"/>
      <c r="R133" s="992"/>
      <c r="S133" s="992"/>
      <c r="T133" s="992"/>
      <c r="U133" s="992"/>
      <c r="V133" s="992"/>
      <c r="W133" s="992"/>
      <c r="X133" s="992"/>
      <c r="Y133" s="992"/>
      <c r="Z133" s="992"/>
      <c r="AA133" s="992"/>
      <c r="AB133" s="992"/>
      <c r="AC133" s="992"/>
      <c r="AD133" s="992"/>
      <c r="AE133" s="992"/>
      <c r="AG133" s="780"/>
    </row>
    <row r="134" spans="1:33" s="849" customFormat="1">
      <c r="A134" s="847"/>
      <c r="B134" s="848"/>
      <c r="C134" s="992"/>
      <c r="D134" s="1303"/>
      <c r="E134" s="993"/>
      <c r="F134" s="993"/>
      <c r="G134" s="992"/>
      <c r="H134" s="992"/>
      <c r="I134" s="992"/>
      <c r="J134" s="992"/>
      <c r="K134" s="992"/>
      <c r="L134" s="992"/>
      <c r="M134" s="992"/>
      <c r="N134" s="992"/>
      <c r="O134" s="992"/>
      <c r="P134" s="996"/>
      <c r="Q134" s="992"/>
      <c r="R134" s="992"/>
      <c r="S134" s="992"/>
      <c r="T134" s="992"/>
      <c r="U134" s="992"/>
      <c r="V134" s="992"/>
      <c r="W134" s="992"/>
      <c r="X134" s="992"/>
      <c r="Y134" s="992"/>
      <c r="Z134" s="992"/>
      <c r="AA134" s="992"/>
      <c r="AB134" s="992"/>
      <c r="AC134" s="992"/>
      <c r="AD134" s="992"/>
      <c r="AE134" s="992"/>
      <c r="AG134" s="780"/>
    </row>
    <row r="135" spans="1:33" s="849" customFormat="1">
      <c r="A135" s="847"/>
      <c r="B135" s="848"/>
      <c r="C135" s="992"/>
      <c r="D135" s="1303"/>
      <c r="E135" s="993"/>
      <c r="F135" s="993"/>
      <c r="G135" s="992"/>
      <c r="H135" s="992"/>
      <c r="I135" s="992"/>
      <c r="J135" s="992"/>
      <c r="K135" s="992"/>
      <c r="L135" s="992"/>
      <c r="M135" s="992"/>
      <c r="N135" s="992"/>
      <c r="O135" s="992"/>
      <c r="P135" s="996"/>
      <c r="Q135" s="992"/>
      <c r="R135" s="992"/>
      <c r="S135" s="992"/>
      <c r="T135" s="992"/>
      <c r="U135" s="992"/>
      <c r="V135" s="992"/>
      <c r="W135" s="992"/>
      <c r="X135" s="992"/>
      <c r="Y135" s="992"/>
      <c r="Z135" s="992"/>
      <c r="AA135" s="992"/>
      <c r="AB135" s="992"/>
      <c r="AC135" s="992"/>
      <c r="AD135" s="992"/>
      <c r="AE135" s="992"/>
      <c r="AG135" s="780"/>
    </row>
    <row r="136" spans="1:33" s="849" customFormat="1">
      <c r="A136" s="847"/>
      <c r="B136" s="848"/>
      <c r="C136" s="992"/>
      <c r="D136" s="1303"/>
      <c r="E136" s="993"/>
      <c r="F136" s="993"/>
      <c r="G136" s="992"/>
      <c r="H136" s="992"/>
      <c r="I136" s="992"/>
      <c r="J136" s="992"/>
      <c r="K136" s="992"/>
      <c r="L136" s="992"/>
      <c r="M136" s="992"/>
      <c r="N136" s="992"/>
      <c r="O136" s="992"/>
      <c r="P136" s="996"/>
      <c r="Q136" s="992"/>
      <c r="R136" s="992"/>
      <c r="S136" s="992"/>
      <c r="T136" s="992"/>
      <c r="U136" s="992"/>
      <c r="V136" s="992"/>
      <c r="W136" s="992"/>
      <c r="X136" s="992"/>
      <c r="Y136" s="992"/>
      <c r="Z136" s="992"/>
      <c r="AA136" s="992"/>
      <c r="AB136" s="992"/>
      <c r="AC136" s="992"/>
      <c r="AD136" s="992"/>
      <c r="AE136" s="992"/>
      <c r="AG136" s="780"/>
    </row>
    <row r="137" spans="1:33" s="849" customFormat="1">
      <c r="A137" s="847"/>
      <c r="B137" s="848"/>
      <c r="C137" s="992"/>
      <c r="D137" s="1303"/>
      <c r="E137" s="993"/>
      <c r="F137" s="993"/>
      <c r="G137" s="992"/>
      <c r="H137" s="992"/>
      <c r="I137" s="992"/>
      <c r="J137" s="992"/>
      <c r="K137" s="992"/>
      <c r="L137" s="992"/>
      <c r="M137" s="992"/>
      <c r="N137" s="992"/>
      <c r="O137" s="992"/>
      <c r="P137" s="996"/>
      <c r="Q137" s="992"/>
      <c r="R137" s="992"/>
      <c r="S137" s="992"/>
      <c r="T137" s="992"/>
      <c r="U137" s="992"/>
      <c r="V137" s="992"/>
      <c r="W137" s="992"/>
      <c r="X137" s="992"/>
      <c r="Y137" s="992"/>
      <c r="Z137" s="992"/>
      <c r="AA137" s="992"/>
      <c r="AB137" s="992"/>
      <c r="AC137" s="992"/>
      <c r="AD137" s="992"/>
      <c r="AE137" s="992"/>
      <c r="AG137" s="780"/>
    </row>
    <row r="138" spans="1:33" s="849" customFormat="1">
      <c r="A138" s="847"/>
      <c r="B138" s="848"/>
      <c r="C138" s="992"/>
      <c r="D138" s="1303"/>
      <c r="E138" s="993"/>
      <c r="F138" s="993"/>
      <c r="G138" s="992"/>
      <c r="H138" s="992"/>
      <c r="I138" s="992"/>
      <c r="J138" s="992"/>
      <c r="K138" s="992"/>
      <c r="L138" s="992"/>
      <c r="M138" s="992"/>
      <c r="N138" s="992"/>
      <c r="O138" s="992"/>
      <c r="P138" s="996"/>
      <c r="Q138" s="992"/>
      <c r="R138" s="992"/>
      <c r="S138" s="992"/>
      <c r="T138" s="992"/>
      <c r="U138" s="992"/>
      <c r="V138" s="992"/>
      <c r="W138" s="992"/>
      <c r="X138" s="992"/>
      <c r="Y138" s="992"/>
      <c r="Z138" s="992"/>
      <c r="AA138" s="992"/>
      <c r="AB138" s="992"/>
      <c r="AC138" s="992"/>
      <c r="AD138" s="992"/>
      <c r="AE138" s="992"/>
      <c r="AG138" s="780"/>
    </row>
    <row r="139" spans="1:33" s="849" customFormat="1">
      <c r="A139" s="847"/>
      <c r="B139" s="848"/>
      <c r="C139" s="992"/>
      <c r="D139" s="1303"/>
      <c r="E139" s="993"/>
      <c r="F139" s="993"/>
      <c r="G139" s="992"/>
      <c r="H139" s="992"/>
      <c r="I139" s="992"/>
      <c r="J139" s="992"/>
      <c r="K139" s="992"/>
      <c r="L139" s="992"/>
      <c r="M139" s="992"/>
      <c r="N139" s="992"/>
      <c r="O139" s="992"/>
      <c r="P139" s="996"/>
      <c r="Q139" s="992"/>
      <c r="R139" s="992"/>
      <c r="S139" s="992"/>
      <c r="T139" s="992"/>
      <c r="U139" s="992"/>
      <c r="V139" s="992"/>
      <c r="W139" s="992"/>
      <c r="X139" s="992"/>
      <c r="Y139" s="992"/>
      <c r="Z139" s="992"/>
      <c r="AA139" s="992"/>
      <c r="AB139" s="992"/>
      <c r="AC139" s="992"/>
      <c r="AD139" s="992"/>
      <c r="AE139" s="992"/>
      <c r="AG139" s="780"/>
    </row>
    <row r="140" spans="1:33" s="849" customFormat="1">
      <c r="A140" s="847"/>
      <c r="B140" s="848"/>
      <c r="C140" s="992"/>
      <c r="D140" s="1303"/>
      <c r="E140" s="993"/>
      <c r="F140" s="993"/>
      <c r="G140" s="992"/>
      <c r="H140" s="992"/>
      <c r="I140" s="992"/>
      <c r="J140" s="992"/>
      <c r="K140" s="992"/>
      <c r="L140" s="992"/>
      <c r="M140" s="992"/>
      <c r="N140" s="992"/>
      <c r="O140" s="992"/>
      <c r="P140" s="996"/>
      <c r="Q140" s="992"/>
      <c r="R140" s="992"/>
      <c r="S140" s="992"/>
      <c r="T140" s="992"/>
      <c r="U140" s="992"/>
      <c r="V140" s="992"/>
      <c r="W140" s="992"/>
      <c r="X140" s="992"/>
      <c r="Y140" s="992"/>
      <c r="Z140" s="992"/>
      <c r="AA140" s="992"/>
      <c r="AB140" s="992"/>
      <c r="AC140" s="992"/>
      <c r="AD140" s="992"/>
      <c r="AE140" s="992"/>
      <c r="AG140" s="780"/>
    </row>
    <row r="141" spans="1:33" s="849" customFormat="1">
      <c r="A141" s="847"/>
      <c r="B141" s="848"/>
      <c r="C141" s="992"/>
      <c r="D141" s="1303"/>
      <c r="E141" s="993"/>
      <c r="F141" s="993"/>
      <c r="G141" s="992"/>
      <c r="H141" s="992"/>
      <c r="I141" s="992"/>
      <c r="J141" s="992"/>
      <c r="K141" s="992"/>
      <c r="L141" s="992"/>
      <c r="M141" s="992"/>
      <c r="N141" s="992"/>
      <c r="O141" s="992"/>
      <c r="P141" s="996"/>
      <c r="Q141" s="992"/>
      <c r="R141" s="992"/>
      <c r="S141" s="992"/>
      <c r="T141" s="992"/>
      <c r="U141" s="992"/>
      <c r="V141" s="992"/>
      <c r="W141" s="992"/>
      <c r="X141" s="992"/>
      <c r="Y141" s="992"/>
      <c r="Z141" s="992"/>
      <c r="AA141" s="992"/>
      <c r="AB141" s="992"/>
      <c r="AC141" s="992"/>
      <c r="AD141" s="992"/>
      <c r="AE141" s="992"/>
      <c r="AG141" s="780"/>
    </row>
    <row r="142" spans="1:33" s="849" customFormat="1">
      <c r="A142" s="847"/>
      <c r="B142" s="848"/>
      <c r="C142" s="992"/>
      <c r="D142" s="1303"/>
      <c r="E142" s="993"/>
      <c r="F142" s="993"/>
      <c r="G142" s="992"/>
      <c r="H142" s="992"/>
      <c r="I142" s="992"/>
      <c r="J142" s="992"/>
      <c r="K142" s="992"/>
      <c r="L142" s="992"/>
      <c r="M142" s="992"/>
      <c r="N142" s="992"/>
      <c r="O142" s="992"/>
      <c r="P142" s="996"/>
      <c r="Q142" s="992"/>
      <c r="R142" s="992"/>
      <c r="S142" s="992"/>
      <c r="T142" s="992"/>
      <c r="U142" s="992"/>
      <c r="V142" s="992"/>
      <c r="W142" s="992"/>
      <c r="X142" s="992"/>
      <c r="Y142" s="992"/>
      <c r="Z142" s="992"/>
      <c r="AA142" s="992"/>
      <c r="AB142" s="992"/>
      <c r="AC142" s="992"/>
      <c r="AD142" s="992"/>
      <c r="AE142" s="992"/>
      <c r="AG142" s="780"/>
    </row>
    <row r="143" spans="1:33" s="849" customFormat="1">
      <c r="A143" s="847"/>
      <c r="B143" s="848"/>
      <c r="C143" s="992"/>
      <c r="D143" s="1303"/>
      <c r="E143" s="993"/>
      <c r="F143" s="993"/>
      <c r="G143" s="992"/>
      <c r="H143" s="992"/>
      <c r="I143" s="992"/>
      <c r="J143" s="992"/>
      <c r="K143" s="992"/>
      <c r="L143" s="992"/>
      <c r="M143" s="992"/>
      <c r="N143" s="992"/>
      <c r="O143" s="992"/>
      <c r="P143" s="996"/>
      <c r="Q143" s="992"/>
      <c r="R143" s="992"/>
      <c r="S143" s="992"/>
      <c r="T143" s="992"/>
      <c r="U143" s="992"/>
      <c r="V143" s="992"/>
      <c r="W143" s="992"/>
      <c r="X143" s="992"/>
      <c r="Y143" s="992"/>
      <c r="Z143" s="992"/>
      <c r="AA143" s="992"/>
      <c r="AB143" s="992"/>
      <c r="AC143" s="992"/>
      <c r="AD143" s="992"/>
      <c r="AE143" s="992"/>
      <c r="AG143" s="780"/>
    </row>
    <row r="144" spans="1:33" s="849" customFormat="1">
      <c r="A144" s="847"/>
      <c r="B144" s="848"/>
      <c r="C144" s="992"/>
      <c r="D144" s="1303"/>
      <c r="E144" s="993"/>
      <c r="F144" s="993"/>
      <c r="G144" s="992"/>
      <c r="H144" s="992"/>
      <c r="I144" s="992"/>
      <c r="J144" s="992"/>
      <c r="K144" s="992"/>
      <c r="L144" s="992"/>
      <c r="M144" s="992"/>
      <c r="N144" s="992"/>
      <c r="O144" s="992"/>
      <c r="P144" s="996"/>
      <c r="Q144" s="992"/>
      <c r="R144" s="992"/>
      <c r="S144" s="992"/>
      <c r="T144" s="992"/>
      <c r="U144" s="992"/>
      <c r="V144" s="992"/>
      <c r="W144" s="992"/>
      <c r="X144" s="992"/>
      <c r="Y144" s="992"/>
      <c r="Z144" s="992"/>
      <c r="AA144" s="992"/>
      <c r="AB144" s="992"/>
      <c r="AC144" s="992"/>
      <c r="AD144" s="992"/>
      <c r="AE144" s="992"/>
      <c r="AG144" s="780"/>
    </row>
    <row r="145" spans="3:31">
      <c r="C145" s="997"/>
      <c r="E145" s="998"/>
      <c r="F145" s="998"/>
      <c r="G145" s="997"/>
      <c r="H145" s="997"/>
      <c r="I145" s="997"/>
      <c r="J145" s="997"/>
      <c r="K145" s="997"/>
      <c r="L145" s="997"/>
      <c r="M145" s="997"/>
      <c r="N145" s="997"/>
      <c r="O145" s="997"/>
      <c r="P145" s="999"/>
      <c r="Q145" s="997"/>
      <c r="R145" s="997"/>
      <c r="S145" s="997"/>
      <c r="T145" s="997"/>
      <c r="U145" s="997"/>
      <c r="V145" s="997"/>
      <c r="W145" s="997"/>
      <c r="X145" s="997"/>
      <c r="Y145" s="997"/>
      <c r="Z145" s="997"/>
      <c r="AA145" s="997"/>
      <c r="AB145" s="997"/>
      <c r="AC145" s="997"/>
      <c r="AD145" s="997"/>
      <c r="AE145" s="997"/>
    </row>
    <row r="146" spans="3:31">
      <c r="C146" s="997"/>
      <c r="E146" s="998"/>
      <c r="F146" s="998"/>
      <c r="G146" s="997"/>
      <c r="H146" s="997"/>
      <c r="I146" s="997"/>
      <c r="J146" s="997"/>
      <c r="K146" s="997"/>
      <c r="L146" s="997"/>
      <c r="M146" s="997"/>
      <c r="N146" s="997"/>
      <c r="O146" s="997"/>
      <c r="P146" s="999"/>
      <c r="Q146" s="997"/>
      <c r="R146" s="997"/>
      <c r="S146" s="997"/>
      <c r="T146" s="997"/>
      <c r="U146" s="997"/>
      <c r="V146" s="997"/>
      <c r="W146" s="997"/>
      <c r="X146" s="997"/>
      <c r="Y146" s="997"/>
      <c r="Z146" s="997"/>
      <c r="AA146" s="997"/>
      <c r="AB146" s="997"/>
      <c r="AC146" s="997"/>
      <c r="AD146" s="997"/>
      <c r="AE146" s="997"/>
    </row>
    <row r="147" spans="3:31">
      <c r="C147" s="997"/>
      <c r="E147" s="998"/>
      <c r="F147" s="998"/>
      <c r="G147" s="997"/>
      <c r="H147" s="997"/>
      <c r="I147" s="997"/>
      <c r="J147" s="997"/>
      <c r="K147" s="997"/>
      <c r="L147" s="997"/>
      <c r="M147" s="997"/>
      <c r="N147" s="997"/>
      <c r="O147" s="997"/>
      <c r="P147" s="999"/>
      <c r="Q147" s="997"/>
      <c r="R147" s="997"/>
      <c r="S147" s="997"/>
      <c r="T147" s="997"/>
      <c r="U147" s="997"/>
      <c r="V147" s="997"/>
      <c r="W147" s="997"/>
      <c r="X147" s="997"/>
      <c r="Y147" s="997"/>
      <c r="Z147" s="997"/>
      <c r="AA147" s="997"/>
      <c r="AB147" s="997"/>
      <c r="AC147" s="997"/>
      <c r="AD147" s="997"/>
      <c r="AE147" s="997"/>
    </row>
    <row r="148" spans="3:31">
      <c r="C148" s="997"/>
      <c r="E148" s="998"/>
      <c r="F148" s="998"/>
      <c r="G148" s="997"/>
      <c r="H148" s="997"/>
      <c r="I148" s="997"/>
      <c r="J148" s="997"/>
      <c r="K148" s="997"/>
      <c r="L148" s="997"/>
      <c r="M148" s="997"/>
      <c r="N148" s="997"/>
      <c r="O148" s="997"/>
      <c r="P148" s="999"/>
      <c r="Q148" s="997"/>
      <c r="R148" s="997"/>
      <c r="S148" s="997"/>
      <c r="T148" s="997"/>
      <c r="U148" s="997"/>
      <c r="V148" s="997"/>
      <c r="W148" s="997"/>
      <c r="X148" s="997"/>
      <c r="Y148" s="997"/>
      <c r="Z148" s="997"/>
      <c r="AA148" s="997"/>
      <c r="AB148" s="997"/>
      <c r="AC148" s="997"/>
      <c r="AD148" s="997"/>
      <c r="AE148" s="997"/>
    </row>
    <row r="149" spans="3:31">
      <c r="C149" s="997"/>
      <c r="E149" s="998"/>
      <c r="F149" s="998"/>
      <c r="G149" s="997"/>
      <c r="H149" s="997"/>
      <c r="I149" s="997"/>
      <c r="J149" s="997"/>
      <c r="K149" s="997"/>
      <c r="L149" s="997"/>
      <c r="M149" s="997"/>
      <c r="N149" s="997"/>
      <c r="O149" s="997"/>
      <c r="P149" s="999"/>
      <c r="Q149" s="997"/>
      <c r="R149" s="997"/>
      <c r="S149" s="997"/>
      <c r="T149" s="997"/>
      <c r="U149" s="997"/>
      <c r="V149" s="997"/>
      <c r="W149" s="997"/>
      <c r="X149" s="997"/>
      <c r="Y149" s="997"/>
      <c r="Z149" s="997"/>
      <c r="AA149" s="997"/>
      <c r="AB149" s="997"/>
      <c r="AC149" s="997"/>
      <c r="AD149" s="997"/>
      <c r="AE149" s="997"/>
    </row>
    <row r="150" spans="3:31">
      <c r="C150" s="997"/>
      <c r="E150" s="998"/>
      <c r="F150" s="998"/>
      <c r="G150" s="997"/>
      <c r="H150" s="997"/>
      <c r="I150" s="997"/>
      <c r="J150" s="997"/>
      <c r="K150" s="997"/>
      <c r="L150" s="997"/>
      <c r="M150" s="997"/>
      <c r="N150" s="997"/>
      <c r="O150" s="997"/>
      <c r="P150" s="999"/>
      <c r="Q150" s="997"/>
      <c r="R150" s="997"/>
      <c r="S150" s="997"/>
      <c r="T150" s="997"/>
      <c r="U150" s="997"/>
      <c r="V150" s="997"/>
      <c r="W150" s="997"/>
      <c r="X150" s="997"/>
      <c r="Y150" s="997"/>
      <c r="Z150" s="997"/>
      <c r="AA150" s="997"/>
      <c r="AB150" s="997"/>
      <c r="AC150" s="997"/>
      <c r="AD150" s="997"/>
      <c r="AE150" s="997"/>
    </row>
    <row r="151" spans="3:31">
      <c r="C151" s="997"/>
      <c r="E151" s="998"/>
      <c r="F151" s="998"/>
      <c r="G151" s="997"/>
      <c r="H151" s="997"/>
      <c r="I151" s="997"/>
      <c r="J151" s="997"/>
      <c r="K151" s="997"/>
      <c r="L151" s="997"/>
      <c r="M151" s="997"/>
      <c r="N151" s="997"/>
      <c r="O151" s="997"/>
      <c r="P151" s="999"/>
      <c r="Q151" s="997"/>
      <c r="R151" s="997"/>
      <c r="S151" s="997"/>
      <c r="T151" s="997"/>
      <c r="U151" s="997"/>
      <c r="V151" s="997"/>
      <c r="W151" s="997"/>
      <c r="X151" s="997"/>
      <c r="Y151" s="997"/>
      <c r="Z151" s="997"/>
      <c r="AA151" s="997"/>
      <c r="AB151" s="997"/>
      <c r="AC151" s="997"/>
      <c r="AD151" s="997"/>
      <c r="AE151" s="997"/>
    </row>
    <row r="152" spans="3:31">
      <c r="C152" s="997"/>
      <c r="E152" s="998"/>
      <c r="F152" s="998"/>
      <c r="G152" s="997"/>
      <c r="H152" s="997"/>
      <c r="I152" s="997"/>
      <c r="J152" s="997"/>
      <c r="K152" s="997"/>
      <c r="L152" s="997"/>
      <c r="M152" s="997"/>
      <c r="N152" s="997"/>
      <c r="O152" s="997"/>
      <c r="P152" s="999"/>
      <c r="Q152" s="997"/>
      <c r="R152" s="997"/>
      <c r="S152" s="997"/>
      <c r="T152" s="997"/>
      <c r="U152" s="997"/>
      <c r="V152" s="997"/>
      <c r="W152" s="997"/>
      <c r="X152" s="997"/>
      <c r="Y152" s="997"/>
      <c r="Z152" s="997"/>
      <c r="AA152" s="997"/>
      <c r="AB152" s="997"/>
      <c r="AC152" s="997"/>
      <c r="AD152" s="997"/>
      <c r="AE152" s="997"/>
    </row>
    <row r="153" spans="3:31">
      <c r="C153" s="997"/>
      <c r="E153" s="998"/>
      <c r="F153" s="998"/>
      <c r="G153" s="997"/>
      <c r="H153" s="997"/>
      <c r="I153" s="997"/>
      <c r="J153" s="997"/>
      <c r="K153" s="997"/>
      <c r="L153" s="997"/>
      <c r="M153" s="997"/>
      <c r="N153" s="997"/>
      <c r="O153" s="997"/>
      <c r="P153" s="999"/>
      <c r="Q153" s="997"/>
      <c r="R153" s="997"/>
      <c r="S153" s="997"/>
      <c r="T153" s="997"/>
      <c r="U153" s="997"/>
      <c r="V153" s="997"/>
      <c r="W153" s="997"/>
      <c r="X153" s="997"/>
      <c r="Y153" s="997"/>
      <c r="Z153" s="997"/>
      <c r="AA153" s="997"/>
      <c r="AB153" s="997"/>
      <c r="AC153" s="997"/>
      <c r="AD153" s="997"/>
      <c r="AE153" s="997"/>
    </row>
    <row r="154" spans="3:31">
      <c r="C154" s="997"/>
      <c r="E154" s="998"/>
      <c r="F154" s="998"/>
      <c r="G154" s="997"/>
      <c r="H154" s="997"/>
      <c r="I154" s="997"/>
      <c r="J154" s="997"/>
      <c r="K154" s="997"/>
      <c r="L154" s="997"/>
      <c r="M154" s="997"/>
      <c r="N154" s="997"/>
      <c r="O154" s="997"/>
      <c r="P154" s="999"/>
      <c r="Q154" s="997"/>
      <c r="R154" s="997"/>
      <c r="S154" s="997"/>
      <c r="T154" s="997"/>
      <c r="U154" s="997"/>
      <c r="V154" s="997"/>
      <c r="W154" s="997"/>
      <c r="X154" s="997"/>
      <c r="Y154" s="997"/>
      <c r="Z154" s="997"/>
      <c r="AA154" s="997"/>
      <c r="AB154" s="997"/>
      <c r="AC154" s="997"/>
      <c r="AD154" s="997"/>
      <c r="AE154" s="997"/>
    </row>
    <row r="155" spans="3:31">
      <c r="C155" s="997"/>
      <c r="E155" s="998"/>
      <c r="F155" s="998"/>
      <c r="G155" s="997"/>
      <c r="H155" s="997"/>
      <c r="I155" s="997"/>
      <c r="J155" s="997"/>
      <c r="K155" s="997"/>
      <c r="L155" s="997"/>
      <c r="M155" s="997"/>
      <c r="N155" s="997"/>
      <c r="O155" s="997"/>
      <c r="P155" s="999"/>
      <c r="Q155" s="997"/>
      <c r="R155" s="997"/>
      <c r="S155" s="997"/>
      <c r="T155" s="997"/>
      <c r="U155" s="997"/>
      <c r="V155" s="997"/>
      <c r="W155" s="997"/>
      <c r="X155" s="997"/>
      <c r="Y155" s="997"/>
      <c r="Z155" s="997"/>
      <c r="AA155" s="997"/>
      <c r="AB155" s="997"/>
      <c r="AC155" s="997"/>
      <c r="AD155" s="997"/>
      <c r="AE155" s="997"/>
    </row>
    <row r="156" spans="3:31">
      <c r="C156" s="997"/>
      <c r="E156" s="998"/>
      <c r="F156" s="998"/>
      <c r="G156" s="997"/>
      <c r="H156" s="997"/>
      <c r="I156" s="997"/>
      <c r="J156" s="997"/>
      <c r="K156" s="997"/>
      <c r="L156" s="997"/>
      <c r="M156" s="997"/>
      <c r="N156" s="997"/>
      <c r="O156" s="997"/>
      <c r="P156" s="999"/>
      <c r="Q156" s="997"/>
      <c r="R156" s="997"/>
      <c r="S156" s="997"/>
      <c r="T156" s="997"/>
      <c r="U156" s="997"/>
      <c r="V156" s="997"/>
      <c r="W156" s="997"/>
      <c r="X156" s="997"/>
      <c r="Y156" s="997"/>
      <c r="Z156" s="997"/>
      <c r="AA156" s="997"/>
      <c r="AB156" s="997"/>
      <c r="AC156" s="997"/>
      <c r="AD156" s="997"/>
      <c r="AE156" s="997"/>
    </row>
    <row r="157" spans="3:31">
      <c r="C157" s="997"/>
      <c r="E157" s="998"/>
      <c r="F157" s="998"/>
      <c r="G157" s="997"/>
      <c r="H157" s="997"/>
      <c r="I157" s="997"/>
      <c r="J157" s="997"/>
      <c r="K157" s="997"/>
      <c r="L157" s="997"/>
      <c r="M157" s="997"/>
      <c r="N157" s="997"/>
      <c r="O157" s="997"/>
      <c r="P157" s="999"/>
      <c r="Q157" s="997"/>
      <c r="R157" s="997"/>
      <c r="S157" s="997"/>
      <c r="T157" s="997"/>
      <c r="U157" s="997"/>
      <c r="V157" s="997"/>
      <c r="W157" s="997"/>
      <c r="X157" s="997"/>
      <c r="Y157" s="997"/>
      <c r="Z157" s="997"/>
      <c r="AA157" s="997"/>
      <c r="AB157" s="997"/>
      <c r="AC157" s="997"/>
      <c r="AD157" s="997"/>
      <c r="AE157" s="997"/>
    </row>
    <row r="158" spans="3:31">
      <c r="C158" s="997"/>
      <c r="E158" s="998"/>
      <c r="F158" s="998"/>
      <c r="G158" s="997"/>
      <c r="H158" s="997"/>
      <c r="I158" s="997"/>
      <c r="J158" s="997"/>
      <c r="K158" s="997"/>
      <c r="L158" s="997"/>
      <c r="M158" s="997"/>
      <c r="N158" s="997"/>
      <c r="O158" s="997"/>
      <c r="P158" s="999"/>
      <c r="Q158" s="997"/>
      <c r="R158" s="997"/>
      <c r="S158" s="997"/>
      <c r="T158" s="997"/>
      <c r="U158" s="997"/>
      <c r="V158" s="997"/>
      <c r="W158" s="997"/>
      <c r="X158" s="997"/>
      <c r="Y158" s="997"/>
      <c r="Z158" s="997"/>
      <c r="AA158" s="997"/>
      <c r="AB158" s="997"/>
      <c r="AC158" s="997"/>
      <c r="AD158" s="997"/>
      <c r="AE158" s="997"/>
    </row>
    <row r="159" spans="3:31">
      <c r="C159" s="997"/>
      <c r="E159" s="998"/>
      <c r="F159" s="998"/>
      <c r="G159" s="997"/>
      <c r="H159" s="997"/>
      <c r="I159" s="997"/>
      <c r="J159" s="997"/>
      <c r="K159" s="997"/>
      <c r="L159" s="997"/>
      <c r="M159" s="997"/>
      <c r="N159" s="997"/>
      <c r="O159" s="997"/>
      <c r="P159" s="999"/>
      <c r="Q159" s="997"/>
      <c r="R159" s="997"/>
      <c r="S159" s="997"/>
      <c r="T159" s="997"/>
      <c r="U159" s="997"/>
      <c r="V159" s="997"/>
      <c r="W159" s="997"/>
      <c r="X159" s="997"/>
      <c r="Y159" s="997"/>
      <c r="Z159" s="997"/>
      <c r="AA159" s="997"/>
      <c r="AB159" s="997"/>
      <c r="AC159" s="997"/>
      <c r="AD159" s="997"/>
      <c r="AE159" s="997"/>
    </row>
    <row r="160" spans="3:31">
      <c r="C160" s="997"/>
      <c r="E160" s="998"/>
      <c r="F160" s="998"/>
      <c r="G160" s="997"/>
      <c r="H160" s="997"/>
      <c r="I160" s="997"/>
      <c r="J160" s="997"/>
      <c r="K160" s="997"/>
      <c r="L160" s="997"/>
      <c r="M160" s="997"/>
      <c r="N160" s="997"/>
      <c r="O160" s="997"/>
      <c r="P160" s="999"/>
      <c r="Q160" s="997"/>
      <c r="R160" s="997"/>
      <c r="S160" s="997"/>
      <c r="T160" s="997"/>
      <c r="U160" s="997"/>
      <c r="V160" s="997"/>
      <c r="W160" s="997"/>
      <c r="X160" s="997"/>
      <c r="Y160" s="997"/>
      <c r="Z160" s="997"/>
      <c r="AA160" s="997"/>
      <c r="AB160" s="997"/>
      <c r="AC160" s="997"/>
      <c r="AD160" s="997"/>
      <c r="AE160" s="997"/>
    </row>
    <row r="161" spans="3:31">
      <c r="C161" s="997"/>
      <c r="E161" s="998"/>
      <c r="F161" s="998"/>
      <c r="G161" s="997"/>
      <c r="H161" s="997"/>
      <c r="I161" s="997"/>
      <c r="J161" s="997"/>
      <c r="K161" s="997"/>
      <c r="L161" s="997"/>
      <c r="M161" s="997"/>
      <c r="N161" s="997"/>
      <c r="O161" s="997"/>
      <c r="P161" s="999"/>
      <c r="Q161" s="997"/>
      <c r="R161" s="997"/>
      <c r="S161" s="997"/>
      <c r="T161" s="997"/>
      <c r="U161" s="997"/>
      <c r="V161" s="997"/>
      <c r="W161" s="997"/>
      <c r="X161" s="997"/>
      <c r="Y161" s="997"/>
      <c r="Z161" s="997"/>
      <c r="AA161" s="997"/>
      <c r="AB161" s="997"/>
      <c r="AC161" s="997"/>
      <c r="AD161" s="997"/>
      <c r="AE161" s="997"/>
    </row>
    <row r="162" spans="3:31">
      <c r="C162" s="997"/>
      <c r="E162" s="998"/>
      <c r="F162" s="998"/>
      <c r="G162" s="997"/>
      <c r="H162" s="997"/>
      <c r="I162" s="997"/>
      <c r="J162" s="997"/>
      <c r="K162" s="997"/>
      <c r="L162" s="997"/>
      <c r="M162" s="997"/>
      <c r="N162" s="997"/>
      <c r="O162" s="997"/>
      <c r="P162" s="999"/>
      <c r="Q162" s="997"/>
      <c r="R162" s="997"/>
      <c r="S162" s="997"/>
      <c r="T162" s="997"/>
      <c r="U162" s="997"/>
      <c r="V162" s="997"/>
      <c r="W162" s="997"/>
      <c r="X162" s="997"/>
      <c r="Y162" s="997"/>
      <c r="Z162" s="997"/>
      <c r="AA162" s="997"/>
      <c r="AB162" s="997"/>
      <c r="AC162" s="997"/>
      <c r="AD162" s="997"/>
      <c r="AE162" s="997"/>
    </row>
    <row r="163" spans="3:31">
      <c r="C163" s="997"/>
      <c r="E163" s="998"/>
      <c r="F163" s="998"/>
      <c r="G163" s="997"/>
      <c r="H163" s="997"/>
      <c r="I163" s="997"/>
      <c r="J163" s="997"/>
      <c r="K163" s="997"/>
      <c r="L163" s="997"/>
      <c r="M163" s="997"/>
      <c r="N163" s="997"/>
      <c r="O163" s="997"/>
      <c r="P163" s="999"/>
      <c r="Q163" s="997"/>
      <c r="R163" s="997"/>
      <c r="S163" s="997"/>
      <c r="T163" s="997"/>
      <c r="U163" s="997"/>
      <c r="V163" s="997"/>
      <c r="W163" s="997"/>
      <c r="X163" s="997"/>
      <c r="Y163" s="997"/>
      <c r="Z163" s="997"/>
      <c r="AA163" s="997"/>
      <c r="AB163" s="997"/>
      <c r="AC163" s="997"/>
      <c r="AD163" s="997"/>
      <c r="AE163" s="997"/>
    </row>
    <row r="164" spans="3:31">
      <c r="C164" s="997"/>
      <c r="E164" s="998"/>
      <c r="F164" s="998"/>
      <c r="G164" s="997"/>
      <c r="H164" s="997"/>
      <c r="I164" s="997"/>
      <c r="J164" s="997"/>
      <c r="K164" s="997"/>
      <c r="L164" s="997"/>
      <c r="M164" s="997"/>
      <c r="N164" s="997"/>
      <c r="O164" s="997"/>
      <c r="P164" s="999"/>
      <c r="Q164" s="997"/>
      <c r="R164" s="997"/>
      <c r="S164" s="997"/>
      <c r="T164" s="997"/>
      <c r="U164" s="997"/>
      <c r="V164" s="997"/>
      <c r="W164" s="997"/>
      <c r="X164" s="997"/>
      <c r="Y164" s="997"/>
      <c r="Z164" s="997"/>
      <c r="AA164" s="997"/>
      <c r="AB164" s="997"/>
      <c r="AC164" s="997"/>
      <c r="AD164" s="997"/>
      <c r="AE164" s="997"/>
    </row>
    <row r="165" spans="3:31">
      <c r="C165" s="997"/>
      <c r="E165" s="998"/>
      <c r="F165" s="998"/>
      <c r="G165" s="997"/>
      <c r="H165" s="997"/>
      <c r="I165" s="997"/>
      <c r="J165" s="997"/>
      <c r="K165" s="997"/>
      <c r="L165" s="997"/>
      <c r="M165" s="997"/>
      <c r="N165" s="997"/>
      <c r="O165" s="997"/>
      <c r="P165" s="999"/>
      <c r="Q165" s="997"/>
      <c r="R165" s="997"/>
      <c r="S165" s="997"/>
      <c r="T165" s="997"/>
      <c r="U165" s="997"/>
      <c r="V165" s="997"/>
      <c r="W165" s="997"/>
      <c r="X165" s="997"/>
      <c r="Y165" s="997"/>
      <c r="Z165" s="997"/>
      <c r="AA165" s="997"/>
      <c r="AB165" s="997"/>
      <c r="AC165" s="997"/>
      <c r="AD165" s="997"/>
      <c r="AE165" s="997"/>
    </row>
    <row r="166" spans="3:31">
      <c r="C166" s="997"/>
      <c r="E166" s="998"/>
      <c r="F166" s="998"/>
      <c r="G166" s="997"/>
      <c r="H166" s="997"/>
      <c r="I166" s="997"/>
      <c r="J166" s="997"/>
      <c r="K166" s="997"/>
      <c r="L166" s="997"/>
      <c r="M166" s="997"/>
      <c r="N166" s="997"/>
      <c r="O166" s="997"/>
      <c r="P166" s="999"/>
      <c r="Q166" s="997"/>
      <c r="R166" s="997"/>
      <c r="S166" s="997"/>
      <c r="T166" s="997"/>
      <c r="U166" s="997"/>
      <c r="V166" s="997"/>
      <c r="W166" s="997"/>
      <c r="X166" s="997"/>
      <c r="Y166" s="997"/>
      <c r="Z166" s="997"/>
      <c r="AA166" s="997"/>
      <c r="AB166" s="997"/>
      <c r="AC166" s="997"/>
      <c r="AD166" s="997"/>
      <c r="AE166" s="997"/>
    </row>
    <row r="167" spans="3:31">
      <c r="C167" s="997"/>
      <c r="E167" s="998"/>
      <c r="F167" s="998"/>
      <c r="G167" s="997"/>
      <c r="H167" s="997"/>
      <c r="I167" s="997"/>
      <c r="J167" s="997"/>
      <c r="K167" s="997"/>
      <c r="L167" s="997"/>
      <c r="M167" s="997"/>
      <c r="N167" s="997"/>
      <c r="O167" s="997"/>
      <c r="P167" s="999"/>
      <c r="Q167" s="997"/>
      <c r="R167" s="997"/>
      <c r="S167" s="997"/>
      <c r="T167" s="997"/>
      <c r="U167" s="997"/>
      <c r="V167" s="997"/>
      <c r="W167" s="997"/>
      <c r="X167" s="997"/>
      <c r="Y167" s="997"/>
      <c r="Z167" s="997"/>
      <c r="AA167" s="997"/>
      <c r="AB167" s="997"/>
      <c r="AC167" s="997"/>
      <c r="AD167" s="997"/>
      <c r="AE167" s="997"/>
    </row>
    <row r="168" spans="3:31">
      <c r="C168" s="997"/>
      <c r="E168" s="998"/>
      <c r="F168" s="998"/>
      <c r="G168" s="997"/>
      <c r="H168" s="997"/>
      <c r="I168" s="997"/>
      <c r="J168" s="997"/>
      <c r="K168" s="997"/>
      <c r="L168" s="997"/>
      <c r="M168" s="997"/>
      <c r="N168" s="997"/>
      <c r="O168" s="997"/>
      <c r="P168" s="999"/>
      <c r="Q168" s="997"/>
      <c r="R168" s="997"/>
      <c r="S168" s="997"/>
      <c r="T168" s="997"/>
      <c r="U168" s="997"/>
      <c r="V168" s="997"/>
      <c r="W168" s="997"/>
      <c r="X168" s="997"/>
      <c r="Y168" s="997"/>
      <c r="Z168" s="997"/>
      <c r="AA168" s="997"/>
      <c r="AB168" s="997"/>
      <c r="AC168" s="997"/>
      <c r="AD168" s="997"/>
      <c r="AE168" s="997"/>
    </row>
    <row r="169" spans="3:31">
      <c r="C169" s="997"/>
      <c r="E169" s="998"/>
      <c r="F169" s="998"/>
      <c r="G169" s="997"/>
      <c r="H169" s="997"/>
      <c r="I169" s="997"/>
      <c r="J169" s="997"/>
      <c r="K169" s="997"/>
      <c r="L169" s="997"/>
      <c r="M169" s="997"/>
      <c r="N169" s="997"/>
      <c r="O169" s="997"/>
      <c r="P169" s="999"/>
      <c r="Q169" s="997"/>
      <c r="R169" s="997"/>
      <c r="S169" s="997"/>
      <c r="T169" s="997"/>
      <c r="U169" s="997"/>
      <c r="V169" s="997"/>
      <c r="W169" s="997"/>
      <c r="X169" s="997"/>
      <c r="Y169" s="997"/>
      <c r="Z169" s="997"/>
      <c r="AA169" s="997"/>
      <c r="AB169" s="997"/>
      <c r="AC169" s="997"/>
      <c r="AD169" s="997"/>
      <c r="AE169" s="997"/>
    </row>
    <row r="170" spans="3:31">
      <c r="C170" s="997"/>
      <c r="E170" s="998"/>
      <c r="F170" s="998"/>
      <c r="G170" s="997"/>
      <c r="H170" s="997"/>
      <c r="I170" s="997"/>
      <c r="J170" s="997"/>
      <c r="K170" s="997"/>
      <c r="L170" s="997"/>
      <c r="M170" s="997"/>
      <c r="N170" s="997"/>
      <c r="O170" s="997"/>
      <c r="P170" s="999"/>
      <c r="Q170" s="997"/>
      <c r="R170" s="997"/>
      <c r="S170" s="997"/>
      <c r="T170" s="997"/>
      <c r="U170" s="997"/>
      <c r="V170" s="997"/>
      <c r="W170" s="997"/>
      <c r="X170" s="997"/>
      <c r="Y170" s="997"/>
      <c r="Z170" s="997"/>
      <c r="AA170" s="997"/>
      <c r="AB170" s="997"/>
      <c r="AC170" s="997"/>
      <c r="AD170" s="997"/>
      <c r="AE170" s="997"/>
    </row>
    <row r="171" spans="3:31">
      <c r="C171" s="997"/>
      <c r="E171" s="998"/>
      <c r="F171" s="998"/>
      <c r="G171" s="997"/>
      <c r="H171" s="997"/>
      <c r="I171" s="997"/>
      <c r="J171" s="997"/>
      <c r="K171" s="997"/>
      <c r="L171" s="997"/>
      <c r="M171" s="997"/>
      <c r="N171" s="997"/>
      <c r="O171" s="997"/>
      <c r="P171" s="999"/>
      <c r="Q171" s="997"/>
      <c r="R171" s="997"/>
      <c r="S171" s="997"/>
      <c r="T171" s="997"/>
      <c r="U171" s="997"/>
      <c r="V171" s="997"/>
      <c r="W171" s="997"/>
      <c r="X171" s="997"/>
      <c r="Y171" s="997"/>
      <c r="Z171" s="997"/>
      <c r="AA171" s="997"/>
      <c r="AB171" s="997"/>
      <c r="AC171" s="997"/>
      <c r="AD171" s="997"/>
      <c r="AE171" s="997"/>
    </row>
    <row r="172" spans="3:31">
      <c r="C172" s="997"/>
      <c r="E172" s="998"/>
      <c r="F172" s="998"/>
      <c r="G172" s="997"/>
      <c r="H172" s="997"/>
      <c r="I172" s="997"/>
      <c r="J172" s="997"/>
      <c r="K172" s="997"/>
      <c r="L172" s="997"/>
      <c r="M172" s="997"/>
      <c r="N172" s="997"/>
      <c r="O172" s="997"/>
      <c r="P172" s="999"/>
      <c r="Q172" s="997"/>
      <c r="R172" s="997"/>
      <c r="S172" s="997"/>
      <c r="T172" s="997"/>
      <c r="U172" s="997"/>
      <c r="V172" s="997"/>
      <c r="W172" s="997"/>
      <c r="X172" s="997"/>
      <c r="Y172" s="997"/>
      <c r="Z172" s="997"/>
      <c r="AA172" s="997"/>
      <c r="AB172" s="997"/>
      <c r="AC172" s="997"/>
      <c r="AD172" s="997"/>
      <c r="AE172" s="997"/>
    </row>
    <row r="173" spans="3:31">
      <c r="C173" s="997"/>
      <c r="E173" s="998"/>
      <c r="F173" s="998"/>
      <c r="G173" s="997"/>
      <c r="H173" s="997"/>
      <c r="I173" s="997"/>
      <c r="J173" s="997"/>
      <c r="K173" s="997"/>
      <c r="L173" s="997"/>
      <c r="M173" s="997"/>
      <c r="N173" s="997"/>
      <c r="O173" s="997"/>
      <c r="P173" s="999"/>
      <c r="Q173" s="997"/>
      <c r="R173" s="997"/>
      <c r="S173" s="997"/>
      <c r="T173" s="997"/>
      <c r="U173" s="997"/>
      <c r="V173" s="997"/>
      <c r="W173" s="997"/>
      <c r="X173" s="997"/>
      <c r="Y173" s="997"/>
      <c r="Z173" s="997"/>
      <c r="AA173" s="997"/>
      <c r="AB173" s="997"/>
      <c r="AC173" s="997"/>
      <c r="AD173" s="997"/>
      <c r="AE173" s="997"/>
    </row>
    <row r="174" spans="3:31">
      <c r="C174" s="997"/>
      <c r="E174" s="998"/>
      <c r="F174" s="998"/>
      <c r="G174" s="997"/>
      <c r="H174" s="997"/>
      <c r="I174" s="997"/>
      <c r="J174" s="997"/>
      <c r="K174" s="997"/>
      <c r="L174" s="997"/>
      <c r="M174" s="997"/>
      <c r="N174" s="997"/>
      <c r="O174" s="997"/>
      <c r="P174" s="999"/>
      <c r="Q174" s="997"/>
      <c r="R174" s="997"/>
      <c r="S174" s="997"/>
      <c r="T174" s="997"/>
      <c r="U174" s="997"/>
      <c r="V174" s="997"/>
      <c r="W174" s="997"/>
      <c r="X174" s="997"/>
      <c r="Y174" s="997"/>
      <c r="Z174" s="997"/>
      <c r="AA174" s="997"/>
      <c r="AB174" s="997"/>
      <c r="AC174" s="997"/>
      <c r="AD174" s="997"/>
      <c r="AE174" s="997"/>
    </row>
    <row r="175" spans="3:31">
      <c r="C175" s="997"/>
      <c r="E175" s="998"/>
      <c r="F175" s="998"/>
      <c r="G175" s="997"/>
      <c r="H175" s="997"/>
      <c r="I175" s="997"/>
      <c r="J175" s="997"/>
      <c r="K175" s="997"/>
      <c r="L175" s="997"/>
      <c r="M175" s="997"/>
      <c r="N175" s="997"/>
      <c r="O175" s="997"/>
      <c r="P175" s="999"/>
      <c r="Q175" s="997"/>
      <c r="R175" s="997"/>
      <c r="S175" s="997"/>
      <c r="T175" s="997"/>
      <c r="U175" s="997"/>
      <c r="V175" s="997"/>
      <c r="W175" s="997"/>
      <c r="X175" s="997"/>
      <c r="Y175" s="997"/>
      <c r="Z175" s="997"/>
      <c r="AA175" s="997"/>
      <c r="AB175" s="997"/>
      <c r="AC175" s="997"/>
      <c r="AD175" s="997"/>
      <c r="AE175" s="997"/>
    </row>
    <row r="176" spans="3:31">
      <c r="C176" s="997"/>
      <c r="E176" s="998"/>
      <c r="F176" s="998"/>
      <c r="G176" s="997"/>
      <c r="H176" s="997"/>
      <c r="I176" s="997"/>
      <c r="J176" s="997"/>
      <c r="K176" s="997"/>
      <c r="L176" s="997"/>
      <c r="M176" s="997"/>
      <c r="N176" s="997"/>
      <c r="O176" s="997"/>
      <c r="P176" s="999"/>
      <c r="Q176" s="997"/>
      <c r="R176" s="997"/>
      <c r="S176" s="997"/>
      <c r="T176" s="997"/>
      <c r="U176" s="997"/>
      <c r="V176" s="997"/>
      <c r="W176" s="997"/>
      <c r="X176" s="997"/>
      <c r="Y176" s="997"/>
      <c r="Z176" s="997"/>
      <c r="AA176" s="997"/>
      <c r="AB176" s="997"/>
      <c r="AC176" s="997"/>
      <c r="AD176" s="997"/>
      <c r="AE176" s="997"/>
    </row>
    <row r="177" spans="3:31">
      <c r="C177" s="997"/>
      <c r="E177" s="998"/>
      <c r="F177" s="998"/>
      <c r="G177" s="997"/>
      <c r="H177" s="997"/>
      <c r="I177" s="997"/>
      <c r="J177" s="997"/>
      <c r="K177" s="997"/>
      <c r="L177" s="997"/>
      <c r="M177" s="997"/>
      <c r="N177" s="997"/>
      <c r="O177" s="997"/>
      <c r="P177" s="999"/>
      <c r="Q177" s="997"/>
      <c r="R177" s="997"/>
      <c r="S177" s="997"/>
      <c r="T177" s="997"/>
      <c r="U177" s="997"/>
      <c r="V177" s="997"/>
      <c r="W177" s="997"/>
      <c r="X177" s="997"/>
      <c r="Y177" s="997"/>
      <c r="Z177" s="997"/>
      <c r="AA177" s="997"/>
      <c r="AB177" s="997"/>
      <c r="AC177" s="997"/>
      <c r="AD177" s="997"/>
      <c r="AE177" s="997"/>
    </row>
    <row r="178" spans="3:31">
      <c r="C178" s="997"/>
      <c r="E178" s="998"/>
      <c r="F178" s="998"/>
      <c r="G178" s="997"/>
      <c r="H178" s="997"/>
      <c r="I178" s="997"/>
      <c r="J178" s="997"/>
      <c r="K178" s="997"/>
      <c r="L178" s="997"/>
      <c r="M178" s="997"/>
      <c r="N178" s="997"/>
      <c r="O178" s="997"/>
      <c r="P178" s="999"/>
      <c r="Q178" s="997"/>
      <c r="R178" s="997"/>
      <c r="S178" s="997"/>
      <c r="T178" s="997"/>
      <c r="U178" s="997"/>
      <c r="V178" s="997"/>
      <c r="W178" s="997"/>
      <c r="X178" s="997"/>
      <c r="Y178" s="997"/>
      <c r="Z178" s="997"/>
      <c r="AA178" s="997"/>
      <c r="AB178" s="997"/>
      <c r="AC178" s="997"/>
      <c r="AD178" s="997"/>
      <c r="AE178" s="997"/>
    </row>
    <row r="179" spans="3:31">
      <c r="C179" s="997"/>
      <c r="E179" s="998"/>
      <c r="F179" s="998"/>
      <c r="G179" s="997"/>
      <c r="H179" s="997"/>
      <c r="I179" s="997"/>
      <c r="J179" s="997"/>
      <c r="K179" s="997"/>
      <c r="L179" s="997"/>
      <c r="M179" s="997"/>
      <c r="N179" s="997"/>
      <c r="O179" s="997"/>
      <c r="P179" s="999"/>
      <c r="Q179" s="997"/>
      <c r="R179" s="997"/>
      <c r="S179" s="997"/>
      <c r="T179" s="997"/>
      <c r="U179" s="997"/>
      <c r="V179" s="997"/>
      <c r="W179" s="997"/>
      <c r="X179" s="997"/>
      <c r="Y179" s="997"/>
      <c r="Z179" s="997"/>
      <c r="AA179" s="997"/>
      <c r="AB179" s="997"/>
      <c r="AC179" s="997"/>
      <c r="AD179" s="997"/>
      <c r="AE179" s="997"/>
    </row>
    <row r="180" spans="3:31">
      <c r="C180" s="997"/>
      <c r="E180" s="998"/>
      <c r="F180" s="998"/>
      <c r="G180" s="997"/>
      <c r="H180" s="997"/>
      <c r="I180" s="997"/>
      <c r="J180" s="997"/>
      <c r="K180" s="997"/>
      <c r="L180" s="997"/>
      <c r="M180" s="997"/>
      <c r="N180" s="997"/>
      <c r="O180" s="997"/>
      <c r="P180" s="999"/>
      <c r="Q180" s="997"/>
      <c r="R180" s="997"/>
      <c r="S180" s="997"/>
      <c r="T180" s="997"/>
      <c r="U180" s="997"/>
      <c r="V180" s="997"/>
      <c r="W180" s="997"/>
      <c r="X180" s="997"/>
      <c r="Y180" s="997"/>
      <c r="Z180" s="997"/>
      <c r="AA180" s="997"/>
      <c r="AB180" s="997"/>
      <c r="AC180" s="997"/>
      <c r="AD180" s="997"/>
      <c r="AE180" s="997"/>
    </row>
    <row r="181" spans="3:31">
      <c r="C181" s="997"/>
      <c r="E181" s="998"/>
      <c r="F181" s="998"/>
      <c r="G181" s="997"/>
      <c r="H181" s="997"/>
      <c r="I181" s="997"/>
      <c r="J181" s="997"/>
      <c r="K181" s="997"/>
      <c r="L181" s="997"/>
      <c r="M181" s="997"/>
      <c r="N181" s="997"/>
      <c r="O181" s="997"/>
      <c r="P181" s="999"/>
      <c r="Q181" s="997"/>
      <c r="R181" s="997"/>
      <c r="S181" s="997"/>
      <c r="T181" s="997"/>
      <c r="U181" s="997"/>
      <c r="V181" s="997"/>
      <c r="W181" s="997"/>
      <c r="X181" s="997"/>
      <c r="Y181" s="997"/>
      <c r="Z181" s="997"/>
      <c r="AA181" s="997"/>
      <c r="AB181" s="997"/>
      <c r="AC181" s="997"/>
      <c r="AD181" s="997"/>
      <c r="AE181" s="997"/>
    </row>
    <row r="182" spans="3:31">
      <c r="C182" s="997"/>
      <c r="E182" s="998"/>
      <c r="F182" s="998"/>
      <c r="G182" s="997"/>
      <c r="H182" s="997"/>
      <c r="I182" s="997"/>
      <c r="J182" s="997"/>
      <c r="K182" s="997"/>
      <c r="L182" s="997"/>
      <c r="M182" s="997"/>
      <c r="N182" s="997"/>
      <c r="O182" s="997"/>
      <c r="P182" s="999"/>
      <c r="Q182" s="997"/>
      <c r="R182" s="997"/>
      <c r="S182" s="997"/>
      <c r="T182" s="997"/>
      <c r="U182" s="997"/>
      <c r="V182" s="997"/>
      <c r="W182" s="997"/>
      <c r="X182" s="997"/>
      <c r="Y182" s="997"/>
      <c r="Z182" s="997"/>
      <c r="AA182" s="997"/>
      <c r="AB182" s="997"/>
      <c r="AC182" s="997"/>
      <c r="AD182" s="997"/>
      <c r="AE182" s="997"/>
    </row>
    <row r="183" spans="3:31">
      <c r="C183" s="997"/>
      <c r="E183" s="998"/>
      <c r="F183" s="998"/>
      <c r="G183" s="997"/>
      <c r="H183" s="997"/>
      <c r="I183" s="997"/>
      <c r="J183" s="997"/>
      <c r="K183" s="997"/>
      <c r="L183" s="997"/>
      <c r="M183" s="997"/>
      <c r="N183" s="997"/>
      <c r="O183" s="997"/>
      <c r="P183" s="999"/>
      <c r="Q183" s="997"/>
      <c r="R183" s="997"/>
      <c r="S183" s="997"/>
      <c r="T183" s="997"/>
      <c r="U183" s="997"/>
      <c r="V183" s="997"/>
      <c r="W183" s="997"/>
      <c r="X183" s="997"/>
      <c r="Y183" s="997"/>
      <c r="Z183" s="997"/>
      <c r="AA183" s="997"/>
      <c r="AB183" s="997"/>
      <c r="AC183" s="997"/>
      <c r="AD183" s="997"/>
      <c r="AE183" s="997"/>
    </row>
    <row r="184" spans="3:31">
      <c r="C184" s="997"/>
      <c r="E184" s="998"/>
      <c r="F184" s="998"/>
      <c r="G184" s="997"/>
      <c r="H184" s="997"/>
      <c r="I184" s="997"/>
      <c r="J184" s="997"/>
      <c r="K184" s="997"/>
      <c r="L184" s="997"/>
      <c r="M184" s="997"/>
      <c r="N184" s="997"/>
      <c r="O184" s="997"/>
      <c r="P184" s="999"/>
      <c r="Q184" s="997"/>
      <c r="R184" s="997"/>
      <c r="S184" s="997"/>
      <c r="T184" s="997"/>
      <c r="U184" s="997"/>
      <c r="V184" s="997"/>
      <c r="W184" s="997"/>
      <c r="X184" s="997"/>
      <c r="Y184" s="997"/>
      <c r="Z184" s="997"/>
      <c r="AA184" s="997"/>
      <c r="AB184" s="997"/>
      <c r="AC184" s="997"/>
      <c r="AD184" s="997"/>
      <c r="AE184" s="997"/>
    </row>
    <row r="185" spans="3:31">
      <c r="C185" s="997"/>
      <c r="E185" s="998"/>
      <c r="F185" s="998"/>
      <c r="G185" s="997"/>
      <c r="H185" s="997"/>
      <c r="I185" s="997"/>
      <c r="J185" s="997"/>
      <c r="K185" s="997"/>
      <c r="L185" s="997"/>
      <c r="M185" s="997"/>
      <c r="N185" s="997"/>
      <c r="O185" s="997"/>
      <c r="P185" s="999"/>
      <c r="Q185" s="997"/>
      <c r="R185" s="997"/>
      <c r="S185" s="997"/>
      <c r="T185" s="997"/>
      <c r="U185" s="997"/>
      <c r="V185" s="997"/>
      <c r="W185" s="997"/>
      <c r="X185" s="997"/>
      <c r="Y185" s="997"/>
      <c r="Z185" s="997"/>
      <c r="AA185" s="997"/>
      <c r="AB185" s="997"/>
      <c r="AC185" s="997"/>
      <c r="AD185" s="997"/>
      <c r="AE185" s="997"/>
    </row>
    <row r="186" spans="3:31">
      <c r="C186" s="997"/>
      <c r="E186" s="998"/>
      <c r="F186" s="998"/>
      <c r="G186" s="997"/>
      <c r="H186" s="997"/>
      <c r="I186" s="997"/>
      <c r="J186" s="997"/>
      <c r="K186" s="997"/>
      <c r="L186" s="997"/>
      <c r="M186" s="997"/>
      <c r="N186" s="997"/>
      <c r="O186" s="997"/>
      <c r="P186" s="999"/>
      <c r="Q186" s="997"/>
      <c r="R186" s="997"/>
      <c r="S186" s="997"/>
      <c r="T186" s="997"/>
      <c r="U186" s="997"/>
      <c r="V186" s="997"/>
      <c r="W186" s="997"/>
      <c r="X186" s="997"/>
      <c r="Y186" s="997"/>
      <c r="Z186" s="997"/>
      <c r="AA186" s="997"/>
      <c r="AB186" s="997"/>
      <c r="AC186" s="997"/>
      <c r="AD186" s="997"/>
      <c r="AE186" s="997"/>
    </row>
    <row r="187" spans="3:31">
      <c r="C187" s="997"/>
      <c r="E187" s="998"/>
      <c r="F187" s="998"/>
      <c r="G187" s="997"/>
      <c r="H187" s="997"/>
      <c r="I187" s="997"/>
      <c r="J187" s="997"/>
      <c r="K187" s="997"/>
      <c r="L187" s="997"/>
      <c r="M187" s="997"/>
      <c r="N187" s="997"/>
      <c r="O187" s="997"/>
      <c r="P187" s="999"/>
      <c r="Q187" s="997"/>
      <c r="R187" s="997"/>
      <c r="S187" s="997"/>
      <c r="T187" s="997"/>
      <c r="U187" s="997"/>
      <c r="V187" s="997"/>
      <c r="W187" s="997"/>
      <c r="X187" s="997"/>
      <c r="Y187" s="997"/>
      <c r="Z187" s="997"/>
      <c r="AA187" s="997"/>
      <c r="AB187" s="997"/>
      <c r="AC187" s="997"/>
      <c r="AD187" s="997"/>
      <c r="AE187" s="997"/>
    </row>
    <row r="188" spans="3:31">
      <c r="C188" s="997"/>
      <c r="E188" s="998"/>
      <c r="F188" s="998"/>
      <c r="G188" s="997"/>
      <c r="H188" s="997"/>
      <c r="I188" s="997"/>
      <c r="J188" s="997"/>
      <c r="K188" s="997"/>
      <c r="L188" s="997"/>
      <c r="M188" s="997"/>
      <c r="N188" s="997"/>
      <c r="O188" s="997"/>
      <c r="P188" s="999"/>
      <c r="Q188" s="997"/>
      <c r="R188" s="997"/>
      <c r="S188" s="997"/>
      <c r="T188" s="997"/>
      <c r="U188" s="997"/>
      <c r="V188" s="997"/>
      <c r="W188" s="997"/>
      <c r="X188" s="997"/>
      <c r="Y188" s="997"/>
      <c r="Z188" s="997"/>
      <c r="AA188" s="997"/>
      <c r="AB188" s="997"/>
      <c r="AC188" s="997"/>
      <c r="AD188" s="997"/>
      <c r="AE188" s="997"/>
    </row>
    <row r="189" spans="3:31">
      <c r="C189" s="997"/>
      <c r="E189" s="998"/>
      <c r="F189" s="998"/>
      <c r="G189" s="997"/>
      <c r="H189" s="997"/>
      <c r="I189" s="997"/>
      <c r="J189" s="997"/>
      <c r="K189" s="997"/>
      <c r="L189" s="997"/>
      <c r="M189" s="997"/>
      <c r="N189" s="997"/>
      <c r="O189" s="997"/>
      <c r="P189" s="999"/>
      <c r="Q189" s="997"/>
      <c r="R189" s="997"/>
      <c r="S189" s="997"/>
      <c r="T189" s="997"/>
      <c r="U189" s="997"/>
      <c r="V189" s="997"/>
      <c r="W189" s="997"/>
      <c r="X189" s="997"/>
      <c r="Y189" s="997"/>
      <c r="Z189" s="997"/>
      <c r="AA189" s="997"/>
      <c r="AB189" s="997"/>
      <c r="AC189" s="997"/>
      <c r="AD189" s="997"/>
      <c r="AE189" s="997"/>
    </row>
    <row r="190" spans="3:31">
      <c r="C190" s="997"/>
      <c r="E190" s="998"/>
      <c r="F190" s="998"/>
      <c r="G190" s="997"/>
      <c r="H190" s="997"/>
      <c r="I190" s="997"/>
      <c r="J190" s="997"/>
      <c r="K190" s="997"/>
      <c r="L190" s="997"/>
      <c r="M190" s="997"/>
      <c r="N190" s="997"/>
      <c r="O190" s="997"/>
      <c r="P190" s="999"/>
      <c r="Q190" s="997"/>
      <c r="R190" s="997"/>
      <c r="S190" s="997"/>
      <c r="T190" s="997"/>
      <c r="U190" s="997"/>
      <c r="V190" s="997"/>
      <c r="W190" s="997"/>
      <c r="X190" s="997"/>
      <c r="Y190" s="997"/>
      <c r="Z190" s="997"/>
      <c r="AA190" s="997"/>
      <c r="AB190" s="997"/>
      <c r="AC190" s="997"/>
      <c r="AD190" s="997"/>
      <c r="AE190" s="997"/>
    </row>
    <row r="191" spans="3:31">
      <c r="C191" s="997"/>
      <c r="E191" s="998"/>
      <c r="F191" s="998"/>
      <c r="G191" s="997"/>
      <c r="H191" s="997"/>
      <c r="I191" s="997"/>
      <c r="J191" s="997"/>
      <c r="K191" s="997"/>
      <c r="L191" s="997"/>
      <c r="M191" s="997"/>
      <c r="N191" s="997"/>
      <c r="O191" s="997"/>
      <c r="P191" s="999"/>
      <c r="Q191" s="997"/>
      <c r="R191" s="997"/>
      <c r="S191" s="997"/>
      <c r="T191" s="997"/>
      <c r="U191" s="997"/>
      <c r="V191" s="997"/>
      <c r="W191" s="997"/>
      <c r="X191" s="997"/>
      <c r="Y191" s="997"/>
      <c r="Z191" s="997"/>
      <c r="AA191" s="997"/>
      <c r="AB191" s="997"/>
      <c r="AC191" s="997"/>
      <c r="AD191" s="997"/>
      <c r="AE191" s="997"/>
    </row>
    <row r="192" spans="3:31">
      <c r="C192" s="997"/>
      <c r="E192" s="998"/>
      <c r="F192" s="998"/>
      <c r="G192" s="997"/>
      <c r="H192" s="997"/>
      <c r="I192" s="997"/>
      <c r="J192" s="997"/>
      <c r="K192" s="997"/>
      <c r="L192" s="997"/>
      <c r="M192" s="997"/>
      <c r="N192" s="997"/>
      <c r="O192" s="997"/>
      <c r="P192" s="999"/>
      <c r="Q192" s="997"/>
      <c r="R192" s="997"/>
      <c r="S192" s="997"/>
      <c r="T192" s="997"/>
      <c r="U192" s="997"/>
      <c r="V192" s="997"/>
      <c r="W192" s="997"/>
      <c r="X192" s="997"/>
      <c r="Y192" s="997"/>
      <c r="Z192" s="997"/>
      <c r="AA192" s="997"/>
      <c r="AB192" s="997"/>
      <c r="AC192" s="997"/>
      <c r="AD192" s="997"/>
      <c r="AE192" s="997"/>
    </row>
    <row r="193" spans="3:31">
      <c r="C193" s="997"/>
      <c r="E193" s="998"/>
      <c r="F193" s="998"/>
      <c r="G193" s="997"/>
      <c r="H193" s="997"/>
      <c r="I193" s="997"/>
      <c r="J193" s="997"/>
      <c r="K193" s="997"/>
      <c r="L193" s="997"/>
      <c r="M193" s="997"/>
      <c r="N193" s="997"/>
      <c r="O193" s="997"/>
      <c r="P193" s="999"/>
      <c r="Q193" s="997"/>
      <c r="R193" s="997"/>
      <c r="S193" s="997"/>
      <c r="T193" s="997"/>
      <c r="U193" s="997"/>
      <c r="V193" s="997"/>
      <c r="W193" s="997"/>
      <c r="X193" s="997"/>
      <c r="Y193" s="997"/>
      <c r="Z193" s="997"/>
      <c r="AA193" s="997"/>
      <c r="AB193" s="997"/>
      <c r="AC193" s="997"/>
      <c r="AD193" s="997"/>
      <c r="AE193" s="997"/>
    </row>
    <row r="194" spans="3:31">
      <c r="C194" s="997"/>
      <c r="E194" s="998"/>
      <c r="F194" s="998"/>
      <c r="G194" s="997"/>
      <c r="H194" s="997"/>
      <c r="I194" s="997"/>
      <c r="J194" s="997"/>
      <c r="K194" s="997"/>
      <c r="L194" s="997"/>
      <c r="M194" s="997"/>
      <c r="N194" s="997"/>
      <c r="O194" s="997"/>
      <c r="P194" s="999"/>
      <c r="Q194" s="997"/>
      <c r="R194" s="997"/>
      <c r="S194" s="997"/>
      <c r="T194" s="997"/>
      <c r="U194" s="997"/>
      <c r="V194" s="997"/>
      <c r="W194" s="997"/>
      <c r="X194" s="997"/>
      <c r="Y194" s="997"/>
      <c r="Z194" s="997"/>
      <c r="AA194" s="997"/>
      <c r="AB194" s="997"/>
      <c r="AC194" s="997"/>
      <c r="AD194" s="997"/>
      <c r="AE194" s="997"/>
    </row>
    <row r="195" spans="3:31">
      <c r="C195" s="997"/>
      <c r="E195" s="998"/>
      <c r="F195" s="998"/>
      <c r="G195" s="997"/>
      <c r="H195" s="997"/>
      <c r="I195" s="997"/>
      <c r="J195" s="997"/>
      <c r="K195" s="997"/>
      <c r="L195" s="997"/>
      <c r="M195" s="997"/>
      <c r="N195" s="997"/>
      <c r="O195" s="997"/>
      <c r="P195" s="999"/>
      <c r="Q195" s="997"/>
      <c r="R195" s="997"/>
      <c r="S195" s="997"/>
      <c r="T195" s="997"/>
      <c r="U195" s="997"/>
      <c r="V195" s="997"/>
      <c r="W195" s="997"/>
      <c r="X195" s="997"/>
      <c r="Y195" s="997"/>
      <c r="Z195" s="997"/>
      <c r="AA195" s="997"/>
      <c r="AB195" s="997"/>
      <c r="AC195" s="997"/>
      <c r="AD195" s="997"/>
      <c r="AE195" s="997"/>
    </row>
    <row r="196" spans="3:31">
      <c r="C196" s="997"/>
      <c r="E196" s="998"/>
      <c r="F196" s="998"/>
      <c r="G196" s="997"/>
      <c r="H196" s="997"/>
      <c r="I196" s="997"/>
      <c r="J196" s="997"/>
      <c r="K196" s="997"/>
      <c r="L196" s="997"/>
      <c r="M196" s="997"/>
      <c r="N196" s="997"/>
      <c r="O196" s="997"/>
      <c r="P196" s="999"/>
      <c r="Q196" s="997"/>
      <c r="R196" s="997"/>
      <c r="S196" s="997"/>
      <c r="T196" s="997"/>
      <c r="U196" s="997"/>
      <c r="V196" s="997"/>
      <c r="W196" s="997"/>
      <c r="X196" s="997"/>
      <c r="Y196" s="997"/>
      <c r="Z196" s="997"/>
      <c r="AA196" s="997"/>
      <c r="AB196" s="997"/>
      <c r="AC196" s="997"/>
      <c r="AD196" s="997"/>
      <c r="AE196" s="997"/>
    </row>
    <row r="197" spans="3:31">
      <c r="C197" s="997"/>
      <c r="E197" s="998"/>
      <c r="F197" s="998"/>
      <c r="G197" s="997"/>
      <c r="H197" s="997"/>
      <c r="I197" s="997"/>
      <c r="J197" s="997"/>
      <c r="K197" s="997"/>
      <c r="L197" s="997"/>
      <c r="M197" s="997"/>
      <c r="N197" s="997"/>
      <c r="O197" s="997"/>
      <c r="P197" s="999"/>
      <c r="Q197" s="997"/>
      <c r="R197" s="997"/>
      <c r="S197" s="997"/>
      <c r="T197" s="997"/>
      <c r="U197" s="997"/>
      <c r="V197" s="997"/>
      <c r="W197" s="997"/>
      <c r="X197" s="997"/>
      <c r="Y197" s="997"/>
      <c r="Z197" s="997"/>
      <c r="AA197" s="997"/>
      <c r="AB197" s="997"/>
      <c r="AC197" s="997"/>
      <c r="AD197" s="997"/>
      <c r="AE197" s="997"/>
    </row>
    <row r="198" spans="3:31">
      <c r="C198" s="997"/>
      <c r="E198" s="998"/>
      <c r="F198" s="998"/>
      <c r="G198" s="997"/>
      <c r="H198" s="997"/>
      <c r="I198" s="997"/>
      <c r="J198" s="997"/>
      <c r="K198" s="997"/>
      <c r="L198" s="997"/>
      <c r="M198" s="997"/>
      <c r="N198" s="997"/>
      <c r="O198" s="997"/>
      <c r="P198" s="999"/>
      <c r="Q198" s="997"/>
      <c r="R198" s="997"/>
      <c r="S198" s="997"/>
      <c r="T198" s="997"/>
      <c r="U198" s="997"/>
      <c r="V198" s="997"/>
      <c r="W198" s="997"/>
      <c r="X198" s="997"/>
      <c r="Y198" s="997"/>
      <c r="Z198" s="997"/>
      <c r="AA198" s="997"/>
      <c r="AB198" s="997"/>
      <c r="AC198" s="997"/>
      <c r="AD198" s="997"/>
      <c r="AE198" s="997"/>
    </row>
    <row r="199" spans="3:31">
      <c r="C199" s="997"/>
      <c r="E199" s="998"/>
      <c r="F199" s="998"/>
      <c r="G199" s="997"/>
      <c r="H199" s="997"/>
      <c r="I199" s="997"/>
      <c r="J199" s="997"/>
      <c r="K199" s="997"/>
      <c r="L199" s="997"/>
      <c r="M199" s="997"/>
      <c r="N199" s="997"/>
      <c r="O199" s="997"/>
      <c r="P199" s="999"/>
      <c r="Q199" s="997"/>
      <c r="R199" s="997"/>
      <c r="S199" s="997"/>
      <c r="T199" s="997"/>
      <c r="U199" s="997"/>
      <c r="V199" s="997"/>
      <c r="W199" s="997"/>
      <c r="X199" s="997"/>
      <c r="Y199" s="997"/>
      <c r="Z199" s="997"/>
      <c r="AA199" s="997"/>
      <c r="AB199" s="997"/>
      <c r="AC199" s="997"/>
      <c r="AD199" s="997"/>
      <c r="AE199" s="997"/>
    </row>
    <row r="200" spans="3:31">
      <c r="C200" s="997"/>
      <c r="E200" s="998"/>
      <c r="F200" s="998"/>
      <c r="G200" s="997"/>
      <c r="H200" s="997"/>
      <c r="I200" s="997"/>
      <c r="J200" s="997"/>
      <c r="K200" s="997"/>
      <c r="L200" s="997"/>
      <c r="M200" s="997"/>
      <c r="N200" s="997"/>
      <c r="O200" s="997"/>
      <c r="P200" s="999"/>
      <c r="Q200" s="997"/>
      <c r="R200" s="997"/>
      <c r="S200" s="997"/>
      <c r="T200" s="997"/>
      <c r="U200" s="997"/>
      <c r="V200" s="997"/>
      <c r="W200" s="997"/>
      <c r="X200" s="997"/>
      <c r="Y200" s="997"/>
      <c r="Z200" s="997"/>
      <c r="AA200" s="997"/>
      <c r="AB200" s="997"/>
      <c r="AC200" s="997"/>
      <c r="AD200" s="997"/>
      <c r="AE200" s="997"/>
    </row>
    <row r="201" spans="3:31">
      <c r="C201" s="997"/>
      <c r="E201" s="998"/>
      <c r="F201" s="998"/>
      <c r="G201" s="997"/>
      <c r="H201" s="997"/>
      <c r="I201" s="997"/>
      <c r="J201" s="997"/>
      <c r="K201" s="997"/>
      <c r="L201" s="997"/>
      <c r="M201" s="997"/>
      <c r="N201" s="997"/>
      <c r="O201" s="997"/>
      <c r="P201" s="999"/>
      <c r="Q201" s="997"/>
      <c r="R201" s="997"/>
      <c r="S201" s="997"/>
      <c r="T201" s="997"/>
      <c r="U201" s="997"/>
      <c r="V201" s="997"/>
      <c r="W201" s="997"/>
      <c r="X201" s="997"/>
      <c r="Y201" s="997"/>
      <c r="Z201" s="997"/>
      <c r="AA201" s="997"/>
      <c r="AB201" s="997"/>
      <c r="AC201" s="997"/>
      <c r="AD201" s="997"/>
      <c r="AE201" s="997"/>
    </row>
    <row r="202" spans="3:31">
      <c r="C202" s="997"/>
      <c r="E202" s="998"/>
      <c r="F202" s="998"/>
      <c r="G202" s="997"/>
      <c r="H202" s="997"/>
      <c r="I202" s="997"/>
      <c r="J202" s="997"/>
      <c r="K202" s="997"/>
      <c r="L202" s="997"/>
      <c r="M202" s="997"/>
      <c r="N202" s="997"/>
      <c r="O202" s="997"/>
      <c r="P202" s="999"/>
      <c r="Q202" s="997"/>
      <c r="R202" s="997"/>
      <c r="S202" s="997"/>
      <c r="T202" s="997"/>
      <c r="U202" s="997"/>
      <c r="V202" s="997"/>
      <c r="W202" s="997"/>
      <c r="X202" s="997"/>
      <c r="Y202" s="997"/>
      <c r="Z202" s="997"/>
      <c r="AA202" s="997"/>
      <c r="AB202" s="997"/>
      <c r="AC202" s="997"/>
      <c r="AD202" s="997"/>
      <c r="AE202" s="997"/>
    </row>
    <row r="203" spans="3:31">
      <c r="C203" s="997"/>
      <c r="E203" s="998"/>
      <c r="F203" s="998"/>
      <c r="G203" s="997"/>
      <c r="H203" s="997"/>
      <c r="I203" s="997"/>
      <c r="J203" s="997"/>
      <c r="K203" s="997"/>
      <c r="L203" s="997"/>
      <c r="M203" s="997"/>
      <c r="N203" s="997"/>
      <c r="O203" s="997"/>
      <c r="P203" s="999"/>
      <c r="Q203" s="997"/>
      <c r="R203" s="997"/>
      <c r="S203" s="997"/>
      <c r="T203" s="997"/>
      <c r="U203" s="997"/>
      <c r="V203" s="997"/>
      <c r="W203" s="997"/>
      <c r="X203" s="997"/>
      <c r="Y203" s="997"/>
      <c r="Z203" s="997"/>
      <c r="AA203" s="997"/>
      <c r="AB203" s="997"/>
      <c r="AC203" s="997"/>
      <c r="AD203" s="997"/>
      <c r="AE203" s="997"/>
    </row>
    <row r="204" spans="3:31">
      <c r="C204" s="997"/>
      <c r="E204" s="998"/>
      <c r="F204" s="998"/>
      <c r="G204" s="997"/>
      <c r="H204" s="997"/>
      <c r="I204" s="997"/>
      <c r="J204" s="997"/>
      <c r="K204" s="997"/>
      <c r="L204" s="997"/>
      <c r="M204" s="997"/>
      <c r="N204" s="997"/>
      <c r="O204" s="997"/>
      <c r="P204" s="999"/>
      <c r="Q204" s="997"/>
      <c r="R204" s="997"/>
      <c r="S204" s="997"/>
      <c r="T204" s="997"/>
      <c r="U204" s="997"/>
      <c r="V204" s="997"/>
      <c r="W204" s="997"/>
      <c r="X204" s="997"/>
      <c r="Y204" s="997"/>
      <c r="Z204" s="997"/>
      <c r="AA204" s="997"/>
      <c r="AB204" s="997"/>
      <c r="AC204" s="997"/>
      <c r="AD204" s="997"/>
      <c r="AE204" s="997"/>
    </row>
    <row r="205" spans="3:31">
      <c r="C205" s="997"/>
      <c r="E205" s="998"/>
      <c r="F205" s="998"/>
      <c r="G205" s="997"/>
      <c r="H205" s="997"/>
      <c r="I205" s="997"/>
      <c r="J205" s="997"/>
      <c r="K205" s="997"/>
      <c r="L205" s="997"/>
      <c r="M205" s="997"/>
      <c r="N205" s="997"/>
      <c r="O205" s="997"/>
      <c r="P205" s="999"/>
      <c r="Q205" s="997"/>
      <c r="R205" s="997"/>
      <c r="S205" s="997"/>
      <c r="T205" s="997"/>
      <c r="U205" s="997"/>
      <c r="V205" s="997"/>
      <c r="W205" s="997"/>
      <c r="X205" s="997"/>
      <c r="Y205" s="997"/>
      <c r="Z205" s="997"/>
      <c r="AA205" s="997"/>
      <c r="AB205" s="997"/>
      <c r="AC205" s="997"/>
      <c r="AD205" s="997"/>
      <c r="AE205" s="997"/>
    </row>
    <row r="206" spans="3:31">
      <c r="C206" s="997"/>
      <c r="E206" s="998"/>
      <c r="F206" s="998"/>
      <c r="G206" s="997"/>
      <c r="H206" s="997"/>
      <c r="I206" s="997"/>
      <c r="J206" s="997"/>
      <c r="K206" s="997"/>
      <c r="L206" s="997"/>
      <c r="M206" s="997"/>
      <c r="N206" s="997"/>
      <c r="O206" s="997"/>
      <c r="P206" s="999"/>
      <c r="Q206" s="997"/>
      <c r="R206" s="997"/>
      <c r="S206" s="997"/>
      <c r="T206" s="997"/>
      <c r="U206" s="997"/>
      <c r="V206" s="997"/>
      <c r="W206" s="997"/>
      <c r="X206" s="997"/>
      <c r="Y206" s="997"/>
      <c r="Z206" s="997"/>
      <c r="AA206" s="997"/>
      <c r="AB206" s="997"/>
      <c r="AC206" s="997"/>
      <c r="AD206" s="997"/>
      <c r="AE206" s="997"/>
    </row>
    <row r="207" spans="3:31">
      <c r="C207" s="997"/>
      <c r="E207" s="998"/>
      <c r="F207" s="998"/>
      <c r="G207" s="997"/>
      <c r="H207" s="997"/>
      <c r="I207" s="997"/>
      <c r="J207" s="997"/>
      <c r="K207" s="997"/>
      <c r="L207" s="997"/>
      <c r="M207" s="997"/>
      <c r="N207" s="997"/>
      <c r="O207" s="997"/>
      <c r="P207" s="999"/>
      <c r="Q207" s="997"/>
      <c r="R207" s="997"/>
      <c r="S207" s="997"/>
      <c r="T207" s="997"/>
      <c r="U207" s="997"/>
      <c r="V207" s="997"/>
      <c r="W207" s="997"/>
      <c r="X207" s="997"/>
      <c r="Y207" s="997"/>
      <c r="Z207" s="997"/>
      <c r="AA207" s="997"/>
      <c r="AB207" s="997"/>
      <c r="AC207" s="997"/>
      <c r="AD207" s="997"/>
      <c r="AE207" s="997"/>
    </row>
    <row r="208" spans="3:31">
      <c r="C208" s="997"/>
      <c r="E208" s="998"/>
      <c r="F208" s="998"/>
      <c r="G208" s="997"/>
      <c r="H208" s="997"/>
      <c r="I208" s="997"/>
      <c r="J208" s="997"/>
      <c r="K208" s="997"/>
      <c r="L208" s="997"/>
      <c r="M208" s="997"/>
      <c r="N208" s="997"/>
      <c r="O208" s="997"/>
      <c r="P208" s="999"/>
      <c r="Q208" s="997"/>
      <c r="R208" s="997"/>
      <c r="S208" s="997"/>
      <c r="T208" s="997"/>
      <c r="U208" s="997"/>
      <c r="V208" s="997"/>
      <c r="W208" s="997"/>
      <c r="X208" s="997"/>
      <c r="Y208" s="997"/>
      <c r="Z208" s="997"/>
      <c r="AA208" s="997"/>
      <c r="AB208" s="997"/>
      <c r="AC208" s="997"/>
      <c r="AD208" s="997"/>
      <c r="AE208" s="997"/>
    </row>
    <row r="209" spans="3:31">
      <c r="C209" s="997"/>
      <c r="E209" s="998"/>
      <c r="F209" s="998"/>
      <c r="G209" s="997"/>
      <c r="H209" s="997"/>
      <c r="I209" s="997"/>
      <c r="J209" s="997"/>
      <c r="K209" s="997"/>
      <c r="L209" s="997"/>
      <c r="M209" s="997"/>
      <c r="N209" s="997"/>
      <c r="O209" s="997"/>
      <c r="P209" s="999"/>
      <c r="Q209" s="997"/>
      <c r="R209" s="997"/>
      <c r="S209" s="997"/>
      <c r="T209" s="997"/>
      <c r="U209" s="997"/>
      <c r="V209" s="997"/>
      <c r="W209" s="997"/>
      <c r="X209" s="997"/>
      <c r="Y209" s="997"/>
      <c r="Z209" s="997"/>
      <c r="AA209" s="997"/>
      <c r="AB209" s="997"/>
      <c r="AC209" s="997"/>
      <c r="AD209" s="997"/>
      <c r="AE209" s="997"/>
    </row>
    <row r="210" spans="3:31">
      <c r="C210" s="997"/>
      <c r="E210" s="998"/>
      <c r="F210" s="998"/>
      <c r="G210" s="997"/>
      <c r="H210" s="997"/>
      <c r="I210" s="997"/>
      <c r="J210" s="997"/>
      <c r="K210" s="997"/>
      <c r="L210" s="997"/>
      <c r="M210" s="997"/>
      <c r="N210" s="997"/>
      <c r="O210" s="997"/>
      <c r="P210" s="999"/>
      <c r="Q210" s="997"/>
      <c r="R210" s="997"/>
      <c r="S210" s="997"/>
      <c r="T210" s="997"/>
      <c r="U210" s="997"/>
      <c r="V210" s="997"/>
      <c r="W210" s="997"/>
      <c r="X210" s="997"/>
      <c r="Y210" s="997"/>
      <c r="Z210" s="997"/>
      <c r="AA210" s="997"/>
      <c r="AB210" s="997"/>
      <c r="AC210" s="997"/>
      <c r="AD210" s="997"/>
      <c r="AE210" s="997"/>
    </row>
    <row r="211" spans="3:31">
      <c r="C211" s="997"/>
      <c r="E211" s="998"/>
      <c r="F211" s="998"/>
      <c r="G211" s="997"/>
      <c r="H211" s="997"/>
      <c r="I211" s="997"/>
      <c r="J211" s="997"/>
      <c r="K211" s="997"/>
      <c r="L211" s="997"/>
      <c r="M211" s="997"/>
      <c r="N211" s="997"/>
      <c r="O211" s="997"/>
      <c r="P211" s="999"/>
      <c r="Q211" s="997"/>
      <c r="R211" s="997"/>
      <c r="S211" s="997"/>
      <c r="T211" s="997"/>
      <c r="U211" s="997"/>
      <c r="V211" s="997"/>
      <c r="W211" s="997"/>
      <c r="X211" s="997"/>
      <c r="Y211" s="997"/>
      <c r="Z211" s="997"/>
      <c r="AA211" s="997"/>
      <c r="AB211" s="997"/>
      <c r="AC211" s="997"/>
      <c r="AD211" s="997"/>
      <c r="AE211" s="997"/>
    </row>
    <row r="212" spans="3:31">
      <c r="C212" s="997"/>
      <c r="E212" s="998"/>
      <c r="F212" s="998"/>
      <c r="G212" s="997"/>
      <c r="H212" s="997"/>
      <c r="I212" s="997"/>
      <c r="J212" s="997"/>
      <c r="K212" s="997"/>
      <c r="L212" s="997"/>
      <c r="M212" s="997"/>
      <c r="N212" s="997"/>
      <c r="O212" s="997"/>
      <c r="P212" s="999"/>
      <c r="Q212" s="997"/>
      <c r="R212" s="997"/>
      <c r="S212" s="997"/>
      <c r="T212" s="997"/>
      <c r="U212" s="997"/>
      <c r="V212" s="997"/>
      <c r="W212" s="997"/>
      <c r="X212" s="997"/>
      <c r="Y212" s="997"/>
      <c r="Z212" s="997"/>
      <c r="AA212" s="997"/>
      <c r="AB212" s="997"/>
      <c r="AC212" s="997"/>
      <c r="AD212" s="997"/>
      <c r="AE212" s="997"/>
    </row>
    <row r="213" spans="3:31">
      <c r="C213" s="997"/>
      <c r="E213" s="998"/>
      <c r="F213" s="998"/>
      <c r="G213" s="997"/>
      <c r="H213" s="997"/>
      <c r="I213" s="997"/>
      <c r="J213" s="997"/>
      <c r="K213" s="997"/>
      <c r="L213" s="997"/>
      <c r="M213" s="997"/>
      <c r="N213" s="997"/>
      <c r="O213" s="997"/>
      <c r="P213" s="999"/>
      <c r="Q213" s="997"/>
      <c r="R213" s="997"/>
      <c r="S213" s="997"/>
      <c r="T213" s="997"/>
      <c r="U213" s="997"/>
      <c r="V213" s="997"/>
      <c r="W213" s="997"/>
      <c r="X213" s="997"/>
      <c r="Y213" s="997"/>
      <c r="Z213" s="997"/>
      <c r="AA213" s="997"/>
      <c r="AB213" s="997"/>
      <c r="AC213" s="997"/>
      <c r="AD213" s="997"/>
      <c r="AE213" s="997"/>
    </row>
    <row r="214" spans="3:31">
      <c r="C214" s="997"/>
      <c r="E214" s="998"/>
      <c r="F214" s="998"/>
      <c r="G214" s="997"/>
      <c r="H214" s="997"/>
      <c r="I214" s="997"/>
      <c r="J214" s="997"/>
      <c r="K214" s="997"/>
      <c r="L214" s="997"/>
      <c r="M214" s="997"/>
      <c r="N214" s="997"/>
      <c r="O214" s="997"/>
      <c r="P214" s="999"/>
      <c r="Q214" s="997"/>
      <c r="R214" s="997"/>
      <c r="S214" s="997"/>
      <c r="T214" s="997"/>
      <c r="U214" s="997"/>
      <c r="V214" s="997"/>
      <c r="W214" s="997"/>
      <c r="X214" s="997"/>
      <c r="Y214" s="997"/>
      <c r="Z214" s="997"/>
      <c r="AA214" s="997"/>
      <c r="AB214" s="997"/>
      <c r="AC214" s="997"/>
      <c r="AD214" s="997"/>
      <c r="AE214" s="997"/>
    </row>
    <row r="215" spans="3:31">
      <c r="C215" s="997"/>
      <c r="E215" s="998"/>
      <c r="F215" s="998"/>
      <c r="G215" s="997"/>
      <c r="H215" s="997"/>
      <c r="I215" s="997"/>
      <c r="J215" s="997"/>
      <c r="K215" s="997"/>
      <c r="L215" s="997"/>
      <c r="M215" s="997"/>
      <c r="N215" s="997"/>
      <c r="O215" s="997"/>
      <c r="P215" s="999"/>
      <c r="Q215" s="997"/>
      <c r="R215" s="997"/>
      <c r="S215" s="997"/>
      <c r="T215" s="997"/>
      <c r="U215" s="997"/>
      <c r="V215" s="997"/>
      <c r="W215" s="997"/>
      <c r="X215" s="997"/>
      <c r="Y215" s="997"/>
      <c r="Z215" s="997"/>
      <c r="AA215" s="997"/>
      <c r="AB215" s="997"/>
      <c r="AC215" s="997"/>
      <c r="AD215" s="997"/>
      <c r="AE215" s="997"/>
    </row>
    <row r="216" spans="3:31">
      <c r="C216" s="997"/>
      <c r="E216" s="998"/>
      <c r="F216" s="998"/>
      <c r="G216" s="997"/>
      <c r="H216" s="997"/>
      <c r="I216" s="997"/>
      <c r="J216" s="997"/>
      <c r="K216" s="997"/>
      <c r="L216" s="997"/>
      <c r="M216" s="997"/>
      <c r="N216" s="997"/>
      <c r="O216" s="997"/>
      <c r="P216" s="999"/>
      <c r="Q216" s="997"/>
      <c r="R216" s="997"/>
      <c r="S216" s="997"/>
      <c r="T216" s="997"/>
      <c r="U216" s="997"/>
      <c r="V216" s="997"/>
      <c r="W216" s="997"/>
      <c r="X216" s="997"/>
      <c r="Y216" s="997"/>
      <c r="Z216" s="997"/>
      <c r="AA216" s="997"/>
      <c r="AB216" s="997"/>
      <c r="AC216" s="997"/>
      <c r="AD216" s="997"/>
      <c r="AE216" s="997"/>
    </row>
    <row r="217" spans="3:31">
      <c r="C217" s="997"/>
      <c r="E217" s="998"/>
      <c r="F217" s="998"/>
      <c r="G217" s="997"/>
      <c r="H217" s="997"/>
      <c r="I217" s="997"/>
      <c r="J217" s="997"/>
      <c r="K217" s="997"/>
      <c r="L217" s="997"/>
      <c r="M217" s="997"/>
      <c r="N217" s="997"/>
      <c r="O217" s="997"/>
      <c r="P217" s="999"/>
      <c r="Q217" s="997"/>
      <c r="R217" s="997"/>
      <c r="S217" s="997"/>
      <c r="T217" s="997"/>
      <c r="U217" s="997"/>
      <c r="V217" s="997"/>
      <c r="W217" s="997"/>
      <c r="X217" s="997"/>
      <c r="Y217" s="997"/>
      <c r="Z217" s="997"/>
      <c r="AA217" s="997"/>
      <c r="AB217" s="997"/>
      <c r="AC217" s="997"/>
      <c r="AD217" s="997"/>
      <c r="AE217" s="997"/>
    </row>
    <row r="218" spans="3:31">
      <c r="C218" s="997"/>
      <c r="E218" s="998"/>
      <c r="F218" s="998"/>
      <c r="G218" s="997"/>
      <c r="H218" s="997"/>
      <c r="I218" s="997"/>
      <c r="J218" s="997"/>
      <c r="K218" s="997"/>
      <c r="L218" s="997"/>
      <c r="M218" s="997"/>
      <c r="N218" s="997"/>
      <c r="O218" s="997"/>
      <c r="P218" s="999"/>
      <c r="Q218" s="997"/>
      <c r="R218" s="997"/>
      <c r="S218" s="997"/>
      <c r="T218" s="997"/>
      <c r="U218" s="997"/>
      <c r="V218" s="997"/>
      <c r="W218" s="997"/>
      <c r="X218" s="997"/>
      <c r="Y218" s="997"/>
      <c r="Z218" s="997"/>
      <c r="AA218" s="997"/>
      <c r="AB218" s="997"/>
      <c r="AC218" s="997"/>
      <c r="AD218" s="997"/>
      <c r="AE218" s="997"/>
    </row>
    <row r="219" spans="3:31">
      <c r="C219" s="997"/>
      <c r="E219" s="998"/>
      <c r="F219" s="998"/>
      <c r="G219" s="997"/>
      <c r="H219" s="997"/>
      <c r="I219" s="997"/>
      <c r="J219" s="997"/>
      <c r="K219" s="997"/>
      <c r="L219" s="997"/>
      <c r="M219" s="997"/>
      <c r="N219" s="997"/>
      <c r="O219" s="997"/>
      <c r="P219" s="999"/>
      <c r="Q219" s="997"/>
      <c r="R219" s="997"/>
      <c r="S219" s="997"/>
      <c r="T219" s="997"/>
      <c r="U219" s="997"/>
      <c r="V219" s="997"/>
      <c r="W219" s="997"/>
      <c r="X219" s="997"/>
      <c r="Y219" s="997"/>
      <c r="Z219" s="997"/>
      <c r="AA219" s="997"/>
      <c r="AB219" s="997"/>
      <c r="AC219" s="997"/>
      <c r="AD219" s="997"/>
      <c r="AE219" s="997"/>
    </row>
    <row r="220" spans="3:31">
      <c r="C220" s="997"/>
      <c r="E220" s="998"/>
      <c r="F220" s="998"/>
      <c r="G220" s="997"/>
      <c r="H220" s="997"/>
      <c r="I220" s="997"/>
      <c r="J220" s="997"/>
      <c r="K220" s="997"/>
      <c r="L220" s="997"/>
      <c r="M220" s="997"/>
      <c r="N220" s="997"/>
      <c r="O220" s="997"/>
      <c r="P220" s="999"/>
      <c r="Q220" s="997"/>
      <c r="R220" s="997"/>
      <c r="S220" s="997"/>
      <c r="T220" s="997"/>
      <c r="U220" s="997"/>
      <c r="V220" s="997"/>
      <c r="W220" s="997"/>
      <c r="X220" s="997"/>
      <c r="Y220" s="997"/>
      <c r="Z220" s="997"/>
      <c r="AA220" s="997"/>
      <c r="AB220" s="997"/>
      <c r="AC220" s="997"/>
      <c r="AD220" s="997"/>
      <c r="AE220" s="997"/>
    </row>
    <row r="221" spans="3:31">
      <c r="C221" s="997"/>
      <c r="E221" s="998"/>
      <c r="F221" s="998"/>
      <c r="G221" s="997"/>
      <c r="H221" s="997"/>
      <c r="I221" s="997"/>
      <c r="J221" s="997"/>
      <c r="K221" s="997"/>
      <c r="L221" s="997"/>
      <c r="M221" s="997"/>
      <c r="N221" s="997"/>
      <c r="O221" s="997"/>
      <c r="P221" s="999"/>
      <c r="Q221" s="997"/>
      <c r="R221" s="997"/>
      <c r="S221" s="997"/>
      <c r="T221" s="997"/>
      <c r="U221" s="997"/>
      <c r="V221" s="997"/>
      <c r="W221" s="997"/>
      <c r="X221" s="997"/>
      <c r="Y221" s="997"/>
      <c r="Z221" s="997"/>
      <c r="AA221" s="997"/>
      <c r="AB221" s="997"/>
      <c r="AC221" s="997"/>
      <c r="AD221" s="997"/>
      <c r="AE221" s="997"/>
    </row>
    <row r="222" spans="3:31">
      <c r="C222" s="997"/>
      <c r="E222" s="998"/>
      <c r="F222" s="998"/>
      <c r="G222" s="997"/>
      <c r="H222" s="997"/>
      <c r="I222" s="997"/>
      <c r="J222" s="997"/>
      <c r="K222" s="997"/>
      <c r="L222" s="997"/>
      <c r="M222" s="997"/>
      <c r="N222" s="997"/>
      <c r="O222" s="997"/>
      <c r="P222" s="999"/>
      <c r="Q222" s="997"/>
      <c r="R222" s="997"/>
      <c r="S222" s="997"/>
      <c r="T222" s="997"/>
      <c r="U222" s="997"/>
      <c r="V222" s="997"/>
      <c r="W222" s="997"/>
      <c r="X222" s="997"/>
      <c r="Y222" s="997"/>
      <c r="Z222" s="997"/>
      <c r="AA222" s="997"/>
      <c r="AB222" s="997"/>
      <c r="AC222" s="997"/>
      <c r="AD222" s="997"/>
      <c r="AE222" s="997"/>
    </row>
    <row r="223" spans="3:31">
      <c r="C223" s="997"/>
      <c r="E223" s="998"/>
      <c r="F223" s="998"/>
      <c r="G223" s="997"/>
      <c r="H223" s="997"/>
      <c r="I223" s="997"/>
      <c r="J223" s="997"/>
      <c r="K223" s="997"/>
      <c r="L223" s="997"/>
      <c r="M223" s="997"/>
      <c r="N223" s="997"/>
      <c r="O223" s="997"/>
      <c r="P223" s="999"/>
      <c r="Q223" s="997"/>
      <c r="R223" s="997"/>
      <c r="S223" s="997"/>
      <c r="T223" s="997"/>
      <c r="U223" s="997"/>
      <c r="V223" s="997"/>
      <c r="W223" s="997"/>
      <c r="X223" s="997"/>
      <c r="Y223" s="997"/>
      <c r="Z223" s="997"/>
      <c r="AA223" s="997"/>
      <c r="AB223" s="997"/>
      <c r="AC223" s="997"/>
      <c r="AD223" s="997"/>
      <c r="AE223" s="997"/>
    </row>
    <row r="224" spans="3:31">
      <c r="C224" s="997"/>
      <c r="E224" s="998"/>
      <c r="F224" s="998"/>
      <c r="G224" s="997"/>
      <c r="H224" s="997"/>
      <c r="I224" s="997"/>
      <c r="J224" s="997"/>
      <c r="K224" s="997"/>
      <c r="L224" s="997"/>
      <c r="M224" s="997"/>
      <c r="N224" s="997"/>
      <c r="O224" s="997"/>
      <c r="P224" s="999"/>
      <c r="Q224" s="997"/>
      <c r="R224" s="997"/>
      <c r="S224" s="997"/>
      <c r="T224" s="997"/>
      <c r="U224" s="997"/>
      <c r="V224" s="997"/>
      <c r="W224" s="997"/>
      <c r="X224" s="997"/>
      <c r="Y224" s="997"/>
      <c r="Z224" s="997"/>
      <c r="AA224" s="997"/>
      <c r="AB224" s="997"/>
      <c r="AC224" s="997"/>
      <c r="AD224" s="997"/>
      <c r="AE224" s="997"/>
    </row>
    <row r="225" spans="3:31">
      <c r="C225" s="997"/>
      <c r="E225" s="998"/>
      <c r="F225" s="998"/>
      <c r="G225" s="997"/>
      <c r="H225" s="997"/>
      <c r="I225" s="997"/>
      <c r="J225" s="997"/>
      <c r="K225" s="997"/>
      <c r="L225" s="997"/>
      <c r="M225" s="997"/>
      <c r="N225" s="997"/>
      <c r="O225" s="997"/>
      <c r="P225" s="999"/>
      <c r="Q225" s="997"/>
      <c r="R225" s="997"/>
      <c r="S225" s="997"/>
      <c r="T225" s="997"/>
      <c r="U225" s="997"/>
      <c r="V225" s="997"/>
      <c r="W225" s="997"/>
      <c r="X225" s="997"/>
      <c r="Y225" s="997"/>
      <c r="Z225" s="997"/>
      <c r="AA225" s="997"/>
      <c r="AB225" s="997"/>
      <c r="AC225" s="997"/>
      <c r="AD225" s="997"/>
      <c r="AE225" s="997"/>
    </row>
    <row r="226" spans="3:31">
      <c r="C226" s="997"/>
      <c r="E226" s="998"/>
      <c r="F226" s="998"/>
      <c r="G226" s="997"/>
      <c r="H226" s="997"/>
      <c r="I226" s="997"/>
      <c r="J226" s="997"/>
      <c r="K226" s="997"/>
      <c r="L226" s="997"/>
      <c r="M226" s="997"/>
      <c r="N226" s="997"/>
      <c r="O226" s="997"/>
      <c r="P226" s="999"/>
      <c r="Q226" s="997"/>
      <c r="R226" s="997"/>
      <c r="S226" s="997"/>
      <c r="T226" s="997"/>
      <c r="U226" s="997"/>
      <c r="V226" s="997"/>
      <c r="W226" s="997"/>
      <c r="X226" s="997"/>
      <c r="Y226" s="997"/>
      <c r="Z226" s="997"/>
      <c r="AA226" s="997"/>
      <c r="AB226" s="997"/>
      <c r="AC226" s="997"/>
      <c r="AD226" s="997"/>
      <c r="AE226" s="997"/>
    </row>
    <row r="227" spans="3:31">
      <c r="C227" s="997"/>
      <c r="E227" s="998"/>
      <c r="F227" s="998"/>
      <c r="G227" s="997"/>
      <c r="H227" s="997"/>
      <c r="I227" s="997"/>
      <c r="J227" s="997"/>
      <c r="K227" s="997"/>
      <c r="L227" s="997"/>
      <c r="M227" s="997"/>
      <c r="N227" s="997"/>
      <c r="O227" s="997"/>
      <c r="P227" s="999"/>
      <c r="Q227" s="997"/>
      <c r="R227" s="997"/>
      <c r="S227" s="997"/>
      <c r="T227" s="997"/>
      <c r="U227" s="997"/>
      <c r="V227" s="997"/>
      <c r="W227" s="997"/>
      <c r="X227" s="997"/>
      <c r="Y227" s="997"/>
      <c r="Z227" s="997"/>
      <c r="AA227" s="997"/>
      <c r="AB227" s="997"/>
      <c r="AC227" s="997"/>
      <c r="AD227" s="997"/>
      <c r="AE227" s="997"/>
    </row>
    <row r="228" spans="3:31">
      <c r="C228" s="997"/>
      <c r="E228" s="998"/>
      <c r="F228" s="998"/>
      <c r="G228" s="997"/>
      <c r="H228" s="997"/>
      <c r="I228" s="997"/>
      <c r="J228" s="997"/>
      <c r="K228" s="997"/>
      <c r="L228" s="997"/>
      <c r="M228" s="997"/>
      <c r="N228" s="997"/>
      <c r="O228" s="997"/>
      <c r="P228" s="999"/>
      <c r="Q228" s="997"/>
      <c r="R228" s="997"/>
      <c r="S228" s="997"/>
      <c r="T228" s="997"/>
      <c r="U228" s="997"/>
      <c r="V228" s="997"/>
      <c r="W228" s="997"/>
      <c r="X228" s="997"/>
      <c r="Y228" s="997"/>
      <c r="Z228" s="997"/>
      <c r="AA228" s="997"/>
      <c r="AB228" s="997"/>
      <c r="AC228" s="997"/>
      <c r="AD228" s="997"/>
      <c r="AE228" s="997"/>
    </row>
    <row r="229" spans="3:31">
      <c r="C229" s="997"/>
      <c r="E229" s="998"/>
      <c r="F229" s="998"/>
      <c r="G229" s="997"/>
      <c r="H229" s="997"/>
      <c r="I229" s="997"/>
      <c r="J229" s="997"/>
      <c r="K229" s="997"/>
      <c r="L229" s="997"/>
      <c r="M229" s="997"/>
      <c r="N229" s="997"/>
      <c r="O229" s="997"/>
      <c r="P229" s="999"/>
      <c r="Q229" s="997"/>
      <c r="R229" s="997"/>
      <c r="S229" s="997"/>
      <c r="T229" s="997"/>
      <c r="U229" s="997"/>
      <c r="V229" s="997"/>
      <c r="W229" s="997"/>
      <c r="X229" s="997"/>
      <c r="Y229" s="997"/>
      <c r="Z229" s="997"/>
      <c r="AA229" s="997"/>
      <c r="AB229" s="997"/>
      <c r="AC229" s="997"/>
      <c r="AD229" s="997"/>
      <c r="AE229" s="997"/>
    </row>
    <row r="230" spans="3:31">
      <c r="C230" s="997"/>
      <c r="E230" s="998"/>
      <c r="F230" s="998"/>
      <c r="G230" s="997"/>
      <c r="H230" s="997"/>
      <c r="I230" s="997"/>
      <c r="J230" s="997"/>
      <c r="K230" s="997"/>
      <c r="L230" s="997"/>
      <c r="M230" s="997"/>
      <c r="N230" s="997"/>
      <c r="O230" s="997"/>
      <c r="P230" s="999"/>
      <c r="Q230" s="997"/>
      <c r="R230" s="997"/>
      <c r="S230" s="997"/>
      <c r="T230" s="997"/>
      <c r="U230" s="997"/>
      <c r="V230" s="997"/>
      <c r="W230" s="997"/>
      <c r="X230" s="997"/>
      <c r="Y230" s="997"/>
      <c r="Z230" s="997"/>
      <c r="AA230" s="997"/>
      <c r="AB230" s="997"/>
      <c r="AC230" s="997"/>
      <c r="AD230" s="997"/>
      <c r="AE230" s="997"/>
    </row>
    <row r="231" spans="3:31">
      <c r="C231" s="997"/>
      <c r="E231" s="998"/>
      <c r="F231" s="998"/>
      <c r="G231" s="997"/>
      <c r="H231" s="997"/>
      <c r="I231" s="997"/>
      <c r="J231" s="997"/>
      <c r="K231" s="997"/>
      <c r="L231" s="997"/>
      <c r="M231" s="997"/>
      <c r="N231" s="997"/>
      <c r="O231" s="997"/>
      <c r="P231" s="999"/>
      <c r="Q231" s="997"/>
      <c r="R231" s="997"/>
      <c r="S231" s="997"/>
      <c r="T231" s="997"/>
      <c r="U231" s="997"/>
      <c r="V231" s="997"/>
      <c r="W231" s="997"/>
      <c r="X231" s="997"/>
      <c r="Y231" s="997"/>
      <c r="Z231" s="997"/>
      <c r="AA231" s="997"/>
      <c r="AB231" s="997"/>
      <c r="AC231" s="997"/>
      <c r="AD231" s="997"/>
      <c r="AE231" s="997"/>
    </row>
    <row r="232" spans="3:31">
      <c r="C232" s="997"/>
      <c r="E232" s="998"/>
      <c r="F232" s="998"/>
      <c r="G232" s="997"/>
      <c r="H232" s="997"/>
      <c r="I232" s="997"/>
      <c r="J232" s="997"/>
      <c r="K232" s="997"/>
      <c r="L232" s="997"/>
      <c r="M232" s="997"/>
      <c r="N232" s="997"/>
      <c r="O232" s="997"/>
      <c r="P232" s="999"/>
      <c r="Q232" s="997"/>
      <c r="R232" s="997"/>
      <c r="S232" s="997"/>
      <c r="T232" s="997"/>
      <c r="U232" s="997"/>
      <c r="V232" s="997"/>
      <c r="W232" s="997"/>
      <c r="X232" s="997"/>
      <c r="Y232" s="997"/>
      <c r="Z232" s="997"/>
      <c r="AA232" s="997"/>
      <c r="AB232" s="997"/>
      <c r="AC232" s="997"/>
      <c r="AD232" s="997"/>
      <c r="AE232" s="997"/>
    </row>
    <row r="233" spans="3:31">
      <c r="C233" s="997"/>
      <c r="E233" s="998"/>
      <c r="F233" s="998"/>
      <c r="G233" s="997"/>
      <c r="H233" s="997"/>
      <c r="I233" s="997"/>
      <c r="J233" s="997"/>
      <c r="K233" s="997"/>
      <c r="L233" s="997"/>
      <c r="M233" s="997"/>
      <c r="N233" s="997"/>
      <c r="O233" s="997"/>
      <c r="P233" s="999"/>
      <c r="Q233" s="997"/>
      <c r="R233" s="997"/>
      <c r="S233" s="997"/>
      <c r="T233" s="997"/>
      <c r="U233" s="997"/>
      <c r="V233" s="997"/>
      <c r="W233" s="997"/>
      <c r="X233" s="997"/>
      <c r="Y233" s="997"/>
      <c r="Z233" s="997"/>
      <c r="AA233" s="997"/>
      <c r="AB233" s="997"/>
      <c r="AC233" s="997"/>
      <c r="AD233" s="997"/>
      <c r="AE233" s="997"/>
    </row>
    <row r="234" spans="3:31">
      <c r="C234" s="997"/>
      <c r="E234" s="998"/>
      <c r="F234" s="998"/>
      <c r="G234" s="997"/>
      <c r="H234" s="997"/>
      <c r="I234" s="997"/>
      <c r="J234" s="997"/>
      <c r="K234" s="997"/>
      <c r="L234" s="997"/>
      <c r="M234" s="997"/>
      <c r="N234" s="997"/>
      <c r="O234" s="997"/>
      <c r="P234" s="999"/>
      <c r="Q234" s="997"/>
      <c r="R234" s="997"/>
      <c r="S234" s="997"/>
      <c r="T234" s="997"/>
      <c r="U234" s="997"/>
      <c r="V234" s="997"/>
      <c r="W234" s="997"/>
      <c r="X234" s="997"/>
      <c r="Y234" s="997"/>
      <c r="Z234" s="997"/>
      <c r="AA234" s="997"/>
      <c r="AB234" s="997"/>
      <c r="AC234" s="997"/>
      <c r="AD234" s="997"/>
      <c r="AE234" s="997"/>
    </row>
    <row r="235" spans="3:31">
      <c r="C235" s="997"/>
      <c r="E235" s="998"/>
      <c r="F235" s="998"/>
      <c r="G235" s="997"/>
      <c r="H235" s="997"/>
      <c r="I235" s="997"/>
      <c r="J235" s="997"/>
      <c r="K235" s="997"/>
      <c r="L235" s="997"/>
      <c r="M235" s="997"/>
      <c r="N235" s="997"/>
      <c r="O235" s="997"/>
      <c r="P235" s="999"/>
      <c r="Q235" s="997"/>
      <c r="R235" s="997"/>
      <c r="S235" s="997"/>
      <c r="T235" s="997"/>
      <c r="U235" s="997"/>
      <c r="V235" s="997"/>
      <c r="W235" s="997"/>
      <c r="X235" s="997"/>
      <c r="Y235" s="997"/>
      <c r="Z235" s="997"/>
      <c r="AA235" s="997"/>
      <c r="AB235" s="997"/>
      <c r="AC235" s="997"/>
      <c r="AD235" s="997"/>
      <c r="AE235" s="997"/>
    </row>
    <row r="236" spans="3:31">
      <c r="C236" s="997"/>
      <c r="E236" s="998"/>
      <c r="F236" s="998"/>
      <c r="G236" s="997"/>
      <c r="H236" s="997"/>
      <c r="I236" s="997"/>
      <c r="J236" s="997"/>
      <c r="K236" s="997"/>
      <c r="L236" s="997"/>
      <c r="M236" s="997"/>
      <c r="N236" s="997"/>
      <c r="O236" s="997"/>
      <c r="P236" s="999"/>
      <c r="Q236" s="997"/>
      <c r="R236" s="997"/>
      <c r="S236" s="997"/>
      <c r="T236" s="997"/>
      <c r="U236" s="997"/>
      <c r="V236" s="997"/>
      <c r="W236" s="997"/>
      <c r="X236" s="997"/>
      <c r="Y236" s="997"/>
      <c r="Z236" s="997"/>
      <c r="AA236" s="997"/>
      <c r="AB236" s="997"/>
      <c r="AC236" s="997"/>
      <c r="AD236" s="997"/>
      <c r="AE236" s="997"/>
    </row>
    <row r="237" spans="3:31">
      <c r="C237" s="997"/>
      <c r="E237" s="998"/>
      <c r="F237" s="998"/>
      <c r="G237" s="997"/>
      <c r="H237" s="997"/>
      <c r="I237" s="997"/>
      <c r="J237" s="997"/>
      <c r="K237" s="997"/>
      <c r="L237" s="997"/>
      <c r="M237" s="997"/>
      <c r="N237" s="997"/>
      <c r="O237" s="997"/>
      <c r="P237" s="999"/>
      <c r="Q237" s="997"/>
      <c r="R237" s="997"/>
      <c r="S237" s="997"/>
      <c r="T237" s="997"/>
      <c r="U237" s="997"/>
      <c r="V237" s="997"/>
      <c r="W237" s="997"/>
      <c r="X237" s="997"/>
      <c r="Y237" s="997"/>
      <c r="Z237" s="997"/>
      <c r="AA237" s="997"/>
      <c r="AB237" s="997"/>
      <c r="AC237" s="997"/>
      <c r="AD237" s="997"/>
      <c r="AE237" s="997"/>
    </row>
    <row r="238" spans="3:31">
      <c r="C238" s="997"/>
      <c r="E238" s="998"/>
      <c r="F238" s="998"/>
      <c r="G238" s="997"/>
      <c r="H238" s="997"/>
      <c r="I238" s="997"/>
      <c r="J238" s="997"/>
      <c r="K238" s="997"/>
      <c r="L238" s="997"/>
      <c r="M238" s="997"/>
      <c r="N238" s="997"/>
      <c r="O238" s="997"/>
      <c r="P238" s="999"/>
      <c r="Q238" s="997"/>
      <c r="R238" s="997"/>
      <c r="S238" s="997"/>
      <c r="T238" s="997"/>
      <c r="U238" s="997"/>
      <c r="V238" s="997"/>
      <c r="W238" s="997"/>
      <c r="X238" s="997"/>
      <c r="Y238" s="997"/>
      <c r="Z238" s="997"/>
      <c r="AA238" s="997"/>
      <c r="AB238" s="997"/>
      <c r="AC238" s="997"/>
      <c r="AD238" s="997"/>
      <c r="AE238" s="997"/>
    </row>
    <row r="239" spans="3:31">
      <c r="C239" s="997"/>
      <c r="E239" s="998"/>
      <c r="F239" s="998"/>
      <c r="G239" s="997"/>
      <c r="H239" s="997"/>
      <c r="I239" s="997"/>
      <c r="J239" s="997"/>
      <c r="K239" s="997"/>
      <c r="L239" s="997"/>
      <c r="M239" s="997"/>
      <c r="N239" s="997"/>
      <c r="O239" s="997"/>
      <c r="P239" s="999"/>
      <c r="Q239" s="997"/>
      <c r="R239" s="997"/>
      <c r="S239" s="997"/>
      <c r="T239" s="997"/>
      <c r="U239" s="997"/>
      <c r="V239" s="997"/>
      <c r="W239" s="997"/>
      <c r="X239" s="997"/>
      <c r="Y239" s="997"/>
      <c r="Z239" s="997"/>
      <c r="AA239" s="997"/>
      <c r="AB239" s="997"/>
      <c r="AC239" s="997"/>
      <c r="AD239" s="997"/>
      <c r="AE239" s="997"/>
    </row>
    <row r="240" spans="3:31">
      <c r="C240" s="997"/>
      <c r="E240" s="998"/>
      <c r="F240" s="998"/>
      <c r="G240" s="997"/>
      <c r="H240" s="997"/>
      <c r="I240" s="997"/>
      <c r="J240" s="997"/>
      <c r="K240" s="997"/>
      <c r="L240" s="997"/>
      <c r="M240" s="997"/>
      <c r="N240" s="997"/>
      <c r="O240" s="997"/>
      <c r="P240" s="999"/>
      <c r="Q240" s="997"/>
      <c r="R240" s="997"/>
      <c r="S240" s="997"/>
      <c r="T240" s="997"/>
      <c r="U240" s="997"/>
      <c r="V240" s="997"/>
      <c r="W240" s="997"/>
      <c r="X240" s="997"/>
      <c r="Y240" s="997"/>
      <c r="Z240" s="997"/>
      <c r="AA240" s="997"/>
      <c r="AB240" s="997"/>
      <c r="AC240" s="997"/>
      <c r="AD240" s="997"/>
      <c r="AE240" s="997"/>
    </row>
    <row r="241" spans="3:31">
      <c r="C241" s="997"/>
      <c r="E241" s="998"/>
      <c r="F241" s="998"/>
      <c r="G241" s="997"/>
      <c r="H241" s="997"/>
      <c r="I241" s="997"/>
      <c r="J241" s="997"/>
      <c r="K241" s="997"/>
      <c r="L241" s="997"/>
      <c r="M241" s="997"/>
      <c r="N241" s="997"/>
      <c r="O241" s="997"/>
      <c r="P241" s="999"/>
      <c r="Q241" s="997"/>
      <c r="R241" s="997"/>
      <c r="S241" s="997"/>
      <c r="T241" s="997"/>
      <c r="U241" s="997"/>
      <c r="V241" s="997"/>
      <c r="W241" s="997"/>
      <c r="X241" s="997"/>
      <c r="Y241" s="997"/>
      <c r="Z241" s="997"/>
      <c r="AA241" s="997"/>
      <c r="AB241" s="997"/>
      <c r="AC241" s="997"/>
      <c r="AD241" s="997"/>
      <c r="AE241" s="997"/>
    </row>
    <row r="242" spans="3:31">
      <c r="C242" s="997"/>
      <c r="E242" s="998"/>
      <c r="F242" s="998"/>
      <c r="G242" s="997"/>
      <c r="H242" s="997"/>
      <c r="I242" s="997"/>
      <c r="J242" s="997"/>
      <c r="K242" s="997"/>
      <c r="L242" s="997"/>
      <c r="M242" s="997"/>
      <c r="N242" s="997"/>
      <c r="O242" s="997"/>
      <c r="P242" s="999"/>
      <c r="Q242" s="997"/>
      <c r="R242" s="997"/>
      <c r="S242" s="997"/>
      <c r="T242" s="997"/>
      <c r="U242" s="997"/>
      <c r="V242" s="997"/>
      <c r="W242" s="997"/>
      <c r="X242" s="997"/>
      <c r="Y242" s="997"/>
      <c r="Z242" s="997"/>
      <c r="AA242" s="997"/>
      <c r="AB242" s="997"/>
      <c r="AC242" s="997"/>
      <c r="AD242" s="997"/>
      <c r="AE242" s="997"/>
    </row>
    <row r="243" spans="3:31">
      <c r="C243" s="997"/>
      <c r="E243" s="998"/>
      <c r="F243" s="998"/>
      <c r="G243" s="997"/>
      <c r="H243" s="997"/>
      <c r="I243" s="997"/>
      <c r="J243" s="997"/>
      <c r="K243" s="997"/>
      <c r="L243" s="997"/>
      <c r="M243" s="997"/>
      <c r="N243" s="997"/>
      <c r="O243" s="997"/>
      <c r="P243" s="999"/>
      <c r="Q243" s="997"/>
      <c r="R243" s="997"/>
      <c r="S243" s="997"/>
      <c r="T243" s="997"/>
      <c r="U243" s="997"/>
      <c r="V243" s="997"/>
      <c r="W243" s="997"/>
      <c r="X243" s="997"/>
      <c r="Y243" s="997"/>
      <c r="Z243" s="997"/>
      <c r="AA243" s="997"/>
      <c r="AB243" s="997"/>
      <c r="AC243" s="997"/>
      <c r="AD243" s="997"/>
      <c r="AE243" s="997"/>
    </row>
    <row r="244" spans="3:31">
      <c r="C244" s="997"/>
      <c r="E244" s="998"/>
      <c r="F244" s="998"/>
      <c r="G244" s="997"/>
      <c r="H244" s="997"/>
      <c r="I244" s="997"/>
      <c r="J244" s="997"/>
      <c r="K244" s="997"/>
      <c r="L244" s="997"/>
      <c r="M244" s="997"/>
      <c r="N244" s="997"/>
      <c r="O244" s="997"/>
      <c r="P244" s="999"/>
      <c r="Q244" s="997"/>
      <c r="R244" s="997"/>
      <c r="S244" s="997"/>
      <c r="T244" s="997"/>
      <c r="U244" s="997"/>
      <c r="V244" s="997"/>
      <c r="W244" s="997"/>
      <c r="X244" s="997"/>
      <c r="Y244" s="997"/>
      <c r="Z244" s="997"/>
      <c r="AA244" s="997"/>
      <c r="AB244" s="997"/>
      <c r="AC244" s="997"/>
      <c r="AD244" s="997"/>
      <c r="AE244" s="997"/>
    </row>
    <row r="245" spans="3:31">
      <c r="C245" s="997"/>
      <c r="E245" s="998"/>
      <c r="F245" s="998"/>
      <c r="G245" s="997"/>
      <c r="H245" s="997"/>
      <c r="I245" s="997"/>
      <c r="J245" s="997"/>
      <c r="K245" s="997"/>
      <c r="L245" s="997"/>
      <c r="M245" s="997"/>
      <c r="N245" s="997"/>
      <c r="O245" s="997"/>
      <c r="P245" s="999"/>
      <c r="Q245" s="997"/>
      <c r="R245" s="997"/>
      <c r="S245" s="997"/>
      <c r="T245" s="997"/>
      <c r="U245" s="997"/>
      <c r="V245" s="997"/>
      <c r="W245" s="997"/>
      <c r="X245" s="997"/>
      <c r="Y245" s="997"/>
      <c r="Z245" s="997"/>
      <c r="AA245" s="997"/>
      <c r="AB245" s="997"/>
      <c r="AC245" s="997"/>
      <c r="AD245" s="997"/>
      <c r="AE245" s="997"/>
    </row>
    <row r="246" spans="3:31">
      <c r="C246" s="997"/>
      <c r="E246" s="998"/>
      <c r="F246" s="998"/>
      <c r="G246" s="997"/>
      <c r="H246" s="997"/>
      <c r="I246" s="997"/>
      <c r="J246" s="997"/>
      <c r="K246" s="997"/>
      <c r="L246" s="997"/>
      <c r="M246" s="997"/>
      <c r="N246" s="997"/>
      <c r="O246" s="997"/>
      <c r="P246" s="999"/>
      <c r="Q246" s="997"/>
      <c r="R246" s="997"/>
      <c r="S246" s="997"/>
      <c r="T246" s="997"/>
      <c r="U246" s="997"/>
      <c r="V246" s="997"/>
      <c r="W246" s="997"/>
      <c r="X246" s="997"/>
      <c r="Y246" s="997"/>
      <c r="Z246" s="997"/>
      <c r="AA246" s="997"/>
      <c r="AB246" s="997"/>
      <c r="AC246" s="997"/>
      <c r="AD246" s="997"/>
      <c r="AE246" s="997"/>
    </row>
    <row r="247" spans="3:31">
      <c r="C247" s="997"/>
      <c r="E247" s="998"/>
      <c r="F247" s="998"/>
      <c r="G247" s="997"/>
      <c r="H247" s="997"/>
      <c r="I247" s="997"/>
      <c r="J247" s="997"/>
      <c r="K247" s="997"/>
      <c r="L247" s="997"/>
      <c r="M247" s="997"/>
      <c r="N247" s="997"/>
      <c r="O247" s="997"/>
      <c r="P247" s="999"/>
      <c r="Q247" s="997"/>
      <c r="R247" s="997"/>
      <c r="S247" s="997"/>
      <c r="T247" s="997"/>
      <c r="U247" s="997"/>
      <c r="V247" s="997"/>
      <c r="W247" s="997"/>
      <c r="X247" s="997"/>
      <c r="Y247" s="997"/>
      <c r="Z247" s="997"/>
      <c r="AA247" s="997"/>
      <c r="AB247" s="997"/>
      <c r="AC247" s="997"/>
      <c r="AD247" s="997"/>
      <c r="AE247" s="997"/>
    </row>
    <row r="248" spans="3:31">
      <c r="C248" s="997"/>
      <c r="E248" s="998"/>
      <c r="F248" s="998"/>
      <c r="G248" s="997"/>
      <c r="H248" s="997"/>
      <c r="I248" s="997"/>
      <c r="J248" s="997"/>
      <c r="K248" s="997"/>
      <c r="L248" s="997"/>
      <c r="M248" s="997"/>
      <c r="N248" s="997"/>
      <c r="O248" s="997"/>
      <c r="P248" s="999"/>
      <c r="Q248" s="997"/>
      <c r="R248" s="997"/>
      <c r="S248" s="997"/>
      <c r="T248" s="997"/>
      <c r="U248" s="997"/>
      <c r="V248" s="997"/>
      <c r="W248" s="997"/>
      <c r="X248" s="997"/>
      <c r="Y248" s="997"/>
      <c r="Z248" s="997"/>
      <c r="AA248" s="997"/>
      <c r="AB248" s="997"/>
      <c r="AC248" s="997"/>
      <c r="AD248" s="997"/>
      <c r="AE248" s="997"/>
    </row>
    <row r="249" spans="3:31">
      <c r="C249" s="997"/>
      <c r="E249" s="998"/>
      <c r="F249" s="998"/>
      <c r="G249" s="997"/>
      <c r="H249" s="997"/>
      <c r="I249" s="997"/>
      <c r="J249" s="997"/>
      <c r="K249" s="997"/>
      <c r="L249" s="997"/>
      <c r="M249" s="997"/>
      <c r="N249" s="997"/>
      <c r="O249" s="997"/>
      <c r="P249" s="999"/>
      <c r="Q249" s="997"/>
      <c r="R249" s="997"/>
      <c r="S249" s="997"/>
      <c r="T249" s="997"/>
      <c r="U249" s="997"/>
      <c r="V249" s="997"/>
      <c r="W249" s="997"/>
      <c r="X249" s="997"/>
      <c r="Y249" s="997"/>
      <c r="Z249" s="997"/>
      <c r="AA249" s="997"/>
      <c r="AB249" s="997"/>
      <c r="AC249" s="997"/>
      <c r="AD249" s="997"/>
      <c r="AE249" s="997"/>
    </row>
    <row r="250" spans="3:31">
      <c r="C250" s="997"/>
      <c r="E250" s="998"/>
      <c r="F250" s="998"/>
      <c r="G250" s="997"/>
      <c r="H250" s="997"/>
      <c r="I250" s="997"/>
      <c r="J250" s="997"/>
      <c r="K250" s="997"/>
      <c r="L250" s="997"/>
      <c r="M250" s="997"/>
      <c r="N250" s="997"/>
      <c r="O250" s="997"/>
      <c r="P250" s="999"/>
      <c r="Q250" s="997"/>
      <c r="R250" s="997"/>
      <c r="S250" s="997"/>
      <c r="T250" s="997"/>
      <c r="U250" s="997"/>
      <c r="V250" s="997"/>
      <c r="W250" s="997"/>
      <c r="X250" s="997"/>
      <c r="Y250" s="997"/>
      <c r="Z250" s="997"/>
      <c r="AA250" s="997"/>
      <c r="AB250" s="997"/>
      <c r="AC250" s="997"/>
      <c r="AD250" s="997"/>
      <c r="AE250" s="997"/>
    </row>
    <row r="251" spans="3:31">
      <c r="C251" s="997"/>
      <c r="E251" s="998"/>
      <c r="F251" s="998"/>
      <c r="G251" s="997"/>
      <c r="H251" s="997"/>
      <c r="I251" s="997"/>
      <c r="J251" s="997"/>
      <c r="K251" s="997"/>
      <c r="L251" s="997"/>
      <c r="M251" s="997"/>
      <c r="N251" s="997"/>
      <c r="O251" s="997"/>
      <c r="P251" s="999"/>
      <c r="Q251" s="997"/>
      <c r="R251" s="997"/>
      <c r="S251" s="997"/>
      <c r="T251" s="997"/>
      <c r="U251" s="997"/>
      <c r="V251" s="997"/>
      <c r="W251" s="997"/>
      <c r="X251" s="997"/>
      <c r="Y251" s="997"/>
      <c r="Z251" s="997"/>
      <c r="AA251" s="997"/>
      <c r="AB251" s="997"/>
      <c r="AC251" s="997"/>
      <c r="AD251" s="997"/>
      <c r="AE251" s="997"/>
    </row>
    <row r="252" spans="3:31">
      <c r="C252" s="997"/>
      <c r="E252" s="998"/>
      <c r="F252" s="998"/>
      <c r="G252" s="997"/>
      <c r="H252" s="997"/>
      <c r="I252" s="997"/>
      <c r="J252" s="997"/>
      <c r="K252" s="997"/>
      <c r="L252" s="997"/>
      <c r="M252" s="997"/>
      <c r="N252" s="997"/>
      <c r="O252" s="997"/>
      <c r="P252" s="999"/>
      <c r="Q252" s="997"/>
      <c r="R252" s="997"/>
      <c r="S252" s="997"/>
      <c r="T252" s="997"/>
      <c r="U252" s="997"/>
      <c r="V252" s="997"/>
      <c r="W252" s="997"/>
      <c r="X252" s="997"/>
      <c r="Y252" s="997"/>
      <c r="Z252" s="997"/>
      <c r="AA252" s="997"/>
      <c r="AB252" s="997"/>
      <c r="AC252" s="997"/>
      <c r="AD252" s="997"/>
      <c r="AE252" s="997"/>
    </row>
    <row r="253" spans="3:31">
      <c r="C253" s="997"/>
      <c r="E253" s="998"/>
      <c r="F253" s="998"/>
      <c r="G253" s="997"/>
      <c r="H253" s="997"/>
      <c r="I253" s="997"/>
      <c r="J253" s="997"/>
      <c r="K253" s="997"/>
      <c r="L253" s="997"/>
      <c r="M253" s="997"/>
      <c r="N253" s="997"/>
      <c r="O253" s="997"/>
      <c r="P253" s="999"/>
      <c r="Q253" s="997"/>
      <c r="R253" s="997"/>
      <c r="S253" s="997"/>
      <c r="T253" s="997"/>
      <c r="U253" s="997"/>
      <c r="V253" s="997"/>
      <c r="W253" s="997"/>
      <c r="X253" s="997"/>
      <c r="Y253" s="997"/>
      <c r="Z253" s="997"/>
      <c r="AA253" s="997"/>
      <c r="AB253" s="997"/>
      <c r="AC253" s="997"/>
      <c r="AD253" s="997"/>
      <c r="AE253" s="997"/>
    </row>
    <row r="254" spans="3:31">
      <c r="C254" s="997"/>
      <c r="E254" s="998"/>
      <c r="F254" s="998"/>
      <c r="G254" s="997"/>
      <c r="H254" s="997"/>
      <c r="I254" s="997"/>
      <c r="J254" s="997"/>
      <c r="K254" s="997"/>
      <c r="L254" s="997"/>
      <c r="M254" s="997"/>
      <c r="N254" s="997"/>
      <c r="O254" s="997"/>
      <c r="P254" s="999"/>
      <c r="Q254" s="997"/>
      <c r="R254" s="997"/>
      <c r="S254" s="997"/>
      <c r="T254" s="997"/>
      <c r="U254" s="997"/>
      <c r="V254" s="997"/>
      <c r="W254" s="997"/>
      <c r="X254" s="997"/>
      <c r="Y254" s="997"/>
      <c r="Z254" s="997"/>
      <c r="AA254" s="997"/>
      <c r="AB254" s="997"/>
      <c r="AC254" s="997"/>
      <c r="AD254" s="997"/>
      <c r="AE254" s="997"/>
    </row>
    <row r="255" spans="3:31">
      <c r="C255" s="997"/>
      <c r="E255" s="998"/>
      <c r="F255" s="998"/>
      <c r="G255" s="997"/>
      <c r="H255" s="997"/>
      <c r="I255" s="997"/>
      <c r="J255" s="997"/>
      <c r="K255" s="997"/>
      <c r="L255" s="997"/>
      <c r="M255" s="997"/>
      <c r="N255" s="997"/>
      <c r="O255" s="997"/>
      <c r="P255" s="999"/>
      <c r="Q255" s="997"/>
      <c r="R255" s="997"/>
      <c r="S255" s="997"/>
      <c r="T255" s="997"/>
      <c r="U255" s="997"/>
      <c r="V255" s="997"/>
      <c r="W255" s="997"/>
      <c r="X255" s="997"/>
      <c r="Y255" s="997"/>
      <c r="Z255" s="997"/>
      <c r="AA255" s="997"/>
      <c r="AB255" s="997"/>
      <c r="AC255" s="997"/>
      <c r="AD255" s="997"/>
      <c r="AE255" s="997"/>
    </row>
    <row r="256" spans="3:31">
      <c r="C256" s="997"/>
      <c r="E256" s="998"/>
      <c r="F256" s="998"/>
      <c r="G256" s="997"/>
      <c r="H256" s="997"/>
      <c r="I256" s="997"/>
      <c r="J256" s="997"/>
      <c r="K256" s="997"/>
      <c r="L256" s="997"/>
      <c r="M256" s="997"/>
      <c r="N256" s="997"/>
      <c r="O256" s="997"/>
      <c r="P256" s="999"/>
      <c r="Q256" s="997"/>
      <c r="R256" s="997"/>
      <c r="S256" s="997"/>
      <c r="T256" s="997"/>
      <c r="U256" s="997"/>
      <c r="V256" s="997"/>
      <c r="W256" s="997"/>
      <c r="X256" s="997"/>
      <c r="Y256" s="997"/>
      <c r="Z256" s="997"/>
      <c r="AA256" s="997"/>
      <c r="AB256" s="997"/>
      <c r="AC256" s="997"/>
      <c r="AD256" s="997"/>
      <c r="AE256" s="997"/>
    </row>
    <row r="257" spans="3:31">
      <c r="C257" s="997"/>
      <c r="E257" s="998"/>
      <c r="F257" s="998"/>
      <c r="G257" s="997"/>
      <c r="H257" s="997"/>
      <c r="I257" s="997"/>
      <c r="J257" s="997"/>
      <c r="K257" s="997"/>
      <c r="L257" s="997"/>
      <c r="M257" s="997"/>
      <c r="N257" s="997"/>
      <c r="O257" s="997"/>
      <c r="P257" s="999"/>
      <c r="Q257" s="997"/>
      <c r="R257" s="997"/>
      <c r="S257" s="997"/>
      <c r="T257" s="997"/>
      <c r="U257" s="997"/>
      <c r="V257" s="997"/>
      <c r="W257" s="997"/>
      <c r="X257" s="997"/>
      <c r="Y257" s="997"/>
      <c r="Z257" s="997"/>
      <c r="AA257" s="997"/>
      <c r="AB257" s="997"/>
      <c r="AC257" s="997"/>
      <c r="AD257" s="997"/>
      <c r="AE257" s="997"/>
    </row>
    <row r="258" spans="3:31">
      <c r="C258" s="997"/>
      <c r="E258" s="998"/>
      <c r="F258" s="998"/>
      <c r="G258" s="997"/>
      <c r="H258" s="997"/>
      <c r="I258" s="997"/>
      <c r="J258" s="997"/>
      <c r="K258" s="997"/>
      <c r="L258" s="997"/>
      <c r="M258" s="997"/>
      <c r="N258" s="997"/>
      <c r="O258" s="997"/>
      <c r="P258" s="999"/>
      <c r="Q258" s="997"/>
      <c r="R258" s="997"/>
      <c r="S258" s="997"/>
      <c r="T258" s="997"/>
      <c r="U258" s="997"/>
      <c r="V258" s="997"/>
      <c r="W258" s="997"/>
      <c r="X258" s="997"/>
      <c r="Y258" s="997"/>
      <c r="Z258" s="997"/>
      <c r="AA258" s="997"/>
      <c r="AB258" s="997"/>
      <c r="AC258" s="997"/>
      <c r="AD258" s="997"/>
      <c r="AE258" s="997"/>
    </row>
    <row r="259" spans="3:31">
      <c r="C259" s="997"/>
      <c r="E259" s="998"/>
      <c r="F259" s="998"/>
      <c r="G259" s="997"/>
      <c r="H259" s="997"/>
      <c r="I259" s="997"/>
      <c r="J259" s="997"/>
      <c r="K259" s="997"/>
      <c r="L259" s="997"/>
      <c r="M259" s="997"/>
      <c r="N259" s="997"/>
      <c r="O259" s="997"/>
      <c r="P259" s="999"/>
      <c r="Q259" s="997"/>
      <c r="R259" s="997"/>
      <c r="S259" s="997"/>
      <c r="T259" s="997"/>
      <c r="U259" s="997"/>
      <c r="V259" s="997"/>
      <c r="W259" s="997"/>
      <c r="X259" s="997"/>
      <c r="Y259" s="997"/>
      <c r="Z259" s="997"/>
      <c r="AA259" s="997"/>
      <c r="AB259" s="997"/>
      <c r="AC259" s="997"/>
      <c r="AD259" s="997"/>
      <c r="AE259" s="997"/>
    </row>
    <row r="260" spans="3:31">
      <c r="C260" s="997"/>
      <c r="E260" s="998"/>
      <c r="F260" s="998"/>
      <c r="G260" s="997"/>
      <c r="H260" s="997"/>
      <c r="I260" s="997"/>
      <c r="J260" s="997"/>
      <c r="K260" s="997"/>
      <c r="L260" s="997"/>
      <c r="M260" s="997"/>
      <c r="N260" s="997"/>
      <c r="O260" s="997"/>
      <c r="P260" s="999"/>
      <c r="Q260" s="997"/>
      <c r="R260" s="997"/>
      <c r="S260" s="997"/>
      <c r="T260" s="997"/>
      <c r="U260" s="997"/>
      <c r="V260" s="997"/>
      <c r="W260" s="997"/>
      <c r="X260" s="997"/>
      <c r="Y260" s="997"/>
      <c r="Z260" s="997"/>
      <c r="AA260" s="997"/>
      <c r="AB260" s="997"/>
      <c r="AC260" s="997"/>
      <c r="AD260" s="997"/>
      <c r="AE260" s="997"/>
    </row>
    <row r="261" spans="3:31">
      <c r="C261" s="997"/>
      <c r="E261" s="998"/>
      <c r="F261" s="998"/>
      <c r="G261" s="997"/>
      <c r="H261" s="997"/>
      <c r="I261" s="997"/>
      <c r="J261" s="997"/>
      <c r="K261" s="997"/>
      <c r="L261" s="997"/>
      <c r="M261" s="997"/>
      <c r="N261" s="997"/>
      <c r="O261" s="997"/>
      <c r="P261" s="999"/>
      <c r="Q261" s="997"/>
      <c r="R261" s="997"/>
      <c r="S261" s="997"/>
      <c r="T261" s="997"/>
      <c r="U261" s="997"/>
      <c r="V261" s="997"/>
      <c r="W261" s="997"/>
      <c r="X261" s="997"/>
      <c r="Y261" s="997"/>
      <c r="Z261" s="997"/>
      <c r="AA261" s="997"/>
      <c r="AB261" s="997"/>
      <c r="AC261" s="997"/>
      <c r="AD261" s="997"/>
      <c r="AE261" s="997"/>
    </row>
    <row r="262" spans="3:31">
      <c r="C262" s="997"/>
      <c r="E262" s="998"/>
      <c r="F262" s="998"/>
      <c r="G262" s="997"/>
      <c r="H262" s="997"/>
      <c r="I262" s="997"/>
      <c r="J262" s="997"/>
      <c r="K262" s="997"/>
      <c r="L262" s="997"/>
      <c r="M262" s="997"/>
      <c r="N262" s="997"/>
      <c r="O262" s="997"/>
      <c r="P262" s="999"/>
      <c r="Q262" s="997"/>
      <c r="R262" s="997"/>
      <c r="S262" s="997"/>
      <c r="T262" s="997"/>
      <c r="U262" s="997"/>
      <c r="V262" s="997"/>
      <c r="W262" s="997"/>
      <c r="X262" s="997"/>
      <c r="Y262" s="997"/>
      <c r="Z262" s="997"/>
      <c r="AA262" s="997"/>
      <c r="AB262" s="997"/>
      <c r="AC262" s="997"/>
      <c r="AD262" s="997"/>
      <c r="AE262" s="997"/>
    </row>
    <row r="263" spans="3:31">
      <c r="C263" s="997"/>
      <c r="E263" s="998"/>
      <c r="F263" s="998"/>
      <c r="G263" s="997"/>
      <c r="H263" s="997"/>
      <c r="I263" s="997"/>
      <c r="J263" s="997"/>
      <c r="K263" s="997"/>
      <c r="L263" s="997"/>
      <c r="M263" s="997"/>
      <c r="N263" s="997"/>
      <c r="O263" s="997"/>
      <c r="P263" s="999"/>
      <c r="Q263" s="997"/>
      <c r="R263" s="997"/>
      <c r="S263" s="997"/>
      <c r="T263" s="997"/>
      <c r="U263" s="997"/>
      <c r="V263" s="997"/>
      <c r="W263" s="997"/>
      <c r="X263" s="997"/>
      <c r="Y263" s="997"/>
      <c r="Z263" s="997"/>
      <c r="AA263" s="997"/>
      <c r="AB263" s="997"/>
      <c r="AC263" s="997"/>
      <c r="AD263" s="997"/>
      <c r="AE263" s="997"/>
    </row>
    <row r="264" spans="3:31">
      <c r="C264" s="997"/>
      <c r="E264" s="998"/>
      <c r="F264" s="998"/>
      <c r="G264" s="997"/>
      <c r="H264" s="997"/>
      <c r="I264" s="997"/>
      <c r="J264" s="997"/>
      <c r="K264" s="997"/>
      <c r="L264" s="997"/>
      <c r="M264" s="997"/>
      <c r="N264" s="997"/>
      <c r="O264" s="997"/>
      <c r="P264" s="999"/>
      <c r="Q264" s="997"/>
      <c r="R264" s="997"/>
      <c r="S264" s="997"/>
      <c r="T264" s="997"/>
      <c r="U264" s="997"/>
      <c r="V264" s="997"/>
      <c r="W264" s="997"/>
      <c r="X264" s="997"/>
      <c r="Y264" s="997"/>
      <c r="Z264" s="997"/>
      <c r="AA264" s="997"/>
      <c r="AB264" s="997"/>
      <c r="AC264" s="997"/>
      <c r="AD264" s="997"/>
      <c r="AE264" s="997"/>
    </row>
    <row r="265" spans="3:31">
      <c r="C265" s="997"/>
      <c r="E265" s="998"/>
      <c r="F265" s="998"/>
      <c r="G265" s="997"/>
      <c r="H265" s="997"/>
      <c r="I265" s="997"/>
      <c r="J265" s="997"/>
      <c r="K265" s="997"/>
      <c r="L265" s="997"/>
      <c r="M265" s="997"/>
      <c r="N265" s="997"/>
      <c r="O265" s="997"/>
      <c r="P265" s="999"/>
      <c r="Q265" s="997"/>
      <c r="R265" s="997"/>
      <c r="S265" s="997"/>
      <c r="T265" s="997"/>
      <c r="U265" s="997"/>
      <c r="V265" s="997"/>
      <c r="W265" s="997"/>
      <c r="X265" s="997"/>
      <c r="Y265" s="997"/>
      <c r="Z265" s="997"/>
      <c r="AA265" s="997"/>
      <c r="AB265" s="997"/>
      <c r="AC265" s="997"/>
      <c r="AD265" s="997"/>
      <c r="AE265" s="997"/>
    </row>
    <row r="266" spans="3:31">
      <c r="C266" s="997"/>
      <c r="E266" s="998"/>
      <c r="F266" s="998"/>
      <c r="G266" s="997"/>
      <c r="H266" s="997"/>
      <c r="I266" s="997"/>
      <c r="J266" s="997"/>
      <c r="K266" s="997"/>
      <c r="L266" s="997"/>
      <c r="M266" s="997"/>
      <c r="N266" s="997"/>
      <c r="O266" s="997"/>
      <c r="P266" s="999"/>
      <c r="Q266" s="997"/>
      <c r="R266" s="997"/>
      <c r="S266" s="997"/>
      <c r="T266" s="997"/>
      <c r="U266" s="997"/>
      <c r="V266" s="997"/>
      <c r="W266" s="997"/>
      <c r="X266" s="997"/>
      <c r="Y266" s="997"/>
      <c r="Z266" s="997"/>
      <c r="AA266" s="997"/>
      <c r="AB266" s="997"/>
      <c r="AC266" s="997"/>
      <c r="AD266" s="997"/>
      <c r="AE266" s="997"/>
    </row>
    <row r="267" spans="3:31">
      <c r="C267" s="997"/>
      <c r="E267" s="998"/>
      <c r="F267" s="998"/>
      <c r="G267" s="997"/>
      <c r="H267" s="997"/>
      <c r="I267" s="997"/>
      <c r="J267" s="997"/>
      <c r="K267" s="997"/>
      <c r="L267" s="997"/>
      <c r="M267" s="997"/>
      <c r="N267" s="997"/>
      <c r="O267" s="997"/>
      <c r="P267" s="999"/>
      <c r="Q267" s="997"/>
      <c r="R267" s="997"/>
      <c r="S267" s="997"/>
      <c r="T267" s="997"/>
      <c r="U267" s="997"/>
      <c r="V267" s="997"/>
      <c r="W267" s="997"/>
      <c r="X267" s="997"/>
      <c r="Y267" s="997"/>
      <c r="Z267" s="997"/>
      <c r="AA267" s="997"/>
      <c r="AB267" s="997"/>
      <c r="AC267" s="997"/>
      <c r="AD267" s="997"/>
      <c r="AE267" s="997"/>
    </row>
    <row r="268" spans="3:31">
      <c r="C268" s="997"/>
      <c r="E268" s="998"/>
      <c r="F268" s="998"/>
      <c r="G268" s="997"/>
      <c r="H268" s="997"/>
      <c r="I268" s="997"/>
      <c r="J268" s="997"/>
      <c r="K268" s="997"/>
      <c r="L268" s="997"/>
      <c r="M268" s="997"/>
      <c r="N268" s="997"/>
      <c r="O268" s="997"/>
      <c r="P268" s="999"/>
      <c r="Q268" s="997"/>
      <c r="R268" s="997"/>
      <c r="S268" s="997"/>
      <c r="T268" s="997"/>
      <c r="U268" s="997"/>
      <c r="V268" s="997"/>
      <c r="W268" s="997"/>
      <c r="X268" s="997"/>
      <c r="Y268" s="997"/>
      <c r="Z268" s="997"/>
      <c r="AA268" s="997"/>
      <c r="AB268" s="997"/>
      <c r="AC268" s="997"/>
      <c r="AD268" s="997"/>
      <c r="AE268" s="997"/>
    </row>
    <row r="269" spans="3:31">
      <c r="C269" s="997"/>
      <c r="E269" s="998"/>
      <c r="F269" s="998"/>
      <c r="G269" s="997"/>
      <c r="H269" s="997"/>
      <c r="I269" s="997"/>
      <c r="J269" s="997"/>
      <c r="K269" s="997"/>
      <c r="L269" s="997"/>
      <c r="M269" s="997"/>
      <c r="N269" s="997"/>
      <c r="O269" s="997"/>
      <c r="P269" s="999"/>
      <c r="Q269" s="997"/>
      <c r="R269" s="997"/>
      <c r="S269" s="997"/>
      <c r="T269" s="997"/>
      <c r="U269" s="997"/>
      <c r="V269" s="997"/>
      <c r="W269" s="997"/>
      <c r="X269" s="997"/>
      <c r="Y269" s="997"/>
      <c r="Z269" s="997"/>
      <c r="AA269" s="997"/>
      <c r="AB269" s="997"/>
      <c r="AC269" s="997"/>
      <c r="AD269" s="997"/>
      <c r="AE269" s="997"/>
    </row>
    <row r="270" spans="3:31">
      <c r="C270" s="997"/>
      <c r="E270" s="998"/>
      <c r="F270" s="998"/>
      <c r="G270" s="997"/>
      <c r="H270" s="997"/>
      <c r="I270" s="997"/>
      <c r="J270" s="997"/>
      <c r="K270" s="997"/>
      <c r="L270" s="997"/>
      <c r="M270" s="997"/>
      <c r="N270" s="997"/>
      <c r="O270" s="997"/>
      <c r="P270" s="999"/>
      <c r="Q270" s="997"/>
      <c r="R270" s="997"/>
      <c r="S270" s="997"/>
      <c r="T270" s="997"/>
      <c r="U270" s="997"/>
      <c r="V270" s="997"/>
      <c r="W270" s="997"/>
      <c r="X270" s="997"/>
      <c r="Y270" s="997"/>
      <c r="Z270" s="997"/>
      <c r="AA270" s="997"/>
      <c r="AB270" s="997"/>
      <c r="AC270" s="997"/>
      <c r="AD270" s="997"/>
      <c r="AE270" s="997"/>
    </row>
    <row r="271" spans="3:31">
      <c r="C271" s="997"/>
      <c r="E271" s="998"/>
      <c r="F271" s="998"/>
      <c r="G271" s="997"/>
      <c r="H271" s="997"/>
      <c r="I271" s="997"/>
      <c r="J271" s="997"/>
      <c r="K271" s="997"/>
      <c r="L271" s="997"/>
      <c r="M271" s="997"/>
      <c r="N271" s="997"/>
      <c r="O271" s="997"/>
      <c r="P271" s="999"/>
      <c r="Q271" s="997"/>
      <c r="R271" s="997"/>
      <c r="S271" s="997"/>
      <c r="T271" s="997"/>
      <c r="U271" s="997"/>
      <c r="V271" s="997"/>
      <c r="W271" s="997"/>
      <c r="X271" s="997"/>
      <c r="Y271" s="997"/>
      <c r="Z271" s="997"/>
      <c r="AA271" s="997"/>
      <c r="AB271" s="997"/>
      <c r="AC271" s="997"/>
      <c r="AD271" s="997"/>
      <c r="AE271" s="997"/>
    </row>
    <row r="272" spans="3:31">
      <c r="C272" s="997"/>
      <c r="E272" s="998"/>
      <c r="F272" s="998"/>
      <c r="G272" s="997"/>
      <c r="H272" s="997"/>
      <c r="I272" s="997"/>
      <c r="J272" s="997"/>
      <c r="K272" s="997"/>
      <c r="L272" s="997"/>
      <c r="M272" s="997"/>
      <c r="N272" s="997"/>
      <c r="O272" s="997"/>
      <c r="P272" s="999"/>
      <c r="Q272" s="997"/>
      <c r="R272" s="997"/>
      <c r="S272" s="997"/>
      <c r="T272" s="997"/>
      <c r="U272" s="997"/>
      <c r="V272" s="997"/>
      <c r="W272" s="997"/>
      <c r="X272" s="997"/>
      <c r="Y272" s="997"/>
      <c r="Z272" s="997"/>
      <c r="AA272" s="997"/>
      <c r="AB272" s="997"/>
      <c r="AC272" s="997"/>
      <c r="AD272" s="997"/>
      <c r="AE272" s="997"/>
    </row>
    <row r="273" spans="3:31">
      <c r="C273" s="997"/>
      <c r="E273" s="998"/>
      <c r="F273" s="998"/>
      <c r="G273" s="997"/>
      <c r="H273" s="997"/>
      <c r="I273" s="997"/>
      <c r="J273" s="997"/>
      <c r="K273" s="997"/>
      <c r="L273" s="997"/>
      <c r="M273" s="997"/>
      <c r="N273" s="997"/>
      <c r="O273" s="997"/>
      <c r="P273" s="999"/>
      <c r="Q273" s="997"/>
      <c r="R273" s="997"/>
      <c r="S273" s="997"/>
      <c r="T273" s="997"/>
      <c r="U273" s="997"/>
      <c r="V273" s="997"/>
      <c r="W273" s="997"/>
      <c r="X273" s="997"/>
      <c r="Y273" s="997"/>
      <c r="Z273" s="997"/>
      <c r="AA273" s="997"/>
      <c r="AB273" s="997"/>
      <c r="AC273" s="997"/>
      <c r="AD273" s="997"/>
      <c r="AE273" s="997"/>
    </row>
    <row r="274" spans="3:31">
      <c r="C274" s="997"/>
      <c r="E274" s="998"/>
      <c r="F274" s="998"/>
      <c r="G274" s="997"/>
      <c r="H274" s="997"/>
      <c r="I274" s="997"/>
      <c r="J274" s="997"/>
      <c r="K274" s="997"/>
      <c r="L274" s="997"/>
      <c r="M274" s="997"/>
      <c r="N274" s="997"/>
      <c r="O274" s="997"/>
      <c r="P274" s="999"/>
      <c r="Q274" s="997"/>
      <c r="R274" s="997"/>
      <c r="S274" s="997"/>
      <c r="T274" s="997"/>
      <c r="U274" s="997"/>
      <c r="V274" s="997"/>
      <c r="W274" s="997"/>
      <c r="X274" s="997"/>
      <c r="Y274" s="997"/>
      <c r="Z274" s="997"/>
      <c r="AA274" s="997"/>
      <c r="AB274" s="997"/>
      <c r="AC274" s="997"/>
      <c r="AD274" s="997"/>
      <c r="AE274" s="997"/>
    </row>
    <row r="275" spans="3:31">
      <c r="C275" s="997"/>
      <c r="E275" s="998"/>
      <c r="F275" s="998"/>
      <c r="G275" s="997"/>
      <c r="H275" s="997"/>
      <c r="I275" s="997"/>
      <c r="J275" s="997"/>
      <c r="K275" s="997"/>
      <c r="L275" s="997"/>
      <c r="M275" s="997"/>
      <c r="N275" s="997"/>
      <c r="O275" s="997"/>
      <c r="P275" s="999"/>
      <c r="Q275" s="997"/>
      <c r="R275" s="997"/>
      <c r="S275" s="997"/>
      <c r="T275" s="997"/>
      <c r="U275" s="997"/>
      <c r="V275" s="997"/>
      <c r="W275" s="997"/>
      <c r="X275" s="997"/>
      <c r="Y275" s="997"/>
      <c r="Z275" s="997"/>
      <c r="AA275" s="997"/>
      <c r="AB275" s="997"/>
      <c r="AC275" s="997"/>
      <c r="AD275" s="997"/>
      <c r="AE275" s="997"/>
    </row>
    <row r="276" spans="3:31">
      <c r="C276" s="997"/>
      <c r="E276" s="998"/>
      <c r="F276" s="998"/>
      <c r="G276" s="997"/>
      <c r="H276" s="997"/>
      <c r="I276" s="997"/>
      <c r="J276" s="997"/>
      <c r="K276" s="997"/>
      <c r="L276" s="997"/>
      <c r="M276" s="997"/>
      <c r="N276" s="997"/>
      <c r="O276" s="997"/>
      <c r="P276" s="999"/>
      <c r="Q276" s="997"/>
      <c r="R276" s="997"/>
      <c r="S276" s="997"/>
      <c r="T276" s="997"/>
      <c r="U276" s="997"/>
      <c r="V276" s="997"/>
      <c r="W276" s="997"/>
      <c r="X276" s="997"/>
      <c r="Y276" s="997"/>
      <c r="Z276" s="997"/>
      <c r="AA276" s="997"/>
      <c r="AB276" s="997"/>
      <c r="AC276" s="997"/>
      <c r="AD276" s="997"/>
      <c r="AE276" s="997"/>
    </row>
    <row r="277" spans="3:31">
      <c r="C277" s="997"/>
      <c r="E277" s="998"/>
      <c r="F277" s="998"/>
      <c r="G277" s="997"/>
      <c r="H277" s="997"/>
      <c r="I277" s="997"/>
      <c r="J277" s="997"/>
      <c r="K277" s="997"/>
      <c r="L277" s="997"/>
      <c r="M277" s="997"/>
      <c r="N277" s="997"/>
      <c r="O277" s="997"/>
      <c r="P277" s="999"/>
      <c r="Q277" s="997"/>
      <c r="R277" s="997"/>
      <c r="S277" s="997"/>
      <c r="T277" s="997"/>
      <c r="U277" s="997"/>
      <c r="V277" s="997"/>
      <c r="W277" s="997"/>
      <c r="X277" s="997"/>
      <c r="Y277" s="997"/>
      <c r="Z277" s="997"/>
      <c r="AA277" s="997"/>
      <c r="AB277" s="997"/>
      <c r="AC277" s="997"/>
      <c r="AD277" s="997"/>
      <c r="AE277" s="997"/>
    </row>
    <row r="278" spans="3:31">
      <c r="C278" s="997"/>
      <c r="E278" s="998"/>
      <c r="F278" s="998"/>
      <c r="G278" s="997"/>
      <c r="H278" s="997"/>
      <c r="I278" s="997"/>
      <c r="J278" s="997"/>
      <c r="K278" s="997"/>
      <c r="L278" s="997"/>
      <c r="M278" s="997"/>
      <c r="N278" s="997"/>
      <c r="O278" s="997"/>
      <c r="P278" s="999"/>
      <c r="Q278" s="997"/>
      <c r="R278" s="997"/>
      <c r="S278" s="997"/>
      <c r="T278" s="997"/>
      <c r="U278" s="997"/>
      <c r="V278" s="997"/>
      <c r="W278" s="997"/>
      <c r="X278" s="997"/>
      <c r="Y278" s="997"/>
      <c r="Z278" s="997"/>
      <c r="AA278" s="997"/>
      <c r="AB278" s="997"/>
      <c r="AC278" s="997"/>
      <c r="AD278" s="997"/>
      <c r="AE278" s="997"/>
    </row>
    <row r="279" spans="3:31">
      <c r="C279" s="997"/>
      <c r="E279" s="998"/>
      <c r="F279" s="998"/>
      <c r="G279" s="997"/>
      <c r="H279" s="997"/>
      <c r="I279" s="997"/>
      <c r="J279" s="997"/>
      <c r="K279" s="997"/>
      <c r="L279" s="997"/>
      <c r="M279" s="997"/>
      <c r="N279" s="997"/>
      <c r="O279" s="997"/>
      <c r="P279" s="999"/>
      <c r="Q279" s="997"/>
      <c r="R279" s="997"/>
      <c r="S279" s="997"/>
      <c r="T279" s="997"/>
      <c r="U279" s="997"/>
      <c r="V279" s="997"/>
      <c r="W279" s="997"/>
      <c r="X279" s="997"/>
      <c r="Y279" s="997"/>
      <c r="Z279" s="997"/>
      <c r="AA279" s="997"/>
      <c r="AB279" s="997"/>
      <c r="AC279" s="997"/>
      <c r="AD279" s="997"/>
      <c r="AE279" s="997"/>
    </row>
    <row r="280" spans="3:31">
      <c r="C280" s="997"/>
      <c r="E280" s="998"/>
      <c r="F280" s="998"/>
      <c r="G280" s="997"/>
      <c r="H280" s="997"/>
      <c r="I280" s="997"/>
      <c r="J280" s="997"/>
      <c r="K280" s="997"/>
      <c r="L280" s="997"/>
      <c r="M280" s="997"/>
      <c r="N280" s="997"/>
      <c r="O280" s="997"/>
      <c r="P280" s="999"/>
      <c r="Q280" s="997"/>
      <c r="R280" s="997"/>
      <c r="S280" s="997"/>
      <c r="T280" s="997"/>
      <c r="U280" s="997"/>
      <c r="V280" s="997"/>
      <c r="W280" s="997"/>
      <c r="X280" s="997"/>
      <c r="Y280" s="997"/>
      <c r="Z280" s="997"/>
      <c r="AA280" s="997"/>
      <c r="AB280" s="997"/>
      <c r="AC280" s="997"/>
      <c r="AD280" s="997"/>
      <c r="AE280" s="997"/>
    </row>
    <row r="281" spans="3:31">
      <c r="C281" s="997"/>
      <c r="E281" s="998"/>
      <c r="F281" s="998"/>
      <c r="G281" s="997"/>
      <c r="H281" s="997"/>
      <c r="I281" s="997"/>
      <c r="J281" s="997"/>
      <c r="K281" s="997"/>
      <c r="L281" s="997"/>
      <c r="M281" s="997"/>
      <c r="N281" s="997"/>
      <c r="O281" s="997"/>
      <c r="P281" s="999"/>
      <c r="Q281" s="997"/>
      <c r="R281" s="997"/>
      <c r="S281" s="997"/>
      <c r="T281" s="997"/>
      <c r="U281" s="997"/>
      <c r="V281" s="997"/>
      <c r="W281" s="997"/>
      <c r="X281" s="997"/>
      <c r="Y281" s="997"/>
      <c r="Z281" s="997"/>
      <c r="AA281" s="997"/>
      <c r="AB281" s="997"/>
      <c r="AC281" s="997"/>
      <c r="AD281" s="997"/>
      <c r="AE281" s="997"/>
    </row>
    <row r="282" spans="3:31">
      <c r="C282" s="997"/>
      <c r="E282" s="998"/>
      <c r="F282" s="998"/>
      <c r="G282" s="997"/>
      <c r="H282" s="997"/>
      <c r="I282" s="997"/>
      <c r="J282" s="997"/>
      <c r="K282" s="997"/>
      <c r="L282" s="997"/>
      <c r="M282" s="997"/>
      <c r="N282" s="997"/>
      <c r="O282" s="997"/>
      <c r="P282" s="999"/>
      <c r="Q282" s="997"/>
      <c r="R282" s="997"/>
      <c r="S282" s="997"/>
      <c r="T282" s="997"/>
      <c r="U282" s="997"/>
      <c r="V282" s="997"/>
      <c r="W282" s="997"/>
      <c r="X282" s="997"/>
      <c r="Y282" s="997"/>
      <c r="Z282" s="997"/>
      <c r="AA282" s="997"/>
      <c r="AB282" s="997"/>
      <c r="AC282" s="997"/>
      <c r="AD282" s="997"/>
      <c r="AE282" s="997"/>
    </row>
    <row r="283" spans="3:31">
      <c r="C283" s="997"/>
      <c r="E283" s="998"/>
      <c r="F283" s="998"/>
      <c r="G283" s="997"/>
      <c r="H283" s="997"/>
      <c r="I283" s="997"/>
      <c r="J283" s="997"/>
      <c r="K283" s="997"/>
      <c r="L283" s="997"/>
      <c r="M283" s="997"/>
      <c r="N283" s="997"/>
      <c r="O283" s="997"/>
      <c r="P283" s="999"/>
      <c r="Q283" s="997"/>
      <c r="R283" s="997"/>
      <c r="S283" s="997"/>
      <c r="T283" s="997"/>
      <c r="U283" s="997"/>
      <c r="V283" s="997"/>
      <c r="W283" s="997"/>
      <c r="X283" s="997"/>
      <c r="Y283" s="997"/>
      <c r="Z283" s="997"/>
      <c r="AA283" s="997"/>
      <c r="AB283" s="997"/>
      <c r="AC283" s="997"/>
      <c r="AD283" s="997"/>
      <c r="AE283" s="997"/>
    </row>
    <row r="284" spans="3:31">
      <c r="C284" s="997"/>
      <c r="E284" s="998"/>
      <c r="F284" s="998"/>
      <c r="G284" s="997"/>
      <c r="H284" s="997"/>
      <c r="I284" s="997"/>
      <c r="J284" s="997"/>
      <c r="K284" s="997"/>
      <c r="L284" s="997"/>
      <c r="M284" s="997"/>
      <c r="N284" s="997"/>
      <c r="O284" s="997"/>
      <c r="P284" s="999"/>
      <c r="Q284" s="997"/>
      <c r="R284" s="997"/>
      <c r="S284" s="997"/>
      <c r="T284" s="997"/>
      <c r="U284" s="997"/>
      <c r="V284" s="997"/>
      <c r="W284" s="997"/>
      <c r="X284" s="997"/>
      <c r="Y284" s="997"/>
      <c r="Z284" s="997"/>
      <c r="AA284" s="997"/>
      <c r="AB284" s="997"/>
      <c r="AC284" s="997"/>
      <c r="AD284" s="997"/>
      <c r="AE284" s="997"/>
    </row>
    <row r="285" spans="3:31">
      <c r="C285" s="997"/>
      <c r="E285" s="998"/>
      <c r="F285" s="998"/>
      <c r="G285" s="997"/>
      <c r="H285" s="997"/>
      <c r="I285" s="997"/>
      <c r="J285" s="997"/>
      <c r="K285" s="997"/>
      <c r="L285" s="997"/>
      <c r="M285" s="997"/>
      <c r="N285" s="997"/>
      <c r="O285" s="997"/>
      <c r="P285" s="999"/>
      <c r="Q285" s="997"/>
      <c r="R285" s="997"/>
      <c r="S285" s="997"/>
      <c r="T285" s="997"/>
      <c r="U285" s="997"/>
      <c r="V285" s="997"/>
      <c r="W285" s="997"/>
      <c r="X285" s="997"/>
      <c r="Y285" s="997"/>
      <c r="Z285" s="997"/>
      <c r="AA285" s="997"/>
      <c r="AB285" s="997"/>
      <c r="AC285" s="997"/>
      <c r="AD285" s="997"/>
      <c r="AE285" s="997"/>
    </row>
    <row r="286" spans="3:31">
      <c r="C286" s="997"/>
      <c r="E286" s="998"/>
      <c r="F286" s="998"/>
      <c r="G286" s="997"/>
      <c r="H286" s="997"/>
      <c r="I286" s="997"/>
      <c r="J286" s="997"/>
      <c r="K286" s="997"/>
      <c r="L286" s="997"/>
      <c r="M286" s="997"/>
      <c r="N286" s="997"/>
      <c r="O286" s="997"/>
      <c r="P286" s="999"/>
      <c r="Q286" s="997"/>
      <c r="R286" s="997"/>
      <c r="S286" s="997"/>
      <c r="T286" s="997"/>
      <c r="U286" s="997"/>
      <c r="V286" s="997"/>
      <c r="W286" s="997"/>
      <c r="X286" s="997"/>
      <c r="Y286" s="997"/>
      <c r="Z286" s="997"/>
      <c r="AA286" s="997"/>
      <c r="AB286" s="997"/>
      <c r="AC286" s="997"/>
      <c r="AD286" s="997"/>
      <c r="AE286" s="997"/>
    </row>
    <row r="287" spans="3:31">
      <c r="C287" s="997"/>
      <c r="E287" s="998"/>
      <c r="F287" s="998"/>
      <c r="G287" s="997"/>
      <c r="H287" s="997"/>
      <c r="I287" s="997"/>
      <c r="J287" s="997"/>
      <c r="K287" s="997"/>
      <c r="L287" s="997"/>
      <c r="M287" s="997"/>
      <c r="N287" s="997"/>
      <c r="O287" s="997"/>
      <c r="P287" s="999"/>
      <c r="Q287" s="997"/>
      <c r="R287" s="997"/>
      <c r="S287" s="997"/>
      <c r="T287" s="997"/>
      <c r="U287" s="997"/>
      <c r="V287" s="997"/>
      <c r="W287" s="997"/>
      <c r="X287" s="997"/>
      <c r="Y287" s="997"/>
      <c r="Z287" s="997"/>
      <c r="AA287" s="997"/>
      <c r="AB287" s="997"/>
      <c r="AC287" s="997"/>
      <c r="AD287" s="997"/>
      <c r="AE287" s="997"/>
    </row>
    <row r="288" spans="3:31">
      <c r="C288" s="997"/>
      <c r="E288" s="998"/>
      <c r="F288" s="998"/>
      <c r="G288" s="997"/>
      <c r="H288" s="997"/>
      <c r="I288" s="997"/>
      <c r="J288" s="997"/>
      <c r="K288" s="997"/>
      <c r="L288" s="997"/>
      <c r="M288" s="997"/>
      <c r="N288" s="997"/>
      <c r="O288" s="997"/>
      <c r="P288" s="999"/>
      <c r="Q288" s="997"/>
      <c r="R288" s="997"/>
      <c r="S288" s="997"/>
      <c r="T288" s="997"/>
      <c r="U288" s="997"/>
      <c r="V288" s="997"/>
      <c r="W288" s="997"/>
      <c r="X288" s="997"/>
      <c r="Y288" s="997"/>
      <c r="Z288" s="997"/>
      <c r="AA288" s="997"/>
      <c r="AB288" s="997"/>
      <c r="AC288" s="997"/>
      <c r="AD288" s="997"/>
      <c r="AE288" s="997"/>
    </row>
    <row r="289" spans="3:31">
      <c r="C289" s="997"/>
      <c r="E289" s="998"/>
      <c r="F289" s="998"/>
      <c r="G289" s="997"/>
      <c r="H289" s="997"/>
      <c r="I289" s="997"/>
      <c r="J289" s="997"/>
      <c r="K289" s="997"/>
      <c r="L289" s="997"/>
      <c r="M289" s="997"/>
      <c r="N289" s="997"/>
      <c r="O289" s="997"/>
      <c r="P289" s="999"/>
      <c r="Q289" s="997"/>
      <c r="R289" s="997"/>
      <c r="S289" s="997"/>
      <c r="T289" s="997"/>
      <c r="U289" s="997"/>
      <c r="V289" s="997"/>
      <c r="W289" s="997"/>
      <c r="X289" s="997"/>
      <c r="Y289" s="997"/>
      <c r="Z289" s="997"/>
      <c r="AA289" s="997"/>
      <c r="AB289" s="997"/>
      <c r="AC289" s="997"/>
      <c r="AD289" s="997"/>
      <c r="AE289" s="997"/>
    </row>
    <row r="290" spans="3:31">
      <c r="C290" s="997"/>
      <c r="E290" s="998"/>
      <c r="F290" s="998"/>
      <c r="G290" s="997"/>
      <c r="H290" s="997"/>
      <c r="I290" s="997"/>
      <c r="J290" s="997"/>
      <c r="K290" s="997"/>
      <c r="L290" s="997"/>
      <c r="M290" s="997"/>
      <c r="N290" s="997"/>
      <c r="O290" s="997"/>
      <c r="P290" s="999"/>
      <c r="Q290" s="997"/>
      <c r="R290" s="997"/>
      <c r="S290" s="997"/>
      <c r="T290" s="997"/>
      <c r="U290" s="997"/>
      <c r="V290" s="997"/>
      <c r="W290" s="997"/>
      <c r="X290" s="997"/>
      <c r="Y290" s="997"/>
      <c r="Z290" s="997"/>
      <c r="AA290" s="997"/>
      <c r="AB290" s="997"/>
      <c r="AC290" s="997"/>
      <c r="AD290" s="997"/>
      <c r="AE290" s="997"/>
    </row>
    <row r="291" spans="3:31">
      <c r="C291" s="997"/>
      <c r="E291" s="998"/>
      <c r="F291" s="998"/>
      <c r="G291" s="997"/>
      <c r="H291" s="997"/>
      <c r="I291" s="997"/>
      <c r="J291" s="997"/>
      <c r="K291" s="997"/>
      <c r="L291" s="997"/>
      <c r="M291" s="997"/>
      <c r="N291" s="997"/>
      <c r="O291" s="997"/>
      <c r="P291" s="999"/>
      <c r="Q291" s="997"/>
      <c r="R291" s="997"/>
      <c r="S291" s="997"/>
      <c r="T291" s="997"/>
      <c r="U291" s="997"/>
      <c r="V291" s="997"/>
      <c r="W291" s="997"/>
      <c r="X291" s="997"/>
      <c r="Y291" s="997"/>
      <c r="Z291" s="997"/>
      <c r="AA291" s="997"/>
      <c r="AB291" s="997"/>
      <c r="AC291" s="997"/>
      <c r="AD291" s="997"/>
      <c r="AE291" s="997"/>
    </row>
    <row r="292" spans="3:31">
      <c r="C292" s="997"/>
      <c r="E292" s="998"/>
      <c r="F292" s="998"/>
      <c r="G292" s="997"/>
      <c r="H292" s="997"/>
      <c r="I292" s="997"/>
      <c r="J292" s="997"/>
      <c r="K292" s="997"/>
      <c r="L292" s="997"/>
      <c r="M292" s="997"/>
      <c r="N292" s="997"/>
      <c r="O292" s="997"/>
      <c r="P292" s="999"/>
      <c r="Q292" s="997"/>
      <c r="R292" s="997"/>
      <c r="S292" s="997"/>
      <c r="T292" s="997"/>
      <c r="U292" s="997"/>
      <c r="V292" s="997"/>
      <c r="W292" s="997"/>
      <c r="X292" s="997"/>
      <c r="Y292" s="997"/>
      <c r="Z292" s="997"/>
      <c r="AA292" s="997"/>
      <c r="AB292" s="997"/>
      <c r="AC292" s="997"/>
      <c r="AD292" s="997"/>
      <c r="AE292" s="997"/>
    </row>
    <row r="293" spans="3:31">
      <c r="C293" s="997"/>
      <c r="E293" s="998"/>
      <c r="F293" s="998"/>
      <c r="G293" s="997"/>
      <c r="H293" s="997"/>
      <c r="I293" s="997"/>
      <c r="J293" s="997"/>
      <c r="K293" s="997"/>
      <c r="L293" s="997"/>
      <c r="M293" s="997"/>
      <c r="N293" s="997"/>
      <c r="O293" s="997"/>
      <c r="P293" s="999"/>
      <c r="Q293" s="997"/>
      <c r="R293" s="997"/>
      <c r="S293" s="997"/>
      <c r="T293" s="997"/>
      <c r="U293" s="997"/>
      <c r="V293" s="997"/>
      <c r="W293" s="997"/>
      <c r="X293" s="997"/>
      <c r="Y293" s="997"/>
      <c r="Z293" s="997"/>
      <c r="AA293" s="997"/>
      <c r="AB293" s="997"/>
      <c r="AC293" s="997"/>
      <c r="AD293" s="997"/>
      <c r="AE293" s="997"/>
    </row>
    <row r="294" spans="3:31">
      <c r="C294" s="997"/>
      <c r="E294" s="998"/>
      <c r="F294" s="998"/>
      <c r="G294" s="997"/>
      <c r="H294" s="997"/>
      <c r="I294" s="997"/>
      <c r="J294" s="997"/>
      <c r="K294" s="997"/>
      <c r="L294" s="997"/>
      <c r="M294" s="997"/>
      <c r="N294" s="997"/>
      <c r="O294" s="997"/>
      <c r="P294" s="999"/>
      <c r="Q294" s="997"/>
      <c r="R294" s="997"/>
      <c r="S294" s="997"/>
      <c r="T294" s="997"/>
      <c r="U294" s="997"/>
      <c r="V294" s="997"/>
      <c r="W294" s="997"/>
      <c r="X294" s="997"/>
      <c r="Y294" s="997"/>
      <c r="Z294" s="997"/>
      <c r="AA294" s="997"/>
      <c r="AB294" s="997"/>
      <c r="AC294" s="997"/>
      <c r="AD294" s="997"/>
      <c r="AE294" s="997"/>
    </row>
    <row r="295" spans="3:31">
      <c r="C295" s="997"/>
      <c r="E295" s="998"/>
      <c r="F295" s="998"/>
      <c r="G295" s="997"/>
      <c r="H295" s="997"/>
      <c r="I295" s="997"/>
      <c r="J295" s="997"/>
      <c r="K295" s="997"/>
      <c r="L295" s="997"/>
      <c r="M295" s="997"/>
      <c r="N295" s="997"/>
      <c r="O295" s="997"/>
      <c r="P295" s="999"/>
      <c r="Q295" s="997"/>
      <c r="R295" s="997"/>
      <c r="S295" s="997"/>
      <c r="T295" s="997"/>
      <c r="U295" s="997"/>
      <c r="V295" s="997"/>
      <c r="W295" s="997"/>
      <c r="X295" s="997"/>
      <c r="Y295" s="997"/>
      <c r="Z295" s="997"/>
      <c r="AA295" s="997"/>
      <c r="AB295" s="997"/>
      <c r="AC295" s="997"/>
      <c r="AD295" s="997"/>
      <c r="AE295" s="997"/>
    </row>
    <row r="296" spans="3:31">
      <c r="C296" s="997"/>
      <c r="E296" s="998"/>
      <c r="F296" s="998"/>
      <c r="G296" s="997"/>
      <c r="H296" s="997"/>
      <c r="I296" s="997"/>
      <c r="J296" s="997"/>
      <c r="K296" s="997"/>
      <c r="L296" s="997"/>
      <c r="M296" s="997"/>
      <c r="N296" s="997"/>
      <c r="O296" s="997"/>
      <c r="P296" s="999"/>
      <c r="Q296" s="997"/>
      <c r="R296" s="997"/>
      <c r="S296" s="997"/>
      <c r="T296" s="997"/>
      <c r="U296" s="997"/>
      <c r="V296" s="997"/>
      <c r="W296" s="997"/>
      <c r="X296" s="997"/>
      <c r="Y296" s="997"/>
      <c r="Z296" s="997"/>
      <c r="AA296" s="997"/>
      <c r="AB296" s="997"/>
      <c r="AC296" s="997"/>
      <c r="AD296" s="997"/>
      <c r="AE296" s="997"/>
    </row>
    <row r="297" spans="3:31">
      <c r="C297" s="997"/>
      <c r="E297" s="998"/>
      <c r="F297" s="998"/>
      <c r="G297" s="997"/>
      <c r="H297" s="997"/>
      <c r="I297" s="997"/>
      <c r="J297" s="997"/>
      <c r="K297" s="997"/>
      <c r="L297" s="997"/>
      <c r="M297" s="997"/>
      <c r="N297" s="997"/>
      <c r="O297" s="997"/>
      <c r="P297" s="999"/>
      <c r="Q297" s="997"/>
      <c r="R297" s="997"/>
      <c r="S297" s="997"/>
      <c r="T297" s="997"/>
      <c r="U297" s="997"/>
      <c r="V297" s="997"/>
      <c r="W297" s="997"/>
      <c r="X297" s="997"/>
      <c r="Y297" s="997"/>
      <c r="Z297" s="997"/>
      <c r="AA297" s="997"/>
      <c r="AB297" s="997"/>
      <c r="AC297" s="997"/>
      <c r="AD297" s="997"/>
      <c r="AE297" s="997"/>
    </row>
    <row r="298" spans="3:31">
      <c r="C298" s="997"/>
      <c r="E298" s="998"/>
      <c r="F298" s="998"/>
      <c r="G298" s="997"/>
      <c r="H298" s="997"/>
      <c r="I298" s="997"/>
      <c r="J298" s="997"/>
      <c r="K298" s="997"/>
      <c r="L298" s="997"/>
      <c r="M298" s="997"/>
      <c r="N298" s="997"/>
      <c r="O298" s="997"/>
      <c r="P298" s="999"/>
      <c r="Q298" s="997"/>
      <c r="R298" s="997"/>
      <c r="S298" s="997"/>
      <c r="T298" s="997"/>
      <c r="U298" s="997"/>
      <c r="V298" s="997"/>
      <c r="W298" s="997"/>
      <c r="X298" s="997"/>
      <c r="Y298" s="997"/>
      <c r="Z298" s="997"/>
      <c r="AA298" s="997"/>
      <c r="AB298" s="997"/>
      <c r="AC298" s="997"/>
      <c r="AD298" s="997"/>
      <c r="AE298" s="997"/>
    </row>
    <row r="299" spans="3:31">
      <c r="C299" s="997"/>
      <c r="E299" s="998"/>
      <c r="F299" s="998"/>
      <c r="G299" s="997"/>
      <c r="H299" s="997"/>
      <c r="I299" s="997"/>
      <c r="J299" s="997"/>
      <c r="K299" s="997"/>
      <c r="L299" s="997"/>
      <c r="M299" s="997"/>
      <c r="N299" s="997"/>
      <c r="O299" s="997"/>
      <c r="P299" s="999"/>
      <c r="Q299" s="997"/>
      <c r="R299" s="997"/>
      <c r="S299" s="997"/>
      <c r="T299" s="997"/>
      <c r="U299" s="997"/>
      <c r="V299" s="997"/>
      <c r="W299" s="997"/>
      <c r="X299" s="997"/>
      <c r="Y299" s="997"/>
      <c r="Z299" s="997"/>
      <c r="AA299" s="997"/>
      <c r="AB299" s="997"/>
      <c r="AC299" s="997"/>
      <c r="AD299" s="997"/>
      <c r="AE299" s="997"/>
    </row>
    <row r="300" spans="3:31">
      <c r="C300" s="997"/>
      <c r="E300" s="998"/>
      <c r="F300" s="998"/>
      <c r="G300" s="997"/>
      <c r="H300" s="997"/>
      <c r="I300" s="997"/>
      <c r="J300" s="997"/>
      <c r="K300" s="997"/>
      <c r="L300" s="997"/>
      <c r="M300" s="997"/>
      <c r="N300" s="997"/>
      <c r="O300" s="997"/>
      <c r="P300" s="999"/>
      <c r="Q300" s="997"/>
      <c r="R300" s="997"/>
      <c r="S300" s="997"/>
      <c r="T300" s="997"/>
      <c r="U300" s="997"/>
      <c r="V300" s="997"/>
      <c r="W300" s="997"/>
      <c r="X300" s="997"/>
      <c r="Y300" s="997"/>
      <c r="Z300" s="997"/>
      <c r="AA300" s="997"/>
      <c r="AB300" s="997"/>
      <c r="AC300" s="997"/>
      <c r="AD300" s="997"/>
      <c r="AE300" s="997"/>
    </row>
    <row r="301" spans="3:31">
      <c r="C301" s="997"/>
      <c r="E301" s="998"/>
      <c r="F301" s="998"/>
      <c r="G301" s="997"/>
      <c r="H301" s="997"/>
      <c r="I301" s="997"/>
      <c r="J301" s="997"/>
      <c r="K301" s="997"/>
      <c r="L301" s="997"/>
      <c r="M301" s="997"/>
      <c r="N301" s="997"/>
      <c r="O301" s="997"/>
      <c r="P301" s="999"/>
      <c r="Q301" s="997"/>
      <c r="R301" s="997"/>
      <c r="S301" s="997"/>
      <c r="T301" s="997"/>
      <c r="U301" s="997"/>
      <c r="V301" s="997"/>
      <c r="W301" s="997"/>
      <c r="X301" s="997"/>
      <c r="Y301" s="997"/>
      <c r="Z301" s="997"/>
      <c r="AA301" s="997"/>
      <c r="AB301" s="997"/>
      <c r="AC301" s="997"/>
      <c r="AD301" s="997"/>
      <c r="AE301" s="997"/>
    </row>
    <row r="302" spans="3:31">
      <c r="C302" s="997"/>
      <c r="E302" s="998"/>
      <c r="F302" s="998"/>
      <c r="G302" s="997"/>
      <c r="H302" s="997"/>
      <c r="I302" s="997"/>
      <c r="J302" s="997"/>
      <c r="K302" s="997"/>
      <c r="L302" s="997"/>
      <c r="M302" s="997"/>
      <c r="N302" s="997"/>
      <c r="O302" s="997"/>
      <c r="P302" s="999"/>
      <c r="Q302" s="997"/>
      <c r="R302" s="997"/>
      <c r="S302" s="997"/>
      <c r="T302" s="997"/>
      <c r="U302" s="997"/>
      <c r="V302" s="997"/>
      <c r="W302" s="997"/>
      <c r="X302" s="997"/>
      <c r="Y302" s="997"/>
      <c r="Z302" s="997"/>
      <c r="AA302" s="997"/>
      <c r="AB302" s="997"/>
      <c r="AC302" s="997"/>
      <c r="AD302" s="997"/>
      <c r="AE302" s="997"/>
    </row>
    <row r="303" spans="3:31">
      <c r="C303" s="997"/>
      <c r="E303" s="998"/>
      <c r="F303" s="998"/>
      <c r="G303" s="997"/>
      <c r="H303" s="997"/>
      <c r="I303" s="997"/>
      <c r="J303" s="997"/>
      <c r="K303" s="997"/>
      <c r="L303" s="997"/>
      <c r="M303" s="997"/>
      <c r="N303" s="997"/>
      <c r="O303" s="997"/>
      <c r="P303" s="999"/>
      <c r="Q303" s="997"/>
      <c r="R303" s="997"/>
      <c r="S303" s="997"/>
      <c r="T303" s="997"/>
      <c r="U303" s="997"/>
      <c r="V303" s="997"/>
      <c r="W303" s="997"/>
      <c r="X303" s="997"/>
      <c r="Y303" s="997"/>
      <c r="Z303" s="997"/>
      <c r="AA303" s="997"/>
      <c r="AB303" s="997"/>
      <c r="AC303" s="997"/>
      <c r="AD303" s="997"/>
      <c r="AE303" s="997"/>
    </row>
    <row r="304" spans="3:31">
      <c r="C304" s="997"/>
      <c r="E304" s="998"/>
      <c r="F304" s="998"/>
      <c r="G304" s="997"/>
      <c r="H304" s="997"/>
      <c r="I304" s="997"/>
      <c r="J304" s="997"/>
      <c r="K304" s="997"/>
      <c r="L304" s="997"/>
      <c r="M304" s="997"/>
      <c r="N304" s="997"/>
      <c r="O304" s="997"/>
      <c r="P304" s="999"/>
      <c r="Q304" s="997"/>
      <c r="R304" s="997"/>
      <c r="S304" s="997"/>
      <c r="T304" s="997"/>
      <c r="U304" s="997"/>
      <c r="V304" s="997"/>
      <c r="W304" s="997"/>
      <c r="X304" s="997"/>
      <c r="Y304" s="997"/>
      <c r="Z304" s="997"/>
      <c r="AA304" s="997"/>
      <c r="AB304" s="997"/>
      <c r="AC304" s="997"/>
      <c r="AD304" s="997"/>
      <c r="AE304" s="997"/>
    </row>
    <row r="305" spans="3:31">
      <c r="C305" s="997"/>
      <c r="E305" s="998"/>
      <c r="F305" s="998"/>
      <c r="G305" s="997"/>
      <c r="H305" s="997"/>
      <c r="I305" s="997"/>
      <c r="J305" s="997"/>
      <c r="K305" s="997"/>
      <c r="L305" s="997"/>
      <c r="M305" s="997"/>
      <c r="N305" s="997"/>
      <c r="O305" s="997"/>
      <c r="P305" s="999"/>
      <c r="Q305" s="997"/>
      <c r="R305" s="997"/>
      <c r="S305" s="997"/>
      <c r="T305" s="997"/>
      <c r="U305" s="997"/>
      <c r="V305" s="997"/>
      <c r="W305" s="997"/>
      <c r="X305" s="997"/>
      <c r="Y305" s="997"/>
      <c r="Z305" s="997"/>
      <c r="AA305" s="997"/>
      <c r="AB305" s="997"/>
      <c r="AC305" s="997"/>
      <c r="AD305" s="997"/>
      <c r="AE305" s="997"/>
    </row>
    <row r="306" spans="3:31">
      <c r="C306" s="997"/>
      <c r="E306" s="998"/>
      <c r="F306" s="998"/>
      <c r="G306" s="997"/>
      <c r="H306" s="997"/>
      <c r="I306" s="997"/>
      <c r="J306" s="997"/>
      <c r="K306" s="997"/>
      <c r="L306" s="997"/>
      <c r="M306" s="997"/>
      <c r="N306" s="997"/>
      <c r="O306" s="997"/>
      <c r="P306" s="999"/>
      <c r="Q306" s="997"/>
      <c r="R306" s="997"/>
      <c r="S306" s="997"/>
      <c r="T306" s="997"/>
      <c r="U306" s="997"/>
      <c r="V306" s="997"/>
      <c r="W306" s="997"/>
      <c r="X306" s="997"/>
      <c r="Y306" s="997"/>
      <c r="Z306" s="997"/>
      <c r="AA306" s="997"/>
      <c r="AB306" s="997"/>
      <c r="AC306" s="997"/>
      <c r="AD306" s="997"/>
      <c r="AE306" s="997"/>
    </row>
    <row r="307" spans="3:31">
      <c r="C307" s="997"/>
      <c r="E307" s="998"/>
      <c r="F307" s="998"/>
      <c r="G307" s="997"/>
      <c r="H307" s="997"/>
      <c r="I307" s="997"/>
      <c r="J307" s="997"/>
      <c r="K307" s="997"/>
      <c r="L307" s="997"/>
      <c r="M307" s="997"/>
      <c r="N307" s="997"/>
      <c r="O307" s="997"/>
      <c r="P307" s="999"/>
      <c r="Q307" s="997"/>
      <c r="R307" s="997"/>
      <c r="S307" s="997"/>
      <c r="T307" s="997"/>
      <c r="U307" s="997"/>
      <c r="V307" s="997"/>
      <c r="W307" s="997"/>
      <c r="X307" s="997"/>
      <c r="Y307" s="997"/>
      <c r="Z307" s="997"/>
      <c r="AA307" s="997"/>
      <c r="AB307" s="997"/>
      <c r="AC307" s="997"/>
      <c r="AD307" s="997"/>
      <c r="AE307" s="997"/>
    </row>
    <row r="308" spans="3:31">
      <c r="C308" s="997"/>
      <c r="E308" s="998"/>
      <c r="F308" s="998"/>
      <c r="G308" s="997"/>
      <c r="H308" s="997"/>
      <c r="I308" s="997"/>
      <c r="J308" s="997"/>
      <c r="K308" s="997"/>
      <c r="L308" s="997"/>
      <c r="M308" s="997"/>
      <c r="N308" s="997"/>
      <c r="O308" s="997"/>
      <c r="P308" s="999"/>
      <c r="Q308" s="997"/>
      <c r="R308" s="997"/>
      <c r="S308" s="997"/>
      <c r="T308" s="997"/>
      <c r="U308" s="997"/>
      <c r="V308" s="997"/>
      <c r="W308" s="997"/>
      <c r="X308" s="997"/>
      <c r="Y308" s="997"/>
      <c r="Z308" s="997"/>
      <c r="AA308" s="997"/>
      <c r="AB308" s="997"/>
      <c r="AC308" s="997"/>
      <c r="AD308" s="997"/>
      <c r="AE308" s="997"/>
    </row>
    <row r="309" spans="3:31">
      <c r="C309" s="997"/>
      <c r="E309" s="998"/>
      <c r="F309" s="998"/>
      <c r="G309" s="997"/>
      <c r="H309" s="997"/>
      <c r="I309" s="997"/>
      <c r="J309" s="997"/>
      <c r="K309" s="997"/>
      <c r="L309" s="997"/>
      <c r="M309" s="997"/>
      <c r="N309" s="997"/>
      <c r="O309" s="997"/>
      <c r="P309" s="999"/>
      <c r="Q309" s="997"/>
      <c r="R309" s="997"/>
      <c r="S309" s="997"/>
      <c r="T309" s="997"/>
      <c r="U309" s="997"/>
      <c r="V309" s="997"/>
      <c r="W309" s="997"/>
      <c r="X309" s="997"/>
      <c r="Y309" s="997"/>
      <c r="Z309" s="997"/>
      <c r="AA309" s="997"/>
      <c r="AB309" s="997"/>
      <c r="AC309" s="997"/>
      <c r="AD309" s="997"/>
      <c r="AE309" s="997"/>
    </row>
    <row r="310" spans="3:31">
      <c r="C310" s="997"/>
      <c r="E310" s="998"/>
      <c r="F310" s="998"/>
      <c r="G310" s="997"/>
      <c r="H310" s="997"/>
      <c r="I310" s="997"/>
      <c r="J310" s="997"/>
      <c r="K310" s="997"/>
      <c r="L310" s="997"/>
      <c r="M310" s="997"/>
      <c r="N310" s="997"/>
      <c r="O310" s="997"/>
      <c r="P310" s="999"/>
      <c r="Q310" s="997"/>
      <c r="R310" s="997"/>
      <c r="S310" s="997"/>
      <c r="T310" s="997"/>
      <c r="U310" s="997"/>
      <c r="V310" s="997"/>
      <c r="W310" s="997"/>
      <c r="X310" s="997"/>
      <c r="Y310" s="997"/>
      <c r="Z310" s="997"/>
      <c r="AA310" s="997"/>
      <c r="AB310" s="997"/>
      <c r="AC310" s="997"/>
      <c r="AD310" s="997"/>
      <c r="AE310" s="997"/>
    </row>
    <row r="311" spans="3:31">
      <c r="C311" s="997"/>
      <c r="E311" s="998"/>
      <c r="F311" s="998"/>
      <c r="G311" s="997"/>
      <c r="H311" s="997"/>
      <c r="I311" s="997"/>
      <c r="J311" s="997"/>
      <c r="K311" s="997"/>
      <c r="L311" s="997"/>
      <c r="M311" s="997"/>
      <c r="N311" s="997"/>
      <c r="O311" s="997"/>
      <c r="P311" s="999"/>
      <c r="Q311" s="997"/>
      <c r="R311" s="997"/>
      <c r="S311" s="997"/>
      <c r="T311" s="997"/>
      <c r="U311" s="997"/>
      <c r="V311" s="997"/>
      <c r="W311" s="997"/>
      <c r="X311" s="997"/>
      <c r="Y311" s="997"/>
      <c r="Z311" s="997"/>
      <c r="AA311" s="997"/>
      <c r="AB311" s="997"/>
      <c r="AC311" s="997"/>
      <c r="AD311" s="997"/>
      <c r="AE311" s="997"/>
    </row>
    <row r="312" spans="3:31">
      <c r="C312" s="997"/>
      <c r="E312" s="998"/>
      <c r="F312" s="998"/>
      <c r="G312" s="997"/>
      <c r="H312" s="997"/>
      <c r="I312" s="997"/>
      <c r="J312" s="997"/>
      <c r="K312" s="997"/>
      <c r="L312" s="997"/>
      <c r="M312" s="997"/>
      <c r="N312" s="997"/>
      <c r="O312" s="997"/>
      <c r="P312" s="999"/>
      <c r="Q312" s="997"/>
      <c r="R312" s="997"/>
      <c r="S312" s="997"/>
      <c r="T312" s="997"/>
      <c r="U312" s="997"/>
      <c r="V312" s="997"/>
      <c r="W312" s="997"/>
      <c r="X312" s="997"/>
      <c r="Y312" s="997"/>
      <c r="Z312" s="997"/>
      <c r="AA312" s="997"/>
      <c r="AB312" s="997"/>
      <c r="AC312" s="997"/>
      <c r="AD312" s="997"/>
      <c r="AE312" s="997"/>
    </row>
    <row r="313" spans="3:31">
      <c r="C313" s="997"/>
      <c r="E313" s="998"/>
      <c r="F313" s="998"/>
      <c r="G313" s="997"/>
      <c r="H313" s="997"/>
      <c r="I313" s="997"/>
      <c r="J313" s="997"/>
      <c r="K313" s="997"/>
      <c r="L313" s="997"/>
      <c r="M313" s="997"/>
      <c r="N313" s="997"/>
      <c r="O313" s="997"/>
      <c r="P313" s="999"/>
      <c r="Q313" s="997"/>
      <c r="R313" s="997"/>
      <c r="S313" s="997"/>
      <c r="T313" s="997"/>
      <c r="U313" s="997"/>
      <c r="V313" s="997"/>
      <c r="W313" s="997"/>
      <c r="X313" s="997"/>
      <c r="Y313" s="997"/>
      <c r="Z313" s="997"/>
      <c r="AA313" s="997"/>
      <c r="AB313" s="997"/>
      <c r="AC313" s="997"/>
      <c r="AD313" s="997"/>
      <c r="AE313" s="997"/>
    </row>
    <row r="314" spans="3:31">
      <c r="C314" s="997"/>
      <c r="E314" s="998"/>
      <c r="F314" s="998"/>
      <c r="G314" s="997"/>
      <c r="H314" s="997"/>
      <c r="I314" s="997"/>
      <c r="J314" s="997"/>
      <c r="K314" s="997"/>
      <c r="L314" s="997"/>
      <c r="M314" s="997"/>
      <c r="N314" s="997"/>
      <c r="O314" s="997"/>
      <c r="P314" s="999"/>
      <c r="Q314" s="997"/>
      <c r="R314" s="997"/>
      <c r="S314" s="997"/>
      <c r="T314" s="997"/>
      <c r="U314" s="997"/>
      <c r="V314" s="997"/>
      <c r="W314" s="997"/>
      <c r="X314" s="997"/>
      <c r="Y314" s="997"/>
      <c r="Z314" s="997"/>
      <c r="AA314" s="997"/>
      <c r="AB314" s="997"/>
      <c r="AC314" s="997"/>
      <c r="AD314" s="997"/>
      <c r="AE314" s="997"/>
    </row>
    <row r="315" spans="3:31">
      <c r="C315" s="997"/>
      <c r="E315" s="998"/>
      <c r="F315" s="998"/>
      <c r="G315" s="997"/>
      <c r="H315" s="997"/>
      <c r="I315" s="997"/>
      <c r="J315" s="997"/>
      <c r="K315" s="997"/>
      <c r="L315" s="997"/>
      <c r="M315" s="997"/>
      <c r="N315" s="997"/>
      <c r="O315" s="997"/>
      <c r="P315" s="999"/>
      <c r="Q315" s="997"/>
      <c r="R315" s="997"/>
      <c r="S315" s="997"/>
      <c r="T315" s="997"/>
      <c r="U315" s="997"/>
      <c r="V315" s="997"/>
      <c r="W315" s="997"/>
      <c r="X315" s="997"/>
      <c r="Y315" s="997"/>
      <c r="Z315" s="997"/>
      <c r="AA315" s="997"/>
      <c r="AB315" s="997"/>
      <c r="AC315" s="997"/>
      <c r="AD315" s="997"/>
      <c r="AE315" s="997"/>
    </row>
    <row r="316" spans="3:31">
      <c r="C316" s="997"/>
      <c r="E316" s="998"/>
      <c r="F316" s="998"/>
      <c r="G316" s="997"/>
      <c r="H316" s="997"/>
      <c r="I316" s="997"/>
      <c r="J316" s="997"/>
      <c r="K316" s="997"/>
      <c r="L316" s="997"/>
      <c r="M316" s="997"/>
      <c r="N316" s="997"/>
      <c r="O316" s="997"/>
      <c r="P316" s="999"/>
      <c r="Q316" s="997"/>
      <c r="R316" s="997"/>
      <c r="S316" s="997"/>
      <c r="T316" s="997"/>
      <c r="U316" s="997"/>
      <c r="V316" s="997"/>
      <c r="W316" s="997"/>
      <c r="X316" s="997"/>
      <c r="Y316" s="997"/>
      <c r="Z316" s="997"/>
      <c r="AA316" s="997"/>
      <c r="AB316" s="997"/>
      <c r="AC316" s="997"/>
      <c r="AD316" s="997"/>
      <c r="AE316" s="997"/>
    </row>
    <row r="317" spans="3:31">
      <c r="C317" s="997"/>
      <c r="E317" s="998"/>
      <c r="F317" s="998"/>
      <c r="G317" s="997"/>
      <c r="H317" s="997"/>
      <c r="I317" s="997"/>
      <c r="J317" s="997"/>
      <c r="K317" s="997"/>
      <c r="L317" s="997"/>
      <c r="M317" s="997"/>
      <c r="N317" s="997"/>
      <c r="O317" s="997"/>
      <c r="P317" s="999"/>
      <c r="Q317" s="997"/>
      <c r="R317" s="997"/>
      <c r="S317" s="997"/>
      <c r="T317" s="997"/>
      <c r="U317" s="997"/>
      <c r="V317" s="997"/>
      <c r="W317" s="997"/>
      <c r="X317" s="997"/>
      <c r="Y317" s="997"/>
      <c r="Z317" s="997"/>
      <c r="AA317" s="997"/>
      <c r="AB317" s="997"/>
      <c r="AC317" s="997"/>
      <c r="AD317" s="997"/>
      <c r="AE317" s="997"/>
    </row>
    <row r="318" spans="3:31">
      <c r="C318" s="997"/>
      <c r="E318" s="998"/>
      <c r="F318" s="998"/>
      <c r="G318" s="997"/>
      <c r="H318" s="997"/>
      <c r="I318" s="997"/>
      <c r="J318" s="997"/>
      <c r="K318" s="997"/>
      <c r="L318" s="997"/>
      <c r="M318" s="997"/>
      <c r="N318" s="997"/>
      <c r="O318" s="997"/>
      <c r="P318" s="999"/>
      <c r="Q318" s="997"/>
      <c r="R318" s="997"/>
      <c r="S318" s="997"/>
      <c r="T318" s="997"/>
      <c r="U318" s="997"/>
      <c r="V318" s="997"/>
      <c r="W318" s="997"/>
      <c r="X318" s="997"/>
      <c r="Y318" s="997"/>
      <c r="Z318" s="997"/>
      <c r="AA318" s="997"/>
      <c r="AB318" s="997"/>
      <c r="AC318" s="997"/>
      <c r="AD318" s="997"/>
      <c r="AE318" s="997"/>
    </row>
    <row r="319" spans="3:31">
      <c r="C319" s="997"/>
      <c r="E319" s="998"/>
      <c r="F319" s="998"/>
      <c r="G319" s="997"/>
      <c r="H319" s="997"/>
      <c r="I319" s="997"/>
      <c r="J319" s="997"/>
      <c r="K319" s="997"/>
      <c r="L319" s="997"/>
      <c r="M319" s="997"/>
      <c r="N319" s="997"/>
      <c r="O319" s="997"/>
      <c r="P319" s="999"/>
      <c r="Q319" s="997"/>
      <c r="R319" s="997"/>
      <c r="S319" s="997"/>
      <c r="T319" s="997"/>
      <c r="U319" s="997"/>
      <c r="V319" s="997"/>
      <c r="W319" s="997"/>
      <c r="X319" s="997"/>
      <c r="Y319" s="997"/>
      <c r="Z319" s="997"/>
      <c r="AA319" s="997"/>
      <c r="AB319" s="997"/>
      <c r="AC319" s="997"/>
      <c r="AD319" s="997"/>
      <c r="AE319" s="997"/>
    </row>
    <row r="320" spans="3:31">
      <c r="C320" s="997"/>
      <c r="E320" s="998"/>
      <c r="F320" s="998"/>
      <c r="G320" s="997"/>
      <c r="H320" s="997"/>
      <c r="I320" s="997"/>
      <c r="J320" s="997"/>
      <c r="K320" s="997"/>
      <c r="L320" s="997"/>
      <c r="M320" s="997"/>
      <c r="N320" s="997"/>
      <c r="O320" s="997"/>
      <c r="P320" s="999"/>
      <c r="Q320" s="997"/>
      <c r="R320" s="997"/>
      <c r="S320" s="997"/>
      <c r="T320" s="997"/>
      <c r="U320" s="997"/>
      <c r="V320" s="997"/>
      <c r="W320" s="997"/>
      <c r="X320" s="997"/>
      <c r="Y320" s="997"/>
      <c r="Z320" s="997"/>
      <c r="AA320" s="997"/>
      <c r="AB320" s="997"/>
      <c r="AC320" s="997"/>
      <c r="AD320" s="997"/>
      <c r="AE320" s="997"/>
    </row>
    <row r="321" spans="3:31">
      <c r="C321" s="997"/>
      <c r="E321" s="998"/>
      <c r="F321" s="998"/>
      <c r="G321" s="997"/>
      <c r="H321" s="997"/>
      <c r="I321" s="997"/>
      <c r="J321" s="997"/>
      <c r="K321" s="997"/>
      <c r="L321" s="997"/>
      <c r="M321" s="997"/>
      <c r="N321" s="997"/>
      <c r="O321" s="997"/>
      <c r="P321" s="999"/>
      <c r="Q321" s="997"/>
      <c r="R321" s="997"/>
      <c r="S321" s="997"/>
      <c r="T321" s="997"/>
      <c r="U321" s="997"/>
      <c r="V321" s="997"/>
      <c r="W321" s="997"/>
      <c r="X321" s="997"/>
      <c r="Y321" s="997"/>
      <c r="Z321" s="997"/>
      <c r="AA321" s="997"/>
      <c r="AB321" s="997"/>
      <c r="AC321" s="997"/>
      <c r="AD321" s="997"/>
      <c r="AE321" s="997"/>
    </row>
    <row r="322" spans="3:31">
      <c r="C322" s="997"/>
      <c r="E322" s="998"/>
      <c r="F322" s="998"/>
      <c r="G322" s="997"/>
      <c r="H322" s="997"/>
      <c r="I322" s="997"/>
      <c r="J322" s="997"/>
      <c r="K322" s="997"/>
      <c r="L322" s="997"/>
      <c r="M322" s="997"/>
      <c r="N322" s="997"/>
      <c r="O322" s="997"/>
      <c r="P322" s="999"/>
      <c r="Q322" s="997"/>
      <c r="R322" s="997"/>
      <c r="S322" s="997"/>
      <c r="T322" s="997"/>
      <c r="U322" s="997"/>
      <c r="V322" s="997"/>
      <c r="W322" s="997"/>
      <c r="X322" s="997"/>
      <c r="Y322" s="997"/>
      <c r="Z322" s="997"/>
      <c r="AA322" s="997"/>
      <c r="AB322" s="997"/>
      <c r="AC322" s="997"/>
      <c r="AD322" s="997"/>
      <c r="AE322" s="997"/>
    </row>
    <row r="323" spans="3:31">
      <c r="C323" s="997"/>
      <c r="E323" s="998"/>
      <c r="F323" s="998"/>
      <c r="G323" s="997"/>
      <c r="H323" s="997"/>
      <c r="I323" s="997"/>
      <c r="J323" s="997"/>
      <c r="K323" s="997"/>
      <c r="L323" s="997"/>
      <c r="M323" s="997"/>
      <c r="N323" s="997"/>
      <c r="O323" s="997"/>
      <c r="P323" s="999"/>
      <c r="Q323" s="997"/>
      <c r="R323" s="997"/>
      <c r="S323" s="997"/>
      <c r="T323" s="997"/>
      <c r="U323" s="997"/>
      <c r="V323" s="997"/>
      <c r="W323" s="997"/>
      <c r="X323" s="997"/>
      <c r="Y323" s="997"/>
      <c r="Z323" s="997"/>
      <c r="AA323" s="997"/>
      <c r="AB323" s="997"/>
      <c r="AC323" s="997"/>
      <c r="AD323" s="997"/>
      <c r="AE323" s="997"/>
    </row>
    <row r="324" spans="3:31">
      <c r="C324" s="997"/>
      <c r="E324" s="998"/>
      <c r="F324" s="998"/>
      <c r="G324" s="997"/>
      <c r="H324" s="997"/>
      <c r="I324" s="997"/>
      <c r="J324" s="997"/>
      <c r="K324" s="997"/>
      <c r="L324" s="997"/>
      <c r="M324" s="997"/>
      <c r="N324" s="997"/>
      <c r="O324" s="997"/>
      <c r="P324" s="999"/>
      <c r="Q324" s="997"/>
      <c r="R324" s="997"/>
      <c r="S324" s="997"/>
      <c r="T324" s="997"/>
      <c r="U324" s="997"/>
      <c r="V324" s="997"/>
      <c r="W324" s="997"/>
      <c r="X324" s="997"/>
      <c r="Y324" s="997"/>
      <c r="Z324" s="997"/>
      <c r="AA324" s="997"/>
      <c r="AB324" s="997"/>
      <c r="AC324" s="997"/>
      <c r="AD324" s="997"/>
      <c r="AE324" s="997"/>
    </row>
    <row r="325" spans="3:31">
      <c r="C325" s="997"/>
      <c r="E325" s="998"/>
      <c r="F325" s="998"/>
      <c r="G325" s="997"/>
      <c r="H325" s="997"/>
      <c r="I325" s="997"/>
      <c r="J325" s="997"/>
      <c r="K325" s="997"/>
      <c r="L325" s="997"/>
      <c r="M325" s="997"/>
      <c r="N325" s="997"/>
      <c r="O325" s="997"/>
      <c r="P325" s="999"/>
      <c r="Q325" s="997"/>
      <c r="R325" s="997"/>
      <c r="S325" s="997"/>
      <c r="T325" s="997"/>
      <c r="U325" s="997"/>
      <c r="V325" s="997"/>
      <c r="W325" s="997"/>
      <c r="X325" s="997"/>
      <c r="Y325" s="997"/>
      <c r="Z325" s="997"/>
      <c r="AA325" s="997"/>
      <c r="AB325" s="997"/>
      <c r="AC325" s="997"/>
      <c r="AD325" s="997"/>
      <c r="AE325" s="997"/>
    </row>
    <row r="326" spans="3:31">
      <c r="C326" s="997"/>
      <c r="E326" s="998"/>
      <c r="F326" s="998"/>
      <c r="G326" s="997"/>
      <c r="H326" s="997"/>
      <c r="I326" s="997"/>
      <c r="J326" s="997"/>
      <c r="K326" s="997"/>
      <c r="L326" s="997"/>
      <c r="M326" s="997"/>
      <c r="N326" s="997"/>
      <c r="O326" s="997"/>
      <c r="P326" s="999"/>
      <c r="Q326" s="997"/>
      <c r="R326" s="997"/>
      <c r="S326" s="997"/>
      <c r="T326" s="997"/>
      <c r="U326" s="997"/>
      <c r="V326" s="997"/>
      <c r="W326" s="997"/>
      <c r="X326" s="997"/>
      <c r="Y326" s="997"/>
      <c r="Z326" s="997"/>
      <c r="AA326" s="997"/>
      <c r="AB326" s="997"/>
      <c r="AC326" s="997"/>
      <c r="AD326" s="997"/>
      <c r="AE326" s="997"/>
    </row>
    <row r="327" spans="3:31">
      <c r="C327" s="997"/>
      <c r="E327" s="998"/>
      <c r="F327" s="998"/>
      <c r="G327" s="997"/>
      <c r="H327" s="997"/>
      <c r="I327" s="997"/>
      <c r="J327" s="997"/>
      <c r="K327" s="997"/>
      <c r="L327" s="997"/>
      <c r="M327" s="997"/>
      <c r="N327" s="997"/>
      <c r="O327" s="997"/>
      <c r="P327" s="999"/>
      <c r="Q327" s="997"/>
      <c r="R327" s="997"/>
      <c r="S327" s="997"/>
      <c r="T327" s="997"/>
      <c r="U327" s="997"/>
      <c r="V327" s="997"/>
      <c r="W327" s="997"/>
      <c r="X327" s="997"/>
      <c r="Y327" s="997"/>
      <c r="Z327" s="997"/>
      <c r="AA327" s="997"/>
      <c r="AB327" s="997"/>
      <c r="AC327" s="997"/>
      <c r="AD327" s="997"/>
      <c r="AE327" s="997"/>
    </row>
    <row r="328" spans="3:31">
      <c r="C328" s="997"/>
      <c r="E328" s="998"/>
      <c r="F328" s="998"/>
      <c r="G328" s="997"/>
      <c r="H328" s="997"/>
      <c r="I328" s="997"/>
      <c r="J328" s="997"/>
      <c r="K328" s="997"/>
      <c r="L328" s="997"/>
      <c r="M328" s="997"/>
      <c r="N328" s="997"/>
      <c r="O328" s="997"/>
      <c r="P328" s="999"/>
      <c r="Q328" s="997"/>
      <c r="R328" s="997"/>
      <c r="S328" s="997"/>
      <c r="T328" s="997"/>
      <c r="U328" s="997"/>
      <c r="V328" s="997"/>
      <c r="W328" s="997"/>
      <c r="X328" s="997"/>
      <c r="Y328" s="997"/>
      <c r="Z328" s="997"/>
      <c r="AA328" s="997"/>
      <c r="AB328" s="997"/>
      <c r="AC328" s="997"/>
      <c r="AD328" s="997"/>
      <c r="AE328" s="997"/>
    </row>
    <row r="329" spans="3:31">
      <c r="C329" s="997"/>
      <c r="E329" s="998"/>
      <c r="F329" s="998"/>
      <c r="G329" s="997"/>
      <c r="H329" s="997"/>
      <c r="I329" s="997"/>
      <c r="J329" s="997"/>
      <c r="K329" s="997"/>
      <c r="L329" s="997"/>
      <c r="M329" s="997"/>
      <c r="N329" s="997"/>
      <c r="O329" s="997"/>
      <c r="P329" s="999"/>
      <c r="Q329" s="997"/>
      <c r="R329" s="997"/>
      <c r="S329" s="997"/>
      <c r="T329" s="997"/>
      <c r="U329" s="997"/>
      <c r="V329" s="997"/>
      <c r="W329" s="997"/>
      <c r="X329" s="997"/>
      <c r="Y329" s="997"/>
      <c r="Z329" s="997"/>
      <c r="AA329" s="997"/>
      <c r="AB329" s="997"/>
      <c r="AC329" s="997"/>
      <c r="AD329" s="997"/>
      <c r="AE329" s="997"/>
    </row>
    <row r="330" spans="3:31">
      <c r="C330" s="997"/>
      <c r="E330" s="998"/>
      <c r="F330" s="998"/>
      <c r="G330" s="997"/>
      <c r="H330" s="997"/>
      <c r="I330" s="997"/>
      <c r="J330" s="997"/>
      <c r="K330" s="997"/>
      <c r="L330" s="997"/>
      <c r="M330" s="997"/>
      <c r="N330" s="997"/>
      <c r="O330" s="997"/>
      <c r="P330" s="999"/>
      <c r="Q330" s="997"/>
      <c r="R330" s="997"/>
      <c r="S330" s="997"/>
      <c r="T330" s="997"/>
      <c r="U330" s="997"/>
      <c r="V330" s="997"/>
      <c r="W330" s="997"/>
      <c r="X330" s="997"/>
      <c r="Y330" s="997"/>
      <c r="Z330" s="997"/>
      <c r="AA330" s="997"/>
      <c r="AB330" s="997"/>
      <c r="AC330" s="997"/>
      <c r="AD330" s="997"/>
      <c r="AE330" s="997"/>
    </row>
    <row r="331" spans="3:31">
      <c r="C331" s="997"/>
      <c r="E331" s="998"/>
      <c r="F331" s="998"/>
      <c r="G331" s="997"/>
      <c r="H331" s="997"/>
      <c r="I331" s="997"/>
      <c r="J331" s="997"/>
      <c r="K331" s="997"/>
      <c r="L331" s="997"/>
      <c r="M331" s="997"/>
      <c r="N331" s="997"/>
      <c r="O331" s="997"/>
      <c r="P331" s="999"/>
      <c r="Q331" s="997"/>
      <c r="R331" s="997"/>
      <c r="S331" s="997"/>
      <c r="T331" s="997"/>
      <c r="U331" s="997"/>
      <c r="V331" s="997"/>
      <c r="W331" s="997"/>
      <c r="X331" s="997"/>
      <c r="Y331" s="997"/>
      <c r="Z331" s="997"/>
      <c r="AA331" s="997"/>
      <c r="AB331" s="997"/>
      <c r="AC331" s="997"/>
      <c r="AD331" s="997"/>
      <c r="AE331" s="997"/>
    </row>
    <row r="332" spans="3:31">
      <c r="C332" s="997"/>
      <c r="E332" s="998"/>
      <c r="F332" s="998"/>
      <c r="G332" s="997"/>
      <c r="H332" s="997"/>
      <c r="I332" s="997"/>
      <c r="J332" s="997"/>
      <c r="K332" s="997"/>
      <c r="L332" s="997"/>
      <c r="M332" s="997"/>
      <c r="N332" s="997"/>
      <c r="O332" s="997"/>
      <c r="P332" s="999"/>
      <c r="Q332" s="997"/>
      <c r="R332" s="997"/>
      <c r="S332" s="997"/>
      <c r="T332" s="997"/>
      <c r="U332" s="997"/>
      <c r="V332" s="997"/>
      <c r="W332" s="997"/>
      <c r="X332" s="997"/>
      <c r="Y332" s="997"/>
      <c r="Z332" s="997"/>
      <c r="AA332" s="997"/>
      <c r="AB332" s="997"/>
      <c r="AC332" s="997"/>
      <c r="AD332" s="997"/>
      <c r="AE332" s="997"/>
    </row>
    <row r="333" spans="3:31">
      <c r="C333" s="997"/>
      <c r="E333" s="998"/>
      <c r="F333" s="998"/>
      <c r="G333" s="997"/>
      <c r="H333" s="997"/>
      <c r="I333" s="997"/>
      <c r="J333" s="997"/>
      <c r="K333" s="997"/>
      <c r="L333" s="997"/>
      <c r="M333" s="997"/>
      <c r="N333" s="997"/>
      <c r="O333" s="997"/>
      <c r="P333" s="999"/>
      <c r="Q333" s="997"/>
      <c r="R333" s="997"/>
      <c r="S333" s="997"/>
      <c r="T333" s="997"/>
      <c r="U333" s="997"/>
      <c r="V333" s="997"/>
      <c r="W333" s="997"/>
      <c r="X333" s="997"/>
      <c r="Y333" s="997"/>
      <c r="Z333" s="997"/>
      <c r="AA333" s="997"/>
      <c r="AB333" s="997"/>
      <c r="AC333" s="997"/>
      <c r="AD333" s="997"/>
      <c r="AE333" s="997"/>
    </row>
    <row r="334" spans="3:31">
      <c r="C334" s="997"/>
      <c r="E334" s="998"/>
      <c r="F334" s="998"/>
      <c r="G334" s="997"/>
      <c r="H334" s="997"/>
      <c r="I334" s="997"/>
      <c r="J334" s="997"/>
      <c r="K334" s="997"/>
      <c r="L334" s="997"/>
      <c r="M334" s="997"/>
      <c r="N334" s="997"/>
      <c r="O334" s="997"/>
      <c r="P334" s="999"/>
      <c r="Q334" s="997"/>
      <c r="R334" s="997"/>
      <c r="S334" s="997"/>
      <c r="T334" s="997"/>
      <c r="U334" s="997"/>
      <c r="V334" s="997"/>
      <c r="W334" s="997"/>
      <c r="X334" s="997"/>
      <c r="Y334" s="997"/>
      <c r="Z334" s="997"/>
      <c r="AA334" s="997"/>
      <c r="AB334" s="997"/>
      <c r="AC334" s="997"/>
      <c r="AD334" s="997"/>
      <c r="AE334" s="997"/>
    </row>
    <row r="335" spans="3:31">
      <c r="C335" s="997"/>
      <c r="E335" s="998"/>
      <c r="F335" s="998"/>
      <c r="G335" s="997"/>
      <c r="H335" s="997"/>
      <c r="I335" s="997"/>
      <c r="J335" s="997"/>
      <c r="K335" s="997"/>
      <c r="L335" s="997"/>
      <c r="M335" s="997"/>
      <c r="N335" s="997"/>
      <c r="O335" s="997"/>
      <c r="P335" s="999"/>
      <c r="Q335" s="997"/>
      <c r="R335" s="997"/>
      <c r="S335" s="997"/>
      <c r="T335" s="997"/>
      <c r="U335" s="997"/>
      <c r="V335" s="997"/>
      <c r="W335" s="997"/>
      <c r="X335" s="997"/>
      <c r="Y335" s="997"/>
      <c r="Z335" s="997"/>
      <c r="AA335" s="997"/>
      <c r="AB335" s="997"/>
      <c r="AC335" s="997"/>
      <c r="AD335" s="997"/>
      <c r="AE335" s="997"/>
    </row>
    <row r="336" spans="3:31">
      <c r="C336" s="997"/>
      <c r="E336" s="998"/>
      <c r="F336" s="998"/>
      <c r="G336" s="997"/>
      <c r="H336" s="997"/>
      <c r="I336" s="997"/>
      <c r="J336" s="997"/>
      <c r="K336" s="997"/>
      <c r="L336" s="997"/>
      <c r="M336" s="997"/>
      <c r="N336" s="997"/>
      <c r="O336" s="997"/>
      <c r="P336" s="999"/>
      <c r="Q336" s="997"/>
      <c r="R336" s="997"/>
      <c r="S336" s="997"/>
      <c r="T336" s="997"/>
      <c r="U336" s="997"/>
      <c r="V336" s="997"/>
      <c r="W336" s="997"/>
      <c r="X336" s="997"/>
      <c r="Y336" s="997"/>
      <c r="Z336" s="997"/>
      <c r="AA336" s="997"/>
      <c r="AB336" s="997"/>
      <c r="AC336" s="997"/>
      <c r="AD336" s="997"/>
      <c r="AE336" s="997"/>
    </row>
    <row r="337" spans="3:31">
      <c r="C337" s="997"/>
      <c r="E337" s="998"/>
      <c r="F337" s="998"/>
      <c r="G337" s="997"/>
      <c r="H337" s="997"/>
      <c r="I337" s="997"/>
      <c r="J337" s="997"/>
      <c r="K337" s="997"/>
      <c r="L337" s="997"/>
      <c r="M337" s="997"/>
      <c r="N337" s="997"/>
      <c r="O337" s="997"/>
      <c r="P337" s="999"/>
      <c r="Q337" s="997"/>
      <c r="R337" s="997"/>
      <c r="S337" s="997"/>
      <c r="T337" s="997"/>
      <c r="U337" s="997"/>
      <c r="V337" s="997"/>
      <c r="W337" s="997"/>
      <c r="X337" s="997"/>
      <c r="Y337" s="997"/>
      <c r="Z337" s="997"/>
      <c r="AA337" s="997"/>
      <c r="AB337" s="997"/>
      <c r="AC337" s="997"/>
      <c r="AD337" s="997"/>
      <c r="AE337" s="997"/>
    </row>
    <row r="338" spans="3:31">
      <c r="C338" s="997"/>
      <c r="E338" s="998"/>
      <c r="F338" s="998"/>
      <c r="G338" s="997"/>
      <c r="H338" s="997"/>
      <c r="I338" s="997"/>
      <c r="J338" s="997"/>
      <c r="K338" s="997"/>
      <c r="L338" s="997"/>
      <c r="M338" s="997"/>
      <c r="N338" s="997"/>
      <c r="O338" s="997"/>
      <c r="P338" s="999"/>
      <c r="Q338" s="997"/>
      <c r="R338" s="997"/>
      <c r="S338" s="997"/>
      <c r="T338" s="997"/>
      <c r="U338" s="997"/>
      <c r="V338" s="997"/>
      <c r="W338" s="997"/>
      <c r="X338" s="997"/>
      <c r="Y338" s="997"/>
      <c r="Z338" s="997"/>
      <c r="AA338" s="997"/>
      <c r="AB338" s="997"/>
      <c r="AC338" s="997"/>
      <c r="AD338" s="997"/>
      <c r="AE338" s="997"/>
    </row>
    <row r="339" spans="3:31">
      <c r="C339" s="997"/>
      <c r="E339" s="998"/>
      <c r="F339" s="998"/>
      <c r="G339" s="997"/>
      <c r="H339" s="997"/>
      <c r="I339" s="997"/>
      <c r="J339" s="997"/>
      <c r="K339" s="997"/>
      <c r="L339" s="997"/>
      <c r="M339" s="997"/>
      <c r="N339" s="997"/>
      <c r="O339" s="997"/>
      <c r="P339" s="999"/>
      <c r="Q339" s="997"/>
      <c r="R339" s="997"/>
      <c r="S339" s="997"/>
      <c r="T339" s="997"/>
      <c r="U339" s="997"/>
      <c r="V339" s="997"/>
      <c r="W339" s="997"/>
      <c r="X339" s="997"/>
      <c r="Y339" s="997"/>
      <c r="Z339" s="997"/>
      <c r="AA339" s="997"/>
      <c r="AB339" s="997"/>
      <c r="AC339" s="997"/>
      <c r="AD339" s="997"/>
      <c r="AE339" s="997"/>
    </row>
    <row r="340" spans="3:31">
      <c r="C340" s="997"/>
      <c r="E340" s="998"/>
      <c r="F340" s="998"/>
      <c r="G340" s="997"/>
      <c r="H340" s="997"/>
      <c r="I340" s="997"/>
      <c r="J340" s="997"/>
      <c r="K340" s="997"/>
      <c r="L340" s="997"/>
      <c r="M340" s="997"/>
      <c r="N340" s="997"/>
      <c r="O340" s="997"/>
      <c r="P340" s="999"/>
      <c r="Q340" s="997"/>
      <c r="R340" s="997"/>
      <c r="S340" s="997"/>
      <c r="T340" s="997"/>
      <c r="U340" s="997"/>
      <c r="V340" s="997"/>
      <c r="W340" s="997"/>
      <c r="X340" s="997"/>
      <c r="Y340" s="997"/>
      <c r="Z340" s="997"/>
      <c r="AA340" s="997"/>
      <c r="AB340" s="997"/>
      <c r="AC340" s="997"/>
      <c r="AD340" s="997"/>
      <c r="AE340" s="997"/>
    </row>
    <row r="341" spans="3:31">
      <c r="C341" s="997"/>
      <c r="E341" s="998"/>
      <c r="F341" s="998"/>
      <c r="G341" s="997"/>
      <c r="H341" s="997"/>
      <c r="I341" s="997"/>
      <c r="J341" s="997"/>
      <c r="K341" s="997"/>
      <c r="L341" s="997"/>
      <c r="M341" s="997"/>
      <c r="N341" s="997"/>
      <c r="O341" s="997"/>
      <c r="P341" s="999"/>
      <c r="Q341" s="997"/>
      <c r="R341" s="997"/>
      <c r="S341" s="997"/>
      <c r="T341" s="997"/>
      <c r="U341" s="997"/>
      <c r="V341" s="997"/>
      <c r="W341" s="997"/>
      <c r="X341" s="997"/>
      <c r="Y341" s="997"/>
      <c r="Z341" s="997"/>
      <c r="AA341" s="997"/>
      <c r="AB341" s="997"/>
      <c r="AC341" s="997"/>
      <c r="AD341" s="997"/>
      <c r="AE341" s="997"/>
    </row>
    <row r="342" spans="3:31">
      <c r="C342" s="997"/>
      <c r="E342" s="998"/>
      <c r="F342" s="998"/>
      <c r="G342" s="997"/>
      <c r="H342" s="997"/>
      <c r="I342" s="997"/>
      <c r="J342" s="997"/>
      <c r="K342" s="997"/>
      <c r="L342" s="997"/>
      <c r="M342" s="997"/>
      <c r="N342" s="997"/>
      <c r="O342" s="997"/>
      <c r="P342" s="999"/>
      <c r="Q342" s="997"/>
      <c r="R342" s="997"/>
      <c r="S342" s="997"/>
      <c r="T342" s="997"/>
      <c r="U342" s="997"/>
      <c r="V342" s="997"/>
      <c r="W342" s="997"/>
      <c r="X342" s="997"/>
      <c r="Y342" s="997"/>
      <c r="Z342" s="997"/>
      <c r="AA342" s="997"/>
      <c r="AB342" s="997"/>
      <c r="AC342" s="997"/>
      <c r="AD342" s="997"/>
      <c r="AE342" s="997"/>
    </row>
    <row r="343" spans="3:31">
      <c r="C343" s="997"/>
      <c r="E343" s="998"/>
      <c r="F343" s="998"/>
      <c r="G343" s="997"/>
      <c r="H343" s="997"/>
      <c r="I343" s="997"/>
      <c r="J343" s="997"/>
      <c r="K343" s="997"/>
      <c r="L343" s="997"/>
      <c r="M343" s="997"/>
      <c r="N343" s="997"/>
      <c r="O343" s="997"/>
      <c r="P343" s="999"/>
      <c r="Q343" s="997"/>
      <c r="R343" s="997"/>
      <c r="S343" s="997"/>
      <c r="T343" s="997"/>
      <c r="U343" s="997"/>
      <c r="V343" s="997"/>
      <c r="W343" s="997"/>
      <c r="X343" s="997"/>
      <c r="Y343" s="997"/>
      <c r="Z343" s="997"/>
      <c r="AA343" s="997"/>
      <c r="AB343" s="997"/>
      <c r="AC343" s="997"/>
      <c r="AD343" s="997"/>
      <c r="AE343" s="997"/>
    </row>
    <row r="344" spans="3:31">
      <c r="C344" s="997"/>
      <c r="E344" s="998"/>
      <c r="F344" s="998"/>
      <c r="G344" s="997"/>
      <c r="H344" s="997"/>
      <c r="I344" s="997"/>
      <c r="J344" s="997"/>
      <c r="K344" s="997"/>
      <c r="L344" s="997"/>
      <c r="M344" s="997"/>
      <c r="N344" s="997"/>
      <c r="O344" s="997"/>
      <c r="P344" s="999"/>
      <c r="Q344" s="997"/>
      <c r="R344" s="997"/>
      <c r="S344" s="997"/>
      <c r="T344" s="997"/>
      <c r="U344" s="997"/>
      <c r="V344" s="997"/>
      <c r="W344" s="997"/>
      <c r="X344" s="997"/>
      <c r="Y344" s="997"/>
      <c r="Z344" s="997"/>
      <c r="AA344" s="997"/>
      <c r="AB344" s="997"/>
      <c r="AC344" s="997"/>
      <c r="AD344" s="997"/>
      <c r="AE344" s="997"/>
    </row>
    <row r="345" spans="3:31">
      <c r="C345" s="997"/>
      <c r="E345" s="998"/>
      <c r="F345" s="998"/>
      <c r="G345" s="997"/>
      <c r="H345" s="997"/>
      <c r="I345" s="997"/>
      <c r="J345" s="997"/>
      <c r="K345" s="997"/>
      <c r="L345" s="997"/>
      <c r="M345" s="997"/>
      <c r="N345" s="997"/>
      <c r="O345" s="997"/>
      <c r="P345" s="999"/>
      <c r="Q345" s="997"/>
      <c r="R345" s="997"/>
      <c r="S345" s="997"/>
      <c r="T345" s="997"/>
      <c r="U345" s="997"/>
      <c r="V345" s="997"/>
      <c r="W345" s="997"/>
      <c r="X345" s="997"/>
      <c r="Y345" s="997"/>
      <c r="Z345" s="997"/>
      <c r="AA345" s="997"/>
      <c r="AB345" s="997"/>
      <c r="AC345" s="997"/>
      <c r="AD345" s="997"/>
      <c r="AE345" s="997"/>
    </row>
    <row r="346" spans="3:31">
      <c r="C346" s="997"/>
      <c r="E346" s="998"/>
      <c r="F346" s="998"/>
      <c r="G346" s="997"/>
      <c r="H346" s="997"/>
      <c r="I346" s="997"/>
      <c r="J346" s="997"/>
      <c r="K346" s="997"/>
      <c r="L346" s="997"/>
      <c r="M346" s="997"/>
      <c r="N346" s="997"/>
      <c r="O346" s="997"/>
      <c r="P346" s="999"/>
      <c r="Q346" s="997"/>
      <c r="R346" s="997"/>
      <c r="S346" s="997"/>
      <c r="T346" s="997"/>
      <c r="U346" s="997"/>
      <c r="V346" s="997"/>
      <c r="W346" s="997"/>
      <c r="X346" s="997"/>
      <c r="Y346" s="997"/>
      <c r="Z346" s="997"/>
      <c r="AA346" s="997"/>
      <c r="AB346" s="997"/>
      <c r="AC346" s="997"/>
      <c r="AD346" s="997"/>
      <c r="AE346" s="997"/>
    </row>
    <row r="347" spans="3:31">
      <c r="C347" s="997"/>
      <c r="E347" s="998"/>
      <c r="F347" s="998"/>
      <c r="G347" s="997"/>
      <c r="H347" s="997"/>
      <c r="I347" s="997"/>
      <c r="J347" s="997"/>
      <c r="K347" s="997"/>
      <c r="L347" s="997"/>
      <c r="M347" s="997"/>
      <c r="N347" s="997"/>
      <c r="O347" s="997"/>
      <c r="P347" s="999"/>
      <c r="Q347" s="997"/>
      <c r="R347" s="997"/>
      <c r="S347" s="997"/>
      <c r="T347" s="997"/>
      <c r="U347" s="997"/>
      <c r="V347" s="997"/>
      <c r="W347" s="997"/>
      <c r="X347" s="997"/>
      <c r="Y347" s="997"/>
      <c r="Z347" s="997"/>
      <c r="AA347" s="997"/>
      <c r="AB347" s="997"/>
      <c r="AC347" s="997"/>
      <c r="AD347" s="997"/>
      <c r="AE347" s="997"/>
    </row>
    <row r="348" spans="3:31">
      <c r="C348" s="997"/>
      <c r="E348" s="998"/>
      <c r="F348" s="998"/>
      <c r="G348" s="997"/>
      <c r="H348" s="997"/>
      <c r="I348" s="997"/>
      <c r="J348" s="997"/>
      <c r="K348" s="997"/>
      <c r="L348" s="997"/>
      <c r="M348" s="997"/>
      <c r="N348" s="997"/>
      <c r="O348" s="997"/>
      <c r="P348" s="999"/>
      <c r="Q348" s="997"/>
      <c r="R348" s="997"/>
      <c r="S348" s="997"/>
      <c r="T348" s="997"/>
      <c r="U348" s="997"/>
      <c r="V348" s="997"/>
      <c r="W348" s="997"/>
      <c r="X348" s="997"/>
      <c r="Y348" s="997"/>
      <c r="Z348" s="997"/>
      <c r="AA348" s="997"/>
      <c r="AB348" s="997"/>
      <c r="AC348" s="997"/>
      <c r="AD348" s="997"/>
      <c r="AE348" s="997"/>
    </row>
    <row r="349" spans="3:31">
      <c r="C349" s="997"/>
      <c r="E349" s="998"/>
      <c r="F349" s="998"/>
      <c r="G349" s="997"/>
      <c r="H349" s="997"/>
      <c r="I349" s="997"/>
      <c r="J349" s="997"/>
      <c r="K349" s="997"/>
      <c r="L349" s="997"/>
      <c r="M349" s="997"/>
      <c r="N349" s="997"/>
      <c r="O349" s="997"/>
      <c r="P349" s="999"/>
      <c r="Q349" s="997"/>
      <c r="R349" s="997"/>
      <c r="S349" s="997"/>
      <c r="T349" s="997"/>
      <c r="U349" s="997"/>
      <c r="V349" s="997"/>
      <c r="W349" s="997"/>
      <c r="X349" s="997"/>
      <c r="Y349" s="997"/>
      <c r="Z349" s="997"/>
      <c r="AA349" s="997"/>
      <c r="AB349" s="997"/>
      <c r="AC349" s="997"/>
      <c r="AD349" s="997"/>
      <c r="AE349" s="997"/>
    </row>
    <row r="350" spans="3:31">
      <c r="C350" s="997"/>
      <c r="E350" s="998"/>
      <c r="F350" s="998"/>
      <c r="G350" s="997"/>
      <c r="H350" s="997"/>
      <c r="I350" s="997"/>
      <c r="J350" s="997"/>
      <c r="K350" s="997"/>
      <c r="L350" s="997"/>
      <c r="M350" s="997"/>
      <c r="N350" s="997"/>
      <c r="O350" s="997"/>
      <c r="P350" s="999"/>
      <c r="Q350" s="997"/>
      <c r="R350" s="997"/>
      <c r="S350" s="997"/>
      <c r="T350" s="997"/>
      <c r="U350" s="997"/>
      <c r="V350" s="997"/>
      <c r="W350" s="997"/>
      <c r="X350" s="997"/>
      <c r="Y350" s="997"/>
      <c r="Z350" s="997"/>
      <c r="AA350" s="997"/>
      <c r="AB350" s="997"/>
      <c r="AC350" s="997"/>
      <c r="AD350" s="997"/>
      <c r="AE350" s="997"/>
    </row>
    <row r="351" spans="3:31">
      <c r="C351" s="997"/>
      <c r="E351" s="998"/>
      <c r="F351" s="998"/>
      <c r="G351" s="997"/>
      <c r="H351" s="997"/>
      <c r="I351" s="997"/>
      <c r="J351" s="997"/>
      <c r="K351" s="997"/>
      <c r="L351" s="997"/>
      <c r="M351" s="997"/>
      <c r="N351" s="997"/>
      <c r="O351" s="997"/>
      <c r="P351" s="999"/>
      <c r="Q351" s="997"/>
      <c r="R351" s="997"/>
      <c r="S351" s="997"/>
      <c r="T351" s="997"/>
      <c r="U351" s="997"/>
      <c r="V351" s="997"/>
      <c r="W351" s="997"/>
      <c r="X351" s="997"/>
      <c r="Y351" s="997"/>
      <c r="Z351" s="997"/>
      <c r="AA351" s="997"/>
      <c r="AB351" s="997"/>
      <c r="AC351" s="997"/>
      <c r="AD351" s="997"/>
      <c r="AE351" s="997"/>
    </row>
    <row r="352" spans="3:31">
      <c r="C352" s="997"/>
      <c r="E352" s="998"/>
      <c r="F352" s="998"/>
      <c r="G352" s="997"/>
      <c r="H352" s="997"/>
      <c r="I352" s="997"/>
      <c r="J352" s="997"/>
      <c r="K352" s="997"/>
      <c r="L352" s="997"/>
      <c r="M352" s="997"/>
      <c r="N352" s="997"/>
      <c r="O352" s="997"/>
      <c r="P352" s="999"/>
      <c r="Q352" s="997"/>
      <c r="R352" s="997"/>
      <c r="S352" s="997"/>
      <c r="T352" s="997"/>
      <c r="U352" s="997"/>
      <c r="V352" s="997"/>
      <c r="W352" s="997"/>
      <c r="X352" s="997"/>
      <c r="Y352" s="997"/>
      <c r="Z352" s="997"/>
      <c r="AA352" s="997"/>
      <c r="AB352" s="997"/>
      <c r="AC352" s="997"/>
      <c r="AD352" s="997"/>
      <c r="AE352" s="997"/>
    </row>
    <row r="353" spans="3:31">
      <c r="C353" s="997"/>
      <c r="E353" s="998"/>
      <c r="F353" s="998"/>
      <c r="G353" s="997"/>
      <c r="H353" s="997"/>
      <c r="I353" s="997"/>
      <c r="J353" s="997"/>
      <c r="K353" s="997"/>
      <c r="L353" s="997"/>
      <c r="M353" s="997"/>
      <c r="N353" s="997"/>
      <c r="O353" s="997"/>
      <c r="P353" s="999"/>
      <c r="Q353" s="997"/>
      <c r="R353" s="997"/>
      <c r="S353" s="997"/>
      <c r="T353" s="997"/>
      <c r="U353" s="997"/>
      <c r="V353" s="997"/>
      <c r="W353" s="997"/>
      <c r="X353" s="997"/>
      <c r="Y353" s="997"/>
      <c r="Z353" s="997"/>
      <c r="AA353" s="997"/>
      <c r="AB353" s="997"/>
      <c r="AC353" s="997"/>
      <c r="AD353" s="997"/>
      <c r="AE353" s="997"/>
    </row>
    <row r="354" spans="3:31">
      <c r="C354" s="997"/>
      <c r="E354" s="998"/>
      <c r="F354" s="998"/>
      <c r="G354" s="997"/>
      <c r="H354" s="997"/>
      <c r="I354" s="997"/>
      <c r="J354" s="997"/>
      <c r="K354" s="997"/>
      <c r="L354" s="997"/>
      <c r="M354" s="997"/>
      <c r="N354" s="997"/>
      <c r="O354" s="997"/>
      <c r="P354" s="999"/>
      <c r="Q354" s="997"/>
      <c r="R354" s="997"/>
      <c r="S354" s="997"/>
      <c r="T354" s="997"/>
      <c r="U354" s="997"/>
      <c r="V354" s="997"/>
      <c r="W354" s="997"/>
      <c r="X354" s="997"/>
      <c r="Y354" s="997"/>
      <c r="Z354" s="997"/>
      <c r="AA354" s="997"/>
      <c r="AB354" s="997"/>
      <c r="AC354" s="997"/>
      <c r="AD354" s="997"/>
      <c r="AE354" s="997"/>
    </row>
    <row r="355" spans="3:31">
      <c r="C355" s="997"/>
      <c r="E355" s="998"/>
      <c r="F355" s="998"/>
      <c r="G355" s="997"/>
      <c r="H355" s="997"/>
      <c r="I355" s="997"/>
      <c r="J355" s="997"/>
      <c r="K355" s="997"/>
      <c r="L355" s="997"/>
      <c r="M355" s="997"/>
      <c r="N355" s="997"/>
      <c r="O355" s="997"/>
      <c r="P355" s="999"/>
      <c r="Q355" s="997"/>
      <c r="R355" s="997"/>
      <c r="S355" s="997"/>
      <c r="T355" s="997"/>
      <c r="U355" s="997"/>
      <c r="V355" s="997"/>
      <c r="W355" s="997"/>
      <c r="X355" s="997"/>
      <c r="Y355" s="997"/>
      <c r="Z355" s="997"/>
      <c r="AA355" s="997"/>
      <c r="AB355" s="997"/>
      <c r="AC355" s="997"/>
      <c r="AD355" s="997"/>
      <c r="AE355" s="997"/>
    </row>
    <row r="356" spans="3:31">
      <c r="C356" s="997"/>
      <c r="E356" s="998"/>
      <c r="F356" s="998"/>
      <c r="G356" s="997"/>
      <c r="H356" s="997"/>
      <c r="I356" s="997"/>
      <c r="J356" s="997"/>
      <c r="K356" s="997"/>
      <c r="L356" s="997"/>
      <c r="M356" s="997"/>
      <c r="N356" s="997"/>
      <c r="O356" s="997"/>
      <c r="P356" s="999"/>
      <c r="Q356" s="997"/>
      <c r="R356" s="997"/>
      <c r="S356" s="997"/>
      <c r="T356" s="997"/>
      <c r="U356" s="997"/>
      <c r="V356" s="997"/>
      <c r="W356" s="997"/>
      <c r="X356" s="997"/>
      <c r="Y356" s="997"/>
      <c r="Z356" s="997"/>
      <c r="AA356" s="997"/>
      <c r="AB356" s="997"/>
      <c r="AC356" s="997"/>
      <c r="AD356" s="997"/>
      <c r="AE356" s="997"/>
    </row>
    <row r="357" spans="3:31">
      <c r="C357" s="997"/>
      <c r="E357" s="998"/>
      <c r="F357" s="998"/>
      <c r="G357" s="997"/>
      <c r="H357" s="997"/>
      <c r="I357" s="997"/>
      <c r="J357" s="997"/>
      <c r="K357" s="997"/>
      <c r="L357" s="997"/>
      <c r="M357" s="997"/>
      <c r="N357" s="997"/>
      <c r="O357" s="997"/>
      <c r="P357" s="999"/>
      <c r="Q357" s="997"/>
      <c r="R357" s="997"/>
      <c r="S357" s="997"/>
      <c r="T357" s="997"/>
      <c r="U357" s="997"/>
      <c r="V357" s="997"/>
      <c r="W357" s="997"/>
      <c r="X357" s="997"/>
      <c r="Y357" s="997"/>
      <c r="Z357" s="997"/>
      <c r="AA357" s="997"/>
      <c r="AB357" s="997"/>
      <c r="AC357" s="997"/>
      <c r="AD357" s="997"/>
      <c r="AE357" s="997"/>
    </row>
    <row r="358" spans="3:31">
      <c r="C358" s="997"/>
      <c r="E358" s="998"/>
      <c r="F358" s="998"/>
      <c r="G358" s="997"/>
      <c r="H358" s="997"/>
      <c r="I358" s="997"/>
      <c r="J358" s="997"/>
      <c r="K358" s="997"/>
      <c r="L358" s="997"/>
      <c r="M358" s="997"/>
      <c r="N358" s="997"/>
      <c r="O358" s="997"/>
      <c r="P358" s="999"/>
      <c r="Q358" s="997"/>
      <c r="R358" s="997"/>
      <c r="S358" s="997"/>
      <c r="T358" s="997"/>
      <c r="U358" s="997"/>
      <c r="V358" s="997"/>
      <c r="W358" s="997"/>
      <c r="X358" s="997"/>
      <c r="Y358" s="997"/>
      <c r="Z358" s="997"/>
      <c r="AA358" s="997"/>
      <c r="AB358" s="997"/>
      <c r="AC358" s="997"/>
      <c r="AD358" s="997"/>
      <c r="AE358" s="997"/>
    </row>
    <row r="359" spans="3:31">
      <c r="C359" s="997"/>
      <c r="E359" s="998"/>
      <c r="F359" s="998"/>
      <c r="G359" s="997"/>
      <c r="H359" s="997"/>
      <c r="I359" s="997"/>
      <c r="J359" s="997"/>
      <c r="K359" s="997"/>
      <c r="L359" s="997"/>
      <c r="M359" s="997"/>
      <c r="N359" s="997"/>
      <c r="O359" s="997"/>
      <c r="P359" s="999"/>
      <c r="Q359" s="997"/>
      <c r="R359" s="997"/>
      <c r="S359" s="997"/>
      <c r="T359" s="997"/>
      <c r="U359" s="997"/>
      <c r="V359" s="997"/>
      <c r="W359" s="997"/>
      <c r="X359" s="997"/>
      <c r="Y359" s="997"/>
      <c r="Z359" s="997"/>
      <c r="AA359" s="997"/>
      <c r="AB359" s="997"/>
      <c r="AC359" s="997"/>
      <c r="AD359" s="997"/>
      <c r="AE359" s="997"/>
    </row>
    <row r="360" spans="3:31">
      <c r="C360" s="997"/>
      <c r="E360" s="998"/>
      <c r="F360" s="998"/>
      <c r="G360" s="997"/>
      <c r="H360" s="997"/>
      <c r="I360" s="997"/>
      <c r="J360" s="997"/>
      <c r="K360" s="997"/>
      <c r="L360" s="997"/>
      <c r="M360" s="997"/>
      <c r="N360" s="997"/>
      <c r="O360" s="997"/>
      <c r="P360" s="999"/>
      <c r="Q360" s="997"/>
      <c r="R360" s="997"/>
      <c r="S360" s="997"/>
      <c r="T360" s="997"/>
      <c r="U360" s="997"/>
      <c r="V360" s="997"/>
      <c r="W360" s="997"/>
      <c r="X360" s="997"/>
      <c r="Y360" s="997"/>
      <c r="Z360" s="997"/>
      <c r="AA360" s="997"/>
      <c r="AB360" s="997"/>
      <c r="AC360" s="997"/>
      <c r="AD360" s="997"/>
      <c r="AE360" s="997"/>
    </row>
    <row r="361" spans="3:31">
      <c r="C361" s="997"/>
      <c r="E361" s="998"/>
      <c r="F361" s="998"/>
      <c r="G361" s="997"/>
      <c r="H361" s="997"/>
      <c r="I361" s="997"/>
      <c r="J361" s="997"/>
      <c r="K361" s="997"/>
      <c r="L361" s="997"/>
      <c r="M361" s="997"/>
      <c r="N361" s="997"/>
      <c r="O361" s="997"/>
      <c r="P361" s="999"/>
      <c r="Q361" s="997"/>
      <c r="R361" s="997"/>
      <c r="S361" s="997"/>
      <c r="T361" s="997"/>
      <c r="U361" s="997"/>
      <c r="V361" s="997"/>
      <c r="W361" s="997"/>
      <c r="X361" s="997"/>
      <c r="Y361" s="997"/>
      <c r="Z361" s="997"/>
      <c r="AA361" s="997"/>
      <c r="AB361" s="997"/>
      <c r="AC361" s="997"/>
      <c r="AD361" s="997"/>
      <c r="AE361" s="997"/>
    </row>
    <row r="362" spans="3:31">
      <c r="C362" s="997"/>
      <c r="E362" s="998"/>
      <c r="F362" s="998"/>
      <c r="G362" s="997"/>
      <c r="H362" s="997"/>
      <c r="I362" s="997"/>
      <c r="J362" s="997"/>
      <c r="K362" s="997"/>
      <c r="L362" s="997"/>
      <c r="M362" s="997"/>
      <c r="N362" s="997"/>
      <c r="O362" s="997"/>
      <c r="P362" s="999"/>
      <c r="Q362" s="997"/>
      <c r="R362" s="997"/>
      <c r="S362" s="997"/>
      <c r="T362" s="997"/>
      <c r="U362" s="997"/>
      <c r="V362" s="997"/>
      <c r="W362" s="997"/>
      <c r="X362" s="997"/>
      <c r="Y362" s="997"/>
      <c r="Z362" s="997"/>
      <c r="AA362" s="997"/>
      <c r="AB362" s="997"/>
      <c r="AC362" s="997"/>
      <c r="AD362" s="997"/>
      <c r="AE362" s="997"/>
    </row>
    <row r="363" spans="3:31">
      <c r="C363" s="997"/>
      <c r="E363" s="998"/>
      <c r="F363" s="998"/>
      <c r="G363" s="997"/>
      <c r="H363" s="997"/>
      <c r="I363" s="997"/>
      <c r="J363" s="997"/>
      <c r="K363" s="997"/>
      <c r="L363" s="997"/>
      <c r="M363" s="997"/>
      <c r="N363" s="997"/>
      <c r="O363" s="997"/>
      <c r="P363" s="999"/>
      <c r="Q363" s="997"/>
      <c r="R363" s="997"/>
      <c r="S363" s="997"/>
      <c r="T363" s="997"/>
      <c r="U363" s="997"/>
      <c r="V363" s="997"/>
      <c r="W363" s="997"/>
      <c r="X363" s="997"/>
      <c r="Y363" s="997"/>
      <c r="Z363" s="997"/>
      <c r="AA363" s="997"/>
      <c r="AB363" s="997"/>
      <c r="AC363" s="997"/>
      <c r="AD363" s="997"/>
      <c r="AE363" s="997"/>
    </row>
    <row r="364" spans="3:31">
      <c r="C364" s="997"/>
      <c r="E364" s="998"/>
      <c r="F364" s="998"/>
      <c r="G364" s="997"/>
      <c r="H364" s="997"/>
      <c r="I364" s="997"/>
      <c r="J364" s="997"/>
      <c r="K364" s="997"/>
      <c r="L364" s="997"/>
      <c r="M364" s="997"/>
      <c r="N364" s="997"/>
      <c r="O364" s="997"/>
      <c r="P364" s="999"/>
      <c r="Q364" s="997"/>
      <c r="R364" s="997"/>
      <c r="S364" s="997"/>
      <c r="T364" s="997"/>
      <c r="U364" s="997"/>
      <c r="V364" s="997"/>
      <c r="W364" s="997"/>
      <c r="X364" s="997"/>
      <c r="Y364" s="997"/>
      <c r="Z364" s="997"/>
      <c r="AA364" s="997"/>
      <c r="AB364" s="997"/>
      <c r="AC364" s="997"/>
      <c r="AD364" s="997"/>
      <c r="AE364" s="997"/>
    </row>
    <row r="365" spans="3:31">
      <c r="C365" s="997"/>
      <c r="E365" s="998"/>
      <c r="F365" s="998"/>
      <c r="G365" s="997"/>
      <c r="H365" s="997"/>
      <c r="I365" s="997"/>
      <c r="J365" s="997"/>
      <c r="K365" s="997"/>
      <c r="L365" s="997"/>
      <c r="M365" s="997"/>
      <c r="N365" s="997"/>
      <c r="O365" s="997"/>
      <c r="P365" s="999"/>
      <c r="Q365" s="997"/>
      <c r="R365" s="997"/>
      <c r="S365" s="997"/>
      <c r="T365" s="997"/>
      <c r="U365" s="997"/>
      <c r="V365" s="997"/>
      <c r="W365" s="997"/>
      <c r="X365" s="997"/>
      <c r="Y365" s="997"/>
      <c r="Z365" s="997"/>
      <c r="AA365" s="997"/>
      <c r="AB365" s="997"/>
      <c r="AC365" s="997"/>
      <c r="AD365" s="997"/>
      <c r="AE365" s="997"/>
    </row>
    <row r="366" spans="3:31">
      <c r="C366" s="997"/>
      <c r="E366" s="998"/>
      <c r="F366" s="998"/>
      <c r="G366" s="997"/>
      <c r="H366" s="997"/>
      <c r="I366" s="997"/>
      <c r="J366" s="997"/>
      <c r="K366" s="997"/>
      <c r="L366" s="997"/>
      <c r="M366" s="997"/>
      <c r="N366" s="997"/>
      <c r="O366" s="997"/>
      <c r="P366" s="999"/>
      <c r="Q366" s="997"/>
      <c r="R366" s="997"/>
      <c r="S366" s="997"/>
      <c r="T366" s="997"/>
      <c r="U366" s="997"/>
      <c r="V366" s="997"/>
      <c r="W366" s="997"/>
      <c r="X366" s="997"/>
      <c r="Y366" s="997"/>
      <c r="Z366" s="997"/>
      <c r="AA366" s="997"/>
      <c r="AB366" s="997"/>
      <c r="AC366" s="997"/>
      <c r="AD366" s="997"/>
      <c r="AE366" s="997"/>
    </row>
    <row r="367" spans="3:31">
      <c r="C367" s="997"/>
      <c r="E367" s="998"/>
      <c r="F367" s="998"/>
      <c r="G367" s="997"/>
      <c r="H367" s="997"/>
      <c r="I367" s="997"/>
      <c r="J367" s="997"/>
      <c r="K367" s="997"/>
      <c r="L367" s="997"/>
      <c r="M367" s="997"/>
      <c r="N367" s="997"/>
      <c r="O367" s="997"/>
      <c r="P367" s="999"/>
      <c r="Q367" s="997"/>
      <c r="R367" s="997"/>
      <c r="S367" s="997"/>
      <c r="T367" s="997"/>
      <c r="U367" s="997"/>
      <c r="V367" s="997"/>
      <c r="W367" s="997"/>
      <c r="X367" s="997"/>
      <c r="Y367" s="997"/>
      <c r="Z367" s="997"/>
      <c r="AA367" s="997"/>
      <c r="AB367" s="997"/>
      <c r="AC367" s="997"/>
      <c r="AD367" s="997"/>
      <c r="AE367" s="997"/>
    </row>
    <row r="368" spans="3:31">
      <c r="C368" s="997"/>
      <c r="E368" s="998"/>
      <c r="F368" s="998"/>
      <c r="G368" s="997"/>
      <c r="H368" s="997"/>
      <c r="I368" s="997"/>
      <c r="J368" s="997"/>
      <c r="K368" s="997"/>
      <c r="L368" s="997"/>
      <c r="M368" s="997"/>
      <c r="N368" s="997"/>
      <c r="O368" s="997"/>
      <c r="P368" s="999"/>
      <c r="Q368" s="997"/>
      <c r="R368" s="997"/>
      <c r="S368" s="997"/>
      <c r="T368" s="997"/>
      <c r="U368" s="997"/>
      <c r="V368" s="997"/>
      <c r="W368" s="997"/>
      <c r="X368" s="997"/>
      <c r="Y368" s="997"/>
      <c r="Z368" s="997"/>
      <c r="AA368" s="997"/>
      <c r="AB368" s="997"/>
      <c r="AC368" s="997"/>
      <c r="AD368" s="997"/>
      <c r="AE368" s="997"/>
    </row>
    <row r="369" spans="3:31">
      <c r="C369" s="997"/>
      <c r="E369" s="998"/>
      <c r="F369" s="998"/>
      <c r="G369" s="997"/>
      <c r="H369" s="997"/>
      <c r="I369" s="997"/>
      <c r="J369" s="997"/>
      <c r="K369" s="997"/>
      <c r="L369" s="997"/>
      <c r="M369" s="997"/>
      <c r="N369" s="997"/>
      <c r="O369" s="997"/>
      <c r="P369" s="999"/>
      <c r="Q369" s="997"/>
      <c r="R369" s="997"/>
      <c r="S369" s="997"/>
      <c r="T369" s="997"/>
      <c r="U369" s="997"/>
      <c r="V369" s="997"/>
      <c r="W369" s="997"/>
      <c r="X369" s="997"/>
      <c r="Y369" s="997"/>
      <c r="Z369" s="997"/>
      <c r="AA369" s="997"/>
      <c r="AB369" s="997"/>
      <c r="AC369" s="997"/>
      <c r="AD369" s="997"/>
      <c r="AE369" s="997"/>
    </row>
    <row r="370" spans="3:31">
      <c r="C370" s="997"/>
      <c r="E370" s="998"/>
      <c r="F370" s="998"/>
      <c r="G370" s="997"/>
      <c r="H370" s="997"/>
      <c r="I370" s="997"/>
      <c r="J370" s="997"/>
      <c r="K370" s="997"/>
      <c r="L370" s="997"/>
      <c r="M370" s="997"/>
      <c r="N370" s="997"/>
      <c r="O370" s="997"/>
      <c r="P370" s="999"/>
      <c r="Q370" s="997"/>
      <c r="R370" s="997"/>
      <c r="S370" s="997"/>
      <c r="T370" s="997"/>
      <c r="U370" s="997"/>
      <c r="V370" s="997"/>
      <c r="W370" s="997"/>
      <c r="X370" s="997"/>
      <c r="Y370" s="997"/>
      <c r="Z370" s="997"/>
      <c r="AA370" s="997"/>
      <c r="AB370" s="997"/>
      <c r="AC370" s="997"/>
      <c r="AD370" s="997"/>
      <c r="AE370" s="997"/>
    </row>
    <row r="371" spans="3:31">
      <c r="C371" s="997"/>
      <c r="E371" s="998"/>
      <c r="F371" s="998"/>
      <c r="G371" s="997"/>
      <c r="H371" s="997"/>
      <c r="I371" s="997"/>
      <c r="J371" s="997"/>
      <c r="K371" s="997"/>
      <c r="L371" s="997"/>
      <c r="M371" s="997"/>
      <c r="N371" s="997"/>
      <c r="O371" s="997"/>
      <c r="P371" s="999"/>
      <c r="Q371" s="997"/>
      <c r="R371" s="997"/>
      <c r="S371" s="997"/>
      <c r="T371" s="997"/>
      <c r="U371" s="997"/>
      <c r="V371" s="997"/>
      <c r="W371" s="997"/>
      <c r="X371" s="997"/>
      <c r="Y371" s="997"/>
      <c r="Z371" s="997"/>
      <c r="AA371" s="997"/>
      <c r="AB371" s="997"/>
      <c r="AC371" s="997"/>
      <c r="AD371" s="997"/>
      <c r="AE371" s="997"/>
    </row>
    <row r="372" spans="3:31">
      <c r="C372" s="997"/>
      <c r="E372" s="998"/>
      <c r="F372" s="998"/>
      <c r="G372" s="997"/>
      <c r="H372" s="997"/>
      <c r="I372" s="997"/>
      <c r="J372" s="997"/>
      <c r="K372" s="997"/>
      <c r="L372" s="997"/>
      <c r="M372" s="997"/>
      <c r="N372" s="997"/>
      <c r="O372" s="997"/>
      <c r="P372" s="999"/>
      <c r="Q372" s="997"/>
      <c r="R372" s="997"/>
      <c r="S372" s="997"/>
      <c r="T372" s="997"/>
      <c r="U372" s="997"/>
      <c r="V372" s="997"/>
      <c r="W372" s="997"/>
      <c r="X372" s="997"/>
      <c r="Y372" s="997"/>
      <c r="Z372" s="997"/>
      <c r="AA372" s="997"/>
      <c r="AB372" s="997"/>
      <c r="AC372" s="997"/>
      <c r="AD372" s="997"/>
      <c r="AE372" s="997"/>
    </row>
    <row r="373" spans="3:31">
      <c r="C373" s="997"/>
      <c r="E373" s="998"/>
      <c r="F373" s="998"/>
      <c r="G373" s="997"/>
      <c r="H373" s="997"/>
      <c r="I373" s="997"/>
      <c r="J373" s="997"/>
      <c r="K373" s="997"/>
      <c r="L373" s="997"/>
      <c r="M373" s="997"/>
      <c r="N373" s="997"/>
      <c r="O373" s="997"/>
      <c r="P373" s="999"/>
      <c r="Q373" s="997"/>
      <c r="R373" s="997"/>
      <c r="S373" s="997"/>
      <c r="T373" s="997"/>
      <c r="U373" s="997"/>
      <c r="V373" s="997"/>
      <c r="W373" s="997"/>
      <c r="X373" s="997"/>
      <c r="Y373" s="997"/>
      <c r="Z373" s="997"/>
      <c r="AA373" s="997"/>
      <c r="AB373" s="997"/>
      <c r="AC373" s="997"/>
      <c r="AD373" s="997"/>
      <c r="AE373" s="997"/>
    </row>
    <row r="374" spans="3:31">
      <c r="C374" s="997"/>
      <c r="E374" s="998"/>
      <c r="F374" s="998"/>
      <c r="G374" s="997"/>
      <c r="H374" s="997"/>
      <c r="I374" s="997"/>
      <c r="J374" s="997"/>
      <c r="K374" s="997"/>
      <c r="L374" s="997"/>
      <c r="M374" s="997"/>
      <c r="N374" s="997"/>
      <c r="O374" s="997"/>
      <c r="P374" s="999"/>
      <c r="Q374" s="997"/>
      <c r="R374" s="997"/>
      <c r="S374" s="997"/>
      <c r="T374" s="997"/>
      <c r="U374" s="997"/>
      <c r="V374" s="997"/>
      <c r="W374" s="997"/>
      <c r="X374" s="997"/>
      <c r="Y374" s="997"/>
      <c r="Z374" s="997"/>
      <c r="AA374" s="997"/>
      <c r="AB374" s="997"/>
      <c r="AC374" s="997"/>
      <c r="AD374" s="997"/>
      <c r="AE374" s="997"/>
    </row>
    <row r="375" spans="3:31">
      <c r="C375" s="997"/>
      <c r="E375" s="998"/>
      <c r="F375" s="998"/>
      <c r="G375" s="997"/>
      <c r="H375" s="997"/>
      <c r="I375" s="997"/>
      <c r="J375" s="997"/>
      <c r="K375" s="997"/>
      <c r="L375" s="997"/>
      <c r="M375" s="997"/>
      <c r="N375" s="997"/>
      <c r="O375" s="997"/>
      <c r="P375" s="999"/>
      <c r="Q375" s="997"/>
      <c r="R375" s="997"/>
      <c r="S375" s="997"/>
      <c r="T375" s="997"/>
      <c r="U375" s="997"/>
      <c r="V375" s="997"/>
      <c r="W375" s="997"/>
      <c r="X375" s="997"/>
      <c r="Y375" s="997"/>
      <c r="Z375" s="997"/>
      <c r="AA375" s="997"/>
      <c r="AB375" s="997"/>
      <c r="AC375" s="997"/>
      <c r="AD375" s="997"/>
      <c r="AE375" s="997"/>
    </row>
    <row r="376" spans="3:31">
      <c r="C376" s="997"/>
      <c r="E376" s="998"/>
      <c r="F376" s="998"/>
      <c r="G376" s="997"/>
      <c r="H376" s="997"/>
      <c r="I376" s="997"/>
      <c r="J376" s="997"/>
      <c r="K376" s="997"/>
      <c r="L376" s="997"/>
      <c r="M376" s="997"/>
      <c r="N376" s="997"/>
      <c r="O376" s="997"/>
      <c r="P376" s="999"/>
      <c r="Q376" s="997"/>
      <c r="R376" s="997"/>
      <c r="S376" s="997"/>
      <c r="T376" s="997"/>
      <c r="U376" s="997"/>
      <c r="V376" s="997"/>
      <c r="W376" s="997"/>
      <c r="X376" s="997"/>
      <c r="Y376" s="997"/>
      <c r="Z376" s="997"/>
      <c r="AA376" s="997"/>
      <c r="AB376" s="997"/>
      <c r="AC376" s="997"/>
      <c r="AD376" s="997"/>
      <c r="AE376" s="997"/>
    </row>
    <row r="377" spans="3:31">
      <c r="C377" s="997"/>
      <c r="E377" s="998"/>
      <c r="F377" s="998"/>
      <c r="G377" s="997"/>
      <c r="H377" s="997"/>
      <c r="I377" s="997"/>
      <c r="J377" s="997"/>
      <c r="K377" s="997"/>
      <c r="L377" s="997"/>
      <c r="M377" s="997"/>
      <c r="N377" s="997"/>
      <c r="O377" s="997"/>
      <c r="P377" s="999"/>
      <c r="Q377" s="997"/>
      <c r="R377" s="997"/>
      <c r="S377" s="997"/>
      <c r="T377" s="997"/>
      <c r="U377" s="997"/>
      <c r="V377" s="997"/>
      <c r="W377" s="997"/>
      <c r="X377" s="997"/>
      <c r="Y377" s="997"/>
      <c r="Z377" s="997"/>
      <c r="AA377" s="997"/>
      <c r="AB377" s="997"/>
      <c r="AC377" s="997"/>
      <c r="AD377" s="997"/>
      <c r="AE377" s="997"/>
    </row>
    <row r="378" spans="3:31">
      <c r="C378" s="997"/>
      <c r="E378" s="998"/>
      <c r="F378" s="998"/>
      <c r="G378" s="997"/>
      <c r="H378" s="997"/>
      <c r="I378" s="997"/>
      <c r="J378" s="997"/>
      <c r="K378" s="997"/>
      <c r="L378" s="997"/>
      <c r="M378" s="997"/>
      <c r="N378" s="997"/>
      <c r="O378" s="997"/>
      <c r="P378" s="999"/>
      <c r="Q378" s="997"/>
      <c r="R378" s="997"/>
      <c r="S378" s="997"/>
      <c r="T378" s="997"/>
      <c r="U378" s="997"/>
      <c r="V378" s="997"/>
      <c r="W378" s="997"/>
      <c r="X378" s="997"/>
      <c r="Y378" s="997"/>
      <c r="Z378" s="997"/>
      <c r="AA378" s="997"/>
      <c r="AB378" s="997"/>
      <c r="AC378" s="997"/>
      <c r="AD378" s="997"/>
      <c r="AE378" s="997"/>
    </row>
    <row r="379" spans="3:31">
      <c r="C379" s="997"/>
      <c r="E379" s="998"/>
      <c r="F379" s="998"/>
      <c r="G379" s="997"/>
      <c r="H379" s="997"/>
      <c r="I379" s="997"/>
      <c r="J379" s="997"/>
      <c r="K379" s="997"/>
      <c r="L379" s="997"/>
      <c r="M379" s="997"/>
      <c r="N379" s="997"/>
      <c r="O379" s="997"/>
      <c r="P379" s="999"/>
      <c r="Q379" s="997"/>
      <c r="R379" s="997"/>
      <c r="S379" s="997"/>
      <c r="T379" s="997"/>
      <c r="U379" s="997"/>
      <c r="V379" s="997"/>
      <c r="W379" s="997"/>
      <c r="X379" s="997"/>
      <c r="Y379" s="997"/>
      <c r="Z379" s="997"/>
      <c r="AA379" s="997"/>
      <c r="AB379" s="997"/>
      <c r="AC379" s="997"/>
      <c r="AD379" s="997"/>
      <c r="AE379" s="997"/>
    </row>
    <row r="380" spans="3:31">
      <c r="C380" s="997"/>
      <c r="E380" s="998"/>
      <c r="F380" s="998"/>
      <c r="G380" s="997"/>
      <c r="H380" s="997"/>
      <c r="I380" s="997"/>
      <c r="J380" s="997"/>
      <c r="K380" s="997"/>
      <c r="L380" s="997"/>
      <c r="M380" s="997"/>
      <c r="N380" s="997"/>
      <c r="O380" s="997"/>
      <c r="P380" s="999"/>
      <c r="Q380" s="997"/>
      <c r="R380" s="997"/>
      <c r="S380" s="997"/>
      <c r="T380" s="997"/>
      <c r="U380" s="997"/>
      <c r="V380" s="997"/>
      <c r="W380" s="997"/>
      <c r="X380" s="997"/>
      <c r="Y380" s="997"/>
      <c r="Z380" s="997"/>
      <c r="AA380" s="997"/>
      <c r="AB380" s="997"/>
      <c r="AC380" s="997"/>
      <c r="AD380" s="997"/>
      <c r="AE380" s="997"/>
    </row>
    <row r="381" spans="3:31">
      <c r="C381" s="997"/>
      <c r="E381" s="998"/>
      <c r="F381" s="998"/>
      <c r="G381" s="997"/>
      <c r="H381" s="997"/>
      <c r="I381" s="997"/>
      <c r="J381" s="997"/>
      <c r="K381" s="997"/>
      <c r="L381" s="997"/>
      <c r="M381" s="997"/>
      <c r="N381" s="997"/>
      <c r="O381" s="997"/>
      <c r="P381" s="999"/>
      <c r="Q381" s="997"/>
      <c r="R381" s="997"/>
      <c r="S381" s="997"/>
      <c r="T381" s="997"/>
      <c r="U381" s="997"/>
      <c r="V381" s="997"/>
      <c r="W381" s="997"/>
      <c r="X381" s="997"/>
      <c r="Y381" s="997"/>
      <c r="Z381" s="997"/>
      <c r="AA381" s="997"/>
      <c r="AB381" s="997"/>
      <c r="AC381" s="997"/>
      <c r="AD381" s="997"/>
      <c r="AE381" s="997"/>
    </row>
    <row r="382" spans="3:31">
      <c r="C382" s="997"/>
      <c r="E382" s="998"/>
      <c r="F382" s="998"/>
      <c r="G382" s="997"/>
      <c r="H382" s="997"/>
      <c r="I382" s="997"/>
      <c r="J382" s="997"/>
      <c r="K382" s="997"/>
      <c r="L382" s="997"/>
      <c r="M382" s="997"/>
      <c r="N382" s="997"/>
      <c r="O382" s="997"/>
      <c r="P382" s="999"/>
      <c r="Q382" s="997"/>
      <c r="R382" s="997"/>
      <c r="S382" s="997"/>
      <c r="T382" s="997"/>
      <c r="U382" s="997"/>
      <c r="V382" s="997"/>
      <c r="W382" s="997"/>
      <c r="X382" s="997"/>
      <c r="Y382" s="997"/>
      <c r="Z382" s="997"/>
      <c r="AA382" s="997"/>
      <c r="AB382" s="997"/>
      <c r="AC382" s="997"/>
      <c r="AD382" s="997"/>
      <c r="AE382" s="997"/>
    </row>
    <row r="383" spans="3:31">
      <c r="C383" s="997"/>
      <c r="E383" s="998"/>
      <c r="F383" s="998"/>
      <c r="G383" s="997"/>
      <c r="H383" s="997"/>
      <c r="I383" s="997"/>
      <c r="J383" s="997"/>
      <c r="K383" s="997"/>
      <c r="L383" s="997"/>
      <c r="M383" s="997"/>
      <c r="N383" s="997"/>
      <c r="O383" s="997"/>
      <c r="P383" s="999"/>
      <c r="Q383" s="997"/>
      <c r="R383" s="997"/>
      <c r="S383" s="997"/>
      <c r="T383" s="997"/>
      <c r="U383" s="997"/>
      <c r="V383" s="997"/>
      <c r="W383" s="997"/>
      <c r="X383" s="997"/>
      <c r="Y383" s="997"/>
      <c r="Z383" s="997"/>
      <c r="AA383" s="997"/>
      <c r="AB383" s="997"/>
      <c r="AC383" s="997"/>
      <c r="AD383" s="997"/>
      <c r="AE383" s="997"/>
    </row>
    <row r="384" spans="3:31">
      <c r="C384" s="997"/>
      <c r="E384" s="998"/>
      <c r="F384" s="998"/>
      <c r="G384" s="997"/>
      <c r="H384" s="997"/>
      <c r="I384" s="997"/>
      <c r="J384" s="997"/>
      <c r="K384" s="997"/>
      <c r="L384" s="997"/>
      <c r="M384" s="997"/>
      <c r="N384" s="997"/>
      <c r="O384" s="997"/>
      <c r="P384" s="999"/>
      <c r="Q384" s="997"/>
      <c r="R384" s="997"/>
      <c r="S384" s="997"/>
      <c r="T384" s="997"/>
      <c r="U384" s="997"/>
      <c r="V384" s="997"/>
      <c r="W384" s="997"/>
      <c r="X384" s="997"/>
      <c r="Y384" s="997"/>
      <c r="Z384" s="997"/>
      <c r="AA384" s="997"/>
      <c r="AB384" s="997"/>
      <c r="AC384" s="997"/>
      <c r="AD384" s="997"/>
      <c r="AE384" s="997"/>
    </row>
    <row r="385" spans="3:31">
      <c r="C385" s="997"/>
      <c r="E385" s="998"/>
      <c r="F385" s="998"/>
      <c r="G385" s="997"/>
      <c r="H385" s="997"/>
      <c r="I385" s="997"/>
      <c r="J385" s="997"/>
      <c r="K385" s="997"/>
      <c r="L385" s="997"/>
      <c r="M385" s="997"/>
      <c r="N385" s="997"/>
      <c r="O385" s="997"/>
      <c r="P385" s="999"/>
      <c r="Q385" s="997"/>
      <c r="R385" s="997"/>
      <c r="S385" s="997"/>
      <c r="T385" s="997"/>
      <c r="U385" s="997"/>
      <c r="V385" s="997"/>
      <c r="W385" s="997"/>
      <c r="X385" s="997"/>
      <c r="Y385" s="997"/>
      <c r="Z385" s="997"/>
      <c r="AA385" s="997"/>
      <c r="AB385" s="997"/>
      <c r="AC385" s="997"/>
      <c r="AD385" s="997"/>
      <c r="AE385" s="997"/>
    </row>
    <row r="386" spans="3:31">
      <c r="C386" s="997"/>
      <c r="E386" s="998"/>
      <c r="F386" s="998"/>
      <c r="G386" s="997"/>
      <c r="H386" s="997"/>
      <c r="I386" s="997"/>
      <c r="J386" s="997"/>
      <c r="K386" s="997"/>
      <c r="L386" s="997"/>
      <c r="M386" s="997"/>
      <c r="N386" s="997"/>
      <c r="O386" s="997"/>
      <c r="P386" s="999"/>
      <c r="Q386" s="997"/>
      <c r="R386" s="997"/>
      <c r="S386" s="997"/>
      <c r="T386" s="997"/>
      <c r="U386" s="997"/>
      <c r="V386" s="997"/>
      <c r="W386" s="997"/>
      <c r="X386" s="997"/>
      <c r="Y386" s="997"/>
      <c r="Z386" s="997"/>
      <c r="AA386" s="997"/>
      <c r="AB386" s="997"/>
      <c r="AC386" s="997"/>
      <c r="AD386" s="997"/>
      <c r="AE386" s="997"/>
    </row>
    <row r="387" spans="3:31">
      <c r="C387" s="997"/>
      <c r="E387" s="998"/>
      <c r="F387" s="998"/>
      <c r="G387" s="997"/>
      <c r="H387" s="997"/>
      <c r="I387" s="997"/>
      <c r="J387" s="997"/>
      <c r="K387" s="997"/>
      <c r="L387" s="997"/>
      <c r="M387" s="997"/>
      <c r="N387" s="997"/>
      <c r="O387" s="997"/>
      <c r="P387" s="999"/>
      <c r="Q387" s="997"/>
      <c r="R387" s="997"/>
      <c r="S387" s="997"/>
      <c r="T387" s="997"/>
      <c r="U387" s="997"/>
      <c r="V387" s="997"/>
      <c r="W387" s="997"/>
      <c r="X387" s="997"/>
      <c r="Y387" s="997"/>
      <c r="Z387" s="997"/>
      <c r="AA387" s="997"/>
      <c r="AB387" s="997"/>
      <c r="AC387" s="997"/>
      <c r="AD387" s="997"/>
      <c r="AE387" s="997"/>
    </row>
    <row r="388" spans="3:31">
      <c r="C388" s="997"/>
      <c r="E388" s="998"/>
      <c r="F388" s="998"/>
      <c r="G388" s="997"/>
      <c r="H388" s="997"/>
      <c r="I388" s="997"/>
      <c r="J388" s="997"/>
      <c r="K388" s="997"/>
      <c r="L388" s="997"/>
      <c r="M388" s="997"/>
      <c r="N388" s="997"/>
      <c r="O388" s="997"/>
      <c r="P388" s="999"/>
      <c r="Q388" s="997"/>
      <c r="R388" s="997"/>
      <c r="S388" s="997"/>
      <c r="T388" s="997"/>
      <c r="U388" s="997"/>
      <c r="V388" s="997"/>
      <c r="W388" s="997"/>
      <c r="X388" s="997"/>
      <c r="Y388" s="997"/>
      <c r="Z388" s="997"/>
      <c r="AA388" s="997"/>
      <c r="AB388" s="997"/>
      <c r="AC388" s="997"/>
      <c r="AD388" s="997"/>
      <c r="AE388" s="997"/>
    </row>
    <row r="389" spans="3:31">
      <c r="C389" s="997"/>
      <c r="E389" s="998"/>
      <c r="F389" s="998"/>
      <c r="G389" s="997"/>
      <c r="H389" s="997"/>
      <c r="I389" s="997"/>
      <c r="J389" s="997"/>
      <c r="K389" s="997"/>
      <c r="L389" s="997"/>
      <c r="M389" s="997"/>
      <c r="N389" s="997"/>
      <c r="O389" s="997"/>
      <c r="P389" s="999"/>
      <c r="Q389" s="997"/>
      <c r="R389" s="997"/>
      <c r="S389" s="997"/>
      <c r="T389" s="997"/>
      <c r="U389" s="997"/>
      <c r="V389" s="997"/>
      <c r="W389" s="997"/>
      <c r="X389" s="997"/>
      <c r="Y389" s="997"/>
      <c r="Z389" s="997"/>
      <c r="AA389" s="997"/>
      <c r="AB389" s="997"/>
      <c r="AC389" s="997"/>
      <c r="AD389" s="997"/>
      <c r="AE389" s="997"/>
    </row>
    <row r="390" spans="3:31">
      <c r="C390" s="997"/>
      <c r="E390" s="998"/>
      <c r="F390" s="998"/>
      <c r="G390" s="997"/>
      <c r="H390" s="997"/>
      <c r="I390" s="997"/>
      <c r="J390" s="997"/>
      <c r="K390" s="997"/>
      <c r="L390" s="997"/>
      <c r="M390" s="997"/>
      <c r="N390" s="997"/>
      <c r="O390" s="997"/>
      <c r="P390" s="999"/>
      <c r="Q390" s="997"/>
      <c r="R390" s="997"/>
      <c r="S390" s="997"/>
      <c r="T390" s="997"/>
      <c r="U390" s="997"/>
      <c r="V390" s="997"/>
      <c r="W390" s="997"/>
      <c r="X390" s="997"/>
      <c r="Y390" s="997"/>
      <c r="Z390" s="997"/>
      <c r="AA390" s="997"/>
      <c r="AB390" s="997"/>
      <c r="AC390" s="997"/>
      <c r="AD390" s="997"/>
      <c r="AE390" s="997"/>
    </row>
    <row r="391" spans="3:31">
      <c r="C391" s="997"/>
      <c r="E391" s="998"/>
      <c r="F391" s="998"/>
      <c r="G391" s="997"/>
      <c r="H391" s="997"/>
      <c r="I391" s="997"/>
      <c r="J391" s="997"/>
      <c r="K391" s="997"/>
      <c r="L391" s="997"/>
      <c r="M391" s="997"/>
      <c r="N391" s="997"/>
      <c r="O391" s="997"/>
      <c r="P391" s="999"/>
      <c r="Q391" s="997"/>
      <c r="R391" s="997"/>
      <c r="S391" s="997"/>
      <c r="T391" s="997"/>
      <c r="U391" s="997"/>
      <c r="V391" s="997"/>
      <c r="W391" s="997"/>
      <c r="X391" s="997"/>
      <c r="Y391" s="997"/>
      <c r="Z391" s="997"/>
      <c r="AA391" s="997"/>
      <c r="AB391" s="997"/>
      <c r="AC391" s="997"/>
      <c r="AD391" s="997"/>
      <c r="AE391" s="997"/>
    </row>
    <row r="392" spans="3:31">
      <c r="C392" s="997"/>
      <c r="E392" s="998"/>
      <c r="F392" s="998"/>
      <c r="G392" s="997"/>
      <c r="H392" s="997"/>
      <c r="I392" s="997"/>
      <c r="J392" s="997"/>
      <c r="K392" s="997"/>
      <c r="L392" s="997"/>
      <c r="M392" s="997"/>
      <c r="N392" s="997"/>
      <c r="O392" s="997"/>
      <c r="P392" s="999"/>
      <c r="Q392" s="997"/>
      <c r="R392" s="997"/>
      <c r="S392" s="997"/>
      <c r="T392" s="997"/>
      <c r="U392" s="997"/>
      <c r="V392" s="997"/>
      <c r="W392" s="997"/>
      <c r="X392" s="997"/>
      <c r="Y392" s="997"/>
      <c r="Z392" s="997"/>
      <c r="AA392" s="997"/>
      <c r="AB392" s="997"/>
      <c r="AC392" s="997"/>
      <c r="AD392" s="997"/>
      <c r="AE392" s="997"/>
    </row>
    <row r="393" spans="3:31">
      <c r="C393" s="997"/>
      <c r="E393" s="998"/>
      <c r="F393" s="998"/>
      <c r="G393" s="997"/>
      <c r="H393" s="997"/>
      <c r="I393" s="997"/>
      <c r="J393" s="997"/>
      <c r="K393" s="997"/>
      <c r="L393" s="997"/>
      <c r="M393" s="997"/>
      <c r="N393" s="997"/>
      <c r="O393" s="997"/>
      <c r="P393" s="999"/>
      <c r="Q393" s="997"/>
      <c r="R393" s="997"/>
      <c r="S393" s="997"/>
      <c r="T393" s="997"/>
      <c r="U393" s="997"/>
      <c r="V393" s="997"/>
      <c r="W393" s="997"/>
      <c r="X393" s="997"/>
      <c r="Y393" s="997"/>
      <c r="Z393" s="997"/>
      <c r="AA393" s="997"/>
      <c r="AB393" s="997"/>
      <c r="AC393" s="997"/>
      <c r="AD393" s="997"/>
      <c r="AE393" s="997"/>
    </row>
    <row r="394" spans="3:31">
      <c r="C394" s="997"/>
      <c r="E394" s="998"/>
      <c r="F394" s="998"/>
      <c r="G394" s="997"/>
      <c r="H394" s="997"/>
      <c r="I394" s="997"/>
      <c r="J394" s="997"/>
      <c r="K394" s="997"/>
      <c r="L394" s="997"/>
      <c r="M394" s="997"/>
      <c r="N394" s="997"/>
      <c r="O394" s="997"/>
      <c r="P394" s="999"/>
      <c r="Q394" s="997"/>
      <c r="R394" s="997"/>
      <c r="S394" s="997"/>
      <c r="T394" s="997"/>
      <c r="U394" s="997"/>
      <c r="V394" s="997"/>
      <c r="W394" s="997"/>
      <c r="X394" s="997"/>
      <c r="Y394" s="997"/>
      <c r="Z394" s="997"/>
      <c r="AA394" s="997"/>
      <c r="AB394" s="997"/>
      <c r="AC394" s="997"/>
      <c r="AD394" s="997"/>
      <c r="AE394" s="997"/>
    </row>
    <row r="395" spans="3:31">
      <c r="C395" s="997"/>
      <c r="E395" s="998"/>
      <c r="F395" s="998"/>
      <c r="G395" s="997"/>
      <c r="H395" s="997"/>
      <c r="I395" s="997"/>
      <c r="J395" s="997"/>
      <c r="K395" s="997"/>
      <c r="L395" s="997"/>
      <c r="M395" s="997"/>
      <c r="N395" s="997"/>
      <c r="O395" s="997"/>
      <c r="P395" s="999"/>
      <c r="Q395" s="997"/>
      <c r="R395" s="997"/>
      <c r="S395" s="997"/>
      <c r="T395" s="997"/>
      <c r="U395" s="997"/>
      <c r="V395" s="997"/>
      <c r="W395" s="997"/>
      <c r="X395" s="997"/>
      <c r="Y395" s="997"/>
      <c r="Z395" s="997"/>
      <c r="AA395" s="997"/>
      <c r="AB395" s="997"/>
      <c r="AC395" s="997"/>
      <c r="AD395" s="997"/>
      <c r="AE395" s="997"/>
    </row>
    <row r="396" spans="3:31">
      <c r="C396" s="997"/>
      <c r="E396" s="998"/>
      <c r="F396" s="998"/>
      <c r="G396" s="997"/>
      <c r="H396" s="997"/>
      <c r="I396" s="997"/>
      <c r="J396" s="997"/>
      <c r="K396" s="997"/>
      <c r="L396" s="997"/>
      <c r="M396" s="997"/>
      <c r="N396" s="997"/>
      <c r="O396" s="997"/>
      <c r="P396" s="999"/>
      <c r="Q396" s="997"/>
      <c r="R396" s="997"/>
      <c r="S396" s="997"/>
      <c r="T396" s="997"/>
      <c r="U396" s="997"/>
      <c r="V396" s="997"/>
      <c r="W396" s="997"/>
      <c r="X396" s="997"/>
      <c r="Y396" s="997"/>
      <c r="Z396" s="997"/>
      <c r="AA396" s="997"/>
      <c r="AB396" s="997"/>
      <c r="AC396" s="997"/>
      <c r="AD396" s="997"/>
      <c r="AE396" s="997"/>
    </row>
    <row r="397" spans="3:31">
      <c r="C397" s="997"/>
      <c r="E397" s="998"/>
      <c r="F397" s="998"/>
      <c r="G397" s="997"/>
      <c r="H397" s="997"/>
      <c r="I397" s="997"/>
      <c r="J397" s="997"/>
      <c r="K397" s="997"/>
      <c r="L397" s="997"/>
      <c r="M397" s="997"/>
      <c r="N397" s="997"/>
      <c r="O397" s="997"/>
      <c r="P397" s="999"/>
      <c r="Q397" s="997"/>
      <c r="R397" s="997"/>
      <c r="S397" s="997"/>
      <c r="T397" s="997"/>
      <c r="U397" s="997"/>
      <c r="V397" s="997"/>
      <c r="W397" s="997"/>
      <c r="X397" s="997"/>
      <c r="Y397" s="997"/>
      <c r="Z397" s="997"/>
      <c r="AA397" s="997"/>
      <c r="AB397" s="997"/>
      <c r="AC397" s="997"/>
      <c r="AD397" s="997"/>
      <c r="AE397" s="997"/>
    </row>
    <row r="398" spans="3:31">
      <c r="C398" s="997"/>
      <c r="E398" s="998"/>
      <c r="F398" s="998"/>
      <c r="G398" s="997"/>
      <c r="H398" s="997"/>
      <c r="I398" s="997"/>
      <c r="J398" s="997"/>
      <c r="K398" s="997"/>
      <c r="L398" s="997"/>
      <c r="M398" s="997"/>
      <c r="N398" s="997"/>
      <c r="O398" s="997"/>
      <c r="P398" s="999"/>
      <c r="Q398" s="997"/>
      <c r="R398" s="997"/>
      <c r="S398" s="997"/>
      <c r="T398" s="997"/>
      <c r="U398" s="997"/>
      <c r="V398" s="997"/>
      <c r="W398" s="997"/>
      <c r="X398" s="997"/>
      <c r="Y398" s="997"/>
      <c r="Z398" s="997"/>
      <c r="AA398" s="997"/>
      <c r="AB398" s="997"/>
      <c r="AC398" s="997"/>
      <c r="AD398" s="997"/>
      <c r="AE398" s="997"/>
    </row>
    <row r="399" spans="3:31">
      <c r="C399" s="997"/>
      <c r="E399" s="998"/>
      <c r="F399" s="998"/>
      <c r="G399" s="997"/>
      <c r="H399" s="997"/>
      <c r="I399" s="997"/>
      <c r="J399" s="997"/>
      <c r="K399" s="997"/>
      <c r="L399" s="997"/>
      <c r="M399" s="997"/>
      <c r="N399" s="997"/>
      <c r="O399" s="997"/>
      <c r="P399" s="999"/>
      <c r="Q399" s="997"/>
      <c r="R399" s="997"/>
      <c r="S399" s="997"/>
      <c r="T399" s="997"/>
      <c r="U399" s="997"/>
      <c r="V399" s="997"/>
      <c r="W399" s="997"/>
      <c r="X399" s="997"/>
      <c r="Y399" s="997"/>
      <c r="Z399" s="997"/>
      <c r="AA399" s="997"/>
      <c r="AB399" s="997"/>
      <c r="AC399" s="997"/>
      <c r="AD399" s="997"/>
      <c r="AE399" s="997"/>
    </row>
    <row r="400" spans="3:31">
      <c r="C400" s="997"/>
      <c r="E400" s="998"/>
      <c r="F400" s="998"/>
      <c r="G400" s="997"/>
      <c r="H400" s="997"/>
      <c r="I400" s="997"/>
      <c r="J400" s="997"/>
      <c r="K400" s="997"/>
      <c r="L400" s="997"/>
      <c r="M400" s="997"/>
      <c r="N400" s="997"/>
      <c r="O400" s="997"/>
      <c r="P400" s="999"/>
      <c r="Q400" s="997"/>
      <c r="R400" s="997"/>
      <c r="S400" s="997"/>
      <c r="T400" s="997"/>
      <c r="U400" s="997"/>
      <c r="V400" s="997"/>
      <c r="W400" s="997"/>
      <c r="X400" s="997"/>
      <c r="Y400" s="997"/>
      <c r="Z400" s="997"/>
      <c r="AA400" s="997"/>
      <c r="AB400" s="997"/>
      <c r="AC400" s="997"/>
      <c r="AD400" s="997"/>
      <c r="AE400" s="997"/>
    </row>
    <row r="401" spans="3:31">
      <c r="C401" s="997"/>
      <c r="E401" s="998"/>
      <c r="F401" s="998"/>
      <c r="G401" s="997"/>
      <c r="H401" s="997"/>
      <c r="I401" s="997"/>
      <c r="J401" s="997"/>
      <c r="K401" s="997"/>
      <c r="L401" s="997"/>
      <c r="M401" s="997"/>
      <c r="N401" s="997"/>
      <c r="O401" s="997"/>
      <c r="P401" s="999"/>
      <c r="Q401" s="997"/>
      <c r="R401" s="997"/>
      <c r="S401" s="997"/>
      <c r="T401" s="997"/>
      <c r="U401" s="997"/>
      <c r="V401" s="997"/>
      <c r="W401" s="997"/>
      <c r="X401" s="997"/>
      <c r="Y401" s="997"/>
      <c r="Z401" s="997"/>
      <c r="AA401" s="997"/>
      <c r="AB401" s="997"/>
      <c r="AC401" s="997"/>
      <c r="AD401" s="997"/>
      <c r="AE401" s="997"/>
    </row>
    <row r="402" spans="3:31">
      <c r="C402" s="997"/>
      <c r="E402" s="998"/>
      <c r="F402" s="998"/>
      <c r="G402" s="997"/>
      <c r="H402" s="997"/>
      <c r="I402" s="997"/>
      <c r="J402" s="997"/>
      <c r="K402" s="997"/>
      <c r="L402" s="997"/>
      <c r="M402" s="997"/>
      <c r="N402" s="997"/>
      <c r="O402" s="997"/>
      <c r="P402" s="999"/>
      <c r="Q402" s="997"/>
      <c r="R402" s="997"/>
      <c r="S402" s="997"/>
      <c r="T402" s="997"/>
      <c r="U402" s="997"/>
      <c r="V402" s="997"/>
      <c r="W402" s="997"/>
      <c r="X402" s="997"/>
      <c r="Y402" s="997"/>
      <c r="Z402" s="997"/>
      <c r="AA402" s="997"/>
      <c r="AB402" s="997"/>
      <c r="AC402" s="997"/>
      <c r="AD402" s="997"/>
      <c r="AE402" s="997"/>
    </row>
    <row r="403" spans="3:31">
      <c r="C403" s="997"/>
      <c r="E403" s="998"/>
      <c r="F403" s="998"/>
      <c r="G403" s="997"/>
      <c r="H403" s="997"/>
      <c r="I403" s="997"/>
      <c r="J403" s="997"/>
      <c r="K403" s="997"/>
      <c r="L403" s="997"/>
      <c r="M403" s="997"/>
      <c r="N403" s="997"/>
      <c r="O403" s="997"/>
      <c r="P403" s="999"/>
      <c r="Q403" s="997"/>
      <c r="R403" s="997"/>
      <c r="S403" s="997"/>
      <c r="T403" s="997"/>
      <c r="U403" s="997"/>
      <c r="V403" s="997"/>
      <c r="W403" s="997"/>
      <c r="X403" s="997"/>
      <c r="Y403" s="997"/>
      <c r="Z403" s="997"/>
      <c r="AA403" s="997"/>
      <c r="AB403" s="997"/>
      <c r="AC403" s="997"/>
      <c r="AD403" s="997"/>
      <c r="AE403" s="997"/>
    </row>
    <row r="404" spans="3:31">
      <c r="C404" s="997"/>
      <c r="E404" s="998"/>
      <c r="F404" s="998"/>
      <c r="G404" s="997"/>
      <c r="H404" s="997"/>
      <c r="I404" s="997"/>
      <c r="J404" s="997"/>
      <c r="K404" s="997"/>
      <c r="L404" s="997"/>
      <c r="M404" s="997"/>
      <c r="N404" s="997"/>
      <c r="O404" s="997"/>
      <c r="P404" s="999"/>
      <c r="Q404" s="997"/>
      <c r="R404" s="997"/>
      <c r="S404" s="997"/>
      <c r="T404" s="997"/>
      <c r="U404" s="997"/>
      <c r="V404" s="997"/>
      <c r="W404" s="997"/>
      <c r="X404" s="997"/>
      <c r="Y404" s="997"/>
      <c r="Z404" s="997"/>
      <c r="AA404" s="997"/>
      <c r="AB404" s="997"/>
      <c r="AC404" s="997"/>
      <c r="AD404" s="997"/>
      <c r="AE404" s="997"/>
    </row>
    <row r="405" spans="3:31">
      <c r="C405" s="997"/>
      <c r="E405" s="998"/>
      <c r="F405" s="998"/>
      <c r="G405" s="997"/>
      <c r="H405" s="997"/>
      <c r="I405" s="997"/>
      <c r="J405" s="997"/>
      <c r="K405" s="997"/>
      <c r="L405" s="997"/>
      <c r="M405" s="997"/>
      <c r="N405" s="997"/>
      <c r="O405" s="997"/>
      <c r="P405" s="999"/>
      <c r="Q405" s="997"/>
      <c r="R405" s="997"/>
      <c r="S405" s="997"/>
      <c r="T405" s="997"/>
      <c r="U405" s="997"/>
      <c r="V405" s="997"/>
      <c r="W405" s="997"/>
      <c r="X405" s="997"/>
      <c r="Y405" s="997"/>
      <c r="Z405" s="997"/>
      <c r="AA405" s="997"/>
      <c r="AB405" s="997"/>
      <c r="AC405" s="997"/>
      <c r="AD405" s="997"/>
      <c r="AE405" s="997"/>
    </row>
    <row r="406" spans="3:31">
      <c r="C406" s="997"/>
      <c r="E406" s="998"/>
      <c r="F406" s="998"/>
      <c r="G406" s="997"/>
      <c r="H406" s="997"/>
      <c r="I406" s="997"/>
      <c r="J406" s="997"/>
      <c r="K406" s="997"/>
      <c r="L406" s="997"/>
      <c r="M406" s="997"/>
      <c r="N406" s="997"/>
      <c r="O406" s="997"/>
      <c r="P406" s="999"/>
      <c r="Q406" s="997"/>
      <c r="R406" s="997"/>
      <c r="S406" s="997"/>
      <c r="T406" s="997"/>
      <c r="U406" s="997"/>
      <c r="V406" s="997"/>
      <c r="W406" s="997"/>
      <c r="X406" s="997"/>
      <c r="Y406" s="997"/>
      <c r="Z406" s="997"/>
      <c r="AA406" s="997"/>
      <c r="AB406" s="997"/>
      <c r="AC406" s="997"/>
      <c r="AD406" s="997"/>
      <c r="AE406" s="997"/>
    </row>
    <row r="407" spans="3:31">
      <c r="C407" s="997"/>
      <c r="E407" s="998"/>
      <c r="F407" s="998"/>
      <c r="G407" s="997"/>
      <c r="H407" s="997"/>
      <c r="I407" s="997"/>
      <c r="J407" s="997"/>
      <c r="K407" s="997"/>
      <c r="L407" s="997"/>
      <c r="M407" s="997"/>
      <c r="N407" s="997"/>
      <c r="O407" s="997"/>
      <c r="P407" s="999"/>
      <c r="Q407" s="997"/>
      <c r="R407" s="997"/>
      <c r="S407" s="997"/>
      <c r="T407" s="997"/>
      <c r="U407" s="997"/>
      <c r="V407" s="997"/>
      <c r="W407" s="997"/>
      <c r="X407" s="997"/>
      <c r="Y407" s="997"/>
      <c r="Z407" s="997"/>
      <c r="AA407" s="997"/>
      <c r="AB407" s="997"/>
      <c r="AC407" s="997"/>
      <c r="AD407" s="997"/>
      <c r="AE407" s="997"/>
    </row>
    <row r="408" spans="3:31">
      <c r="C408" s="997"/>
      <c r="E408" s="998"/>
      <c r="F408" s="998"/>
      <c r="G408" s="997"/>
      <c r="H408" s="997"/>
      <c r="I408" s="997"/>
      <c r="J408" s="997"/>
      <c r="K408" s="997"/>
      <c r="L408" s="997"/>
      <c r="M408" s="997"/>
      <c r="N408" s="997"/>
      <c r="O408" s="997"/>
      <c r="P408" s="999"/>
      <c r="Q408" s="997"/>
      <c r="R408" s="997"/>
      <c r="S408" s="997"/>
      <c r="T408" s="997"/>
      <c r="U408" s="997"/>
      <c r="V408" s="997"/>
      <c r="W408" s="997"/>
      <c r="X408" s="997"/>
      <c r="Y408" s="997"/>
      <c r="Z408" s="997"/>
      <c r="AA408" s="997"/>
      <c r="AB408" s="997"/>
      <c r="AC408" s="997"/>
      <c r="AD408" s="997"/>
      <c r="AE408" s="997"/>
    </row>
    <row r="409" spans="3:31">
      <c r="C409" s="997"/>
      <c r="E409" s="998"/>
      <c r="F409" s="998"/>
      <c r="G409" s="997"/>
      <c r="H409" s="997"/>
      <c r="I409" s="997"/>
      <c r="J409" s="997"/>
      <c r="K409" s="997"/>
      <c r="L409" s="997"/>
      <c r="M409" s="997"/>
      <c r="N409" s="997"/>
      <c r="O409" s="997"/>
      <c r="P409" s="999"/>
      <c r="Q409" s="997"/>
      <c r="R409" s="997"/>
      <c r="S409" s="997"/>
      <c r="T409" s="997"/>
      <c r="U409" s="997"/>
      <c r="V409" s="997"/>
      <c r="W409" s="997"/>
      <c r="X409" s="997"/>
      <c r="Y409" s="997"/>
      <c r="Z409" s="997"/>
      <c r="AA409" s="997"/>
      <c r="AB409" s="997"/>
      <c r="AC409" s="997"/>
      <c r="AD409" s="997"/>
      <c r="AE409" s="997"/>
    </row>
    <row r="410" spans="3:31">
      <c r="C410" s="997"/>
      <c r="E410" s="998"/>
      <c r="F410" s="998"/>
      <c r="G410" s="997"/>
      <c r="H410" s="997"/>
      <c r="I410" s="997"/>
      <c r="J410" s="997"/>
      <c r="K410" s="997"/>
      <c r="L410" s="997"/>
      <c r="M410" s="997"/>
      <c r="N410" s="997"/>
      <c r="O410" s="997"/>
      <c r="P410" s="999"/>
      <c r="Q410" s="997"/>
      <c r="R410" s="997"/>
      <c r="S410" s="997"/>
      <c r="T410" s="997"/>
      <c r="U410" s="997"/>
      <c r="V410" s="997"/>
      <c r="W410" s="997"/>
      <c r="X410" s="997"/>
      <c r="Y410" s="997"/>
      <c r="Z410" s="997"/>
      <c r="AA410" s="997"/>
      <c r="AB410" s="997"/>
      <c r="AC410" s="997"/>
      <c r="AD410" s="997"/>
      <c r="AE410" s="997"/>
    </row>
    <row r="411" spans="3:31">
      <c r="C411" s="997"/>
      <c r="E411" s="998"/>
      <c r="F411" s="998"/>
      <c r="G411" s="997"/>
      <c r="H411" s="997"/>
      <c r="I411" s="997"/>
      <c r="J411" s="997"/>
      <c r="K411" s="997"/>
      <c r="L411" s="997"/>
      <c r="M411" s="997"/>
      <c r="N411" s="997"/>
      <c r="O411" s="997"/>
      <c r="P411" s="999"/>
      <c r="Q411" s="997"/>
      <c r="R411" s="997"/>
      <c r="S411" s="997"/>
      <c r="T411" s="997"/>
      <c r="U411" s="997"/>
      <c r="V411" s="997"/>
      <c r="W411" s="997"/>
      <c r="X411" s="997"/>
      <c r="Y411" s="997"/>
      <c r="Z411" s="997"/>
      <c r="AA411" s="997"/>
      <c r="AB411" s="997"/>
      <c r="AC411" s="997"/>
      <c r="AD411" s="997"/>
      <c r="AE411" s="997"/>
    </row>
    <row r="412" spans="3:31">
      <c r="C412" s="997"/>
      <c r="E412" s="998"/>
      <c r="F412" s="998"/>
      <c r="G412" s="997"/>
      <c r="H412" s="997"/>
      <c r="I412" s="997"/>
      <c r="J412" s="997"/>
      <c r="K412" s="997"/>
      <c r="L412" s="997"/>
      <c r="M412" s="997"/>
      <c r="N412" s="997"/>
      <c r="O412" s="997"/>
      <c r="P412" s="999"/>
      <c r="Q412" s="997"/>
      <c r="R412" s="997"/>
      <c r="S412" s="997"/>
      <c r="T412" s="997"/>
      <c r="U412" s="997"/>
      <c r="V412" s="997"/>
      <c r="W412" s="997"/>
      <c r="X412" s="997"/>
      <c r="Y412" s="997"/>
      <c r="Z412" s="997"/>
      <c r="AA412" s="997"/>
      <c r="AB412" s="997"/>
      <c r="AC412" s="997"/>
      <c r="AD412" s="997"/>
      <c r="AE412" s="997"/>
    </row>
    <row r="413" spans="3:31">
      <c r="C413" s="997"/>
      <c r="E413" s="998"/>
      <c r="F413" s="998"/>
      <c r="G413" s="997"/>
      <c r="H413" s="997"/>
      <c r="I413" s="997"/>
      <c r="J413" s="997"/>
      <c r="K413" s="997"/>
      <c r="L413" s="997"/>
      <c r="M413" s="997"/>
      <c r="N413" s="997"/>
      <c r="O413" s="997"/>
      <c r="P413" s="999"/>
      <c r="Q413" s="997"/>
      <c r="R413" s="997"/>
      <c r="S413" s="997"/>
      <c r="T413" s="997"/>
      <c r="U413" s="997"/>
      <c r="V413" s="997"/>
      <c r="W413" s="997"/>
      <c r="X413" s="997"/>
      <c r="Y413" s="997"/>
      <c r="Z413" s="997"/>
      <c r="AA413" s="997"/>
      <c r="AB413" s="997"/>
      <c r="AC413" s="997"/>
      <c r="AD413" s="997"/>
      <c r="AE413" s="997"/>
    </row>
    <row r="414" spans="3:31">
      <c r="C414" s="997"/>
      <c r="E414" s="998"/>
      <c r="F414" s="998"/>
      <c r="G414" s="997"/>
      <c r="H414" s="997"/>
      <c r="I414" s="997"/>
      <c r="J414" s="997"/>
      <c r="K414" s="997"/>
      <c r="L414" s="997"/>
      <c r="M414" s="997"/>
      <c r="N414" s="997"/>
      <c r="O414" s="997"/>
      <c r="P414" s="999"/>
      <c r="Q414" s="997"/>
      <c r="R414" s="997"/>
      <c r="S414" s="997"/>
      <c r="T414" s="997"/>
      <c r="U414" s="997"/>
      <c r="V414" s="997"/>
      <c r="W414" s="997"/>
      <c r="X414" s="997"/>
      <c r="Y414" s="997"/>
      <c r="Z414" s="997"/>
      <c r="AA414" s="997"/>
      <c r="AB414" s="997"/>
      <c r="AC414" s="997"/>
      <c r="AD414" s="997"/>
      <c r="AE414" s="997"/>
    </row>
    <row r="415" spans="3:31">
      <c r="C415" s="997"/>
      <c r="E415" s="998"/>
      <c r="F415" s="998"/>
      <c r="G415" s="997"/>
      <c r="H415" s="997"/>
      <c r="I415" s="997"/>
      <c r="J415" s="997"/>
      <c r="K415" s="997"/>
      <c r="L415" s="997"/>
      <c r="M415" s="997"/>
      <c r="N415" s="997"/>
      <c r="O415" s="997"/>
      <c r="P415" s="999"/>
      <c r="Q415" s="997"/>
      <c r="R415" s="997"/>
      <c r="S415" s="997"/>
      <c r="T415" s="997"/>
      <c r="U415" s="997"/>
      <c r="V415" s="997"/>
      <c r="W415" s="997"/>
      <c r="X415" s="997"/>
      <c r="Y415" s="997"/>
      <c r="Z415" s="997"/>
      <c r="AA415" s="997"/>
      <c r="AB415" s="997"/>
      <c r="AC415" s="997"/>
      <c r="AD415" s="997"/>
      <c r="AE415" s="997"/>
    </row>
    <row r="416" spans="3:31">
      <c r="C416" s="997"/>
      <c r="E416" s="998"/>
      <c r="F416" s="998"/>
      <c r="G416" s="997"/>
      <c r="H416" s="997"/>
      <c r="I416" s="997"/>
      <c r="J416" s="997"/>
      <c r="K416" s="997"/>
      <c r="L416" s="997"/>
      <c r="M416" s="997"/>
      <c r="N416" s="997"/>
      <c r="O416" s="997"/>
      <c r="P416" s="999"/>
      <c r="Q416" s="997"/>
      <c r="R416" s="997"/>
      <c r="S416" s="997"/>
      <c r="T416" s="997"/>
      <c r="U416" s="997"/>
      <c r="V416" s="997"/>
      <c r="W416" s="997"/>
      <c r="X416" s="997"/>
      <c r="Y416" s="997"/>
      <c r="Z416" s="997"/>
      <c r="AA416" s="997"/>
      <c r="AB416" s="997"/>
      <c r="AC416" s="997"/>
      <c r="AD416" s="997"/>
      <c r="AE416" s="997"/>
    </row>
    <row r="417" spans="3:31">
      <c r="C417" s="997"/>
      <c r="E417" s="998"/>
      <c r="F417" s="998"/>
      <c r="G417" s="997"/>
      <c r="H417" s="997"/>
      <c r="I417" s="997"/>
      <c r="J417" s="997"/>
      <c r="K417" s="997"/>
      <c r="L417" s="997"/>
      <c r="M417" s="997"/>
      <c r="N417" s="997"/>
      <c r="O417" s="997"/>
      <c r="P417" s="999"/>
      <c r="Q417" s="997"/>
      <c r="R417" s="997"/>
      <c r="S417" s="997"/>
      <c r="T417" s="997"/>
      <c r="U417" s="997"/>
      <c r="V417" s="997"/>
      <c r="W417" s="997"/>
      <c r="X417" s="997"/>
      <c r="Y417" s="997"/>
      <c r="Z417" s="997"/>
      <c r="AA417" s="997"/>
      <c r="AB417" s="997"/>
      <c r="AC417" s="997"/>
      <c r="AD417" s="997"/>
      <c r="AE417" s="997"/>
    </row>
    <row r="418" spans="3:31">
      <c r="C418" s="997"/>
      <c r="E418" s="998"/>
      <c r="F418" s="998"/>
      <c r="G418" s="997"/>
      <c r="H418" s="997"/>
      <c r="I418" s="997"/>
      <c r="J418" s="997"/>
      <c r="K418" s="997"/>
      <c r="L418" s="997"/>
      <c r="M418" s="997"/>
      <c r="N418" s="997"/>
      <c r="O418" s="997"/>
      <c r="P418" s="999"/>
      <c r="Q418" s="997"/>
      <c r="R418" s="997"/>
      <c r="S418" s="997"/>
      <c r="T418" s="997"/>
      <c r="U418" s="997"/>
      <c r="V418" s="997"/>
      <c r="W418" s="997"/>
      <c r="X418" s="997"/>
      <c r="Y418" s="997"/>
      <c r="Z418" s="997"/>
      <c r="AA418" s="997"/>
      <c r="AB418" s="997"/>
      <c r="AC418" s="997"/>
      <c r="AD418" s="997"/>
      <c r="AE418" s="997"/>
    </row>
    <row r="419" spans="3:31">
      <c r="C419" s="997"/>
      <c r="E419" s="998"/>
      <c r="F419" s="998"/>
      <c r="G419" s="997"/>
      <c r="H419" s="997"/>
      <c r="I419" s="997"/>
      <c r="J419" s="997"/>
      <c r="K419" s="997"/>
      <c r="L419" s="997"/>
      <c r="M419" s="997"/>
      <c r="N419" s="997"/>
      <c r="O419" s="997"/>
      <c r="P419" s="999"/>
      <c r="Q419" s="997"/>
      <c r="R419" s="997"/>
      <c r="S419" s="997"/>
      <c r="T419" s="997"/>
      <c r="U419" s="997"/>
      <c r="V419" s="997"/>
      <c r="W419" s="997"/>
      <c r="X419" s="997"/>
      <c r="Y419" s="997"/>
      <c r="Z419" s="997"/>
      <c r="AA419" s="997"/>
      <c r="AB419" s="997"/>
      <c r="AC419" s="997"/>
      <c r="AD419" s="997"/>
      <c r="AE419" s="997"/>
    </row>
    <row r="420" spans="3:31">
      <c r="C420" s="997"/>
      <c r="E420" s="998"/>
      <c r="F420" s="998"/>
      <c r="G420" s="997"/>
      <c r="H420" s="997"/>
      <c r="I420" s="997"/>
      <c r="J420" s="997"/>
      <c r="K420" s="997"/>
      <c r="L420" s="997"/>
      <c r="M420" s="997"/>
      <c r="N420" s="997"/>
      <c r="O420" s="997"/>
      <c r="P420" s="999"/>
      <c r="Q420" s="997"/>
      <c r="R420" s="997"/>
      <c r="S420" s="997"/>
      <c r="T420" s="997"/>
      <c r="U420" s="997"/>
      <c r="V420" s="997"/>
      <c r="W420" s="997"/>
      <c r="X420" s="997"/>
      <c r="Y420" s="997"/>
      <c r="Z420" s="997"/>
      <c r="AA420" s="997"/>
      <c r="AB420" s="997"/>
      <c r="AC420" s="997"/>
      <c r="AD420" s="997"/>
      <c r="AE420" s="997"/>
    </row>
    <row r="421" spans="3:31">
      <c r="C421" s="997"/>
      <c r="E421" s="998"/>
      <c r="F421" s="998"/>
      <c r="G421" s="997"/>
      <c r="H421" s="997"/>
      <c r="I421" s="997"/>
      <c r="J421" s="997"/>
      <c r="K421" s="997"/>
      <c r="L421" s="997"/>
      <c r="M421" s="997"/>
      <c r="N421" s="997"/>
      <c r="O421" s="997"/>
      <c r="P421" s="999"/>
      <c r="Q421" s="997"/>
      <c r="R421" s="997"/>
      <c r="S421" s="997"/>
      <c r="T421" s="997"/>
      <c r="U421" s="997"/>
      <c r="V421" s="997"/>
      <c r="W421" s="997"/>
      <c r="X421" s="997"/>
      <c r="Y421" s="997"/>
      <c r="Z421" s="997"/>
      <c r="AA421" s="997"/>
      <c r="AB421" s="997"/>
      <c r="AC421" s="997"/>
      <c r="AD421" s="997"/>
      <c r="AE421" s="997"/>
    </row>
    <row r="422" spans="3:31">
      <c r="C422" s="997"/>
      <c r="E422" s="998"/>
      <c r="F422" s="998"/>
      <c r="G422" s="997"/>
      <c r="H422" s="997"/>
      <c r="I422" s="997"/>
      <c r="J422" s="997"/>
      <c r="K422" s="997"/>
      <c r="L422" s="997"/>
      <c r="M422" s="997"/>
      <c r="N422" s="997"/>
      <c r="O422" s="997"/>
      <c r="P422" s="999"/>
      <c r="Q422" s="997"/>
      <c r="R422" s="997"/>
      <c r="S422" s="997"/>
      <c r="T422" s="997"/>
      <c r="U422" s="997"/>
      <c r="V422" s="997"/>
      <c r="W422" s="997"/>
      <c r="X422" s="997"/>
      <c r="Y422" s="997"/>
      <c r="Z422" s="997"/>
      <c r="AA422" s="997"/>
      <c r="AB422" s="997"/>
      <c r="AC422" s="997"/>
      <c r="AD422" s="997"/>
      <c r="AE422" s="997"/>
    </row>
    <row r="423" spans="3:31">
      <c r="C423" s="997"/>
      <c r="E423" s="998"/>
      <c r="F423" s="998"/>
      <c r="G423" s="997"/>
      <c r="H423" s="997"/>
      <c r="I423" s="997"/>
      <c r="J423" s="997"/>
      <c r="K423" s="997"/>
      <c r="L423" s="997"/>
      <c r="M423" s="997"/>
      <c r="N423" s="997"/>
      <c r="O423" s="997"/>
      <c r="P423" s="999"/>
      <c r="Q423" s="997"/>
      <c r="R423" s="997"/>
      <c r="S423" s="997"/>
      <c r="T423" s="997"/>
      <c r="U423" s="997"/>
      <c r="V423" s="997"/>
      <c r="W423" s="997"/>
      <c r="X423" s="997"/>
      <c r="Y423" s="997"/>
      <c r="Z423" s="997"/>
      <c r="AA423" s="997"/>
      <c r="AB423" s="997"/>
      <c r="AC423" s="997"/>
      <c r="AD423" s="997"/>
      <c r="AE423" s="997"/>
    </row>
    <row r="424" spans="3:31">
      <c r="C424" s="997"/>
      <c r="E424" s="998"/>
      <c r="F424" s="998"/>
      <c r="G424" s="997"/>
      <c r="H424" s="997"/>
      <c r="I424" s="997"/>
      <c r="J424" s="997"/>
      <c r="K424" s="997"/>
      <c r="L424" s="997"/>
      <c r="M424" s="997"/>
      <c r="N424" s="997"/>
      <c r="O424" s="997"/>
      <c r="P424" s="999"/>
      <c r="Q424" s="997"/>
      <c r="R424" s="997"/>
      <c r="S424" s="997"/>
      <c r="T424" s="997"/>
      <c r="U424" s="997"/>
      <c r="V424" s="997"/>
      <c r="W424" s="997"/>
      <c r="X424" s="997"/>
      <c r="Y424" s="997"/>
      <c r="Z424" s="997"/>
      <c r="AA424" s="997"/>
      <c r="AB424" s="997"/>
      <c r="AC424" s="997"/>
      <c r="AD424" s="997"/>
      <c r="AE424" s="997"/>
    </row>
    <row r="425" spans="3:31">
      <c r="C425" s="997"/>
      <c r="E425" s="998"/>
      <c r="F425" s="998"/>
      <c r="G425" s="997"/>
      <c r="H425" s="997"/>
      <c r="I425" s="997"/>
      <c r="J425" s="997"/>
      <c r="K425" s="997"/>
      <c r="L425" s="997"/>
      <c r="M425" s="997"/>
      <c r="N425" s="997"/>
      <c r="O425" s="997"/>
      <c r="P425" s="999"/>
      <c r="Q425" s="997"/>
      <c r="R425" s="997"/>
      <c r="S425" s="997"/>
      <c r="T425" s="997"/>
      <c r="U425" s="997"/>
      <c r="V425" s="997"/>
      <c r="W425" s="997"/>
      <c r="X425" s="997"/>
      <c r="Y425" s="997"/>
      <c r="Z425" s="997"/>
      <c r="AA425" s="997"/>
      <c r="AB425" s="997"/>
      <c r="AC425" s="997"/>
      <c r="AD425" s="997"/>
      <c r="AE425" s="997"/>
    </row>
    <row r="426" spans="3:31">
      <c r="C426" s="997"/>
      <c r="E426" s="998"/>
      <c r="F426" s="998"/>
      <c r="G426" s="997"/>
      <c r="H426" s="997"/>
      <c r="I426" s="997"/>
      <c r="J426" s="997"/>
      <c r="K426" s="997"/>
      <c r="L426" s="997"/>
      <c r="M426" s="997"/>
      <c r="N426" s="997"/>
      <c r="O426" s="997"/>
      <c r="P426" s="999"/>
      <c r="Q426" s="997"/>
      <c r="R426" s="997"/>
      <c r="S426" s="997"/>
      <c r="T426" s="997"/>
      <c r="U426" s="997"/>
      <c r="V426" s="997"/>
      <c r="W426" s="997"/>
      <c r="X426" s="997"/>
      <c r="Y426" s="997"/>
      <c r="Z426" s="997"/>
      <c r="AA426" s="997"/>
      <c r="AB426" s="997"/>
      <c r="AC426" s="997"/>
      <c r="AD426" s="997"/>
      <c r="AE426" s="997"/>
    </row>
    <row r="427" spans="3:31">
      <c r="C427" s="997"/>
      <c r="E427" s="998"/>
      <c r="F427" s="998"/>
      <c r="G427" s="997"/>
      <c r="H427" s="997"/>
      <c r="I427" s="997"/>
      <c r="J427" s="997"/>
      <c r="K427" s="997"/>
      <c r="L427" s="997"/>
      <c r="M427" s="997"/>
      <c r="N427" s="997"/>
      <c r="O427" s="997"/>
      <c r="P427" s="999"/>
      <c r="Q427" s="997"/>
      <c r="R427" s="997"/>
      <c r="S427" s="997"/>
      <c r="T427" s="997"/>
      <c r="U427" s="997"/>
      <c r="V427" s="997"/>
      <c r="W427" s="997"/>
      <c r="X427" s="997"/>
      <c r="Y427" s="997"/>
      <c r="Z427" s="997"/>
      <c r="AA427" s="997"/>
      <c r="AB427" s="997"/>
      <c r="AC427" s="997"/>
      <c r="AD427" s="997"/>
      <c r="AE427" s="997"/>
    </row>
    <row r="428" spans="3:31">
      <c r="C428" s="997"/>
      <c r="E428" s="998"/>
      <c r="F428" s="998"/>
      <c r="G428" s="997"/>
      <c r="H428" s="997"/>
      <c r="I428" s="997"/>
      <c r="J428" s="997"/>
      <c r="K428" s="997"/>
      <c r="L428" s="997"/>
      <c r="M428" s="997"/>
      <c r="N428" s="997"/>
      <c r="O428" s="997"/>
      <c r="P428" s="999"/>
      <c r="Q428" s="997"/>
      <c r="R428" s="997"/>
      <c r="S428" s="997"/>
      <c r="T428" s="997"/>
      <c r="U428" s="997"/>
      <c r="V428" s="997"/>
      <c r="W428" s="997"/>
      <c r="X428" s="997"/>
      <c r="Y428" s="997"/>
      <c r="Z428" s="997"/>
      <c r="AA428" s="997"/>
      <c r="AB428" s="997"/>
      <c r="AC428" s="997"/>
      <c r="AD428" s="997"/>
      <c r="AE428" s="997"/>
    </row>
    <row r="429" spans="3:31">
      <c r="C429" s="997"/>
      <c r="E429" s="998"/>
      <c r="F429" s="998"/>
      <c r="G429" s="997"/>
      <c r="H429" s="997"/>
      <c r="I429" s="997"/>
      <c r="J429" s="997"/>
      <c r="K429" s="997"/>
      <c r="L429" s="997"/>
      <c r="M429" s="997"/>
      <c r="N429" s="997"/>
      <c r="O429" s="997"/>
      <c r="P429" s="999"/>
      <c r="Q429" s="997"/>
      <c r="R429" s="997"/>
      <c r="S429" s="997"/>
      <c r="T429" s="997"/>
      <c r="U429" s="997"/>
      <c r="V429" s="997"/>
      <c r="W429" s="997"/>
      <c r="X429" s="997"/>
      <c r="Y429" s="997"/>
      <c r="Z429" s="997"/>
      <c r="AA429" s="997"/>
      <c r="AB429" s="997"/>
      <c r="AC429" s="997"/>
      <c r="AD429" s="997"/>
      <c r="AE429" s="997"/>
    </row>
    <row r="430" spans="3:31">
      <c r="C430" s="997"/>
      <c r="E430" s="998"/>
      <c r="F430" s="998"/>
      <c r="G430" s="997"/>
      <c r="H430" s="997"/>
      <c r="I430" s="997"/>
      <c r="J430" s="997"/>
      <c r="K430" s="997"/>
      <c r="L430" s="997"/>
      <c r="M430" s="997"/>
      <c r="N430" s="997"/>
      <c r="O430" s="997"/>
      <c r="P430" s="999"/>
      <c r="Q430" s="997"/>
      <c r="R430" s="997"/>
      <c r="S430" s="997"/>
      <c r="T430" s="997"/>
      <c r="U430" s="997"/>
      <c r="V430" s="997"/>
      <c r="W430" s="997"/>
      <c r="X430" s="997"/>
      <c r="Y430" s="997"/>
      <c r="Z430" s="997"/>
      <c r="AA430" s="997"/>
      <c r="AB430" s="997"/>
      <c r="AC430" s="997"/>
      <c r="AD430" s="997"/>
      <c r="AE430" s="997"/>
    </row>
    <row r="431" spans="3:31">
      <c r="C431" s="997"/>
      <c r="E431" s="998"/>
      <c r="F431" s="998"/>
      <c r="G431" s="997"/>
      <c r="H431" s="997"/>
      <c r="I431" s="997"/>
      <c r="J431" s="997"/>
      <c r="K431" s="997"/>
      <c r="L431" s="997"/>
      <c r="M431" s="997"/>
      <c r="N431" s="997"/>
      <c r="O431" s="997"/>
      <c r="P431" s="999"/>
      <c r="Q431" s="997"/>
      <c r="R431" s="997"/>
      <c r="S431" s="997"/>
      <c r="T431" s="997"/>
      <c r="U431" s="997"/>
      <c r="V431" s="997"/>
      <c r="W431" s="997"/>
      <c r="X431" s="997"/>
      <c r="Y431" s="997"/>
      <c r="Z431" s="997"/>
      <c r="AA431" s="997"/>
      <c r="AB431" s="997"/>
      <c r="AC431" s="997"/>
      <c r="AD431" s="997"/>
      <c r="AE431" s="997"/>
    </row>
    <row r="432" spans="3:31">
      <c r="C432" s="997"/>
      <c r="E432" s="998"/>
      <c r="F432" s="998"/>
      <c r="G432" s="997"/>
      <c r="H432" s="997"/>
      <c r="I432" s="997"/>
      <c r="J432" s="997"/>
      <c r="K432" s="997"/>
      <c r="L432" s="997"/>
      <c r="M432" s="997"/>
      <c r="N432" s="997"/>
      <c r="O432" s="997"/>
      <c r="P432" s="999"/>
      <c r="Q432" s="997"/>
      <c r="R432" s="997"/>
      <c r="S432" s="997"/>
      <c r="T432" s="997"/>
      <c r="U432" s="997"/>
      <c r="V432" s="997"/>
      <c r="W432" s="997"/>
      <c r="X432" s="997"/>
      <c r="Y432" s="997"/>
      <c r="Z432" s="997"/>
      <c r="AA432" s="997"/>
      <c r="AB432" s="997"/>
      <c r="AC432" s="997"/>
      <c r="AD432" s="997"/>
      <c r="AE432" s="997"/>
    </row>
    <row r="433" spans="3:31">
      <c r="C433" s="997"/>
      <c r="E433" s="998"/>
      <c r="F433" s="998"/>
      <c r="G433" s="997"/>
      <c r="H433" s="997"/>
      <c r="I433" s="997"/>
      <c r="J433" s="997"/>
      <c r="K433" s="997"/>
      <c r="L433" s="997"/>
      <c r="M433" s="997"/>
      <c r="N433" s="997"/>
      <c r="O433" s="997"/>
      <c r="P433" s="999"/>
      <c r="Q433" s="997"/>
      <c r="R433" s="997"/>
      <c r="S433" s="997"/>
      <c r="T433" s="997"/>
      <c r="U433" s="997"/>
      <c r="V433" s="997"/>
      <c r="W433" s="997"/>
      <c r="X433" s="997"/>
      <c r="Y433" s="997"/>
      <c r="Z433" s="997"/>
      <c r="AA433" s="997"/>
      <c r="AB433" s="997"/>
      <c r="AC433" s="997"/>
      <c r="AD433" s="997"/>
      <c r="AE433" s="997"/>
    </row>
    <row r="434" spans="3:31">
      <c r="C434" s="997"/>
      <c r="E434" s="998"/>
      <c r="F434" s="998"/>
      <c r="G434" s="997"/>
      <c r="H434" s="997"/>
      <c r="I434" s="997"/>
      <c r="J434" s="997"/>
      <c r="K434" s="997"/>
      <c r="L434" s="997"/>
      <c r="M434" s="997"/>
      <c r="N434" s="997"/>
      <c r="O434" s="997"/>
      <c r="P434" s="999"/>
      <c r="Q434" s="997"/>
      <c r="R434" s="997"/>
      <c r="S434" s="997"/>
      <c r="T434" s="997"/>
      <c r="U434" s="997"/>
      <c r="V434" s="997"/>
      <c r="W434" s="997"/>
      <c r="X434" s="997"/>
      <c r="Y434" s="997"/>
      <c r="Z434" s="997"/>
      <c r="AA434" s="997"/>
      <c r="AB434" s="997"/>
      <c r="AC434" s="997"/>
      <c r="AD434" s="997"/>
      <c r="AE434" s="997"/>
    </row>
    <row r="435" spans="3:31">
      <c r="C435" s="997"/>
      <c r="E435" s="998"/>
      <c r="F435" s="998"/>
      <c r="G435" s="997"/>
      <c r="H435" s="997"/>
      <c r="I435" s="997"/>
      <c r="J435" s="997"/>
      <c r="K435" s="997"/>
      <c r="L435" s="997"/>
      <c r="M435" s="997"/>
      <c r="N435" s="997"/>
      <c r="O435" s="997"/>
      <c r="P435" s="999"/>
      <c r="Q435" s="997"/>
      <c r="R435" s="997"/>
      <c r="S435" s="997"/>
      <c r="T435" s="997"/>
      <c r="U435" s="997"/>
      <c r="V435" s="997"/>
      <c r="W435" s="997"/>
      <c r="X435" s="997"/>
      <c r="Y435" s="997"/>
      <c r="Z435" s="997"/>
      <c r="AA435" s="997"/>
      <c r="AB435" s="997"/>
      <c r="AC435" s="997"/>
      <c r="AD435" s="997"/>
      <c r="AE435" s="997"/>
    </row>
    <row r="436" spans="3:31">
      <c r="C436" s="997"/>
      <c r="E436" s="998"/>
      <c r="F436" s="998"/>
      <c r="G436" s="997"/>
      <c r="H436" s="997"/>
      <c r="I436" s="997"/>
      <c r="J436" s="997"/>
      <c r="K436" s="997"/>
      <c r="L436" s="997"/>
      <c r="M436" s="997"/>
      <c r="N436" s="997"/>
      <c r="O436" s="997"/>
      <c r="P436" s="999"/>
      <c r="Q436" s="997"/>
      <c r="R436" s="997"/>
      <c r="S436" s="997"/>
      <c r="T436" s="997"/>
      <c r="U436" s="997"/>
      <c r="V436" s="997"/>
      <c r="W436" s="997"/>
      <c r="X436" s="997"/>
      <c r="Y436" s="997"/>
      <c r="Z436" s="997"/>
      <c r="AA436" s="997"/>
      <c r="AB436" s="997"/>
      <c r="AC436" s="997"/>
      <c r="AD436" s="997"/>
      <c r="AE436" s="997"/>
    </row>
    <row r="437" spans="3:31">
      <c r="C437" s="997"/>
      <c r="E437" s="998"/>
      <c r="F437" s="998"/>
      <c r="G437" s="997"/>
      <c r="H437" s="997"/>
      <c r="I437" s="997"/>
      <c r="J437" s="997"/>
      <c r="K437" s="997"/>
      <c r="L437" s="997"/>
      <c r="M437" s="997"/>
      <c r="N437" s="997"/>
      <c r="O437" s="997"/>
      <c r="P437" s="999"/>
      <c r="Q437" s="997"/>
      <c r="R437" s="997"/>
      <c r="S437" s="997"/>
      <c r="T437" s="997"/>
      <c r="U437" s="997"/>
      <c r="V437" s="997"/>
      <c r="W437" s="997"/>
      <c r="X437" s="997"/>
      <c r="Y437" s="997"/>
      <c r="Z437" s="997"/>
      <c r="AA437" s="997"/>
      <c r="AB437" s="997"/>
      <c r="AC437" s="997"/>
      <c r="AD437" s="997"/>
      <c r="AE437" s="997"/>
    </row>
    <row r="438" spans="3:31">
      <c r="C438" s="997"/>
      <c r="E438" s="998"/>
      <c r="F438" s="998"/>
      <c r="G438" s="997"/>
      <c r="H438" s="997"/>
      <c r="I438" s="997"/>
      <c r="J438" s="997"/>
      <c r="K438" s="997"/>
      <c r="L438" s="997"/>
      <c r="M438" s="997"/>
      <c r="N438" s="997"/>
      <c r="O438" s="997"/>
      <c r="P438" s="999"/>
      <c r="Q438" s="997"/>
      <c r="R438" s="997"/>
      <c r="S438" s="997"/>
      <c r="T438" s="997"/>
      <c r="U438" s="997"/>
      <c r="V438" s="997"/>
      <c r="W438" s="997"/>
      <c r="X438" s="997"/>
      <c r="Y438" s="997"/>
      <c r="Z438" s="997"/>
      <c r="AA438" s="997"/>
      <c r="AB438" s="997"/>
      <c r="AC438" s="997"/>
      <c r="AD438" s="997"/>
      <c r="AE438" s="997"/>
    </row>
    <row r="439" spans="3:31">
      <c r="C439" s="997"/>
      <c r="E439" s="998"/>
      <c r="F439" s="998"/>
      <c r="G439" s="997"/>
      <c r="H439" s="997"/>
      <c r="I439" s="997"/>
      <c r="J439" s="997"/>
      <c r="K439" s="997"/>
      <c r="L439" s="997"/>
      <c r="M439" s="997"/>
      <c r="N439" s="997"/>
      <c r="O439" s="997"/>
      <c r="P439" s="999"/>
      <c r="Q439" s="997"/>
      <c r="R439" s="997"/>
      <c r="S439" s="997"/>
      <c r="T439" s="997"/>
      <c r="U439" s="997"/>
      <c r="V439" s="997"/>
      <c r="W439" s="997"/>
      <c r="X439" s="997"/>
      <c r="Y439" s="997"/>
      <c r="Z439" s="997"/>
      <c r="AA439" s="997"/>
      <c r="AB439" s="997"/>
      <c r="AC439" s="997"/>
      <c r="AD439" s="997"/>
      <c r="AE439" s="997"/>
    </row>
    <row r="440" spans="3:31">
      <c r="C440" s="997"/>
      <c r="E440" s="998"/>
      <c r="F440" s="998"/>
      <c r="G440" s="997"/>
      <c r="H440" s="997"/>
      <c r="I440" s="997"/>
      <c r="J440" s="997"/>
      <c r="K440" s="997"/>
      <c r="L440" s="997"/>
      <c r="M440" s="997"/>
      <c r="N440" s="997"/>
      <c r="O440" s="997"/>
      <c r="P440" s="999"/>
      <c r="Q440" s="997"/>
      <c r="R440" s="997"/>
      <c r="S440" s="997"/>
      <c r="T440" s="997"/>
      <c r="U440" s="997"/>
      <c r="V440" s="997"/>
      <c r="W440" s="997"/>
      <c r="X440" s="997"/>
      <c r="Y440" s="997"/>
      <c r="Z440" s="997"/>
      <c r="AA440" s="997"/>
      <c r="AB440" s="997"/>
      <c r="AC440" s="997"/>
      <c r="AD440" s="997"/>
      <c r="AE440" s="997"/>
    </row>
    <row r="441" spans="3:31">
      <c r="C441" s="997"/>
      <c r="E441" s="998"/>
      <c r="F441" s="998"/>
      <c r="G441" s="997"/>
      <c r="H441" s="997"/>
      <c r="I441" s="997"/>
      <c r="J441" s="997"/>
      <c r="K441" s="997"/>
      <c r="L441" s="997"/>
      <c r="M441" s="997"/>
      <c r="N441" s="997"/>
      <c r="O441" s="997"/>
      <c r="P441" s="999"/>
      <c r="Q441" s="997"/>
      <c r="R441" s="997"/>
      <c r="S441" s="997"/>
      <c r="T441" s="997"/>
      <c r="U441" s="997"/>
      <c r="V441" s="997"/>
      <c r="W441" s="997"/>
      <c r="X441" s="997"/>
      <c r="Y441" s="997"/>
      <c r="Z441" s="997"/>
      <c r="AA441" s="997"/>
      <c r="AB441" s="997"/>
      <c r="AC441" s="997"/>
      <c r="AD441" s="997"/>
      <c r="AE441" s="997"/>
    </row>
    <row r="442" spans="3:31">
      <c r="C442" s="997"/>
      <c r="E442" s="998"/>
      <c r="F442" s="998"/>
      <c r="G442" s="997"/>
      <c r="H442" s="997"/>
      <c r="I442" s="997"/>
      <c r="J442" s="997"/>
      <c r="K442" s="997"/>
      <c r="L442" s="997"/>
      <c r="M442" s="997"/>
      <c r="N442" s="997"/>
      <c r="O442" s="997"/>
      <c r="P442" s="999"/>
      <c r="Q442" s="997"/>
      <c r="R442" s="997"/>
      <c r="S442" s="997"/>
      <c r="T442" s="997"/>
      <c r="U442" s="997"/>
      <c r="V442" s="997"/>
      <c r="W442" s="997"/>
      <c r="X442" s="997"/>
      <c r="Y442" s="997"/>
      <c r="Z442" s="997"/>
      <c r="AA442" s="997"/>
      <c r="AB442" s="997"/>
      <c r="AC442" s="997"/>
      <c r="AD442" s="997"/>
      <c r="AE442" s="997"/>
    </row>
    <row r="443" spans="3:31">
      <c r="C443" s="997"/>
      <c r="E443" s="998"/>
      <c r="F443" s="998"/>
      <c r="G443" s="997"/>
      <c r="H443" s="997"/>
      <c r="I443" s="997"/>
      <c r="J443" s="997"/>
      <c r="K443" s="997"/>
      <c r="L443" s="997"/>
      <c r="M443" s="997"/>
      <c r="N443" s="997"/>
      <c r="O443" s="997"/>
      <c r="P443" s="999"/>
      <c r="Q443" s="997"/>
      <c r="R443" s="997"/>
      <c r="S443" s="997"/>
      <c r="T443" s="997"/>
      <c r="U443" s="997"/>
      <c r="V443" s="997"/>
      <c r="W443" s="997"/>
      <c r="X443" s="997"/>
      <c r="Y443" s="997"/>
      <c r="Z443" s="997"/>
      <c r="AA443" s="997"/>
      <c r="AB443" s="997"/>
      <c r="AC443" s="997"/>
      <c r="AD443" s="997"/>
      <c r="AE443" s="997"/>
    </row>
    <row r="444" spans="3:31">
      <c r="C444" s="997"/>
      <c r="E444" s="998"/>
      <c r="F444" s="998"/>
      <c r="G444" s="997"/>
      <c r="H444" s="997"/>
      <c r="I444" s="997"/>
      <c r="J444" s="997"/>
      <c r="K444" s="997"/>
      <c r="L444" s="997"/>
      <c r="M444" s="997"/>
      <c r="N444" s="997"/>
      <c r="O444" s="997"/>
      <c r="P444" s="999"/>
      <c r="Q444" s="997"/>
      <c r="R444" s="997"/>
      <c r="S444" s="997"/>
      <c r="T444" s="997"/>
      <c r="U444" s="997"/>
      <c r="V444" s="997"/>
      <c r="W444" s="997"/>
      <c r="X444" s="997"/>
      <c r="Y444" s="997"/>
      <c r="Z444" s="997"/>
      <c r="AA444" s="997"/>
      <c r="AB444" s="997"/>
      <c r="AC444" s="997"/>
      <c r="AD444" s="997"/>
      <c r="AE444" s="997"/>
    </row>
    <row r="445" spans="3:31">
      <c r="C445" s="997"/>
      <c r="E445" s="998"/>
      <c r="F445" s="998"/>
      <c r="G445" s="997"/>
      <c r="H445" s="997"/>
      <c r="I445" s="997"/>
      <c r="J445" s="997"/>
      <c r="K445" s="997"/>
      <c r="L445" s="997"/>
      <c r="M445" s="997"/>
      <c r="N445" s="997"/>
      <c r="O445" s="997"/>
      <c r="P445" s="999"/>
      <c r="Q445" s="997"/>
      <c r="R445" s="997"/>
      <c r="S445" s="997"/>
      <c r="T445" s="997"/>
      <c r="U445" s="997"/>
      <c r="V445" s="997"/>
      <c r="W445" s="997"/>
      <c r="X445" s="997"/>
      <c r="Y445" s="997"/>
      <c r="Z445" s="997"/>
      <c r="AA445" s="997"/>
      <c r="AB445" s="997"/>
      <c r="AC445" s="997"/>
      <c r="AD445" s="997"/>
      <c r="AE445" s="997"/>
    </row>
    <row r="446" spans="3:31">
      <c r="C446" s="997"/>
      <c r="E446" s="998"/>
      <c r="F446" s="998"/>
      <c r="G446" s="997"/>
      <c r="H446" s="997"/>
      <c r="I446" s="997"/>
      <c r="J446" s="997"/>
      <c r="K446" s="997"/>
      <c r="L446" s="997"/>
      <c r="M446" s="997"/>
      <c r="N446" s="997"/>
      <c r="O446" s="997"/>
      <c r="P446" s="999"/>
      <c r="Q446" s="997"/>
      <c r="R446" s="997"/>
      <c r="S446" s="997"/>
      <c r="T446" s="997"/>
      <c r="U446" s="997"/>
      <c r="V446" s="997"/>
      <c r="W446" s="997"/>
      <c r="X446" s="997"/>
      <c r="Y446" s="997"/>
      <c r="Z446" s="997"/>
      <c r="AA446" s="997"/>
      <c r="AB446" s="997"/>
      <c r="AC446" s="997"/>
      <c r="AD446" s="997"/>
      <c r="AE446" s="997"/>
    </row>
    <row r="447" spans="3:31">
      <c r="C447" s="997"/>
      <c r="E447" s="998"/>
      <c r="F447" s="998"/>
      <c r="G447" s="997"/>
      <c r="H447" s="997"/>
      <c r="I447" s="997"/>
      <c r="J447" s="997"/>
      <c r="K447" s="997"/>
      <c r="L447" s="997"/>
      <c r="M447" s="997"/>
      <c r="N447" s="997"/>
      <c r="O447" s="997"/>
      <c r="P447" s="999"/>
      <c r="Q447" s="997"/>
      <c r="R447" s="997"/>
      <c r="S447" s="997"/>
      <c r="T447" s="997"/>
      <c r="U447" s="997"/>
      <c r="V447" s="997"/>
      <c r="W447" s="997"/>
      <c r="X447" s="997"/>
      <c r="Y447" s="997"/>
      <c r="Z447" s="997"/>
      <c r="AA447" s="997"/>
      <c r="AB447" s="997"/>
      <c r="AC447" s="997"/>
      <c r="AD447" s="997"/>
      <c r="AE447" s="997"/>
    </row>
    <row r="448" spans="3:31">
      <c r="C448" s="997"/>
      <c r="E448" s="998"/>
      <c r="F448" s="998"/>
      <c r="G448" s="997"/>
      <c r="H448" s="997"/>
      <c r="I448" s="997"/>
      <c r="J448" s="997"/>
      <c r="K448" s="997"/>
      <c r="L448" s="997"/>
      <c r="M448" s="997"/>
      <c r="N448" s="997"/>
      <c r="O448" s="997"/>
      <c r="P448" s="999"/>
      <c r="Q448" s="997"/>
      <c r="R448" s="997"/>
      <c r="S448" s="997"/>
      <c r="T448" s="997"/>
      <c r="U448" s="997"/>
      <c r="V448" s="997"/>
      <c r="W448" s="997"/>
      <c r="X448" s="997"/>
      <c r="Y448" s="997"/>
      <c r="Z448" s="997"/>
      <c r="AA448" s="997"/>
      <c r="AB448" s="997"/>
      <c r="AC448" s="997"/>
      <c r="AD448" s="997"/>
      <c r="AE448" s="997"/>
    </row>
    <row r="449" spans="3:31">
      <c r="C449" s="997"/>
      <c r="E449" s="998"/>
      <c r="F449" s="998"/>
      <c r="G449" s="997"/>
      <c r="H449" s="997"/>
      <c r="I449" s="997"/>
      <c r="J449" s="997"/>
      <c r="K449" s="997"/>
      <c r="L449" s="997"/>
      <c r="M449" s="997"/>
      <c r="N449" s="997"/>
      <c r="O449" s="997"/>
      <c r="P449" s="999"/>
      <c r="Q449" s="997"/>
      <c r="R449" s="997"/>
      <c r="S449" s="997"/>
      <c r="T449" s="997"/>
      <c r="U449" s="997"/>
      <c r="V449" s="997"/>
      <c r="W449" s="997"/>
      <c r="X449" s="997"/>
      <c r="Y449" s="997"/>
      <c r="Z449" s="997"/>
      <c r="AA449" s="997"/>
      <c r="AB449" s="997"/>
      <c r="AC449" s="997"/>
      <c r="AD449" s="997"/>
      <c r="AE449" s="997"/>
    </row>
    <row r="450" spans="3:31">
      <c r="C450" s="997"/>
      <c r="E450" s="998"/>
      <c r="F450" s="998"/>
      <c r="G450" s="997"/>
      <c r="H450" s="997"/>
      <c r="I450" s="997"/>
      <c r="J450" s="997"/>
      <c r="K450" s="997"/>
      <c r="L450" s="997"/>
      <c r="M450" s="997"/>
      <c r="N450" s="997"/>
      <c r="O450" s="997"/>
      <c r="P450" s="999"/>
      <c r="Q450" s="997"/>
      <c r="R450" s="997"/>
      <c r="S450" s="997"/>
      <c r="T450" s="997"/>
      <c r="U450" s="997"/>
      <c r="V450" s="997"/>
      <c r="W450" s="997"/>
      <c r="X450" s="997"/>
      <c r="Y450" s="997"/>
      <c r="Z450" s="997"/>
      <c r="AA450" s="997"/>
      <c r="AB450" s="997"/>
      <c r="AC450" s="997"/>
      <c r="AD450" s="997"/>
      <c r="AE450" s="997"/>
    </row>
    <row r="451" spans="3:31">
      <c r="C451" s="997"/>
      <c r="E451" s="998"/>
      <c r="F451" s="998"/>
      <c r="G451" s="997"/>
      <c r="H451" s="997"/>
      <c r="I451" s="997"/>
      <c r="J451" s="997"/>
      <c r="K451" s="997"/>
      <c r="L451" s="997"/>
      <c r="M451" s="997"/>
      <c r="N451" s="997"/>
      <c r="O451" s="997"/>
      <c r="P451" s="999"/>
      <c r="Q451" s="997"/>
      <c r="R451" s="997"/>
      <c r="S451" s="997"/>
      <c r="T451" s="997"/>
      <c r="U451" s="997"/>
      <c r="V451" s="997"/>
      <c r="W451" s="997"/>
      <c r="X451" s="997"/>
      <c r="Y451" s="997"/>
      <c r="Z451" s="997"/>
      <c r="AA451" s="997"/>
      <c r="AB451" s="997"/>
      <c r="AC451" s="997"/>
      <c r="AD451" s="997"/>
      <c r="AE451" s="997"/>
    </row>
    <row r="452" spans="3:31">
      <c r="C452" s="997"/>
      <c r="E452" s="998"/>
      <c r="F452" s="998"/>
      <c r="G452" s="997"/>
      <c r="H452" s="997"/>
      <c r="I452" s="997"/>
      <c r="J452" s="997"/>
      <c r="K452" s="997"/>
      <c r="L452" s="997"/>
      <c r="M452" s="997"/>
      <c r="N452" s="997"/>
      <c r="O452" s="997"/>
      <c r="P452" s="999"/>
      <c r="Q452" s="997"/>
      <c r="R452" s="997"/>
      <c r="S452" s="997"/>
      <c r="T452" s="997"/>
      <c r="U452" s="997"/>
      <c r="V452" s="997"/>
      <c r="W452" s="997"/>
      <c r="X452" s="997"/>
      <c r="Y452" s="997"/>
      <c r="Z452" s="997"/>
      <c r="AA452" s="997"/>
      <c r="AB452" s="997"/>
      <c r="AC452" s="997"/>
      <c r="AD452" s="997"/>
      <c r="AE452" s="997"/>
    </row>
    <row r="453" spans="3:31">
      <c r="C453" s="997"/>
      <c r="E453" s="998"/>
      <c r="F453" s="998"/>
      <c r="G453" s="997"/>
      <c r="H453" s="997"/>
      <c r="I453" s="997"/>
      <c r="J453" s="997"/>
      <c r="K453" s="997"/>
      <c r="L453" s="997"/>
      <c r="M453" s="997"/>
      <c r="N453" s="997"/>
      <c r="O453" s="997"/>
      <c r="P453" s="999"/>
      <c r="Q453" s="997"/>
      <c r="R453" s="997"/>
      <c r="S453" s="997"/>
      <c r="T453" s="997"/>
      <c r="U453" s="997"/>
      <c r="V453" s="997"/>
      <c r="W453" s="997"/>
      <c r="X453" s="997"/>
      <c r="Y453" s="997"/>
      <c r="Z453" s="997"/>
      <c r="AA453" s="997"/>
      <c r="AB453" s="997"/>
      <c r="AC453" s="997"/>
      <c r="AD453" s="997"/>
      <c r="AE453" s="997"/>
    </row>
    <row r="454" spans="3:31">
      <c r="C454" s="997"/>
      <c r="E454" s="998"/>
      <c r="F454" s="998"/>
      <c r="G454" s="997"/>
      <c r="H454" s="997"/>
      <c r="I454" s="997"/>
      <c r="J454" s="997"/>
      <c r="K454" s="997"/>
      <c r="L454" s="997"/>
      <c r="M454" s="997"/>
      <c r="N454" s="997"/>
      <c r="O454" s="997"/>
      <c r="P454" s="999"/>
      <c r="Q454" s="997"/>
      <c r="R454" s="997"/>
      <c r="S454" s="997"/>
      <c r="T454" s="997"/>
      <c r="U454" s="997"/>
      <c r="V454" s="997"/>
      <c r="W454" s="997"/>
      <c r="X454" s="997"/>
      <c r="Y454" s="997"/>
      <c r="Z454" s="997"/>
      <c r="AA454" s="997"/>
      <c r="AB454" s="997"/>
      <c r="AC454" s="997"/>
      <c r="AD454" s="997"/>
      <c r="AE454" s="997"/>
    </row>
    <row r="455" spans="3:31">
      <c r="C455" s="997"/>
      <c r="E455" s="998"/>
      <c r="F455" s="998"/>
      <c r="G455" s="997"/>
      <c r="H455" s="997"/>
      <c r="I455" s="997"/>
      <c r="J455" s="997"/>
      <c r="K455" s="997"/>
      <c r="L455" s="997"/>
      <c r="M455" s="997"/>
      <c r="N455" s="997"/>
      <c r="O455" s="997"/>
      <c r="P455" s="999"/>
      <c r="Q455" s="997"/>
      <c r="R455" s="997"/>
      <c r="S455" s="997"/>
      <c r="T455" s="997"/>
      <c r="U455" s="997"/>
      <c r="V455" s="997"/>
      <c r="W455" s="997"/>
      <c r="X455" s="997"/>
      <c r="Y455" s="997"/>
      <c r="Z455" s="997"/>
      <c r="AA455" s="997"/>
      <c r="AB455" s="997"/>
      <c r="AC455" s="997"/>
      <c r="AD455" s="997"/>
      <c r="AE455" s="997"/>
    </row>
    <row r="456" spans="3:31">
      <c r="C456" s="997"/>
      <c r="E456" s="998"/>
      <c r="F456" s="998"/>
      <c r="G456" s="997"/>
      <c r="H456" s="997"/>
      <c r="I456" s="997"/>
      <c r="J456" s="997"/>
      <c r="K456" s="997"/>
      <c r="L456" s="997"/>
      <c r="M456" s="997"/>
      <c r="N456" s="997"/>
      <c r="O456" s="997"/>
      <c r="P456" s="999"/>
      <c r="Q456" s="997"/>
      <c r="R456" s="997"/>
      <c r="S456" s="997"/>
      <c r="T456" s="997"/>
      <c r="U456" s="997"/>
      <c r="V456" s="997"/>
      <c r="W456" s="997"/>
      <c r="X456" s="997"/>
      <c r="Y456" s="997"/>
      <c r="Z456" s="997"/>
      <c r="AA456" s="997"/>
      <c r="AB456" s="997"/>
      <c r="AC456" s="997"/>
      <c r="AD456" s="997"/>
      <c r="AE456" s="997"/>
    </row>
    <row r="457" spans="3:31">
      <c r="C457" s="997"/>
      <c r="E457" s="998"/>
      <c r="F457" s="998"/>
      <c r="G457" s="997"/>
      <c r="H457" s="997"/>
      <c r="I457" s="997"/>
      <c r="J457" s="997"/>
      <c r="K457" s="997"/>
      <c r="L457" s="997"/>
      <c r="M457" s="997"/>
      <c r="N457" s="997"/>
      <c r="O457" s="997"/>
      <c r="P457" s="999"/>
      <c r="Q457" s="997"/>
      <c r="R457" s="997"/>
      <c r="S457" s="997"/>
      <c r="T457" s="997"/>
      <c r="U457" s="997"/>
      <c r="V457" s="997"/>
      <c r="W457" s="997"/>
      <c r="X457" s="997"/>
      <c r="Y457" s="997"/>
      <c r="Z457" s="997"/>
      <c r="AA457" s="997"/>
      <c r="AB457" s="997"/>
      <c r="AC457" s="997"/>
      <c r="AD457" s="997"/>
      <c r="AE457" s="997"/>
    </row>
    <row r="458" spans="3:31">
      <c r="C458" s="997"/>
      <c r="E458" s="998"/>
      <c r="F458" s="998"/>
      <c r="G458" s="997"/>
      <c r="H458" s="997"/>
      <c r="I458" s="997"/>
      <c r="J458" s="997"/>
      <c r="K458" s="997"/>
      <c r="L458" s="997"/>
      <c r="M458" s="997"/>
      <c r="N458" s="997"/>
      <c r="O458" s="997"/>
      <c r="P458" s="999"/>
      <c r="Q458" s="997"/>
      <c r="R458" s="997"/>
      <c r="S458" s="997"/>
      <c r="T458" s="997"/>
      <c r="U458" s="997"/>
      <c r="V458" s="997"/>
      <c r="W458" s="997"/>
      <c r="X458" s="997"/>
      <c r="Y458" s="997"/>
      <c r="Z458" s="997"/>
      <c r="AA458" s="997"/>
      <c r="AB458" s="997"/>
      <c r="AC458" s="997"/>
      <c r="AD458" s="997"/>
      <c r="AE458" s="997"/>
    </row>
    <row r="459" spans="3:31">
      <c r="C459" s="997"/>
      <c r="E459" s="998"/>
      <c r="F459" s="998"/>
      <c r="G459" s="997"/>
      <c r="H459" s="997"/>
      <c r="I459" s="997"/>
      <c r="J459" s="997"/>
      <c r="K459" s="997"/>
      <c r="L459" s="997"/>
      <c r="M459" s="997"/>
      <c r="N459" s="997"/>
      <c r="O459" s="997"/>
      <c r="P459" s="999"/>
      <c r="Q459" s="997"/>
      <c r="R459" s="997"/>
      <c r="S459" s="997"/>
      <c r="T459" s="997"/>
      <c r="U459" s="997"/>
      <c r="V459" s="997"/>
      <c r="W459" s="997"/>
      <c r="X459" s="997"/>
      <c r="Y459" s="997"/>
      <c r="Z459" s="997"/>
      <c r="AA459" s="997"/>
      <c r="AB459" s="997"/>
      <c r="AC459" s="997"/>
      <c r="AD459" s="997"/>
      <c r="AE459" s="997"/>
    </row>
    <row r="460" spans="3:31">
      <c r="C460" s="997"/>
      <c r="E460" s="998"/>
      <c r="F460" s="998"/>
      <c r="G460" s="997"/>
      <c r="H460" s="997"/>
      <c r="I460" s="997"/>
      <c r="J460" s="997"/>
      <c r="K460" s="997"/>
      <c r="L460" s="997"/>
      <c r="M460" s="997"/>
      <c r="N460" s="997"/>
      <c r="O460" s="997"/>
      <c r="P460" s="999"/>
      <c r="Q460" s="997"/>
      <c r="R460" s="997"/>
      <c r="S460" s="997"/>
      <c r="T460" s="997"/>
      <c r="U460" s="997"/>
      <c r="V460" s="997"/>
      <c r="W460" s="997"/>
      <c r="X460" s="997"/>
      <c r="Y460" s="997"/>
      <c r="Z460" s="997"/>
      <c r="AA460" s="997"/>
      <c r="AB460" s="997"/>
      <c r="AC460" s="997"/>
      <c r="AD460" s="997"/>
      <c r="AE460" s="997"/>
    </row>
    <row r="461" spans="3:31">
      <c r="C461" s="997"/>
      <c r="E461" s="998"/>
      <c r="F461" s="998"/>
      <c r="G461" s="997"/>
      <c r="H461" s="997"/>
      <c r="I461" s="997"/>
      <c r="J461" s="997"/>
      <c r="K461" s="997"/>
      <c r="L461" s="997"/>
      <c r="M461" s="997"/>
      <c r="N461" s="997"/>
      <c r="O461" s="997"/>
      <c r="P461" s="999"/>
      <c r="Q461" s="997"/>
      <c r="R461" s="997"/>
      <c r="S461" s="997"/>
      <c r="T461" s="997"/>
      <c r="U461" s="997"/>
      <c r="V461" s="997"/>
      <c r="W461" s="997"/>
      <c r="X461" s="997"/>
      <c r="Y461" s="997"/>
      <c r="Z461" s="997"/>
      <c r="AA461" s="997"/>
      <c r="AB461" s="997"/>
      <c r="AC461" s="997"/>
      <c r="AD461" s="997"/>
      <c r="AE461" s="997"/>
    </row>
    <row r="462" spans="3:31">
      <c r="C462" s="997"/>
      <c r="E462" s="998"/>
      <c r="F462" s="998"/>
      <c r="G462" s="997"/>
      <c r="H462" s="997"/>
      <c r="I462" s="997"/>
      <c r="J462" s="997"/>
      <c r="K462" s="997"/>
      <c r="L462" s="997"/>
      <c r="M462" s="997"/>
      <c r="N462" s="997"/>
      <c r="O462" s="997"/>
      <c r="P462" s="999"/>
      <c r="Q462" s="997"/>
      <c r="R462" s="997"/>
      <c r="S462" s="997"/>
      <c r="T462" s="997"/>
      <c r="U462" s="997"/>
      <c r="V462" s="997"/>
      <c r="W462" s="997"/>
      <c r="X462" s="997"/>
      <c r="Y462" s="997"/>
      <c r="Z462" s="997"/>
      <c r="AA462" s="997"/>
      <c r="AB462" s="997"/>
      <c r="AC462" s="997"/>
      <c r="AD462" s="997"/>
      <c r="AE462" s="997"/>
    </row>
    <row r="463" spans="3:31">
      <c r="C463" s="997"/>
      <c r="E463" s="998"/>
      <c r="F463" s="998"/>
      <c r="G463" s="997"/>
      <c r="H463" s="997"/>
      <c r="I463" s="997"/>
      <c r="J463" s="997"/>
      <c r="K463" s="997"/>
      <c r="L463" s="997"/>
      <c r="M463" s="997"/>
      <c r="N463" s="997"/>
      <c r="O463" s="997"/>
      <c r="P463" s="999"/>
      <c r="Q463" s="997"/>
      <c r="R463" s="997"/>
      <c r="S463" s="997"/>
      <c r="T463" s="997"/>
      <c r="U463" s="997"/>
      <c r="V463" s="997"/>
      <c r="W463" s="997"/>
      <c r="X463" s="997"/>
      <c r="Y463" s="997"/>
      <c r="Z463" s="997"/>
      <c r="AA463" s="997"/>
      <c r="AB463" s="997"/>
      <c r="AC463" s="997"/>
      <c r="AD463" s="997"/>
      <c r="AE463" s="997"/>
    </row>
    <row r="464" spans="3:31">
      <c r="C464" s="997"/>
      <c r="E464" s="998"/>
      <c r="F464" s="998"/>
      <c r="G464" s="997"/>
      <c r="H464" s="997"/>
      <c r="I464" s="997"/>
      <c r="J464" s="997"/>
      <c r="K464" s="997"/>
      <c r="L464" s="997"/>
      <c r="M464" s="997"/>
      <c r="N464" s="997"/>
      <c r="O464" s="997"/>
      <c r="P464" s="999"/>
      <c r="Q464" s="997"/>
      <c r="R464" s="997"/>
      <c r="S464" s="997"/>
      <c r="T464" s="997"/>
      <c r="U464" s="997"/>
      <c r="V464" s="997"/>
      <c r="W464" s="997"/>
      <c r="X464" s="997"/>
      <c r="Y464" s="997"/>
      <c r="Z464" s="997"/>
      <c r="AA464" s="997"/>
      <c r="AB464" s="997"/>
      <c r="AC464" s="997"/>
      <c r="AD464" s="997"/>
      <c r="AE464" s="997"/>
    </row>
    <row r="465" spans="3:31">
      <c r="C465" s="997"/>
      <c r="E465" s="998"/>
      <c r="F465" s="998"/>
      <c r="G465" s="997"/>
      <c r="H465" s="997"/>
      <c r="I465" s="997"/>
      <c r="J465" s="997"/>
      <c r="K465" s="997"/>
      <c r="L465" s="997"/>
      <c r="M465" s="997"/>
      <c r="N465" s="997"/>
      <c r="O465" s="997"/>
      <c r="P465" s="999"/>
      <c r="Q465" s="997"/>
      <c r="R465" s="997"/>
      <c r="S465" s="997"/>
      <c r="T465" s="997"/>
      <c r="U465" s="997"/>
      <c r="V465" s="997"/>
      <c r="W465" s="997"/>
      <c r="X465" s="997"/>
      <c r="Y465" s="997"/>
      <c r="Z465" s="997"/>
      <c r="AA465" s="997"/>
      <c r="AB465" s="997"/>
      <c r="AC465" s="997"/>
      <c r="AD465" s="997"/>
      <c r="AE465" s="997"/>
    </row>
    <row r="466" spans="3:31">
      <c r="C466" s="997"/>
      <c r="E466" s="998"/>
      <c r="F466" s="998"/>
      <c r="G466" s="997"/>
      <c r="H466" s="997"/>
      <c r="I466" s="997"/>
      <c r="J466" s="997"/>
      <c r="K466" s="997"/>
      <c r="L466" s="997"/>
      <c r="M466" s="997"/>
      <c r="N466" s="997"/>
      <c r="O466" s="997"/>
      <c r="P466" s="999"/>
      <c r="Q466" s="997"/>
      <c r="R466" s="997"/>
      <c r="S466" s="997"/>
      <c r="T466" s="997"/>
      <c r="U466" s="997"/>
      <c r="V466" s="997"/>
      <c r="W466" s="997"/>
      <c r="X466" s="997"/>
      <c r="Y466" s="997"/>
      <c r="Z466" s="997"/>
      <c r="AA466" s="997"/>
      <c r="AB466" s="997"/>
      <c r="AC466" s="997"/>
      <c r="AD466" s="997"/>
      <c r="AE466" s="997"/>
    </row>
    <row r="467" spans="3:31">
      <c r="C467" s="997"/>
      <c r="E467" s="998"/>
      <c r="F467" s="998"/>
      <c r="G467" s="997"/>
      <c r="H467" s="997"/>
      <c r="I467" s="997"/>
      <c r="J467" s="997"/>
      <c r="K467" s="997"/>
      <c r="L467" s="997"/>
      <c r="M467" s="997"/>
      <c r="N467" s="997"/>
      <c r="O467" s="997"/>
      <c r="P467" s="999"/>
      <c r="Q467" s="997"/>
      <c r="R467" s="997"/>
      <c r="S467" s="997"/>
      <c r="T467" s="997"/>
      <c r="U467" s="997"/>
      <c r="V467" s="997"/>
      <c r="W467" s="997"/>
      <c r="X467" s="997"/>
      <c r="Y467" s="997"/>
      <c r="Z467" s="997"/>
      <c r="AA467" s="997"/>
      <c r="AB467" s="997"/>
      <c r="AC467" s="997"/>
      <c r="AD467" s="997"/>
      <c r="AE467" s="997"/>
    </row>
    <row r="468" spans="3:31">
      <c r="C468" s="997"/>
      <c r="E468" s="998"/>
      <c r="F468" s="998"/>
      <c r="G468" s="997"/>
      <c r="H468" s="997"/>
      <c r="I468" s="997"/>
      <c r="J468" s="997"/>
      <c r="K468" s="997"/>
      <c r="L468" s="997"/>
      <c r="M468" s="997"/>
      <c r="N468" s="997"/>
      <c r="O468" s="997"/>
      <c r="P468" s="999"/>
      <c r="Q468" s="997"/>
      <c r="R468" s="997"/>
      <c r="S468" s="997"/>
      <c r="T468" s="997"/>
      <c r="U468" s="997"/>
      <c r="V468" s="997"/>
      <c r="W468" s="997"/>
      <c r="X468" s="997"/>
      <c r="Y468" s="997"/>
      <c r="Z468" s="997"/>
      <c r="AA468" s="997"/>
      <c r="AB468" s="997"/>
      <c r="AC468" s="997"/>
      <c r="AD468" s="997"/>
      <c r="AE468" s="997"/>
    </row>
    <row r="469" spans="3:31">
      <c r="C469" s="997"/>
      <c r="E469" s="998"/>
      <c r="F469" s="998"/>
      <c r="G469" s="997"/>
      <c r="H469" s="997"/>
      <c r="I469" s="997"/>
      <c r="J469" s="997"/>
      <c r="K469" s="997"/>
      <c r="L469" s="997"/>
      <c r="M469" s="997"/>
      <c r="N469" s="997"/>
      <c r="O469" s="997"/>
      <c r="P469" s="999"/>
      <c r="Q469" s="997"/>
      <c r="R469" s="997"/>
      <c r="S469" s="997"/>
      <c r="T469" s="997"/>
      <c r="U469" s="997"/>
      <c r="V469" s="997"/>
      <c r="W469" s="997"/>
      <c r="X469" s="997"/>
      <c r="Y469" s="997"/>
      <c r="Z469" s="997"/>
      <c r="AA469" s="997"/>
      <c r="AB469" s="997"/>
      <c r="AC469" s="997"/>
      <c r="AD469" s="997"/>
      <c r="AE469" s="997"/>
    </row>
    <row r="470" spans="3:31">
      <c r="C470" s="997"/>
      <c r="E470" s="998"/>
      <c r="F470" s="998"/>
      <c r="G470" s="997"/>
      <c r="H470" s="997"/>
      <c r="I470" s="997"/>
      <c r="J470" s="997"/>
      <c r="K470" s="997"/>
      <c r="L470" s="997"/>
      <c r="M470" s="997"/>
      <c r="N470" s="997"/>
      <c r="O470" s="997"/>
      <c r="P470" s="999"/>
      <c r="Q470" s="997"/>
      <c r="R470" s="997"/>
      <c r="S470" s="997"/>
      <c r="T470" s="997"/>
      <c r="U470" s="997"/>
      <c r="V470" s="997"/>
      <c r="W470" s="997"/>
      <c r="X470" s="997"/>
      <c r="Y470" s="997"/>
      <c r="Z470" s="997"/>
      <c r="AA470" s="997"/>
      <c r="AB470" s="997"/>
      <c r="AC470" s="997"/>
      <c r="AD470" s="997"/>
      <c r="AE470" s="997"/>
    </row>
    <row r="471" spans="3:31">
      <c r="C471" s="997"/>
      <c r="E471" s="998"/>
      <c r="F471" s="998"/>
      <c r="G471" s="997"/>
      <c r="H471" s="997"/>
      <c r="I471" s="997"/>
      <c r="J471" s="997"/>
      <c r="K471" s="997"/>
      <c r="L471" s="997"/>
      <c r="M471" s="997"/>
      <c r="N471" s="997"/>
      <c r="O471" s="997"/>
      <c r="P471" s="999"/>
      <c r="Q471" s="997"/>
      <c r="R471" s="997"/>
      <c r="S471" s="997"/>
      <c r="T471" s="997"/>
      <c r="U471" s="997"/>
      <c r="V471" s="997"/>
      <c r="W471" s="997"/>
      <c r="X471" s="997"/>
      <c r="Y471" s="997"/>
      <c r="Z471" s="997"/>
      <c r="AA471" s="997"/>
      <c r="AB471" s="997"/>
      <c r="AC471" s="997"/>
      <c r="AD471" s="997"/>
      <c r="AE471" s="997"/>
    </row>
    <row r="472" spans="3:31">
      <c r="C472" s="997"/>
      <c r="E472" s="998"/>
      <c r="F472" s="998"/>
      <c r="G472" s="997"/>
      <c r="H472" s="997"/>
      <c r="I472" s="997"/>
      <c r="J472" s="997"/>
      <c r="K472" s="997"/>
      <c r="L472" s="997"/>
      <c r="M472" s="997"/>
      <c r="N472" s="997"/>
      <c r="O472" s="997"/>
      <c r="P472" s="999"/>
      <c r="Q472" s="997"/>
      <c r="R472" s="997"/>
      <c r="S472" s="997"/>
      <c r="T472" s="997"/>
      <c r="U472" s="997"/>
      <c r="V472" s="997"/>
      <c r="W472" s="997"/>
      <c r="X472" s="997"/>
      <c r="Y472" s="997"/>
      <c r="Z472" s="997"/>
      <c r="AA472" s="997"/>
      <c r="AB472" s="997"/>
      <c r="AC472" s="997"/>
      <c r="AD472" s="997"/>
      <c r="AE472" s="997"/>
    </row>
    <row r="473" spans="3:31">
      <c r="C473" s="997"/>
      <c r="E473" s="998"/>
      <c r="F473" s="998"/>
      <c r="G473" s="997"/>
      <c r="H473" s="997"/>
      <c r="I473" s="997"/>
      <c r="J473" s="997"/>
      <c r="K473" s="997"/>
      <c r="L473" s="997"/>
      <c r="M473" s="997"/>
      <c r="N473" s="997"/>
      <c r="O473" s="997"/>
      <c r="P473" s="999"/>
      <c r="Q473" s="997"/>
      <c r="R473" s="997"/>
      <c r="S473" s="997"/>
      <c r="T473" s="997"/>
      <c r="U473" s="997"/>
      <c r="V473" s="997"/>
      <c r="W473" s="997"/>
      <c r="X473" s="997"/>
      <c r="Y473" s="997"/>
      <c r="Z473" s="997"/>
      <c r="AA473" s="997"/>
      <c r="AB473" s="997"/>
      <c r="AC473" s="997"/>
      <c r="AD473" s="997"/>
      <c r="AE473" s="997"/>
    </row>
    <row r="474" spans="3:31">
      <c r="C474" s="997"/>
      <c r="E474" s="998"/>
      <c r="F474" s="998"/>
      <c r="G474" s="997"/>
      <c r="H474" s="997"/>
      <c r="I474" s="997"/>
      <c r="J474" s="997"/>
      <c r="K474" s="997"/>
      <c r="L474" s="997"/>
      <c r="M474" s="997"/>
      <c r="N474" s="997"/>
      <c r="O474" s="997"/>
      <c r="P474" s="999"/>
      <c r="Q474" s="997"/>
      <c r="R474" s="997"/>
      <c r="S474" s="997"/>
      <c r="T474" s="997"/>
      <c r="U474" s="997"/>
      <c r="V474" s="997"/>
      <c r="W474" s="997"/>
      <c r="X474" s="997"/>
      <c r="Y474" s="997"/>
      <c r="Z474" s="997"/>
      <c r="AA474" s="997"/>
      <c r="AB474" s="997"/>
      <c r="AC474" s="997"/>
      <c r="AD474" s="997"/>
      <c r="AE474" s="997"/>
    </row>
    <row r="475" spans="3:31">
      <c r="C475" s="997"/>
      <c r="E475" s="998"/>
      <c r="F475" s="998"/>
      <c r="G475" s="997"/>
      <c r="H475" s="997"/>
      <c r="I475" s="997"/>
      <c r="J475" s="997"/>
      <c r="K475" s="997"/>
      <c r="L475" s="997"/>
      <c r="M475" s="997"/>
      <c r="N475" s="997"/>
      <c r="O475" s="997"/>
      <c r="P475" s="999"/>
      <c r="Q475" s="997"/>
      <c r="R475" s="997"/>
      <c r="S475" s="997"/>
      <c r="T475" s="997"/>
      <c r="U475" s="997"/>
      <c r="V475" s="997"/>
      <c r="W475" s="997"/>
      <c r="X475" s="997"/>
      <c r="Y475" s="997"/>
      <c r="Z475" s="997"/>
      <c r="AA475" s="997"/>
      <c r="AB475" s="997"/>
      <c r="AC475" s="997"/>
      <c r="AD475" s="997"/>
      <c r="AE475" s="997"/>
    </row>
    <row r="476" spans="3:31">
      <c r="C476" s="997"/>
      <c r="E476" s="998"/>
      <c r="F476" s="998"/>
      <c r="G476" s="997"/>
      <c r="H476" s="997"/>
      <c r="I476" s="997"/>
      <c r="J476" s="997"/>
      <c r="K476" s="997"/>
      <c r="L476" s="997"/>
      <c r="M476" s="997"/>
      <c r="N476" s="997"/>
      <c r="O476" s="997"/>
      <c r="P476" s="999"/>
      <c r="Q476" s="997"/>
      <c r="R476" s="997"/>
      <c r="S476" s="997"/>
      <c r="T476" s="997"/>
      <c r="U476" s="997"/>
      <c r="V476" s="997"/>
      <c r="W476" s="997"/>
      <c r="X476" s="997"/>
      <c r="Y476" s="997"/>
      <c r="Z476" s="997"/>
      <c r="AA476" s="997"/>
      <c r="AB476" s="997"/>
      <c r="AC476" s="997"/>
      <c r="AD476" s="997"/>
      <c r="AE476" s="997"/>
    </row>
    <row r="477" spans="3:31">
      <c r="C477" s="997"/>
      <c r="E477" s="998"/>
      <c r="F477" s="998"/>
      <c r="G477" s="997"/>
      <c r="H477" s="997"/>
      <c r="I477" s="997"/>
      <c r="J477" s="997"/>
      <c r="K477" s="997"/>
      <c r="L477" s="997"/>
      <c r="M477" s="997"/>
      <c r="N477" s="997"/>
      <c r="O477" s="997"/>
      <c r="P477" s="999"/>
      <c r="Q477" s="997"/>
      <c r="R477" s="997"/>
      <c r="S477" s="997"/>
      <c r="T477" s="997"/>
      <c r="U477" s="997"/>
      <c r="V477" s="997"/>
      <c r="W477" s="997"/>
      <c r="X477" s="997"/>
      <c r="Y477" s="997"/>
      <c r="Z477" s="997"/>
      <c r="AA477" s="997"/>
      <c r="AB477" s="997"/>
      <c r="AC477" s="997"/>
      <c r="AD477" s="997"/>
      <c r="AE477" s="997"/>
    </row>
    <row r="478" spans="3:31">
      <c r="C478" s="997"/>
      <c r="E478" s="998"/>
      <c r="F478" s="998"/>
      <c r="G478" s="997"/>
      <c r="H478" s="997"/>
      <c r="I478" s="997"/>
      <c r="J478" s="997"/>
      <c r="K478" s="997"/>
      <c r="L478" s="997"/>
      <c r="M478" s="997"/>
      <c r="N478" s="997"/>
      <c r="O478" s="997"/>
      <c r="P478" s="999"/>
      <c r="Q478" s="997"/>
      <c r="R478" s="997"/>
      <c r="S478" s="997"/>
      <c r="T478" s="997"/>
      <c r="U478" s="997"/>
      <c r="V478" s="997"/>
      <c r="W478" s="997"/>
      <c r="X478" s="997"/>
      <c r="Y478" s="997"/>
      <c r="Z478" s="997"/>
      <c r="AA478" s="997"/>
      <c r="AB478" s="997"/>
      <c r="AC478" s="997"/>
      <c r="AD478" s="997"/>
      <c r="AE478" s="997"/>
    </row>
    <row r="479" spans="3:31">
      <c r="C479" s="997"/>
      <c r="E479" s="998"/>
      <c r="F479" s="998"/>
      <c r="G479" s="997"/>
      <c r="H479" s="997"/>
      <c r="I479" s="997"/>
      <c r="J479" s="997"/>
      <c r="K479" s="997"/>
      <c r="L479" s="997"/>
      <c r="M479" s="997"/>
      <c r="N479" s="997"/>
      <c r="O479" s="997"/>
      <c r="P479" s="999"/>
      <c r="Q479" s="997"/>
      <c r="R479" s="997"/>
      <c r="S479" s="997"/>
      <c r="T479" s="997"/>
      <c r="U479" s="997"/>
      <c r="V479" s="997"/>
      <c r="W479" s="997"/>
      <c r="X479" s="997"/>
      <c r="Y479" s="997"/>
      <c r="Z479" s="997"/>
      <c r="AA479" s="997"/>
      <c r="AB479" s="997"/>
      <c r="AC479" s="997"/>
      <c r="AD479" s="997"/>
      <c r="AE479" s="997"/>
    </row>
    <row r="480" spans="3:31">
      <c r="C480" s="997"/>
      <c r="E480" s="998"/>
      <c r="F480" s="998"/>
      <c r="G480" s="997"/>
      <c r="H480" s="997"/>
      <c r="I480" s="997"/>
      <c r="J480" s="997"/>
      <c r="K480" s="997"/>
      <c r="L480" s="997"/>
      <c r="M480" s="997"/>
      <c r="N480" s="997"/>
      <c r="O480" s="997"/>
      <c r="P480" s="999"/>
      <c r="Q480" s="997"/>
      <c r="R480" s="997"/>
      <c r="S480" s="997"/>
      <c r="T480" s="997"/>
      <c r="U480" s="997"/>
      <c r="V480" s="997"/>
      <c r="W480" s="997"/>
      <c r="X480" s="997"/>
      <c r="Y480" s="997"/>
      <c r="Z480" s="997"/>
      <c r="AA480" s="997"/>
      <c r="AB480" s="997"/>
      <c r="AC480" s="997"/>
      <c r="AD480" s="997"/>
      <c r="AE480" s="997"/>
    </row>
    <row r="481" spans="3:31">
      <c r="C481" s="997"/>
      <c r="E481" s="998"/>
      <c r="F481" s="998"/>
      <c r="G481" s="997"/>
      <c r="H481" s="997"/>
      <c r="I481" s="997"/>
      <c r="J481" s="997"/>
      <c r="K481" s="997"/>
      <c r="L481" s="997"/>
      <c r="M481" s="997"/>
      <c r="N481" s="997"/>
      <c r="O481" s="997"/>
      <c r="P481" s="999"/>
      <c r="Q481" s="997"/>
      <c r="R481" s="997"/>
      <c r="S481" s="997"/>
      <c r="T481" s="997"/>
      <c r="U481" s="997"/>
      <c r="V481" s="997"/>
      <c r="W481" s="997"/>
      <c r="X481" s="997"/>
      <c r="Y481" s="997"/>
      <c r="Z481" s="997"/>
      <c r="AA481" s="997"/>
      <c r="AB481" s="997"/>
      <c r="AC481" s="997"/>
      <c r="AD481" s="997"/>
      <c r="AE481" s="997"/>
    </row>
    <row r="482" spans="3:31">
      <c r="C482" s="997"/>
      <c r="E482" s="998"/>
      <c r="F482" s="998"/>
      <c r="G482" s="997"/>
      <c r="H482" s="997"/>
      <c r="I482" s="997"/>
      <c r="J482" s="997"/>
      <c r="K482" s="997"/>
      <c r="L482" s="997"/>
      <c r="M482" s="997"/>
      <c r="N482" s="997"/>
      <c r="O482" s="997"/>
      <c r="P482" s="999"/>
      <c r="Q482" s="997"/>
      <c r="R482" s="997"/>
      <c r="S482" s="997"/>
      <c r="T482" s="997"/>
      <c r="U482" s="997"/>
      <c r="V482" s="997"/>
      <c r="W482" s="997"/>
      <c r="X482" s="997"/>
      <c r="Y482" s="997"/>
      <c r="Z482" s="997"/>
      <c r="AA482" s="997"/>
      <c r="AB482" s="997"/>
      <c r="AC482" s="997"/>
      <c r="AD482" s="997"/>
      <c r="AE482" s="997"/>
    </row>
    <row r="483" spans="3:31">
      <c r="C483" s="997"/>
      <c r="E483" s="998"/>
      <c r="F483" s="998"/>
      <c r="G483" s="997"/>
      <c r="H483" s="997"/>
      <c r="I483" s="997"/>
      <c r="J483" s="997"/>
      <c r="K483" s="997"/>
      <c r="L483" s="997"/>
      <c r="M483" s="997"/>
      <c r="N483" s="997"/>
      <c r="O483" s="997"/>
      <c r="P483" s="999"/>
      <c r="Q483" s="997"/>
      <c r="R483" s="997"/>
      <c r="S483" s="997"/>
      <c r="T483" s="997"/>
      <c r="U483" s="997"/>
      <c r="V483" s="997"/>
      <c r="W483" s="997"/>
      <c r="X483" s="997"/>
      <c r="Y483" s="997"/>
      <c r="Z483" s="997"/>
      <c r="AA483" s="997"/>
      <c r="AB483" s="997"/>
      <c r="AC483" s="997"/>
      <c r="AD483" s="997"/>
      <c r="AE483" s="997"/>
    </row>
    <row r="484" spans="3:31">
      <c r="C484" s="997"/>
      <c r="E484" s="998"/>
      <c r="F484" s="998"/>
      <c r="G484" s="997"/>
      <c r="H484" s="997"/>
      <c r="I484" s="997"/>
      <c r="J484" s="997"/>
      <c r="K484" s="997"/>
      <c r="L484" s="997"/>
      <c r="M484" s="997"/>
      <c r="N484" s="997"/>
      <c r="O484" s="997"/>
      <c r="P484" s="999"/>
      <c r="Q484" s="997"/>
      <c r="R484" s="997"/>
      <c r="S484" s="997"/>
      <c r="T484" s="997"/>
      <c r="U484" s="997"/>
      <c r="V484" s="997"/>
      <c r="W484" s="997"/>
      <c r="X484" s="997"/>
      <c r="Y484" s="997"/>
      <c r="Z484" s="997"/>
      <c r="AA484" s="997"/>
      <c r="AB484" s="997"/>
      <c r="AC484" s="997"/>
      <c r="AD484" s="997"/>
      <c r="AE484" s="997"/>
    </row>
    <row r="485" spans="3:31">
      <c r="C485" s="997"/>
      <c r="E485" s="998"/>
      <c r="F485" s="998"/>
      <c r="G485" s="997"/>
      <c r="H485" s="997"/>
      <c r="I485" s="997"/>
      <c r="J485" s="997"/>
      <c r="K485" s="997"/>
      <c r="L485" s="997"/>
      <c r="M485" s="997"/>
      <c r="N485" s="997"/>
      <c r="O485" s="997"/>
      <c r="P485" s="999"/>
      <c r="Q485" s="997"/>
      <c r="R485" s="997"/>
      <c r="S485" s="997"/>
      <c r="T485" s="997"/>
      <c r="U485" s="997"/>
      <c r="V485" s="997"/>
      <c r="W485" s="997"/>
      <c r="X485" s="997"/>
      <c r="Y485" s="997"/>
      <c r="Z485" s="997"/>
      <c r="AA485" s="997"/>
      <c r="AB485" s="997"/>
      <c r="AC485" s="997"/>
      <c r="AD485" s="997"/>
      <c r="AE485" s="997"/>
    </row>
  </sheetData>
  <sheetProtection selectLockedCells="1" selectUnlockedCells="1"/>
  <mergeCells count="3">
    <mergeCell ref="A1:B2"/>
    <mergeCell ref="AE1:AE2"/>
    <mergeCell ref="A56:B56"/>
  </mergeCells>
  <printOptions horizontalCentered="1"/>
  <pageMargins left="0.19685039370078741" right="0.19685039370078741" top="0.94488188976377963" bottom="0.82677165354330717" header="0.70866141732283472" footer="0.31496062992125984"/>
  <pageSetup paperSize="9" scale="27" fitToWidth="4" fitToHeight="2"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92"/>
  <sheetViews>
    <sheetView zoomScale="80" zoomScaleNormal="80" zoomScaleSheetLayoutView="90" workbookViewId="0">
      <pane xSplit="2" ySplit="2" topLeftCell="C3" activePane="bottomRight" state="frozen"/>
      <selection activeCell="F5" sqref="F5"/>
      <selection pane="topRight" activeCell="F5" sqref="F5"/>
      <selection pane="bottomLeft" activeCell="F5" sqref="F5"/>
      <selection pane="bottomRight" activeCell="F5" sqref="F5"/>
    </sheetView>
  </sheetViews>
  <sheetFormatPr defaultRowHeight="15"/>
  <cols>
    <col min="1" max="1" width="15" style="434" customWidth="1"/>
    <col min="2" max="2" width="35" style="489" customWidth="1"/>
    <col min="3" max="3" width="15.28515625" style="443" customWidth="1"/>
    <col min="4" max="4" width="15.42578125" style="452" customWidth="1"/>
    <col min="5" max="5" width="15.7109375" style="461" customWidth="1"/>
    <col min="6" max="6" width="27" style="488" customWidth="1"/>
    <col min="7" max="7" width="13.85546875" style="488" customWidth="1"/>
    <col min="8" max="8" width="12.140625" style="478" customWidth="1"/>
    <col min="9" max="9" width="15" style="478" customWidth="1"/>
    <col min="10" max="10" width="13.140625" style="478" customWidth="1"/>
    <col min="11" max="11" width="15.140625" style="478" customWidth="1"/>
    <col min="12" max="12" width="9.140625" style="478" customWidth="1"/>
    <col min="13" max="13" width="11.42578125" style="478" customWidth="1"/>
    <col min="14" max="18" width="9.140625" style="478" customWidth="1"/>
    <col min="19" max="19" width="21.7109375" style="478" customWidth="1"/>
    <col min="20" max="20" width="15.5703125" style="487" customWidth="1"/>
    <col min="21" max="21" width="19.140625" style="487" customWidth="1"/>
    <col min="22" max="22" width="20.5703125" style="487" customWidth="1"/>
    <col min="23" max="23" width="14.42578125" style="461" customWidth="1"/>
    <col min="24" max="24" width="14.5703125" style="478" customWidth="1"/>
    <col min="25" max="25" width="9.85546875" style="478" customWidth="1"/>
    <col min="26" max="26" width="13.28515625" style="478" customWidth="1"/>
    <col min="27" max="27" width="16.28515625" style="478" customWidth="1"/>
    <col min="28" max="28" width="10.5703125" style="478" customWidth="1"/>
    <col min="29" max="29" width="14.85546875" style="478" customWidth="1"/>
    <col min="30" max="30" width="14" style="478" customWidth="1"/>
    <col min="31" max="31" width="9.140625" style="461" customWidth="1"/>
    <col min="32" max="32" width="9.140625" style="478" customWidth="1"/>
    <col min="33" max="33" width="9.140625" style="452" customWidth="1"/>
    <col min="34" max="34" width="11.85546875" style="461" customWidth="1"/>
    <col min="35" max="35" width="14.28515625" style="443" customWidth="1"/>
    <col min="36" max="36" width="11.7109375" style="452" customWidth="1"/>
    <col min="37" max="37" width="14.42578125" style="461" customWidth="1"/>
    <col min="38" max="38" width="9.140625" style="461" customWidth="1"/>
    <col min="39" max="39" width="16.28515625" style="452" customWidth="1"/>
    <col min="40" max="40" width="9.140625" style="452" customWidth="1"/>
    <col min="41" max="41" width="13" style="452" customWidth="1"/>
    <col min="42" max="42" width="20.7109375" style="461" bestFit="1" customWidth="1"/>
    <col min="43" max="43" width="11.7109375" style="443" customWidth="1"/>
    <col min="44" max="44" width="19.85546875" style="675" customWidth="1"/>
    <col min="45" max="16384" width="9.140625" style="434"/>
  </cols>
  <sheetData>
    <row r="1" spans="1:44" ht="12.75">
      <c r="A1" s="429"/>
      <c r="B1" s="430"/>
      <c r="C1" s="52" t="s">
        <v>1248</v>
      </c>
      <c r="D1" s="54" t="s">
        <v>1246</v>
      </c>
      <c r="E1" s="56" t="s">
        <v>1244</v>
      </c>
      <c r="F1" s="84" t="s">
        <v>1242</v>
      </c>
      <c r="G1" s="61" t="s">
        <v>1812</v>
      </c>
      <c r="H1" s="61" t="s">
        <v>1241</v>
      </c>
      <c r="I1" s="61" t="s">
        <v>1239</v>
      </c>
      <c r="J1" s="61" t="s">
        <v>1237</v>
      </c>
      <c r="K1" s="61" t="s">
        <v>1811</v>
      </c>
      <c r="L1" s="61" t="s">
        <v>1235</v>
      </c>
      <c r="M1" s="61" t="s">
        <v>1233</v>
      </c>
      <c r="N1" s="61" t="s">
        <v>1231</v>
      </c>
      <c r="O1" s="61" t="s">
        <v>1229</v>
      </c>
      <c r="P1" s="61" t="s">
        <v>1227</v>
      </c>
      <c r="Q1" s="61" t="s">
        <v>1225</v>
      </c>
      <c r="R1" s="61" t="s">
        <v>1223</v>
      </c>
      <c r="S1" s="431" t="s">
        <v>1221</v>
      </c>
      <c r="T1" s="432" t="s">
        <v>2601</v>
      </c>
      <c r="U1" s="61" t="s">
        <v>2603</v>
      </c>
      <c r="V1" s="61" t="s">
        <v>2604</v>
      </c>
      <c r="W1" s="433" t="s">
        <v>1219</v>
      </c>
      <c r="X1" s="61" t="s">
        <v>1217</v>
      </c>
      <c r="Y1" s="61" t="s">
        <v>1215</v>
      </c>
      <c r="Z1" s="61" t="s">
        <v>1213</v>
      </c>
      <c r="AA1" s="61" t="s">
        <v>1211</v>
      </c>
      <c r="AB1" s="61" t="s">
        <v>1209</v>
      </c>
      <c r="AC1" s="61" t="s">
        <v>1207</v>
      </c>
      <c r="AD1" s="61" t="s">
        <v>1205</v>
      </c>
      <c r="AE1" s="56" t="s">
        <v>1204</v>
      </c>
      <c r="AF1" s="63" t="s">
        <v>1202</v>
      </c>
      <c r="AG1" s="54" t="s">
        <v>1201</v>
      </c>
      <c r="AH1" s="58" t="s">
        <v>1199</v>
      </c>
      <c r="AI1" s="52" t="s">
        <v>1197</v>
      </c>
      <c r="AJ1" s="54" t="s">
        <v>1195</v>
      </c>
      <c r="AK1" s="60" t="s">
        <v>1193</v>
      </c>
      <c r="AL1" s="60" t="s">
        <v>1191</v>
      </c>
      <c r="AM1" s="54" t="s">
        <v>1189</v>
      </c>
      <c r="AN1" s="54" t="s">
        <v>1187</v>
      </c>
      <c r="AO1" s="54" t="s">
        <v>1186</v>
      </c>
      <c r="AP1" s="60" t="s">
        <v>1184</v>
      </c>
      <c r="AQ1" s="85" t="s">
        <v>1182</v>
      </c>
      <c r="AR1" s="676"/>
    </row>
    <row r="2" spans="1:44" s="436" customFormat="1" ht="178.5">
      <c r="A2" s="435"/>
      <c r="B2" s="430"/>
      <c r="C2" s="53" t="s">
        <v>1247</v>
      </c>
      <c r="D2" s="49" t="s">
        <v>1245</v>
      </c>
      <c r="E2" s="48" t="s">
        <v>1243</v>
      </c>
      <c r="F2" s="51" t="s">
        <v>659</v>
      </c>
      <c r="G2" s="51" t="s">
        <v>1810</v>
      </c>
      <c r="H2" s="62" t="s">
        <v>1240</v>
      </c>
      <c r="I2" s="62" t="s">
        <v>1238</v>
      </c>
      <c r="J2" s="62" t="s">
        <v>1236</v>
      </c>
      <c r="K2" s="62" t="s">
        <v>1809</v>
      </c>
      <c r="L2" s="62" t="s">
        <v>1234</v>
      </c>
      <c r="M2" s="62" t="s">
        <v>1232</v>
      </c>
      <c r="N2" s="62" t="s">
        <v>1230</v>
      </c>
      <c r="O2" s="62" t="s">
        <v>1228</v>
      </c>
      <c r="P2" s="51" t="s">
        <v>1226</v>
      </c>
      <c r="Q2" s="62" t="s">
        <v>1224</v>
      </c>
      <c r="R2" s="62" t="s">
        <v>1222</v>
      </c>
      <c r="S2" s="76" t="s">
        <v>1220</v>
      </c>
      <c r="T2" s="76" t="s">
        <v>1129</v>
      </c>
      <c r="U2" s="435"/>
      <c r="V2" s="435"/>
      <c r="W2" s="75" t="s">
        <v>1218</v>
      </c>
      <c r="X2" s="51" t="s">
        <v>1216</v>
      </c>
      <c r="Y2" s="62" t="s">
        <v>1214</v>
      </c>
      <c r="Z2" s="62" t="s">
        <v>1212</v>
      </c>
      <c r="AA2" s="62" t="s">
        <v>1210</v>
      </c>
      <c r="AB2" s="62" t="s">
        <v>1208</v>
      </c>
      <c r="AC2" s="51" t="s">
        <v>1206</v>
      </c>
      <c r="AD2" s="62" t="s">
        <v>723</v>
      </c>
      <c r="AE2" s="57" t="s">
        <v>1203</v>
      </c>
      <c r="AF2" s="64" t="s">
        <v>937</v>
      </c>
      <c r="AG2" s="55" t="s">
        <v>1200</v>
      </c>
      <c r="AH2" s="59" t="s">
        <v>1198</v>
      </c>
      <c r="AI2" s="53" t="s">
        <v>1196</v>
      </c>
      <c r="AJ2" s="49" t="s">
        <v>1194</v>
      </c>
      <c r="AK2" s="50" t="s">
        <v>1192</v>
      </c>
      <c r="AL2" s="50" t="s">
        <v>1190</v>
      </c>
      <c r="AM2" s="49" t="s">
        <v>1188</v>
      </c>
      <c r="AN2" s="49" t="s">
        <v>1251</v>
      </c>
      <c r="AO2" s="49" t="s">
        <v>1185</v>
      </c>
      <c r="AP2" s="48" t="s">
        <v>1183</v>
      </c>
      <c r="AQ2" s="86" t="s">
        <v>1181</v>
      </c>
      <c r="AR2" s="677" t="s">
        <v>2689</v>
      </c>
    </row>
    <row r="3" spans="1:44" s="443" customFormat="1" ht="14.25">
      <c r="A3" s="437" t="s">
        <v>1276</v>
      </c>
      <c r="B3" s="438" t="s">
        <v>1277</v>
      </c>
      <c r="C3" s="439"/>
      <c r="D3" s="439"/>
      <c r="E3" s="439"/>
      <c r="F3" s="439">
        <v>593399.69999999995</v>
      </c>
      <c r="G3" s="440"/>
      <c r="H3" s="439"/>
      <c r="I3" s="439"/>
      <c r="J3" s="439"/>
      <c r="K3" s="439"/>
      <c r="L3" s="439"/>
      <c r="M3" s="439"/>
      <c r="N3" s="439"/>
      <c r="O3" s="439"/>
      <c r="P3" s="439"/>
      <c r="Q3" s="439"/>
      <c r="R3" s="439"/>
      <c r="S3" s="439"/>
      <c r="T3" s="441"/>
      <c r="U3" s="441"/>
      <c r="V3" s="441"/>
      <c r="W3" s="439"/>
      <c r="X3" s="439"/>
      <c r="Y3" s="439"/>
      <c r="Z3" s="439"/>
      <c r="AA3" s="439"/>
      <c r="AB3" s="439"/>
      <c r="AC3" s="439"/>
      <c r="AD3" s="439"/>
      <c r="AE3" s="439"/>
      <c r="AF3" s="439"/>
      <c r="AG3" s="439"/>
      <c r="AH3" s="439"/>
      <c r="AI3" s="439"/>
      <c r="AJ3" s="439"/>
      <c r="AK3" s="439"/>
      <c r="AL3" s="439"/>
      <c r="AM3" s="439"/>
      <c r="AN3" s="439"/>
      <c r="AO3" s="439"/>
      <c r="AP3" s="439"/>
      <c r="AQ3" s="439"/>
      <c r="AR3" s="673">
        <f>SUM(C3:AQ3)</f>
        <v>593399.69999999995</v>
      </c>
    </row>
    <row r="4" spans="1:44" s="452" customFormat="1">
      <c r="A4" s="444" t="s">
        <v>1278</v>
      </c>
      <c r="B4" s="445" t="s">
        <v>1279</v>
      </c>
      <c r="C4" s="446"/>
      <c r="D4" s="446"/>
      <c r="E4" s="446"/>
      <c r="F4" s="447"/>
      <c r="G4" s="447"/>
      <c r="H4" s="446"/>
      <c r="I4" s="446"/>
      <c r="J4" s="446"/>
      <c r="K4" s="446"/>
      <c r="L4" s="446"/>
      <c r="M4" s="446"/>
      <c r="N4" s="446"/>
      <c r="O4" s="446"/>
      <c r="P4" s="446"/>
      <c r="Q4" s="446"/>
      <c r="R4" s="446"/>
      <c r="S4" s="446"/>
      <c r="T4" s="448"/>
      <c r="U4" s="448"/>
      <c r="V4" s="448"/>
      <c r="W4" s="446"/>
      <c r="X4" s="449">
        <f>[4]ОтчетГБ!H74+[4]ОтчетГБ!H84</f>
        <v>12371.866999999998</v>
      </c>
      <c r="Y4" s="446"/>
      <c r="Z4" s="446"/>
      <c r="AA4" s="446"/>
      <c r="AB4" s="446"/>
      <c r="AC4" s="446"/>
      <c r="AD4" s="446"/>
      <c r="AE4" s="446"/>
      <c r="AF4" s="446"/>
      <c r="AG4" s="446"/>
      <c r="AH4" s="446"/>
      <c r="AI4" s="446"/>
      <c r="AJ4" s="446"/>
      <c r="AK4" s="446"/>
      <c r="AL4" s="446"/>
      <c r="AM4" s="446"/>
      <c r="AN4" s="446"/>
      <c r="AO4" s="446"/>
      <c r="AP4" s="446"/>
      <c r="AQ4" s="446"/>
      <c r="AR4" s="673">
        <f t="shared" ref="AR4:AR67" si="0">SUM(C4:AQ4)</f>
        <v>12371.866999999998</v>
      </c>
    </row>
    <row r="5" spans="1:44" s="461" customFormat="1" ht="31.5" customHeight="1">
      <c r="A5" s="453" t="s">
        <v>1280</v>
      </c>
      <c r="B5" s="454" t="s">
        <v>1281</v>
      </c>
      <c r="C5" s="455"/>
      <c r="D5" s="455"/>
      <c r="E5" s="455"/>
      <c r="F5" s="455">
        <f>119235989.515352-280012</f>
        <v>118955977.515352</v>
      </c>
      <c r="G5" s="457">
        <f>[4]ОтчетГБ!H46</f>
        <v>1998556.2529</v>
      </c>
      <c r="H5" s="455"/>
      <c r="I5" s="449"/>
      <c r="J5" s="455"/>
      <c r="K5" s="455"/>
      <c r="L5" s="455"/>
      <c r="M5" s="455"/>
      <c r="N5" s="455"/>
      <c r="O5" s="455"/>
      <c r="P5" s="455"/>
      <c r="Q5" s="455"/>
      <c r="R5" s="455"/>
      <c r="S5" s="455"/>
      <c r="T5" s="458"/>
      <c r="U5" s="458"/>
      <c r="V5" s="458"/>
      <c r="W5" s="455"/>
      <c r="X5" s="449">
        <f>[4]ОтчетГБ!H51+[4]ОтчетГБ!H52+[4]ОтчетГБ!H55+[4]ОтчетГБ!H56</f>
        <v>2389414.9937999998</v>
      </c>
      <c r="Y5" s="455"/>
      <c r="Z5" s="455"/>
      <c r="AA5" s="455"/>
      <c r="AB5" s="455"/>
      <c r="AC5" s="455"/>
      <c r="AD5" s="455"/>
      <c r="AE5" s="455"/>
      <c r="AF5" s="455"/>
      <c r="AG5" s="455"/>
      <c r="AH5" s="455"/>
      <c r="AI5" s="455"/>
      <c r="AJ5" s="455"/>
      <c r="AK5" s="455"/>
      <c r="AL5" s="455"/>
      <c r="AM5" s="449"/>
      <c r="AN5" s="455"/>
      <c r="AO5" s="455"/>
      <c r="AP5" s="449">
        <f>'соцфин 9.1'!F14</f>
        <v>6961682.5999999996</v>
      </c>
      <c r="AQ5" s="449">
        <f>'соцфин 3.1.капит'!D20+ФДХ!D19</f>
        <v>5068.6000000000004</v>
      </c>
      <c r="AR5" s="673">
        <f t="shared" si="0"/>
        <v>130310699.96205199</v>
      </c>
    </row>
    <row r="6" spans="1:44" s="461" customFormat="1" ht="60">
      <c r="A6" s="453" t="s">
        <v>1282</v>
      </c>
      <c r="B6" s="454" t="s">
        <v>1283</v>
      </c>
      <c r="C6" s="455"/>
      <c r="D6" s="455"/>
      <c r="E6" s="455"/>
      <c r="F6" s="456"/>
      <c r="G6" s="456"/>
      <c r="H6" s="455"/>
      <c r="I6" s="455"/>
      <c r="J6" s="455"/>
      <c r="K6" s="455"/>
      <c r="L6" s="455"/>
      <c r="M6" s="455"/>
      <c r="N6" s="455"/>
      <c r="O6" s="455"/>
      <c r="P6" s="455"/>
      <c r="Q6" s="455"/>
      <c r="R6" s="455"/>
      <c r="S6" s="455"/>
      <c r="T6" s="458"/>
      <c r="U6" s="458"/>
      <c r="V6" s="458"/>
      <c r="W6" s="455"/>
      <c r="X6" s="455"/>
      <c r="Y6" s="455"/>
      <c r="Z6" s="455"/>
      <c r="AA6" s="455"/>
      <c r="AB6" s="455"/>
      <c r="AC6" s="455"/>
      <c r="AD6" s="455"/>
      <c r="AE6" s="455"/>
      <c r="AF6" s="455"/>
      <c r="AG6" s="455"/>
      <c r="AH6" s="455"/>
      <c r="AI6" s="455"/>
      <c r="AJ6" s="455"/>
      <c r="AK6" s="455"/>
      <c r="AL6" s="455"/>
      <c r="AM6" s="455"/>
      <c r="AN6" s="455"/>
      <c r="AO6" s="455"/>
      <c r="AP6" s="455"/>
      <c r="AQ6" s="455"/>
      <c r="AR6" s="673">
        <f t="shared" si="0"/>
        <v>0</v>
      </c>
    </row>
    <row r="7" spans="1:44" s="461" customFormat="1" ht="45">
      <c r="A7" s="453" t="s">
        <v>1284</v>
      </c>
      <c r="B7" s="454" t="s">
        <v>1285</v>
      </c>
      <c r="C7" s="455"/>
      <c r="D7" s="455"/>
      <c r="E7" s="455"/>
      <c r="F7" s="456">
        <v>2644005.8301133299</v>
      </c>
      <c r="G7" s="456"/>
      <c r="H7" s="455"/>
      <c r="I7" s="455"/>
      <c r="J7" s="455"/>
      <c r="K7" s="455"/>
      <c r="L7" s="455"/>
      <c r="M7" s="455"/>
      <c r="N7" s="455"/>
      <c r="O7" s="455"/>
      <c r="P7" s="455"/>
      <c r="Q7" s="455"/>
      <c r="R7" s="455"/>
      <c r="S7" s="455"/>
      <c r="T7" s="458"/>
      <c r="U7" s="458"/>
      <c r="V7" s="458"/>
      <c r="W7" s="455"/>
      <c r="X7" s="455"/>
      <c r="Y7" s="455"/>
      <c r="Z7" s="455"/>
      <c r="AA7" s="455"/>
      <c r="AB7" s="455"/>
      <c r="AC7" s="455"/>
      <c r="AD7" s="455"/>
      <c r="AE7" s="455"/>
      <c r="AF7" s="455"/>
      <c r="AG7" s="455"/>
      <c r="AH7" s="455"/>
      <c r="AI7" s="455"/>
      <c r="AJ7" s="455"/>
      <c r="AK7" s="455"/>
      <c r="AL7" s="455"/>
      <c r="AM7" s="455"/>
      <c r="AN7" s="455"/>
      <c r="AO7" s="455"/>
      <c r="AP7" s="455"/>
      <c r="AQ7" s="455"/>
      <c r="AR7" s="673">
        <f t="shared" si="0"/>
        <v>2644005.8301133299</v>
      </c>
    </row>
    <row r="8" spans="1:44" s="452" customFormat="1" ht="45">
      <c r="A8" s="444" t="s">
        <v>1286</v>
      </c>
      <c r="B8" s="445" t="s">
        <v>1287</v>
      </c>
      <c r="C8" s="446"/>
      <c r="D8" s="446"/>
      <c r="E8" s="446"/>
      <c r="F8" s="447"/>
      <c r="G8" s="447"/>
      <c r="H8" s="446"/>
      <c r="I8" s="446"/>
      <c r="J8" s="446"/>
      <c r="K8" s="446"/>
      <c r="L8" s="446"/>
      <c r="M8" s="446"/>
      <c r="N8" s="446"/>
      <c r="O8" s="446"/>
      <c r="P8" s="446"/>
      <c r="Q8" s="446"/>
      <c r="R8" s="446"/>
      <c r="S8" s="446"/>
      <c r="T8" s="448"/>
      <c r="U8" s="448"/>
      <c r="V8" s="448"/>
      <c r="W8" s="446"/>
      <c r="X8" s="446"/>
      <c r="Y8" s="446"/>
      <c r="Z8" s="446"/>
      <c r="AA8" s="446"/>
      <c r="AB8" s="446"/>
      <c r="AC8" s="446"/>
      <c r="AD8" s="446"/>
      <c r="AE8" s="446"/>
      <c r="AF8" s="446"/>
      <c r="AG8" s="446"/>
      <c r="AH8" s="446"/>
      <c r="AI8" s="446"/>
      <c r="AJ8" s="446"/>
      <c r="AK8" s="446"/>
      <c r="AL8" s="446"/>
      <c r="AM8" s="446"/>
      <c r="AN8" s="446"/>
      <c r="AO8" s="446"/>
      <c r="AP8" s="446"/>
      <c r="AQ8" s="446"/>
      <c r="AR8" s="673">
        <f t="shared" si="0"/>
        <v>0</v>
      </c>
    </row>
    <row r="9" spans="1:44" s="461" customFormat="1" ht="30">
      <c r="A9" s="453" t="s">
        <v>1288</v>
      </c>
      <c r="B9" s="454" t="s">
        <v>1289</v>
      </c>
      <c r="C9" s="455"/>
      <c r="D9" s="455"/>
      <c r="E9" s="455"/>
      <c r="F9" s="456"/>
      <c r="G9" s="456"/>
      <c r="H9" s="455"/>
      <c r="I9" s="455"/>
      <c r="J9" s="455"/>
      <c r="K9" s="455"/>
      <c r="L9" s="455"/>
      <c r="M9" s="455"/>
      <c r="N9" s="455"/>
      <c r="O9" s="455"/>
      <c r="P9" s="455"/>
      <c r="Q9" s="455"/>
      <c r="R9" s="455"/>
      <c r="S9" s="455"/>
      <c r="T9" s="458"/>
      <c r="U9" s="458"/>
      <c r="V9" s="458"/>
      <c r="W9" s="455"/>
      <c r="X9" s="462">
        <v>9337261</v>
      </c>
      <c r="Y9" s="455"/>
      <c r="Z9" s="455"/>
      <c r="AA9" s="455"/>
      <c r="AB9" s="455"/>
      <c r="AC9" s="455"/>
      <c r="AD9" s="455"/>
      <c r="AE9" s="455"/>
      <c r="AF9" s="455"/>
      <c r="AG9" s="455"/>
      <c r="AH9" s="455"/>
      <c r="AI9" s="455"/>
      <c r="AJ9" s="455"/>
      <c r="AK9" s="455"/>
      <c r="AL9" s="455"/>
      <c r="AM9" s="455"/>
      <c r="AN9" s="455"/>
      <c r="AO9" s="455"/>
      <c r="AP9" s="455"/>
      <c r="AQ9" s="455"/>
      <c r="AR9" s="673">
        <f t="shared" si="0"/>
        <v>9337261</v>
      </c>
    </row>
    <row r="10" spans="1:44" s="461" customFormat="1" ht="45">
      <c r="A10" s="453" t="s">
        <v>1290</v>
      </c>
      <c r="B10" s="454" t="s">
        <v>1291</v>
      </c>
      <c r="C10" s="455"/>
      <c r="D10" s="455"/>
      <c r="E10" s="455"/>
      <c r="F10" s="456"/>
      <c r="G10" s="456"/>
      <c r="H10" s="455"/>
      <c r="I10" s="455"/>
      <c r="J10" s="455"/>
      <c r="K10" s="455"/>
      <c r="L10" s="455"/>
      <c r="M10" s="455"/>
      <c r="N10" s="455"/>
      <c r="O10" s="455"/>
      <c r="P10" s="455"/>
      <c r="Q10" s="455"/>
      <c r="R10" s="455"/>
      <c r="S10" s="455"/>
      <c r="T10" s="458"/>
      <c r="U10" s="458"/>
      <c r="V10" s="458"/>
      <c r="W10" s="455"/>
      <c r="X10" s="462">
        <v>933726</v>
      </c>
      <c r="Y10" s="455"/>
      <c r="Z10" s="455"/>
      <c r="AA10" s="455"/>
      <c r="AB10" s="455"/>
      <c r="AC10" s="455"/>
      <c r="AD10" s="455"/>
      <c r="AE10" s="455"/>
      <c r="AF10" s="455"/>
      <c r="AG10" s="455"/>
      <c r="AH10" s="455"/>
      <c r="AI10" s="455"/>
      <c r="AJ10" s="455"/>
      <c r="AK10" s="455"/>
      <c r="AL10" s="455"/>
      <c r="AM10" s="455"/>
      <c r="AN10" s="455"/>
      <c r="AO10" s="455"/>
      <c r="AP10" s="455"/>
      <c r="AQ10" s="455"/>
      <c r="AR10" s="673">
        <f t="shared" si="0"/>
        <v>933726</v>
      </c>
    </row>
    <row r="11" spans="1:44" s="452" customFormat="1" ht="75">
      <c r="A11" s="444" t="s">
        <v>1292</v>
      </c>
      <c r="B11" s="445" t="s">
        <v>1293</v>
      </c>
      <c r="C11" s="446"/>
      <c r="D11" s="446"/>
      <c r="E11" s="446"/>
      <c r="F11" s="446">
        <v>1327675.324</v>
      </c>
      <c r="G11" s="447"/>
      <c r="H11" s="446"/>
      <c r="I11" s="446"/>
      <c r="J11" s="446"/>
      <c r="K11" s="446"/>
      <c r="L11" s="446"/>
      <c r="M11" s="446"/>
      <c r="N11" s="446"/>
      <c r="O11" s="446"/>
      <c r="P11" s="446"/>
      <c r="Q11" s="446"/>
      <c r="R11" s="446"/>
      <c r="S11" s="446"/>
      <c r="T11" s="448"/>
      <c r="U11" s="448"/>
      <c r="V11" s="448"/>
      <c r="W11" s="446"/>
      <c r="X11" s="446"/>
      <c r="Y11" s="446"/>
      <c r="Z11" s="446"/>
      <c r="AA11" s="446"/>
      <c r="AB11" s="446"/>
      <c r="AC11" s="446"/>
      <c r="AD11" s="446"/>
      <c r="AE11" s="446"/>
      <c r="AF11" s="446"/>
      <c r="AG11" s="446"/>
      <c r="AH11" s="446"/>
      <c r="AI11" s="446"/>
      <c r="AJ11" s="446"/>
      <c r="AK11" s="446"/>
      <c r="AL11" s="446"/>
      <c r="AM11" s="446"/>
      <c r="AN11" s="446"/>
      <c r="AO11" s="446"/>
      <c r="AP11" s="446"/>
      <c r="AQ11" s="446"/>
      <c r="AR11" s="673">
        <f t="shared" si="0"/>
        <v>1327675.324</v>
      </c>
    </row>
    <row r="12" spans="1:44" s="461" customFormat="1">
      <c r="A12" s="453" t="s">
        <v>1294</v>
      </c>
      <c r="B12" s="454" t="s">
        <v>1295</v>
      </c>
      <c r="C12" s="455"/>
      <c r="D12" s="455"/>
      <c r="E12" s="455"/>
      <c r="F12" s="463"/>
      <c r="G12" s="456"/>
      <c r="H12" s="455"/>
      <c r="I12" s="455"/>
      <c r="J12" s="455"/>
      <c r="K12" s="455"/>
      <c r="L12" s="455"/>
      <c r="M12" s="455"/>
      <c r="N12" s="455"/>
      <c r="O12" s="455"/>
      <c r="P12" s="455"/>
      <c r="Q12" s="455"/>
      <c r="R12" s="455"/>
      <c r="S12" s="455"/>
      <c r="T12" s="458"/>
      <c r="U12" s="458"/>
      <c r="V12" s="458"/>
      <c r="W12" s="455"/>
      <c r="X12" s="457">
        <v>12138439</v>
      </c>
      <c r="Y12" s="455"/>
      <c r="Z12" s="455"/>
      <c r="AA12" s="455"/>
      <c r="AB12" s="455"/>
      <c r="AC12" s="455"/>
      <c r="AD12" s="455"/>
      <c r="AE12" s="455"/>
      <c r="AF12" s="455"/>
      <c r="AG12" s="455"/>
      <c r="AH12" s="455"/>
      <c r="AI12" s="455"/>
      <c r="AJ12" s="455"/>
      <c r="AK12" s="455"/>
      <c r="AL12" s="455"/>
      <c r="AM12" s="455"/>
      <c r="AN12" s="455"/>
      <c r="AO12" s="455"/>
      <c r="AP12" s="455"/>
      <c r="AQ12" s="455"/>
      <c r="AR12" s="673">
        <f t="shared" si="0"/>
        <v>12138439</v>
      </c>
    </row>
    <row r="13" spans="1:44" s="461" customFormat="1" ht="30">
      <c r="A13" s="453" t="s">
        <v>1296</v>
      </c>
      <c r="B13" s="454" t="s">
        <v>1297</v>
      </c>
      <c r="C13" s="455"/>
      <c r="D13" s="455"/>
      <c r="E13" s="455"/>
      <c r="F13" s="456">
        <v>18920491.524316698</v>
      </c>
      <c r="G13" s="456"/>
      <c r="H13" s="455"/>
      <c r="I13" s="455"/>
      <c r="J13" s="455"/>
      <c r="K13" s="455"/>
      <c r="L13" s="455"/>
      <c r="M13" s="455"/>
      <c r="N13" s="455"/>
      <c r="O13" s="455"/>
      <c r="P13" s="455"/>
      <c r="Q13" s="455"/>
      <c r="R13" s="455"/>
      <c r="S13" s="455"/>
      <c r="T13" s="458"/>
      <c r="U13" s="458"/>
      <c r="V13" s="458"/>
      <c r="W13" s="455"/>
      <c r="X13" s="455"/>
      <c r="Y13" s="455"/>
      <c r="Z13" s="455"/>
      <c r="AA13" s="455"/>
      <c r="AB13" s="455"/>
      <c r="AC13" s="455"/>
      <c r="AD13" s="455"/>
      <c r="AE13" s="455"/>
      <c r="AF13" s="455"/>
      <c r="AG13" s="455"/>
      <c r="AH13" s="455"/>
      <c r="AI13" s="455"/>
      <c r="AJ13" s="455"/>
      <c r="AK13" s="455"/>
      <c r="AL13" s="455"/>
      <c r="AM13" s="455"/>
      <c r="AN13" s="455"/>
      <c r="AO13" s="455"/>
      <c r="AP13" s="455"/>
      <c r="AQ13" s="455"/>
      <c r="AR13" s="673">
        <f t="shared" si="0"/>
        <v>18920491.524316698</v>
      </c>
    </row>
    <row r="14" spans="1:44" s="461" customFormat="1" ht="30">
      <c r="A14" s="453" t="s">
        <v>1298</v>
      </c>
      <c r="B14" s="454" t="s">
        <v>1299</v>
      </c>
      <c r="C14" s="455"/>
      <c r="D14" s="455"/>
      <c r="E14" s="455"/>
      <c r="F14" s="456"/>
      <c r="G14" s="456"/>
      <c r="H14" s="455"/>
      <c r="I14" s="455"/>
      <c r="J14" s="455"/>
      <c r="K14" s="455"/>
      <c r="L14" s="455"/>
      <c r="M14" s="455"/>
      <c r="N14" s="455"/>
      <c r="O14" s="455"/>
      <c r="P14" s="455"/>
      <c r="Q14" s="455"/>
      <c r="R14" s="455"/>
      <c r="S14" s="455"/>
      <c r="T14" s="458"/>
      <c r="U14" s="458"/>
      <c r="V14" s="458"/>
      <c r="W14" s="455"/>
      <c r="X14" s="455"/>
      <c r="Y14" s="455"/>
      <c r="Z14" s="455"/>
      <c r="AA14" s="455"/>
      <c r="AB14" s="455"/>
      <c r="AC14" s="455"/>
      <c r="AD14" s="455"/>
      <c r="AE14" s="455"/>
      <c r="AF14" s="455"/>
      <c r="AG14" s="455"/>
      <c r="AH14" s="455"/>
      <c r="AI14" s="455"/>
      <c r="AJ14" s="455"/>
      <c r="AK14" s="455"/>
      <c r="AL14" s="455"/>
      <c r="AM14" s="455"/>
      <c r="AN14" s="455"/>
      <c r="AO14" s="455"/>
      <c r="AP14" s="455"/>
      <c r="AQ14" s="455"/>
      <c r="AR14" s="673">
        <f t="shared" si="0"/>
        <v>0</v>
      </c>
    </row>
    <row r="15" spans="1:44" s="461" customFormat="1">
      <c r="A15" s="453" t="s">
        <v>1300</v>
      </c>
      <c r="B15" s="454" t="s">
        <v>1301</v>
      </c>
      <c r="C15" s="455"/>
      <c r="D15" s="455"/>
      <c r="E15" s="455"/>
      <c r="F15" s="456">
        <v>26098018.875038169</v>
      </c>
      <c r="G15" s="456"/>
      <c r="H15" s="455"/>
      <c r="I15" s="455"/>
      <c r="J15" s="455"/>
      <c r="K15" s="455"/>
      <c r="L15" s="455"/>
      <c r="M15" s="455"/>
      <c r="N15" s="455"/>
      <c r="O15" s="455"/>
      <c r="P15" s="455"/>
      <c r="Q15" s="455"/>
      <c r="R15" s="455"/>
      <c r="S15" s="455"/>
      <c r="T15" s="458"/>
      <c r="U15" s="458"/>
      <c r="V15" s="458"/>
      <c r="W15" s="455"/>
      <c r="X15" s="455"/>
      <c r="Y15" s="455"/>
      <c r="Z15" s="455"/>
      <c r="AA15" s="455"/>
      <c r="AB15" s="455"/>
      <c r="AC15" s="455"/>
      <c r="AD15" s="455"/>
      <c r="AE15" s="455"/>
      <c r="AF15" s="455"/>
      <c r="AG15" s="455"/>
      <c r="AH15" s="455"/>
      <c r="AI15" s="455"/>
      <c r="AJ15" s="455"/>
      <c r="AK15" s="455"/>
      <c r="AL15" s="455"/>
      <c r="AM15" s="455"/>
      <c r="AN15" s="455"/>
      <c r="AO15" s="455"/>
      <c r="AP15" s="455"/>
      <c r="AQ15" s="455"/>
      <c r="AR15" s="673">
        <f t="shared" si="0"/>
        <v>26098018.875038169</v>
      </c>
    </row>
    <row r="16" spans="1:44" s="461" customFormat="1" ht="45">
      <c r="A16" s="453" t="s">
        <v>1302</v>
      </c>
      <c r="B16" s="454" t="s">
        <v>1303</v>
      </c>
      <c r="C16" s="455"/>
      <c r="D16" s="455"/>
      <c r="E16" s="455"/>
      <c r="F16" s="456"/>
      <c r="G16" s="456"/>
      <c r="H16" s="455"/>
      <c r="I16" s="455"/>
      <c r="J16" s="455"/>
      <c r="K16" s="455"/>
      <c r="L16" s="455"/>
      <c r="M16" s="455"/>
      <c r="N16" s="455"/>
      <c r="O16" s="455"/>
      <c r="P16" s="455"/>
      <c r="Q16" s="455"/>
      <c r="R16" s="455"/>
      <c r="S16" s="455"/>
      <c r="T16" s="458"/>
      <c r="U16" s="458"/>
      <c r="V16" s="458"/>
      <c r="W16" s="455"/>
      <c r="X16" s="449">
        <v>23810015</v>
      </c>
      <c r="Y16" s="455"/>
      <c r="Z16" s="455"/>
      <c r="AA16" s="455"/>
      <c r="AB16" s="455"/>
      <c r="AC16" s="455"/>
      <c r="AD16" s="455"/>
      <c r="AE16" s="455"/>
      <c r="AF16" s="455"/>
      <c r="AG16" s="455"/>
      <c r="AH16" s="455"/>
      <c r="AI16" s="455"/>
      <c r="AJ16" s="455"/>
      <c r="AK16" s="455"/>
      <c r="AL16" s="455"/>
      <c r="AM16" s="455"/>
      <c r="AN16" s="455"/>
      <c r="AO16" s="455"/>
      <c r="AP16" s="455"/>
      <c r="AQ16" s="455"/>
      <c r="AR16" s="673">
        <f t="shared" si="0"/>
        <v>23810015</v>
      </c>
    </row>
    <row r="17" spans="1:44" s="461" customFormat="1">
      <c r="A17" s="453" t="s">
        <v>1304</v>
      </c>
      <c r="B17" s="454" t="s">
        <v>1305</v>
      </c>
      <c r="C17" s="455"/>
      <c r="D17" s="455"/>
      <c r="E17" s="455"/>
      <c r="F17" s="456"/>
      <c r="G17" s="456"/>
      <c r="H17" s="455"/>
      <c r="I17" s="455"/>
      <c r="J17" s="455"/>
      <c r="K17" s="455"/>
      <c r="L17" s="455"/>
      <c r="M17" s="455"/>
      <c r="N17" s="455"/>
      <c r="O17" s="455"/>
      <c r="P17" s="455"/>
      <c r="Q17" s="455"/>
      <c r="R17" s="455"/>
      <c r="S17" s="455"/>
      <c r="T17" s="458"/>
      <c r="U17" s="458"/>
      <c r="V17" s="458"/>
      <c r="W17" s="455"/>
      <c r="X17" s="455"/>
      <c r="Y17" s="455"/>
      <c r="Z17" s="455"/>
      <c r="AA17" s="455"/>
      <c r="AB17" s="455"/>
      <c r="AC17" s="455"/>
      <c r="AD17" s="455"/>
      <c r="AE17" s="455"/>
      <c r="AF17" s="455"/>
      <c r="AG17" s="455"/>
      <c r="AH17" s="455"/>
      <c r="AI17" s="455"/>
      <c r="AJ17" s="455"/>
      <c r="AK17" s="455"/>
      <c r="AL17" s="455"/>
      <c r="AM17" s="455"/>
      <c r="AN17" s="455"/>
      <c r="AO17" s="455"/>
      <c r="AP17" s="455"/>
      <c r="AQ17" s="455"/>
      <c r="AR17" s="673">
        <f t="shared" si="0"/>
        <v>0</v>
      </c>
    </row>
    <row r="18" spans="1:44" s="461" customFormat="1" ht="30">
      <c r="A18" s="453" t="s">
        <v>1306</v>
      </c>
      <c r="B18" s="454" t="s">
        <v>1307</v>
      </c>
      <c r="C18" s="455"/>
      <c r="D18" s="455"/>
      <c r="E18" s="455"/>
      <c r="F18" s="456">
        <v>1717982.6649333332</v>
      </c>
      <c r="G18" s="456"/>
      <c r="H18" s="455"/>
      <c r="I18" s="455"/>
      <c r="J18" s="455"/>
      <c r="K18" s="455"/>
      <c r="L18" s="455"/>
      <c r="M18" s="455"/>
      <c r="N18" s="455"/>
      <c r="O18" s="455"/>
      <c r="P18" s="455"/>
      <c r="Q18" s="455"/>
      <c r="R18" s="455"/>
      <c r="S18" s="455"/>
      <c r="T18" s="458"/>
      <c r="U18" s="458"/>
      <c r="V18" s="458"/>
      <c r="W18" s="455"/>
      <c r="X18" s="455"/>
      <c r="Y18" s="455"/>
      <c r="Z18" s="455"/>
      <c r="AA18" s="455"/>
      <c r="AB18" s="455"/>
      <c r="AC18" s="455"/>
      <c r="AD18" s="455"/>
      <c r="AE18" s="455"/>
      <c r="AF18" s="455"/>
      <c r="AG18" s="455"/>
      <c r="AH18" s="455"/>
      <c r="AI18" s="455"/>
      <c r="AJ18" s="455"/>
      <c r="AK18" s="455"/>
      <c r="AL18" s="455"/>
      <c r="AM18" s="455"/>
      <c r="AN18" s="455"/>
      <c r="AO18" s="455"/>
      <c r="AP18" s="455"/>
      <c r="AQ18" s="455"/>
      <c r="AR18" s="673">
        <f t="shared" si="0"/>
        <v>1717982.6649333332</v>
      </c>
    </row>
    <row r="19" spans="1:44" s="461" customFormat="1" ht="30">
      <c r="A19" s="453" t="s">
        <v>1308</v>
      </c>
      <c r="B19" s="454" t="s">
        <v>1309</v>
      </c>
      <c r="C19" s="455"/>
      <c r="D19" s="455"/>
      <c r="E19" s="455"/>
      <c r="F19" s="456">
        <v>13179904.636195667</v>
      </c>
      <c r="G19" s="456"/>
      <c r="H19" s="455"/>
      <c r="I19" s="455"/>
      <c r="J19" s="455"/>
      <c r="K19" s="455"/>
      <c r="L19" s="455"/>
      <c r="M19" s="455"/>
      <c r="N19" s="455"/>
      <c r="O19" s="455"/>
      <c r="P19" s="455"/>
      <c r="Q19" s="455"/>
      <c r="R19" s="455"/>
      <c r="S19" s="455"/>
      <c r="T19" s="458"/>
      <c r="U19" s="458"/>
      <c r="V19" s="458"/>
      <c r="W19" s="455"/>
      <c r="X19" s="449">
        <v>466863</v>
      </c>
      <c r="Y19" s="455"/>
      <c r="Z19" s="455"/>
      <c r="AA19" s="455"/>
      <c r="AB19" s="455"/>
      <c r="AC19" s="455"/>
      <c r="AD19" s="455"/>
      <c r="AE19" s="455"/>
      <c r="AF19" s="455"/>
      <c r="AG19" s="455"/>
      <c r="AH19" s="455"/>
      <c r="AI19" s="455"/>
      <c r="AJ19" s="455"/>
      <c r="AK19" s="455"/>
      <c r="AL19" s="455"/>
      <c r="AM19" s="455"/>
      <c r="AN19" s="455"/>
      <c r="AO19" s="455"/>
      <c r="AP19" s="455"/>
      <c r="AQ19" s="455"/>
      <c r="AR19" s="673">
        <f t="shared" si="0"/>
        <v>13646767.636195667</v>
      </c>
    </row>
    <row r="20" spans="1:44" s="461" customFormat="1" ht="30">
      <c r="A20" s="453" t="s">
        <v>1845</v>
      </c>
      <c r="B20" s="454" t="s">
        <v>1846</v>
      </c>
      <c r="C20" s="455"/>
      <c r="D20" s="455"/>
      <c r="E20" s="455"/>
      <c r="F20" s="464">
        <v>9370393.1318020001</v>
      </c>
      <c r="G20" s="456"/>
      <c r="H20" s="455"/>
      <c r="I20" s="455"/>
      <c r="J20" s="455"/>
      <c r="K20" s="455"/>
      <c r="L20" s="455"/>
      <c r="M20" s="455"/>
      <c r="N20" s="455"/>
      <c r="O20" s="455"/>
      <c r="P20" s="455"/>
      <c r="Q20" s="455"/>
      <c r="R20" s="455"/>
      <c r="S20" s="455"/>
      <c r="T20" s="458"/>
      <c r="U20" s="458"/>
      <c r="V20" s="458"/>
      <c r="W20" s="455"/>
      <c r="X20" s="449">
        <f>[4]ОтчетГБ!H123+[4]ОтчетГБ!H100</f>
        <v>12602488.9265</v>
      </c>
      <c r="Y20" s="455"/>
      <c r="Z20" s="455"/>
      <c r="AA20" s="455"/>
      <c r="AB20" s="455"/>
      <c r="AC20" s="455"/>
      <c r="AD20" s="455"/>
      <c r="AE20" s="455"/>
      <c r="AF20" s="455"/>
      <c r="AG20" s="455"/>
      <c r="AH20" s="455"/>
      <c r="AI20" s="455"/>
      <c r="AJ20" s="455"/>
      <c r="AK20" s="455"/>
      <c r="AL20" s="455"/>
      <c r="AM20" s="455"/>
      <c r="AN20" s="455"/>
      <c r="AO20" s="455"/>
      <c r="AP20" s="455"/>
      <c r="AQ20" s="455"/>
      <c r="AR20" s="673">
        <f t="shared" si="0"/>
        <v>21972882.058302</v>
      </c>
    </row>
    <row r="21" spans="1:44" s="443" customFormat="1" ht="14.25">
      <c r="A21" s="437" t="s">
        <v>1310</v>
      </c>
      <c r="B21" s="438" t="s">
        <v>1311</v>
      </c>
      <c r="C21" s="465"/>
      <c r="D21" s="465"/>
      <c r="E21" s="465"/>
      <c r="F21" s="466"/>
      <c r="G21" s="466"/>
      <c r="H21" s="465"/>
      <c r="I21" s="465"/>
      <c r="J21" s="465"/>
      <c r="K21" s="465"/>
      <c r="L21" s="465"/>
      <c r="M21" s="465"/>
      <c r="N21" s="465"/>
      <c r="O21" s="465"/>
      <c r="P21" s="465"/>
      <c r="Q21" s="465"/>
      <c r="R21" s="465"/>
      <c r="S21" s="465"/>
      <c r="T21" s="467"/>
      <c r="U21" s="467"/>
      <c r="V21" s="467"/>
      <c r="W21" s="465"/>
      <c r="X21" s="465"/>
      <c r="Y21" s="465"/>
      <c r="Z21" s="465"/>
      <c r="AA21" s="465"/>
      <c r="AB21" s="465"/>
      <c r="AC21" s="465"/>
      <c r="AD21" s="465"/>
      <c r="AE21" s="465"/>
      <c r="AF21" s="465"/>
      <c r="AG21" s="465"/>
      <c r="AH21" s="465"/>
      <c r="AI21" s="465"/>
      <c r="AJ21" s="465"/>
      <c r="AK21" s="465"/>
      <c r="AL21" s="465"/>
      <c r="AM21" s="465"/>
      <c r="AN21" s="465"/>
      <c r="AO21" s="465"/>
      <c r="AP21" s="465"/>
      <c r="AQ21" s="465"/>
      <c r="AR21" s="673">
        <f t="shared" si="0"/>
        <v>0</v>
      </c>
    </row>
    <row r="22" spans="1:44" s="452" customFormat="1" ht="30">
      <c r="A22" s="444" t="s">
        <v>1312</v>
      </c>
      <c r="B22" s="445" t="s">
        <v>1313</v>
      </c>
      <c r="C22" s="446"/>
      <c r="D22" s="446"/>
      <c r="E22" s="446"/>
      <c r="F22" s="447"/>
      <c r="G22" s="447"/>
      <c r="H22" s="446"/>
      <c r="I22" s="446"/>
      <c r="J22" s="446"/>
      <c r="K22" s="446"/>
      <c r="L22" s="446"/>
      <c r="M22" s="446"/>
      <c r="N22" s="446"/>
      <c r="O22" s="446"/>
      <c r="P22" s="446"/>
      <c r="Q22" s="446"/>
      <c r="R22" s="446"/>
      <c r="S22" s="446"/>
      <c r="T22" s="448"/>
      <c r="U22" s="448"/>
      <c r="V22" s="448"/>
      <c r="W22" s="446"/>
      <c r="X22" s="446"/>
      <c r="Y22" s="446"/>
      <c r="Z22" s="446"/>
      <c r="AA22" s="446"/>
      <c r="AB22" s="446"/>
      <c r="AC22" s="446"/>
      <c r="AD22" s="446"/>
      <c r="AE22" s="446"/>
      <c r="AF22" s="446"/>
      <c r="AG22" s="446"/>
      <c r="AH22" s="446"/>
      <c r="AI22" s="446"/>
      <c r="AJ22" s="446"/>
      <c r="AK22" s="446"/>
      <c r="AL22" s="446"/>
      <c r="AM22" s="446"/>
      <c r="AN22" s="446"/>
      <c r="AO22" s="446"/>
      <c r="AP22" s="446"/>
      <c r="AQ22" s="446"/>
      <c r="AR22" s="673">
        <f t="shared" si="0"/>
        <v>0</v>
      </c>
    </row>
    <row r="23" spans="1:44" s="461" customFormat="1" ht="30">
      <c r="A23" s="453" t="s">
        <v>1314</v>
      </c>
      <c r="B23" s="454" t="s">
        <v>1315</v>
      </c>
      <c r="C23" s="455"/>
      <c r="D23" s="455"/>
      <c r="E23" s="455"/>
      <c r="F23" s="456"/>
      <c r="G23" s="456"/>
      <c r="H23" s="455"/>
      <c r="I23" s="455"/>
      <c r="J23" s="455"/>
      <c r="K23" s="455"/>
      <c r="L23" s="455"/>
      <c r="M23" s="455"/>
      <c r="N23" s="455"/>
      <c r="O23" s="455"/>
      <c r="P23" s="455"/>
      <c r="Q23" s="455"/>
      <c r="R23" s="455"/>
      <c r="S23" s="455"/>
      <c r="T23" s="458"/>
      <c r="U23" s="458"/>
      <c r="V23" s="458"/>
      <c r="W23" s="455"/>
      <c r="X23" s="455"/>
      <c r="Y23" s="455"/>
      <c r="Z23" s="455"/>
      <c r="AA23" s="455"/>
      <c r="AB23" s="455"/>
      <c r="AC23" s="455"/>
      <c r="AD23" s="455"/>
      <c r="AE23" s="455"/>
      <c r="AF23" s="455"/>
      <c r="AG23" s="455"/>
      <c r="AH23" s="455"/>
      <c r="AI23" s="455"/>
      <c r="AJ23" s="455"/>
      <c r="AK23" s="455"/>
      <c r="AL23" s="455"/>
      <c r="AM23" s="455"/>
      <c r="AN23" s="455"/>
      <c r="AO23" s="455"/>
      <c r="AP23" s="455"/>
      <c r="AQ23" s="455"/>
      <c r="AR23" s="673">
        <f t="shared" si="0"/>
        <v>0</v>
      </c>
    </row>
    <row r="24" spans="1:44" s="461" customFormat="1">
      <c r="A24" s="453" t="s">
        <v>1316</v>
      </c>
      <c r="B24" s="454" t="s">
        <v>1317</v>
      </c>
      <c r="C24" s="455"/>
      <c r="D24" s="455"/>
      <c r="E24" s="455"/>
      <c r="F24" s="456"/>
      <c r="G24" s="456"/>
      <c r="H24" s="455"/>
      <c r="I24" s="455"/>
      <c r="J24" s="455"/>
      <c r="K24" s="455"/>
      <c r="L24" s="455"/>
      <c r="M24" s="455"/>
      <c r="N24" s="455"/>
      <c r="O24" s="455"/>
      <c r="P24" s="455"/>
      <c r="Q24" s="455"/>
      <c r="R24" s="455"/>
      <c r="S24" s="455"/>
      <c r="T24" s="458"/>
      <c r="U24" s="458"/>
      <c r="V24" s="458"/>
      <c r="W24" s="455"/>
      <c r="X24" s="455"/>
      <c r="Y24" s="455"/>
      <c r="Z24" s="455"/>
      <c r="AA24" s="455"/>
      <c r="AB24" s="455"/>
      <c r="AC24" s="455"/>
      <c r="AD24" s="455"/>
      <c r="AE24" s="455"/>
      <c r="AF24" s="455"/>
      <c r="AG24" s="455"/>
      <c r="AH24" s="455"/>
      <c r="AI24" s="455"/>
      <c r="AJ24" s="455"/>
      <c r="AK24" s="455"/>
      <c r="AL24" s="455"/>
      <c r="AM24" s="455"/>
      <c r="AN24" s="455"/>
      <c r="AO24" s="455"/>
      <c r="AP24" s="455"/>
      <c r="AQ24" s="455"/>
      <c r="AR24" s="673">
        <f t="shared" si="0"/>
        <v>0</v>
      </c>
    </row>
    <row r="25" spans="1:44" s="452" customFormat="1" ht="75">
      <c r="A25" s="444" t="s">
        <v>1318</v>
      </c>
      <c r="B25" s="445" t="s">
        <v>1319</v>
      </c>
      <c r="C25" s="446"/>
      <c r="D25" s="446"/>
      <c r="E25" s="446"/>
      <c r="F25" s="447"/>
      <c r="G25" s="447"/>
      <c r="H25" s="446"/>
      <c r="I25" s="446"/>
      <c r="J25" s="446"/>
      <c r="K25" s="446"/>
      <c r="L25" s="446"/>
      <c r="M25" s="446"/>
      <c r="N25" s="446"/>
      <c r="O25" s="446"/>
      <c r="P25" s="446"/>
      <c r="Q25" s="446"/>
      <c r="R25" s="446"/>
      <c r="S25" s="446"/>
      <c r="T25" s="448"/>
      <c r="U25" s="448"/>
      <c r="V25" s="448"/>
      <c r="W25" s="446"/>
      <c r="X25" s="446"/>
      <c r="Y25" s="446"/>
      <c r="Z25" s="446"/>
      <c r="AA25" s="446"/>
      <c r="AB25" s="446"/>
      <c r="AC25" s="446"/>
      <c r="AD25" s="446"/>
      <c r="AE25" s="446"/>
      <c r="AF25" s="446"/>
      <c r="AG25" s="446"/>
      <c r="AH25" s="446"/>
      <c r="AI25" s="446"/>
      <c r="AJ25" s="446"/>
      <c r="AK25" s="446"/>
      <c r="AL25" s="446"/>
      <c r="AM25" s="446"/>
      <c r="AN25" s="446"/>
      <c r="AO25" s="446"/>
      <c r="AP25" s="446"/>
      <c r="AQ25" s="446"/>
      <c r="AR25" s="673">
        <f t="shared" si="0"/>
        <v>0</v>
      </c>
    </row>
    <row r="26" spans="1:44" s="452" customFormat="1">
      <c r="A26" s="444" t="s">
        <v>1320</v>
      </c>
      <c r="B26" s="445" t="s">
        <v>1321</v>
      </c>
      <c r="C26" s="446"/>
      <c r="D26" s="446"/>
      <c r="E26" s="446"/>
      <c r="F26" s="447"/>
      <c r="G26" s="447"/>
      <c r="H26" s="446"/>
      <c r="I26" s="446"/>
      <c r="J26" s="446"/>
      <c r="K26" s="446"/>
      <c r="L26" s="446"/>
      <c r="M26" s="446"/>
      <c r="N26" s="446"/>
      <c r="O26" s="446"/>
      <c r="P26" s="446"/>
      <c r="Q26" s="446"/>
      <c r="R26" s="446"/>
      <c r="S26" s="446"/>
      <c r="T26" s="448"/>
      <c r="U26" s="448"/>
      <c r="V26" s="448"/>
      <c r="W26" s="446"/>
      <c r="X26" s="446"/>
      <c r="Y26" s="446"/>
      <c r="Z26" s="446"/>
      <c r="AA26" s="446"/>
      <c r="AB26" s="446"/>
      <c r="AC26" s="446"/>
      <c r="AD26" s="446"/>
      <c r="AE26" s="446"/>
      <c r="AF26" s="446"/>
      <c r="AG26" s="446"/>
      <c r="AH26" s="446"/>
      <c r="AI26" s="446"/>
      <c r="AJ26" s="446"/>
      <c r="AK26" s="446"/>
      <c r="AL26" s="446"/>
      <c r="AM26" s="446"/>
      <c r="AN26" s="446"/>
      <c r="AO26" s="446"/>
      <c r="AP26" s="446"/>
      <c r="AQ26" s="446"/>
      <c r="AR26" s="673">
        <f t="shared" si="0"/>
        <v>0</v>
      </c>
    </row>
    <row r="27" spans="1:44" s="452" customFormat="1" ht="30">
      <c r="A27" s="444" t="s">
        <v>1322</v>
      </c>
      <c r="B27" s="445" t="s">
        <v>1323</v>
      </c>
      <c r="C27" s="446"/>
      <c r="D27" s="446"/>
      <c r="E27" s="446"/>
      <c r="F27" s="447"/>
      <c r="G27" s="447"/>
      <c r="H27" s="446"/>
      <c r="I27" s="446"/>
      <c r="J27" s="446"/>
      <c r="K27" s="446"/>
      <c r="L27" s="446"/>
      <c r="M27" s="446"/>
      <c r="N27" s="446"/>
      <c r="O27" s="446"/>
      <c r="P27" s="446"/>
      <c r="Q27" s="446"/>
      <c r="R27" s="446"/>
      <c r="S27" s="446"/>
      <c r="T27" s="448"/>
      <c r="U27" s="448"/>
      <c r="V27" s="448"/>
      <c r="W27" s="446"/>
      <c r="X27" s="446"/>
      <c r="Y27" s="446"/>
      <c r="Z27" s="446"/>
      <c r="AA27" s="446"/>
      <c r="AB27" s="446"/>
      <c r="AC27" s="446"/>
      <c r="AD27" s="446"/>
      <c r="AE27" s="446"/>
      <c r="AF27" s="446"/>
      <c r="AG27" s="446"/>
      <c r="AH27" s="446"/>
      <c r="AI27" s="446"/>
      <c r="AJ27" s="446"/>
      <c r="AK27" s="446"/>
      <c r="AL27" s="446"/>
      <c r="AM27" s="446"/>
      <c r="AN27" s="446"/>
      <c r="AO27" s="446"/>
      <c r="AP27" s="446"/>
      <c r="AQ27" s="446"/>
      <c r="AR27" s="673">
        <f t="shared" si="0"/>
        <v>0</v>
      </c>
    </row>
    <row r="28" spans="1:44" s="461" customFormat="1">
      <c r="A28" s="453" t="s">
        <v>1324</v>
      </c>
      <c r="B28" s="454" t="s">
        <v>1325</v>
      </c>
      <c r="C28" s="455"/>
      <c r="D28" s="455"/>
      <c r="E28" s="455"/>
      <c r="F28" s="456"/>
      <c r="G28" s="456"/>
      <c r="H28" s="455"/>
      <c r="I28" s="455"/>
      <c r="J28" s="455"/>
      <c r="K28" s="455"/>
      <c r="L28" s="455"/>
      <c r="M28" s="455"/>
      <c r="N28" s="455"/>
      <c r="O28" s="455"/>
      <c r="P28" s="455"/>
      <c r="Q28" s="455"/>
      <c r="R28" s="455"/>
      <c r="S28" s="455"/>
      <c r="T28" s="458"/>
      <c r="U28" s="458"/>
      <c r="V28" s="458"/>
      <c r="W28" s="455"/>
      <c r="X28" s="449">
        <f>[4]ОтчетГБ!H68+[4]ОтчетГБ!H78</f>
        <v>2959185.6496000001</v>
      </c>
      <c r="Y28" s="455"/>
      <c r="Z28" s="455"/>
      <c r="AA28" s="455"/>
      <c r="AB28" s="455"/>
      <c r="AC28" s="455"/>
      <c r="AD28" s="455"/>
      <c r="AE28" s="455"/>
      <c r="AF28" s="455"/>
      <c r="AG28" s="455"/>
      <c r="AH28" s="455"/>
      <c r="AI28" s="455"/>
      <c r="AJ28" s="455"/>
      <c r="AK28" s="455"/>
      <c r="AL28" s="455"/>
      <c r="AM28" s="455"/>
      <c r="AN28" s="455"/>
      <c r="AO28" s="455"/>
      <c r="AP28" s="455"/>
      <c r="AQ28" s="455"/>
      <c r="AR28" s="673">
        <f t="shared" si="0"/>
        <v>2959185.6496000001</v>
      </c>
    </row>
    <row r="29" spans="1:44" s="443" customFormat="1" ht="42.75">
      <c r="A29" s="437" t="s">
        <v>1326</v>
      </c>
      <c r="B29" s="438" t="s">
        <v>1842</v>
      </c>
      <c r="C29" s="465"/>
      <c r="D29" s="465"/>
      <c r="E29" s="465"/>
      <c r="F29" s="466"/>
      <c r="G29" s="466"/>
      <c r="H29" s="465"/>
      <c r="I29" s="465"/>
      <c r="J29" s="465"/>
      <c r="K29" s="465"/>
      <c r="L29" s="465"/>
      <c r="M29" s="465"/>
      <c r="N29" s="465"/>
      <c r="O29" s="465"/>
      <c r="P29" s="465"/>
      <c r="Q29" s="465"/>
      <c r="R29" s="465"/>
      <c r="S29" s="465"/>
      <c r="T29" s="467"/>
      <c r="U29" s="467"/>
      <c r="V29" s="467"/>
      <c r="W29" s="465"/>
      <c r="X29" s="449">
        <f>[4]ОтчетГБ!H117+[4]ОтчетГБ!H118</f>
        <v>7809405.4310999997</v>
      </c>
      <c r="Y29" s="465"/>
      <c r="Z29" s="465"/>
      <c r="AA29" s="465"/>
      <c r="AB29" s="465"/>
      <c r="AC29" s="465"/>
      <c r="AD29" s="465"/>
      <c r="AE29" s="465"/>
      <c r="AF29" s="465"/>
      <c r="AG29" s="465"/>
      <c r="AH29" s="465"/>
      <c r="AI29" s="465"/>
      <c r="AJ29" s="465"/>
      <c r="AK29" s="465"/>
      <c r="AL29" s="465"/>
      <c r="AM29" s="449"/>
      <c r="AN29" s="465"/>
      <c r="AO29" s="465"/>
      <c r="AP29" s="465"/>
      <c r="AQ29" s="465"/>
      <c r="AR29" s="673">
        <f t="shared" si="0"/>
        <v>7809405.4310999997</v>
      </c>
    </row>
    <row r="30" spans="1:44" s="452" customFormat="1" ht="30">
      <c r="A30" s="444" t="s">
        <v>1327</v>
      </c>
      <c r="B30" s="445" t="s">
        <v>1328</v>
      </c>
      <c r="C30" s="446"/>
      <c r="D30" s="446"/>
      <c r="E30" s="446"/>
      <c r="F30" s="447">
        <v>1614942.0260866664</v>
      </c>
      <c r="G30" s="447"/>
      <c r="H30" s="446"/>
      <c r="I30" s="446"/>
      <c r="J30" s="446"/>
      <c r="K30" s="446"/>
      <c r="L30" s="446"/>
      <c r="M30" s="446"/>
      <c r="N30" s="446"/>
      <c r="O30" s="446"/>
      <c r="P30" s="446"/>
      <c r="Q30" s="446"/>
      <c r="R30" s="446"/>
      <c r="S30" s="446"/>
      <c r="T30" s="448"/>
      <c r="U30" s="448"/>
      <c r="V30" s="448"/>
      <c r="W30" s="446"/>
      <c r="X30" s="449">
        <f>[4]ОтчетГБ!H145+[4]ОтчетГБ!H146+[4]ОтчетГБ!H155+[4]ОтчетГБ!H156</f>
        <v>121913578.39831001</v>
      </c>
      <c r="Y30" s="446"/>
      <c r="Z30" s="446"/>
      <c r="AA30" s="446"/>
      <c r="AB30" s="446"/>
      <c r="AC30" s="446"/>
      <c r="AD30" s="446"/>
      <c r="AE30" s="446"/>
      <c r="AF30" s="446"/>
      <c r="AG30" s="446"/>
      <c r="AH30" s="446"/>
      <c r="AI30" s="446"/>
      <c r="AJ30" s="446"/>
      <c r="AK30" s="446"/>
      <c r="AL30" s="446"/>
      <c r="AM30" s="446"/>
      <c r="AN30" s="446"/>
      <c r="AO30" s="446"/>
      <c r="AP30" s="449">
        <f>'соцфин 9.1'!F15</f>
        <v>8085385.4000000004</v>
      </c>
      <c r="AQ30" s="446"/>
      <c r="AR30" s="673">
        <f t="shared" si="0"/>
        <v>131613905.82439668</v>
      </c>
    </row>
    <row r="31" spans="1:44" s="452" customFormat="1" ht="30">
      <c r="A31" s="444" t="s">
        <v>1329</v>
      </c>
      <c r="B31" s="445" t="s">
        <v>1330</v>
      </c>
      <c r="C31" s="446"/>
      <c r="D31" s="446"/>
      <c r="E31" s="446"/>
      <c r="F31" s="447"/>
      <c r="G31" s="447"/>
      <c r="H31" s="446"/>
      <c r="I31" s="446"/>
      <c r="J31" s="446"/>
      <c r="K31" s="446"/>
      <c r="L31" s="446"/>
      <c r="M31" s="446"/>
      <c r="N31" s="446"/>
      <c r="O31" s="446"/>
      <c r="P31" s="446"/>
      <c r="Q31" s="446"/>
      <c r="R31" s="446"/>
      <c r="S31" s="446"/>
      <c r="T31" s="448"/>
      <c r="U31" s="448"/>
      <c r="V31" s="448"/>
      <c r="W31" s="446"/>
      <c r="X31" s="446"/>
      <c r="Y31" s="446"/>
      <c r="Z31" s="446"/>
      <c r="AA31" s="446"/>
      <c r="AB31" s="446"/>
      <c r="AC31" s="446"/>
      <c r="AD31" s="446"/>
      <c r="AE31" s="446"/>
      <c r="AF31" s="446"/>
      <c r="AG31" s="446"/>
      <c r="AH31" s="446"/>
      <c r="AI31" s="446"/>
      <c r="AJ31" s="446"/>
      <c r="AK31" s="446"/>
      <c r="AL31" s="446"/>
      <c r="AM31" s="449"/>
      <c r="AN31" s="446"/>
      <c r="AO31" s="446"/>
      <c r="AP31" s="449">
        <f>'соцфин 9.1'!F17</f>
        <v>1213921.2</v>
      </c>
      <c r="AQ31" s="446"/>
      <c r="AR31" s="673">
        <f t="shared" si="0"/>
        <v>1213921.2</v>
      </c>
    </row>
    <row r="32" spans="1:44" s="452" customFormat="1">
      <c r="A32" s="444" t="s">
        <v>1331</v>
      </c>
      <c r="B32" s="445" t="s">
        <v>1332</v>
      </c>
      <c r="C32" s="446"/>
      <c r="D32" s="446"/>
      <c r="E32" s="446"/>
      <c r="F32" s="447"/>
      <c r="G32" s="447"/>
      <c r="H32" s="446"/>
      <c r="I32" s="446"/>
      <c r="J32" s="446"/>
      <c r="K32" s="446"/>
      <c r="L32" s="446"/>
      <c r="M32" s="446"/>
      <c r="N32" s="446"/>
      <c r="O32" s="446"/>
      <c r="P32" s="446"/>
      <c r="Q32" s="446"/>
      <c r="R32" s="446"/>
      <c r="S32" s="446"/>
      <c r="T32" s="448"/>
      <c r="U32" s="448"/>
      <c r="V32" s="448"/>
      <c r="W32" s="446"/>
      <c r="X32" s="446"/>
      <c r="Y32" s="446"/>
      <c r="Z32" s="446"/>
      <c r="AA32" s="446"/>
      <c r="AB32" s="446"/>
      <c r="AC32" s="446"/>
      <c r="AD32" s="446"/>
      <c r="AE32" s="446"/>
      <c r="AF32" s="446"/>
      <c r="AG32" s="446"/>
      <c r="AH32" s="446"/>
      <c r="AI32" s="446"/>
      <c r="AJ32" s="446"/>
      <c r="AK32" s="446"/>
      <c r="AL32" s="446"/>
      <c r="AM32" s="446"/>
      <c r="AN32" s="446"/>
      <c r="AO32" s="446"/>
      <c r="AP32" s="449">
        <f>'соцфин 9.1'!F16</f>
        <v>3164381.5</v>
      </c>
      <c r="AQ32" s="446"/>
      <c r="AR32" s="673">
        <f t="shared" si="0"/>
        <v>3164381.5</v>
      </c>
    </row>
    <row r="33" spans="1:44" s="452" customFormat="1">
      <c r="A33" s="444" t="s">
        <v>1333</v>
      </c>
      <c r="B33" s="445" t="s">
        <v>1334</v>
      </c>
      <c r="C33" s="446"/>
      <c r="D33" s="446"/>
      <c r="E33" s="446"/>
      <c r="F33" s="447"/>
      <c r="G33" s="447"/>
      <c r="H33" s="446"/>
      <c r="I33" s="446"/>
      <c r="J33" s="446"/>
      <c r="K33" s="446"/>
      <c r="L33" s="446"/>
      <c r="M33" s="446"/>
      <c r="N33" s="446"/>
      <c r="O33" s="446"/>
      <c r="P33" s="446"/>
      <c r="Q33" s="446"/>
      <c r="R33" s="446"/>
      <c r="S33" s="446"/>
      <c r="T33" s="448"/>
      <c r="U33" s="448"/>
      <c r="V33" s="448"/>
      <c r="W33" s="446"/>
      <c r="X33" s="446"/>
      <c r="Y33" s="446"/>
      <c r="Z33" s="446"/>
      <c r="AA33" s="446"/>
      <c r="AB33" s="446"/>
      <c r="AC33" s="446"/>
      <c r="AD33" s="446"/>
      <c r="AE33" s="446"/>
      <c r="AF33" s="446"/>
      <c r="AG33" s="446"/>
      <c r="AH33" s="446"/>
      <c r="AI33" s="446"/>
      <c r="AJ33" s="446"/>
      <c r="AK33" s="446"/>
      <c r="AL33" s="446"/>
      <c r="AM33" s="446"/>
      <c r="AN33" s="446"/>
      <c r="AO33" s="446"/>
      <c r="AP33" s="446"/>
      <c r="AQ33" s="446"/>
      <c r="AR33" s="673">
        <f t="shared" si="0"/>
        <v>0</v>
      </c>
    </row>
    <row r="34" spans="1:44" s="461" customFormat="1" ht="30">
      <c r="A34" s="468" t="s">
        <v>1335</v>
      </c>
      <c r="B34" s="469" t="s">
        <v>1336</v>
      </c>
      <c r="C34" s="455"/>
      <c r="D34" s="455"/>
      <c r="E34" s="455"/>
      <c r="F34" s="456">
        <v>96874.157260000007</v>
      </c>
      <c r="G34" s="456"/>
      <c r="H34" s="455"/>
      <c r="I34" s="455"/>
      <c r="J34" s="455"/>
      <c r="K34" s="455"/>
      <c r="L34" s="455"/>
      <c r="M34" s="455"/>
      <c r="N34" s="455"/>
      <c r="O34" s="455"/>
      <c r="P34" s="455"/>
      <c r="Q34" s="455"/>
      <c r="R34" s="455"/>
      <c r="S34" s="455"/>
      <c r="T34" s="458"/>
      <c r="U34" s="458"/>
      <c r="V34" s="458"/>
      <c r="W34" s="455"/>
      <c r="X34" s="455"/>
      <c r="Y34" s="455"/>
      <c r="Z34" s="455"/>
      <c r="AA34" s="455"/>
      <c r="AB34" s="455"/>
      <c r="AC34" s="455"/>
      <c r="AD34" s="455"/>
      <c r="AE34" s="455"/>
      <c r="AF34" s="455"/>
      <c r="AG34" s="455"/>
      <c r="AH34" s="455"/>
      <c r="AI34" s="455"/>
      <c r="AJ34" s="455"/>
      <c r="AK34" s="455"/>
      <c r="AL34" s="455"/>
      <c r="AM34" s="455"/>
      <c r="AN34" s="455"/>
      <c r="AO34" s="455"/>
      <c r="AP34" s="455"/>
      <c r="AQ34" s="455"/>
      <c r="AR34" s="673">
        <f t="shared" si="0"/>
        <v>96874.157260000007</v>
      </c>
    </row>
    <row r="35" spans="1:44" s="461" customFormat="1" ht="60">
      <c r="A35" s="468" t="s">
        <v>1337</v>
      </c>
      <c r="B35" s="469" t="s">
        <v>1338</v>
      </c>
      <c r="C35" s="455"/>
      <c r="D35" s="455"/>
      <c r="E35" s="455"/>
      <c r="F35" s="456"/>
      <c r="G35" s="456"/>
      <c r="H35" s="455"/>
      <c r="I35" s="455"/>
      <c r="J35" s="455"/>
      <c r="K35" s="455"/>
      <c r="L35" s="455"/>
      <c r="M35" s="455"/>
      <c r="N35" s="455"/>
      <c r="O35" s="455"/>
      <c r="P35" s="455"/>
      <c r="Q35" s="455"/>
      <c r="R35" s="455"/>
      <c r="S35" s="455"/>
      <c r="T35" s="458"/>
      <c r="U35" s="458"/>
      <c r="V35" s="458"/>
      <c r="W35" s="455"/>
      <c r="X35" s="455"/>
      <c r="Y35" s="455"/>
      <c r="Z35" s="455"/>
      <c r="AA35" s="455"/>
      <c r="AB35" s="455"/>
      <c r="AC35" s="455"/>
      <c r="AD35" s="455"/>
      <c r="AE35" s="455"/>
      <c r="AF35" s="455"/>
      <c r="AG35" s="455"/>
      <c r="AH35" s="455"/>
      <c r="AI35" s="455"/>
      <c r="AJ35" s="455"/>
      <c r="AK35" s="455"/>
      <c r="AL35" s="455"/>
      <c r="AM35" s="455"/>
      <c r="AN35" s="455"/>
      <c r="AO35" s="455"/>
      <c r="AP35" s="455"/>
      <c r="AQ35" s="455"/>
      <c r="AR35" s="673">
        <f t="shared" si="0"/>
        <v>0</v>
      </c>
    </row>
    <row r="36" spans="1:44" s="461" customFormat="1">
      <c r="A36" s="468" t="s">
        <v>1339</v>
      </c>
      <c r="B36" s="469" t="s">
        <v>1340</v>
      </c>
      <c r="C36" s="455"/>
      <c r="D36" s="455"/>
      <c r="E36" s="455"/>
      <c r="F36" s="456">
        <v>36882.899999999994</v>
      </c>
      <c r="G36" s="456"/>
      <c r="H36" s="455"/>
      <c r="I36" s="455"/>
      <c r="J36" s="455"/>
      <c r="K36" s="455"/>
      <c r="L36" s="455"/>
      <c r="M36" s="455"/>
      <c r="N36" s="455"/>
      <c r="O36" s="455"/>
      <c r="P36" s="455"/>
      <c r="Q36" s="455"/>
      <c r="R36" s="455"/>
      <c r="S36" s="455"/>
      <c r="T36" s="458"/>
      <c r="U36" s="458"/>
      <c r="V36" s="458"/>
      <c r="W36" s="455"/>
      <c r="X36" s="455"/>
      <c r="Y36" s="455"/>
      <c r="Z36" s="455"/>
      <c r="AA36" s="455"/>
      <c r="AB36" s="455"/>
      <c r="AC36" s="455"/>
      <c r="AD36" s="455"/>
      <c r="AE36" s="455"/>
      <c r="AF36" s="455"/>
      <c r="AG36" s="455"/>
      <c r="AH36" s="455"/>
      <c r="AI36" s="455"/>
      <c r="AJ36" s="455"/>
      <c r="AK36" s="455"/>
      <c r="AL36" s="455"/>
      <c r="AM36" s="455"/>
      <c r="AN36" s="455"/>
      <c r="AO36" s="455"/>
      <c r="AP36" s="455"/>
      <c r="AQ36" s="455"/>
      <c r="AR36" s="673">
        <f t="shared" si="0"/>
        <v>36882.899999999994</v>
      </c>
    </row>
    <row r="37" spans="1:44" s="461" customFormat="1">
      <c r="A37" s="468" t="s">
        <v>1341</v>
      </c>
      <c r="B37" s="469" t="s">
        <v>1343</v>
      </c>
      <c r="C37" s="455"/>
      <c r="D37" s="455"/>
      <c r="E37" s="455"/>
      <c r="F37" s="456">
        <v>751700.61499999999</v>
      </c>
      <c r="H37" s="455"/>
      <c r="I37" s="455"/>
      <c r="J37" s="455"/>
      <c r="K37" s="455"/>
      <c r="L37" s="455"/>
      <c r="M37" s="455"/>
      <c r="N37" s="455"/>
      <c r="O37" s="455"/>
      <c r="P37" s="455"/>
      <c r="Q37" s="455"/>
      <c r="R37" s="455"/>
      <c r="S37" s="455"/>
      <c r="T37" s="458"/>
      <c r="U37" s="458"/>
      <c r="V37" s="458"/>
      <c r="W37" s="455"/>
      <c r="X37" s="455"/>
      <c r="Y37" s="455"/>
      <c r="Z37" s="455"/>
      <c r="AA37" s="455"/>
      <c r="AB37" s="455"/>
      <c r="AC37" s="455"/>
      <c r="AD37" s="455"/>
      <c r="AE37" s="455"/>
      <c r="AF37" s="455"/>
      <c r="AG37" s="455"/>
      <c r="AH37" s="455"/>
      <c r="AI37" s="455"/>
      <c r="AJ37" s="455"/>
      <c r="AK37" s="455"/>
      <c r="AL37" s="455"/>
      <c r="AM37" s="455"/>
      <c r="AN37" s="455"/>
      <c r="AO37" s="455"/>
      <c r="AP37" s="455"/>
      <c r="AQ37" s="455"/>
      <c r="AR37" s="673">
        <f t="shared" si="0"/>
        <v>751700.61499999999</v>
      </c>
    </row>
    <row r="38" spans="1:44" s="461" customFormat="1" ht="75">
      <c r="A38" s="468" t="s">
        <v>1344</v>
      </c>
      <c r="B38" s="469" t="s">
        <v>1345</v>
      </c>
      <c r="C38" s="455"/>
      <c r="D38" s="455"/>
      <c r="E38" s="455"/>
      <c r="F38" s="456"/>
      <c r="G38" s="456"/>
      <c r="H38" s="455"/>
      <c r="I38" s="455"/>
      <c r="J38" s="455"/>
      <c r="K38" s="455"/>
      <c r="L38" s="455"/>
      <c r="M38" s="455"/>
      <c r="N38" s="455"/>
      <c r="O38" s="455"/>
      <c r="P38" s="455"/>
      <c r="Q38" s="455"/>
      <c r="R38" s="455"/>
      <c r="S38" s="455"/>
      <c r="T38" s="458"/>
      <c r="U38" s="458"/>
      <c r="V38" s="458"/>
      <c r="W38" s="455"/>
      <c r="X38" s="455"/>
      <c r="Y38" s="455"/>
      <c r="Z38" s="455"/>
      <c r="AA38" s="455"/>
      <c r="AB38" s="455"/>
      <c r="AC38" s="455"/>
      <c r="AD38" s="455"/>
      <c r="AE38" s="455"/>
      <c r="AF38" s="455"/>
      <c r="AG38" s="455"/>
      <c r="AH38" s="455"/>
      <c r="AI38" s="455"/>
      <c r="AJ38" s="455"/>
      <c r="AK38" s="455"/>
      <c r="AL38" s="455"/>
      <c r="AM38" s="455"/>
      <c r="AN38" s="455"/>
      <c r="AO38" s="455"/>
      <c r="AP38" s="455"/>
      <c r="AQ38" s="455"/>
      <c r="AR38" s="673">
        <f t="shared" si="0"/>
        <v>0</v>
      </c>
    </row>
    <row r="39" spans="1:44" s="478" customFormat="1" ht="45">
      <c r="A39" s="470" t="s">
        <v>1346</v>
      </c>
      <c r="B39" s="471" t="s">
        <v>1859</v>
      </c>
      <c r="C39" s="472"/>
      <c r="D39" s="472"/>
      <c r="E39" s="472"/>
      <c r="F39" s="456">
        <v>5821415.0762266656</v>
      </c>
      <c r="G39" s="473"/>
      <c r="H39" s="472"/>
      <c r="I39" s="472"/>
      <c r="J39" s="472"/>
      <c r="K39" s="472"/>
      <c r="L39" s="472"/>
      <c r="M39" s="472"/>
      <c r="N39" s="472"/>
      <c r="O39" s="472"/>
      <c r="P39" s="472"/>
      <c r="Q39" s="472"/>
      <c r="R39" s="472"/>
      <c r="S39" s="472"/>
      <c r="T39" s="474"/>
      <c r="U39" s="474"/>
      <c r="V39" s="474"/>
      <c r="W39" s="472"/>
      <c r="X39" s="475"/>
      <c r="Y39" s="472"/>
      <c r="Z39" s="472"/>
      <c r="AA39" s="472"/>
      <c r="AB39" s="472"/>
      <c r="AC39" s="472"/>
      <c r="AD39" s="472"/>
      <c r="AE39" s="472"/>
      <c r="AF39" s="472"/>
      <c r="AG39" s="472"/>
      <c r="AH39" s="472"/>
      <c r="AI39" s="472"/>
      <c r="AJ39" s="472"/>
      <c r="AK39" s="472"/>
      <c r="AL39" s="472"/>
      <c r="AM39" s="476"/>
      <c r="AN39" s="472"/>
      <c r="AO39" s="472"/>
      <c r="AP39" s="455"/>
      <c r="AQ39" s="472"/>
      <c r="AR39" s="673">
        <f t="shared" si="0"/>
        <v>5821415.0762266656</v>
      </c>
    </row>
    <row r="40" spans="1:44" s="461" customFormat="1" ht="45">
      <c r="A40" s="468" t="s">
        <v>1347</v>
      </c>
      <c r="B40" s="469" t="s">
        <v>1348</v>
      </c>
      <c r="C40" s="455"/>
      <c r="D40" s="455"/>
      <c r="E40" s="455"/>
      <c r="F40" s="456"/>
      <c r="G40" s="456"/>
      <c r="H40" s="455"/>
      <c r="I40" s="455"/>
      <c r="J40" s="455"/>
      <c r="K40" s="455"/>
      <c r="L40" s="455"/>
      <c r="M40" s="455"/>
      <c r="N40" s="455"/>
      <c r="O40" s="455"/>
      <c r="P40" s="455"/>
      <c r="Q40" s="455"/>
      <c r="R40" s="455"/>
      <c r="S40" s="455"/>
      <c r="T40" s="458"/>
      <c r="U40" s="458"/>
      <c r="V40" s="458"/>
      <c r="W40" s="455"/>
      <c r="X40" s="455"/>
      <c r="Y40" s="455"/>
      <c r="Z40" s="455"/>
      <c r="AA40" s="455"/>
      <c r="AB40" s="455"/>
      <c r="AC40" s="455"/>
      <c r="AD40" s="455"/>
      <c r="AE40" s="455"/>
      <c r="AF40" s="455"/>
      <c r="AG40" s="455"/>
      <c r="AH40" s="455"/>
      <c r="AI40" s="455"/>
      <c r="AJ40" s="455"/>
      <c r="AK40" s="455"/>
      <c r="AL40" s="455"/>
      <c r="AM40" s="455"/>
      <c r="AN40" s="455"/>
      <c r="AO40" s="455"/>
      <c r="AP40" s="455"/>
      <c r="AQ40" s="455"/>
      <c r="AR40" s="673">
        <f t="shared" si="0"/>
        <v>0</v>
      </c>
    </row>
    <row r="41" spans="1:44" s="478" customFormat="1">
      <c r="A41" s="470" t="s">
        <v>1349</v>
      </c>
      <c r="B41" s="471" t="s">
        <v>1350</v>
      </c>
      <c r="C41" s="472"/>
      <c r="D41" s="472"/>
      <c r="E41" s="472"/>
      <c r="F41" s="456">
        <v>46659.782999999996</v>
      </c>
      <c r="G41" s="473"/>
      <c r="H41" s="472"/>
      <c r="I41" s="472"/>
      <c r="J41" s="472"/>
      <c r="K41" s="472"/>
      <c r="L41" s="472"/>
      <c r="M41" s="472"/>
      <c r="N41" s="472"/>
      <c r="O41" s="472"/>
      <c r="P41" s="472"/>
      <c r="Q41" s="472"/>
      <c r="R41" s="472"/>
      <c r="S41" s="472"/>
      <c r="T41" s="474"/>
      <c r="U41" s="474"/>
      <c r="V41" s="474"/>
      <c r="W41" s="472"/>
      <c r="X41" s="472"/>
      <c r="Y41" s="472"/>
      <c r="Z41" s="472"/>
      <c r="AA41" s="472"/>
      <c r="AB41" s="472"/>
      <c r="AC41" s="472"/>
      <c r="AD41" s="472"/>
      <c r="AE41" s="472"/>
      <c r="AF41" s="472"/>
      <c r="AG41" s="472"/>
      <c r="AH41" s="472"/>
      <c r="AI41" s="472"/>
      <c r="AJ41" s="472"/>
      <c r="AK41" s="472"/>
      <c r="AL41" s="472"/>
      <c r="AM41" s="472"/>
      <c r="AN41" s="472"/>
      <c r="AO41" s="472"/>
      <c r="AP41" s="455"/>
      <c r="AQ41" s="472"/>
      <c r="AR41" s="673">
        <f t="shared" si="0"/>
        <v>46659.782999999996</v>
      </c>
    </row>
    <row r="42" spans="1:44" s="452" customFormat="1" ht="45">
      <c r="A42" s="444" t="s">
        <v>1351</v>
      </c>
      <c r="B42" s="445" t="s">
        <v>1352</v>
      </c>
      <c r="C42" s="446"/>
      <c r="D42" s="446"/>
      <c r="E42" s="446"/>
      <c r="F42" s="446">
        <v>2162085.6260000002</v>
      </c>
      <c r="G42" s="447"/>
      <c r="H42" s="446"/>
      <c r="I42" s="446"/>
      <c r="J42" s="446"/>
      <c r="K42" s="446"/>
      <c r="L42" s="446"/>
      <c r="M42" s="446"/>
      <c r="N42" s="446"/>
      <c r="O42" s="446"/>
      <c r="P42" s="446"/>
      <c r="Q42" s="446"/>
      <c r="R42" s="446"/>
      <c r="S42" s="446"/>
      <c r="T42" s="448"/>
      <c r="U42" s="448"/>
      <c r="V42" s="448"/>
      <c r="W42" s="446"/>
      <c r="X42" s="446"/>
      <c r="Y42" s="446"/>
      <c r="Z42" s="446"/>
      <c r="AA42" s="446"/>
      <c r="AB42" s="446"/>
      <c r="AC42" s="446"/>
      <c r="AD42" s="446"/>
      <c r="AE42" s="446"/>
      <c r="AF42" s="446"/>
      <c r="AG42" s="446"/>
      <c r="AH42" s="446"/>
      <c r="AI42" s="446"/>
      <c r="AJ42" s="446"/>
      <c r="AK42" s="446"/>
      <c r="AL42" s="446"/>
      <c r="AM42" s="446"/>
      <c r="AN42" s="446"/>
      <c r="AO42" s="446"/>
      <c r="AP42" s="446"/>
      <c r="AQ42" s="446"/>
      <c r="AR42" s="673">
        <f t="shared" si="0"/>
        <v>2162085.6260000002</v>
      </c>
    </row>
    <row r="43" spans="1:44" s="461" customFormat="1" ht="45">
      <c r="A43" s="468" t="s">
        <v>1353</v>
      </c>
      <c r="B43" s="469" t="s">
        <v>1354</v>
      </c>
      <c r="C43" s="455"/>
      <c r="D43" s="455"/>
      <c r="E43" s="455"/>
      <c r="F43" s="456">
        <v>30821.256000000001</v>
      </c>
      <c r="G43" s="456"/>
      <c r="H43" s="455"/>
      <c r="I43" s="455"/>
      <c r="J43" s="455"/>
      <c r="K43" s="455"/>
      <c r="L43" s="455"/>
      <c r="M43" s="455"/>
      <c r="N43" s="455"/>
      <c r="O43" s="455"/>
      <c r="P43" s="455"/>
      <c r="Q43" s="455"/>
      <c r="R43" s="455"/>
      <c r="S43" s="455"/>
      <c r="T43" s="458"/>
      <c r="U43" s="458"/>
      <c r="V43" s="458"/>
      <c r="W43" s="455"/>
      <c r="X43" s="449">
        <f>[4]ОтчетГБ!H240+[4]ОтчетГБ!H170+[4]ОтчетГБ!H166</f>
        <v>20954266.585590001</v>
      </c>
      <c r="Y43" s="455"/>
      <c r="Z43" s="455"/>
      <c r="AA43" s="455"/>
      <c r="AB43" s="455"/>
      <c r="AC43" s="455"/>
      <c r="AD43" s="455"/>
      <c r="AE43" s="455"/>
      <c r="AF43" s="449">
        <f>[4]ОтчетГБ!H174</f>
        <v>5252.1252000000004</v>
      </c>
      <c r="AG43" s="455"/>
      <c r="AH43" s="455"/>
      <c r="AI43" s="455"/>
      <c r="AJ43" s="455"/>
      <c r="AK43" s="455"/>
      <c r="AL43" s="455"/>
      <c r="AM43" s="455"/>
      <c r="AN43" s="455"/>
      <c r="AO43" s="455"/>
      <c r="AP43" s="455"/>
      <c r="AQ43" s="455"/>
      <c r="AR43" s="673">
        <f t="shared" si="0"/>
        <v>20990339.966790002</v>
      </c>
    </row>
    <row r="44" spans="1:44" s="461" customFormat="1">
      <c r="A44" s="468" t="s">
        <v>1355</v>
      </c>
      <c r="B44" s="469" t="s">
        <v>1356</v>
      </c>
      <c r="C44" s="455"/>
      <c r="D44" s="455"/>
      <c r="E44" s="455"/>
      <c r="F44" s="456"/>
      <c r="G44" s="456"/>
      <c r="H44" s="455"/>
      <c r="I44" s="455"/>
      <c r="J44" s="455"/>
      <c r="K44" s="455"/>
      <c r="L44" s="455"/>
      <c r="M44" s="455"/>
      <c r="N44" s="455"/>
      <c r="O44" s="455"/>
      <c r="P44" s="455"/>
      <c r="Q44" s="455"/>
      <c r="R44" s="455"/>
      <c r="S44" s="455"/>
      <c r="T44" s="458"/>
      <c r="U44" s="458"/>
      <c r="V44" s="458"/>
      <c r="W44" s="455"/>
      <c r="X44" s="449">
        <f>[4]ОтчетГБ!H67+[4]ОтчетГБ!H77</f>
        <v>5699496.9946000008</v>
      </c>
      <c r="Y44" s="455"/>
      <c r="Z44" s="455"/>
      <c r="AA44" s="455"/>
      <c r="AB44" s="455"/>
      <c r="AC44" s="455"/>
      <c r="AD44" s="455"/>
      <c r="AE44" s="455"/>
      <c r="AF44" s="455"/>
      <c r="AG44" s="455"/>
      <c r="AH44" s="455"/>
      <c r="AI44" s="455"/>
      <c r="AJ44" s="455"/>
      <c r="AK44" s="455"/>
      <c r="AL44" s="455"/>
      <c r="AM44" s="455"/>
      <c r="AN44" s="455"/>
      <c r="AO44" s="455"/>
      <c r="AP44" s="455"/>
      <c r="AQ44" s="455"/>
      <c r="AR44" s="673">
        <f t="shared" si="0"/>
        <v>5699496.9946000008</v>
      </c>
    </row>
    <row r="45" spans="1:44" s="461" customFormat="1" ht="30">
      <c r="A45" s="453" t="s">
        <v>1357</v>
      </c>
      <c r="B45" s="454" t="s">
        <v>1358</v>
      </c>
      <c r="C45" s="455"/>
      <c r="D45" s="455"/>
      <c r="E45" s="455"/>
      <c r="F45" s="456"/>
      <c r="G45" s="456"/>
      <c r="H45" s="455"/>
      <c r="I45" s="455"/>
      <c r="J45" s="455"/>
      <c r="K45" s="455"/>
      <c r="L45" s="455"/>
      <c r="M45" s="455"/>
      <c r="N45" s="455"/>
      <c r="O45" s="455"/>
      <c r="P45" s="455"/>
      <c r="Q45" s="455"/>
      <c r="R45" s="455"/>
      <c r="S45" s="455"/>
      <c r="T45" s="458"/>
      <c r="U45" s="458"/>
      <c r="V45" s="458"/>
      <c r="W45" s="455"/>
      <c r="X45" s="449">
        <f>[4]ОтчетГБ!H206+[4]ОтчетГБ!H207+[4]ОтчетГБ!H237+[4]ОтчетГБ!H238</f>
        <v>2594156.4832000001</v>
      </c>
      <c r="Y45" s="455"/>
      <c r="Z45" s="455"/>
      <c r="AA45" s="455"/>
      <c r="AB45" s="455"/>
      <c r="AC45" s="455"/>
      <c r="AD45" s="455"/>
      <c r="AE45" s="455"/>
      <c r="AF45" s="455"/>
      <c r="AG45" s="455"/>
      <c r="AH45" s="455"/>
      <c r="AI45" s="455"/>
      <c r="AJ45" s="455"/>
      <c r="AK45" s="455"/>
      <c r="AL45" s="455"/>
      <c r="AM45" s="455"/>
      <c r="AN45" s="455"/>
      <c r="AO45" s="455"/>
      <c r="AP45" s="455"/>
      <c r="AQ45" s="455"/>
      <c r="AR45" s="673">
        <f t="shared" si="0"/>
        <v>2594156.4832000001</v>
      </c>
    </row>
    <row r="46" spans="1:44" s="461" customFormat="1" ht="45">
      <c r="A46" s="468" t="s">
        <v>1359</v>
      </c>
      <c r="B46" s="469" t="s">
        <v>1851</v>
      </c>
      <c r="C46" s="455"/>
      <c r="D46" s="455"/>
      <c r="E46" s="455"/>
      <c r="F46" s="456">
        <v>5855.4</v>
      </c>
      <c r="G46" s="456"/>
      <c r="H46" s="455"/>
      <c r="I46" s="455"/>
      <c r="J46" s="455"/>
      <c r="K46" s="455"/>
      <c r="L46" s="455"/>
      <c r="M46" s="455"/>
      <c r="N46" s="455"/>
      <c r="O46" s="455"/>
      <c r="P46" s="455"/>
      <c r="Q46" s="455"/>
      <c r="R46" s="455"/>
      <c r="S46" s="455"/>
      <c r="T46" s="458"/>
      <c r="U46" s="458"/>
      <c r="V46" s="458"/>
      <c r="W46" s="455"/>
      <c r="X46" s="455"/>
      <c r="Y46" s="455"/>
      <c r="Z46" s="455"/>
      <c r="AA46" s="455"/>
      <c r="AB46" s="455"/>
      <c r="AC46" s="455"/>
      <c r="AD46" s="455"/>
      <c r="AE46" s="455"/>
      <c r="AF46" s="455"/>
      <c r="AG46" s="455"/>
      <c r="AH46" s="455"/>
      <c r="AI46" s="455"/>
      <c r="AJ46" s="455"/>
      <c r="AK46" s="455"/>
      <c r="AL46" s="455"/>
      <c r="AM46" s="455"/>
      <c r="AN46" s="455"/>
      <c r="AO46" s="455"/>
      <c r="AP46" s="455"/>
      <c r="AQ46" s="455"/>
      <c r="AR46" s="673">
        <f t="shared" si="0"/>
        <v>5855.4</v>
      </c>
    </row>
    <row r="47" spans="1:44" s="443" customFormat="1" ht="71.25">
      <c r="A47" s="437" t="s">
        <v>1360</v>
      </c>
      <c r="B47" s="438" t="s">
        <v>1857</v>
      </c>
      <c r="C47" s="465"/>
      <c r="D47" s="465"/>
      <c r="E47" s="465"/>
      <c r="F47" s="466"/>
      <c r="G47" s="466"/>
      <c r="H47" s="465"/>
      <c r="I47" s="465"/>
      <c r="J47" s="465"/>
      <c r="K47" s="465"/>
      <c r="L47" s="465"/>
      <c r="M47" s="465"/>
      <c r="N47" s="465"/>
      <c r="O47" s="465"/>
      <c r="P47" s="465"/>
      <c r="Q47" s="465"/>
      <c r="R47" s="465"/>
      <c r="S47" s="465"/>
      <c r="T47" s="467"/>
      <c r="U47" s="467"/>
      <c r="V47" s="467"/>
      <c r="W47" s="465"/>
      <c r="X47" s="465"/>
      <c r="Y47" s="465"/>
      <c r="Z47" s="465"/>
      <c r="AA47" s="465"/>
      <c r="AB47" s="465"/>
      <c r="AC47" s="465"/>
      <c r="AD47" s="465"/>
      <c r="AE47" s="465"/>
      <c r="AF47" s="465"/>
      <c r="AG47" s="465"/>
      <c r="AH47" s="465"/>
      <c r="AI47" s="465"/>
      <c r="AJ47" s="465"/>
      <c r="AK47" s="465"/>
      <c r="AL47" s="465"/>
      <c r="AM47" s="465"/>
      <c r="AN47" s="465"/>
      <c r="AO47" s="465"/>
      <c r="AP47" s="465"/>
      <c r="AQ47" s="465"/>
      <c r="AR47" s="673">
        <f t="shared" si="0"/>
        <v>0</v>
      </c>
    </row>
    <row r="48" spans="1:44" s="452" customFormat="1" ht="30">
      <c r="A48" s="444" t="s">
        <v>1361</v>
      </c>
      <c r="B48" s="445" t="s">
        <v>1362</v>
      </c>
      <c r="C48" s="446"/>
      <c r="D48" s="446"/>
      <c r="E48" s="446"/>
      <c r="F48" s="447"/>
      <c r="G48" s="447"/>
      <c r="H48" s="446"/>
      <c r="I48" s="446"/>
      <c r="J48" s="446"/>
      <c r="K48" s="446"/>
      <c r="L48" s="446"/>
      <c r="M48" s="446"/>
      <c r="N48" s="446"/>
      <c r="O48" s="446"/>
      <c r="P48" s="446"/>
      <c r="Q48" s="446"/>
      <c r="R48" s="446"/>
      <c r="S48" s="446"/>
      <c r="T48" s="448"/>
      <c r="U48" s="448"/>
      <c r="V48" s="448"/>
      <c r="W48" s="446"/>
      <c r="X48" s="449">
        <f>[4]ОтчетГБ!H103+[4]ОтчетГБ!H104+[4]ОтчетГБ!H106+[4]ОтчетГБ!H107+[4]ОтчетГБ!H109+[4]ОтчетГБ!H110+[4]ОтчетГБ!H112+[4]ОтчетГБ!H113+[4]ОтчетГБ!H127+[4]ОтчетГБ!H129+[4]ОтчетГБ!H131+[4]ОтчетГБ!H133+[4]ОтчетГБ!H134+[4]ОтчетГБ!H136+[4]ОтчетГБ!H138+[4]ОтчетГБ!H139+[4]ОтчетГБ!H141+[4]ОтчетГБ!H148+[4]ОтчетГБ!H149+[4]ОтчетГБ!H150+[4]ОтчетГБ!H151+[4]ОтчетГБ!H152+[4]ОтчетГБ!H158+[4]ОтчетГБ!H159+[4]ОтчетГБ!H160+[4]ОтчетГБ!H161+[4]ОтчетГБ!H162</f>
        <v>28966670.078620005</v>
      </c>
      <c r="Y48" s="446"/>
      <c r="Z48" s="446"/>
      <c r="AA48" s="446"/>
      <c r="AB48" s="446"/>
      <c r="AC48" s="446"/>
      <c r="AD48" s="446"/>
      <c r="AE48" s="446"/>
      <c r="AF48" s="446"/>
      <c r="AG48" s="446"/>
      <c r="AH48" s="446"/>
      <c r="AI48" s="446"/>
      <c r="AJ48" s="446"/>
      <c r="AK48" s="446"/>
      <c r="AL48" s="446"/>
      <c r="AM48" s="446"/>
      <c r="AN48" s="446"/>
      <c r="AO48" s="446"/>
      <c r="AP48" s="446"/>
      <c r="AQ48" s="446"/>
      <c r="AR48" s="673">
        <f t="shared" si="0"/>
        <v>28966670.078620005</v>
      </c>
    </row>
    <row r="49" spans="1:44" s="461" customFormat="1" ht="30">
      <c r="A49" s="453" t="s">
        <v>1363</v>
      </c>
      <c r="B49" s="454" t="s">
        <v>1364</v>
      </c>
      <c r="C49" s="455"/>
      <c r="D49" s="455"/>
      <c r="E49" s="455"/>
      <c r="F49" s="456"/>
      <c r="G49" s="456"/>
      <c r="H49" s="455"/>
      <c r="I49" s="455"/>
      <c r="J49" s="455"/>
      <c r="K49" s="455"/>
      <c r="L49" s="455"/>
      <c r="M49" s="455"/>
      <c r="N49" s="455"/>
      <c r="O49" s="455"/>
      <c r="P49" s="455"/>
      <c r="Q49" s="455"/>
      <c r="R49" s="455"/>
      <c r="S49" s="455"/>
      <c r="T49" s="458"/>
      <c r="U49" s="458"/>
      <c r="V49" s="458"/>
      <c r="W49" s="455"/>
      <c r="X49" s="449">
        <f>[4]ОтчетГБ!H115+[4]ОтчетГБ!H120+[4]ОтчетГБ!H121</f>
        <v>3524228.1985999998</v>
      </c>
      <c r="Y49" s="455"/>
      <c r="Z49" s="455"/>
      <c r="AA49" s="455"/>
      <c r="AB49" s="455"/>
      <c r="AC49" s="455"/>
      <c r="AD49" s="455"/>
      <c r="AE49" s="455"/>
      <c r="AF49" s="455"/>
      <c r="AG49" s="455"/>
      <c r="AH49" s="455"/>
      <c r="AI49" s="455"/>
      <c r="AJ49" s="455"/>
      <c r="AK49" s="455"/>
      <c r="AL49" s="455"/>
      <c r="AM49" s="449"/>
      <c r="AN49" s="455"/>
      <c r="AO49" s="455"/>
      <c r="AP49" s="455"/>
      <c r="AQ49" s="455"/>
      <c r="AR49" s="673">
        <f t="shared" si="0"/>
        <v>3524228.1985999998</v>
      </c>
    </row>
    <row r="50" spans="1:44" s="452" customFormat="1" ht="45">
      <c r="A50" s="444" t="s">
        <v>1365</v>
      </c>
      <c r="B50" s="445" t="s">
        <v>1366</v>
      </c>
      <c r="C50" s="446"/>
      <c r="D50" s="446"/>
      <c r="E50" s="446"/>
      <c r="F50" s="447"/>
      <c r="G50" s="447"/>
      <c r="H50" s="446"/>
      <c r="I50" s="446"/>
      <c r="J50" s="446"/>
      <c r="K50" s="446"/>
      <c r="L50" s="446"/>
      <c r="M50" s="446"/>
      <c r="N50" s="446"/>
      <c r="O50" s="446"/>
      <c r="P50" s="446"/>
      <c r="Q50" s="446"/>
      <c r="R50" s="446"/>
      <c r="S50" s="446"/>
      <c r="T50" s="448"/>
      <c r="U50" s="448"/>
      <c r="V50" s="448"/>
      <c r="W50" s="446"/>
      <c r="X50" s="446"/>
      <c r="Y50" s="446"/>
      <c r="Z50" s="446"/>
      <c r="AA50" s="446"/>
      <c r="AB50" s="446"/>
      <c r="AC50" s="446"/>
      <c r="AD50" s="446"/>
      <c r="AE50" s="446"/>
      <c r="AF50" s="446"/>
      <c r="AG50" s="446"/>
      <c r="AH50" s="446"/>
      <c r="AI50" s="446"/>
      <c r="AJ50" s="446"/>
      <c r="AK50" s="446"/>
      <c r="AL50" s="446"/>
      <c r="AM50" s="446"/>
      <c r="AN50" s="446"/>
      <c r="AO50" s="446"/>
      <c r="AP50" s="446"/>
      <c r="AQ50" s="446"/>
      <c r="AR50" s="673">
        <f t="shared" si="0"/>
        <v>0</v>
      </c>
    </row>
    <row r="51" spans="1:44" s="461" customFormat="1">
      <c r="A51" s="453" t="s">
        <v>1367</v>
      </c>
      <c r="B51" s="454" t="s">
        <v>1368</v>
      </c>
      <c r="C51" s="455"/>
      <c r="D51" s="455"/>
      <c r="E51" s="455"/>
      <c r="F51" s="456"/>
      <c r="G51" s="456"/>
      <c r="H51" s="455"/>
      <c r="I51" s="455"/>
      <c r="J51" s="455"/>
      <c r="K51" s="455"/>
      <c r="L51" s="455"/>
      <c r="M51" s="455"/>
      <c r="N51" s="455"/>
      <c r="O51" s="455"/>
      <c r="P51" s="455"/>
      <c r="Q51" s="455"/>
      <c r="R51" s="455"/>
      <c r="S51" s="455"/>
      <c r="T51" s="458"/>
      <c r="U51" s="458"/>
      <c r="V51" s="458"/>
      <c r="W51" s="455"/>
      <c r="X51" s="455"/>
      <c r="Y51" s="455"/>
      <c r="Z51" s="455"/>
      <c r="AA51" s="455"/>
      <c r="AB51" s="455"/>
      <c r="AC51" s="455"/>
      <c r="AD51" s="455"/>
      <c r="AE51" s="455"/>
      <c r="AF51" s="455"/>
      <c r="AG51" s="455"/>
      <c r="AH51" s="455"/>
      <c r="AI51" s="455"/>
      <c r="AJ51" s="455"/>
      <c r="AK51" s="455"/>
      <c r="AL51" s="455"/>
      <c r="AM51" s="455"/>
      <c r="AN51" s="455"/>
      <c r="AO51" s="455"/>
      <c r="AP51" s="455"/>
      <c r="AQ51" s="455"/>
      <c r="AR51" s="673">
        <f t="shared" si="0"/>
        <v>0</v>
      </c>
    </row>
    <row r="52" spans="1:44" s="461" customFormat="1" ht="75">
      <c r="A52" s="453" t="s">
        <v>1369</v>
      </c>
      <c r="B52" s="454" t="s">
        <v>1370</v>
      </c>
      <c r="C52" s="455"/>
      <c r="D52" s="455"/>
      <c r="E52" s="455"/>
      <c r="F52" s="456"/>
      <c r="G52" s="456"/>
      <c r="H52" s="455"/>
      <c r="I52" s="455"/>
      <c r="J52" s="455"/>
      <c r="K52" s="455"/>
      <c r="L52" s="455"/>
      <c r="M52" s="455"/>
      <c r="N52" s="455"/>
      <c r="O52" s="455"/>
      <c r="P52" s="455"/>
      <c r="Q52" s="455"/>
      <c r="R52" s="455"/>
      <c r="S52" s="455"/>
      <c r="T52" s="458"/>
      <c r="U52" s="458"/>
      <c r="V52" s="458"/>
      <c r="W52" s="455"/>
      <c r="X52" s="455"/>
      <c r="Y52" s="455"/>
      <c r="Z52" s="455"/>
      <c r="AA52" s="455"/>
      <c r="AB52" s="455"/>
      <c r="AC52" s="455"/>
      <c r="AD52" s="455"/>
      <c r="AE52" s="455"/>
      <c r="AF52" s="455"/>
      <c r="AG52" s="455"/>
      <c r="AH52" s="455"/>
      <c r="AI52" s="455"/>
      <c r="AJ52" s="455"/>
      <c r="AK52" s="455"/>
      <c r="AL52" s="455"/>
      <c r="AM52" s="455"/>
      <c r="AN52" s="455"/>
      <c r="AO52" s="455"/>
      <c r="AP52" s="455"/>
      <c r="AQ52" s="455"/>
      <c r="AR52" s="673">
        <f t="shared" si="0"/>
        <v>0</v>
      </c>
    </row>
    <row r="53" spans="1:44" s="452" customFormat="1" ht="45">
      <c r="A53" s="444" t="s">
        <v>1371</v>
      </c>
      <c r="B53" s="445" t="s">
        <v>1372</v>
      </c>
      <c r="C53" s="446"/>
      <c r="D53" s="446"/>
      <c r="E53" s="446"/>
      <c r="F53" s="447"/>
      <c r="G53" s="447"/>
      <c r="H53" s="446"/>
      <c r="I53" s="446"/>
      <c r="J53" s="446"/>
      <c r="K53" s="446"/>
      <c r="L53" s="446"/>
      <c r="M53" s="446"/>
      <c r="N53" s="446"/>
      <c r="O53" s="446"/>
      <c r="P53" s="446"/>
      <c r="Q53" s="446"/>
      <c r="R53" s="446"/>
      <c r="S53" s="446"/>
      <c r="T53" s="448"/>
      <c r="U53" s="448"/>
      <c r="V53" s="448"/>
      <c r="W53" s="446"/>
      <c r="X53" s="446"/>
      <c r="Y53" s="446"/>
      <c r="Z53" s="446"/>
      <c r="AA53" s="446"/>
      <c r="AB53" s="446"/>
      <c r="AC53" s="446"/>
      <c r="AD53" s="446"/>
      <c r="AE53" s="446"/>
      <c r="AF53" s="446"/>
      <c r="AG53" s="446"/>
      <c r="AH53" s="446"/>
      <c r="AI53" s="446"/>
      <c r="AJ53" s="446"/>
      <c r="AK53" s="446"/>
      <c r="AL53" s="446"/>
      <c r="AM53" s="446"/>
      <c r="AN53" s="446"/>
      <c r="AO53" s="446"/>
      <c r="AP53" s="446"/>
      <c r="AQ53" s="446"/>
      <c r="AR53" s="673">
        <f t="shared" si="0"/>
        <v>0</v>
      </c>
    </row>
    <row r="54" spans="1:44" s="452" customFormat="1" ht="90">
      <c r="A54" s="444" t="s">
        <v>1373</v>
      </c>
      <c r="B54" s="445" t="s">
        <v>1374</v>
      </c>
      <c r="C54" s="446"/>
      <c r="D54" s="446"/>
      <c r="E54" s="446"/>
      <c r="F54" s="447"/>
      <c r="G54" s="447"/>
      <c r="H54" s="446"/>
      <c r="I54" s="446"/>
      <c r="J54" s="446"/>
      <c r="K54" s="446"/>
      <c r="L54" s="446"/>
      <c r="M54" s="446"/>
      <c r="N54" s="446"/>
      <c r="O54" s="446"/>
      <c r="P54" s="446"/>
      <c r="Q54" s="446"/>
      <c r="R54" s="446"/>
      <c r="S54" s="446"/>
      <c r="T54" s="448"/>
      <c r="U54" s="448"/>
      <c r="V54" s="448"/>
      <c r="W54" s="446"/>
      <c r="X54" s="446"/>
      <c r="Y54" s="446"/>
      <c r="Z54" s="446"/>
      <c r="AA54" s="446"/>
      <c r="AB54" s="446"/>
      <c r="AC54" s="446"/>
      <c r="AD54" s="446"/>
      <c r="AE54" s="446"/>
      <c r="AF54" s="446"/>
      <c r="AG54" s="446"/>
      <c r="AH54" s="446"/>
      <c r="AI54" s="446"/>
      <c r="AJ54" s="446"/>
      <c r="AK54" s="446"/>
      <c r="AL54" s="446"/>
      <c r="AM54" s="449"/>
      <c r="AN54" s="446"/>
      <c r="AO54" s="446"/>
      <c r="AP54" s="446"/>
      <c r="AQ54" s="446"/>
      <c r="AR54" s="673">
        <f t="shared" si="0"/>
        <v>0</v>
      </c>
    </row>
    <row r="55" spans="1:44" s="461" customFormat="1" ht="30">
      <c r="A55" s="453" t="s">
        <v>1375</v>
      </c>
      <c r="B55" s="454" t="s">
        <v>1376</v>
      </c>
      <c r="C55" s="455"/>
      <c r="D55" s="455"/>
      <c r="E55" s="455"/>
      <c r="F55" s="456"/>
      <c r="G55" s="456"/>
      <c r="H55" s="455"/>
      <c r="I55" s="455"/>
      <c r="J55" s="455"/>
      <c r="K55" s="455"/>
      <c r="L55" s="455"/>
      <c r="M55" s="455"/>
      <c r="N55" s="455"/>
      <c r="O55" s="455"/>
      <c r="P55" s="455"/>
      <c r="Q55" s="455"/>
      <c r="R55" s="455"/>
      <c r="S55" s="455"/>
      <c r="T55" s="458"/>
      <c r="U55" s="458"/>
      <c r="V55" s="458"/>
      <c r="W55" s="455"/>
      <c r="X55" s="455"/>
      <c r="Y55" s="455"/>
      <c r="Z55" s="455"/>
      <c r="AA55" s="455"/>
      <c r="AB55" s="455"/>
      <c r="AC55" s="455"/>
      <c r="AD55" s="455"/>
      <c r="AE55" s="455"/>
      <c r="AF55" s="455"/>
      <c r="AG55" s="455"/>
      <c r="AH55" s="455"/>
      <c r="AI55" s="455"/>
      <c r="AJ55" s="455"/>
      <c r="AK55" s="455"/>
      <c r="AL55" s="455"/>
      <c r="AM55" s="455"/>
      <c r="AN55" s="455"/>
      <c r="AO55" s="455"/>
      <c r="AP55" s="455"/>
      <c r="AQ55" s="455"/>
      <c r="AR55" s="673">
        <f t="shared" si="0"/>
        <v>0</v>
      </c>
    </row>
    <row r="56" spans="1:44" s="452" customFormat="1" ht="45">
      <c r="A56" s="444" t="s">
        <v>1377</v>
      </c>
      <c r="B56" s="445" t="s">
        <v>1378</v>
      </c>
      <c r="C56" s="446"/>
      <c r="D56" s="446"/>
      <c r="E56" s="446"/>
      <c r="F56" s="447"/>
      <c r="G56" s="447"/>
      <c r="H56" s="446"/>
      <c r="I56" s="446"/>
      <c r="J56" s="446"/>
      <c r="K56" s="446"/>
      <c r="L56" s="446"/>
      <c r="M56" s="446"/>
      <c r="N56" s="446"/>
      <c r="O56" s="446"/>
      <c r="P56" s="446"/>
      <c r="Q56" s="446"/>
      <c r="R56" s="446"/>
      <c r="S56" s="446"/>
      <c r="T56" s="448"/>
      <c r="U56" s="448"/>
      <c r="V56" s="448"/>
      <c r="W56" s="446"/>
      <c r="X56" s="446"/>
      <c r="Y56" s="446"/>
      <c r="Z56" s="446"/>
      <c r="AA56" s="446"/>
      <c r="AB56" s="446"/>
      <c r="AC56" s="446"/>
      <c r="AD56" s="446"/>
      <c r="AE56" s="446"/>
      <c r="AF56" s="446"/>
      <c r="AG56" s="446"/>
      <c r="AH56" s="446"/>
      <c r="AI56" s="446"/>
      <c r="AJ56" s="446"/>
      <c r="AK56" s="446"/>
      <c r="AL56" s="446"/>
      <c r="AM56" s="449"/>
      <c r="AN56" s="446"/>
      <c r="AO56" s="446"/>
      <c r="AP56" s="446"/>
      <c r="AQ56" s="446"/>
      <c r="AR56" s="673">
        <f t="shared" si="0"/>
        <v>0</v>
      </c>
    </row>
    <row r="57" spans="1:44" s="443" customFormat="1" ht="28.5">
      <c r="A57" s="437" t="s">
        <v>1379</v>
      </c>
      <c r="B57" s="438" t="s">
        <v>1380</v>
      </c>
      <c r="C57" s="465"/>
      <c r="D57" s="465"/>
      <c r="E57" s="465"/>
      <c r="F57" s="466"/>
      <c r="G57" s="466"/>
      <c r="H57" s="465"/>
      <c r="I57" s="465"/>
      <c r="J57" s="465"/>
      <c r="K57" s="465"/>
      <c r="L57" s="465"/>
      <c r="M57" s="465"/>
      <c r="N57" s="465"/>
      <c r="O57" s="465"/>
      <c r="P57" s="465"/>
      <c r="Q57" s="465"/>
      <c r="R57" s="465"/>
      <c r="S57" s="465"/>
      <c r="T57" s="467"/>
      <c r="U57" s="467"/>
      <c r="V57" s="467"/>
      <c r="W57" s="465"/>
      <c r="X57" s="465"/>
      <c r="Y57" s="465"/>
      <c r="Z57" s="465"/>
      <c r="AA57" s="465"/>
      <c r="AB57" s="465"/>
      <c r="AC57" s="465"/>
      <c r="AD57" s="465"/>
      <c r="AE57" s="465"/>
      <c r="AF57" s="465"/>
      <c r="AG57" s="465"/>
      <c r="AH57" s="465"/>
      <c r="AI57" s="465"/>
      <c r="AJ57" s="465"/>
      <c r="AK57" s="465"/>
      <c r="AL57" s="465"/>
      <c r="AM57" s="465"/>
      <c r="AN57" s="465"/>
      <c r="AO57" s="465"/>
      <c r="AP57" s="465"/>
      <c r="AQ57" s="465"/>
      <c r="AR57" s="673">
        <f t="shared" si="0"/>
        <v>0</v>
      </c>
    </row>
    <row r="58" spans="1:44" s="443" customFormat="1" ht="42.75">
      <c r="A58" s="437" t="s">
        <v>1381</v>
      </c>
      <c r="B58" s="438" t="s">
        <v>1382</v>
      </c>
      <c r="C58" s="465"/>
      <c r="D58" s="465"/>
      <c r="E58" s="465"/>
      <c r="F58" s="466"/>
      <c r="G58" s="466"/>
      <c r="H58" s="465"/>
      <c r="I58" s="465"/>
      <c r="J58" s="465"/>
      <c r="K58" s="465"/>
      <c r="L58" s="465"/>
      <c r="M58" s="465"/>
      <c r="N58" s="465"/>
      <c r="O58" s="465"/>
      <c r="P58" s="465"/>
      <c r="Q58" s="465"/>
      <c r="R58" s="465"/>
      <c r="S58" s="465"/>
      <c r="T58" s="467"/>
      <c r="U58" s="467"/>
      <c r="V58" s="467"/>
      <c r="W58" s="465"/>
      <c r="X58" s="465"/>
      <c r="Y58" s="465"/>
      <c r="Z58" s="465"/>
      <c r="AA58" s="465"/>
      <c r="AB58" s="465"/>
      <c r="AC58" s="465"/>
      <c r="AD58" s="465"/>
      <c r="AE58" s="465"/>
      <c r="AF58" s="465"/>
      <c r="AG58" s="465"/>
      <c r="AH58" s="465"/>
      <c r="AI58" s="465"/>
      <c r="AJ58" s="465"/>
      <c r="AK58" s="465"/>
      <c r="AL58" s="465"/>
      <c r="AM58" s="465"/>
      <c r="AN58" s="465"/>
      <c r="AO58" s="465"/>
      <c r="AP58" s="465"/>
      <c r="AQ58" s="465"/>
      <c r="AR58" s="673">
        <f t="shared" si="0"/>
        <v>0</v>
      </c>
    </row>
    <row r="59" spans="1:44" s="480" customFormat="1" ht="45">
      <c r="A59" s="444" t="s">
        <v>1383</v>
      </c>
      <c r="B59" s="445" t="s">
        <v>1384</v>
      </c>
      <c r="C59" s="446"/>
      <c r="D59" s="446"/>
      <c r="E59" s="446"/>
      <c r="F59" s="457">
        <f>[4]ОтчетГБ!H195</f>
        <v>1343668.5</v>
      </c>
      <c r="G59" s="447"/>
      <c r="H59" s="446"/>
      <c r="I59" s="446"/>
      <c r="J59" s="446"/>
      <c r="K59" s="446"/>
      <c r="L59" s="446"/>
      <c r="M59" s="446"/>
      <c r="N59" s="446"/>
      <c r="O59" s="446"/>
      <c r="P59" s="446"/>
      <c r="Q59" s="446"/>
      <c r="R59" s="446"/>
      <c r="S59" s="446"/>
      <c r="T59" s="479"/>
      <c r="U59" s="479"/>
      <c r="V59" s="479"/>
      <c r="W59" s="446"/>
      <c r="X59" s="446"/>
      <c r="Y59" s="446"/>
      <c r="Z59" s="446"/>
      <c r="AA59" s="446"/>
      <c r="AB59" s="446"/>
      <c r="AC59" s="446"/>
      <c r="AD59" s="446"/>
      <c r="AE59" s="446"/>
      <c r="AF59" s="446"/>
      <c r="AG59" s="446"/>
      <c r="AH59" s="446"/>
      <c r="AI59" s="446"/>
      <c r="AJ59" s="446"/>
      <c r="AK59" s="446"/>
      <c r="AL59" s="446"/>
      <c r="AM59" s="446"/>
      <c r="AN59" s="446"/>
      <c r="AO59" s="446"/>
      <c r="AP59" s="446"/>
      <c r="AQ59" s="446"/>
      <c r="AR59" s="673">
        <f t="shared" si="0"/>
        <v>1343668.5</v>
      </c>
    </row>
    <row r="60" spans="1:44" s="461" customFormat="1">
      <c r="A60" s="453" t="s">
        <v>1385</v>
      </c>
      <c r="B60" s="454" t="s">
        <v>1386</v>
      </c>
      <c r="C60" s="455"/>
      <c r="D60" s="455"/>
      <c r="E60" s="455"/>
      <c r="F60" s="457">
        <f>[4]ОтчетГБ!H181+[4]ОтчетГБ!H182+[4]ОтчетГБ!H197+[4]ОтчетГБ!H198+[4]ОтчетГБ!H200</f>
        <v>11077907.707799999</v>
      </c>
      <c r="G60" s="456"/>
      <c r="H60" s="455"/>
      <c r="I60" s="455"/>
      <c r="J60" s="455"/>
      <c r="K60" s="455"/>
      <c r="L60" s="455"/>
      <c r="M60" s="455"/>
      <c r="N60" s="455"/>
      <c r="O60" s="455"/>
      <c r="P60" s="455"/>
      <c r="Q60" s="455"/>
      <c r="R60" s="455"/>
      <c r="S60" s="455"/>
      <c r="T60" s="458"/>
      <c r="U60" s="458"/>
      <c r="V60" s="458"/>
      <c r="W60" s="455"/>
      <c r="X60" s="449">
        <f>[4]ОтчетГБ!H220+[4]ОтчетГБ!H221+[4]ОтчетГБ!H222</f>
        <v>209133.61900000001</v>
      </c>
      <c r="Y60" s="455"/>
      <c r="Z60" s="455"/>
      <c r="AA60" s="455"/>
      <c r="AB60" s="455"/>
      <c r="AC60" s="455"/>
      <c r="AD60" s="455"/>
      <c r="AE60" s="455"/>
      <c r="AF60" s="455"/>
      <c r="AG60" s="455"/>
      <c r="AH60" s="455"/>
      <c r="AI60" s="455"/>
      <c r="AJ60" s="455"/>
      <c r="AK60" s="455"/>
      <c r="AL60" s="455"/>
      <c r="AM60" s="455"/>
      <c r="AN60" s="455"/>
      <c r="AO60" s="455"/>
      <c r="AP60" s="455"/>
      <c r="AQ60" s="455"/>
      <c r="AR60" s="673">
        <f t="shared" si="0"/>
        <v>11287041.3268</v>
      </c>
    </row>
    <row r="61" spans="1:44" s="461" customFormat="1" ht="45">
      <c r="A61" s="453" t="s">
        <v>1387</v>
      </c>
      <c r="B61" s="454" t="s">
        <v>1216</v>
      </c>
      <c r="C61" s="455"/>
      <c r="D61" s="455"/>
      <c r="E61" s="455"/>
      <c r="F61" s="456"/>
      <c r="G61" s="456"/>
      <c r="H61" s="455"/>
      <c r="I61" s="455"/>
      <c r="J61" s="455"/>
      <c r="K61" s="455"/>
      <c r="L61" s="455"/>
      <c r="M61" s="455"/>
      <c r="N61" s="455"/>
      <c r="O61" s="455"/>
      <c r="P61" s="455"/>
      <c r="Q61" s="455"/>
      <c r="R61" s="455"/>
      <c r="S61" s="455"/>
      <c r="T61" s="458"/>
      <c r="U61" s="458"/>
      <c r="V61" s="458"/>
      <c r="W61" s="455"/>
      <c r="X61" s="449">
        <f>[4]ОтчетГБ!H202+[4]ОтчетГБ!H214+[4]ОтчетГБ!H235+[4]ОтчетГБ!H244</f>
        <v>1925117.8112999997</v>
      </c>
      <c r="Y61" s="455"/>
      <c r="Z61" s="455"/>
      <c r="AA61" s="455"/>
      <c r="AB61" s="455"/>
      <c r="AC61" s="455"/>
      <c r="AD61" s="455"/>
      <c r="AE61" s="455"/>
      <c r="AF61" s="455"/>
      <c r="AG61" s="455"/>
      <c r="AH61" s="455"/>
      <c r="AI61" s="455"/>
      <c r="AJ61" s="455"/>
      <c r="AK61" s="455"/>
      <c r="AL61" s="455"/>
      <c r="AM61" s="455"/>
      <c r="AN61" s="455"/>
      <c r="AO61" s="455"/>
      <c r="AP61" s="455"/>
      <c r="AQ61" s="455"/>
      <c r="AR61" s="673">
        <f t="shared" si="0"/>
        <v>1925117.8112999997</v>
      </c>
    </row>
    <row r="62" spans="1:44" s="480" customFormat="1" ht="30">
      <c r="A62" s="444" t="s">
        <v>1388</v>
      </c>
      <c r="B62" s="445" t="s">
        <v>1389</v>
      </c>
      <c r="C62" s="446"/>
      <c r="D62" s="446"/>
      <c r="E62" s="446"/>
      <c r="F62" s="447"/>
      <c r="G62" s="447"/>
      <c r="H62" s="446"/>
      <c r="I62" s="446"/>
      <c r="J62" s="446"/>
      <c r="K62" s="446"/>
      <c r="L62" s="446"/>
      <c r="M62" s="446"/>
      <c r="N62" s="446"/>
      <c r="O62" s="446"/>
      <c r="P62" s="446"/>
      <c r="Q62" s="446"/>
      <c r="R62" s="446"/>
      <c r="S62" s="446"/>
      <c r="T62" s="479"/>
      <c r="U62" s="479"/>
      <c r="V62" s="479"/>
      <c r="W62" s="446"/>
      <c r="X62" s="446"/>
      <c r="Y62" s="446"/>
      <c r="Z62" s="446"/>
      <c r="AA62" s="446"/>
      <c r="AB62" s="446"/>
      <c r="AC62" s="446"/>
      <c r="AD62" s="446"/>
      <c r="AE62" s="446"/>
      <c r="AF62" s="446"/>
      <c r="AG62" s="446"/>
      <c r="AH62" s="446"/>
      <c r="AI62" s="446"/>
      <c r="AJ62" s="446"/>
      <c r="AK62" s="449">
        <f>'FS-HF2'!J37</f>
        <v>9001196</v>
      </c>
      <c r="AL62" s="446"/>
      <c r="AM62" s="446"/>
      <c r="AN62" s="446"/>
      <c r="AO62" s="446"/>
      <c r="AP62" s="446"/>
      <c r="AQ62" s="446"/>
      <c r="AR62" s="673">
        <f t="shared" si="0"/>
        <v>9001196</v>
      </c>
    </row>
    <row r="63" spans="1:44" s="480" customFormat="1" ht="30">
      <c r="A63" s="481" t="s">
        <v>1390</v>
      </c>
      <c r="B63" s="482" t="s">
        <v>1391</v>
      </c>
      <c r="C63" s="446"/>
      <c r="D63" s="446"/>
      <c r="E63" s="446"/>
      <c r="F63" s="447"/>
      <c r="G63" s="447"/>
      <c r="H63" s="446"/>
      <c r="I63" s="446"/>
      <c r="J63" s="446"/>
      <c r="K63" s="446"/>
      <c r="L63" s="446"/>
      <c r="M63" s="446"/>
      <c r="N63" s="446"/>
      <c r="O63" s="446"/>
      <c r="P63" s="446"/>
      <c r="Q63" s="446"/>
      <c r="R63" s="446"/>
      <c r="S63" s="446"/>
      <c r="T63" s="479"/>
      <c r="U63" s="479"/>
      <c r="V63" s="479"/>
      <c r="W63" s="446"/>
      <c r="X63" s="446"/>
      <c r="Y63" s="446"/>
      <c r="Z63" s="446"/>
      <c r="AA63" s="446"/>
      <c r="AB63" s="446"/>
      <c r="AC63" s="446"/>
      <c r="AD63" s="446"/>
      <c r="AE63" s="446"/>
      <c r="AF63" s="446"/>
      <c r="AG63" s="446"/>
      <c r="AH63" s="446"/>
      <c r="AI63" s="446"/>
      <c r="AJ63" s="446"/>
      <c r="AK63" s="446"/>
      <c r="AL63" s="446"/>
      <c r="AM63" s="446"/>
      <c r="AN63" s="446"/>
      <c r="AO63" s="446"/>
      <c r="AP63" s="446"/>
      <c r="AQ63" s="446"/>
      <c r="AR63" s="673">
        <f t="shared" si="0"/>
        <v>0</v>
      </c>
    </row>
    <row r="64" spans="1:44" s="480" customFormat="1" ht="30">
      <c r="A64" s="444" t="s">
        <v>1392</v>
      </c>
      <c r="B64" s="445" t="s">
        <v>1393</v>
      </c>
      <c r="C64" s="446"/>
      <c r="D64" s="446"/>
      <c r="E64" s="446"/>
      <c r="F64" s="447"/>
      <c r="G64" s="447"/>
      <c r="H64" s="446"/>
      <c r="I64" s="446"/>
      <c r="J64" s="446"/>
      <c r="K64" s="446"/>
      <c r="L64" s="446"/>
      <c r="M64" s="446"/>
      <c r="N64" s="446"/>
      <c r="O64" s="446"/>
      <c r="P64" s="446"/>
      <c r="Q64" s="446"/>
      <c r="R64" s="446"/>
      <c r="S64" s="446"/>
      <c r="T64" s="479"/>
      <c r="U64" s="479"/>
      <c r="V64" s="479"/>
      <c r="W64" s="446"/>
      <c r="X64" s="446"/>
      <c r="Y64" s="446"/>
      <c r="Z64" s="446"/>
      <c r="AA64" s="446"/>
      <c r="AB64" s="446"/>
      <c r="AC64" s="446"/>
      <c r="AD64" s="446"/>
      <c r="AE64" s="446"/>
      <c r="AF64" s="446"/>
      <c r="AG64" s="446"/>
      <c r="AH64" s="446"/>
      <c r="AI64" s="446"/>
      <c r="AJ64" s="446"/>
      <c r="AK64" s="446"/>
      <c r="AL64" s="446"/>
      <c r="AM64" s="446"/>
      <c r="AN64" s="446"/>
      <c r="AO64" s="446"/>
      <c r="AP64" s="446"/>
      <c r="AQ64" s="446"/>
      <c r="AR64" s="673">
        <f t="shared" si="0"/>
        <v>0</v>
      </c>
    </row>
    <row r="65" spans="1:44" s="461" customFormat="1" ht="45">
      <c r="A65" s="453" t="s">
        <v>1394</v>
      </c>
      <c r="B65" s="454" t="s">
        <v>1395</v>
      </c>
      <c r="C65" s="455"/>
      <c r="D65" s="455"/>
      <c r="E65" s="455"/>
      <c r="F65" s="456"/>
      <c r="G65" s="456"/>
      <c r="H65" s="455"/>
      <c r="I65" s="455"/>
      <c r="J65" s="455"/>
      <c r="K65" s="449">
        <f>[4]ОтчетГБ!H260</f>
        <v>73374</v>
      </c>
      <c r="L65" s="455"/>
      <c r="M65" s="455"/>
      <c r="N65" s="455"/>
      <c r="O65" s="455"/>
      <c r="P65" s="455"/>
      <c r="Q65" s="455"/>
      <c r="R65" s="455"/>
      <c r="S65" s="455"/>
      <c r="T65" s="458"/>
      <c r="U65" s="458"/>
      <c r="V65" s="458"/>
      <c r="W65" s="455"/>
      <c r="X65" s="455"/>
      <c r="Y65" s="455"/>
      <c r="Z65" s="455"/>
      <c r="AA65" s="455"/>
      <c r="AB65" s="455"/>
      <c r="AC65" s="455"/>
      <c r="AD65" s="455"/>
      <c r="AE65" s="455"/>
      <c r="AF65" s="455"/>
      <c r="AG65" s="455"/>
      <c r="AH65" s="455"/>
      <c r="AI65" s="455"/>
      <c r="AJ65" s="455"/>
      <c r="AK65" s="455"/>
      <c r="AL65" s="455"/>
      <c r="AM65" s="455"/>
      <c r="AN65" s="455"/>
      <c r="AO65" s="455"/>
      <c r="AP65" s="455"/>
      <c r="AQ65" s="455"/>
      <c r="AR65" s="673">
        <f t="shared" si="0"/>
        <v>73374</v>
      </c>
    </row>
    <row r="66" spans="1:44" s="461" customFormat="1" ht="45">
      <c r="A66" s="453" t="s">
        <v>1396</v>
      </c>
      <c r="B66" s="454" t="s">
        <v>1397</v>
      </c>
      <c r="C66" s="455"/>
      <c r="D66" s="455"/>
      <c r="E66" s="455"/>
      <c r="F66" s="456"/>
      <c r="G66" s="456"/>
      <c r="H66" s="455"/>
      <c r="I66" s="455"/>
      <c r="J66" s="455"/>
      <c r="K66" s="455"/>
      <c r="L66" s="455"/>
      <c r="M66" s="455"/>
      <c r="N66" s="455"/>
      <c r="O66" s="455"/>
      <c r="P66" s="455"/>
      <c r="Q66" s="455"/>
      <c r="R66" s="455"/>
      <c r="S66" s="455"/>
      <c r="T66" s="458"/>
      <c r="U66" s="458"/>
      <c r="V66" s="458"/>
      <c r="W66" s="455"/>
      <c r="X66" s="455"/>
      <c r="Y66" s="455"/>
      <c r="Z66" s="455"/>
      <c r="AA66" s="455"/>
      <c r="AB66" s="455"/>
      <c r="AC66" s="455"/>
      <c r="AD66" s="455"/>
      <c r="AE66" s="455"/>
      <c r="AF66" s="455"/>
      <c r="AG66" s="455"/>
      <c r="AH66" s="455"/>
      <c r="AI66" s="455"/>
      <c r="AJ66" s="455"/>
      <c r="AK66" s="455"/>
      <c r="AL66" s="455"/>
      <c r="AM66" s="455"/>
      <c r="AN66" s="455"/>
      <c r="AO66" s="455"/>
      <c r="AP66" s="455"/>
      <c r="AQ66" s="455"/>
      <c r="AR66" s="673">
        <f t="shared" si="0"/>
        <v>0</v>
      </c>
    </row>
    <row r="67" spans="1:44" s="443" customFormat="1" ht="14.25">
      <c r="A67" s="437" t="s">
        <v>1398</v>
      </c>
      <c r="B67" s="438" t="s">
        <v>1399</v>
      </c>
      <c r="C67" s="465"/>
      <c r="D67" s="465"/>
      <c r="E67" s="465"/>
      <c r="F67" s="466"/>
      <c r="G67" s="466"/>
      <c r="H67" s="465"/>
      <c r="I67" s="465"/>
      <c r="J67" s="465"/>
      <c r="K67" s="465"/>
      <c r="L67" s="465"/>
      <c r="M67" s="465"/>
      <c r="N67" s="465"/>
      <c r="O67" s="465"/>
      <c r="P67" s="465"/>
      <c r="Q67" s="465"/>
      <c r="R67" s="465"/>
      <c r="S67" s="465"/>
      <c r="T67" s="467"/>
      <c r="U67" s="467"/>
      <c r="V67" s="467"/>
      <c r="W67" s="465"/>
      <c r="X67" s="465"/>
      <c r="Y67" s="465"/>
      <c r="Z67" s="465"/>
      <c r="AA67" s="465"/>
      <c r="AB67" s="465"/>
      <c r="AC67" s="465"/>
      <c r="AD67" s="465"/>
      <c r="AE67" s="465"/>
      <c r="AF67" s="465"/>
      <c r="AG67" s="465"/>
      <c r="AH67" s="465"/>
      <c r="AI67" s="465"/>
      <c r="AJ67" s="465"/>
      <c r="AK67" s="465"/>
      <c r="AL67" s="465"/>
      <c r="AM67" s="465"/>
      <c r="AN67" s="465"/>
      <c r="AO67" s="465"/>
      <c r="AP67" s="446"/>
      <c r="AQ67" s="465"/>
      <c r="AR67" s="673">
        <f t="shared" si="0"/>
        <v>0</v>
      </c>
    </row>
    <row r="68" spans="1:44" s="480" customFormat="1" ht="75">
      <c r="A68" s="444" t="s">
        <v>1400</v>
      </c>
      <c r="B68" s="445" t="s">
        <v>1401</v>
      </c>
      <c r="C68" s="446"/>
      <c r="D68" s="446"/>
      <c r="E68" s="446"/>
      <c r="F68" s="447"/>
      <c r="G68" s="447"/>
      <c r="H68" s="446"/>
      <c r="I68" s="446"/>
      <c r="J68" s="446"/>
      <c r="K68" s="446"/>
      <c r="L68" s="446"/>
      <c r="M68" s="446"/>
      <c r="N68" s="446"/>
      <c r="O68" s="446"/>
      <c r="P68" s="446"/>
      <c r="Q68" s="446"/>
      <c r="R68" s="446"/>
      <c r="S68" s="446"/>
      <c r="T68" s="479"/>
      <c r="U68" s="479"/>
      <c r="V68" s="479"/>
      <c r="W68" s="446"/>
      <c r="X68" s="446"/>
      <c r="Y68" s="446"/>
      <c r="Z68" s="446"/>
      <c r="AA68" s="446"/>
      <c r="AB68" s="446"/>
      <c r="AC68" s="446"/>
      <c r="AD68" s="446"/>
      <c r="AE68" s="446"/>
      <c r="AF68" s="446"/>
      <c r="AG68" s="446"/>
      <c r="AH68" s="446"/>
      <c r="AI68" s="446"/>
      <c r="AJ68" s="446"/>
      <c r="AK68" s="446"/>
      <c r="AL68" s="446"/>
      <c r="AM68" s="446"/>
      <c r="AN68" s="446"/>
      <c r="AO68" s="446"/>
      <c r="AP68" s="446"/>
      <c r="AQ68" s="446"/>
      <c r="AR68" s="673">
        <f t="shared" ref="AR68:AR90" si="1">SUM(C68:AQ68)</f>
        <v>0</v>
      </c>
    </row>
    <row r="69" spans="1:44" s="480" customFormat="1" ht="30">
      <c r="A69" s="444" t="s">
        <v>1402</v>
      </c>
      <c r="B69" s="445" t="s">
        <v>1403</v>
      </c>
      <c r="C69" s="446"/>
      <c r="D69" s="446"/>
      <c r="E69" s="446"/>
      <c r="F69" s="447"/>
      <c r="G69" s="447"/>
      <c r="H69" s="446"/>
      <c r="I69" s="446"/>
      <c r="J69" s="446"/>
      <c r="K69" s="446"/>
      <c r="L69" s="446"/>
      <c r="M69" s="446"/>
      <c r="N69" s="446"/>
      <c r="O69" s="446"/>
      <c r="P69" s="446"/>
      <c r="Q69" s="446"/>
      <c r="R69" s="446"/>
      <c r="S69" s="446"/>
      <c r="T69" s="479"/>
      <c r="U69" s="479"/>
      <c r="V69" s="479"/>
      <c r="W69" s="446"/>
      <c r="X69" s="446"/>
      <c r="Y69" s="446"/>
      <c r="Z69" s="446"/>
      <c r="AA69" s="446"/>
      <c r="AB69" s="446"/>
      <c r="AC69" s="446"/>
      <c r="AD69" s="446"/>
      <c r="AE69" s="446"/>
      <c r="AF69" s="446"/>
      <c r="AG69" s="446"/>
      <c r="AH69" s="446"/>
      <c r="AI69" s="446"/>
      <c r="AJ69" s="446"/>
      <c r="AK69" s="446"/>
      <c r="AL69" s="446"/>
      <c r="AM69" s="446"/>
      <c r="AN69" s="446"/>
      <c r="AO69" s="446"/>
      <c r="AP69" s="446"/>
      <c r="AQ69" s="446"/>
      <c r="AR69" s="673">
        <f t="shared" si="1"/>
        <v>0</v>
      </c>
    </row>
    <row r="70" spans="1:44" s="480" customFormat="1" ht="45">
      <c r="A70" s="481" t="s">
        <v>1404</v>
      </c>
      <c r="B70" s="482" t="s">
        <v>1405</v>
      </c>
      <c r="C70" s="446"/>
      <c r="D70" s="446"/>
      <c r="E70" s="446"/>
      <c r="F70" s="447"/>
      <c r="G70" s="447"/>
      <c r="H70" s="446"/>
      <c r="I70" s="446"/>
      <c r="J70" s="446"/>
      <c r="K70" s="446"/>
      <c r="L70" s="446"/>
      <c r="M70" s="446"/>
      <c r="N70" s="446"/>
      <c r="O70" s="446"/>
      <c r="P70" s="446"/>
      <c r="Q70" s="446"/>
      <c r="R70" s="446"/>
      <c r="S70" s="446"/>
      <c r="T70" s="479"/>
      <c r="U70" s="479"/>
      <c r="V70" s="479"/>
      <c r="W70" s="446"/>
      <c r="X70" s="446"/>
      <c r="Y70" s="446"/>
      <c r="Z70" s="446"/>
      <c r="AA70" s="446"/>
      <c r="AB70" s="446"/>
      <c r="AC70" s="446"/>
      <c r="AD70" s="446"/>
      <c r="AE70" s="446"/>
      <c r="AF70" s="446"/>
      <c r="AG70" s="446"/>
      <c r="AH70" s="446"/>
      <c r="AI70" s="446"/>
      <c r="AJ70" s="446"/>
      <c r="AK70" s="446"/>
      <c r="AL70" s="446"/>
      <c r="AM70" s="446"/>
      <c r="AN70" s="446"/>
      <c r="AO70" s="446"/>
      <c r="AP70" s="446"/>
      <c r="AQ70" s="446"/>
      <c r="AR70" s="673">
        <f t="shared" si="1"/>
        <v>0</v>
      </c>
    </row>
    <row r="71" spans="1:44" s="461" customFormat="1">
      <c r="A71" s="453" t="s">
        <v>1406</v>
      </c>
      <c r="B71" s="454" t="s">
        <v>1407</v>
      </c>
      <c r="C71" s="455"/>
      <c r="D71" s="455"/>
      <c r="E71" s="455"/>
      <c r="F71" s="456"/>
      <c r="G71" s="456"/>
      <c r="H71" s="455"/>
      <c r="I71" s="455"/>
      <c r="J71" s="455"/>
      <c r="K71" s="455"/>
      <c r="L71" s="455"/>
      <c r="M71" s="455"/>
      <c r="N71" s="455"/>
      <c r="O71" s="455"/>
      <c r="P71" s="455"/>
      <c r="Q71" s="455"/>
      <c r="R71" s="455"/>
      <c r="S71" s="455"/>
      <c r="T71" s="458"/>
      <c r="U71" s="458"/>
      <c r="V71" s="458"/>
      <c r="W71" s="455"/>
      <c r="X71" s="455"/>
      <c r="Y71" s="455"/>
      <c r="Z71" s="455"/>
      <c r="AA71" s="455"/>
      <c r="AB71" s="455"/>
      <c r="AC71" s="455"/>
      <c r="AD71" s="455"/>
      <c r="AE71" s="455"/>
      <c r="AF71" s="455"/>
      <c r="AG71" s="455"/>
      <c r="AH71" s="455"/>
      <c r="AI71" s="455"/>
      <c r="AJ71" s="455"/>
      <c r="AK71" s="455"/>
      <c r="AL71" s="455"/>
      <c r="AM71" s="455"/>
      <c r="AN71" s="455"/>
      <c r="AO71" s="455"/>
      <c r="AP71" s="455"/>
      <c r="AQ71" s="455"/>
      <c r="AR71" s="673">
        <f t="shared" si="1"/>
        <v>0</v>
      </c>
    </row>
    <row r="72" spans="1:44" s="443" customFormat="1" ht="42.75">
      <c r="A72" s="437" t="s">
        <v>1408</v>
      </c>
      <c r="B72" s="438" t="s">
        <v>1409</v>
      </c>
      <c r="C72" s="465"/>
      <c r="D72" s="465"/>
      <c r="E72" s="465"/>
      <c r="F72" s="466"/>
      <c r="G72" s="466"/>
      <c r="H72" s="465"/>
      <c r="I72" s="465"/>
      <c r="J72" s="465"/>
      <c r="K72" s="465"/>
      <c r="L72" s="465"/>
      <c r="M72" s="465"/>
      <c r="N72" s="465"/>
      <c r="O72" s="465"/>
      <c r="P72" s="465"/>
      <c r="Q72" s="465"/>
      <c r="R72" s="465"/>
      <c r="S72" s="465"/>
      <c r="T72" s="467"/>
      <c r="U72" s="467"/>
      <c r="V72" s="467"/>
      <c r="W72" s="465"/>
      <c r="X72" s="465"/>
      <c r="Y72" s="465"/>
      <c r="Z72" s="465"/>
      <c r="AA72" s="465"/>
      <c r="AB72" s="465"/>
      <c r="AC72" s="465"/>
      <c r="AD72" s="465"/>
      <c r="AE72" s="465"/>
      <c r="AF72" s="465"/>
      <c r="AG72" s="465"/>
      <c r="AH72" s="465"/>
      <c r="AI72" s="465"/>
      <c r="AJ72" s="465"/>
      <c r="AK72" s="465"/>
      <c r="AL72" s="465"/>
      <c r="AM72" s="465"/>
      <c r="AN72" s="465"/>
      <c r="AO72" s="465"/>
      <c r="AP72" s="465"/>
      <c r="AQ72" s="465"/>
      <c r="AR72" s="673">
        <f t="shared" si="1"/>
        <v>0</v>
      </c>
    </row>
    <row r="73" spans="1:44" s="480" customFormat="1">
      <c r="A73" s="444" t="s">
        <v>1410</v>
      </c>
      <c r="B73" s="445" t="s">
        <v>1411</v>
      </c>
      <c r="C73" s="446"/>
      <c r="D73" s="446"/>
      <c r="E73" s="446"/>
      <c r="F73" s="457">
        <f>[4]ОтчетГБ!H184</f>
        <v>1831601</v>
      </c>
      <c r="G73" s="447"/>
      <c r="H73" s="446"/>
      <c r="I73" s="446"/>
      <c r="J73" s="446"/>
      <c r="K73" s="446"/>
      <c r="L73" s="446"/>
      <c r="M73" s="446"/>
      <c r="N73" s="446"/>
      <c r="O73" s="446"/>
      <c r="P73" s="446"/>
      <c r="Q73" s="446"/>
      <c r="R73" s="446"/>
      <c r="S73" s="446"/>
      <c r="T73" s="479"/>
      <c r="U73" s="479"/>
      <c r="V73" s="479"/>
      <c r="W73" s="446"/>
      <c r="X73" s="446"/>
      <c r="Y73" s="446"/>
      <c r="Z73" s="446"/>
      <c r="AA73" s="446"/>
      <c r="AB73" s="446"/>
      <c r="AC73" s="446"/>
      <c r="AD73" s="446"/>
      <c r="AE73" s="446"/>
      <c r="AF73" s="446"/>
      <c r="AG73" s="446"/>
      <c r="AH73" s="446"/>
      <c r="AI73" s="446"/>
      <c r="AJ73" s="446"/>
      <c r="AK73" s="446"/>
      <c r="AL73" s="446"/>
      <c r="AM73" s="446"/>
      <c r="AN73" s="446"/>
      <c r="AO73" s="446"/>
      <c r="AP73" s="455"/>
      <c r="AQ73" s="446"/>
      <c r="AR73" s="673">
        <f t="shared" si="1"/>
        <v>1831601</v>
      </c>
    </row>
    <row r="74" spans="1:44" s="480" customFormat="1" ht="30">
      <c r="A74" s="444" t="s">
        <v>1412</v>
      </c>
      <c r="B74" s="445" t="s">
        <v>1413</v>
      </c>
      <c r="C74" s="446"/>
      <c r="D74" s="446"/>
      <c r="E74" s="446"/>
      <c r="F74" s="457">
        <f>[4]ОтчетГБ!H17</f>
        <v>555823.26950000005</v>
      </c>
      <c r="G74" s="447"/>
      <c r="H74" s="446"/>
      <c r="I74" s="446"/>
      <c r="J74" s="446"/>
      <c r="K74" s="446"/>
      <c r="L74" s="446"/>
      <c r="M74" s="446"/>
      <c r="N74" s="446"/>
      <c r="O74" s="446"/>
      <c r="P74" s="446"/>
      <c r="Q74" s="446"/>
      <c r="R74" s="446"/>
      <c r="S74" s="446"/>
      <c r="T74" s="479"/>
      <c r="U74" s="479"/>
      <c r="V74" s="479"/>
      <c r="W74" s="446"/>
      <c r="X74" s="449">
        <f>[4]ОтчетГБ!H19</f>
        <v>2791384.8045999999</v>
      </c>
      <c r="Y74" s="446"/>
      <c r="Z74" s="446"/>
      <c r="AA74" s="446"/>
      <c r="AB74" s="446"/>
      <c r="AC74" s="446"/>
      <c r="AD74" s="446"/>
      <c r="AE74" s="446"/>
      <c r="AF74" s="446"/>
      <c r="AG74" s="446"/>
      <c r="AH74" s="446"/>
      <c r="AI74" s="446"/>
      <c r="AJ74" s="446"/>
      <c r="AK74" s="446"/>
      <c r="AL74" s="446"/>
      <c r="AM74" s="446"/>
      <c r="AN74" s="446"/>
      <c r="AO74" s="446"/>
      <c r="AP74" s="446"/>
      <c r="AQ74" s="446"/>
      <c r="AR74" s="673">
        <f t="shared" si="1"/>
        <v>3347208.0740999999</v>
      </c>
    </row>
    <row r="75" spans="1:44" s="461" customFormat="1">
      <c r="A75" s="453" t="s">
        <v>1414</v>
      </c>
      <c r="B75" s="454" t="s">
        <v>1415</v>
      </c>
      <c r="C75" s="455"/>
      <c r="D75" s="455"/>
      <c r="E75" s="455"/>
      <c r="F75" s="457">
        <f>2693795.13385125+[4]ОтчетГБ!H36</f>
        <v>20201958.16695125</v>
      </c>
      <c r="G75" s="456"/>
      <c r="H75" s="455"/>
      <c r="I75" s="455"/>
      <c r="J75" s="455"/>
      <c r="K75" s="455"/>
      <c r="L75" s="455"/>
      <c r="M75" s="455"/>
      <c r="N75" s="455"/>
      <c r="O75" s="455"/>
      <c r="P75" s="455"/>
      <c r="Q75" s="455"/>
      <c r="R75" s="455"/>
      <c r="S75" s="455"/>
      <c r="T75" s="458"/>
      <c r="U75" s="458"/>
      <c r="V75" s="458"/>
      <c r="W75" s="455"/>
      <c r="X75" s="455"/>
      <c r="Y75" s="455"/>
      <c r="Z75" s="455"/>
      <c r="AA75" s="455"/>
      <c r="AB75" s="455"/>
      <c r="AC75" s="455"/>
      <c r="AD75" s="455"/>
      <c r="AE75" s="455"/>
      <c r="AF75" s="455"/>
      <c r="AG75" s="455"/>
      <c r="AH75" s="455"/>
      <c r="AI75" s="455"/>
      <c r="AJ75" s="455"/>
      <c r="AK75" s="455"/>
      <c r="AL75" s="455"/>
      <c r="AM75" s="455"/>
      <c r="AN75" s="455"/>
      <c r="AO75" s="455"/>
      <c r="AP75" s="455"/>
      <c r="AQ75" s="455"/>
      <c r="AR75" s="673">
        <f t="shared" si="1"/>
        <v>20201958.16695125</v>
      </c>
    </row>
    <row r="76" spans="1:44" s="461" customFormat="1" ht="30">
      <c r="A76" s="453" t="s">
        <v>1416</v>
      </c>
      <c r="B76" s="454" t="s">
        <v>1417</v>
      </c>
      <c r="C76" s="455"/>
      <c r="D76" s="455"/>
      <c r="E76" s="455"/>
      <c r="F76" s="456"/>
      <c r="G76" s="456"/>
      <c r="H76" s="455"/>
      <c r="I76" s="455"/>
      <c r="J76" s="455"/>
      <c r="K76" s="455"/>
      <c r="L76" s="455"/>
      <c r="M76" s="455"/>
      <c r="N76" s="455"/>
      <c r="O76" s="455"/>
      <c r="P76" s="455"/>
      <c r="Q76" s="455"/>
      <c r="R76" s="455"/>
      <c r="S76" s="455"/>
      <c r="T76" s="458"/>
      <c r="U76" s="458"/>
      <c r="V76" s="458"/>
      <c r="W76" s="455"/>
      <c r="X76" s="449"/>
      <c r="Y76" s="455"/>
      <c r="Z76" s="455"/>
      <c r="AA76" s="455"/>
      <c r="AB76" s="455"/>
      <c r="AC76" s="455"/>
      <c r="AD76" s="455"/>
      <c r="AE76" s="455"/>
      <c r="AF76" s="455"/>
      <c r="AG76" s="455"/>
      <c r="AH76" s="455"/>
      <c r="AI76" s="455"/>
      <c r="AJ76" s="455"/>
      <c r="AK76" s="455"/>
      <c r="AL76" s="455"/>
      <c r="AM76" s="455"/>
      <c r="AN76" s="455"/>
      <c r="AO76" s="455"/>
      <c r="AP76" s="455"/>
      <c r="AQ76" s="455"/>
      <c r="AR76" s="673"/>
    </row>
    <row r="77" spans="1:44" s="461" customFormat="1" ht="45">
      <c r="A77" s="453" t="s">
        <v>1418</v>
      </c>
      <c r="B77" s="454" t="s">
        <v>1849</v>
      </c>
      <c r="C77" s="455"/>
      <c r="D77" s="455"/>
      <c r="E77" s="455"/>
      <c r="F77" s="457"/>
      <c r="G77" s="456"/>
      <c r="H77" s="455"/>
      <c r="I77" s="455"/>
      <c r="J77" s="455"/>
      <c r="K77" s="449"/>
      <c r="L77" s="455"/>
      <c r="M77" s="455"/>
      <c r="N77" s="455"/>
      <c r="O77" s="455"/>
      <c r="P77" s="455"/>
      <c r="Q77" s="455"/>
      <c r="R77" s="455"/>
      <c r="S77" s="455"/>
      <c r="T77" s="458"/>
      <c r="U77" s="458"/>
      <c r="V77" s="458"/>
      <c r="W77" s="455"/>
      <c r="X77" s="449"/>
      <c r="Y77" s="455"/>
      <c r="Z77" s="455"/>
      <c r="AA77" s="455"/>
      <c r="AB77" s="455"/>
      <c r="AC77" s="455"/>
      <c r="AD77" s="455"/>
      <c r="AE77" s="455"/>
      <c r="AF77" s="455"/>
      <c r="AG77" s="455"/>
      <c r="AH77" s="455"/>
      <c r="AI77" s="455"/>
      <c r="AJ77" s="455"/>
      <c r="AK77" s="455"/>
      <c r="AL77" s="455"/>
      <c r="AM77" s="455"/>
      <c r="AN77" s="455"/>
      <c r="AO77" s="455"/>
      <c r="AP77" s="455"/>
      <c r="AQ77" s="455"/>
      <c r="AR77" s="673"/>
    </row>
    <row r="78" spans="1:44" s="452" customFormat="1" ht="45">
      <c r="A78" s="481" t="s">
        <v>1420</v>
      </c>
      <c r="B78" s="482" t="s">
        <v>2948</v>
      </c>
      <c r="C78" s="446"/>
      <c r="D78" s="446"/>
      <c r="E78" s="446"/>
      <c r="F78" s="447"/>
      <c r="G78" s="447"/>
      <c r="H78" s="446"/>
      <c r="I78" s="446"/>
      <c r="J78" s="446"/>
      <c r="K78" s="446"/>
      <c r="L78" s="446"/>
      <c r="M78" s="446"/>
      <c r="N78" s="446"/>
      <c r="O78" s="446"/>
      <c r="P78" s="446"/>
      <c r="Q78" s="446"/>
      <c r="R78" s="446"/>
      <c r="S78" s="446"/>
      <c r="T78" s="448"/>
      <c r="U78" s="448"/>
      <c r="V78" s="448"/>
      <c r="W78" s="446"/>
      <c r="X78" s="446"/>
      <c r="Y78" s="446"/>
      <c r="Z78" s="446"/>
      <c r="AA78" s="446"/>
      <c r="AB78" s="446"/>
      <c r="AC78" s="446"/>
      <c r="AD78" s="446"/>
      <c r="AE78" s="446"/>
      <c r="AF78" s="446"/>
      <c r="AG78" s="446"/>
      <c r="AH78" s="446"/>
      <c r="AI78" s="446"/>
      <c r="AJ78" s="446"/>
      <c r="AK78" s="446"/>
      <c r="AL78" s="446"/>
      <c r="AM78" s="446"/>
      <c r="AN78" s="446"/>
      <c r="AO78" s="446"/>
      <c r="AP78" s="446"/>
      <c r="AQ78" s="446"/>
      <c r="AR78" s="673">
        <f t="shared" si="1"/>
        <v>0</v>
      </c>
    </row>
    <row r="79" spans="1:44" s="461" customFormat="1">
      <c r="A79" s="453" t="s">
        <v>1422</v>
      </c>
      <c r="B79" s="454" t="s">
        <v>1423</v>
      </c>
      <c r="C79" s="455"/>
      <c r="D79" s="455"/>
      <c r="E79" s="455"/>
      <c r="F79" s="456">
        <v>232223.91320180101</v>
      </c>
      <c r="G79" s="456"/>
      <c r="H79" s="449"/>
      <c r="I79" s="455"/>
      <c r="J79" s="455"/>
      <c r="K79" s="449">
        <f>[4]ОтчетГБ!H259</f>
        <v>21219.972000000002</v>
      </c>
      <c r="L79" s="455"/>
      <c r="M79" s="455"/>
      <c r="N79" s="455"/>
      <c r="O79" s="455"/>
      <c r="P79" s="455"/>
      <c r="Q79" s="455"/>
      <c r="R79" s="455"/>
      <c r="S79" s="455"/>
      <c r="T79" s="458"/>
      <c r="U79" s="458"/>
      <c r="V79" s="458"/>
      <c r="W79" s="455"/>
      <c r="X79" s="455"/>
      <c r="Y79" s="455"/>
      <c r="Z79" s="455"/>
      <c r="AA79" s="455"/>
      <c r="AB79" s="455"/>
      <c r="AC79" s="455"/>
      <c r="AD79" s="455"/>
      <c r="AE79" s="455"/>
      <c r="AF79" s="455"/>
      <c r="AG79" s="455"/>
      <c r="AH79" s="455"/>
      <c r="AI79" s="455"/>
      <c r="AJ79" s="455"/>
      <c r="AK79" s="455"/>
      <c r="AL79" s="455"/>
      <c r="AM79" s="449"/>
      <c r="AN79" s="455"/>
      <c r="AO79" s="455"/>
      <c r="AP79" s="455"/>
      <c r="AQ79" s="455"/>
      <c r="AR79" s="673">
        <f t="shared" si="1"/>
        <v>253443.88520180102</v>
      </c>
    </row>
    <row r="80" spans="1:44" s="461" customFormat="1" ht="30">
      <c r="A80" s="453" t="s">
        <v>1424</v>
      </c>
      <c r="B80" s="454" t="s">
        <v>1425</v>
      </c>
      <c r="C80" s="455"/>
      <c r="D80" s="455"/>
      <c r="E80" s="455"/>
      <c r="F80" s="457">
        <f>[4]ОтчетГБ!H187</f>
        <v>1925726.1713</v>
      </c>
      <c r="G80" s="456"/>
      <c r="H80" s="455"/>
      <c r="I80" s="455"/>
      <c r="J80" s="455"/>
      <c r="K80" s="455"/>
      <c r="L80" s="455"/>
      <c r="M80" s="455"/>
      <c r="N80" s="455"/>
      <c r="O80" s="455"/>
      <c r="P80" s="455"/>
      <c r="Q80" s="455"/>
      <c r="R80" s="455"/>
      <c r="S80" s="455"/>
      <c r="T80" s="458"/>
      <c r="U80" s="458"/>
      <c r="V80" s="458"/>
      <c r="W80" s="455"/>
      <c r="X80" s="455"/>
      <c r="Y80" s="455"/>
      <c r="Z80" s="455"/>
      <c r="AA80" s="455"/>
      <c r="AB80" s="455"/>
      <c r="AC80" s="455"/>
      <c r="AD80" s="455"/>
      <c r="AE80" s="455"/>
      <c r="AF80" s="455"/>
      <c r="AG80" s="455"/>
      <c r="AH80" s="455"/>
      <c r="AI80" s="455"/>
      <c r="AJ80" s="455"/>
      <c r="AK80" s="455"/>
      <c r="AL80" s="455"/>
      <c r="AM80" s="455"/>
      <c r="AN80" s="455"/>
      <c r="AO80" s="455"/>
      <c r="AP80" s="455"/>
      <c r="AQ80" s="455"/>
      <c r="AR80" s="673">
        <f t="shared" si="1"/>
        <v>1925726.1713</v>
      </c>
    </row>
    <row r="81" spans="1:44" s="461" customFormat="1" ht="60">
      <c r="A81" s="453" t="s">
        <v>1426</v>
      </c>
      <c r="B81" s="454" t="s">
        <v>1847</v>
      </c>
      <c r="C81" s="455"/>
      <c r="D81" s="455"/>
      <c r="E81" s="455"/>
      <c r="F81" s="457">
        <f>[4]ОтчетГБ!H189+[4]ОтчетГБ!H191</f>
        <v>947463.19629999995</v>
      </c>
      <c r="G81" s="456"/>
      <c r="H81" s="455"/>
      <c r="I81" s="455"/>
      <c r="J81" s="455"/>
      <c r="K81" s="449">
        <f>[4]ОтчетГБ!H262+[4]ОтчетГБ!H263</f>
        <v>78677</v>
      </c>
      <c r="L81" s="455"/>
      <c r="M81" s="455"/>
      <c r="N81" s="455"/>
      <c r="O81" s="455"/>
      <c r="P81" s="455"/>
      <c r="Q81" s="455"/>
      <c r="R81" s="455"/>
      <c r="S81" s="455"/>
      <c r="T81" s="458"/>
      <c r="U81" s="458"/>
      <c r="V81" s="458"/>
      <c r="W81" s="455"/>
      <c r="X81" s="449">
        <f>[4]ОтчетГБ!H241+[4]ОтчетГБ!H211+[4]ОтчетГБ!H209</f>
        <v>519245.71889999998</v>
      </c>
      <c r="Y81" s="455"/>
      <c r="Z81" s="455"/>
      <c r="AA81" s="455"/>
      <c r="AB81" s="455"/>
      <c r="AC81" s="455"/>
      <c r="AD81" s="455"/>
      <c r="AE81" s="455"/>
      <c r="AF81" s="455"/>
      <c r="AG81" s="455"/>
      <c r="AH81" s="455"/>
      <c r="AI81" s="455"/>
      <c r="AJ81" s="455"/>
      <c r="AK81" s="455"/>
      <c r="AL81" s="455"/>
      <c r="AM81" s="455"/>
      <c r="AN81" s="455"/>
      <c r="AO81" s="455"/>
      <c r="AP81" s="455"/>
      <c r="AQ81" s="455"/>
      <c r="AR81" s="673">
        <f t="shared" si="1"/>
        <v>1545385.9151999999</v>
      </c>
    </row>
    <row r="82" spans="1:44" s="461" customFormat="1" ht="45">
      <c r="A82" s="453" t="s">
        <v>1427</v>
      </c>
      <c r="B82" s="454" t="s">
        <v>1428</v>
      </c>
      <c r="C82" s="455"/>
      <c r="D82" s="455"/>
      <c r="E82" s="455"/>
      <c r="F82" s="457">
        <f>[4]ОтчетГБ!H61</f>
        <v>9746974.4626000002</v>
      </c>
      <c r="G82" s="456"/>
      <c r="H82" s="455"/>
      <c r="I82" s="463"/>
      <c r="J82" s="455"/>
      <c r="K82" s="449">
        <f>[4]ОтчетГБ!H95</f>
        <v>125229</v>
      </c>
      <c r="L82" s="455"/>
      <c r="M82" s="455"/>
      <c r="N82" s="455"/>
      <c r="O82" s="455"/>
      <c r="P82" s="455"/>
      <c r="Q82" s="455"/>
      <c r="R82" s="455"/>
      <c r="S82" s="455"/>
      <c r="T82" s="458"/>
      <c r="U82" s="458"/>
      <c r="V82" s="458"/>
      <c r="W82" s="455"/>
      <c r="X82" s="455"/>
      <c r="Y82" s="455"/>
      <c r="Z82" s="455"/>
      <c r="AA82" s="455"/>
      <c r="AB82" s="455"/>
      <c r="AC82" s="455"/>
      <c r="AD82" s="455"/>
      <c r="AE82" s="455"/>
      <c r="AF82" s="455"/>
      <c r="AG82" s="455"/>
      <c r="AH82" s="455"/>
      <c r="AI82" s="455"/>
      <c r="AJ82" s="455"/>
      <c r="AK82" s="455"/>
      <c r="AL82" s="455"/>
      <c r="AM82" s="455"/>
      <c r="AN82" s="455"/>
      <c r="AO82" s="455"/>
      <c r="AP82" s="455"/>
      <c r="AQ82" s="455"/>
      <c r="AR82" s="673">
        <f t="shared" si="1"/>
        <v>9872203.4626000002</v>
      </c>
    </row>
    <row r="83" spans="1:44" s="461" customFormat="1" ht="75">
      <c r="A83" s="453" t="s">
        <v>1429</v>
      </c>
      <c r="B83" s="454" t="s">
        <v>1430</v>
      </c>
      <c r="C83" s="455"/>
      <c r="D83" s="455"/>
      <c r="E83" s="455"/>
      <c r="F83" s="456"/>
      <c r="G83" s="456"/>
      <c r="H83" s="455"/>
      <c r="I83" s="455"/>
      <c r="J83" s="455"/>
      <c r="K83" s="455"/>
      <c r="L83" s="455"/>
      <c r="M83" s="455"/>
      <c r="N83" s="455"/>
      <c r="O83" s="455"/>
      <c r="P83" s="455"/>
      <c r="Q83" s="455"/>
      <c r="R83" s="455"/>
      <c r="S83" s="455"/>
      <c r="T83" s="458"/>
      <c r="U83" s="458"/>
      <c r="V83" s="458"/>
      <c r="W83" s="455"/>
      <c r="X83" s="455"/>
      <c r="Y83" s="455"/>
      <c r="Z83" s="455"/>
      <c r="AA83" s="455"/>
      <c r="AB83" s="455"/>
      <c r="AC83" s="455"/>
      <c r="AD83" s="455"/>
      <c r="AE83" s="455"/>
      <c r="AF83" s="455"/>
      <c r="AG83" s="455"/>
      <c r="AH83" s="455"/>
      <c r="AI83" s="455"/>
      <c r="AJ83" s="455"/>
      <c r="AK83" s="455"/>
      <c r="AL83" s="455"/>
      <c r="AM83" s="455"/>
      <c r="AN83" s="455"/>
      <c r="AO83" s="455"/>
      <c r="AP83" s="455"/>
      <c r="AQ83" s="455"/>
      <c r="AR83" s="673">
        <f t="shared" si="1"/>
        <v>0</v>
      </c>
    </row>
    <row r="84" spans="1:44" s="461" customFormat="1">
      <c r="A84" s="453" t="s">
        <v>1431</v>
      </c>
      <c r="B84" s="454" t="s">
        <v>1432</v>
      </c>
      <c r="C84" s="455"/>
      <c r="D84" s="455"/>
      <c r="E84" s="455"/>
      <c r="F84" s="456"/>
      <c r="G84" s="456"/>
      <c r="H84" s="455"/>
      <c r="I84" s="455"/>
      <c r="J84" s="455"/>
      <c r="K84" s="455"/>
      <c r="L84" s="455"/>
      <c r="M84" s="455"/>
      <c r="N84" s="455"/>
      <c r="O84" s="455"/>
      <c r="P84" s="455"/>
      <c r="Q84" s="455"/>
      <c r="R84" s="455"/>
      <c r="S84" s="455"/>
      <c r="T84" s="458"/>
      <c r="U84" s="458"/>
      <c r="V84" s="458"/>
      <c r="W84" s="455"/>
      <c r="X84" s="455"/>
      <c r="Y84" s="455"/>
      <c r="Z84" s="455"/>
      <c r="AA84" s="455"/>
      <c r="AB84" s="455"/>
      <c r="AC84" s="455"/>
      <c r="AD84" s="455"/>
      <c r="AE84" s="455"/>
      <c r="AF84" s="455"/>
      <c r="AG84" s="455"/>
      <c r="AH84" s="455"/>
      <c r="AI84" s="455"/>
      <c r="AJ84" s="455"/>
      <c r="AK84" s="455"/>
      <c r="AL84" s="455"/>
      <c r="AM84" s="455"/>
      <c r="AN84" s="455"/>
      <c r="AO84" s="455"/>
      <c r="AP84" s="455"/>
      <c r="AQ84" s="455"/>
      <c r="AR84" s="673">
        <f t="shared" si="1"/>
        <v>0</v>
      </c>
    </row>
    <row r="85" spans="1:44" s="461" customFormat="1">
      <c r="A85" s="453" t="s">
        <v>1433</v>
      </c>
      <c r="B85" s="454" t="s">
        <v>1434</v>
      </c>
      <c r="C85" s="455"/>
      <c r="D85" s="455"/>
      <c r="E85" s="455"/>
      <c r="F85" s="456"/>
      <c r="G85" s="456"/>
      <c r="H85" s="455"/>
      <c r="I85" s="455"/>
      <c r="J85" s="455"/>
      <c r="K85" s="455"/>
      <c r="L85" s="455"/>
      <c r="M85" s="455"/>
      <c r="N85" s="455"/>
      <c r="O85" s="455"/>
      <c r="P85" s="455"/>
      <c r="Q85" s="455"/>
      <c r="R85" s="455"/>
      <c r="S85" s="455"/>
      <c r="T85" s="458"/>
      <c r="U85" s="458"/>
      <c r="V85" s="458"/>
      <c r="W85" s="455"/>
      <c r="X85" s="455"/>
      <c r="Y85" s="455"/>
      <c r="Z85" s="455"/>
      <c r="AA85" s="455"/>
      <c r="AB85" s="455"/>
      <c r="AC85" s="455"/>
      <c r="AD85" s="455"/>
      <c r="AE85" s="455"/>
      <c r="AF85" s="455"/>
      <c r="AG85" s="455"/>
      <c r="AH85" s="455"/>
      <c r="AI85" s="455"/>
      <c r="AJ85" s="455"/>
      <c r="AK85" s="455"/>
      <c r="AL85" s="455"/>
      <c r="AM85" s="455"/>
      <c r="AN85" s="455"/>
      <c r="AO85" s="455"/>
      <c r="AP85" s="455"/>
      <c r="AQ85" s="455"/>
      <c r="AR85" s="673">
        <f t="shared" si="1"/>
        <v>0</v>
      </c>
    </row>
    <row r="86" spans="1:44" s="461" customFormat="1" ht="30">
      <c r="A86" s="453" t="s">
        <v>1435</v>
      </c>
      <c r="B86" s="454" t="s">
        <v>1436</v>
      </c>
      <c r="C86" s="455"/>
      <c r="D86" s="455"/>
      <c r="E86" s="455"/>
      <c r="F86" s="456"/>
      <c r="G86" s="456"/>
      <c r="H86" s="455"/>
      <c r="I86" s="455"/>
      <c r="J86" s="455"/>
      <c r="K86" s="455"/>
      <c r="L86" s="455"/>
      <c r="M86" s="455"/>
      <c r="N86" s="455"/>
      <c r="O86" s="455"/>
      <c r="P86" s="455"/>
      <c r="Q86" s="455"/>
      <c r="R86" s="455"/>
      <c r="S86" s="455"/>
      <c r="T86" s="458"/>
      <c r="U86" s="458"/>
      <c r="V86" s="458"/>
      <c r="W86" s="455"/>
      <c r="X86" s="455"/>
      <c r="Y86" s="455"/>
      <c r="Z86" s="455"/>
      <c r="AA86" s="455"/>
      <c r="AB86" s="455"/>
      <c r="AC86" s="455"/>
      <c r="AD86" s="455"/>
      <c r="AE86" s="455"/>
      <c r="AF86" s="455"/>
      <c r="AG86" s="455"/>
      <c r="AH86" s="455"/>
      <c r="AI86" s="455"/>
      <c r="AJ86" s="455"/>
      <c r="AK86" s="455"/>
      <c r="AL86" s="455"/>
      <c r="AM86" s="455"/>
      <c r="AN86" s="455"/>
      <c r="AO86" s="455"/>
      <c r="AP86" s="455"/>
      <c r="AQ86" s="455"/>
      <c r="AR86" s="673">
        <f t="shared" si="1"/>
        <v>0</v>
      </c>
    </row>
    <row r="87" spans="1:44" s="461" customFormat="1">
      <c r="A87" s="453" t="s">
        <v>1437</v>
      </c>
      <c r="B87" s="454" t="s">
        <v>1861</v>
      </c>
      <c r="C87" s="455"/>
      <c r="D87" s="455"/>
      <c r="E87" s="455"/>
      <c r="F87" s="456"/>
      <c r="G87" s="456"/>
      <c r="H87" s="455"/>
      <c r="I87" s="455"/>
      <c r="J87" s="455"/>
      <c r="K87" s="455"/>
      <c r="L87" s="455"/>
      <c r="M87" s="455"/>
      <c r="N87" s="455"/>
      <c r="O87" s="455"/>
      <c r="P87" s="455"/>
      <c r="Q87" s="455"/>
      <c r="R87" s="455"/>
      <c r="S87" s="455"/>
      <c r="T87" s="458"/>
      <c r="U87" s="458"/>
      <c r="V87" s="458"/>
      <c r="W87" s="455"/>
      <c r="X87" s="449">
        <f>[4]ОтчетГБ!H208+[4]ОтчетГБ!H239</f>
        <v>738653.57860000001</v>
      </c>
      <c r="Y87" s="455"/>
      <c r="Z87" s="455"/>
      <c r="AA87" s="455"/>
      <c r="AB87" s="455"/>
      <c r="AC87" s="455"/>
      <c r="AD87" s="455"/>
      <c r="AE87" s="455"/>
      <c r="AF87" s="455"/>
      <c r="AG87" s="455"/>
      <c r="AH87" s="455"/>
      <c r="AI87" s="455"/>
      <c r="AJ87" s="455"/>
      <c r="AK87" s="455"/>
      <c r="AL87" s="455"/>
      <c r="AM87" s="455"/>
      <c r="AN87" s="455"/>
      <c r="AO87" s="455"/>
      <c r="AP87" s="455"/>
      <c r="AQ87" s="455"/>
      <c r="AR87" s="673">
        <f t="shared" si="1"/>
        <v>738653.57860000001</v>
      </c>
    </row>
    <row r="88" spans="1:44" s="461" customFormat="1" ht="30">
      <c r="A88" s="453" t="s">
        <v>1439</v>
      </c>
      <c r="B88" s="454" t="s">
        <v>1440</v>
      </c>
      <c r="C88" s="455"/>
      <c r="D88" s="455"/>
      <c r="E88" s="455"/>
      <c r="F88" s="456"/>
      <c r="G88" s="456"/>
      <c r="H88" s="455"/>
      <c r="I88" s="455"/>
      <c r="J88" s="455"/>
      <c r="K88" s="455"/>
      <c r="L88" s="455"/>
      <c r="M88" s="455"/>
      <c r="N88" s="455"/>
      <c r="O88" s="455"/>
      <c r="P88" s="455"/>
      <c r="Q88" s="455"/>
      <c r="R88" s="455"/>
      <c r="S88" s="455"/>
      <c r="T88" s="458"/>
      <c r="U88" s="458"/>
      <c r="V88" s="458"/>
      <c r="W88" s="455"/>
      <c r="X88" s="449">
        <f>[4]ОтчетГБ!H70+[4]ОтчетГБ!H71+[4]ОтчетГБ!H80+[4]ОтчетГБ!H81</f>
        <v>1916538.7100199999</v>
      </c>
      <c r="Y88" s="455"/>
      <c r="Z88" s="455"/>
      <c r="AA88" s="455"/>
      <c r="AB88" s="455"/>
      <c r="AC88" s="455"/>
      <c r="AD88" s="455"/>
      <c r="AE88" s="455"/>
      <c r="AF88" s="455"/>
      <c r="AG88" s="455"/>
      <c r="AH88" s="455"/>
      <c r="AI88" s="455"/>
      <c r="AJ88" s="455"/>
      <c r="AK88" s="455"/>
      <c r="AL88" s="455"/>
      <c r="AM88" s="455"/>
      <c r="AN88" s="455"/>
      <c r="AO88" s="455"/>
      <c r="AP88" s="455"/>
      <c r="AQ88" s="455"/>
      <c r="AR88" s="673">
        <f t="shared" si="1"/>
        <v>1916538.7100199999</v>
      </c>
    </row>
    <row r="89" spans="1:44" s="461" customFormat="1">
      <c r="A89" s="453" t="s">
        <v>1441</v>
      </c>
      <c r="B89" s="454" t="s">
        <v>1442</v>
      </c>
      <c r="C89" s="455"/>
      <c r="D89" s="455"/>
      <c r="E89" s="455"/>
      <c r="F89" s="457">
        <f>[4]ОтчетГБ!H62</f>
        <v>28488.3341</v>
      </c>
      <c r="G89" s="456"/>
      <c r="H89" s="455"/>
      <c r="I89" s="455"/>
      <c r="J89" s="455"/>
      <c r="K89" s="455"/>
      <c r="L89" s="455"/>
      <c r="M89" s="455"/>
      <c r="N89" s="455"/>
      <c r="O89" s="455"/>
      <c r="P89" s="455"/>
      <c r="Q89" s="455"/>
      <c r="R89" s="455"/>
      <c r="S89" s="455"/>
      <c r="T89" s="458"/>
      <c r="U89" s="458"/>
      <c r="V89" s="458"/>
      <c r="W89" s="455"/>
      <c r="X89" s="449">
        <f>[4]ОтчетГБ!H167+[4]ОтчетГБ!H171</f>
        <v>517588.4363</v>
      </c>
      <c r="Y89" s="455"/>
      <c r="Z89" s="455"/>
      <c r="AA89" s="455"/>
      <c r="AB89" s="455"/>
      <c r="AC89" s="455"/>
      <c r="AD89" s="455"/>
      <c r="AE89" s="455"/>
      <c r="AF89" s="455"/>
      <c r="AG89" s="455"/>
      <c r="AH89" s="455"/>
      <c r="AI89" s="455"/>
      <c r="AJ89" s="455"/>
      <c r="AK89" s="455"/>
      <c r="AL89" s="455"/>
      <c r="AM89" s="455"/>
      <c r="AN89" s="455"/>
      <c r="AO89" s="455"/>
      <c r="AP89" s="455"/>
      <c r="AQ89" s="455"/>
      <c r="AR89" s="673">
        <f t="shared" si="1"/>
        <v>546076.77040000004</v>
      </c>
    </row>
    <row r="90" spans="1:44" s="443" customFormat="1" ht="42.75">
      <c r="A90" s="437" t="s">
        <v>1443</v>
      </c>
      <c r="B90" s="438" t="s">
        <v>1444</v>
      </c>
      <c r="C90" s="465"/>
      <c r="D90" s="465">
        <f>E90+W90</f>
        <v>19438614.506480001</v>
      </c>
      <c r="E90" s="465">
        <f>F90+G90+H90+I90+J90+K90+L90+M90+N90+O90+P90+Q90+R90+S90+T90+U90+V90</f>
        <v>19038956.550700001</v>
      </c>
      <c r="F90" s="457">
        <f>'FS-HF2'!Q6+[4]ОтчетГБ!H64+[4]ОтчетГБ!H188+[4]ОтчетГБ!H194+[4]ОтчетГБ!H199+[4]ОтчетГБ!H273</f>
        <v>2468650.2736</v>
      </c>
      <c r="G90" s="457">
        <f>[4]ОтчетГБ!H13</f>
        <v>1168157.4983999999</v>
      </c>
      <c r="H90" s="465"/>
      <c r="I90" s="465"/>
      <c r="J90" s="465"/>
      <c r="K90" s="449">
        <f>[4]ОтчетГБ!H96</f>
        <v>3948069.31</v>
      </c>
      <c r="L90" s="465"/>
      <c r="M90" s="465"/>
      <c r="N90" s="465"/>
      <c r="O90" s="449">
        <v>9809</v>
      </c>
      <c r="P90" s="465"/>
      <c r="Q90" s="465"/>
      <c r="R90" s="465"/>
      <c r="S90" s="465"/>
      <c r="T90" s="409">
        <f>[4]ОтчетГБ!H178</f>
        <v>11277390.468699999</v>
      </c>
      <c r="U90" s="409">
        <v>160640</v>
      </c>
      <c r="V90" s="409">
        <v>6240</v>
      </c>
      <c r="W90" s="465">
        <f>X90+Y90+Z90+AA90+AB90+AC90+AD90</f>
        <v>399657.95578000002</v>
      </c>
      <c r="X90" s="449">
        <f>[4]ОтчетГБ!H242+[4]ОтчетГБ!H219+[4]ОтчетГБ!H212+[4]ОтчетГБ!H210+[4]ОтчетГБ!H83+[4]ОтчетГБ!H73</f>
        <v>399657.95578000002</v>
      </c>
      <c r="Y90" s="465"/>
      <c r="Z90" s="465"/>
      <c r="AA90" s="465"/>
      <c r="AB90" s="465"/>
      <c r="AC90" s="449"/>
      <c r="AD90" s="449"/>
      <c r="AE90" s="465">
        <f>AF90</f>
        <v>0</v>
      </c>
      <c r="AF90" s="465"/>
      <c r="AG90" s="465"/>
      <c r="AH90" s="465"/>
      <c r="AI90" s="465"/>
      <c r="AJ90" s="465"/>
      <c r="AK90" s="465"/>
      <c r="AL90" s="465"/>
      <c r="AM90" s="449"/>
      <c r="AN90" s="465"/>
      <c r="AO90" s="465"/>
      <c r="AP90" s="449">
        <f>'соцфин 9.1'!F18</f>
        <v>4372294</v>
      </c>
      <c r="AQ90" s="449">
        <f>'соцфин 3.1.капит'!H20+ФДХ!H19</f>
        <v>186510.4</v>
      </c>
      <c r="AR90" s="673">
        <f t="shared" si="1"/>
        <v>62874647.919440001</v>
      </c>
    </row>
    <row r="91" spans="1:44" s="443" customFormat="1" ht="75.75" thickBot="1">
      <c r="A91" s="485" t="s">
        <v>1445</v>
      </c>
      <c r="B91" s="486" t="s">
        <v>1446</v>
      </c>
      <c r="C91" s="439"/>
      <c r="D91" s="465"/>
      <c r="E91" s="465"/>
      <c r="F91" s="466"/>
      <c r="G91" s="466"/>
      <c r="H91" s="465"/>
      <c r="I91" s="465"/>
      <c r="J91" s="465"/>
      <c r="K91" s="465"/>
      <c r="L91" s="465"/>
      <c r="M91" s="465"/>
      <c r="N91" s="465"/>
      <c r="O91" s="465"/>
      <c r="P91" s="465"/>
      <c r="Q91" s="465"/>
      <c r="R91" s="465"/>
      <c r="S91" s="465"/>
      <c r="T91" s="467"/>
      <c r="U91" s="467"/>
      <c r="V91" s="467"/>
      <c r="W91" s="465"/>
      <c r="X91" s="465"/>
      <c r="Y91" s="465"/>
      <c r="Z91" s="465"/>
      <c r="AA91" s="465"/>
      <c r="AB91" s="465"/>
      <c r="AC91" s="465"/>
      <c r="AD91" s="465"/>
      <c r="AE91" s="465"/>
      <c r="AF91" s="465"/>
      <c r="AG91" s="465"/>
      <c r="AH91" s="465"/>
      <c r="AI91" s="465"/>
      <c r="AJ91" s="465"/>
      <c r="AK91" s="465"/>
      <c r="AL91" s="465"/>
      <c r="AM91" s="465"/>
      <c r="AN91" s="465"/>
      <c r="AO91" s="465"/>
      <c r="AP91" s="465"/>
      <c r="AQ91" s="465"/>
      <c r="AR91" s="673">
        <f>SUM(C91:AQ91)</f>
        <v>0</v>
      </c>
    </row>
    <row r="92" spans="1:44" s="675" customFormat="1" ht="33" customHeight="1">
      <c r="A92" s="671"/>
      <c r="B92" s="672" t="s">
        <v>2689</v>
      </c>
      <c r="C92" s="673">
        <f>SUM(C3:C91)</f>
        <v>0</v>
      </c>
      <c r="D92" s="673">
        <f t="shared" ref="D92:AR92" si="2">SUM(D3:D91)</f>
        <v>19438614.506480001</v>
      </c>
      <c r="E92" s="673">
        <f t="shared" si="2"/>
        <v>19038956.550700001</v>
      </c>
      <c r="F92" s="673">
        <f t="shared" si="2"/>
        <v>253735571.03667754</v>
      </c>
      <c r="G92" s="673">
        <f t="shared" si="2"/>
        <v>3166713.7512999997</v>
      </c>
      <c r="H92" s="673">
        <f t="shared" si="2"/>
        <v>0</v>
      </c>
      <c r="I92" s="673">
        <f t="shared" si="2"/>
        <v>0</v>
      </c>
      <c r="J92" s="673">
        <f t="shared" si="2"/>
        <v>0</v>
      </c>
      <c r="K92" s="673">
        <f t="shared" si="2"/>
        <v>4246569.2819999997</v>
      </c>
      <c r="L92" s="673">
        <f t="shared" si="2"/>
        <v>0</v>
      </c>
      <c r="M92" s="673">
        <f t="shared" si="2"/>
        <v>0</v>
      </c>
      <c r="N92" s="673">
        <f t="shared" si="2"/>
        <v>0</v>
      </c>
      <c r="O92" s="673">
        <f t="shared" si="2"/>
        <v>9809</v>
      </c>
      <c r="P92" s="673">
        <f t="shared" si="2"/>
        <v>0</v>
      </c>
      <c r="Q92" s="673">
        <f t="shared" si="2"/>
        <v>0</v>
      </c>
      <c r="R92" s="673">
        <f t="shared" si="2"/>
        <v>0</v>
      </c>
      <c r="S92" s="673">
        <f t="shared" si="2"/>
        <v>0</v>
      </c>
      <c r="T92" s="673">
        <f t="shared" si="2"/>
        <v>11277390.468699999</v>
      </c>
      <c r="U92" s="673">
        <f t="shared" si="2"/>
        <v>160640</v>
      </c>
      <c r="V92" s="673">
        <f t="shared" si="2"/>
        <v>6240</v>
      </c>
      <c r="W92" s="673">
        <f t="shared" si="2"/>
        <v>399657.95578000002</v>
      </c>
      <c r="X92" s="673">
        <f t="shared" si="2"/>
        <v>265128888.24142003</v>
      </c>
      <c r="Y92" s="673">
        <f t="shared" si="2"/>
        <v>0</v>
      </c>
      <c r="Z92" s="673">
        <f t="shared" si="2"/>
        <v>0</v>
      </c>
      <c r="AA92" s="673">
        <f t="shared" si="2"/>
        <v>0</v>
      </c>
      <c r="AB92" s="673">
        <f t="shared" si="2"/>
        <v>0</v>
      </c>
      <c r="AC92" s="673">
        <f t="shared" si="2"/>
        <v>0</v>
      </c>
      <c r="AD92" s="673">
        <f t="shared" si="2"/>
        <v>0</v>
      </c>
      <c r="AE92" s="673">
        <f t="shared" si="2"/>
        <v>0</v>
      </c>
      <c r="AF92" s="673">
        <f t="shared" si="2"/>
        <v>5252.1252000000004</v>
      </c>
      <c r="AG92" s="673">
        <f t="shared" si="2"/>
        <v>0</v>
      </c>
      <c r="AH92" s="673">
        <f t="shared" si="2"/>
        <v>0</v>
      </c>
      <c r="AI92" s="673">
        <f t="shared" si="2"/>
        <v>0</v>
      </c>
      <c r="AJ92" s="673">
        <f t="shared" si="2"/>
        <v>0</v>
      </c>
      <c r="AK92" s="673">
        <f t="shared" si="2"/>
        <v>9001196</v>
      </c>
      <c r="AL92" s="673">
        <f t="shared" si="2"/>
        <v>0</v>
      </c>
      <c r="AM92" s="673"/>
      <c r="AN92" s="673">
        <f t="shared" si="2"/>
        <v>0</v>
      </c>
      <c r="AO92" s="673">
        <f t="shared" si="2"/>
        <v>0</v>
      </c>
      <c r="AP92" s="673">
        <f t="shared" si="2"/>
        <v>23797664.699999999</v>
      </c>
      <c r="AQ92" s="673">
        <f>SUM(AQ3:AQ91)</f>
        <v>191579</v>
      </c>
      <c r="AR92" s="674">
        <f t="shared" si="2"/>
        <v>609604742.61825752</v>
      </c>
    </row>
  </sheetData>
  <pageMargins left="0.7" right="0.7" top="0.75" bottom="0.75" header="0.3" footer="0.3"/>
  <pageSetup paperSize="9" scale="88" orientation="portrait" horizontalDpi="300" verticalDpi="300" r:id="rId1"/>
  <rowBreaks count="1" manualBreakCount="1">
    <brk id="23" max="16383" man="1"/>
  </row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7"/>
  <sheetViews>
    <sheetView zoomScale="110" zoomScaleNormal="110" workbookViewId="0">
      <pane ySplit="3" topLeftCell="A46" activePane="bottomLeft" state="frozen"/>
      <selection pane="bottomLeft" activeCell="R11" sqref="R11"/>
    </sheetView>
  </sheetViews>
  <sheetFormatPr defaultColWidth="10.42578125" defaultRowHeight="11.25"/>
  <cols>
    <col min="1" max="1" width="8.42578125" style="1411" customWidth="1"/>
    <col min="2" max="2" width="19" style="1386" customWidth="1"/>
    <col min="3" max="4" width="10.42578125" style="1385"/>
    <col min="5" max="5" width="6.5703125" style="1385" customWidth="1"/>
    <col min="6" max="7" width="10.42578125" style="1385"/>
    <col min="8" max="8" width="7" style="1385" customWidth="1"/>
    <col min="9" max="9" width="10.42578125" style="1385"/>
    <col min="10" max="10" width="10.42578125" style="1417"/>
    <col min="11" max="12" width="4.5703125" style="1385" customWidth="1"/>
    <col min="13" max="13" width="10.42578125" style="1385"/>
    <col min="14" max="14" width="7.28515625" style="1385" customWidth="1"/>
    <col min="15" max="15" width="10.42578125" style="1385"/>
    <col min="16" max="16" width="10.42578125" style="1385" customWidth="1"/>
    <col min="17" max="17" width="10.42578125" style="1389"/>
    <col min="18" max="16384" width="10.42578125" style="1361"/>
  </cols>
  <sheetData>
    <row r="1" spans="1:19">
      <c r="A1" s="1511"/>
      <c r="B1" s="1511"/>
      <c r="C1" s="1512" t="s">
        <v>1247</v>
      </c>
      <c r="D1" s="1513"/>
      <c r="E1" s="1514"/>
      <c r="F1" s="1512" t="s">
        <v>1196</v>
      </c>
      <c r="G1" s="1513"/>
      <c r="H1" s="1513"/>
      <c r="I1" s="1513"/>
      <c r="J1" s="1513"/>
      <c r="K1" s="1515"/>
      <c r="L1" s="1514"/>
      <c r="M1" s="1516" t="s">
        <v>4529</v>
      </c>
      <c r="N1" s="1516"/>
      <c r="O1" s="1516"/>
      <c r="P1" s="1504" t="s">
        <v>4379</v>
      </c>
      <c r="Q1" s="1506" t="s">
        <v>2782</v>
      </c>
    </row>
    <row r="2" spans="1:19" ht="22.5">
      <c r="A2" s="1511"/>
      <c r="B2" s="1511"/>
      <c r="C2" s="1393" t="s">
        <v>2784</v>
      </c>
      <c r="D2" s="1366" t="s">
        <v>2786</v>
      </c>
      <c r="E2" s="1366" t="s">
        <v>4380</v>
      </c>
      <c r="F2" s="1393" t="s">
        <v>2794</v>
      </c>
      <c r="G2" s="1366" t="s">
        <v>2796</v>
      </c>
      <c r="H2" s="1366" t="s">
        <v>1195</v>
      </c>
      <c r="I2" s="1366" t="s">
        <v>2798</v>
      </c>
      <c r="J2" s="1366" t="s">
        <v>2804</v>
      </c>
      <c r="K2" s="1366" t="s">
        <v>4381</v>
      </c>
      <c r="L2" s="1366" t="s">
        <v>4382</v>
      </c>
      <c r="M2" s="1393" t="s">
        <v>2806</v>
      </c>
      <c r="N2" s="1366" t="s">
        <v>4383</v>
      </c>
      <c r="O2" s="1366" t="s">
        <v>2808</v>
      </c>
      <c r="P2" s="1505"/>
      <c r="Q2" s="1507"/>
    </row>
    <row r="3" spans="1:19" ht="80.25" customHeight="1">
      <c r="A3" s="1511"/>
      <c r="B3" s="1511"/>
      <c r="C3" s="1393" t="s">
        <v>2785</v>
      </c>
      <c r="D3" s="1366" t="s">
        <v>2787</v>
      </c>
      <c r="E3" s="1394" t="s">
        <v>4384</v>
      </c>
      <c r="F3" s="1393" t="s">
        <v>2795</v>
      </c>
      <c r="G3" s="1366" t="s">
        <v>2797</v>
      </c>
      <c r="H3" s="1366" t="s">
        <v>4385</v>
      </c>
      <c r="I3" s="1366" t="s">
        <v>2799</v>
      </c>
      <c r="J3" s="1366" t="s">
        <v>2805</v>
      </c>
      <c r="K3" s="1366" t="s">
        <v>4386</v>
      </c>
      <c r="L3" s="1366" t="s">
        <v>4387</v>
      </c>
      <c r="M3" s="1393" t="s">
        <v>2807</v>
      </c>
      <c r="N3" s="1366" t="s">
        <v>4388</v>
      </c>
      <c r="O3" s="1365" t="s">
        <v>4389</v>
      </c>
      <c r="P3" s="1395" t="s">
        <v>4390</v>
      </c>
      <c r="Q3" s="1508"/>
    </row>
    <row r="4" spans="1:19" s="1399" customFormat="1" ht="18.75" customHeight="1">
      <c r="A4" s="1396" t="s">
        <v>4408</v>
      </c>
      <c r="B4" s="1397" t="s">
        <v>4409</v>
      </c>
      <c r="C4" s="1398">
        <f>C5+C6</f>
        <v>398926417.90960997</v>
      </c>
      <c r="D4" s="1398">
        <f>D5+D6</f>
        <v>398926417.90960997</v>
      </c>
      <c r="E4" s="1398"/>
      <c r="F4" s="1398">
        <f>F5+F6</f>
        <v>19425370.699999999</v>
      </c>
      <c r="G4" s="1398">
        <f>G5+G6</f>
        <v>17869687</v>
      </c>
      <c r="H4" s="1398"/>
      <c r="I4" s="1398">
        <f>I5+I6</f>
        <v>23797664.700000003</v>
      </c>
      <c r="J4" s="1398">
        <f>J5+J6</f>
        <v>58847989.780000001</v>
      </c>
      <c r="K4" s="1398"/>
      <c r="L4" s="1398"/>
      <c r="M4" s="1398">
        <f>M5+M6</f>
        <v>95891.503619915864</v>
      </c>
      <c r="N4" s="1398"/>
      <c r="O4" s="1398">
        <f>O5+O6</f>
        <v>95891.503619915864</v>
      </c>
      <c r="P4" s="1398"/>
      <c r="Q4" s="1398">
        <f>Q5+Q6</f>
        <v>477295669.8932299</v>
      </c>
    </row>
    <row r="5" spans="1:19" s="1370" customFormat="1" ht="18.75" customHeight="1">
      <c r="A5" s="1400" t="s">
        <v>2865</v>
      </c>
      <c r="B5" s="1400" t="s">
        <v>1448</v>
      </c>
      <c r="C5" s="1401">
        <f>D5+E5</f>
        <v>396261192.23760998</v>
      </c>
      <c r="D5" s="1401">
        <f>'HF-HC _sha'!D3</f>
        <v>396261192.23760998</v>
      </c>
      <c r="E5" s="1401"/>
      <c r="F5" s="1401">
        <f>'HF-HC _sha'!U3</f>
        <v>19425370.699999999</v>
      </c>
      <c r="G5" s="1401">
        <f>G8+G11+G14</f>
        <v>17869687</v>
      </c>
      <c r="H5" s="1401"/>
      <c r="I5" s="1401">
        <f>I7+I10+I13</f>
        <v>23797664.700000003</v>
      </c>
      <c r="J5" s="1401">
        <f>J8+J14</f>
        <v>58847989.780000001</v>
      </c>
      <c r="K5" s="1401"/>
      <c r="L5" s="1401"/>
      <c r="M5" s="1401">
        <f>O5</f>
        <v>95891.503619915864</v>
      </c>
      <c r="N5" s="1401"/>
      <c r="O5" s="1401">
        <f>'HF-HC _sha'!AA3</f>
        <v>95891.503619915864</v>
      </c>
      <c r="P5" s="1401"/>
      <c r="Q5" s="1401">
        <f>C5+F5+J5+M5+P5</f>
        <v>474630444.22122991</v>
      </c>
      <c r="S5" s="1402"/>
    </row>
    <row r="6" spans="1:19" s="1370" customFormat="1" ht="18.75" customHeight="1">
      <c r="A6" s="1400" t="s">
        <v>1469</v>
      </c>
      <c r="B6" s="1400" t="s">
        <v>2873</v>
      </c>
      <c r="C6" s="1401">
        <f>D6+E6</f>
        <v>2665225.6719999998</v>
      </c>
      <c r="D6" s="1401">
        <f>'HF-HC _sha'!D14</f>
        <v>2665225.6719999998</v>
      </c>
      <c r="E6" s="1401"/>
      <c r="F6" s="1401">
        <f>I6+G6+H6</f>
        <v>0</v>
      </c>
      <c r="G6" s="1401"/>
      <c r="H6" s="1401"/>
      <c r="I6" s="1401">
        <f>I9+I12+I19+I22</f>
        <v>0</v>
      </c>
      <c r="J6" s="1401"/>
      <c r="K6" s="1401"/>
      <c r="L6" s="1401"/>
      <c r="M6" s="1401"/>
      <c r="N6" s="1401"/>
      <c r="O6" s="1401"/>
      <c r="P6" s="1401"/>
      <c r="Q6" s="1401">
        <f>C6+F6+J6+M6+P6</f>
        <v>2665225.6719999998</v>
      </c>
    </row>
    <row r="7" spans="1:19" s="1370" customFormat="1" ht="18.75" customHeight="1">
      <c r="A7" s="1396" t="s">
        <v>4410</v>
      </c>
      <c r="B7" s="1397" t="s">
        <v>4411</v>
      </c>
      <c r="C7" s="1398">
        <f>C8+C9</f>
        <v>253141971.07930002</v>
      </c>
      <c r="D7" s="1403">
        <f>D8+D9</f>
        <v>253141971.07930002</v>
      </c>
      <c r="E7" s="1403"/>
      <c r="F7" s="1398">
        <f>F8+F9</f>
        <v>6961682.5999999996</v>
      </c>
      <c r="G7" s="1403"/>
      <c r="H7" s="1403"/>
      <c r="I7" s="1403">
        <f>I8+I9</f>
        <v>6961682.5999999996</v>
      </c>
      <c r="J7" s="1403"/>
      <c r="K7" s="1403"/>
      <c r="L7" s="1403"/>
      <c r="M7" s="1398">
        <f>M8+M9</f>
        <v>34737</v>
      </c>
      <c r="N7" s="1403"/>
      <c r="O7" s="1403">
        <f>O8+O9</f>
        <v>34737</v>
      </c>
      <c r="P7" s="1398"/>
      <c r="Q7" s="1398">
        <f>Q8+Q9</f>
        <v>316430124.45929998</v>
      </c>
    </row>
    <row r="8" spans="1:19" s="1374" customFormat="1" ht="18.75" customHeight="1">
      <c r="A8" s="1404" t="s">
        <v>1449</v>
      </c>
      <c r="B8" s="1405" t="s">
        <v>1450</v>
      </c>
      <c r="C8" s="1401">
        <f>D8+E8</f>
        <v>250514357.67930001</v>
      </c>
      <c r="D8" s="1406">
        <f>'HF-HC _sha'!D4</f>
        <v>250514357.67930001</v>
      </c>
      <c r="E8" s="1406"/>
      <c r="F8" s="1401">
        <f>I8+G8+H8</f>
        <v>6961682.5999999996</v>
      </c>
      <c r="G8" s="1406"/>
      <c r="H8" s="1406"/>
      <c r="I8" s="1406">
        <f>'HF-HC _sha'!X4</f>
        <v>6961682.5999999996</v>
      </c>
      <c r="J8" s="1406">
        <f>'ОУ 2011'!D6+ОДХ!D11/1000</f>
        <v>28926772.780000001</v>
      </c>
      <c r="K8" s="1406"/>
      <c r="L8" s="1406"/>
      <c r="M8" s="1401">
        <f>O8</f>
        <v>34737</v>
      </c>
      <c r="N8" s="1406"/>
      <c r="O8" s="1406">
        <f>ФДХ!C19</f>
        <v>34737</v>
      </c>
      <c r="P8" s="1401"/>
      <c r="Q8" s="1401">
        <f>C8+F8+J8+M8+P8</f>
        <v>286437550.05930001</v>
      </c>
      <c r="S8" s="1407"/>
    </row>
    <row r="9" spans="1:19" s="1374" customFormat="1" ht="18.75" customHeight="1">
      <c r="A9" s="1404" t="s">
        <v>4412</v>
      </c>
      <c r="B9" s="1405" t="s">
        <v>4413</v>
      </c>
      <c r="C9" s="1401">
        <f>D9+E9</f>
        <v>2627613.4</v>
      </c>
      <c r="D9" s="1406">
        <f>'HF-HC _sha'!D15</f>
        <v>2627613.4</v>
      </c>
      <c r="E9" s="1406"/>
      <c r="F9" s="1401">
        <f>I9+G9+H9</f>
        <v>0</v>
      </c>
      <c r="G9" s="1406"/>
      <c r="H9" s="1406"/>
      <c r="I9" s="1406">
        <f>'HF-HC _sha'!V15</f>
        <v>0</v>
      </c>
      <c r="J9" s="1406">
        <f>'ОУ 2011'!D6</f>
        <v>27364961</v>
      </c>
      <c r="K9" s="1406"/>
      <c r="L9" s="1406"/>
      <c r="M9" s="1401"/>
      <c r="N9" s="1406"/>
      <c r="O9" s="1406"/>
      <c r="P9" s="1401"/>
      <c r="Q9" s="1401">
        <f>C9+F9+J9+M9+P9</f>
        <v>29992574.399999999</v>
      </c>
    </row>
    <row r="10" spans="1:19" s="1374" customFormat="1" ht="18.75" customHeight="1">
      <c r="A10" s="1396" t="s">
        <v>4414</v>
      </c>
      <c r="B10" s="1397" t="s">
        <v>4415</v>
      </c>
      <c r="C10" s="1398">
        <f>C11+C12</f>
        <v>15371293.640000001</v>
      </c>
      <c r="D10" s="1403">
        <f>D11+D12</f>
        <v>15371293.640000001</v>
      </c>
      <c r="E10" s="1403"/>
      <c r="F10" s="1398"/>
      <c r="G10" s="1403"/>
      <c r="H10" s="1403"/>
      <c r="I10" s="1403"/>
      <c r="J10" s="1403"/>
      <c r="K10" s="1403"/>
      <c r="L10" s="1403"/>
      <c r="M10" s="1398"/>
      <c r="N10" s="1403"/>
      <c r="O10" s="1403"/>
      <c r="P10" s="1398"/>
      <c r="Q10" s="1398">
        <f>Q11+Q12</f>
        <v>15371293.640000001</v>
      </c>
    </row>
    <row r="11" spans="1:19" s="1374" customFormat="1" ht="18.75" customHeight="1">
      <c r="A11" s="1404" t="s">
        <v>1455</v>
      </c>
      <c r="B11" s="1405" t="s">
        <v>1456</v>
      </c>
      <c r="C11" s="1401">
        <f>D11+E11</f>
        <v>15371293.640000001</v>
      </c>
      <c r="D11" s="1406">
        <f>'HF-HC _sha'!D7</f>
        <v>15371293.640000001</v>
      </c>
      <c r="E11" s="1406"/>
      <c r="F11" s="1401"/>
      <c r="G11" s="1406"/>
      <c r="H11" s="1406"/>
      <c r="I11" s="1406"/>
      <c r="J11" s="1406"/>
      <c r="K11" s="1406"/>
      <c r="L11" s="1406"/>
      <c r="M11" s="1401"/>
      <c r="N11" s="1406"/>
      <c r="O11" s="1406"/>
      <c r="P11" s="1401"/>
      <c r="Q11" s="1401">
        <f>C11+F11+J11+M11+P11</f>
        <v>15371293.640000001</v>
      </c>
    </row>
    <row r="12" spans="1:19" s="1374" customFormat="1" ht="18.75" customHeight="1">
      <c r="A12" s="1404" t="s">
        <v>1473</v>
      </c>
      <c r="B12" s="1405" t="s">
        <v>4416</v>
      </c>
      <c r="C12" s="1401"/>
      <c r="D12" s="1406"/>
      <c r="E12" s="1406"/>
      <c r="F12" s="1401"/>
      <c r="G12" s="1406"/>
      <c r="H12" s="1406"/>
      <c r="I12" s="1406"/>
      <c r="J12" s="1406"/>
      <c r="K12" s="1406"/>
      <c r="L12" s="1406"/>
      <c r="M12" s="1401"/>
      <c r="N12" s="1406"/>
      <c r="O12" s="1406"/>
      <c r="P12" s="1401"/>
      <c r="Q12" s="1401"/>
    </row>
    <row r="13" spans="1:19" s="1374" customFormat="1" ht="18.75" customHeight="1">
      <c r="A13" s="1396" t="s">
        <v>4417</v>
      </c>
      <c r="B13" s="1397" t="s">
        <v>4418</v>
      </c>
      <c r="C13" s="1398">
        <f>C14+C19</f>
        <v>126427471.60831001</v>
      </c>
      <c r="D13" s="1403">
        <f>D14+D19</f>
        <v>126427471.60831001</v>
      </c>
      <c r="E13" s="1403"/>
      <c r="F13" s="1398">
        <f>F14+F19</f>
        <v>34705669.100000001</v>
      </c>
      <c r="G13" s="1403">
        <f>G14+G19</f>
        <v>17869687</v>
      </c>
      <c r="H13" s="1403"/>
      <c r="I13" s="1403">
        <f>I14+I19</f>
        <v>16835982.100000001</v>
      </c>
      <c r="J13" s="1403"/>
      <c r="K13" s="1403"/>
      <c r="L13" s="1403"/>
      <c r="M13" s="1398"/>
      <c r="N13" s="1403"/>
      <c r="O13" s="1403"/>
      <c r="P13" s="1398"/>
      <c r="Q13" s="1398">
        <f>Q14+Q19</f>
        <v>191054357.70831001</v>
      </c>
    </row>
    <row r="14" spans="1:19" s="1374" customFormat="1" ht="18.75" customHeight="1">
      <c r="A14" s="1404" t="s">
        <v>2868</v>
      </c>
      <c r="B14" s="1405" t="s">
        <v>2869</v>
      </c>
      <c r="C14" s="1401">
        <f>D14+E14</f>
        <v>126427471.60831001</v>
      </c>
      <c r="D14" s="1406">
        <f>D15+D16+D17+D18</f>
        <v>126427471.60831001</v>
      </c>
      <c r="E14" s="1406"/>
      <c r="F14" s="1401">
        <f>I14+G14+H14</f>
        <v>34705669.100000001</v>
      </c>
      <c r="G14" s="1406">
        <f>G15+G16+G17+G18+'[5]НБ выпл.'!C29</f>
        <v>17869687</v>
      </c>
      <c r="H14" s="1406"/>
      <c r="I14" s="1406">
        <f>I15+I16+I17+I18</f>
        <v>16835982.100000001</v>
      </c>
      <c r="J14" s="1406">
        <f>J15+J16+J17</f>
        <v>29921217</v>
      </c>
      <c r="K14" s="1406"/>
      <c r="L14" s="1406"/>
      <c r="M14" s="1401"/>
      <c r="N14" s="1406"/>
      <c r="O14" s="1406"/>
      <c r="P14" s="1401"/>
      <c r="Q14" s="1401">
        <f>C14+F14+J14+M14+P14</f>
        <v>191054357.70831001</v>
      </c>
    </row>
    <row r="15" spans="1:19" s="1374" customFormat="1" ht="18.75" customHeight="1">
      <c r="A15" s="1408" t="s">
        <v>1459</v>
      </c>
      <c r="B15" s="1409" t="s">
        <v>1460</v>
      </c>
      <c r="C15" s="1401">
        <f>D15+E15</f>
        <v>122097865.40831001</v>
      </c>
      <c r="D15" s="1410">
        <f>'HF-HC _sha'!D9</f>
        <v>122097865.40831001</v>
      </c>
      <c r="E15" s="1410"/>
      <c r="F15" s="1401">
        <f>I15+G15+H15</f>
        <v>8085385.4000000004</v>
      </c>
      <c r="G15" s="1410"/>
      <c r="H15" s="1410"/>
      <c r="I15" s="1410">
        <f>'HF-HC _sha'!X9</f>
        <v>8085385.4000000004</v>
      </c>
      <c r="J15" s="1410">
        <f>'ОУ 2011'!D7</f>
        <v>15851619</v>
      </c>
      <c r="K15" s="1410"/>
      <c r="L15" s="1410"/>
      <c r="M15" s="1401"/>
      <c r="N15" s="1410"/>
      <c r="O15" s="1410"/>
      <c r="P15" s="1401"/>
      <c r="Q15" s="1401">
        <f>C15+F15+J15+M15+P15</f>
        <v>146034869.80831003</v>
      </c>
    </row>
    <row r="16" spans="1:19" s="1374" customFormat="1" ht="18.75" customHeight="1">
      <c r="A16" s="1408" t="s">
        <v>1461</v>
      </c>
      <c r="B16" s="1409" t="s">
        <v>1462</v>
      </c>
      <c r="C16" s="1401"/>
      <c r="D16" s="1410"/>
      <c r="E16" s="1410"/>
      <c r="F16" s="1401">
        <f>I16+G16+H16</f>
        <v>1213921.2</v>
      </c>
      <c r="G16" s="1410"/>
      <c r="H16" s="1410"/>
      <c r="I16" s="1410">
        <f>'HF-HC _sha'!X11</f>
        <v>1213921.2</v>
      </c>
      <c r="J16" s="1410">
        <f>'ОУ 2011'!D9</f>
        <v>9259328</v>
      </c>
      <c r="K16" s="1410"/>
      <c r="L16" s="1410"/>
      <c r="M16" s="1401"/>
      <c r="N16" s="1410"/>
      <c r="O16" s="1410"/>
      <c r="P16" s="1401"/>
      <c r="Q16" s="1401">
        <f>C16+F16+J16+M16+P16</f>
        <v>10473249.199999999</v>
      </c>
    </row>
    <row r="17" spans="1:17" s="1374" customFormat="1" ht="18.75" customHeight="1">
      <c r="A17" s="1408" t="s">
        <v>1463</v>
      </c>
      <c r="B17" s="1409" t="s">
        <v>2872</v>
      </c>
      <c r="C17" s="1401">
        <f>D17+E17</f>
        <v>2430770.2000000002</v>
      </c>
      <c r="D17" s="1410">
        <f>'HF-HC _sha'!D12</f>
        <v>2430770.2000000002</v>
      </c>
      <c r="E17" s="1410"/>
      <c r="F17" s="1401">
        <f>I17+G17+H17</f>
        <v>3164381.5</v>
      </c>
      <c r="G17" s="1410"/>
      <c r="H17" s="1410"/>
      <c r="I17" s="1410">
        <f>'HF-HC _sha'!X12</f>
        <v>3164381.5</v>
      </c>
      <c r="J17" s="1410">
        <f>'ОУ 2011'!D8</f>
        <v>4810270</v>
      </c>
      <c r="K17" s="1410"/>
      <c r="L17" s="1410"/>
      <c r="M17" s="1401"/>
      <c r="N17" s="1410"/>
      <c r="O17" s="1410"/>
      <c r="P17" s="1401"/>
      <c r="Q17" s="1401">
        <f>C17+F17+J17+M17+P17</f>
        <v>10405421.699999999</v>
      </c>
    </row>
    <row r="18" spans="1:17" s="1374" customFormat="1" ht="18.75" customHeight="1">
      <c r="A18" s="1408" t="s">
        <v>4419</v>
      </c>
      <c r="B18" s="1409" t="s">
        <v>4420</v>
      </c>
      <c r="C18" s="1401"/>
      <c r="D18" s="1410">
        <f>'HF-HC _sha'!E13</f>
        <v>1898836</v>
      </c>
      <c r="E18" s="1410"/>
      <c r="F18" s="1401">
        <f>I18+G18+H18</f>
        <v>4372294</v>
      </c>
      <c r="G18" s="1410"/>
      <c r="H18" s="1410"/>
      <c r="I18" s="1410">
        <f>'соцфин 9.1'!F18</f>
        <v>4372294</v>
      </c>
      <c r="J18" s="1410"/>
      <c r="K18" s="1410"/>
      <c r="L18" s="1410"/>
      <c r="M18" s="1401"/>
      <c r="N18" s="1410"/>
      <c r="O18" s="1410"/>
      <c r="P18" s="1401"/>
      <c r="Q18" s="1401">
        <f>C18+F18+J18+M18+P18</f>
        <v>4372294</v>
      </c>
    </row>
    <row r="19" spans="1:17" s="1374" customFormat="1" ht="18.75" customHeight="1">
      <c r="A19" s="1404" t="s">
        <v>1474</v>
      </c>
      <c r="B19" s="1405" t="s">
        <v>4421</v>
      </c>
      <c r="C19" s="1401"/>
      <c r="D19" s="1406"/>
      <c r="E19" s="1406"/>
      <c r="F19" s="1401"/>
      <c r="G19" s="1406"/>
      <c r="H19" s="1406"/>
      <c r="I19" s="1406"/>
      <c r="J19" s="1406"/>
      <c r="K19" s="1406"/>
      <c r="L19" s="1406"/>
      <c r="M19" s="1401"/>
      <c r="N19" s="1406"/>
      <c r="O19" s="1406"/>
      <c r="P19" s="1401"/>
      <c r="Q19" s="1401"/>
    </row>
    <row r="20" spans="1:17" s="1374" customFormat="1" ht="18.75" customHeight="1">
      <c r="A20" s="1396" t="s">
        <v>4422</v>
      </c>
      <c r="B20" s="1397" t="s">
        <v>4423</v>
      </c>
      <c r="C20" s="1398"/>
      <c r="D20" s="1403"/>
      <c r="E20" s="1403"/>
      <c r="F20" s="1398"/>
      <c r="G20" s="1403"/>
      <c r="H20" s="1403"/>
      <c r="I20" s="1403"/>
      <c r="J20" s="1403"/>
      <c r="K20" s="1403"/>
      <c r="L20" s="1403"/>
      <c r="M20" s="1398"/>
      <c r="N20" s="1403"/>
      <c r="O20" s="1403"/>
      <c r="P20" s="1398"/>
      <c r="Q20" s="1398"/>
    </row>
    <row r="21" spans="1:17" s="1374" customFormat="1" ht="18.75" customHeight="1">
      <c r="A21" s="1404" t="s">
        <v>1467</v>
      </c>
      <c r="B21" s="1405" t="s">
        <v>4424</v>
      </c>
      <c r="C21" s="1401"/>
      <c r="D21" s="1406"/>
      <c r="E21" s="1406"/>
      <c r="F21" s="1401"/>
      <c r="G21" s="1406"/>
      <c r="H21" s="1406"/>
      <c r="I21" s="1406"/>
      <c r="J21" s="1406"/>
      <c r="K21" s="1406"/>
      <c r="L21" s="1406"/>
      <c r="M21" s="1401"/>
      <c r="N21" s="1406"/>
      <c r="O21" s="1406"/>
      <c r="P21" s="1401"/>
      <c r="Q21" s="1401"/>
    </row>
    <row r="22" spans="1:17" s="1374" customFormat="1" ht="18.75" customHeight="1">
      <c r="A22" s="1404" t="s">
        <v>1476</v>
      </c>
      <c r="B22" s="1405" t="s">
        <v>4425</v>
      </c>
      <c r="C22" s="1401"/>
      <c r="D22" s="1406"/>
      <c r="E22" s="1406"/>
      <c r="F22" s="1401"/>
      <c r="G22" s="1406"/>
      <c r="H22" s="1406"/>
      <c r="I22" s="1406"/>
      <c r="J22" s="1406"/>
      <c r="K22" s="1406"/>
      <c r="L22" s="1406"/>
      <c r="M22" s="1401"/>
      <c r="N22" s="1406"/>
      <c r="O22" s="1406"/>
      <c r="P22" s="1401"/>
      <c r="Q22" s="1401"/>
    </row>
    <row r="23" spans="1:17" s="1370" customFormat="1" ht="18.75" customHeight="1">
      <c r="A23" s="1400" t="s">
        <v>4426</v>
      </c>
      <c r="B23" s="1400" t="s">
        <v>4427</v>
      </c>
      <c r="C23" s="1401">
        <f t="shared" ref="C23:C48" si="0">D23+E23</f>
        <v>0</v>
      </c>
      <c r="D23" s="1401"/>
      <c r="E23" s="1401"/>
      <c r="F23" s="1401"/>
      <c r="G23" s="1401"/>
      <c r="H23" s="1401"/>
      <c r="I23" s="1401"/>
      <c r="J23" s="1401">
        <f>J24</f>
        <v>126175</v>
      </c>
      <c r="K23" s="1401"/>
      <c r="L23" s="1401"/>
      <c r="M23" s="1401"/>
      <c r="N23" s="1401"/>
      <c r="O23" s="1401"/>
      <c r="P23" s="1401"/>
      <c r="Q23" s="1401">
        <f t="shared" ref="Q23:Q48" si="1">C23+F23+J23+M23+P23</f>
        <v>126175</v>
      </c>
    </row>
    <row r="24" spans="1:17" s="1370" customFormat="1" ht="18.75" customHeight="1">
      <c r="A24" s="1404" t="s">
        <v>1481</v>
      </c>
      <c r="B24" s="1405" t="s">
        <v>4428</v>
      </c>
      <c r="C24" s="1401"/>
      <c r="D24" s="1406"/>
      <c r="E24" s="1406"/>
      <c r="F24" s="1401"/>
      <c r="G24" s="1406"/>
      <c r="H24" s="1406"/>
      <c r="I24" s="1406"/>
      <c r="J24" s="1406">
        <f>'ОУ 2011'!D12+'ОУ 2011'!D13+'ОУ 2011'!D14+'ОУ 2011'!D17</f>
        <v>126175</v>
      </c>
      <c r="K24" s="1406"/>
      <c r="L24" s="1406"/>
      <c r="M24" s="1401"/>
      <c r="N24" s="1406"/>
      <c r="O24" s="1406"/>
      <c r="P24" s="1401"/>
      <c r="Q24" s="1401"/>
    </row>
    <row r="25" spans="1:17" s="1370" customFormat="1" ht="18.75" customHeight="1">
      <c r="A25" s="1404" t="s">
        <v>1483</v>
      </c>
      <c r="B25" s="1405" t="s">
        <v>4429</v>
      </c>
      <c r="C25" s="1401"/>
      <c r="D25" s="1406"/>
      <c r="E25" s="1406"/>
      <c r="F25" s="1401"/>
      <c r="G25" s="1406"/>
      <c r="H25" s="1406"/>
      <c r="I25" s="1406"/>
      <c r="J25" s="1406"/>
      <c r="K25" s="1406"/>
      <c r="L25" s="1406"/>
      <c r="M25" s="1401"/>
      <c r="N25" s="1406"/>
      <c r="O25" s="1406"/>
      <c r="P25" s="1401"/>
      <c r="Q25" s="1401"/>
    </row>
    <row r="26" spans="1:17" s="1370" customFormat="1" ht="18.75" customHeight="1">
      <c r="A26" s="1404" t="s">
        <v>1485</v>
      </c>
      <c r="B26" s="1405" t="s">
        <v>4430</v>
      </c>
      <c r="C26" s="1401"/>
      <c r="D26" s="1406"/>
      <c r="E26" s="1406"/>
      <c r="F26" s="1401"/>
      <c r="G26" s="1406"/>
      <c r="H26" s="1406"/>
      <c r="I26" s="1406"/>
      <c r="J26" s="1406"/>
      <c r="K26" s="1406"/>
      <c r="L26" s="1406"/>
      <c r="M26" s="1401"/>
      <c r="N26" s="1406"/>
      <c r="O26" s="1406"/>
      <c r="P26" s="1401"/>
      <c r="Q26" s="1401"/>
    </row>
    <row r="27" spans="1:17" s="1370" customFormat="1" ht="18.75" customHeight="1">
      <c r="A27" s="1404" t="s">
        <v>4431</v>
      </c>
      <c r="B27" s="1405" t="s">
        <v>4432</v>
      </c>
      <c r="C27" s="1401"/>
      <c r="D27" s="1406"/>
      <c r="E27" s="1406"/>
      <c r="F27" s="1401"/>
      <c r="G27" s="1406"/>
      <c r="H27" s="1406"/>
      <c r="I27" s="1406"/>
      <c r="J27" s="1406"/>
      <c r="K27" s="1406"/>
      <c r="L27" s="1406"/>
      <c r="M27" s="1401"/>
      <c r="N27" s="1406"/>
      <c r="O27" s="1406"/>
      <c r="P27" s="1401"/>
      <c r="Q27" s="1401"/>
    </row>
    <row r="28" spans="1:17" s="1370" customFormat="1" ht="18.75" customHeight="1">
      <c r="A28" s="1400" t="s">
        <v>2875</v>
      </c>
      <c r="B28" s="1400" t="s">
        <v>1488</v>
      </c>
      <c r="C28" s="1401">
        <f>D28+E28</f>
        <v>28017190.693990003</v>
      </c>
      <c r="D28" s="1401">
        <f>D30+D31+D29</f>
        <v>28017190.693990003</v>
      </c>
      <c r="E28" s="1401"/>
      <c r="F28" s="1401"/>
      <c r="G28" s="1401"/>
      <c r="H28" s="1401"/>
      <c r="I28" s="1401"/>
      <c r="J28" s="1401">
        <f>'ОУ 2011'!D10+ОДХ!D8/1000</f>
        <v>26897663.552000001</v>
      </c>
      <c r="K28" s="1401"/>
      <c r="L28" s="1401"/>
      <c r="M28" s="1401"/>
      <c r="N28" s="1401"/>
      <c r="O28" s="1401"/>
      <c r="P28" s="1401"/>
      <c r="Q28" s="1401">
        <f t="shared" si="1"/>
        <v>54914854.245990008</v>
      </c>
    </row>
    <row r="29" spans="1:17" s="1370" customFormat="1" ht="18.75" customHeight="1">
      <c r="A29" s="1404" t="s">
        <v>1489</v>
      </c>
      <c r="B29" s="1405" t="s">
        <v>4433</v>
      </c>
      <c r="C29" s="1401"/>
      <c r="D29" s="1406">
        <f>'HF-HC _sha'!D21</f>
        <v>5699496.9946000008</v>
      </c>
      <c r="E29" s="1406"/>
      <c r="F29" s="1401"/>
      <c r="G29" s="1406"/>
      <c r="H29" s="1406"/>
      <c r="I29" s="1406"/>
      <c r="J29" s="1406"/>
      <c r="K29" s="1406"/>
      <c r="L29" s="1406"/>
      <c r="M29" s="1401"/>
      <c r="N29" s="1406"/>
      <c r="O29" s="1406"/>
      <c r="P29" s="1401"/>
      <c r="Q29" s="1401"/>
    </row>
    <row r="30" spans="1:17" s="1374" customFormat="1" ht="18.75" customHeight="1">
      <c r="A30" s="1404" t="s">
        <v>1491</v>
      </c>
      <c r="B30" s="1405" t="s">
        <v>1492</v>
      </c>
      <c r="C30" s="1401">
        <f t="shared" si="0"/>
        <v>738653.57860000001</v>
      </c>
      <c r="D30" s="1406">
        <f>'HF-HC _sha'!C20</f>
        <v>738653.57860000001</v>
      </c>
      <c r="E30" s="1406"/>
      <c r="F30" s="1401"/>
      <c r="G30" s="1406"/>
      <c r="H30" s="1406"/>
      <c r="I30" s="1406"/>
      <c r="J30" s="1406"/>
      <c r="K30" s="1406"/>
      <c r="L30" s="1406"/>
      <c r="M30" s="1401"/>
      <c r="N30" s="1406"/>
      <c r="O30" s="1406"/>
      <c r="P30" s="1401"/>
      <c r="Q30" s="1401">
        <f t="shared" si="1"/>
        <v>738653.57860000001</v>
      </c>
    </row>
    <row r="31" spans="1:17" s="1374" customFormat="1" ht="18.75" customHeight="1">
      <c r="A31" s="1404" t="s">
        <v>1493</v>
      </c>
      <c r="B31" s="1405" t="s">
        <v>2876</v>
      </c>
      <c r="C31" s="1401">
        <f t="shared" si="0"/>
        <v>21579040.120790001</v>
      </c>
      <c r="D31" s="1406">
        <f>'HF-HC _sha'!D19</f>
        <v>21579040.120790001</v>
      </c>
      <c r="E31" s="1406"/>
      <c r="F31" s="1401"/>
      <c r="G31" s="1406"/>
      <c r="H31" s="1406"/>
      <c r="I31" s="1406"/>
      <c r="J31" s="1406"/>
      <c r="K31" s="1406"/>
      <c r="L31" s="1406"/>
      <c r="M31" s="1401"/>
      <c r="N31" s="1406"/>
      <c r="O31" s="1406"/>
      <c r="P31" s="1401"/>
      <c r="Q31" s="1401">
        <f t="shared" si="1"/>
        <v>21579040.120790001</v>
      </c>
    </row>
    <row r="32" spans="1:17" s="1370" customFormat="1" ht="18.75" customHeight="1">
      <c r="A32" s="1400" t="s">
        <v>2878</v>
      </c>
      <c r="B32" s="1400" t="s">
        <v>2879</v>
      </c>
      <c r="C32" s="1401">
        <f t="shared" si="0"/>
        <v>32490898.277219996</v>
      </c>
      <c r="D32" s="1401">
        <f>D33+D37</f>
        <v>32490898.277219996</v>
      </c>
      <c r="E32" s="1401"/>
      <c r="F32" s="1401"/>
      <c r="G32" s="1401"/>
      <c r="H32" s="1401"/>
      <c r="I32" s="1401"/>
      <c r="J32" s="1401">
        <f>J33+J37</f>
        <v>113360900</v>
      </c>
      <c r="K32" s="1401"/>
      <c r="L32" s="1401"/>
      <c r="M32" s="1401"/>
      <c r="N32" s="1401"/>
      <c r="O32" s="1401"/>
      <c r="P32" s="1401"/>
      <c r="Q32" s="1401">
        <f t="shared" si="1"/>
        <v>145851798.27722001</v>
      </c>
    </row>
    <row r="33" spans="1:19" s="1374" customFormat="1" ht="18.75" customHeight="1">
      <c r="A33" s="1404" t="s">
        <v>2880</v>
      </c>
      <c r="B33" s="1405" t="s">
        <v>2881</v>
      </c>
      <c r="C33" s="1401">
        <f t="shared" si="0"/>
        <v>32490898.277219996</v>
      </c>
      <c r="D33" s="1406">
        <f>'HF-HC _sha'!D24</f>
        <v>32490898.277219996</v>
      </c>
      <c r="E33" s="1406"/>
      <c r="F33" s="1401"/>
      <c r="G33" s="1406"/>
      <c r="H33" s="1406"/>
      <c r="I33" s="1406"/>
      <c r="J33" s="1406">
        <f>'Розница ЛС'!I26*1000</f>
        <v>90440100</v>
      </c>
      <c r="K33" s="1406"/>
      <c r="L33" s="1406"/>
      <c r="M33" s="1401"/>
      <c r="N33" s="1406"/>
      <c r="O33" s="1406"/>
      <c r="P33" s="1401"/>
      <c r="Q33" s="1401">
        <f t="shared" si="1"/>
        <v>122930998.27722</v>
      </c>
    </row>
    <row r="34" spans="1:19" s="1374" customFormat="1" ht="18.75" customHeight="1">
      <c r="A34" s="1408" t="s">
        <v>1505</v>
      </c>
      <c r="B34" s="1409" t="s">
        <v>4434</v>
      </c>
      <c r="C34" s="1401"/>
      <c r="D34" s="1410"/>
      <c r="E34" s="1410"/>
      <c r="F34" s="1401"/>
      <c r="G34" s="1410"/>
      <c r="H34" s="1410"/>
      <c r="I34" s="1410"/>
      <c r="J34" s="1410"/>
      <c r="K34" s="1410"/>
      <c r="L34" s="1410"/>
      <c r="M34" s="1401"/>
      <c r="N34" s="1410"/>
      <c r="O34" s="1410"/>
      <c r="P34" s="1401"/>
      <c r="Q34" s="1401"/>
    </row>
    <row r="35" spans="1:19" s="1374" customFormat="1" ht="18.75" customHeight="1">
      <c r="A35" s="1408" t="s">
        <v>1507</v>
      </c>
      <c r="B35" s="1409" t="s">
        <v>4435</v>
      </c>
      <c r="C35" s="1401"/>
      <c r="D35" s="1410"/>
      <c r="E35" s="1410"/>
      <c r="F35" s="1401"/>
      <c r="G35" s="1410"/>
      <c r="H35" s="1410"/>
      <c r="I35" s="1410"/>
      <c r="J35" s="1410"/>
      <c r="K35" s="1410"/>
      <c r="L35" s="1410"/>
      <c r="M35" s="1401"/>
      <c r="N35" s="1410"/>
      <c r="O35" s="1410"/>
      <c r="P35" s="1401"/>
      <c r="Q35" s="1401"/>
    </row>
    <row r="36" spans="1:19" s="1374" customFormat="1" ht="18.75" customHeight="1">
      <c r="A36" s="1408" t="s">
        <v>1509</v>
      </c>
      <c r="B36" s="1409" t="s">
        <v>4436</v>
      </c>
      <c r="C36" s="1401"/>
      <c r="D36" s="1410"/>
      <c r="E36" s="1410"/>
      <c r="F36" s="1401"/>
      <c r="G36" s="1410"/>
      <c r="H36" s="1410"/>
      <c r="I36" s="1410"/>
      <c r="J36" s="1410"/>
      <c r="K36" s="1410"/>
      <c r="L36" s="1410"/>
      <c r="M36" s="1401"/>
      <c r="N36" s="1410"/>
      <c r="O36" s="1410"/>
      <c r="P36" s="1401"/>
      <c r="Q36" s="1401"/>
    </row>
    <row r="37" spans="1:19" s="1374" customFormat="1" ht="18.75" customHeight="1">
      <c r="A37" s="1404" t="s">
        <v>2882</v>
      </c>
      <c r="B37" s="1405" t="s">
        <v>2883</v>
      </c>
      <c r="C37" s="1401">
        <f t="shared" si="0"/>
        <v>0</v>
      </c>
      <c r="D37" s="1406">
        <f>'HF-HC _sha'!D25</f>
        <v>0</v>
      </c>
      <c r="E37" s="1406"/>
      <c r="F37" s="1401"/>
      <c r="G37" s="1406"/>
      <c r="H37" s="1406"/>
      <c r="I37" s="1406"/>
      <c r="J37" s="1406">
        <f>'Розница ЛС'!I27*1000</f>
        <v>22920800</v>
      </c>
      <c r="K37" s="1406"/>
      <c r="L37" s="1406"/>
      <c r="M37" s="1401"/>
      <c r="N37" s="1406"/>
      <c r="O37" s="1406"/>
      <c r="P37" s="1401"/>
      <c r="Q37" s="1401">
        <f t="shared" si="1"/>
        <v>22920800</v>
      </c>
    </row>
    <row r="38" spans="1:19" s="1370" customFormat="1" ht="18.75" customHeight="1">
      <c r="A38" s="1400" t="s">
        <v>2886</v>
      </c>
      <c r="B38" s="1400" t="s">
        <v>2887</v>
      </c>
      <c r="C38" s="1401">
        <f t="shared" si="0"/>
        <v>1697786.7180000001</v>
      </c>
      <c r="D38" s="1401">
        <f>D39+D40+D41+D43+D42+D44</f>
        <v>1697786.7180000001</v>
      </c>
      <c r="E38" s="1401"/>
      <c r="F38" s="1401"/>
      <c r="G38" s="1401"/>
      <c r="H38" s="1401"/>
      <c r="I38" s="1401"/>
      <c r="J38" s="1401"/>
      <c r="K38" s="1401"/>
      <c r="L38" s="1401"/>
      <c r="M38" s="1401">
        <f>M39+M40+M41+M42+M43+M44</f>
        <v>1080075.1925583037</v>
      </c>
      <c r="N38" s="1401"/>
      <c r="O38" s="1401"/>
      <c r="P38" s="1401"/>
      <c r="Q38" s="1401">
        <f t="shared" si="1"/>
        <v>2777861.9105583038</v>
      </c>
    </row>
    <row r="39" spans="1:19" s="1374" customFormat="1" ht="18.75" customHeight="1">
      <c r="A39" s="1404" t="s">
        <v>1526</v>
      </c>
      <c r="B39" s="1405" t="s">
        <v>2888</v>
      </c>
      <c r="C39" s="1401">
        <f t="shared" si="0"/>
        <v>1697786.7180000001</v>
      </c>
      <c r="D39" s="1406">
        <f>'HF-HC _sha'!D28</f>
        <v>1697786.7180000001</v>
      </c>
      <c r="E39" s="1406"/>
      <c r="F39" s="1401"/>
      <c r="G39" s="1406"/>
      <c r="H39" s="1406"/>
      <c r="I39" s="1406"/>
      <c r="J39" s="1406"/>
      <c r="K39" s="1406"/>
      <c r="L39" s="1406"/>
      <c r="M39" s="1401"/>
      <c r="N39" s="1406"/>
      <c r="O39" s="1406"/>
      <c r="P39" s="1401"/>
      <c r="Q39" s="1401">
        <f t="shared" si="1"/>
        <v>1697786.7180000001</v>
      </c>
    </row>
    <row r="40" spans="1:19" s="1374" customFormat="1" ht="18.75" customHeight="1">
      <c r="A40" s="1404" t="s">
        <v>1528</v>
      </c>
      <c r="B40" s="1405" t="s">
        <v>2889</v>
      </c>
      <c r="C40" s="1401">
        <f t="shared" si="0"/>
        <v>0</v>
      </c>
      <c r="D40" s="1406"/>
      <c r="E40" s="1406"/>
      <c r="F40" s="1401"/>
      <c r="G40" s="1406"/>
      <c r="H40" s="1406"/>
      <c r="I40" s="1406"/>
      <c r="J40" s="1406"/>
      <c r="K40" s="1406"/>
      <c r="L40" s="1406"/>
      <c r="M40" s="1401">
        <f>N40+O40</f>
        <v>1080075.1925583037</v>
      </c>
      <c r="N40" s="1406"/>
      <c r="O40" s="1406">
        <f>'HF-HC _sha'!AA29</f>
        <v>1080075.1925583037</v>
      </c>
      <c r="P40" s="1401"/>
      <c r="Q40" s="1401">
        <f t="shared" si="1"/>
        <v>1080075.1925583037</v>
      </c>
    </row>
    <row r="41" spans="1:19" s="1374" customFormat="1" ht="18.75" customHeight="1">
      <c r="A41" s="1404" t="s">
        <v>1530</v>
      </c>
      <c r="B41" s="1405" t="s">
        <v>4437</v>
      </c>
      <c r="C41" s="1401">
        <f t="shared" si="0"/>
        <v>0</v>
      </c>
      <c r="D41" s="1406"/>
      <c r="E41" s="1406"/>
      <c r="F41" s="1401"/>
      <c r="G41" s="1406"/>
      <c r="H41" s="1406"/>
      <c r="I41" s="1406"/>
      <c r="J41" s="1406"/>
      <c r="K41" s="1406"/>
      <c r="L41" s="1406"/>
      <c r="M41" s="1401"/>
      <c r="N41" s="1406"/>
      <c r="O41" s="1406"/>
      <c r="P41" s="1401"/>
      <c r="Q41" s="1401">
        <f t="shared" si="1"/>
        <v>0</v>
      </c>
    </row>
    <row r="42" spans="1:19" s="1374" customFormat="1" ht="18.75" customHeight="1">
      <c r="A42" s="1404" t="s">
        <v>1532</v>
      </c>
      <c r="B42" s="1405" t="s">
        <v>4438</v>
      </c>
      <c r="C42" s="1401">
        <f t="shared" si="0"/>
        <v>0</v>
      </c>
      <c r="D42" s="1406"/>
      <c r="E42" s="1406"/>
      <c r="F42" s="1401"/>
      <c r="G42" s="1406"/>
      <c r="H42" s="1406"/>
      <c r="I42" s="1406"/>
      <c r="J42" s="1406"/>
      <c r="K42" s="1406"/>
      <c r="L42" s="1406"/>
      <c r="M42" s="1401"/>
      <c r="N42" s="1406"/>
      <c r="O42" s="1406"/>
      <c r="P42" s="1401"/>
      <c r="Q42" s="1401">
        <f t="shared" si="1"/>
        <v>0</v>
      </c>
    </row>
    <row r="43" spans="1:19" s="1374" customFormat="1" ht="18.75" customHeight="1">
      <c r="A43" s="1404" t="s">
        <v>1534</v>
      </c>
      <c r="B43" s="1405" t="s">
        <v>3734</v>
      </c>
      <c r="C43" s="1401">
        <f t="shared" si="0"/>
        <v>0</v>
      </c>
      <c r="D43" s="1406"/>
      <c r="E43" s="1406"/>
      <c r="F43" s="1401"/>
      <c r="G43" s="1406"/>
      <c r="H43" s="1406"/>
      <c r="I43" s="1406"/>
      <c r="J43" s="1406"/>
      <c r="K43" s="1406"/>
      <c r="L43" s="1406"/>
      <c r="M43" s="1401"/>
      <c r="N43" s="1406"/>
      <c r="O43" s="1406"/>
      <c r="P43" s="1401"/>
      <c r="Q43" s="1401">
        <f t="shared" si="1"/>
        <v>0</v>
      </c>
    </row>
    <row r="44" spans="1:19" s="1374" customFormat="1" ht="18.75" customHeight="1">
      <c r="A44" s="1404" t="s">
        <v>4439</v>
      </c>
      <c r="B44" s="1405" t="s">
        <v>4440</v>
      </c>
      <c r="C44" s="1401"/>
      <c r="D44" s="1406"/>
      <c r="E44" s="1406"/>
      <c r="F44" s="1401"/>
      <c r="G44" s="1406"/>
      <c r="H44" s="1406"/>
      <c r="I44" s="1406"/>
      <c r="J44" s="1406"/>
      <c r="K44" s="1406"/>
      <c r="L44" s="1406"/>
      <c r="M44" s="1401"/>
      <c r="N44" s="1406"/>
      <c r="O44" s="1406"/>
      <c r="P44" s="1401"/>
      <c r="Q44" s="1401"/>
    </row>
    <row r="45" spans="1:19" s="1370" customFormat="1" ht="18.75" customHeight="1">
      <c r="A45" s="1400" t="s">
        <v>2890</v>
      </c>
      <c r="B45" s="1400" t="s">
        <v>2891</v>
      </c>
      <c r="C45" s="1401">
        <f>D45+E45</f>
        <v>16065945.379699998</v>
      </c>
      <c r="D45" s="1401">
        <f>D46+D47</f>
        <v>16065945.379699998</v>
      </c>
      <c r="E45" s="1401"/>
      <c r="F45" s="1401">
        <f>I45+G45+H45</f>
        <v>12402728</v>
      </c>
      <c r="G45" s="1401">
        <f>G46+G47</f>
        <v>9001196</v>
      </c>
      <c r="H45" s="1401"/>
      <c r="I45" s="1401">
        <f>I46+I47</f>
        <v>3401532</v>
      </c>
      <c r="J45" s="1401"/>
      <c r="K45" s="1401"/>
      <c r="L45" s="1401"/>
      <c r="M45" s="1401">
        <f>O45</f>
        <v>154570.38787879093</v>
      </c>
      <c r="N45" s="1401"/>
      <c r="O45" s="1401">
        <f>'HF-HC _sha'!AA30</f>
        <v>154570.38787879093</v>
      </c>
      <c r="P45" s="1401"/>
      <c r="Q45" s="1401">
        <f t="shared" si="1"/>
        <v>28623243.767578788</v>
      </c>
      <c r="S45" s="1402"/>
    </row>
    <row r="46" spans="1:19" s="1374" customFormat="1" ht="18.75" customHeight="1">
      <c r="A46" s="1404" t="s">
        <v>2892</v>
      </c>
      <c r="B46" s="1405" t="s">
        <v>2891</v>
      </c>
      <c r="C46" s="1401">
        <f t="shared" si="0"/>
        <v>16065945.379699998</v>
      </c>
      <c r="D46" s="1406">
        <f>'HF-HC _sha'!C30</f>
        <v>16065945.379699998</v>
      </c>
      <c r="E46" s="1406"/>
      <c r="F46" s="1401">
        <f>G46+H46+I46</f>
        <v>3401532</v>
      </c>
      <c r="G46" s="1406"/>
      <c r="H46" s="1406"/>
      <c r="I46" s="1406">
        <f>'HF-HC _sha'!W31</f>
        <v>3401532</v>
      </c>
      <c r="J46" s="1406"/>
      <c r="K46" s="1406"/>
      <c r="L46" s="1406"/>
      <c r="M46" s="1401"/>
      <c r="N46" s="1406"/>
      <c r="O46" s="1406"/>
      <c r="P46" s="1401"/>
      <c r="Q46" s="1401">
        <f t="shared" si="1"/>
        <v>19467477.379699998</v>
      </c>
    </row>
    <row r="47" spans="1:19" s="1374" customFormat="1" ht="18.75" customHeight="1">
      <c r="A47" s="1404" t="s">
        <v>1556</v>
      </c>
      <c r="B47" s="1405" t="s">
        <v>4372</v>
      </c>
      <c r="C47" s="1401"/>
      <c r="D47" s="1406"/>
      <c r="E47" s="1406"/>
      <c r="F47" s="1401">
        <f>I47+G47+H47</f>
        <v>9001196</v>
      </c>
      <c r="G47" s="1406">
        <f>'HF-HC _sha'!V36</f>
        <v>9001196</v>
      </c>
      <c r="H47" s="1406"/>
      <c r="I47" s="1406"/>
      <c r="J47" s="1406"/>
      <c r="K47" s="1406"/>
      <c r="L47" s="1406"/>
      <c r="M47" s="1401"/>
      <c r="N47" s="1406"/>
      <c r="O47" s="1406"/>
      <c r="P47" s="1401"/>
      <c r="Q47" s="1401">
        <f t="shared" si="1"/>
        <v>9001196</v>
      </c>
    </row>
    <row r="48" spans="1:19" s="1370" customFormat="1" ht="18.75" customHeight="1">
      <c r="A48" s="1400" t="s">
        <v>4441</v>
      </c>
      <c r="B48" s="1400" t="s">
        <v>4442</v>
      </c>
      <c r="C48" s="1401">
        <f t="shared" si="0"/>
        <v>43162598.2073</v>
      </c>
      <c r="D48" s="1401">
        <f>'HF-HC _sha'!C38+'HF-HC _sha'!C48+'HF-HC _sha'!C49+'HF-HC _sha'!C50+'HF-HC _sha'!C56+'HF-HC _sha'!C57</f>
        <v>43162598.2073</v>
      </c>
      <c r="E48" s="1401"/>
      <c r="F48" s="1401">
        <f>'HF-HC _sha'!U57</f>
        <v>4372294</v>
      </c>
      <c r="G48" s="1401"/>
      <c r="H48" s="1401"/>
      <c r="I48" s="1401">
        <f>'HF-HC _sha'!W57</f>
        <v>4372294</v>
      </c>
      <c r="J48" s="1401"/>
      <c r="K48" s="1401"/>
      <c r="L48" s="1401"/>
      <c r="M48" s="1401">
        <f>'HF-HC _sha'!Z57+'HF-HC _sha'!Z48+'HF-HC _sha'!Z47+'HF-HC _sha'!Z43+'HF-HC _sha'!Z38+'HF-HC _sha'!Z37</f>
        <v>4141544.4307304416</v>
      </c>
      <c r="N48" s="1401"/>
      <c r="O48" s="1401">
        <f>'HF-HC _sha'!AA37+'HF-HC _sha'!AA38+'HF-HC _sha'!AA48+'HF-HC _sha'!AA57</f>
        <v>4141544.4307304416</v>
      </c>
      <c r="P48" s="1401"/>
      <c r="Q48" s="1401">
        <f t="shared" si="1"/>
        <v>51676436.63803044</v>
      </c>
    </row>
    <row r="49" spans="1:19" s="1370" customFormat="1" ht="18.75" customHeight="1">
      <c r="A49" s="1509" t="s">
        <v>2782</v>
      </c>
      <c r="B49" s="1510"/>
      <c r="C49" s="1401">
        <f>D49+E49</f>
        <v>520360837.18581998</v>
      </c>
      <c r="D49" s="1401">
        <f>D5+D6+D23+D28+D32+D38+D45+D48</f>
        <v>520360837.18581998</v>
      </c>
      <c r="E49" s="1401"/>
      <c r="F49" s="1401">
        <f>F5+F6+F23+F28+F32+F38+F45+F48</f>
        <v>36200392.700000003</v>
      </c>
      <c r="G49" s="1401">
        <f>G5+G6+G23+G28+G32+G38+G45+G48</f>
        <v>26870883</v>
      </c>
      <c r="H49" s="1401"/>
      <c r="I49" s="1401">
        <f>I5+I6+I23+I28+I32+I38+I45+I48</f>
        <v>31571490.700000003</v>
      </c>
      <c r="J49" s="1401">
        <f>J5+J6+J23+J28+J32+J38+J45+J48</f>
        <v>199232728.33200002</v>
      </c>
      <c r="K49" s="1401"/>
      <c r="L49" s="1401"/>
      <c r="M49" s="1401">
        <f>O49</f>
        <v>4392006.3222291488</v>
      </c>
      <c r="N49" s="1401"/>
      <c r="O49" s="1401">
        <f>O5+O6+O23+O28+O32+O38+O45+O48</f>
        <v>4392006.3222291488</v>
      </c>
      <c r="P49" s="1401"/>
      <c r="Q49" s="1401">
        <f>C49+F49+J49+M49+P49</f>
        <v>760185964.5400492</v>
      </c>
    </row>
    <row r="50" spans="1:19">
      <c r="C50" s="1412"/>
      <c r="D50" s="1387"/>
      <c r="E50" s="1387"/>
      <c r="F50" s="1387"/>
      <c r="G50" s="1387"/>
      <c r="H50" s="1387"/>
      <c r="I50" s="1387"/>
      <c r="J50" s="1412"/>
      <c r="K50" s="1412"/>
      <c r="L50" s="1412"/>
      <c r="M50" s="1387"/>
      <c r="N50" s="1387"/>
      <c r="O50" s="1387"/>
      <c r="P50" s="1387"/>
      <c r="Q50" s="1413"/>
    </row>
    <row r="51" spans="1:19">
      <c r="D51" s="1387"/>
      <c r="J51" s="1385"/>
      <c r="Q51" s="1414"/>
    </row>
    <row r="52" spans="1:19">
      <c r="J52" s="1385"/>
    </row>
    <row r="53" spans="1:19">
      <c r="J53" s="1385"/>
      <c r="Q53" s="1414"/>
    </row>
    <row r="54" spans="1:19">
      <c r="D54" s="1387"/>
      <c r="E54" s="1387"/>
      <c r="J54" s="1385"/>
      <c r="Q54" s="1361"/>
    </row>
    <row r="55" spans="1:19">
      <c r="D55" s="1387"/>
      <c r="E55" s="1387"/>
      <c r="J55" s="1385"/>
      <c r="Q55" s="1414"/>
    </row>
    <row r="56" spans="1:19">
      <c r="D56" s="1387"/>
      <c r="E56" s="1387"/>
      <c r="J56" s="1385"/>
      <c r="Q56" s="1361"/>
    </row>
    <row r="57" spans="1:19">
      <c r="A57" s="1361"/>
      <c r="B57" s="1361"/>
      <c r="C57" s="1361"/>
      <c r="D57" s="1387"/>
      <c r="E57" s="1387"/>
      <c r="J57" s="1385"/>
      <c r="Q57" s="1415"/>
    </row>
    <row r="58" spans="1:19">
      <c r="A58" s="1361"/>
      <c r="B58" s="1361"/>
      <c r="C58" s="1361"/>
      <c r="D58" s="1387"/>
      <c r="E58" s="1387"/>
      <c r="J58" s="1385"/>
      <c r="Q58" s="1361"/>
      <c r="S58" s="1416"/>
    </row>
    <row r="59" spans="1:19">
      <c r="A59" s="1361"/>
      <c r="B59" s="1361"/>
      <c r="C59" s="1361"/>
      <c r="D59" s="1387"/>
      <c r="E59" s="1387"/>
      <c r="J59" s="1385"/>
      <c r="Q59" s="1361"/>
    </row>
    <row r="60" spans="1:19">
      <c r="A60" s="1361"/>
      <c r="B60" s="1361"/>
      <c r="C60" s="1361"/>
      <c r="J60" s="1385"/>
      <c r="Q60" s="1361"/>
    </row>
    <row r="61" spans="1:19">
      <c r="A61" s="1361"/>
      <c r="B61" s="1361"/>
      <c r="C61" s="1361"/>
      <c r="J61" s="1385"/>
      <c r="Q61" s="1361"/>
    </row>
    <row r="62" spans="1:19">
      <c r="J62" s="1385"/>
    </row>
    <row r="63" spans="1:19">
      <c r="J63" s="1385"/>
    </row>
    <row r="64" spans="1:19">
      <c r="J64" s="1385"/>
    </row>
    <row r="65" spans="10:10">
      <c r="J65" s="1385"/>
    </row>
    <row r="66" spans="10:10">
      <c r="J66" s="1385"/>
    </row>
    <row r="67" spans="10:10">
      <c r="J67" s="1385"/>
    </row>
    <row r="68" spans="10:10">
      <c r="J68" s="1385"/>
    </row>
    <row r="69" spans="10:10">
      <c r="J69" s="1385"/>
    </row>
    <row r="70" spans="10:10">
      <c r="J70" s="1385"/>
    </row>
    <row r="71" spans="10:10">
      <c r="J71" s="1385"/>
    </row>
    <row r="72" spans="10:10">
      <c r="J72" s="1385"/>
    </row>
    <row r="73" spans="10:10">
      <c r="J73" s="1385"/>
    </row>
    <row r="74" spans="10:10">
      <c r="J74" s="1385"/>
    </row>
    <row r="75" spans="10:10">
      <c r="J75" s="1385"/>
    </row>
    <row r="76" spans="10:10">
      <c r="J76" s="1385"/>
    </row>
    <row r="77" spans="10:10">
      <c r="J77" s="1385"/>
    </row>
    <row r="78" spans="10:10">
      <c r="J78" s="1385"/>
    </row>
    <row r="79" spans="10:10">
      <c r="J79" s="1385"/>
    </row>
    <row r="80" spans="10:10">
      <c r="J80" s="1385"/>
    </row>
    <row r="81" spans="10:10">
      <c r="J81" s="1385"/>
    </row>
    <row r="82" spans="10:10">
      <c r="J82" s="1385"/>
    </row>
    <row r="83" spans="10:10">
      <c r="J83" s="1385"/>
    </row>
    <row r="84" spans="10:10">
      <c r="J84" s="1385"/>
    </row>
    <row r="85" spans="10:10">
      <c r="J85" s="1385"/>
    </row>
    <row r="86" spans="10:10">
      <c r="J86" s="1385"/>
    </row>
    <row r="87" spans="10:10">
      <c r="J87" s="1385"/>
    </row>
    <row r="88" spans="10:10">
      <c r="J88" s="1385"/>
    </row>
    <row r="89" spans="10:10">
      <c r="J89" s="1385"/>
    </row>
    <row r="90" spans="10:10">
      <c r="J90" s="1385"/>
    </row>
    <row r="91" spans="10:10">
      <c r="J91" s="1385"/>
    </row>
    <row r="92" spans="10:10">
      <c r="J92" s="1385"/>
    </row>
    <row r="93" spans="10:10">
      <c r="J93" s="1385"/>
    </row>
    <row r="94" spans="10:10">
      <c r="J94" s="1385"/>
    </row>
    <row r="95" spans="10:10">
      <c r="J95" s="1385"/>
    </row>
    <row r="96" spans="10:10">
      <c r="J96" s="1385"/>
    </row>
    <row r="97" spans="10:10">
      <c r="J97" s="1385"/>
    </row>
  </sheetData>
  <mergeCells count="7">
    <mergeCell ref="P1:P2"/>
    <mergeCell ref="Q1:Q3"/>
    <mergeCell ref="A49:B49"/>
    <mergeCell ref="A1:B3"/>
    <mergeCell ref="C1:E1"/>
    <mergeCell ref="F1:L1"/>
    <mergeCell ref="M1:O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H110"/>
  <sheetViews>
    <sheetView zoomScale="50" zoomScaleNormal="50" zoomScaleSheetLayoutView="70" workbookViewId="0">
      <pane xSplit="2" ySplit="2" topLeftCell="S46" activePane="bottomRight" state="frozen"/>
      <selection activeCell="BV14" sqref="BV14"/>
      <selection pane="topRight" activeCell="BV14" sqref="BV14"/>
      <selection pane="bottomLeft" activeCell="BV14" sqref="BV14"/>
      <selection pane="bottomRight" activeCell="AD49" sqref="AD49"/>
    </sheetView>
  </sheetViews>
  <sheetFormatPr defaultRowHeight="18"/>
  <cols>
    <col min="1" max="1" width="15.85546875" style="874" customWidth="1"/>
    <col min="2" max="2" width="46.28515625" style="875" customWidth="1"/>
    <col min="3" max="3" width="25.42578125" style="881" customWidth="1"/>
    <col min="4" max="4" width="24.28515625" style="877" customWidth="1"/>
    <col min="5" max="5" width="25.42578125" style="878" customWidth="1"/>
    <col min="6" max="6" width="23.5703125" style="878" customWidth="1"/>
    <col min="7" max="7" width="20.140625" style="879" customWidth="1"/>
    <col min="8" max="8" width="22" style="879" customWidth="1"/>
    <col min="9" max="9" width="21.7109375" style="879" customWidth="1"/>
    <col min="10" max="10" width="26.7109375" style="879" customWidth="1"/>
    <col min="11" max="11" width="20.7109375" style="877" customWidth="1"/>
    <col min="12" max="12" width="19.7109375" style="879" customWidth="1"/>
    <col min="13" max="13" width="22.85546875" style="879" customWidth="1"/>
    <col min="14" max="14" width="22.28515625" style="876" customWidth="1"/>
    <col min="15" max="15" width="26" style="877" customWidth="1"/>
    <col min="16" max="16" width="35" style="880" customWidth="1"/>
    <col min="17" max="17" width="20.7109375" style="881" customWidth="1"/>
    <col min="18" max="18" width="24.140625" style="881" customWidth="1"/>
    <col min="19" max="19" width="23" style="882" customWidth="1"/>
    <col min="20" max="20" width="20.5703125" style="882" customWidth="1"/>
    <col min="21" max="21" width="24.7109375" style="882" customWidth="1"/>
    <col min="22" max="22" width="22.85546875" style="882" customWidth="1"/>
    <col min="23" max="23" width="26" style="882" customWidth="1"/>
    <col min="24" max="24" width="24.5703125" style="948" customWidth="1"/>
    <col min="25" max="25" width="23.85546875" style="949" bestFit="1" customWidth="1"/>
    <col min="26" max="30" width="23.85546875" style="949" customWidth="1"/>
    <col min="31" max="31" width="24.140625" style="949" bestFit="1" customWidth="1"/>
    <col min="32" max="86" width="9.140625" style="971"/>
    <col min="87" max="16384" width="9.140625" style="872"/>
  </cols>
  <sheetData>
    <row r="1" spans="1:86" s="860" customFormat="1" ht="36" customHeight="1">
      <c r="A1" s="1517"/>
      <c r="B1" s="1517"/>
      <c r="C1" s="773" t="s">
        <v>2784</v>
      </c>
      <c r="D1" s="774" t="s">
        <v>2786</v>
      </c>
      <c r="E1" s="775" t="s">
        <v>2788</v>
      </c>
      <c r="F1" s="776" t="s">
        <v>1242</v>
      </c>
      <c r="G1" s="776" t="s">
        <v>1812</v>
      </c>
      <c r="H1" s="776" t="s">
        <v>1241</v>
      </c>
      <c r="I1" s="776" t="s">
        <v>1239</v>
      </c>
      <c r="J1" s="776" t="s">
        <v>1811</v>
      </c>
      <c r="K1" s="776" t="s">
        <v>1231</v>
      </c>
      <c r="L1" s="776" t="s">
        <v>1229</v>
      </c>
      <c r="M1" s="776" t="s">
        <v>2932</v>
      </c>
      <c r="N1" s="776" t="s">
        <v>2933</v>
      </c>
      <c r="O1" s="775" t="s">
        <v>2791</v>
      </c>
      <c r="P1" s="777" t="s">
        <v>1217</v>
      </c>
      <c r="Q1" s="776" t="s">
        <v>1215</v>
      </c>
      <c r="R1" s="776" t="s">
        <v>1207</v>
      </c>
      <c r="S1" s="776" t="s">
        <v>1205</v>
      </c>
      <c r="T1" s="747" t="s">
        <v>2936</v>
      </c>
      <c r="U1" s="773" t="s">
        <v>2794</v>
      </c>
      <c r="V1" s="774" t="s">
        <v>2796</v>
      </c>
      <c r="W1" s="774" t="s">
        <v>2798</v>
      </c>
      <c r="X1" s="778" t="s">
        <v>2800</v>
      </c>
      <c r="Y1" s="773" t="s">
        <v>2804</v>
      </c>
      <c r="Z1" s="773" t="s">
        <v>2806</v>
      </c>
      <c r="AA1" s="773" t="s">
        <v>4374</v>
      </c>
      <c r="AB1" s="1068" t="s">
        <v>3739</v>
      </c>
      <c r="AC1" s="1068" t="s">
        <v>3740</v>
      </c>
      <c r="AD1" s="1068" t="s">
        <v>3744</v>
      </c>
      <c r="AE1" s="1518" t="s">
        <v>2782</v>
      </c>
      <c r="AF1" s="986"/>
      <c r="AG1" s="986"/>
      <c r="AH1" s="986"/>
      <c r="AI1" s="986"/>
      <c r="AJ1" s="986"/>
      <c r="AK1" s="986"/>
      <c r="AL1" s="986"/>
      <c r="AM1" s="986"/>
      <c r="AN1" s="986"/>
      <c r="AO1" s="986"/>
      <c r="AP1" s="986"/>
      <c r="AQ1" s="986"/>
      <c r="AR1" s="986"/>
      <c r="AS1" s="986"/>
      <c r="AT1" s="986"/>
      <c r="AU1" s="986"/>
      <c r="AV1" s="986"/>
      <c r="AW1" s="986"/>
      <c r="AX1" s="986"/>
      <c r="AY1" s="986"/>
      <c r="AZ1" s="986"/>
      <c r="BA1" s="986"/>
      <c r="BB1" s="986"/>
      <c r="BC1" s="986"/>
      <c r="BD1" s="986"/>
      <c r="BE1" s="986"/>
      <c r="BF1" s="986"/>
      <c r="BG1" s="986"/>
      <c r="BH1" s="986"/>
      <c r="BI1" s="986"/>
      <c r="BJ1" s="986"/>
      <c r="BK1" s="986"/>
      <c r="BL1" s="986"/>
      <c r="BM1" s="986"/>
      <c r="BN1" s="986"/>
      <c r="BO1" s="986"/>
      <c r="BP1" s="986"/>
      <c r="BQ1" s="986"/>
      <c r="BR1" s="986"/>
      <c r="BS1" s="986"/>
      <c r="BT1" s="986"/>
      <c r="BU1" s="986"/>
      <c r="BV1" s="986"/>
      <c r="BW1" s="986"/>
      <c r="BX1" s="986"/>
      <c r="BY1" s="986"/>
      <c r="BZ1" s="986"/>
      <c r="CA1" s="986"/>
      <c r="CB1" s="986"/>
      <c r="CC1" s="986"/>
      <c r="CD1" s="986"/>
      <c r="CE1" s="986"/>
      <c r="CF1" s="986"/>
      <c r="CG1" s="986"/>
      <c r="CH1" s="986"/>
    </row>
    <row r="2" spans="1:86" s="861" customFormat="1" ht="135.75" customHeight="1">
      <c r="A2" s="1517"/>
      <c r="B2" s="1517"/>
      <c r="C2" s="773" t="s">
        <v>2785</v>
      </c>
      <c r="D2" s="773" t="s">
        <v>2787</v>
      </c>
      <c r="E2" s="781" t="s">
        <v>2789</v>
      </c>
      <c r="F2" s="782" t="s">
        <v>659</v>
      </c>
      <c r="G2" s="782" t="s">
        <v>1031</v>
      </c>
      <c r="H2" s="782" t="s">
        <v>1046</v>
      </c>
      <c r="I2" s="782" t="s">
        <v>1104</v>
      </c>
      <c r="J2" s="782" t="s">
        <v>951</v>
      </c>
      <c r="K2" s="782" t="s">
        <v>1095</v>
      </c>
      <c r="L2" s="782" t="s">
        <v>802</v>
      </c>
      <c r="M2" s="782" t="s">
        <v>2790</v>
      </c>
      <c r="N2" s="748" t="s">
        <v>632</v>
      </c>
      <c r="O2" s="781" t="s">
        <v>2792</v>
      </c>
      <c r="P2" s="783" t="s">
        <v>1216</v>
      </c>
      <c r="Q2" s="784" t="s">
        <v>1212</v>
      </c>
      <c r="R2" s="784" t="s">
        <v>1206</v>
      </c>
      <c r="S2" s="784" t="s">
        <v>723</v>
      </c>
      <c r="T2" s="784" t="s">
        <v>1203</v>
      </c>
      <c r="U2" s="773" t="s">
        <v>2795</v>
      </c>
      <c r="V2" s="773" t="s">
        <v>2797</v>
      </c>
      <c r="W2" s="773" t="s">
        <v>2799</v>
      </c>
      <c r="X2" s="781" t="s">
        <v>2801</v>
      </c>
      <c r="Y2" s="773" t="s">
        <v>2805</v>
      </c>
      <c r="Z2" s="773" t="s">
        <v>2807</v>
      </c>
      <c r="AA2" s="773" t="s">
        <v>4376</v>
      </c>
      <c r="AB2" s="1068" t="s">
        <v>3741</v>
      </c>
      <c r="AC2" s="1068" t="s">
        <v>3742</v>
      </c>
      <c r="AD2" s="1068" t="s">
        <v>3743</v>
      </c>
      <c r="AE2" s="1519"/>
      <c r="AF2" s="987"/>
      <c r="AG2" s="987"/>
      <c r="AH2" s="987"/>
      <c r="AI2" s="987"/>
      <c r="AJ2" s="987"/>
      <c r="AK2" s="987"/>
      <c r="AL2" s="987"/>
      <c r="AM2" s="987"/>
      <c r="AN2" s="987"/>
      <c r="AO2" s="987"/>
      <c r="AP2" s="987"/>
      <c r="AQ2" s="987"/>
      <c r="AR2" s="987"/>
      <c r="AS2" s="987"/>
      <c r="AT2" s="987"/>
      <c r="AU2" s="987"/>
      <c r="AV2" s="987"/>
      <c r="AW2" s="987"/>
      <c r="AX2" s="987"/>
      <c r="AY2" s="987"/>
      <c r="AZ2" s="987"/>
      <c r="BA2" s="987"/>
      <c r="BB2" s="987"/>
      <c r="BC2" s="987"/>
      <c r="BD2" s="987"/>
      <c r="BE2" s="987"/>
      <c r="BF2" s="987"/>
      <c r="BG2" s="987"/>
      <c r="BH2" s="987"/>
      <c r="BI2" s="987"/>
      <c r="BJ2" s="987"/>
      <c r="BK2" s="987"/>
      <c r="BL2" s="987"/>
      <c r="BM2" s="987"/>
      <c r="BN2" s="987"/>
      <c r="BO2" s="987"/>
      <c r="BP2" s="987"/>
      <c r="BQ2" s="987"/>
      <c r="BR2" s="987"/>
      <c r="BS2" s="987"/>
      <c r="BT2" s="987"/>
      <c r="BU2" s="987"/>
      <c r="BV2" s="987"/>
      <c r="BW2" s="987"/>
      <c r="BX2" s="987"/>
      <c r="BY2" s="987"/>
      <c r="BZ2" s="987"/>
      <c r="CA2" s="987"/>
      <c r="CB2" s="987"/>
      <c r="CC2" s="987"/>
      <c r="CD2" s="987"/>
      <c r="CE2" s="987"/>
      <c r="CF2" s="987"/>
      <c r="CG2" s="987"/>
      <c r="CH2" s="987"/>
    </row>
    <row r="3" spans="1:86" s="862" customFormat="1" ht="20.25">
      <c r="A3" s="898" t="s">
        <v>2865</v>
      </c>
      <c r="B3" s="899" t="s">
        <v>1448</v>
      </c>
      <c r="C3" s="900">
        <f>D3</f>
        <v>396261192.23760998</v>
      </c>
      <c r="D3" s="900">
        <f>E3+O3</f>
        <v>396261192.23760998</v>
      </c>
      <c r="E3" s="900">
        <f>F3+G3+H3+I3+J3+K3+L3+M3+N3</f>
        <v>212669405.3039</v>
      </c>
      <c r="F3" s="900">
        <f>F4+F7+F8</f>
        <v>202974540.65000001</v>
      </c>
      <c r="G3" s="900">
        <f>G4+G8+G7</f>
        <v>1998556.2529</v>
      </c>
      <c r="H3" s="900">
        <f>H4+H7+H8</f>
        <v>0</v>
      </c>
      <c r="I3" s="900">
        <f>I4+I7+I8</f>
        <v>3748239.091</v>
      </c>
      <c r="J3" s="900">
        <f>'HF-HC2'!K78+J4+J7+J8</f>
        <v>3948069.31</v>
      </c>
      <c r="K3" s="900">
        <f t="shared" ref="K3:T3" si="0">K4+K7+K8</f>
        <v>0</v>
      </c>
      <c r="L3" s="900">
        <f t="shared" si="0"/>
        <v>0</v>
      </c>
      <c r="M3" s="900">
        <f t="shared" si="0"/>
        <v>0</v>
      </c>
      <c r="N3" s="900">
        <f t="shared" si="0"/>
        <v>0</v>
      </c>
      <c r="O3" s="900">
        <f t="shared" si="0"/>
        <v>183591786.93371001</v>
      </c>
      <c r="P3" s="900">
        <f t="shared" si="0"/>
        <v>61678208.535400003</v>
      </c>
      <c r="Q3" s="900">
        <f t="shared" si="0"/>
        <v>0</v>
      </c>
      <c r="R3" s="900">
        <f t="shared" si="0"/>
        <v>0</v>
      </c>
      <c r="S3" s="900">
        <f t="shared" si="0"/>
        <v>0</v>
      </c>
      <c r="T3" s="900">
        <f t="shared" si="0"/>
        <v>0</v>
      </c>
      <c r="U3" s="900">
        <f>V3+W3</f>
        <v>19425370.699999999</v>
      </c>
      <c r="V3" s="900"/>
      <c r="W3" s="900">
        <f>X3</f>
        <v>19425370.699999999</v>
      </c>
      <c r="X3" s="900">
        <f>X4+X7+X8</f>
        <v>19425370.699999999</v>
      </c>
      <c r="Y3" s="900">
        <f>'HF-HC2'!AM3</f>
        <v>8275687.8124608994</v>
      </c>
      <c r="Z3" s="900">
        <f>AA3</f>
        <v>95891.503619915864</v>
      </c>
      <c r="AA3" s="900">
        <f>AB3+AC3+AD3</f>
        <v>95891.503619915864</v>
      </c>
      <c r="AB3" s="900"/>
      <c r="AC3" s="900">
        <v>95891.503619915864</v>
      </c>
      <c r="AD3" s="900"/>
      <c r="AE3" s="900"/>
      <c r="AF3" s="976"/>
      <c r="AG3" s="976"/>
      <c r="AH3" s="976"/>
      <c r="AI3" s="976"/>
      <c r="AJ3" s="976"/>
      <c r="AK3" s="976"/>
      <c r="AL3" s="976"/>
      <c r="AM3" s="976"/>
      <c r="AN3" s="976"/>
      <c r="AO3" s="976"/>
      <c r="AP3" s="976"/>
      <c r="AQ3" s="976"/>
      <c r="AR3" s="976"/>
      <c r="AS3" s="976"/>
      <c r="AT3" s="976"/>
      <c r="AU3" s="976"/>
      <c r="AV3" s="976"/>
      <c r="AW3" s="976"/>
      <c r="AX3" s="976"/>
      <c r="AY3" s="976"/>
      <c r="AZ3" s="976"/>
      <c r="BA3" s="976"/>
      <c r="BB3" s="976"/>
      <c r="BC3" s="976"/>
      <c r="BD3" s="976"/>
      <c r="BE3" s="976"/>
      <c r="BF3" s="976"/>
      <c r="BG3" s="976"/>
      <c r="BH3" s="976"/>
      <c r="BI3" s="976"/>
      <c r="BJ3" s="976"/>
      <c r="BK3" s="976"/>
      <c r="BL3" s="976"/>
      <c r="BM3" s="976"/>
      <c r="BN3" s="976"/>
      <c r="BO3" s="976"/>
      <c r="BP3" s="976"/>
      <c r="BQ3" s="976"/>
      <c r="BR3" s="976"/>
      <c r="BS3" s="976"/>
      <c r="BT3" s="976"/>
      <c r="BU3" s="976"/>
      <c r="BV3" s="976"/>
      <c r="BW3" s="976"/>
      <c r="BX3" s="976"/>
      <c r="BY3" s="976"/>
      <c r="BZ3" s="976"/>
      <c r="CA3" s="976"/>
      <c r="CB3" s="976"/>
      <c r="CC3" s="976"/>
      <c r="CD3" s="976"/>
      <c r="CE3" s="976"/>
      <c r="CF3" s="976"/>
      <c r="CG3" s="976"/>
      <c r="CH3" s="976"/>
    </row>
    <row r="4" spans="1:86" s="863" customFormat="1" ht="40.5">
      <c r="A4" s="904" t="s">
        <v>1449</v>
      </c>
      <c r="B4" s="905" t="s">
        <v>1450</v>
      </c>
      <c r="C4" s="900">
        <f t="shared" ref="C4:C36" si="1">D4</f>
        <v>250514357.67930001</v>
      </c>
      <c r="D4" s="906">
        <f>E4+O4</f>
        <v>250514357.67930001</v>
      </c>
      <c r="E4" s="906">
        <f>F4+G4+H4+I4+J4+K4+L4+M4+N4</f>
        <v>188836149.14390001</v>
      </c>
      <c r="F4" s="906">
        <f>F5+F6</f>
        <v>183089353.80000001</v>
      </c>
      <c r="G4" s="906">
        <f>G5+G6</f>
        <v>1998556.2529</v>
      </c>
      <c r="H4" s="906">
        <f>H5+H6</f>
        <v>0</v>
      </c>
      <c r="I4" s="906">
        <f>'HF-HC2'!I4+I5+I6</f>
        <v>3748239.091</v>
      </c>
      <c r="J4" s="906">
        <f>J5+J6</f>
        <v>0</v>
      </c>
      <c r="K4" s="906">
        <f>K5+K6</f>
        <v>0</v>
      </c>
      <c r="L4" s="906">
        <f>L5+L6</f>
        <v>0</v>
      </c>
      <c r="M4" s="906">
        <f>M5+M6</f>
        <v>0</v>
      </c>
      <c r="N4" s="906">
        <f>N5+N6</f>
        <v>0</v>
      </c>
      <c r="O4" s="906">
        <f>P4+Q4+R4+S4+T4</f>
        <v>61678208.535400003</v>
      </c>
      <c r="P4" s="906">
        <f>'HF-HC2'!X4+P5</f>
        <v>61678208.535400003</v>
      </c>
      <c r="Q4" s="906">
        <f>Q5+Q6</f>
        <v>0</v>
      </c>
      <c r="R4" s="906">
        <f>R5+R6</f>
        <v>0</v>
      </c>
      <c r="S4" s="906">
        <f>S5+S6</f>
        <v>0</v>
      </c>
      <c r="T4" s="906">
        <f>T5+T6</f>
        <v>0</v>
      </c>
      <c r="U4" s="906"/>
      <c r="V4" s="906"/>
      <c r="W4" s="906"/>
      <c r="X4" s="906">
        <f>'HF-HP_sha'!W5</f>
        <v>6961682.5999999996</v>
      </c>
      <c r="Y4" s="906">
        <f>'HF-HC2'!AM4</f>
        <v>12429264.965483101</v>
      </c>
      <c r="Z4" s="906"/>
      <c r="AA4" s="906"/>
      <c r="AB4" s="906"/>
      <c r="AC4" s="906"/>
      <c r="AD4" s="906"/>
      <c r="AE4" s="906"/>
      <c r="AF4" s="976"/>
      <c r="AG4" s="976"/>
      <c r="AH4" s="976"/>
      <c r="AI4" s="976"/>
      <c r="AJ4" s="976"/>
      <c r="AK4" s="976"/>
      <c r="AL4" s="976"/>
      <c r="AM4" s="976"/>
      <c r="AN4" s="976"/>
      <c r="AO4" s="976"/>
      <c r="AP4" s="976"/>
      <c r="AQ4" s="976"/>
      <c r="AR4" s="976"/>
      <c r="AS4" s="976"/>
      <c r="AT4" s="976"/>
      <c r="AU4" s="976"/>
      <c r="AV4" s="976"/>
      <c r="AW4" s="976"/>
      <c r="AX4" s="976"/>
      <c r="AY4" s="976"/>
      <c r="AZ4" s="976"/>
      <c r="BA4" s="976"/>
      <c r="BB4" s="976"/>
      <c r="BC4" s="976"/>
      <c r="BD4" s="976"/>
      <c r="BE4" s="976"/>
      <c r="BF4" s="976"/>
      <c r="BG4" s="976"/>
      <c r="BH4" s="976"/>
      <c r="BI4" s="976"/>
      <c r="BJ4" s="976"/>
      <c r="BK4" s="976"/>
      <c r="BL4" s="976"/>
      <c r="BM4" s="976"/>
      <c r="BN4" s="976"/>
      <c r="BO4" s="976"/>
      <c r="BP4" s="976"/>
      <c r="BQ4" s="976"/>
      <c r="BR4" s="976"/>
      <c r="BS4" s="976"/>
      <c r="BT4" s="976"/>
      <c r="BU4" s="976"/>
      <c r="BV4" s="976"/>
      <c r="BW4" s="976"/>
      <c r="BX4" s="976"/>
      <c r="BY4" s="976"/>
      <c r="BZ4" s="976"/>
      <c r="CA4" s="976"/>
      <c r="CB4" s="976"/>
      <c r="CC4" s="976"/>
      <c r="CD4" s="976"/>
      <c r="CE4" s="976"/>
      <c r="CF4" s="976"/>
      <c r="CG4" s="976"/>
      <c r="CH4" s="976"/>
    </row>
    <row r="5" spans="1:86" s="864" customFormat="1" ht="40.5">
      <c r="A5" s="909" t="s">
        <v>1451</v>
      </c>
      <c r="B5" s="905" t="s">
        <v>2866</v>
      </c>
      <c r="C5" s="900">
        <f t="shared" si="1"/>
        <v>222687207.59450001</v>
      </c>
      <c r="D5" s="906">
        <f t="shared" ref="D5:D36" si="2">E5+O5</f>
        <v>222687207.59450001</v>
      </c>
      <c r="E5" s="906">
        <f t="shared" ref="E5:E17" si="3">F5+G5+H5+I5+J5+K5+L5+M5+N5</f>
        <v>163398414.05290002</v>
      </c>
      <c r="F5" s="910">
        <f>'HF-HC2'!F3+'HF-HC2'!F6</f>
        <v>161399857.80000001</v>
      </c>
      <c r="G5" s="910">
        <f>'HF-HC2'!G4</f>
        <v>1998556.2529</v>
      </c>
      <c r="H5" s="910"/>
      <c r="I5" s="910"/>
      <c r="J5" s="910"/>
      <c r="K5" s="910"/>
      <c r="L5" s="910"/>
      <c r="M5" s="910"/>
      <c r="N5" s="910"/>
      <c r="O5" s="906">
        <f t="shared" ref="O5:O36" si="4">P5+Q5+R5+S5+T5</f>
        <v>59288793.541600004</v>
      </c>
      <c r="P5" s="910">
        <f>'HF-HC2'!X6</f>
        <v>59288793.541600004</v>
      </c>
      <c r="Q5" s="910"/>
      <c r="R5" s="910"/>
      <c r="S5" s="910"/>
      <c r="T5" s="910"/>
      <c r="U5" s="910"/>
      <c r="V5" s="910"/>
      <c r="W5" s="910"/>
      <c r="X5" s="910"/>
      <c r="Y5" s="910"/>
      <c r="Z5" s="910"/>
      <c r="AA5" s="910"/>
      <c r="AB5" s="910"/>
      <c r="AC5" s="910"/>
      <c r="AD5" s="910"/>
      <c r="AE5" s="910"/>
      <c r="AF5" s="976"/>
      <c r="AG5" s="976"/>
      <c r="AH5" s="976"/>
      <c r="AI5" s="976"/>
      <c r="AJ5" s="976"/>
      <c r="AK5" s="976"/>
      <c r="AL5" s="976"/>
      <c r="AM5" s="976"/>
      <c r="AN5" s="976"/>
      <c r="AO5" s="976"/>
      <c r="AP5" s="976"/>
      <c r="AQ5" s="976"/>
      <c r="AR5" s="976"/>
      <c r="AS5" s="976"/>
      <c r="AT5" s="976"/>
      <c r="AU5" s="976"/>
      <c r="AV5" s="976"/>
      <c r="AW5" s="976"/>
      <c r="AX5" s="976"/>
      <c r="AY5" s="976"/>
      <c r="AZ5" s="976"/>
      <c r="BA5" s="976"/>
      <c r="BB5" s="976"/>
      <c r="BC5" s="976"/>
      <c r="BD5" s="976"/>
      <c r="BE5" s="976"/>
      <c r="BF5" s="976"/>
      <c r="BG5" s="976"/>
      <c r="BH5" s="976"/>
      <c r="BI5" s="976"/>
      <c r="BJ5" s="976"/>
      <c r="BK5" s="976"/>
      <c r="BL5" s="976"/>
      <c r="BM5" s="976"/>
      <c r="BN5" s="976"/>
      <c r="BO5" s="976"/>
      <c r="BP5" s="976"/>
      <c r="BQ5" s="976"/>
      <c r="BR5" s="976"/>
      <c r="BS5" s="976"/>
      <c r="BT5" s="976"/>
      <c r="BU5" s="976"/>
      <c r="BV5" s="976"/>
      <c r="BW5" s="976"/>
      <c r="BX5" s="976"/>
      <c r="BY5" s="976"/>
      <c r="BZ5" s="976"/>
      <c r="CA5" s="976"/>
      <c r="CB5" s="976"/>
      <c r="CC5" s="976"/>
      <c r="CD5" s="976"/>
      <c r="CE5" s="976"/>
      <c r="CF5" s="976"/>
      <c r="CG5" s="976"/>
      <c r="CH5" s="976"/>
    </row>
    <row r="6" spans="1:86" s="864" customFormat="1" ht="60.75">
      <c r="A6" s="909" t="s">
        <v>1453</v>
      </c>
      <c r="B6" s="905" t="s">
        <v>2867</v>
      </c>
      <c r="C6" s="900">
        <f t="shared" si="1"/>
        <v>21689496</v>
      </c>
      <c r="D6" s="906">
        <f t="shared" si="2"/>
        <v>21689496</v>
      </c>
      <c r="E6" s="906">
        <f t="shared" si="3"/>
        <v>21689496</v>
      </c>
      <c r="F6" s="910">
        <f>'HF-HC2'!F5</f>
        <v>21689496</v>
      </c>
      <c r="G6" s="910"/>
      <c r="H6" s="910"/>
      <c r="I6" s="910"/>
      <c r="J6" s="910"/>
      <c r="K6" s="910"/>
      <c r="L6" s="910"/>
      <c r="M6" s="910"/>
      <c r="N6" s="910"/>
      <c r="O6" s="906">
        <f t="shared" si="4"/>
        <v>0</v>
      </c>
      <c r="P6" s="910"/>
      <c r="Q6" s="910"/>
      <c r="R6" s="910"/>
      <c r="S6" s="910"/>
      <c r="T6" s="910"/>
      <c r="U6" s="910"/>
      <c r="V6" s="910"/>
      <c r="W6" s="910"/>
      <c r="X6" s="910"/>
      <c r="Y6" s="910"/>
      <c r="Z6" s="910"/>
      <c r="AA6" s="910"/>
      <c r="AB6" s="910"/>
      <c r="AC6" s="910"/>
      <c r="AD6" s="910"/>
      <c r="AE6" s="910"/>
      <c r="AF6" s="976"/>
      <c r="AG6" s="976"/>
      <c r="AH6" s="976"/>
      <c r="AI6" s="976"/>
      <c r="AJ6" s="976"/>
      <c r="AK6" s="976"/>
      <c r="AL6" s="976"/>
      <c r="AM6" s="976"/>
      <c r="AN6" s="976"/>
      <c r="AO6" s="976"/>
      <c r="AP6" s="976"/>
      <c r="AQ6" s="976"/>
      <c r="AR6" s="976"/>
      <c r="AS6" s="976"/>
      <c r="AT6" s="976"/>
      <c r="AU6" s="976"/>
      <c r="AV6" s="976"/>
      <c r="AW6" s="976"/>
      <c r="AX6" s="976"/>
      <c r="AY6" s="976"/>
      <c r="AZ6" s="976"/>
      <c r="BA6" s="976"/>
      <c r="BB6" s="976"/>
      <c r="BC6" s="976"/>
      <c r="BD6" s="976"/>
      <c r="BE6" s="976"/>
      <c r="BF6" s="976"/>
      <c r="BG6" s="976"/>
      <c r="BH6" s="976"/>
      <c r="BI6" s="976"/>
      <c r="BJ6" s="976"/>
      <c r="BK6" s="976"/>
      <c r="BL6" s="976"/>
      <c r="BM6" s="976"/>
      <c r="BN6" s="976"/>
      <c r="BO6" s="976"/>
      <c r="BP6" s="976"/>
      <c r="BQ6" s="976"/>
      <c r="BR6" s="976"/>
      <c r="BS6" s="976"/>
      <c r="BT6" s="976"/>
      <c r="BU6" s="976"/>
      <c r="BV6" s="976"/>
      <c r="BW6" s="976"/>
      <c r="BX6" s="976"/>
      <c r="BY6" s="976"/>
      <c r="BZ6" s="976"/>
      <c r="CA6" s="976"/>
      <c r="CB6" s="976"/>
      <c r="CC6" s="976"/>
      <c r="CD6" s="976"/>
      <c r="CE6" s="976"/>
      <c r="CF6" s="976"/>
      <c r="CG6" s="976"/>
      <c r="CH6" s="976"/>
    </row>
    <row r="7" spans="1:86" s="864" customFormat="1" ht="40.5">
      <c r="A7" s="904" t="s">
        <v>1455</v>
      </c>
      <c r="B7" s="905" t="s">
        <v>1456</v>
      </c>
      <c r="C7" s="900">
        <f t="shared" si="1"/>
        <v>15371293.640000001</v>
      </c>
      <c r="D7" s="906">
        <f t="shared" si="2"/>
        <v>15371293.640000001</v>
      </c>
      <c r="E7" s="906">
        <f t="shared" si="3"/>
        <v>15371293.640000001</v>
      </c>
      <c r="F7" s="906">
        <f>'HF-HC2'!F7</f>
        <v>15371293.640000001</v>
      </c>
      <c r="G7" s="906"/>
      <c r="H7" s="906"/>
      <c r="I7" s="906"/>
      <c r="J7" s="906"/>
      <c r="K7" s="906"/>
      <c r="L7" s="906"/>
      <c r="M7" s="906"/>
      <c r="N7" s="906"/>
      <c r="O7" s="906">
        <f t="shared" si="4"/>
        <v>0</v>
      </c>
      <c r="P7" s="906"/>
      <c r="Q7" s="906"/>
      <c r="R7" s="906"/>
      <c r="S7" s="906"/>
      <c r="T7" s="906"/>
      <c r="U7" s="906"/>
      <c r="V7" s="906"/>
      <c r="W7" s="906"/>
      <c r="X7" s="906"/>
      <c r="Y7" s="906"/>
      <c r="Z7" s="906"/>
      <c r="AA7" s="906"/>
      <c r="AB7" s="906"/>
      <c r="AC7" s="906"/>
      <c r="AD7" s="906"/>
      <c r="AE7" s="906"/>
      <c r="AF7" s="976"/>
      <c r="AG7" s="976"/>
      <c r="AH7" s="976"/>
      <c r="AI7" s="976"/>
      <c r="AJ7" s="976"/>
      <c r="AK7" s="976"/>
      <c r="AL7" s="976"/>
      <c r="AM7" s="976"/>
      <c r="AN7" s="976"/>
      <c r="AO7" s="976"/>
      <c r="AP7" s="976"/>
      <c r="AQ7" s="976"/>
      <c r="AR7" s="976"/>
      <c r="AS7" s="976"/>
      <c r="AT7" s="976"/>
      <c r="AU7" s="976"/>
      <c r="AV7" s="976"/>
      <c r="AW7" s="976"/>
      <c r="AX7" s="976"/>
      <c r="AY7" s="976"/>
      <c r="AZ7" s="976"/>
      <c r="BA7" s="976"/>
      <c r="BB7" s="976"/>
      <c r="BC7" s="976"/>
      <c r="BD7" s="976"/>
      <c r="BE7" s="976"/>
      <c r="BF7" s="976"/>
      <c r="BG7" s="976"/>
      <c r="BH7" s="976"/>
      <c r="BI7" s="976"/>
      <c r="BJ7" s="976"/>
      <c r="BK7" s="976"/>
      <c r="BL7" s="976"/>
      <c r="BM7" s="976"/>
      <c r="BN7" s="976"/>
      <c r="BO7" s="976"/>
      <c r="BP7" s="976"/>
      <c r="BQ7" s="976"/>
      <c r="BR7" s="976"/>
      <c r="BS7" s="976"/>
      <c r="BT7" s="976"/>
      <c r="BU7" s="976"/>
      <c r="BV7" s="976"/>
      <c r="BW7" s="976"/>
      <c r="BX7" s="976"/>
      <c r="BY7" s="976"/>
      <c r="BZ7" s="976"/>
      <c r="CA7" s="976"/>
      <c r="CB7" s="976"/>
      <c r="CC7" s="976"/>
      <c r="CD7" s="976"/>
      <c r="CE7" s="976"/>
      <c r="CF7" s="976"/>
      <c r="CG7" s="976"/>
      <c r="CH7" s="976"/>
    </row>
    <row r="8" spans="1:86" s="864" customFormat="1" ht="20.25">
      <c r="A8" s="904" t="s">
        <v>2868</v>
      </c>
      <c r="B8" s="905" t="s">
        <v>2869</v>
      </c>
      <c r="C8" s="900">
        <f t="shared" si="1"/>
        <v>126427471.60831001</v>
      </c>
      <c r="D8" s="906">
        <f>D9+D10+D11+D12+D13</f>
        <v>126427471.60831001</v>
      </c>
      <c r="E8" s="906">
        <f t="shared" si="3"/>
        <v>4513893.21</v>
      </c>
      <c r="F8" s="906">
        <f>F9+F10+F11+F12+F13</f>
        <v>4513893.21</v>
      </c>
      <c r="G8" s="906"/>
      <c r="H8" s="906"/>
      <c r="I8" s="906"/>
      <c r="J8" s="906"/>
      <c r="K8" s="906"/>
      <c r="L8" s="906"/>
      <c r="M8" s="906"/>
      <c r="N8" s="906"/>
      <c r="O8" s="906">
        <f>O9+O10+O11+O12+O13</f>
        <v>121913578.39831001</v>
      </c>
      <c r="P8" s="906"/>
      <c r="Q8" s="906"/>
      <c r="R8" s="906"/>
      <c r="S8" s="906"/>
      <c r="T8" s="906"/>
      <c r="U8" s="906"/>
      <c r="V8" s="906"/>
      <c r="W8" s="906"/>
      <c r="X8" s="906">
        <f>X9+X11+X12+X13</f>
        <v>12463688.1</v>
      </c>
      <c r="Y8" s="906"/>
      <c r="Z8" s="906"/>
      <c r="AA8" s="906"/>
      <c r="AB8" s="906"/>
      <c r="AC8" s="906"/>
      <c r="AD8" s="906"/>
      <c r="AE8" s="906"/>
      <c r="AF8" s="976"/>
      <c r="AG8" s="976"/>
      <c r="AH8" s="976"/>
      <c r="AI8" s="976"/>
      <c r="AJ8" s="976"/>
      <c r="AK8" s="976"/>
      <c r="AL8" s="976"/>
      <c r="AM8" s="976"/>
      <c r="AN8" s="976"/>
      <c r="AO8" s="976"/>
      <c r="AP8" s="976"/>
      <c r="AQ8" s="976"/>
      <c r="AR8" s="976"/>
      <c r="AS8" s="976"/>
      <c r="AT8" s="976"/>
      <c r="AU8" s="976"/>
      <c r="AV8" s="976"/>
      <c r="AW8" s="976"/>
      <c r="AX8" s="976"/>
      <c r="AY8" s="976"/>
      <c r="AZ8" s="976"/>
      <c r="BA8" s="976"/>
      <c r="BB8" s="976"/>
      <c r="BC8" s="976"/>
      <c r="BD8" s="976"/>
      <c r="BE8" s="976"/>
      <c r="BF8" s="976"/>
      <c r="BG8" s="976"/>
      <c r="BH8" s="976"/>
      <c r="BI8" s="976"/>
      <c r="BJ8" s="976"/>
      <c r="BK8" s="976"/>
      <c r="BL8" s="976"/>
      <c r="BM8" s="976"/>
      <c r="BN8" s="976"/>
      <c r="BO8" s="976"/>
      <c r="BP8" s="976"/>
      <c r="BQ8" s="976"/>
      <c r="BR8" s="976"/>
      <c r="BS8" s="976"/>
      <c r="BT8" s="976"/>
      <c r="BU8" s="976"/>
      <c r="BV8" s="976"/>
      <c r="BW8" s="976"/>
      <c r="BX8" s="976"/>
      <c r="BY8" s="976"/>
      <c r="BZ8" s="976"/>
      <c r="CA8" s="976"/>
      <c r="CB8" s="976"/>
      <c r="CC8" s="976"/>
      <c r="CD8" s="976"/>
      <c r="CE8" s="976"/>
      <c r="CF8" s="976"/>
      <c r="CG8" s="976"/>
      <c r="CH8" s="976"/>
    </row>
    <row r="9" spans="1:86" s="863" customFormat="1" ht="40.5">
      <c r="A9" s="909" t="s">
        <v>1459</v>
      </c>
      <c r="B9" s="913" t="s">
        <v>1460</v>
      </c>
      <c r="C9" s="900">
        <f t="shared" si="1"/>
        <v>122097865.40831001</v>
      </c>
      <c r="D9" s="906">
        <f t="shared" si="2"/>
        <v>122097865.40831001</v>
      </c>
      <c r="E9" s="906">
        <f t="shared" si="3"/>
        <v>184287.01</v>
      </c>
      <c r="F9" s="910">
        <f>'HF-HC2'!F9</f>
        <v>184287.01</v>
      </c>
      <c r="G9" s="910"/>
      <c r="H9" s="910"/>
      <c r="I9" s="910"/>
      <c r="J9" s="910"/>
      <c r="K9" s="910"/>
      <c r="L9" s="910"/>
      <c r="M9" s="910"/>
      <c r="N9" s="910"/>
      <c r="O9" s="906">
        <f t="shared" si="4"/>
        <v>121913578.39831001</v>
      </c>
      <c r="P9" s="910">
        <f>'HF-HC2'!X9</f>
        <v>121913578.39831001</v>
      </c>
      <c r="Q9" s="910"/>
      <c r="R9" s="910"/>
      <c r="S9" s="910"/>
      <c r="T9" s="910"/>
      <c r="U9" s="910"/>
      <c r="V9" s="910"/>
      <c r="W9" s="910"/>
      <c r="X9" s="910">
        <f>'HF-HP_sha'!W26</f>
        <v>8085385.4000000004</v>
      </c>
      <c r="Y9" s="910"/>
      <c r="Z9" s="910"/>
      <c r="AA9" s="910"/>
      <c r="AB9" s="910"/>
      <c r="AC9" s="910"/>
      <c r="AD9" s="910"/>
      <c r="AE9" s="910"/>
      <c r="AF9" s="976"/>
      <c r="AG9" s="976"/>
      <c r="AH9" s="976"/>
      <c r="AI9" s="976"/>
      <c r="AJ9" s="976"/>
      <c r="AK9" s="976"/>
      <c r="AL9" s="976"/>
      <c r="AM9" s="976"/>
      <c r="AN9" s="976"/>
      <c r="AO9" s="976"/>
      <c r="AP9" s="976"/>
      <c r="AQ9" s="976"/>
      <c r="AR9" s="976"/>
      <c r="AS9" s="976"/>
      <c r="AT9" s="976"/>
      <c r="AU9" s="976"/>
      <c r="AV9" s="976"/>
      <c r="AW9" s="976"/>
      <c r="AX9" s="976"/>
      <c r="AY9" s="976"/>
      <c r="AZ9" s="976"/>
      <c r="BA9" s="976"/>
      <c r="BB9" s="976"/>
      <c r="BC9" s="976"/>
      <c r="BD9" s="976"/>
      <c r="BE9" s="976"/>
      <c r="BF9" s="976"/>
      <c r="BG9" s="976"/>
      <c r="BH9" s="976"/>
      <c r="BI9" s="976"/>
      <c r="BJ9" s="976"/>
      <c r="BK9" s="976"/>
      <c r="BL9" s="976"/>
      <c r="BM9" s="976"/>
      <c r="BN9" s="976"/>
      <c r="BO9" s="976"/>
      <c r="BP9" s="976"/>
      <c r="BQ9" s="976"/>
      <c r="BR9" s="976"/>
      <c r="BS9" s="976"/>
      <c r="BT9" s="976"/>
      <c r="BU9" s="976"/>
      <c r="BV9" s="976"/>
      <c r="BW9" s="976"/>
      <c r="BX9" s="976"/>
      <c r="BY9" s="976"/>
      <c r="BZ9" s="976"/>
      <c r="CA9" s="976"/>
      <c r="CB9" s="976"/>
      <c r="CC9" s="976"/>
      <c r="CD9" s="976"/>
      <c r="CE9" s="976"/>
      <c r="CF9" s="976"/>
      <c r="CG9" s="976"/>
      <c r="CH9" s="976"/>
    </row>
    <row r="10" spans="1:86" s="863" customFormat="1" ht="40.5">
      <c r="A10" s="909" t="s">
        <v>2870</v>
      </c>
      <c r="B10" s="913" t="s">
        <v>2871</v>
      </c>
      <c r="C10" s="900">
        <f t="shared" si="1"/>
        <v>0</v>
      </c>
      <c r="D10" s="906">
        <f t="shared" si="2"/>
        <v>0</v>
      </c>
      <c r="E10" s="906">
        <f t="shared" si="3"/>
        <v>0</v>
      </c>
      <c r="F10" s="914"/>
      <c r="G10" s="914"/>
      <c r="H10" s="914"/>
      <c r="I10" s="914"/>
      <c r="J10" s="914"/>
      <c r="K10" s="914"/>
      <c r="L10" s="914"/>
      <c r="M10" s="914"/>
      <c r="N10" s="914"/>
      <c r="O10" s="906">
        <f t="shared" si="4"/>
        <v>0</v>
      </c>
      <c r="P10" s="914"/>
      <c r="Q10" s="914"/>
      <c r="R10" s="914"/>
      <c r="S10" s="914"/>
      <c r="T10" s="914"/>
      <c r="U10" s="914"/>
      <c r="V10" s="914"/>
      <c r="W10" s="914"/>
      <c r="X10" s="914"/>
      <c r="Y10" s="914"/>
      <c r="Z10" s="914"/>
      <c r="AA10" s="914"/>
      <c r="AB10" s="914"/>
      <c r="AC10" s="914"/>
      <c r="AD10" s="914"/>
      <c r="AE10" s="914"/>
      <c r="AF10" s="976"/>
      <c r="AG10" s="976"/>
      <c r="AH10" s="976"/>
      <c r="AI10" s="976"/>
      <c r="AJ10" s="976"/>
      <c r="AK10" s="976"/>
      <c r="AL10" s="976"/>
      <c r="AM10" s="976"/>
      <c r="AN10" s="976"/>
      <c r="AO10" s="976"/>
      <c r="AP10" s="976"/>
      <c r="AQ10" s="976"/>
      <c r="AR10" s="976"/>
      <c r="AS10" s="976"/>
      <c r="AT10" s="976"/>
      <c r="AU10" s="976"/>
      <c r="AV10" s="976"/>
      <c r="AW10" s="976"/>
      <c r="AX10" s="976"/>
      <c r="AY10" s="976"/>
      <c r="AZ10" s="976"/>
      <c r="BA10" s="976"/>
      <c r="BB10" s="976"/>
      <c r="BC10" s="976"/>
      <c r="BD10" s="976"/>
      <c r="BE10" s="976"/>
      <c r="BF10" s="976"/>
      <c r="BG10" s="976"/>
      <c r="BH10" s="976"/>
      <c r="BI10" s="976"/>
      <c r="BJ10" s="976"/>
      <c r="BK10" s="976"/>
      <c r="BL10" s="976"/>
      <c r="BM10" s="976"/>
      <c r="BN10" s="976"/>
      <c r="BO10" s="976"/>
      <c r="BP10" s="976"/>
      <c r="BQ10" s="976"/>
      <c r="BR10" s="976"/>
      <c r="BS10" s="976"/>
      <c r="BT10" s="976"/>
      <c r="BU10" s="976"/>
      <c r="BV10" s="976"/>
      <c r="BW10" s="976"/>
      <c r="BX10" s="976"/>
      <c r="BY10" s="976"/>
      <c r="BZ10" s="976"/>
      <c r="CA10" s="976"/>
      <c r="CB10" s="976"/>
      <c r="CC10" s="976"/>
      <c r="CD10" s="976"/>
      <c r="CE10" s="976"/>
      <c r="CF10" s="976"/>
      <c r="CG10" s="976"/>
      <c r="CH10" s="976"/>
    </row>
    <row r="11" spans="1:86" s="864" customFormat="1" ht="40.5" customHeight="1">
      <c r="A11" s="909" t="s">
        <v>1461</v>
      </c>
      <c r="B11" s="905" t="s">
        <v>1462</v>
      </c>
      <c r="C11" s="900">
        <f t="shared" si="1"/>
        <v>0</v>
      </c>
      <c r="D11" s="906">
        <f t="shared" si="2"/>
        <v>0</v>
      </c>
      <c r="E11" s="906">
        <f t="shared" si="3"/>
        <v>0</v>
      </c>
      <c r="F11" s="910"/>
      <c r="G11" s="910"/>
      <c r="H11" s="910"/>
      <c r="I11" s="910"/>
      <c r="J11" s="910"/>
      <c r="K11" s="910"/>
      <c r="L11" s="910"/>
      <c r="M11" s="910"/>
      <c r="N11" s="910"/>
      <c r="O11" s="906">
        <f t="shared" si="4"/>
        <v>0</v>
      </c>
      <c r="P11" s="910"/>
      <c r="Q11" s="910"/>
      <c r="R11" s="910"/>
      <c r="S11" s="910"/>
      <c r="T11" s="910"/>
      <c r="U11" s="910"/>
      <c r="V11" s="910"/>
      <c r="W11" s="910"/>
      <c r="X11" s="910">
        <f>'HF-HP_sha'!W27</f>
        <v>1213921.2</v>
      </c>
      <c r="Y11" s="910">
        <f>'HF-HC2'!AM10</f>
        <v>57206085.334805757</v>
      </c>
      <c r="Z11" s="910"/>
      <c r="AA11" s="910"/>
      <c r="AB11" s="910"/>
      <c r="AC11" s="910"/>
      <c r="AD11" s="910"/>
      <c r="AE11" s="910"/>
      <c r="AF11" s="976"/>
      <c r="AG11" s="976"/>
      <c r="AH11" s="976"/>
      <c r="AI11" s="976"/>
      <c r="AJ11" s="976"/>
      <c r="AK11" s="976"/>
      <c r="AL11" s="976"/>
      <c r="AM11" s="976"/>
      <c r="AN11" s="976"/>
      <c r="AO11" s="976"/>
      <c r="AP11" s="976"/>
      <c r="AQ11" s="976"/>
      <c r="AR11" s="976"/>
      <c r="AS11" s="976"/>
      <c r="AT11" s="976"/>
      <c r="AU11" s="976"/>
      <c r="AV11" s="976"/>
      <c r="AW11" s="976"/>
      <c r="AX11" s="976"/>
      <c r="AY11" s="976"/>
      <c r="AZ11" s="976"/>
      <c r="BA11" s="976"/>
      <c r="BB11" s="976"/>
      <c r="BC11" s="976"/>
      <c r="BD11" s="976"/>
      <c r="BE11" s="976"/>
      <c r="BF11" s="976"/>
      <c r="BG11" s="976"/>
      <c r="BH11" s="976"/>
      <c r="BI11" s="976"/>
      <c r="BJ11" s="976"/>
      <c r="BK11" s="976"/>
      <c r="BL11" s="976"/>
      <c r="BM11" s="976"/>
      <c r="BN11" s="976"/>
      <c r="BO11" s="976"/>
      <c r="BP11" s="976"/>
      <c r="BQ11" s="976"/>
      <c r="BR11" s="976"/>
      <c r="BS11" s="976"/>
      <c r="BT11" s="976"/>
      <c r="BU11" s="976"/>
      <c r="BV11" s="976"/>
      <c r="BW11" s="976"/>
      <c r="BX11" s="976"/>
      <c r="BY11" s="976"/>
      <c r="BZ11" s="976"/>
      <c r="CA11" s="976"/>
      <c r="CB11" s="976"/>
      <c r="CC11" s="976"/>
      <c r="CD11" s="976"/>
      <c r="CE11" s="976"/>
      <c r="CF11" s="976"/>
      <c r="CG11" s="976"/>
      <c r="CH11" s="976"/>
    </row>
    <row r="12" spans="1:86" s="864" customFormat="1" ht="40.5">
      <c r="A12" s="909" t="s">
        <v>1463</v>
      </c>
      <c r="B12" s="905" t="s">
        <v>2872</v>
      </c>
      <c r="C12" s="900">
        <f t="shared" si="1"/>
        <v>2430770.2000000002</v>
      </c>
      <c r="D12" s="906">
        <f t="shared" si="2"/>
        <v>2430770.2000000002</v>
      </c>
      <c r="E12" s="906">
        <f t="shared" si="3"/>
        <v>2430770.2000000002</v>
      </c>
      <c r="F12" s="910">
        <f>'HF-HC2'!F11</f>
        <v>2430770.2000000002</v>
      </c>
      <c r="G12" s="910"/>
      <c r="H12" s="910"/>
      <c r="I12" s="910"/>
      <c r="J12" s="910"/>
      <c r="K12" s="910"/>
      <c r="L12" s="910"/>
      <c r="M12" s="910"/>
      <c r="N12" s="910"/>
      <c r="O12" s="906">
        <f t="shared" si="4"/>
        <v>0</v>
      </c>
      <c r="P12" s="910"/>
      <c r="Q12" s="910"/>
      <c r="R12" s="910"/>
      <c r="S12" s="910"/>
      <c r="T12" s="910"/>
      <c r="U12" s="910"/>
      <c r="V12" s="910"/>
      <c r="W12" s="910"/>
      <c r="X12" s="910">
        <f>'HF-HP_sha'!W28</f>
        <v>3164381.5</v>
      </c>
      <c r="Y12" s="910"/>
      <c r="Z12" s="910"/>
      <c r="AA12" s="910"/>
      <c r="AB12" s="910"/>
      <c r="AC12" s="910"/>
      <c r="AD12" s="910"/>
      <c r="AE12" s="910"/>
      <c r="AF12" s="976"/>
      <c r="AG12" s="976"/>
      <c r="AH12" s="976"/>
      <c r="AI12" s="976"/>
      <c r="AJ12" s="976"/>
      <c r="AK12" s="976"/>
      <c r="AL12" s="976"/>
      <c r="AM12" s="976"/>
      <c r="AN12" s="976"/>
      <c r="AO12" s="976"/>
      <c r="AP12" s="976"/>
      <c r="AQ12" s="976"/>
      <c r="AR12" s="976"/>
      <c r="AS12" s="976"/>
      <c r="AT12" s="976"/>
      <c r="AU12" s="976"/>
      <c r="AV12" s="976"/>
      <c r="AW12" s="976"/>
      <c r="AX12" s="976"/>
      <c r="AY12" s="976"/>
      <c r="AZ12" s="976"/>
      <c r="BA12" s="976"/>
      <c r="BB12" s="976"/>
      <c r="BC12" s="976"/>
      <c r="BD12" s="976"/>
      <c r="BE12" s="976"/>
      <c r="BF12" s="976"/>
      <c r="BG12" s="976"/>
      <c r="BH12" s="976"/>
      <c r="BI12" s="976"/>
      <c r="BJ12" s="976"/>
      <c r="BK12" s="976"/>
      <c r="BL12" s="976"/>
      <c r="BM12" s="976"/>
      <c r="BN12" s="976"/>
      <c r="BO12" s="976"/>
      <c r="BP12" s="976"/>
      <c r="BQ12" s="976"/>
      <c r="BR12" s="976"/>
      <c r="BS12" s="976"/>
      <c r="BT12" s="976"/>
      <c r="BU12" s="976"/>
      <c r="BV12" s="976"/>
      <c r="BW12" s="976"/>
      <c r="BX12" s="976"/>
      <c r="BY12" s="976"/>
      <c r="BZ12" s="976"/>
      <c r="CA12" s="976"/>
      <c r="CB12" s="976"/>
      <c r="CC12" s="976"/>
      <c r="CD12" s="976"/>
      <c r="CE12" s="976"/>
      <c r="CF12" s="976"/>
      <c r="CG12" s="976"/>
      <c r="CH12" s="976"/>
    </row>
    <row r="13" spans="1:86" s="864" customFormat="1" ht="40.5">
      <c r="A13" s="909" t="s">
        <v>1465</v>
      </c>
      <c r="B13" s="905" t="s">
        <v>1466</v>
      </c>
      <c r="C13" s="900">
        <f t="shared" si="1"/>
        <v>1898836</v>
      </c>
      <c r="D13" s="906">
        <f t="shared" si="2"/>
        <v>1898836</v>
      </c>
      <c r="E13" s="906">
        <f t="shared" si="3"/>
        <v>1898836</v>
      </c>
      <c r="F13" s="910">
        <f>'HF-HC2'!F12</f>
        <v>1898836</v>
      </c>
      <c r="G13" s="910"/>
      <c r="H13" s="910"/>
      <c r="I13" s="910"/>
      <c r="J13" s="910"/>
      <c r="K13" s="910"/>
      <c r="L13" s="910"/>
      <c r="M13" s="910"/>
      <c r="N13" s="910"/>
      <c r="O13" s="906">
        <f t="shared" si="4"/>
        <v>0</v>
      </c>
      <c r="P13" s="910"/>
      <c r="Q13" s="910"/>
      <c r="R13" s="910"/>
      <c r="S13" s="910"/>
      <c r="T13" s="910"/>
      <c r="U13" s="910"/>
      <c r="V13" s="910"/>
      <c r="W13" s="910"/>
      <c r="X13" s="910"/>
      <c r="Y13" s="910"/>
      <c r="Z13" s="910"/>
      <c r="AA13" s="910"/>
      <c r="AB13" s="910"/>
      <c r="AC13" s="910"/>
      <c r="AD13" s="910"/>
      <c r="AE13" s="910"/>
      <c r="AF13" s="976"/>
      <c r="AG13" s="976"/>
      <c r="AH13" s="976"/>
      <c r="AI13" s="976"/>
      <c r="AJ13" s="976"/>
      <c r="AK13" s="976"/>
      <c r="AL13" s="976"/>
      <c r="AM13" s="976"/>
      <c r="AN13" s="976"/>
      <c r="AO13" s="976"/>
      <c r="AP13" s="976"/>
      <c r="AQ13" s="976"/>
      <c r="AR13" s="976"/>
      <c r="AS13" s="976"/>
      <c r="AT13" s="976"/>
      <c r="AU13" s="976"/>
      <c r="AV13" s="976"/>
      <c r="AW13" s="976"/>
      <c r="AX13" s="976"/>
      <c r="AY13" s="976"/>
      <c r="AZ13" s="976"/>
      <c r="BA13" s="976"/>
      <c r="BB13" s="976"/>
      <c r="BC13" s="976"/>
      <c r="BD13" s="976"/>
      <c r="BE13" s="976"/>
      <c r="BF13" s="976"/>
      <c r="BG13" s="976"/>
      <c r="BH13" s="976"/>
      <c r="BI13" s="976"/>
      <c r="BJ13" s="976"/>
      <c r="BK13" s="976"/>
      <c r="BL13" s="976"/>
      <c r="BM13" s="976"/>
      <c r="BN13" s="976"/>
      <c r="BO13" s="976"/>
      <c r="BP13" s="976"/>
      <c r="BQ13" s="976"/>
      <c r="BR13" s="976"/>
      <c r="BS13" s="976"/>
      <c r="BT13" s="976"/>
      <c r="BU13" s="976"/>
      <c r="BV13" s="976"/>
      <c r="BW13" s="976"/>
      <c r="BX13" s="976"/>
      <c r="BY13" s="976"/>
      <c r="BZ13" s="976"/>
      <c r="CA13" s="976"/>
      <c r="CB13" s="976"/>
      <c r="CC13" s="976"/>
      <c r="CD13" s="976"/>
      <c r="CE13" s="976"/>
      <c r="CF13" s="976"/>
      <c r="CG13" s="976"/>
      <c r="CH13" s="976"/>
    </row>
    <row r="14" spans="1:86" s="864" customFormat="1" ht="20.25">
      <c r="A14" s="898" t="s">
        <v>1469</v>
      </c>
      <c r="B14" s="899" t="s">
        <v>2873</v>
      </c>
      <c r="C14" s="900">
        <f>C15+C16+C17</f>
        <v>2665225.6719999998</v>
      </c>
      <c r="D14" s="906">
        <f>E14</f>
        <v>2665225.6719999998</v>
      </c>
      <c r="E14" s="906">
        <f>E15+E16+E17</f>
        <v>2665225.6719999998</v>
      </c>
      <c r="F14" s="901">
        <f>F15+F16</f>
        <v>2644005.6999999997</v>
      </c>
      <c r="G14" s="901"/>
      <c r="H14" s="901"/>
      <c r="I14" s="901"/>
      <c r="J14" s="901"/>
      <c r="K14" s="901"/>
      <c r="L14" s="901"/>
      <c r="M14" s="901"/>
      <c r="N14" s="901"/>
      <c r="O14" s="906">
        <f t="shared" si="4"/>
        <v>0</v>
      </c>
      <c r="P14" s="901"/>
      <c r="Q14" s="901"/>
      <c r="R14" s="901"/>
      <c r="S14" s="901"/>
      <c r="T14" s="901"/>
      <c r="U14" s="901"/>
      <c r="V14" s="901"/>
      <c r="W14" s="901"/>
      <c r="X14" s="901"/>
      <c r="Y14" s="901"/>
      <c r="Z14" s="901"/>
      <c r="AA14" s="901"/>
      <c r="AB14" s="901"/>
      <c r="AC14" s="901"/>
      <c r="AD14" s="901"/>
      <c r="AE14" s="901"/>
      <c r="AF14" s="976"/>
      <c r="AG14" s="976"/>
      <c r="AH14" s="976"/>
      <c r="AI14" s="976"/>
      <c r="AJ14" s="976"/>
      <c r="AK14" s="976"/>
      <c r="AL14" s="976"/>
      <c r="AM14" s="976"/>
      <c r="AN14" s="976"/>
      <c r="AO14" s="976"/>
      <c r="AP14" s="976"/>
      <c r="AQ14" s="976"/>
      <c r="AR14" s="976"/>
      <c r="AS14" s="976"/>
      <c r="AT14" s="976"/>
      <c r="AU14" s="976"/>
      <c r="AV14" s="976"/>
      <c r="AW14" s="976"/>
      <c r="AX14" s="976"/>
      <c r="AY14" s="976"/>
      <c r="AZ14" s="976"/>
      <c r="BA14" s="976"/>
      <c r="BB14" s="976"/>
      <c r="BC14" s="976"/>
      <c r="BD14" s="976"/>
      <c r="BE14" s="976"/>
      <c r="BF14" s="976"/>
      <c r="BG14" s="976"/>
      <c r="BH14" s="976"/>
      <c r="BI14" s="976"/>
      <c r="BJ14" s="976"/>
      <c r="BK14" s="976"/>
      <c r="BL14" s="976"/>
      <c r="BM14" s="976"/>
      <c r="BN14" s="976"/>
      <c r="BO14" s="976"/>
      <c r="BP14" s="976"/>
      <c r="BQ14" s="976"/>
      <c r="BR14" s="976"/>
      <c r="BS14" s="976"/>
      <c r="BT14" s="976"/>
      <c r="BU14" s="976"/>
      <c r="BV14" s="976"/>
      <c r="BW14" s="976"/>
      <c r="BX14" s="976"/>
      <c r="BY14" s="976"/>
      <c r="BZ14" s="976"/>
      <c r="CA14" s="976"/>
      <c r="CB14" s="976"/>
      <c r="CC14" s="976"/>
      <c r="CD14" s="976"/>
      <c r="CE14" s="976"/>
      <c r="CF14" s="976"/>
      <c r="CG14" s="976"/>
      <c r="CH14" s="976"/>
    </row>
    <row r="15" spans="1:86" s="863" customFormat="1" ht="20.25">
      <c r="A15" s="909" t="s">
        <v>1471</v>
      </c>
      <c r="B15" s="905" t="s">
        <v>1472</v>
      </c>
      <c r="C15" s="900">
        <f>D15</f>
        <v>2627613.4</v>
      </c>
      <c r="D15" s="906">
        <f t="shared" si="2"/>
        <v>2627613.4</v>
      </c>
      <c r="E15" s="906">
        <f t="shared" si="3"/>
        <v>2627613.4</v>
      </c>
      <c r="F15" s="901">
        <f>'HF-HC2'!F15</f>
        <v>2627613.4</v>
      </c>
      <c r="G15" s="901"/>
      <c r="H15" s="901"/>
      <c r="I15" s="901"/>
      <c r="J15" s="901"/>
      <c r="K15" s="901"/>
      <c r="L15" s="901"/>
      <c r="M15" s="901"/>
      <c r="N15" s="901"/>
      <c r="O15" s="906">
        <f t="shared" si="4"/>
        <v>0</v>
      </c>
      <c r="P15" s="901"/>
      <c r="Q15" s="901"/>
      <c r="R15" s="901"/>
      <c r="S15" s="901"/>
      <c r="T15" s="901"/>
      <c r="U15" s="901"/>
      <c r="V15" s="901"/>
      <c r="W15" s="901"/>
      <c r="X15" s="901"/>
      <c r="Y15" s="901"/>
      <c r="Z15" s="901"/>
      <c r="AA15" s="901"/>
      <c r="AB15" s="901"/>
      <c r="AC15" s="901"/>
      <c r="AD15" s="901"/>
      <c r="AE15" s="901"/>
      <c r="AF15" s="976"/>
      <c r="AG15" s="976"/>
      <c r="AH15" s="976"/>
      <c r="AI15" s="976"/>
      <c r="AJ15" s="976"/>
      <c r="AK15" s="976"/>
      <c r="AL15" s="976"/>
      <c r="AM15" s="976"/>
      <c r="AN15" s="976"/>
      <c r="AO15" s="976"/>
      <c r="AP15" s="976"/>
      <c r="AQ15" s="976"/>
      <c r="AR15" s="976"/>
      <c r="AS15" s="976"/>
      <c r="AT15" s="976"/>
      <c r="AU15" s="976"/>
      <c r="AV15" s="976"/>
      <c r="AW15" s="976"/>
      <c r="AX15" s="976"/>
      <c r="AY15" s="976"/>
      <c r="AZ15" s="976"/>
      <c r="BA15" s="976"/>
      <c r="BB15" s="976"/>
      <c r="BC15" s="976"/>
      <c r="BD15" s="976"/>
      <c r="BE15" s="976"/>
      <c r="BF15" s="976"/>
      <c r="BG15" s="976"/>
      <c r="BH15" s="976"/>
      <c r="BI15" s="976"/>
      <c r="BJ15" s="976"/>
      <c r="BK15" s="976"/>
      <c r="BL15" s="976"/>
      <c r="BM15" s="976"/>
      <c r="BN15" s="976"/>
      <c r="BO15" s="976"/>
      <c r="BP15" s="976"/>
      <c r="BQ15" s="976"/>
      <c r="BR15" s="976"/>
      <c r="BS15" s="976"/>
      <c r="BT15" s="976"/>
      <c r="BU15" s="976"/>
      <c r="BV15" s="976"/>
      <c r="BW15" s="976"/>
      <c r="BX15" s="976"/>
      <c r="BY15" s="976"/>
      <c r="BZ15" s="976"/>
      <c r="CA15" s="976"/>
      <c r="CB15" s="976"/>
      <c r="CC15" s="976"/>
      <c r="CD15" s="976"/>
      <c r="CE15" s="976"/>
      <c r="CF15" s="976"/>
      <c r="CG15" s="976"/>
      <c r="CH15" s="976"/>
    </row>
    <row r="16" spans="1:86" s="862" customFormat="1" ht="40.5">
      <c r="A16" s="909" t="s">
        <v>1473</v>
      </c>
      <c r="B16" s="905" t="s">
        <v>1855</v>
      </c>
      <c r="C16" s="900">
        <f t="shared" si="1"/>
        <v>16392.3</v>
      </c>
      <c r="D16" s="906">
        <f t="shared" si="2"/>
        <v>16392.3</v>
      </c>
      <c r="E16" s="906">
        <f t="shared" si="3"/>
        <v>16392.3</v>
      </c>
      <c r="F16" s="901">
        <f>'HF-HC2'!F16</f>
        <v>16392.3</v>
      </c>
      <c r="G16" s="901"/>
      <c r="H16" s="901"/>
      <c r="I16" s="901"/>
      <c r="J16" s="901"/>
      <c r="K16" s="901"/>
      <c r="L16" s="901"/>
      <c r="M16" s="901"/>
      <c r="N16" s="901"/>
      <c r="O16" s="906">
        <f t="shared" si="4"/>
        <v>0</v>
      </c>
      <c r="P16" s="901"/>
      <c r="Q16" s="901"/>
      <c r="R16" s="901"/>
      <c r="S16" s="901"/>
      <c r="T16" s="901"/>
      <c r="U16" s="901"/>
      <c r="V16" s="901"/>
      <c r="W16" s="901"/>
      <c r="X16" s="901"/>
      <c r="Y16" s="901"/>
      <c r="Z16" s="901"/>
      <c r="AA16" s="901"/>
      <c r="AB16" s="901"/>
      <c r="AC16" s="901"/>
      <c r="AD16" s="901"/>
      <c r="AE16" s="901"/>
      <c r="AF16" s="976"/>
      <c r="AG16" s="976"/>
      <c r="AH16" s="976"/>
      <c r="AI16" s="976"/>
      <c r="AJ16" s="976"/>
      <c r="AK16" s="976"/>
      <c r="AL16" s="976"/>
      <c r="AM16" s="976"/>
      <c r="AN16" s="976"/>
      <c r="AO16" s="976"/>
      <c r="AP16" s="976"/>
      <c r="AQ16" s="976"/>
      <c r="AR16" s="976"/>
      <c r="AS16" s="976"/>
      <c r="AT16" s="976"/>
      <c r="AU16" s="976"/>
      <c r="AV16" s="976"/>
      <c r="AW16" s="976"/>
      <c r="AX16" s="976"/>
      <c r="AY16" s="976"/>
      <c r="AZ16" s="976"/>
      <c r="BA16" s="976"/>
      <c r="BB16" s="976"/>
      <c r="BC16" s="976"/>
      <c r="BD16" s="976"/>
      <c r="BE16" s="976"/>
      <c r="BF16" s="976"/>
      <c r="BG16" s="976"/>
      <c r="BH16" s="976"/>
      <c r="BI16" s="976"/>
      <c r="BJ16" s="976"/>
      <c r="BK16" s="976"/>
      <c r="BL16" s="976"/>
      <c r="BM16" s="976"/>
      <c r="BN16" s="976"/>
      <c r="BO16" s="976"/>
      <c r="BP16" s="976"/>
      <c r="BQ16" s="976"/>
      <c r="BR16" s="976"/>
      <c r="BS16" s="976"/>
      <c r="BT16" s="976"/>
      <c r="BU16" s="976"/>
      <c r="BV16" s="976"/>
      <c r="BW16" s="976"/>
      <c r="BX16" s="976"/>
      <c r="BY16" s="976"/>
      <c r="BZ16" s="976"/>
      <c r="CA16" s="976"/>
      <c r="CB16" s="976"/>
      <c r="CC16" s="976"/>
      <c r="CD16" s="976"/>
      <c r="CE16" s="976"/>
      <c r="CF16" s="976"/>
      <c r="CG16" s="976"/>
      <c r="CH16" s="976"/>
    </row>
    <row r="17" spans="1:86" s="863" customFormat="1" ht="81">
      <c r="A17" s="904" t="s">
        <v>1478</v>
      </c>
      <c r="B17" s="905" t="s">
        <v>2874</v>
      </c>
      <c r="C17" s="900">
        <f t="shared" si="1"/>
        <v>21219.972000000002</v>
      </c>
      <c r="D17" s="906">
        <f t="shared" si="2"/>
        <v>21219.972000000002</v>
      </c>
      <c r="E17" s="906">
        <f t="shared" si="3"/>
        <v>21219.972000000002</v>
      </c>
      <c r="F17" s="906"/>
      <c r="G17" s="906"/>
      <c r="H17" s="906"/>
      <c r="I17" s="906"/>
      <c r="J17" s="906">
        <f>'HF-HC2'!K19</f>
        <v>21219.972000000002</v>
      </c>
      <c r="K17" s="906"/>
      <c r="L17" s="906"/>
      <c r="M17" s="906"/>
      <c r="N17" s="906"/>
      <c r="O17" s="906">
        <f t="shared" si="4"/>
        <v>0</v>
      </c>
      <c r="P17" s="906"/>
      <c r="Q17" s="906"/>
      <c r="R17" s="906"/>
      <c r="S17" s="906"/>
      <c r="T17" s="906"/>
      <c r="U17" s="906"/>
      <c r="V17" s="906"/>
      <c r="W17" s="906"/>
      <c r="X17" s="906"/>
      <c r="Y17" s="906">
        <f>'HF-HC2'!AM19</f>
        <v>16519909.131338298</v>
      </c>
      <c r="Z17" s="906"/>
      <c r="AA17" s="906"/>
      <c r="AB17" s="906"/>
      <c r="AC17" s="906"/>
      <c r="AD17" s="906"/>
      <c r="AE17" s="906"/>
      <c r="AF17" s="976"/>
      <c r="AG17" s="976"/>
      <c r="AH17" s="976"/>
      <c r="AI17" s="976"/>
      <c r="AJ17" s="976"/>
      <c r="AK17" s="976"/>
      <c r="AL17" s="976"/>
      <c r="AM17" s="976"/>
      <c r="AN17" s="976"/>
      <c r="AO17" s="976"/>
      <c r="AP17" s="976"/>
      <c r="AQ17" s="976"/>
      <c r="AR17" s="976"/>
      <c r="AS17" s="976"/>
      <c r="AT17" s="976"/>
      <c r="AU17" s="976"/>
      <c r="AV17" s="976"/>
      <c r="AW17" s="976"/>
      <c r="AX17" s="976"/>
      <c r="AY17" s="976"/>
      <c r="AZ17" s="976"/>
      <c r="BA17" s="976"/>
      <c r="BB17" s="976"/>
      <c r="BC17" s="976"/>
      <c r="BD17" s="976"/>
      <c r="BE17" s="976"/>
      <c r="BF17" s="976"/>
      <c r="BG17" s="976"/>
      <c r="BH17" s="976"/>
      <c r="BI17" s="976"/>
      <c r="BJ17" s="976"/>
      <c r="BK17" s="976"/>
      <c r="BL17" s="976"/>
      <c r="BM17" s="976"/>
      <c r="BN17" s="976"/>
      <c r="BO17" s="976"/>
      <c r="BP17" s="976"/>
      <c r="BQ17" s="976"/>
      <c r="BR17" s="976"/>
      <c r="BS17" s="976"/>
      <c r="BT17" s="976"/>
      <c r="BU17" s="976"/>
      <c r="BV17" s="976"/>
      <c r="BW17" s="976"/>
      <c r="BX17" s="976"/>
      <c r="BY17" s="976"/>
      <c r="BZ17" s="976"/>
      <c r="CA17" s="976"/>
      <c r="CB17" s="976"/>
      <c r="CC17" s="976"/>
      <c r="CD17" s="976"/>
      <c r="CE17" s="976"/>
      <c r="CF17" s="976"/>
      <c r="CG17" s="976"/>
      <c r="CH17" s="976"/>
    </row>
    <row r="18" spans="1:86" s="863" customFormat="1" ht="20.25">
      <c r="A18" s="898" t="s">
        <v>2875</v>
      </c>
      <c r="B18" s="899" t="s">
        <v>1488</v>
      </c>
      <c r="C18" s="900">
        <f>C19+C20+C21+C22</f>
        <v>28017190.693990003</v>
      </c>
      <c r="D18" s="906">
        <f>D19+D21+D20</f>
        <v>28017190.693990003</v>
      </c>
      <c r="E18" s="906">
        <f>E19+E20+E21+E22</f>
        <v>413453.42</v>
      </c>
      <c r="F18" s="901">
        <f>F19+F20+F21+F22</f>
        <v>413453.42</v>
      </c>
      <c r="G18" s="901"/>
      <c r="H18" s="901"/>
      <c r="I18" s="901"/>
      <c r="J18" s="901"/>
      <c r="K18" s="901"/>
      <c r="L18" s="901"/>
      <c r="M18" s="901"/>
      <c r="N18" s="901"/>
      <c r="O18" s="906">
        <f t="shared" si="4"/>
        <v>0</v>
      </c>
      <c r="P18" s="901"/>
      <c r="Q18" s="901"/>
      <c r="R18" s="901"/>
      <c r="S18" s="901"/>
      <c r="T18" s="901"/>
      <c r="U18" s="901"/>
      <c r="V18" s="901"/>
      <c r="W18" s="901"/>
      <c r="X18" s="901"/>
      <c r="Y18" s="901"/>
      <c r="Z18" s="901"/>
      <c r="AA18" s="901"/>
      <c r="AB18" s="901"/>
      <c r="AC18" s="901"/>
      <c r="AD18" s="901"/>
      <c r="AE18" s="901"/>
      <c r="AF18" s="976"/>
      <c r="AG18" s="976"/>
      <c r="AH18" s="976"/>
      <c r="AI18" s="976"/>
      <c r="AJ18" s="976"/>
      <c r="AK18" s="976"/>
      <c r="AL18" s="976"/>
      <c r="AM18" s="976"/>
      <c r="AN18" s="976"/>
      <c r="AO18" s="976"/>
      <c r="AP18" s="976"/>
      <c r="AQ18" s="976"/>
      <c r="AR18" s="976"/>
      <c r="AS18" s="976"/>
      <c r="AT18" s="976"/>
      <c r="AU18" s="976"/>
      <c r="AV18" s="976"/>
      <c r="AW18" s="976"/>
      <c r="AX18" s="976"/>
      <c r="AY18" s="976"/>
      <c r="AZ18" s="976"/>
      <c r="BA18" s="976"/>
      <c r="BB18" s="976"/>
      <c r="BC18" s="976"/>
      <c r="BD18" s="976"/>
      <c r="BE18" s="976"/>
      <c r="BF18" s="976"/>
      <c r="BG18" s="976"/>
      <c r="BH18" s="976"/>
      <c r="BI18" s="976"/>
      <c r="BJ18" s="976"/>
      <c r="BK18" s="976"/>
      <c r="BL18" s="976"/>
      <c r="BM18" s="976"/>
      <c r="BN18" s="976"/>
      <c r="BO18" s="976"/>
      <c r="BP18" s="976"/>
      <c r="BQ18" s="976"/>
      <c r="BR18" s="976"/>
      <c r="BS18" s="976"/>
      <c r="BT18" s="976"/>
      <c r="BU18" s="976"/>
      <c r="BV18" s="976"/>
      <c r="BW18" s="976"/>
      <c r="BX18" s="976"/>
      <c r="BY18" s="976"/>
      <c r="BZ18" s="976"/>
      <c r="CA18" s="976"/>
      <c r="CB18" s="976"/>
      <c r="CC18" s="976"/>
      <c r="CD18" s="976"/>
      <c r="CE18" s="976"/>
      <c r="CF18" s="976"/>
      <c r="CG18" s="976"/>
      <c r="CH18" s="976"/>
    </row>
    <row r="19" spans="1:86" s="865" customFormat="1" ht="20.25">
      <c r="A19" s="904" t="s">
        <v>1493</v>
      </c>
      <c r="B19" s="905" t="s">
        <v>2876</v>
      </c>
      <c r="C19" s="900">
        <f t="shared" si="1"/>
        <v>21579040.120790001</v>
      </c>
      <c r="D19" s="906">
        <f>E19+O19</f>
        <v>21579040.120790001</v>
      </c>
      <c r="E19" s="906">
        <f>F19+G19+H19+I19+J19+K19+L19+M19+N19</f>
        <v>413453.42</v>
      </c>
      <c r="F19" s="906">
        <f>'HF-HC2'!F27</f>
        <v>413453.42</v>
      </c>
      <c r="G19" s="906"/>
      <c r="H19" s="906"/>
      <c r="I19" s="906"/>
      <c r="J19" s="906"/>
      <c r="K19" s="906"/>
      <c r="L19" s="906"/>
      <c r="M19" s="906"/>
      <c r="N19" s="906"/>
      <c r="O19" s="906">
        <f>P19+Q19+R19+S19+T19</f>
        <v>21165586.700789999</v>
      </c>
      <c r="P19" s="906">
        <f>'HF-HC2'!X27+ОтчетГБ_коды!H210</f>
        <v>21160334.57559</v>
      </c>
      <c r="Q19" s="906"/>
      <c r="R19" s="906"/>
      <c r="S19" s="906"/>
      <c r="T19" s="906">
        <f>'HF-HC2'!AF27</f>
        <v>5252.1252000000004</v>
      </c>
      <c r="U19" s="906"/>
      <c r="V19" s="906"/>
      <c r="W19" s="906"/>
      <c r="X19" s="906"/>
      <c r="Y19" s="906"/>
      <c r="Z19" s="906"/>
      <c r="AA19" s="906"/>
      <c r="AB19" s="906"/>
      <c r="AC19" s="906"/>
      <c r="AD19" s="906"/>
      <c r="AE19" s="906"/>
      <c r="AF19" s="988"/>
      <c r="AG19" s="988"/>
      <c r="AH19" s="988"/>
      <c r="AI19" s="988"/>
      <c r="AJ19" s="988"/>
      <c r="AK19" s="988"/>
      <c r="AL19" s="988"/>
      <c r="AM19" s="988"/>
      <c r="AN19" s="988"/>
      <c r="AO19" s="988"/>
      <c r="AP19" s="988"/>
      <c r="AQ19" s="988"/>
      <c r="AR19" s="988"/>
      <c r="AS19" s="988"/>
      <c r="AT19" s="988"/>
      <c r="AU19" s="988"/>
      <c r="AV19" s="988"/>
      <c r="AW19" s="976"/>
      <c r="AX19" s="976"/>
      <c r="AY19" s="976"/>
      <c r="AZ19" s="976"/>
      <c r="BA19" s="976"/>
      <c r="BB19" s="976"/>
      <c r="BC19" s="976"/>
      <c r="BD19" s="976"/>
      <c r="BE19" s="976"/>
      <c r="BF19" s="976"/>
      <c r="BG19" s="976"/>
      <c r="BH19" s="976"/>
      <c r="BI19" s="976"/>
      <c r="BJ19" s="976"/>
      <c r="BK19" s="976"/>
      <c r="BL19" s="976"/>
      <c r="BM19" s="976"/>
      <c r="BN19" s="976"/>
      <c r="BO19" s="976"/>
      <c r="BP19" s="976"/>
      <c r="BQ19" s="976"/>
      <c r="BR19" s="976"/>
      <c r="BS19" s="976"/>
      <c r="BT19" s="976"/>
      <c r="BU19" s="976"/>
      <c r="BV19" s="976"/>
      <c r="BW19" s="976"/>
      <c r="BX19" s="976"/>
      <c r="BY19" s="976"/>
      <c r="BZ19" s="976"/>
      <c r="CA19" s="976"/>
      <c r="CB19" s="976"/>
      <c r="CC19" s="976"/>
      <c r="CD19" s="976"/>
      <c r="CE19" s="976"/>
      <c r="CF19" s="976"/>
      <c r="CG19" s="976"/>
      <c r="CH19" s="976"/>
    </row>
    <row r="20" spans="1:86" s="865" customFormat="1" ht="40.5">
      <c r="A20" s="1229" t="s">
        <v>1495</v>
      </c>
      <c r="B20" s="1230" t="s">
        <v>1496</v>
      </c>
      <c r="C20" s="1231">
        <f t="shared" si="1"/>
        <v>738653.57860000001</v>
      </c>
      <c r="D20" s="1232">
        <f t="shared" si="2"/>
        <v>738653.57860000001</v>
      </c>
      <c r="E20" s="1232"/>
      <c r="F20" s="1232"/>
      <c r="G20" s="1232"/>
      <c r="H20" s="1232"/>
      <c r="I20" s="1232"/>
      <c r="J20" s="1232"/>
      <c r="K20" s="1232"/>
      <c r="L20" s="1232"/>
      <c r="M20" s="1232"/>
      <c r="N20" s="1232"/>
      <c r="O20" s="1232">
        <f t="shared" si="4"/>
        <v>738653.57860000001</v>
      </c>
      <c r="P20" s="1232">
        <f>'HF-HC2'!X28</f>
        <v>738653.57860000001</v>
      </c>
      <c r="Q20" s="1232"/>
      <c r="R20" s="1232"/>
      <c r="S20" s="1232"/>
      <c r="T20" s="1232"/>
      <c r="U20" s="1232"/>
      <c r="V20" s="1232"/>
      <c r="W20" s="1232"/>
      <c r="X20" s="1232"/>
      <c r="Y20" s="1232"/>
      <c r="Z20" s="1232"/>
      <c r="AA20" s="1232"/>
      <c r="AB20" s="1232"/>
      <c r="AC20" s="1232"/>
      <c r="AD20" s="1232"/>
      <c r="AE20" s="1232"/>
      <c r="AF20" s="1233"/>
      <c r="AG20" s="1233"/>
      <c r="AH20" s="1233"/>
      <c r="AI20" s="1233"/>
      <c r="AJ20" s="1233"/>
      <c r="AK20" s="1233"/>
      <c r="AL20" s="1233"/>
      <c r="AM20" s="1233"/>
      <c r="AN20" s="1233"/>
      <c r="AO20" s="1233"/>
      <c r="AP20" s="1233"/>
      <c r="AQ20" s="1233"/>
      <c r="AR20" s="1233"/>
      <c r="AS20" s="1233"/>
      <c r="AT20" s="1233"/>
      <c r="AU20" s="1233"/>
      <c r="AV20" s="1233"/>
      <c r="AW20" s="1233"/>
      <c r="AX20" s="1233"/>
      <c r="AY20" s="1233"/>
      <c r="AZ20" s="1233"/>
      <c r="BA20" s="1233"/>
      <c r="BB20" s="1233"/>
      <c r="BC20" s="1233"/>
      <c r="BD20" s="1233"/>
      <c r="BE20" s="1233"/>
      <c r="BF20" s="1233"/>
      <c r="BG20" s="1233"/>
      <c r="BH20" s="1233"/>
      <c r="BI20" s="1233"/>
      <c r="BJ20" s="1233"/>
      <c r="BK20" s="1233"/>
      <c r="BL20" s="1233"/>
      <c r="BM20" s="1233"/>
      <c r="BN20" s="1233"/>
      <c r="BO20" s="1233"/>
      <c r="BP20" s="1233"/>
      <c r="BQ20" s="1233"/>
      <c r="BR20" s="1233"/>
      <c r="BS20" s="1233"/>
      <c r="BT20" s="1233"/>
      <c r="BU20" s="1233"/>
      <c r="BV20" s="1233"/>
      <c r="BW20" s="1233"/>
      <c r="BX20" s="1233"/>
      <c r="BY20" s="1233"/>
      <c r="BZ20" s="1233"/>
      <c r="CA20" s="1233"/>
      <c r="CB20" s="1233"/>
      <c r="CC20" s="1233"/>
      <c r="CD20" s="1233"/>
      <c r="CE20" s="1233"/>
      <c r="CF20" s="1233"/>
      <c r="CG20" s="1233"/>
      <c r="CH20" s="1233"/>
    </row>
    <row r="21" spans="1:86" s="864" customFormat="1" ht="60.75">
      <c r="A21" s="904" t="s">
        <v>1497</v>
      </c>
      <c r="B21" s="905" t="s">
        <v>2877</v>
      </c>
      <c r="C21" s="900">
        <f t="shared" si="1"/>
        <v>5699496.9946000008</v>
      </c>
      <c r="D21" s="906">
        <f t="shared" si="2"/>
        <v>5699496.9946000008</v>
      </c>
      <c r="E21" s="906"/>
      <c r="F21" s="906"/>
      <c r="G21" s="906"/>
      <c r="H21" s="906"/>
      <c r="I21" s="906"/>
      <c r="J21" s="906"/>
      <c r="K21" s="906"/>
      <c r="L21" s="906"/>
      <c r="M21" s="906"/>
      <c r="N21" s="906"/>
      <c r="O21" s="906">
        <f t="shared" si="4"/>
        <v>5699496.9946000008</v>
      </c>
      <c r="P21" s="906">
        <f>'HF-HC2'!X29</f>
        <v>5699496.9946000008</v>
      </c>
      <c r="Q21" s="906"/>
      <c r="R21" s="906"/>
      <c r="S21" s="906"/>
      <c r="T21" s="906"/>
      <c r="U21" s="906"/>
      <c r="V21" s="906"/>
      <c r="W21" s="906"/>
      <c r="X21" s="906"/>
      <c r="Y21" s="906"/>
      <c r="Z21" s="906"/>
      <c r="AA21" s="906"/>
      <c r="AB21" s="906"/>
      <c r="AC21" s="906"/>
      <c r="AD21" s="906"/>
      <c r="AE21" s="906"/>
      <c r="AF21" s="976"/>
      <c r="AG21" s="976"/>
      <c r="AH21" s="976"/>
      <c r="AI21" s="976"/>
      <c r="AJ21" s="976"/>
      <c r="AK21" s="976"/>
      <c r="AL21" s="976"/>
      <c r="AM21" s="976"/>
      <c r="AN21" s="976"/>
      <c r="AO21" s="976"/>
      <c r="AP21" s="976"/>
      <c r="AQ21" s="976"/>
      <c r="AR21" s="976"/>
      <c r="AS21" s="976"/>
      <c r="AT21" s="976"/>
      <c r="AU21" s="976"/>
      <c r="AV21" s="976"/>
      <c r="AW21" s="976"/>
      <c r="AX21" s="976"/>
      <c r="AY21" s="976"/>
      <c r="AZ21" s="976"/>
      <c r="BA21" s="976"/>
      <c r="BB21" s="976"/>
      <c r="BC21" s="976"/>
      <c r="BD21" s="976"/>
      <c r="BE21" s="976"/>
      <c r="BF21" s="976"/>
      <c r="BG21" s="976"/>
      <c r="BH21" s="976"/>
      <c r="BI21" s="976"/>
      <c r="BJ21" s="976"/>
      <c r="BK21" s="976"/>
      <c r="BL21" s="976"/>
      <c r="BM21" s="976"/>
      <c r="BN21" s="976"/>
      <c r="BO21" s="976"/>
      <c r="BP21" s="976"/>
      <c r="BQ21" s="976"/>
      <c r="BR21" s="976"/>
      <c r="BS21" s="976"/>
      <c r="BT21" s="976"/>
      <c r="BU21" s="976"/>
      <c r="BV21" s="976"/>
      <c r="BW21" s="976"/>
      <c r="BX21" s="976"/>
      <c r="BY21" s="976"/>
      <c r="BZ21" s="976"/>
      <c r="CA21" s="976"/>
      <c r="CB21" s="976"/>
      <c r="CC21" s="976"/>
      <c r="CD21" s="976"/>
      <c r="CE21" s="976"/>
      <c r="CF21" s="976"/>
      <c r="CG21" s="976"/>
      <c r="CH21" s="976"/>
    </row>
    <row r="22" spans="1:86" s="864" customFormat="1" ht="40.5">
      <c r="A22" s="904" t="s">
        <v>1499</v>
      </c>
      <c r="B22" s="904" t="s">
        <v>1500</v>
      </c>
      <c r="C22" s="900">
        <f t="shared" si="1"/>
        <v>0</v>
      </c>
      <c r="D22" s="906">
        <f t="shared" si="2"/>
        <v>0</v>
      </c>
      <c r="E22" s="906"/>
      <c r="F22" s="906"/>
      <c r="G22" s="906"/>
      <c r="H22" s="906"/>
      <c r="I22" s="906"/>
      <c r="J22" s="906"/>
      <c r="K22" s="906"/>
      <c r="L22" s="906"/>
      <c r="M22" s="906"/>
      <c r="N22" s="906"/>
      <c r="O22" s="906">
        <f>P22+Q22+R22+S22+T22</f>
        <v>0</v>
      </c>
      <c r="P22" s="906"/>
      <c r="Q22" s="906"/>
      <c r="R22" s="906"/>
      <c r="S22" s="906"/>
      <c r="T22" s="906"/>
      <c r="U22" s="906"/>
      <c r="V22" s="906"/>
      <c r="W22" s="906"/>
      <c r="X22" s="906"/>
      <c r="Y22" s="906"/>
      <c r="Z22" s="906"/>
      <c r="AA22" s="906"/>
      <c r="AB22" s="906"/>
      <c r="AC22" s="906"/>
      <c r="AD22" s="906"/>
      <c r="AE22" s="906"/>
      <c r="AF22" s="976"/>
      <c r="AG22" s="976"/>
      <c r="AH22" s="976"/>
      <c r="AI22" s="976"/>
      <c r="AJ22" s="976"/>
      <c r="AK22" s="976"/>
      <c r="AL22" s="976"/>
      <c r="AM22" s="976"/>
      <c r="AN22" s="976"/>
      <c r="AO22" s="976"/>
      <c r="AP22" s="976"/>
      <c r="AQ22" s="976"/>
      <c r="AR22" s="976"/>
      <c r="AS22" s="976"/>
      <c r="AT22" s="976"/>
      <c r="AU22" s="976"/>
      <c r="AV22" s="976"/>
      <c r="AW22" s="976"/>
      <c r="AX22" s="976"/>
      <c r="AY22" s="976"/>
      <c r="AZ22" s="976"/>
      <c r="BA22" s="976"/>
      <c r="BB22" s="976"/>
      <c r="BC22" s="976"/>
      <c r="BD22" s="976"/>
      <c r="BE22" s="976"/>
      <c r="BF22" s="976"/>
      <c r="BG22" s="976"/>
      <c r="BH22" s="976"/>
      <c r="BI22" s="976"/>
      <c r="BJ22" s="976"/>
      <c r="BK22" s="976"/>
      <c r="BL22" s="976"/>
      <c r="BM22" s="976"/>
      <c r="BN22" s="976"/>
      <c r="BO22" s="976"/>
      <c r="BP22" s="976"/>
      <c r="BQ22" s="976"/>
      <c r="BR22" s="976"/>
      <c r="BS22" s="976"/>
      <c r="BT22" s="976"/>
      <c r="BU22" s="976"/>
      <c r="BV22" s="976"/>
      <c r="BW22" s="976"/>
      <c r="BX22" s="976"/>
      <c r="BY22" s="976"/>
      <c r="BZ22" s="976"/>
      <c r="CA22" s="976"/>
      <c r="CB22" s="976"/>
      <c r="CC22" s="976"/>
      <c r="CD22" s="976"/>
      <c r="CE22" s="976"/>
      <c r="CF22" s="976"/>
      <c r="CG22" s="976"/>
      <c r="CH22" s="976"/>
    </row>
    <row r="23" spans="1:86" s="864" customFormat="1" ht="40.5">
      <c r="A23" s="898" t="s">
        <v>2878</v>
      </c>
      <c r="B23" s="899" t="s">
        <v>2879</v>
      </c>
      <c r="C23" s="900">
        <f>C24+C25+C26</f>
        <v>32490898.277219996</v>
      </c>
      <c r="D23" s="906">
        <f>D24+D25+D26</f>
        <v>32490898.277219996</v>
      </c>
      <c r="E23" s="906"/>
      <c r="F23" s="901"/>
      <c r="G23" s="901"/>
      <c r="H23" s="901"/>
      <c r="I23" s="901"/>
      <c r="J23" s="901"/>
      <c r="K23" s="901"/>
      <c r="L23" s="901"/>
      <c r="M23" s="901"/>
      <c r="N23" s="901"/>
      <c r="O23" s="906">
        <f t="shared" si="4"/>
        <v>0</v>
      </c>
      <c r="P23" s="901"/>
      <c r="Q23" s="901"/>
      <c r="R23" s="901"/>
      <c r="S23" s="901"/>
      <c r="T23" s="901"/>
      <c r="U23" s="901"/>
      <c r="V23" s="901"/>
      <c r="W23" s="901"/>
      <c r="X23" s="901"/>
      <c r="Y23" s="901"/>
      <c r="Z23" s="901"/>
      <c r="AA23" s="901"/>
      <c r="AB23" s="901"/>
      <c r="AC23" s="901"/>
      <c r="AD23" s="901"/>
      <c r="AE23" s="901"/>
      <c r="AF23" s="976"/>
      <c r="AG23" s="976"/>
      <c r="AH23" s="976"/>
      <c r="AI23" s="976"/>
      <c r="AJ23" s="976"/>
      <c r="AK23" s="976"/>
      <c r="AL23" s="976"/>
      <c r="AM23" s="976"/>
      <c r="AN23" s="976"/>
      <c r="AO23" s="976"/>
      <c r="AP23" s="976"/>
      <c r="AQ23" s="976"/>
      <c r="AR23" s="976"/>
      <c r="AS23" s="976"/>
      <c r="AT23" s="976"/>
      <c r="AU23" s="976"/>
      <c r="AV23" s="976"/>
      <c r="AW23" s="976"/>
      <c r="AX23" s="976"/>
      <c r="AY23" s="976"/>
      <c r="AZ23" s="976"/>
      <c r="BA23" s="976"/>
      <c r="BB23" s="976"/>
      <c r="BC23" s="976"/>
      <c r="BD23" s="976"/>
      <c r="BE23" s="976"/>
      <c r="BF23" s="976"/>
      <c r="BG23" s="976"/>
      <c r="BH23" s="976"/>
      <c r="BI23" s="976"/>
      <c r="BJ23" s="976"/>
      <c r="BK23" s="976"/>
      <c r="BL23" s="976"/>
      <c r="BM23" s="976"/>
      <c r="BN23" s="976"/>
      <c r="BO23" s="976"/>
      <c r="BP23" s="976"/>
      <c r="BQ23" s="976"/>
      <c r="BR23" s="976"/>
      <c r="BS23" s="976"/>
      <c r="BT23" s="976"/>
      <c r="BU23" s="976"/>
      <c r="BV23" s="976"/>
      <c r="BW23" s="976"/>
      <c r="BX23" s="976"/>
      <c r="BY23" s="976"/>
      <c r="BZ23" s="976"/>
      <c r="CA23" s="976"/>
      <c r="CB23" s="976"/>
      <c r="CC23" s="976"/>
      <c r="CD23" s="976"/>
      <c r="CE23" s="976"/>
      <c r="CF23" s="976"/>
      <c r="CG23" s="976"/>
      <c r="CH23" s="976"/>
    </row>
    <row r="24" spans="1:86" s="864" customFormat="1" ht="60.75">
      <c r="A24" s="904" t="s">
        <v>2880</v>
      </c>
      <c r="B24" s="905" t="s">
        <v>2881</v>
      </c>
      <c r="C24" s="900">
        <f t="shared" si="1"/>
        <v>32490898.277219996</v>
      </c>
      <c r="D24" s="906">
        <f>E24+O24</f>
        <v>32490898.277219996</v>
      </c>
      <c r="E24" s="906"/>
      <c r="F24" s="906"/>
      <c r="G24" s="906"/>
      <c r="H24" s="906"/>
      <c r="I24" s="906"/>
      <c r="J24" s="906"/>
      <c r="K24" s="906"/>
      <c r="L24" s="906"/>
      <c r="M24" s="906"/>
      <c r="N24" s="906"/>
      <c r="O24" s="906">
        <f>P24+Q24+R24+S24+T24</f>
        <v>32490898.277219996</v>
      </c>
      <c r="P24" s="906">
        <f>'HF-HC2'!X33+'HF-HC2'!X35</f>
        <v>32490898.277219996</v>
      </c>
      <c r="Q24" s="906"/>
      <c r="R24" s="906"/>
      <c r="S24" s="906"/>
      <c r="T24" s="906"/>
      <c r="U24" s="906"/>
      <c r="V24" s="906"/>
      <c r="W24" s="906"/>
      <c r="X24" s="906"/>
      <c r="Y24" s="906">
        <f>'HF-HC2'!AM34</f>
        <v>138326705.7930727</v>
      </c>
      <c r="Z24" s="906"/>
      <c r="AA24" s="906"/>
      <c r="AB24" s="906"/>
      <c r="AC24" s="906"/>
      <c r="AD24" s="906"/>
      <c r="AE24" s="906"/>
      <c r="AF24" s="976"/>
      <c r="AG24" s="976"/>
      <c r="AH24" s="976"/>
      <c r="AI24" s="976"/>
      <c r="AJ24" s="976"/>
      <c r="AK24" s="976"/>
      <c r="AL24" s="976"/>
      <c r="AM24" s="976"/>
      <c r="AN24" s="976"/>
      <c r="AO24" s="976"/>
      <c r="AP24" s="976"/>
      <c r="AQ24" s="976"/>
      <c r="AR24" s="976"/>
      <c r="AS24" s="976"/>
      <c r="AT24" s="976"/>
      <c r="AU24" s="976"/>
      <c r="AV24" s="976"/>
      <c r="AW24" s="976"/>
      <c r="AX24" s="976"/>
      <c r="AY24" s="976"/>
      <c r="AZ24" s="976"/>
      <c r="BA24" s="976"/>
      <c r="BB24" s="976"/>
      <c r="BC24" s="976"/>
      <c r="BD24" s="976"/>
      <c r="BE24" s="976"/>
      <c r="BF24" s="976"/>
      <c r="BG24" s="976"/>
      <c r="BH24" s="976"/>
      <c r="BI24" s="976"/>
      <c r="BJ24" s="976"/>
      <c r="BK24" s="976"/>
      <c r="BL24" s="976"/>
      <c r="BM24" s="976"/>
      <c r="BN24" s="976"/>
      <c r="BO24" s="976"/>
      <c r="BP24" s="976"/>
      <c r="BQ24" s="976"/>
      <c r="BR24" s="976"/>
      <c r="BS24" s="976"/>
      <c r="BT24" s="976"/>
      <c r="BU24" s="976"/>
      <c r="BV24" s="976"/>
      <c r="BW24" s="976"/>
      <c r="BX24" s="976"/>
      <c r="BY24" s="976"/>
      <c r="BZ24" s="976"/>
      <c r="CA24" s="976"/>
      <c r="CB24" s="976"/>
      <c r="CC24" s="976"/>
      <c r="CD24" s="976"/>
      <c r="CE24" s="976"/>
      <c r="CF24" s="976"/>
      <c r="CG24" s="976"/>
      <c r="CH24" s="976"/>
    </row>
    <row r="25" spans="1:86" s="864" customFormat="1" ht="60.75">
      <c r="A25" s="904" t="s">
        <v>2882</v>
      </c>
      <c r="B25" s="905" t="s">
        <v>2883</v>
      </c>
      <c r="C25" s="900"/>
      <c r="D25" s="906"/>
      <c r="E25" s="906"/>
      <c r="F25" s="906"/>
      <c r="G25" s="906"/>
      <c r="H25" s="906"/>
      <c r="I25" s="906"/>
      <c r="J25" s="906"/>
      <c r="K25" s="906"/>
      <c r="L25" s="906"/>
      <c r="M25" s="906"/>
      <c r="N25" s="906"/>
      <c r="O25" s="906">
        <f>P25+Q25+R25+S25+T25</f>
        <v>0</v>
      </c>
      <c r="P25" s="906"/>
      <c r="Q25" s="906"/>
      <c r="R25" s="906"/>
      <c r="S25" s="906"/>
      <c r="T25" s="906"/>
      <c r="U25" s="906"/>
      <c r="V25" s="906"/>
      <c r="W25" s="906"/>
      <c r="X25" s="906"/>
      <c r="Y25" s="906">
        <f>'HF-HC2'!AM37</f>
        <v>10163677.427470991</v>
      </c>
      <c r="Z25" s="906"/>
      <c r="AA25" s="906"/>
      <c r="AB25" s="906"/>
      <c r="AC25" s="906"/>
      <c r="AD25" s="906"/>
      <c r="AE25" s="906"/>
      <c r="AF25" s="976"/>
      <c r="AG25" s="976"/>
      <c r="AH25" s="976"/>
      <c r="AI25" s="976"/>
      <c r="AJ25" s="976"/>
      <c r="AK25" s="976"/>
      <c r="AL25" s="976"/>
      <c r="AM25" s="976"/>
      <c r="AN25" s="976"/>
      <c r="AO25" s="976"/>
      <c r="AP25" s="976"/>
      <c r="AQ25" s="976"/>
      <c r="AR25" s="976"/>
      <c r="AS25" s="976"/>
      <c r="AT25" s="976"/>
      <c r="AU25" s="976"/>
      <c r="AV25" s="976"/>
      <c r="AW25" s="976"/>
      <c r="AX25" s="976"/>
      <c r="AY25" s="976"/>
      <c r="AZ25" s="976"/>
      <c r="BA25" s="976"/>
      <c r="BB25" s="976"/>
      <c r="BC25" s="976"/>
      <c r="BD25" s="976"/>
      <c r="BE25" s="976"/>
      <c r="BF25" s="976"/>
      <c r="BG25" s="976"/>
      <c r="BH25" s="976"/>
      <c r="BI25" s="976"/>
      <c r="BJ25" s="976"/>
      <c r="BK25" s="976"/>
      <c r="BL25" s="976"/>
      <c r="BM25" s="976"/>
      <c r="BN25" s="976"/>
      <c r="BO25" s="976"/>
      <c r="BP25" s="976"/>
      <c r="BQ25" s="976"/>
      <c r="BR25" s="976"/>
      <c r="BS25" s="976"/>
      <c r="BT25" s="976"/>
      <c r="BU25" s="976"/>
      <c r="BV25" s="976"/>
      <c r="BW25" s="976"/>
      <c r="BX25" s="976"/>
      <c r="BY25" s="976"/>
      <c r="BZ25" s="976"/>
      <c r="CA25" s="976"/>
      <c r="CB25" s="976"/>
      <c r="CC25" s="976"/>
      <c r="CD25" s="976"/>
      <c r="CE25" s="976"/>
      <c r="CF25" s="976"/>
      <c r="CG25" s="976"/>
      <c r="CH25" s="976"/>
    </row>
    <row r="26" spans="1:86" s="863" customFormat="1" ht="40.5">
      <c r="A26" s="904" t="s">
        <v>2884</v>
      </c>
      <c r="B26" s="905" t="s">
        <v>2885</v>
      </c>
      <c r="C26" s="900"/>
      <c r="D26" s="906"/>
      <c r="E26" s="906"/>
      <c r="F26" s="906"/>
      <c r="G26" s="906"/>
      <c r="H26" s="906"/>
      <c r="I26" s="906"/>
      <c r="J26" s="906"/>
      <c r="K26" s="906"/>
      <c r="L26" s="906"/>
      <c r="M26" s="906"/>
      <c r="N26" s="906"/>
      <c r="O26" s="906">
        <f t="shared" si="4"/>
        <v>0</v>
      </c>
      <c r="P26" s="906"/>
      <c r="Q26" s="906"/>
      <c r="R26" s="906"/>
      <c r="S26" s="906"/>
      <c r="T26" s="906"/>
      <c r="U26" s="906"/>
      <c r="V26" s="906"/>
      <c r="W26" s="906"/>
      <c r="X26" s="906"/>
      <c r="Y26" s="906">
        <f>'HF-HC2'!AM42</f>
        <v>6670896.639702322</v>
      </c>
      <c r="Z26" s="906"/>
      <c r="AA26" s="906"/>
      <c r="AB26" s="906"/>
      <c r="AC26" s="906"/>
      <c r="AD26" s="906"/>
      <c r="AE26" s="906"/>
      <c r="AF26" s="976"/>
      <c r="AG26" s="976"/>
      <c r="AH26" s="976"/>
      <c r="AI26" s="976"/>
      <c r="AJ26" s="976"/>
      <c r="AK26" s="976"/>
      <c r="AL26" s="976"/>
      <c r="AM26" s="976"/>
      <c r="AN26" s="976"/>
      <c r="AO26" s="976"/>
      <c r="AP26" s="976"/>
      <c r="AQ26" s="976"/>
      <c r="AR26" s="976"/>
      <c r="AS26" s="976"/>
      <c r="AT26" s="976"/>
      <c r="AU26" s="976"/>
      <c r="AV26" s="976"/>
      <c r="AW26" s="976"/>
      <c r="AX26" s="976"/>
      <c r="AY26" s="976"/>
      <c r="AZ26" s="976"/>
      <c r="BA26" s="976"/>
      <c r="BB26" s="976"/>
      <c r="BC26" s="976"/>
      <c r="BD26" s="976"/>
      <c r="BE26" s="976"/>
      <c r="BF26" s="976"/>
      <c r="BG26" s="976"/>
      <c r="BH26" s="976"/>
      <c r="BI26" s="976"/>
      <c r="BJ26" s="976"/>
      <c r="BK26" s="976"/>
      <c r="BL26" s="976"/>
      <c r="BM26" s="976"/>
      <c r="BN26" s="976"/>
      <c r="BO26" s="976"/>
      <c r="BP26" s="976"/>
      <c r="BQ26" s="976"/>
      <c r="BR26" s="976"/>
      <c r="BS26" s="976"/>
      <c r="BT26" s="976"/>
      <c r="BU26" s="976"/>
      <c r="BV26" s="976"/>
      <c r="BW26" s="976"/>
      <c r="BX26" s="976"/>
      <c r="BY26" s="976"/>
      <c r="BZ26" s="976"/>
      <c r="CA26" s="976"/>
      <c r="CB26" s="976"/>
      <c r="CC26" s="976"/>
      <c r="CD26" s="976"/>
      <c r="CE26" s="976"/>
      <c r="CF26" s="976"/>
      <c r="CG26" s="976"/>
      <c r="CH26" s="976"/>
    </row>
    <row r="27" spans="1:86" s="863" customFormat="1" ht="20.25">
      <c r="A27" s="898" t="s">
        <v>2886</v>
      </c>
      <c r="B27" s="899" t="s">
        <v>2887</v>
      </c>
      <c r="C27" s="900">
        <f>C28+C29</f>
        <v>1697786.7180000001</v>
      </c>
      <c r="D27" s="906">
        <f>D28+D29</f>
        <v>1697786.7180000001</v>
      </c>
      <c r="E27" s="906">
        <f>E28+E29</f>
        <v>38265</v>
      </c>
      <c r="F27" s="901">
        <f>F28+F29</f>
        <v>38265</v>
      </c>
      <c r="G27" s="901"/>
      <c r="H27" s="901"/>
      <c r="I27" s="901"/>
      <c r="J27" s="901"/>
      <c r="K27" s="901"/>
      <c r="L27" s="901"/>
      <c r="M27" s="901"/>
      <c r="N27" s="901"/>
      <c r="O27" s="906">
        <f t="shared" si="4"/>
        <v>0</v>
      </c>
      <c r="P27" s="901"/>
      <c r="Q27" s="901"/>
      <c r="R27" s="901"/>
      <c r="S27" s="901"/>
      <c r="T27" s="901"/>
      <c r="U27" s="901"/>
      <c r="V27" s="901"/>
      <c r="W27" s="901"/>
      <c r="X27" s="901"/>
      <c r="Y27" s="906">
        <f>'HF-HC2'!AM43</f>
        <v>0</v>
      </c>
      <c r="Z27" s="901">
        <f>Z28+Z29</f>
        <v>1080075.1925583037</v>
      </c>
      <c r="AA27" s="901">
        <f>AB27+AC27+AD27</f>
        <v>172.85764900000001</v>
      </c>
      <c r="AB27" s="901"/>
      <c r="AC27" s="901"/>
      <c r="AD27" s="901">
        <v>172.85764900000001</v>
      </c>
      <c r="AE27" s="901"/>
      <c r="AF27" s="976"/>
      <c r="AG27" s="976"/>
      <c r="AH27" s="976"/>
      <c r="AI27" s="976"/>
      <c r="AJ27" s="976"/>
      <c r="AK27" s="976"/>
      <c r="AL27" s="976"/>
      <c r="AM27" s="976"/>
      <c r="AN27" s="976"/>
      <c r="AO27" s="976"/>
      <c r="AP27" s="976"/>
      <c r="AQ27" s="976"/>
      <c r="AR27" s="976"/>
      <c r="AS27" s="976"/>
      <c r="AT27" s="976"/>
      <c r="AU27" s="976"/>
      <c r="AV27" s="976"/>
      <c r="AW27" s="976"/>
      <c r="AX27" s="976"/>
      <c r="AY27" s="976"/>
      <c r="AZ27" s="976"/>
      <c r="BA27" s="976"/>
      <c r="BB27" s="976"/>
      <c r="BC27" s="976"/>
      <c r="BD27" s="976"/>
      <c r="BE27" s="976"/>
      <c r="BF27" s="976"/>
      <c r="BG27" s="976"/>
      <c r="BH27" s="976"/>
      <c r="BI27" s="976"/>
      <c r="BJ27" s="976"/>
      <c r="BK27" s="976"/>
      <c r="BL27" s="976"/>
      <c r="BM27" s="976"/>
      <c r="BN27" s="976"/>
      <c r="BO27" s="976"/>
      <c r="BP27" s="976"/>
      <c r="BQ27" s="976"/>
      <c r="BR27" s="976"/>
      <c r="BS27" s="976"/>
      <c r="BT27" s="976"/>
      <c r="BU27" s="976"/>
      <c r="BV27" s="976"/>
      <c r="BW27" s="976"/>
      <c r="BX27" s="976"/>
      <c r="BY27" s="976"/>
      <c r="BZ27" s="976"/>
      <c r="CA27" s="976"/>
      <c r="CB27" s="976"/>
      <c r="CC27" s="976"/>
      <c r="CD27" s="976"/>
      <c r="CE27" s="976"/>
      <c r="CF27" s="976"/>
      <c r="CG27" s="976"/>
      <c r="CH27" s="976"/>
    </row>
    <row r="28" spans="1:86" s="864" customFormat="1" ht="60.75">
      <c r="A28" s="904" t="s">
        <v>1526</v>
      </c>
      <c r="B28" s="905" t="s">
        <v>2888</v>
      </c>
      <c r="C28" s="900">
        <f t="shared" si="1"/>
        <v>1697786.7180000001</v>
      </c>
      <c r="D28" s="906">
        <f>E28+O28</f>
        <v>1697786.7180000001</v>
      </c>
      <c r="E28" s="906">
        <f>F28+G28+H28+I28+J28+K28+L28+M28+N28</f>
        <v>38265</v>
      </c>
      <c r="F28" s="918">
        <f>'HF-HC2'!F47</f>
        <v>38265</v>
      </c>
      <c r="G28" s="918"/>
      <c r="H28" s="918"/>
      <c r="I28" s="918"/>
      <c r="J28" s="918"/>
      <c r="K28" s="918"/>
      <c r="L28" s="918"/>
      <c r="M28" s="918"/>
      <c r="N28" s="918"/>
      <c r="O28" s="906">
        <f>P28+Q28+R28+S28+T28</f>
        <v>1659521.7180000001</v>
      </c>
      <c r="P28" s="918">
        <f>'HF-HC2'!X43</f>
        <v>1659521.7180000001</v>
      </c>
      <c r="Q28" s="918"/>
      <c r="R28" s="918"/>
      <c r="S28" s="918"/>
      <c r="T28" s="918"/>
      <c r="U28" s="918"/>
      <c r="V28" s="918"/>
      <c r="W28" s="918"/>
      <c r="X28" s="918"/>
      <c r="Y28" s="906">
        <f>'HF-HC2'!AM44</f>
        <v>0</v>
      </c>
      <c r="Z28" s="901">
        <f t="shared" ref="Z28:Z48" si="5">AA28</f>
        <v>0</v>
      </c>
      <c r="AA28" s="901">
        <f>AB28+AC28+AD28</f>
        <v>0</v>
      </c>
      <c r="AB28" s="918"/>
      <c r="AC28" s="918"/>
      <c r="AD28" s="918"/>
      <c r="AE28" s="918"/>
      <c r="AF28" s="976"/>
      <c r="AG28" s="976"/>
      <c r="AH28" s="976"/>
      <c r="AI28" s="976"/>
      <c r="AJ28" s="976"/>
      <c r="AK28" s="976"/>
      <c r="AL28" s="976"/>
      <c r="AM28" s="976"/>
      <c r="AN28" s="976"/>
      <c r="AO28" s="976"/>
      <c r="AP28" s="976"/>
      <c r="AQ28" s="976"/>
      <c r="AR28" s="976"/>
      <c r="AS28" s="976"/>
      <c r="AT28" s="976"/>
      <c r="AU28" s="976"/>
      <c r="AV28" s="976"/>
      <c r="AW28" s="976"/>
      <c r="AX28" s="976"/>
      <c r="AY28" s="976"/>
      <c r="AZ28" s="976"/>
      <c r="BA28" s="976"/>
      <c r="BB28" s="976"/>
      <c r="BC28" s="976"/>
      <c r="BD28" s="976"/>
      <c r="BE28" s="976"/>
      <c r="BF28" s="976"/>
      <c r="BG28" s="976"/>
      <c r="BH28" s="976"/>
      <c r="BI28" s="976"/>
      <c r="BJ28" s="976"/>
      <c r="BK28" s="976"/>
      <c r="BL28" s="976"/>
      <c r="BM28" s="976"/>
      <c r="BN28" s="976"/>
      <c r="BO28" s="976"/>
      <c r="BP28" s="976"/>
      <c r="BQ28" s="976"/>
      <c r="BR28" s="976"/>
      <c r="BS28" s="976"/>
      <c r="BT28" s="976"/>
      <c r="BU28" s="976"/>
      <c r="BV28" s="976"/>
      <c r="BW28" s="976"/>
      <c r="BX28" s="976"/>
      <c r="BY28" s="976"/>
      <c r="BZ28" s="976"/>
      <c r="CA28" s="976"/>
      <c r="CB28" s="976"/>
      <c r="CC28" s="976"/>
      <c r="CD28" s="976"/>
      <c r="CE28" s="976"/>
      <c r="CF28" s="976"/>
      <c r="CG28" s="976"/>
      <c r="CH28" s="976"/>
    </row>
    <row r="29" spans="1:86" s="863" customFormat="1" ht="20.25">
      <c r="A29" s="904" t="s">
        <v>1528</v>
      </c>
      <c r="B29" s="905" t="s">
        <v>2889</v>
      </c>
      <c r="C29" s="900">
        <f t="shared" si="1"/>
        <v>0</v>
      </c>
      <c r="D29" s="906">
        <f t="shared" si="2"/>
        <v>0</v>
      </c>
      <c r="E29" s="906">
        <f t="shared" ref="E29:E36" si="6">F29+G29+H29+I29+J29+K29+L29+M29+N29</f>
        <v>0</v>
      </c>
      <c r="F29" s="918"/>
      <c r="G29" s="918"/>
      <c r="H29" s="918"/>
      <c r="I29" s="918"/>
      <c r="J29" s="918"/>
      <c r="K29" s="918"/>
      <c r="L29" s="918"/>
      <c r="M29" s="918"/>
      <c r="N29" s="918"/>
      <c r="O29" s="906">
        <f t="shared" si="4"/>
        <v>0</v>
      </c>
      <c r="P29" s="918"/>
      <c r="Q29" s="918"/>
      <c r="R29" s="918"/>
      <c r="S29" s="918"/>
      <c r="T29" s="918"/>
      <c r="U29" s="918"/>
      <c r="V29" s="918"/>
      <c r="W29" s="918"/>
      <c r="X29" s="918"/>
      <c r="Y29" s="906">
        <f>'HF-HC2'!AM45</f>
        <v>0</v>
      </c>
      <c r="Z29" s="901">
        <f t="shared" si="5"/>
        <v>1080075.1925583037</v>
      </c>
      <c r="AA29" s="901">
        <f>AB29+AC29+AD29</f>
        <v>1080075.1925583037</v>
      </c>
      <c r="AB29" s="918"/>
      <c r="AC29" s="918">
        <v>135218.49513430518</v>
      </c>
      <c r="AD29" s="918">
        <v>944856.6974239985</v>
      </c>
      <c r="AE29" s="918"/>
      <c r="AF29" s="976"/>
      <c r="AG29" s="976"/>
      <c r="AH29" s="976"/>
      <c r="AI29" s="976"/>
      <c r="AJ29" s="976"/>
      <c r="AK29" s="976"/>
      <c r="AL29" s="976"/>
      <c r="AM29" s="976"/>
      <c r="AN29" s="976"/>
      <c r="AO29" s="976"/>
      <c r="AP29" s="976"/>
      <c r="AQ29" s="976"/>
      <c r="AR29" s="976"/>
      <c r="AS29" s="976"/>
      <c r="AT29" s="976"/>
      <c r="AU29" s="976"/>
      <c r="AV29" s="976"/>
      <c r="AW29" s="976"/>
      <c r="AX29" s="976"/>
      <c r="AY29" s="976"/>
      <c r="AZ29" s="976"/>
      <c r="BA29" s="976"/>
      <c r="BB29" s="976"/>
      <c r="BC29" s="976"/>
      <c r="BD29" s="976"/>
      <c r="BE29" s="976"/>
      <c r="BF29" s="976"/>
      <c r="BG29" s="976"/>
      <c r="BH29" s="976"/>
      <c r="BI29" s="976"/>
      <c r="BJ29" s="976"/>
      <c r="BK29" s="976"/>
      <c r="BL29" s="976"/>
      <c r="BM29" s="976"/>
      <c r="BN29" s="976"/>
      <c r="BO29" s="976"/>
      <c r="BP29" s="976"/>
      <c r="BQ29" s="976"/>
      <c r="BR29" s="976"/>
      <c r="BS29" s="976"/>
      <c r="BT29" s="976"/>
      <c r="BU29" s="976"/>
      <c r="BV29" s="976"/>
      <c r="BW29" s="976"/>
      <c r="BX29" s="976"/>
      <c r="BY29" s="976"/>
      <c r="BZ29" s="976"/>
      <c r="CA29" s="976"/>
      <c r="CB29" s="976"/>
      <c r="CC29" s="976"/>
      <c r="CD29" s="976"/>
      <c r="CE29" s="976"/>
      <c r="CF29" s="976"/>
      <c r="CG29" s="976"/>
      <c r="CH29" s="976"/>
    </row>
    <row r="30" spans="1:86" s="862" customFormat="1" ht="81">
      <c r="A30" s="898" t="s">
        <v>2890</v>
      </c>
      <c r="B30" s="899" t="s">
        <v>2891</v>
      </c>
      <c r="C30" s="900">
        <f>D30</f>
        <v>16065945.379699998</v>
      </c>
      <c r="D30" s="906">
        <f>E30+C31+D31</f>
        <v>16065945.379699998</v>
      </c>
      <c r="E30" s="906">
        <f>F30+G30+H30+I30+J30+K30+L30+M30+N30</f>
        <v>13488832.4454</v>
      </c>
      <c r="F30" s="901">
        <f>'HF-HC2'!F83+'HF-HC2'!F53</f>
        <v>13488832.4454</v>
      </c>
      <c r="G30" s="921"/>
      <c r="H30" s="921"/>
      <c r="I30" s="921"/>
      <c r="J30" s="921"/>
      <c r="K30" s="921"/>
      <c r="L30" s="921"/>
      <c r="M30" s="921"/>
      <c r="N30" s="921"/>
      <c r="O30" s="906">
        <f t="shared" si="4"/>
        <v>0</v>
      </c>
      <c r="P30" s="921"/>
      <c r="Q30" s="921"/>
      <c r="R30" s="921"/>
      <c r="S30" s="921"/>
      <c r="T30" s="921"/>
      <c r="U30" s="921">
        <f>V30+W30</f>
        <v>12402728</v>
      </c>
      <c r="V30" s="921">
        <f>V31+V36</f>
        <v>9001196</v>
      </c>
      <c r="W30" s="921">
        <f>W31+W36</f>
        <v>3401532</v>
      </c>
      <c r="X30" s="921"/>
      <c r="Y30" s="921"/>
      <c r="Z30" s="901">
        <f>AA30</f>
        <v>154570.38787879093</v>
      </c>
      <c r="AA30" s="901">
        <f>AB30+AC30+AD30</f>
        <v>154570.38787879093</v>
      </c>
      <c r="AB30" s="921"/>
      <c r="AC30" s="921">
        <v>150426.90667879093</v>
      </c>
      <c r="AD30" s="921">
        <v>4143.4812000000002</v>
      </c>
      <c r="AE30" s="921"/>
      <c r="AF30" s="976"/>
      <c r="AG30" s="976"/>
      <c r="AH30" s="976"/>
      <c r="AI30" s="976"/>
      <c r="AJ30" s="976"/>
      <c r="AK30" s="976"/>
      <c r="AL30" s="976"/>
      <c r="AM30" s="976"/>
      <c r="AN30" s="976"/>
      <c r="AO30" s="976"/>
      <c r="AP30" s="976"/>
      <c r="AQ30" s="976"/>
      <c r="AR30" s="976"/>
      <c r="AS30" s="976"/>
      <c r="AT30" s="976"/>
      <c r="AU30" s="976"/>
      <c r="AV30" s="976"/>
      <c r="AW30" s="976"/>
      <c r="AX30" s="976"/>
      <c r="AY30" s="976"/>
      <c r="AZ30" s="976"/>
      <c r="BA30" s="976"/>
      <c r="BB30" s="976"/>
      <c r="BC30" s="976"/>
      <c r="BD30" s="976"/>
      <c r="BE30" s="976"/>
      <c r="BF30" s="976"/>
      <c r="BG30" s="976"/>
      <c r="BH30" s="976"/>
      <c r="BI30" s="976"/>
      <c r="BJ30" s="976"/>
      <c r="BK30" s="976"/>
      <c r="BL30" s="976"/>
      <c r="BM30" s="976"/>
      <c r="BN30" s="976"/>
      <c r="BO30" s="976"/>
      <c r="BP30" s="976"/>
      <c r="BQ30" s="976"/>
      <c r="BR30" s="976"/>
      <c r="BS30" s="976"/>
      <c r="BT30" s="976"/>
      <c r="BU30" s="976"/>
      <c r="BV30" s="976"/>
      <c r="BW30" s="976"/>
      <c r="BX30" s="976"/>
      <c r="BY30" s="976"/>
      <c r="BZ30" s="976"/>
      <c r="CA30" s="976"/>
      <c r="CB30" s="976"/>
      <c r="CC30" s="976"/>
      <c r="CD30" s="976"/>
      <c r="CE30" s="976"/>
      <c r="CF30" s="976"/>
      <c r="CG30" s="976"/>
      <c r="CH30" s="976"/>
    </row>
    <row r="31" spans="1:86" s="864" customFormat="1" ht="81">
      <c r="A31" s="904" t="s">
        <v>2892</v>
      </c>
      <c r="B31" s="905" t="s">
        <v>2891</v>
      </c>
      <c r="C31" s="900">
        <f>C34+C32+C33+C35</f>
        <v>2515321.2342999997</v>
      </c>
      <c r="D31" s="906">
        <f>E31+O31</f>
        <v>61791.7</v>
      </c>
      <c r="E31" s="906">
        <f>F31+G31+H31+I31+J31+K31+L31+M31+N31</f>
        <v>0</v>
      </c>
      <c r="F31" s="906"/>
      <c r="G31" s="906"/>
      <c r="H31" s="906"/>
      <c r="I31" s="906"/>
      <c r="J31" s="906"/>
      <c r="K31" s="906"/>
      <c r="L31" s="906"/>
      <c r="M31" s="906"/>
      <c r="N31" s="906"/>
      <c r="O31" s="906">
        <f t="shared" si="4"/>
        <v>61791.7</v>
      </c>
      <c r="P31" s="906">
        <f>'HF-HC2'!X78</f>
        <v>61791.7</v>
      </c>
      <c r="Q31" s="906"/>
      <c r="R31" s="906"/>
      <c r="S31" s="906"/>
      <c r="T31" s="906"/>
      <c r="U31" s="906"/>
      <c r="V31" s="906"/>
      <c r="W31" s="906">
        <f>'HP-HC_sha'!BA31</f>
        <v>3401532</v>
      </c>
      <c r="X31" s="906"/>
      <c r="Y31" s="906"/>
      <c r="Z31" s="901">
        <f t="shared" si="5"/>
        <v>0</v>
      </c>
      <c r="AA31" s="906"/>
      <c r="AB31" s="906"/>
      <c r="AC31" s="906"/>
      <c r="AD31" s="906"/>
      <c r="AE31" s="906"/>
      <c r="AF31" s="976"/>
      <c r="AG31" s="976"/>
      <c r="AH31" s="976"/>
      <c r="AI31" s="976"/>
      <c r="AJ31" s="976"/>
      <c r="AK31" s="976"/>
      <c r="AL31" s="976"/>
      <c r="AM31" s="976"/>
      <c r="AN31" s="976"/>
      <c r="AO31" s="976"/>
      <c r="AP31" s="976"/>
      <c r="AQ31" s="976"/>
      <c r="AR31" s="976"/>
      <c r="AS31" s="976"/>
      <c r="AT31" s="976"/>
      <c r="AU31" s="976"/>
      <c r="AV31" s="976"/>
      <c r="AW31" s="976"/>
      <c r="AX31" s="976"/>
      <c r="AY31" s="976"/>
      <c r="AZ31" s="976"/>
      <c r="BA31" s="976"/>
      <c r="BB31" s="976"/>
      <c r="BC31" s="976"/>
      <c r="BD31" s="976"/>
      <c r="BE31" s="976"/>
      <c r="BF31" s="976"/>
      <c r="BG31" s="976"/>
      <c r="BH31" s="976"/>
      <c r="BI31" s="976"/>
      <c r="BJ31" s="976"/>
      <c r="BK31" s="976"/>
      <c r="BL31" s="976"/>
      <c r="BM31" s="976"/>
      <c r="BN31" s="976"/>
      <c r="BO31" s="976"/>
      <c r="BP31" s="976"/>
      <c r="BQ31" s="976"/>
      <c r="BR31" s="976"/>
      <c r="BS31" s="976"/>
      <c r="BT31" s="976"/>
      <c r="BU31" s="976"/>
      <c r="BV31" s="976"/>
      <c r="BW31" s="976"/>
      <c r="BX31" s="976"/>
      <c r="BY31" s="976"/>
      <c r="BZ31" s="976"/>
      <c r="CA31" s="976"/>
      <c r="CB31" s="976"/>
      <c r="CC31" s="976"/>
      <c r="CD31" s="976"/>
      <c r="CE31" s="976"/>
      <c r="CF31" s="976"/>
      <c r="CG31" s="976"/>
      <c r="CH31" s="976"/>
    </row>
    <row r="32" spans="1:86" s="862" customFormat="1" ht="60.75">
      <c r="A32" s="924" t="s">
        <v>2893</v>
      </c>
      <c r="B32" s="925" t="s">
        <v>2894</v>
      </c>
      <c r="C32" s="900">
        <f t="shared" si="1"/>
        <v>0</v>
      </c>
      <c r="D32" s="906">
        <f t="shared" si="2"/>
        <v>0</v>
      </c>
      <c r="E32" s="906">
        <f t="shared" si="6"/>
        <v>0</v>
      </c>
      <c r="F32" s="910"/>
      <c r="G32" s="910"/>
      <c r="H32" s="910"/>
      <c r="I32" s="910"/>
      <c r="J32" s="910"/>
      <c r="K32" s="910"/>
      <c r="L32" s="910"/>
      <c r="M32" s="910"/>
      <c r="N32" s="910"/>
      <c r="O32" s="906">
        <f t="shared" si="4"/>
        <v>0</v>
      </c>
      <c r="P32" s="910"/>
      <c r="Q32" s="910"/>
      <c r="R32" s="910"/>
      <c r="S32" s="910"/>
      <c r="T32" s="910"/>
      <c r="U32" s="910"/>
      <c r="V32" s="910"/>
      <c r="W32" s="910"/>
      <c r="X32" s="910"/>
      <c r="Y32" s="910"/>
      <c r="Z32" s="901">
        <f t="shared" si="5"/>
        <v>0</v>
      </c>
      <c r="AA32" s="910"/>
      <c r="AB32" s="910"/>
      <c r="AC32" s="910"/>
      <c r="AD32" s="910"/>
      <c r="AE32" s="910"/>
      <c r="AF32" s="976"/>
      <c r="AG32" s="976"/>
      <c r="AH32" s="976"/>
      <c r="AI32" s="976"/>
      <c r="AJ32" s="976"/>
      <c r="AK32" s="976"/>
      <c r="AL32" s="976"/>
      <c r="AM32" s="976"/>
      <c r="AN32" s="976"/>
      <c r="AO32" s="976"/>
      <c r="AP32" s="976"/>
      <c r="AQ32" s="976"/>
      <c r="AR32" s="976"/>
      <c r="AS32" s="976"/>
      <c r="AT32" s="976"/>
      <c r="AU32" s="976"/>
      <c r="AV32" s="976"/>
      <c r="AW32" s="976"/>
      <c r="AX32" s="976"/>
      <c r="AY32" s="976"/>
      <c r="AZ32" s="976"/>
      <c r="BA32" s="976"/>
      <c r="BB32" s="976"/>
      <c r="BC32" s="976"/>
      <c r="BD32" s="976"/>
      <c r="BE32" s="976"/>
      <c r="BF32" s="976"/>
      <c r="BG32" s="976"/>
      <c r="BH32" s="976"/>
      <c r="BI32" s="976"/>
      <c r="BJ32" s="976"/>
      <c r="BK32" s="976"/>
      <c r="BL32" s="976"/>
      <c r="BM32" s="976"/>
      <c r="BN32" s="976"/>
      <c r="BO32" s="976"/>
      <c r="BP32" s="976"/>
      <c r="BQ32" s="976"/>
      <c r="BR32" s="976"/>
      <c r="BS32" s="976"/>
      <c r="BT32" s="976"/>
      <c r="BU32" s="976"/>
      <c r="BV32" s="976"/>
      <c r="BW32" s="976"/>
      <c r="BX32" s="976"/>
      <c r="BY32" s="976"/>
      <c r="BZ32" s="976"/>
      <c r="CA32" s="976"/>
      <c r="CB32" s="976"/>
      <c r="CC32" s="976"/>
      <c r="CD32" s="976"/>
      <c r="CE32" s="976"/>
      <c r="CF32" s="976"/>
      <c r="CG32" s="976"/>
      <c r="CH32" s="976"/>
    </row>
    <row r="33" spans="1:86" s="866" customFormat="1" ht="60.75">
      <c r="A33" s="924" t="s">
        <v>1544</v>
      </c>
      <c r="B33" s="925" t="s">
        <v>2895</v>
      </c>
      <c r="C33" s="900">
        <f t="shared" si="1"/>
        <v>0</v>
      </c>
      <c r="D33" s="906">
        <f t="shared" si="2"/>
        <v>0</v>
      </c>
      <c r="E33" s="906">
        <f t="shared" si="6"/>
        <v>0</v>
      </c>
      <c r="F33" s="914"/>
      <c r="G33" s="914"/>
      <c r="H33" s="914"/>
      <c r="I33" s="914"/>
      <c r="J33" s="914"/>
      <c r="K33" s="914"/>
      <c r="L33" s="914"/>
      <c r="M33" s="914"/>
      <c r="N33" s="914"/>
      <c r="O33" s="906">
        <f t="shared" si="4"/>
        <v>0</v>
      </c>
      <c r="P33" s="914"/>
      <c r="Q33" s="914"/>
      <c r="R33" s="914"/>
      <c r="S33" s="914"/>
      <c r="T33" s="914"/>
      <c r="U33" s="914"/>
      <c r="V33" s="914"/>
      <c r="W33" s="914"/>
      <c r="X33" s="914"/>
      <c r="Y33" s="914"/>
      <c r="Z33" s="901">
        <f t="shared" si="5"/>
        <v>0</v>
      </c>
      <c r="AA33" s="914"/>
      <c r="AB33" s="914"/>
      <c r="AC33" s="914"/>
      <c r="AD33" s="914"/>
      <c r="AE33" s="914"/>
      <c r="AF33" s="989"/>
      <c r="AG33" s="989"/>
      <c r="AH33" s="989"/>
      <c r="AI33" s="989"/>
      <c r="AJ33" s="989"/>
      <c r="AK33" s="989"/>
      <c r="AL33" s="989"/>
      <c r="AM33" s="989"/>
      <c r="AN33" s="989"/>
      <c r="AO33" s="989"/>
      <c r="AP33" s="989"/>
      <c r="AQ33" s="989"/>
      <c r="AR33" s="989"/>
      <c r="AS33" s="989"/>
      <c r="AT33" s="989"/>
      <c r="AU33" s="989"/>
      <c r="AV33" s="989"/>
      <c r="AW33" s="989"/>
      <c r="AX33" s="989"/>
      <c r="AY33" s="989"/>
      <c r="AZ33" s="989"/>
      <c r="BA33" s="989"/>
      <c r="BB33" s="989"/>
      <c r="BC33" s="989"/>
      <c r="BD33" s="989"/>
      <c r="BE33" s="989"/>
      <c r="BF33" s="989"/>
      <c r="BG33" s="989"/>
      <c r="BH33" s="989"/>
      <c r="BI33" s="989"/>
      <c r="BJ33" s="989"/>
      <c r="BK33" s="989"/>
      <c r="BL33" s="989"/>
      <c r="BM33" s="989"/>
      <c r="BN33" s="989"/>
      <c r="BO33" s="989"/>
      <c r="BP33" s="989"/>
      <c r="BQ33" s="989"/>
      <c r="BR33" s="989"/>
      <c r="BS33" s="989"/>
      <c r="BT33" s="989"/>
      <c r="BU33" s="989"/>
      <c r="BV33" s="989"/>
      <c r="BW33" s="989"/>
      <c r="BX33" s="989"/>
      <c r="BY33" s="989"/>
      <c r="BZ33" s="989"/>
      <c r="CA33" s="989"/>
      <c r="CB33" s="989"/>
      <c r="CC33" s="989"/>
      <c r="CD33" s="989"/>
      <c r="CE33" s="989"/>
      <c r="CF33" s="989"/>
      <c r="CG33" s="989"/>
      <c r="CH33" s="989"/>
    </row>
    <row r="34" spans="1:86" s="862" customFormat="1" ht="81">
      <c r="A34" s="924" t="s">
        <v>1546</v>
      </c>
      <c r="B34" s="925" t="s">
        <v>2896</v>
      </c>
      <c r="C34" s="900">
        <f t="shared" si="1"/>
        <v>1380873.4342999998</v>
      </c>
      <c r="D34" s="906">
        <f t="shared" si="2"/>
        <v>1380873.4342999998</v>
      </c>
      <c r="E34" s="906">
        <f t="shared" si="6"/>
        <v>0</v>
      </c>
      <c r="F34" s="914"/>
      <c r="G34" s="914"/>
      <c r="H34" s="914"/>
      <c r="I34" s="914"/>
      <c r="J34" s="914"/>
      <c r="K34" s="914"/>
      <c r="L34" s="914"/>
      <c r="M34" s="914"/>
      <c r="N34" s="914"/>
      <c r="O34" s="906">
        <f t="shared" si="4"/>
        <v>1380873.4342999998</v>
      </c>
      <c r="P34" s="914">
        <f>'HF-HC2'!X54</f>
        <v>1380873.4342999998</v>
      </c>
      <c r="Q34" s="914"/>
      <c r="R34" s="914"/>
      <c r="S34" s="914"/>
      <c r="T34" s="914"/>
      <c r="U34" s="914"/>
      <c r="V34" s="914"/>
      <c r="W34" s="914"/>
      <c r="X34" s="914"/>
      <c r="Y34" s="914"/>
      <c r="Z34" s="901">
        <f t="shared" si="5"/>
        <v>0</v>
      </c>
      <c r="AA34" s="914"/>
      <c r="AB34" s="914"/>
      <c r="AC34" s="914"/>
      <c r="AD34" s="914"/>
      <c r="AE34" s="914"/>
      <c r="AF34" s="976"/>
      <c r="AG34" s="976"/>
      <c r="AH34" s="976"/>
      <c r="AI34" s="976"/>
      <c r="AJ34" s="976"/>
      <c r="AK34" s="976"/>
      <c r="AL34" s="976"/>
      <c r="AM34" s="976"/>
      <c r="AN34" s="976"/>
      <c r="AO34" s="976"/>
      <c r="AP34" s="976"/>
      <c r="AQ34" s="976"/>
      <c r="AR34" s="976"/>
      <c r="AS34" s="976"/>
      <c r="AT34" s="976"/>
      <c r="AU34" s="976"/>
      <c r="AV34" s="976"/>
      <c r="AW34" s="976"/>
      <c r="AX34" s="976"/>
      <c r="AY34" s="976"/>
      <c r="AZ34" s="976"/>
      <c r="BA34" s="976"/>
      <c r="BB34" s="976"/>
      <c r="BC34" s="976"/>
      <c r="BD34" s="976"/>
      <c r="BE34" s="976"/>
      <c r="BF34" s="976"/>
      <c r="BG34" s="976"/>
      <c r="BH34" s="976"/>
      <c r="BI34" s="976"/>
      <c r="BJ34" s="976"/>
      <c r="BK34" s="976"/>
      <c r="BL34" s="976"/>
      <c r="BM34" s="976"/>
      <c r="BN34" s="976"/>
      <c r="BO34" s="976"/>
      <c r="BP34" s="976"/>
      <c r="BQ34" s="976"/>
      <c r="BR34" s="976"/>
      <c r="BS34" s="976"/>
      <c r="BT34" s="976"/>
      <c r="BU34" s="976"/>
      <c r="BV34" s="976"/>
      <c r="BW34" s="976"/>
      <c r="BX34" s="976"/>
      <c r="BY34" s="976"/>
      <c r="BZ34" s="976"/>
      <c r="CA34" s="976"/>
      <c r="CB34" s="976"/>
      <c r="CC34" s="976"/>
      <c r="CD34" s="976"/>
      <c r="CE34" s="976"/>
      <c r="CF34" s="976"/>
      <c r="CG34" s="976"/>
      <c r="CH34" s="976"/>
    </row>
    <row r="35" spans="1:86" s="862" customFormat="1" ht="60.75">
      <c r="A35" s="924" t="s">
        <v>1554</v>
      </c>
      <c r="B35" s="925" t="s">
        <v>1555</v>
      </c>
      <c r="C35" s="900">
        <f t="shared" si="1"/>
        <v>1134447.8</v>
      </c>
      <c r="D35" s="906">
        <f t="shared" si="2"/>
        <v>1134447.8</v>
      </c>
      <c r="E35" s="906">
        <f>F35+G35+H35+I35+J35+K35+L35+M35+N35</f>
        <v>1134447.8</v>
      </c>
      <c r="F35" s="914">
        <f>'HP-HC_sha'!BF35</f>
        <v>1134447.8</v>
      </c>
      <c r="G35" s="914"/>
      <c r="H35" s="914"/>
      <c r="I35" s="914"/>
      <c r="J35" s="914"/>
      <c r="K35" s="914"/>
      <c r="L35" s="914"/>
      <c r="M35" s="914"/>
      <c r="N35" s="914"/>
      <c r="O35" s="906">
        <f t="shared" si="4"/>
        <v>0</v>
      </c>
      <c r="P35" s="914"/>
      <c r="Q35" s="914"/>
      <c r="R35" s="914"/>
      <c r="S35" s="914"/>
      <c r="T35" s="914"/>
      <c r="U35" s="914"/>
      <c r="V35" s="914"/>
      <c r="W35" s="914"/>
      <c r="X35" s="914"/>
      <c r="Y35" s="914"/>
      <c r="Z35" s="901">
        <f t="shared" si="5"/>
        <v>0</v>
      </c>
      <c r="AA35" s="914"/>
      <c r="AB35" s="914"/>
      <c r="AC35" s="914"/>
      <c r="AD35" s="914"/>
      <c r="AE35" s="914"/>
      <c r="AF35" s="976"/>
      <c r="AG35" s="976"/>
      <c r="AH35" s="976"/>
      <c r="AI35" s="976"/>
      <c r="AJ35" s="976"/>
      <c r="AK35" s="976"/>
      <c r="AL35" s="976"/>
      <c r="AM35" s="976"/>
      <c r="AN35" s="976"/>
      <c r="AO35" s="976"/>
      <c r="AP35" s="976"/>
      <c r="AQ35" s="976"/>
      <c r="AR35" s="976"/>
      <c r="AS35" s="976"/>
      <c r="AT35" s="976"/>
      <c r="AU35" s="976"/>
      <c r="AV35" s="976"/>
      <c r="AW35" s="976"/>
      <c r="AX35" s="976"/>
      <c r="AY35" s="976"/>
      <c r="AZ35" s="976"/>
      <c r="BA35" s="976"/>
      <c r="BB35" s="976"/>
      <c r="BC35" s="976"/>
      <c r="BD35" s="976"/>
      <c r="BE35" s="976"/>
      <c r="BF35" s="976"/>
      <c r="BG35" s="976"/>
      <c r="BH35" s="976"/>
      <c r="BI35" s="976"/>
      <c r="BJ35" s="976"/>
      <c r="BK35" s="976"/>
      <c r="BL35" s="976"/>
      <c r="BM35" s="976"/>
      <c r="BN35" s="976"/>
      <c r="BO35" s="976"/>
      <c r="BP35" s="976"/>
      <c r="BQ35" s="976"/>
      <c r="BR35" s="976"/>
      <c r="BS35" s="976"/>
      <c r="BT35" s="976"/>
      <c r="BU35" s="976"/>
      <c r="BV35" s="976"/>
      <c r="BW35" s="976"/>
      <c r="BX35" s="976"/>
      <c r="BY35" s="976"/>
      <c r="BZ35" s="976"/>
      <c r="CA35" s="976"/>
      <c r="CB35" s="976"/>
      <c r="CC35" s="976"/>
      <c r="CD35" s="976"/>
      <c r="CE35" s="976"/>
      <c r="CF35" s="976"/>
      <c r="CG35" s="976"/>
      <c r="CH35" s="976"/>
    </row>
    <row r="36" spans="1:86" s="862" customFormat="1" ht="60.75">
      <c r="A36" s="904" t="s">
        <v>1556</v>
      </c>
      <c r="B36" s="905" t="s">
        <v>4372</v>
      </c>
      <c r="C36" s="900">
        <f t="shared" si="1"/>
        <v>0</v>
      </c>
      <c r="D36" s="906">
        <f t="shared" si="2"/>
        <v>0</v>
      </c>
      <c r="E36" s="906">
        <f t="shared" si="6"/>
        <v>0</v>
      </c>
      <c r="F36" s="914"/>
      <c r="G36" s="914"/>
      <c r="H36" s="914"/>
      <c r="I36" s="914"/>
      <c r="J36" s="914"/>
      <c r="K36" s="914"/>
      <c r="L36" s="914"/>
      <c r="M36" s="914"/>
      <c r="N36" s="914"/>
      <c r="O36" s="906">
        <f t="shared" si="4"/>
        <v>0</v>
      </c>
      <c r="P36" s="914"/>
      <c r="Q36" s="914"/>
      <c r="R36" s="914"/>
      <c r="S36" s="914"/>
      <c r="T36" s="914"/>
      <c r="U36" s="914"/>
      <c r="V36" s="914">
        <f>'HF-HC2'!AK59</f>
        <v>9001196</v>
      </c>
      <c r="W36" s="914"/>
      <c r="X36" s="914"/>
      <c r="Y36" s="914"/>
      <c r="Z36" s="901">
        <f t="shared" si="5"/>
        <v>0</v>
      </c>
      <c r="AA36" s="914"/>
      <c r="AB36" s="914"/>
      <c r="AC36" s="914"/>
      <c r="AD36" s="914"/>
      <c r="AE36" s="914"/>
      <c r="AF36" s="976"/>
      <c r="AG36" s="976"/>
      <c r="AH36" s="976"/>
      <c r="AI36" s="976"/>
      <c r="AJ36" s="976"/>
      <c r="AK36" s="976"/>
      <c r="AL36" s="976"/>
      <c r="AM36" s="976"/>
      <c r="AN36" s="976"/>
      <c r="AO36" s="976"/>
      <c r="AP36" s="976"/>
      <c r="AQ36" s="976"/>
      <c r="AR36" s="976"/>
      <c r="AS36" s="976"/>
      <c r="AT36" s="976"/>
      <c r="AU36" s="976"/>
      <c r="AV36" s="976"/>
      <c r="AW36" s="976"/>
      <c r="AX36" s="976"/>
      <c r="AY36" s="976"/>
      <c r="AZ36" s="976"/>
      <c r="BA36" s="976"/>
      <c r="BB36" s="976"/>
      <c r="BC36" s="976"/>
      <c r="BD36" s="976"/>
      <c r="BE36" s="976"/>
      <c r="BF36" s="976"/>
      <c r="BG36" s="976"/>
      <c r="BH36" s="976"/>
      <c r="BI36" s="976"/>
      <c r="BJ36" s="976"/>
      <c r="BK36" s="976"/>
      <c r="BL36" s="976"/>
      <c r="BM36" s="976"/>
      <c r="BN36" s="976"/>
      <c r="BO36" s="976"/>
      <c r="BP36" s="976"/>
      <c r="BQ36" s="976"/>
      <c r="BR36" s="976"/>
      <c r="BS36" s="976"/>
      <c r="BT36" s="976"/>
      <c r="BU36" s="976"/>
      <c r="BV36" s="976"/>
      <c r="BW36" s="976"/>
      <c r="BX36" s="976"/>
      <c r="BY36" s="976"/>
      <c r="BZ36" s="976"/>
      <c r="CA36" s="976"/>
      <c r="CB36" s="976"/>
      <c r="CC36" s="976"/>
      <c r="CD36" s="976"/>
      <c r="CE36" s="976"/>
      <c r="CF36" s="976"/>
      <c r="CG36" s="976"/>
      <c r="CH36" s="976"/>
    </row>
    <row r="37" spans="1:86" s="862" customFormat="1" ht="81">
      <c r="A37" s="898" t="s">
        <v>3723</v>
      </c>
      <c r="B37" s="899" t="s">
        <v>3732</v>
      </c>
      <c r="C37" s="921"/>
      <c r="D37" s="921"/>
      <c r="E37" s="906"/>
      <c r="F37" s="921"/>
      <c r="G37" s="921"/>
      <c r="H37" s="921"/>
      <c r="I37" s="921"/>
      <c r="J37" s="921"/>
      <c r="K37" s="921"/>
      <c r="L37" s="921"/>
      <c r="M37" s="921"/>
      <c r="N37" s="921"/>
      <c r="O37" s="906"/>
      <c r="P37" s="921"/>
      <c r="Q37" s="921"/>
      <c r="R37" s="921"/>
      <c r="S37" s="921"/>
      <c r="T37" s="921"/>
      <c r="U37" s="921"/>
      <c r="V37" s="921"/>
      <c r="W37" s="921"/>
      <c r="X37" s="921"/>
      <c r="Y37" s="921"/>
      <c r="Z37" s="901">
        <f>AA37</f>
        <v>19714.484146399987</v>
      </c>
      <c r="AA37" s="921">
        <f>AB37+AC37+AD37</f>
        <v>19714.484146399987</v>
      </c>
      <c r="AB37" s="921"/>
      <c r="AC37" s="921">
        <v>16613.218960000002</v>
      </c>
      <c r="AD37" s="921">
        <v>3101.2651863999845</v>
      </c>
      <c r="AE37" s="921"/>
      <c r="AF37" s="976"/>
      <c r="AG37" s="976"/>
      <c r="AH37" s="976"/>
      <c r="AI37" s="976"/>
      <c r="AJ37" s="976"/>
      <c r="AK37" s="976"/>
      <c r="AL37" s="976"/>
      <c r="AM37" s="976"/>
      <c r="AN37" s="976"/>
      <c r="AO37" s="976"/>
      <c r="AP37" s="976"/>
      <c r="AQ37" s="976"/>
      <c r="AR37" s="976"/>
      <c r="AS37" s="976"/>
      <c r="AT37" s="976"/>
      <c r="AU37" s="976"/>
      <c r="AV37" s="976"/>
      <c r="AW37" s="976"/>
      <c r="AX37" s="976"/>
      <c r="AY37" s="976"/>
      <c r="AZ37" s="976"/>
      <c r="BA37" s="976"/>
      <c r="BB37" s="976"/>
      <c r="BC37" s="976"/>
      <c r="BD37" s="976"/>
      <c r="BE37" s="976"/>
      <c r="BF37" s="976"/>
      <c r="BG37" s="976"/>
      <c r="BH37" s="976"/>
      <c r="BI37" s="976"/>
      <c r="BJ37" s="976"/>
      <c r="BK37" s="976"/>
      <c r="BL37" s="976"/>
      <c r="BM37" s="976"/>
      <c r="BN37" s="976"/>
      <c r="BO37" s="976"/>
      <c r="BP37" s="976"/>
      <c r="BQ37" s="976"/>
      <c r="BR37" s="976"/>
      <c r="BS37" s="976"/>
      <c r="BT37" s="976"/>
      <c r="BU37" s="976"/>
      <c r="BV37" s="976"/>
      <c r="BW37" s="976"/>
      <c r="BX37" s="976"/>
      <c r="BY37" s="976"/>
      <c r="BZ37" s="976"/>
      <c r="CA37" s="976"/>
      <c r="CB37" s="976"/>
      <c r="CC37" s="976"/>
      <c r="CD37" s="976"/>
      <c r="CE37" s="976"/>
      <c r="CF37" s="976"/>
      <c r="CG37" s="976"/>
      <c r="CH37" s="976"/>
    </row>
    <row r="38" spans="1:86" s="867" customFormat="1" ht="60.75">
      <c r="A38" s="898" t="s">
        <v>2897</v>
      </c>
      <c r="B38" s="899" t="s">
        <v>2898</v>
      </c>
      <c r="C38" s="901">
        <f>D38</f>
        <v>13868889.057699999</v>
      </c>
      <c r="D38" s="901">
        <f>E38+O38</f>
        <v>13868889.057699999</v>
      </c>
      <c r="E38" s="906">
        <f>E39+E40+E41+E42</f>
        <v>219525.236</v>
      </c>
      <c r="F38" s="901"/>
      <c r="G38" s="901"/>
      <c r="H38" s="901"/>
      <c r="I38" s="901"/>
      <c r="J38" s="901"/>
      <c r="K38" s="901"/>
      <c r="L38" s="901"/>
      <c r="M38" s="901"/>
      <c r="N38" s="901"/>
      <c r="O38" s="906">
        <f>O39+O40+O41+O42</f>
        <v>13649363.821699999</v>
      </c>
      <c r="P38" s="901"/>
      <c r="Q38" s="901"/>
      <c r="R38" s="901"/>
      <c r="S38" s="901"/>
      <c r="T38" s="901"/>
      <c r="U38" s="901"/>
      <c r="V38" s="901"/>
      <c r="W38" s="901"/>
      <c r="X38" s="901"/>
      <c r="Y38" s="901"/>
      <c r="Z38" s="901">
        <f>Z39+Z40+Z41+Z42</f>
        <v>2816194.1459986358</v>
      </c>
      <c r="AA38" s="921">
        <f>AA39+AA40+AA41</f>
        <v>2816194.1459986358</v>
      </c>
      <c r="AB38" s="901"/>
      <c r="AC38" s="901"/>
      <c r="AD38" s="901"/>
      <c r="AE38" s="901"/>
      <c r="AF38" s="990"/>
      <c r="AG38" s="990"/>
      <c r="AH38" s="990"/>
      <c r="AI38" s="990"/>
      <c r="AJ38" s="990"/>
      <c r="AK38" s="990"/>
      <c r="AL38" s="990"/>
      <c r="AM38" s="990"/>
      <c r="AN38" s="990"/>
      <c r="AO38" s="990"/>
      <c r="AP38" s="990"/>
      <c r="AQ38" s="990"/>
      <c r="AR38" s="990"/>
      <c r="AS38" s="990"/>
      <c r="AT38" s="990"/>
      <c r="AU38" s="990"/>
      <c r="AV38" s="990"/>
      <c r="AW38" s="990"/>
      <c r="AX38" s="990"/>
      <c r="AY38" s="990"/>
      <c r="AZ38" s="990"/>
      <c r="BA38" s="990"/>
      <c r="BB38" s="990"/>
      <c r="BC38" s="990"/>
      <c r="BD38" s="990"/>
      <c r="BE38" s="990"/>
      <c r="BF38" s="990"/>
      <c r="BG38" s="990"/>
      <c r="BH38" s="990"/>
      <c r="BI38" s="990"/>
      <c r="BJ38" s="990"/>
      <c r="BK38" s="990"/>
      <c r="BL38" s="990"/>
      <c r="BM38" s="990"/>
      <c r="BN38" s="990"/>
      <c r="BO38" s="990"/>
      <c r="BP38" s="990"/>
      <c r="BQ38" s="990"/>
      <c r="BR38" s="990"/>
      <c r="BS38" s="990"/>
      <c r="BT38" s="990"/>
      <c r="BU38" s="990"/>
      <c r="BV38" s="990"/>
      <c r="BW38" s="990"/>
      <c r="BX38" s="990"/>
      <c r="BY38" s="990"/>
      <c r="BZ38" s="990"/>
      <c r="CA38" s="990"/>
      <c r="CB38" s="990"/>
      <c r="CC38" s="990"/>
      <c r="CD38" s="990"/>
      <c r="CE38" s="990"/>
      <c r="CF38" s="990"/>
      <c r="CG38" s="990"/>
      <c r="CH38" s="990"/>
    </row>
    <row r="39" spans="1:86" s="867" customFormat="1" ht="20.25">
      <c r="A39" s="926" t="s">
        <v>2899</v>
      </c>
      <c r="B39" s="894" t="s">
        <v>2900</v>
      </c>
      <c r="C39" s="906"/>
      <c r="D39" s="906"/>
      <c r="E39" s="906">
        <f>F39+G39+H39+I39+J39+K39+L39+M39+N39</f>
        <v>0</v>
      </c>
      <c r="F39" s="906"/>
      <c r="G39" s="906"/>
      <c r="H39" s="906"/>
      <c r="I39" s="906"/>
      <c r="J39" s="906"/>
      <c r="K39" s="906"/>
      <c r="L39" s="906"/>
      <c r="M39" s="906"/>
      <c r="N39" s="906"/>
      <c r="O39" s="906">
        <f>P39+Q39+R39+S39+T39</f>
        <v>2959185.6496000001</v>
      </c>
      <c r="P39" s="906">
        <f>'HF-HC2'!X44</f>
        <v>2959185.6496000001</v>
      </c>
      <c r="Q39" s="906"/>
      <c r="R39" s="906"/>
      <c r="S39" s="906"/>
      <c r="T39" s="906"/>
      <c r="U39" s="906"/>
      <c r="V39" s="906"/>
      <c r="W39" s="906"/>
      <c r="X39" s="906"/>
      <c r="Y39" s="906"/>
      <c r="Z39" s="901">
        <f>AA39</f>
        <v>110586.88872999992</v>
      </c>
      <c r="AA39" s="921">
        <f t="shared" ref="AA39:AA42" si="7">AB39+AC39+AD39</f>
        <v>110586.88872999992</v>
      </c>
      <c r="AB39" s="906"/>
      <c r="AC39" s="906">
        <v>31749.681279999983</v>
      </c>
      <c r="AD39" s="906">
        <v>78837.207449999943</v>
      </c>
      <c r="AE39" s="906"/>
      <c r="AF39" s="990"/>
      <c r="AG39" s="990"/>
      <c r="AH39" s="990"/>
      <c r="AI39" s="990"/>
      <c r="AJ39" s="990"/>
      <c r="AK39" s="990"/>
      <c r="AL39" s="990"/>
      <c r="AM39" s="990"/>
      <c r="AN39" s="990"/>
      <c r="AO39" s="990"/>
      <c r="AP39" s="990"/>
      <c r="AQ39" s="990"/>
      <c r="AR39" s="990"/>
      <c r="AS39" s="990"/>
      <c r="AT39" s="990"/>
      <c r="AU39" s="990"/>
      <c r="AV39" s="990"/>
      <c r="AW39" s="990"/>
      <c r="AX39" s="990"/>
      <c r="AY39" s="990"/>
      <c r="AZ39" s="990"/>
      <c r="BA39" s="990"/>
      <c r="BB39" s="990"/>
      <c r="BC39" s="990"/>
      <c r="BD39" s="990"/>
      <c r="BE39" s="990"/>
      <c r="BF39" s="990"/>
      <c r="BG39" s="990"/>
      <c r="BH39" s="990"/>
      <c r="BI39" s="990"/>
      <c r="BJ39" s="990"/>
      <c r="BK39" s="990"/>
      <c r="BL39" s="990"/>
      <c r="BM39" s="990"/>
      <c r="BN39" s="990"/>
      <c r="BO39" s="990"/>
      <c r="BP39" s="990"/>
      <c r="BQ39" s="990"/>
      <c r="BR39" s="990"/>
      <c r="BS39" s="990"/>
      <c r="BT39" s="990"/>
      <c r="BU39" s="990"/>
      <c r="BV39" s="990"/>
      <c r="BW39" s="990"/>
      <c r="BX39" s="990"/>
      <c r="BY39" s="990"/>
      <c r="BZ39" s="990"/>
      <c r="CA39" s="990"/>
      <c r="CB39" s="990"/>
      <c r="CC39" s="990"/>
      <c r="CD39" s="990"/>
      <c r="CE39" s="990"/>
      <c r="CF39" s="990"/>
      <c r="CG39" s="990"/>
      <c r="CH39" s="990"/>
    </row>
    <row r="40" spans="1:86" s="868" customFormat="1" ht="40.5">
      <c r="A40" s="926" t="s">
        <v>2901</v>
      </c>
      <c r="B40" s="894" t="s">
        <v>1531</v>
      </c>
      <c r="C40" s="906"/>
      <c r="D40" s="906"/>
      <c r="E40" s="906">
        <f>F40+G40+H40+I40+J40+K40+L40+M40+N40</f>
        <v>0</v>
      </c>
      <c r="F40" s="906"/>
      <c r="G40" s="906"/>
      <c r="H40" s="906"/>
      <c r="I40" s="906"/>
      <c r="J40" s="906"/>
      <c r="K40" s="906"/>
      <c r="L40" s="906"/>
      <c r="M40" s="906"/>
      <c r="N40" s="906"/>
      <c r="O40" s="906">
        <f>P40+Q40+R40+S40+T40</f>
        <v>10433161.180079998</v>
      </c>
      <c r="P40" s="906">
        <f>'HF-HC2'!X46</f>
        <v>10433161.180079998</v>
      </c>
      <c r="Q40" s="906"/>
      <c r="R40" s="906"/>
      <c r="S40" s="906"/>
      <c r="T40" s="906"/>
      <c r="U40" s="906"/>
      <c r="V40" s="906"/>
      <c r="W40" s="906"/>
      <c r="X40" s="906"/>
      <c r="Y40" s="906"/>
      <c r="Z40" s="901">
        <f t="shared" si="5"/>
        <v>139556.77787783719</v>
      </c>
      <c r="AA40" s="921">
        <f t="shared" si="7"/>
        <v>139556.77787783719</v>
      </c>
      <c r="AB40" s="906"/>
      <c r="AC40" s="906">
        <v>139556.77787783719</v>
      </c>
      <c r="AD40" s="906"/>
      <c r="AE40" s="906"/>
      <c r="AF40" s="971"/>
      <c r="AG40" s="971"/>
      <c r="AH40" s="971"/>
      <c r="AI40" s="971"/>
      <c r="AJ40" s="971"/>
      <c r="AK40" s="971"/>
      <c r="AL40" s="971"/>
      <c r="AM40" s="971"/>
      <c r="AN40" s="971"/>
      <c r="AO40" s="971"/>
      <c r="AP40" s="971"/>
      <c r="AQ40" s="971"/>
      <c r="AR40" s="971"/>
      <c r="AS40" s="971"/>
      <c r="AT40" s="971"/>
      <c r="AU40" s="971"/>
      <c r="AV40" s="971"/>
      <c r="AW40" s="971"/>
      <c r="AX40" s="971"/>
      <c r="AY40" s="971"/>
      <c r="AZ40" s="971"/>
      <c r="BA40" s="971"/>
      <c r="BB40" s="971"/>
      <c r="BC40" s="971"/>
      <c r="BD40" s="971"/>
      <c r="BE40" s="971"/>
      <c r="BF40" s="971"/>
      <c r="BG40" s="971"/>
      <c r="BH40" s="971"/>
      <c r="BI40" s="971"/>
      <c r="BJ40" s="971"/>
      <c r="BK40" s="971"/>
      <c r="BL40" s="971"/>
      <c r="BM40" s="971"/>
      <c r="BN40" s="971"/>
      <c r="BO40" s="971"/>
      <c r="BP40" s="971"/>
      <c r="BQ40" s="971"/>
      <c r="BR40" s="971"/>
      <c r="BS40" s="971"/>
      <c r="BT40" s="971"/>
      <c r="BU40" s="971"/>
      <c r="BV40" s="971"/>
      <c r="BW40" s="971"/>
      <c r="BX40" s="971"/>
      <c r="BY40" s="971"/>
      <c r="BZ40" s="971"/>
      <c r="CA40" s="971"/>
      <c r="CB40" s="971"/>
      <c r="CC40" s="971"/>
      <c r="CD40" s="971"/>
      <c r="CE40" s="971"/>
      <c r="CF40" s="971"/>
      <c r="CG40" s="971"/>
      <c r="CH40" s="971"/>
    </row>
    <row r="41" spans="1:86" s="868" customFormat="1" ht="40.5">
      <c r="A41" s="926" t="s">
        <v>2950</v>
      </c>
      <c r="B41" s="894" t="s">
        <v>1533</v>
      </c>
      <c r="C41" s="906"/>
      <c r="D41" s="906"/>
      <c r="E41" s="906">
        <f>F41+G41+H41+I41+J41+K41+L41+M41+N41</f>
        <v>0</v>
      </c>
      <c r="F41" s="906"/>
      <c r="G41" s="906"/>
      <c r="H41" s="906"/>
      <c r="I41" s="906"/>
      <c r="J41" s="906"/>
      <c r="K41" s="906"/>
      <c r="L41" s="906"/>
      <c r="M41" s="906"/>
      <c r="N41" s="906"/>
      <c r="O41" s="906">
        <f>P41+Q41+R41+S41+T41</f>
        <v>257016.99202000001</v>
      </c>
      <c r="P41" s="906">
        <f>'HF-HC2'!X47</f>
        <v>257016.99202000001</v>
      </c>
      <c r="Q41" s="906"/>
      <c r="R41" s="906"/>
      <c r="S41" s="906"/>
      <c r="T41" s="906"/>
      <c r="U41" s="906"/>
      <c r="V41" s="906"/>
      <c r="W41" s="906"/>
      <c r="X41" s="906"/>
      <c r="Y41" s="906"/>
      <c r="Z41" s="901">
        <f t="shared" si="5"/>
        <v>2566050.4793907986</v>
      </c>
      <c r="AA41" s="921">
        <f t="shared" si="7"/>
        <v>2566050.4793907986</v>
      </c>
      <c r="AB41" s="906"/>
      <c r="AC41" s="906">
        <v>573827.47695079842</v>
      </c>
      <c r="AD41" s="906">
        <v>1992223.0024400002</v>
      </c>
      <c r="AE41" s="906"/>
      <c r="AF41" s="971"/>
      <c r="AG41" s="971"/>
      <c r="AH41" s="971"/>
      <c r="AI41" s="971"/>
      <c r="AJ41" s="971"/>
      <c r="AK41" s="971"/>
      <c r="AL41" s="971"/>
      <c r="AM41" s="971"/>
      <c r="AN41" s="971"/>
      <c r="AO41" s="971"/>
      <c r="AP41" s="971"/>
      <c r="AQ41" s="971"/>
      <c r="AR41" s="971"/>
      <c r="AS41" s="971"/>
      <c r="AT41" s="971"/>
      <c r="AU41" s="971"/>
      <c r="AV41" s="971"/>
      <c r="AW41" s="971"/>
      <c r="AX41" s="971"/>
      <c r="AY41" s="971"/>
      <c r="AZ41" s="971"/>
      <c r="BA41" s="971"/>
      <c r="BB41" s="971"/>
      <c r="BC41" s="971"/>
      <c r="BD41" s="971"/>
      <c r="BE41" s="971"/>
      <c r="BF41" s="971"/>
      <c r="BG41" s="971"/>
      <c r="BH41" s="971"/>
      <c r="BI41" s="971"/>
      <c r="BJ41" s="971"/>
      <c r="BK41" s="971"/>
      <c r="BL41" s="971"/>
      <c r="BM41" s="971"/>
      <c r="BN41" s="971"/>
      <c r="BO41" s="971"/>
      <c r="BP41" s="971"/>
      <c r="BQ41" s="971"/>
      <c r="BR41" s="971"/>
      <c r="BS41" s="971"/>
      <c r="BT41" s="971"/>
      <c r="BU41" s="971"/>
      <c r="BV41" s="971"/>
      <c r="BW41" s="971"/>
      <c r="BX41" s="971"/>
      <c r="BY41" s="971"/>
      <c r="BZ41" s="971"/>
      <c r="CA41" s="971"/>
      <c r="CB41" s="971"/>
      <c r="CC41" s="971"/>
      <c r="CD41" s="971"/>
      <c r="CE41" s="971"/>
      <c r="CF41" s="971"/>
      <c r="CG41" s="971"/>
      <c r="CH41" s="971"/>
    </row>
    <row r="42" spans="1:86" s="869" customFormat="1" ht="40.5">
      <c r="A42" s="926" t="s">
        <v>2902</v>
      </c>
      <c r="B42" s="894" t="s">
        <v>2903</v>
      </c>
      <c r="C42" s="906"/>
      <c r="D42" s="906"/>
      <c r="E42" s="906">
        <f>F42+G42+H42+I42+J42+K42+L42+M42+N42</f>
        <v>219525.236</v>
      </c>
      <c r="F42" s="906">
        <f>'HF-HC2'!F49</f>
        <v>219525.236</v>
      </c>
      <c r="G42" s="906"/>
      <c r="H42" s="906"/>
      <c r="I42" s="906"/>
      <c r="J42" s="906"/>
      <c r="K42" s="906"/>
      <c r="L42" s="906"/>
      <c r="M42" s="906"/>
      <c r="N42" s="906"/>
      <c r="O42" s="906">
        <f>P42+Q42+R42+S42+T42</f>
        <v>0</v>
      </c>
      <c r="P42" s="906"/>
      <c r="Q42" s="906"/>
      <c r="R42" s="906"/>
      <c r="S42" s="906"/>
      <c r="T42" s="906"/>
      <c r="U42" s="906"/>
      <c r="V42" s="906"/>
      <c r="W42" s="906"/>
      <c r="X42" s="906"/>
      <c r="Y42" s="906"/>
      <c r="Z42" s="901">
        <f t="shared" si="5"/>
        <v>0</v>
      </c>
      <c r="AA42" s="921">
        <f t="shared" si="7"/>
        <v>0</v>
      </c>
      <c r="AB42" s="906"/>
      <c r="AC42" s="906"/>
      <c r="AD42" s="906"/>
      <c r="AE42" s="906"/>
      <c r="AF42" s="971"/>
      <c r="AG42" s="971"/>
      <c r="AH42" s="971"/>
      <c r="AI42" s="971"/>
      <c r="AJ42" s="971"/>
      <c r="AK42" s="971"/>
      <c r="AL42" s="971"/>
      <c r="AM42" s="971"/>
      <c r="AN42" s="971"/>
      <c r="AO42" s="971"/>
      <c r="AP42" s="971"/>
      <c r="AQ42" s="971"/>
      <c r="AR42" s="971"/>
      <c r="AS42" s="971"/>
      <c r="AT42" s="971"/>
      <c r="AU42" s="971"/>
      <c r="AV42" s="971"/>
      <c r="AW42" s="971"/>
      <c r="AX42" s="971"/>
      <c r="AY42" s="971"/>
      <c r="AZ42" s="971"/>
      <c r="BA42" s="971"/>
      <c r="BB42" s="971"/>
      <c r="BC42" s="971"/>
      <c r="BD42" s="971"/>
      <c r="BE42" s="971"/>
      <c r="BF42" s="971"/>
      <c r="BG42" s="971"/>
      <c r="BH42" s="971"/>
      <c r="BI42" s="971"/>
      <c r="BJ42" s="971"/>
      <c r="BK42" s="971"/>
      <c r="BL42" s="971"/>
      <c r="BM42" s="971"/>
      <c r="BN42" s="971"/>
      <c r="BO42" s="971"/>
      <c r="BP42" s="971"/>
      <c r="BQ42" s="971"/>
      <c r="BR42" s="971"/>
      <c r="BS42" s="971"/>
      <c r="BT42" s="971"/>
      <c r="BU42" s="971"/>
      <c r="BV42" s="971"/>
      <c r="BW42" s="971"/>
      <c r="BX42" s="971"/>
      <c r="BY42" s="971"/>
      <c r="BZ42" s="971"/>
      <c r="CA42" s="971"/>
      <c r="CB42" s="971"/>
      <c r="CC42" s="971"/>
      <c r="CD42" s="971"/>
      <c r="CE42" s="971"/>
      <c r="CF42" s="971"/>
      <c r="CG42" s="971"/>
      <c r="CH42" s="971"/>
    </row>
    <row r="43" spans="1:86" s="868" customFormat="1" ht="40.5">
      <c r="A43" s="898" t="s">
        <v>2904</v>
      </c>
      <c r="B43" s="927" t="s">
        <v>1563</v>
      </c>
      <c r="C43" s="901"/>
      <c r="D43" s="901"/>
      <c r="E43" s="906"/>
      <c r="F43" s="901"/>
      <c r="G43" s="901"/>
      <c r="H43" s="901"/>
      <c r="I43" s="901"/>
      <c r="J43" s="901"/>
      <c r="K43" s="901"/>
      <c r="L43" s="901"/>
      <c r="M43" s="901"/>
      <c r="N43" s="901"/>
      <c r="O43" s="906"/>
      <c r="P43" s="901"/>
      <c r="Q43" s="901"/>
      <c r="R43" s="901"/>
      <c r="S43" s="901"/>
      <c r="T43" s="901"/>
      <c r="U43" s="901"/>
      <c r="V43" s="901"/>
      <c r="W43" s="901"/>
      <c r="X43" s="901"/>
      <c r="Y43" s="901"/>
      <c r="Z43" s="901"/>
      <c r="AA43" s="921"/>
      <c r="AB43" s="901"/>
      <c r="AC43" s="901"/>
      <c r="AD43" s="901"/>
      <c r="AE43" s="901"/>
      <c r="AF43" s="971"/>
      <c r="AG43" s="971"/>
      <c r="AH43" s="971"/>
      <c r="AI43" s="971"/>
      <c r="AJ43" s="971"/>
      <c r="AK43" s="971"/>
      <c r="AL43" s="971"/>
      <c r="AM43" s="971"/>
      <c r="AN43" s="971"/>
      <c r="AO43" s="971"/>
      <c r="AP43" s="971"/>
      <c r="AQ43" s="971"/>
      <c r="AR43" s="971"/>
      <c r="AS43" s="971"/>
      <c r="AT43" s="971"/>
      <c r="AU43" s="971"/>
      <c r="AV43" s="971"/>
      <c r="AW43" s="971"/>
      <c r="AX43" s="971"/>
      <c r="AY43" s="971"/>
      <c r="AZ43" s="971"/>
      <c r="BA43" s="971"/>
      <c r="BB43" s="971"/>
      <c r="BC43" s="971"/>
      <c r="BD43" s="971"/>
      <c r="BE43" s="971"/>
      <c r="BF43" s="971"/>
      <c r="BG43" s="971"/>
      <c r="BH43" s="971"/>
      <c r="BI43" s="971"/>
      <c r="BJ43" s="971"/>
      <c r="BK43" s="971"/>
      <c r="BL43" s="971"/>
      <c r="BM43" s="971"/>
      <c r="BN43" s="971"/>
      <c r="BO43" s="971"/>
      <c r="BP43" s="971"/>
      <c r="BQ43" s="971"/>
      <c r="BR43" s="971"/>
      <c r="BS43" s="971"/>
      <c r="BT43" s="971"/>
      <c r="BU43" s="971"/>
      <c r="BV43" s="971"/>
      <c r="BW43" s="971"/>
      <c r="BX43" s="971"/>
      <c r="BY43" s="971"/>
      <c r="BZ43" s="971"/>
      <c r="CA43" s="971"/>
      <c r="CB43" s="971"/>
      <c r="CC43" s="971"/>
      <c r="CD43" s="971"/>
      <c r="CE43" s="971"/>
      <c r="CF43" s="971"/>
      <c r="CG43" s="971"/>
      <c r="CH43" s="971"/>
    </row>
    <row r="44" spans="1:86" s="868" customFormat="1" ht="81">
      <c r="A44" s="926" t="s">
        <v>2905</v>
      </c>
      <c r="B44" s="928" t="s">
        <v>1565</v>
      </c>
      <c r="C44" s="901"/>
      <c r="D44" s="901"/>
      <c r="E44" s="906"/>
      <c r="F44" s="906"/>
      <c r="G44" s="906"/>
      <c r="H44" s="906"/>
      <c r="I44" s="906"/>
      <c r="J44" s="906"/>
      <c r="K44" s="906"/>
      <c r="L44" s="906"/>
      <c r="M44" s="906"/>
      <c r="N44" s="906"/>
      <c r="O44" s="906"/>
      <c r="P44" s="906"/>
      <c r="Q44" s="906"/>
      <c r="R44" s="906"/>
      <c r="S44" s="906"/>
      <c r="T44" s="906"/>
      <c r="U44" s="906"/>
      <c r="V44" s="906"/>
      <c r="W44" s="906"/>
      <c r="X44" s="906"/>
      <c r="Y44" s="906"/>
      <c r="Z44" s="901"/>
      <c r="AA44" s="921"/>
      <c r="AB44" s="906"/>
      <c r="AC44" s="906"/>
      <c r="AD44" s="906"/>
      <c r="AE44" s="906"/>
      <c r="AF44" s="971"/>
      <c r="AG44" s="971"/>
      <c r="AH44" s="971"/>
      <c r="AI44" s="971"/>
      <c r="AJ44" s="971"/>
      <c r="AK44" s="971"/>
      <c r="AL44" s="971"/>
      <c r="AM44" s="971"/>
      <c r="AN44" s="971"/>
      <c r="AO44" s="971"/>
      <c r="AP44" s="971"/>
      <c r="AQ44" s="971"/>
      <c r="AR44" s="971"/>
      <c r="AS44" s="971"/>
      <c r="AT44" s="971"/>
      <c r="AU44" s="971"/>
      <c r="AV44" s="971"/>
      <c r="AW44" s="971"/>
      <c r="AX44" s="971"/>
      <c r="AY44" s="971"/>
      <c r="AZ44" s="971"/>
      <c r="BA44" s="971"/>
      <c r="BB44" s="971"/>
      <c r="BC44" s="971"/>
      <c r="BD44" s="971"/>
      <c r="BE44" s="971"/>
      <c r="BF44" s="971"/>
      <c r="BG44" s="971"/>
      <c r="BH44" s="971"/>
      <c r="BI44" s="971"/>
      <c r="BJ44" s="971"/>
      <c r="BK44" s="971"/>
      <c r="BL44" s="971"/>
      <c r="BM44" s="971"/>
      <c r="BN44" s="971"/>
      <c r="BO44" s="971"/>
      <c r="BP44" s="971"/>
      <c r="BQ44" s="971"/>
      <c r="BR44" s="971"/>
      <c r="BS44" s="971"/>
      <c r="BT44" s="971"/>
      <c r="BU44" s="971"/>
      <c r="BV44" s="971"/>
      <c r="BW44" s="971"/>
      <c r="BX44" s="971"/>
      <c r="BY44" s="971"/>
      <c r="BZ44" s="971"/>
      <c r="CA44" s="971"/>
      <c r="CB44" s="971"/>
      <c r="CC44" s="971"/>
      <c r="CD44" s="971"/>
      <c r="CE44" s="971"/>
      <c r="CF44" s="971"/>
      <c r="CG44" s="971"/>
      <c r="CH44" s="971"/>
    </row>
    <row r="45" spans="1:86" s="868" customFormat="1" ht="101.25">
      <c r="A45" s="926" t="s">
        <v>2906</v>
      </c>
      <c r="B45" s="928" t="s">
        <v>2907</v>
      </c>
      <c r="C45" s="901"/>
      <c r="D45" s="901"/>
      <c r="E45" s="906"/>
      <c r="F45" s="906"/>
      <c r="G45" s="906"/>
      <c r="H45" s="906"/>
      <c r="I45" s="906"/>
      <c r="J45" s="906"/>
      <c r="K45" s="906"/>
      <c r="L45" s="906"/>
      <c r="M45" s="906"/>
      <c r="N45" s="906"/>
      <c r="O45" s="906"/>
      <c r="P45" s="906"/>
      <c r="Q45" s="906"/>
      <c r="R45" s="906"/>
      <c r="S45" s="906"/>
      <c r="T45" s="906"/>
      <c r="U45" s="906"/>
      <c r="V45" s="906"/>
      <c r="W45" s="906"/>
      <c r="X45" s="906"/>
      <c r="Y45" s="906"/>
      <c r="Z45" s="901"/>
      <c r="AA45" s="921"/>
      <c r="AB45" s="906"/>
      <c r="AC45" s="906"/>
      <c r="AD45" s="906"/>
      <c r="AE45" s="906"/>
      <c r="AF45" s="971"/>
      <c r="AG45" s="971"/>
      <c r="AH45" s="971"/>
      <c r="AI45" s="971"/>
      <c r="AJ45" s="971"/>
      <c r="AK45" s="971"/>
      <c r="AL45" s="971"/>
      <c r="AM45" s="971"/>
      <c r="AN45" s="971"/>
      <c r="AO45" s="971"/>
      <c r="AP45" s="971"/>
      <c r="AQ45" s="971"/>
      <c r="AR45" s="971"/>
      <c r="AS45" s="971"/>
      <c r="AT45" s="971"/>
      <c r="AU45" s="971"/>
      <c r="AV45" s="971"/>
      <c r="AW45" s="971"/>
      <c r="AX45" s="971"/>
      <c r="AY45" s="971"/>
      <c r="AZ45" s="971"/>
      <c r="BA45" s="971"/>
      <c r="BB45" s="971"/>
      <c r="BC45" s="971"/>
      <c r="BD45" s="971"/>
      <c r="BE45" s="971"/>
      <c r="BF45" s="971"/>
      <c r="BG45" s="971"/>
      <c r="BH45" s="971"/>
      <c r="BI45" s="971"/>
      <c r="BJ45" s="971"/>
      <c r="BK45" s="971"/>
      <c r="BL45" s="971"/>
      <c r="BM45" s="971"/>
      <c r="BN45" s="971"/>
      <c r="BO45" s="971"/>
      <c r="BP45" s="971"/>
      <c r="BQ45" s="971"/>
      <c r="BR45" s="971"/>
      <c r="BS45" s="971"/>
      <c r="BT45" s="971"/>
      <c r="BU45" s="971"/>
      <c r="BV45" s="971"/>
      <c r="BW45" s="971"/>
      <c r="BX45" s="971"/>
      <c r="BY45" s="971"/>
      <c r="BZ45" s="971"/>
      <c r="CA45" s="971"/>
      <c r="CB45" s="971"/>
      <c r="CC45" s="971"/>
      <c r="CD45" s="971"/>
      <c r="CE45" s="971"/>
      <c r="CF45" s="971"/>
      <c r="CG45" s="971"/>
      <c r="CH45" s="971"/>
    </row>
    <row r="46" spans="1:86" s="870" customFormat="1" ht="81">
      <c r="A46" s="926" t="s">
        <v>2908</v>
      </c>
      <c r="B46" s="928" t="s">
        <v>1570</v>
      </c>
      <c r="C46" s="901"/>
      <c r="D46" s="901"/>
      <c r="E46" s="906"/>
      <c r="F46" s="906"/>
      <c r="G46" s="906"/>
      <c r="H46" s="906"/>
      <c r="I46" s="906"/>
      <c r="J46" s="906"/>
      <c r="K46" s="906"/>
      <c r="L46" s="906"/>
      <c r="M46" s="906"/>
      <c r="N46" s="906"/>
      <c r="O46" s="906"/>
      <c r="P46" s="906"/>
      <c r="Q46" s="906"/>
      <c r="R46" s="906"/>
      <c r="S46" s="906"/>
      <c r="T46" s="906"/>
      <c r="U46" s="906"/>
      <c r="V46" s="906"/>
      <c r="W46" s="906"/>
      <c r="X46" s="906"/>
      <c r="Y46" s="906"/>
      <c r="Z46" s="901"/>
      <c r="AA46" s="921"/>
      <c r="AB46" s="906"/>
      <c r="AC46" s="906"/>
      <c r="AD46" s="906"/>
      <c r="AE46" s="906"/>
      <c r="AF46" s="971"/>
      <c r="AG46" s="971"/>
      <c r="AH46" s="971"/>
      <c r="AI46" s="971"/>
      <c r="AJ46" s="971"/>
      <c r="AK46" s="971"/>
      <c r="AL46" s="971"/>
      <c r="AM46" s="971"/>
      <c r="AN46" s="971"/>
      <c r="AO46" s="971"/>
      <c r="AP46" s="971"/>
      <c r="AQ46" s="971"/>
      <c r="AR46" s="971"/>
      <c r="AS46" s="971"/>
      <c r="AT46" s="971"/>
      <c r="AU46" s="971"/>
      <c r="AV46" s="971"/>
      <c r="AW46" s="971"/>
      <c r="AX46" s="971"/>
      <c r="AY46" s="971"/>
      <c r="AZ46" s="971"/>
      <c r="BA46" s="971"/>
      <c r="BB46" s="971"/>
      <c r="BC46" s="971"/>
      <c r="BD46" s="971"/>
      <c r="BE46" s="971"/>
      <c r="BF46" s="971"/>
      <c r="BG46" s="971"/>
      <c r="BH46" s="971"/>
      <c r="BI46" s="971"/>
      <c r="BJ46" s="971"/>
      <c r="BK46" s="971"/>
      <c r="BL46" s="971"/>
      <c r="BM46" s="971"/>
      <c r="BN46" s="971"/>
      <c r="BO46" s="971"/>
      <c r="BP46" s="971"/>
      <c r="BQ46" s="971"/>
      <c r="BR46" s="971"/>
      <c r="BS46" s="971"/>
      <c r="BT46" s="971"/>
      <c r="BU46" s="971"/>
      <c r="BV46" s="971"/>
      <c r="BW46" s="971"/>
      <c r="BX46" s="971"/>
      <c r="BY46" s="971"/>
      <c r="BZ46" s="971"/>
      <c r="CA46" s="971"/>
      <c r="CB46" s="971"/>
      <c r="CC46" s="971"/>
      <c r="CD46" s="971"/>
      <c r="CE46" s="971"/>
      <c r="CF46" s="971"/>
      <c r="CG46" s="971"/>
      <c r="CH46" s="971"/>
    </row>
    <row r="47" spans="1:86" s="870" customFormat="1" ht="81">
      <c r="A47" s="929" t="s">
        <v>2909</v>
      </c>
      <c r="B47" s="897" t="s">
        <v>2910</v>
      </c>
      <c r="C47" s="901"/>
      <c r="D47" s="901"/>
      <c r="E47" s="906"/>
      <c r="F47" s="901"/>
      <c r="G47" s="901"/>
      <c r="H47" s="901"/>
      <c r="I47" s="901"/>
      <c r="J47" s="901"/>
      <c r="K47" s="901"/>
      <c r="L47" s="901"/>
      <c r="M47" s="901"/>
      <c r="N47" s="901"/>
      <c r="O47" s="906"/>
      <c r="P47" s="901"/>
      <c r="Q47" s="901"/>
      <c r="R47" s="901"/>
      <c r="S47" s="901"/>
      <c r="T47" s="901"/>
      <c r="U47" s="901"/>
      <c r="V47" s="901"/>
      <c r="W47" s="901"/>
      <c r="X47" s="901"/>
      <c r="Y47" s="901"/>
      <c r="Z47" s="901"/>
      <c r="AA47" s="901"/>
      <c r="AB47" s="901"/>
      <c r="AC47" s="901"/>
      <c r="AD47" s="901"/>
      <c r="AE47" s="901"/>
      <c r="AF47" s="971"/>
      <c r="AG47" s="971"/>
      <c r="AH47" s="971"/>
      <c r="AI47" s="971"/>
      <c r="AJ47" s="971"/>
      <c r="AK47" s="971"/>
      <c r="AL47" s="971"/>
      <c r="AM47" s="971"/>
      <c r="AN47" s="971"/>
      <c r="AO47" s="971"/>
      <c r="AP47" s="971"/>
      <c r="AQ47" s="971"/>
      <c r="AR47" s="971"/>
      <c r="AS47" s="971"/>
      <c r="AT47" s="971"/>
      <c r="AU47" s="971"/>
      <c r="AV47" s="971"/>
      <c r="AW47" s="971"/>
      <c r="AX47" s="971"/>
      <c r="AY47" s="971"/>
      <c r="AZ47" s="971"/>
      <c r="BA47" s="971"/>
      <c r="BB47" s="971"/>
      <c r="BC47" s="971"/>
      <c r="BD47" s="971"/>
      <c r="BE47" s="971"/>
      <c r="BF47" s="971"/>
      <c r="BG47" s="971"/>
      <c r="BH47" s="971"/>
      <c r="BI47" s="971"/>
      <c r="BJ47" s="971"/>
      <c r="BK47" s="971"/>
      <c r="BL47" s="971"/>
      <c r="BM47" s="971"/>
      <c r="BN47" s="971"/>
      <c r="BO47" s="971"/>
      <c r="BP47" s="971"/>
      <c r="BQ47" s="971"/>
      <c r="BR47" s="971"/>
      <c r="BS47" s="971"/>
      <c r="BT47" s="971"/>
      <c r="BU47" s="971"/>
      <c r="BV47" s="971"/>
      <c r="BW47" s="971"/>
      <c r="BX47" s="971"/>
      <c r="BY47" s="971"/>
      <c r="BZ47" s="971"/>
      <c r="CA47" s="971"/>
      <c r="CB47" s="971"/>
      <c r="CC47" s="971"/>
      <c r="CD47" s="971"/>
      <c r="CE47" s="971"/>
      <c r="CF47" s="971"/>
      <c r="CG47" s="971"/>
      <c r="CH47" s="971"/>
    </row>
    <row r="48" spans="1:86" s="871" customFormat="1" ht="60.75">
      <c r="A48" s="929" t="s">
        <v>2911</v>
      </c>
      <c r="B48" s="895" t="s">
        <v>2912</v>
      </c>
      <c r="C48" s="901">
        <f t="shared" ref="C48:C49" si="8">D48+N48</f>
        <v>1831601</v>
      </c>
      <c r="D48" s="901">
        <f>E48+O48</f>
        <v>1831601</v>
      </c>
      <c r="E48" s="906">
        <f t="shared" ref="E48:E49" si="9">F48+G48+H48+I48+J48+K48+L48+M48+N48</f>
        <v>1831601</v>
      </c>
      <c r="F48" s="901">
        <f>'HF-HC2'!F69</f>
        <v>1831601</v>
      </c>
      <c r="G48" s="901"/>
      <c r="H48" s="901"/>
      <c r="I48" s="901"/>
      <c r="J48" s="901"/>
      <c r="K48" s="901"/>
      <c r="L48" s="901"/>
      <c r="M48" s="901"/>
      <c r="N48" s="901"/>
      <c r="O48" s="906"/>
      <c r="P48" s="901"/>
      <c r="Q48" s="901"/>
      <c r="R48" s="901"/>
      <c r="S48" s="901"/>
      <c r="T48" s="901"/>
      <c r="U48" s="901"/>
      <c r="V48" s="901"/>
      <c r="W48" s="901"/>
      <c r="X48" s="901"/>
      <c r="Y48" s="901"/>
      <c r="Z48" s="901">
        <f t="shared" si="5"/>
        <v>1270898.8005854059</v>
      </c>
      <c r="AA48" s="901">
        <f>AD48+AE48+AC48</f>
        <v>1270898.8005854059</v>
      </c>
      <c r="AB48" s="901"/>
      <c r="AC48" s="901">
        <v>2222.17272</v>
      </c>
      <c r="AD48" s="901">
        <f>733.303865406007+1267943.324</f>
        <v>1268676.627865406</v>
      </c>
      <c r="AE48" s="901"/>
      <c r="AF48" s="991"/>
      <c r="AG48" s="991"/>
      <c r="AH48" s="991"/>
      <c r="AI48" s="991"/>
      <c r="AJ48" s="991"/>
      <c r="AK48" s="991"/>
      <c r="AL48" s="991"/>
      <c r="AM48" s="991"/>
      <c r="AN48" s="991"/>
      <c r="AO48" s="991"/>
      <c r="AP48" s="991"/>
      <c r="AQ48" s="991"/>
      <c r="AR48" s="991"/>
      <c r="AS48" s="991"/>
      <c r="AT48" s="991"/>
      <c r="AU48" s="991"/>
      <c r="AV48" s="991"/>
      <c r="AW48" s="991"/>
      <c r="AX48" s="991"/>
      <c r="AY48" s="991"/>
      <c r="AZ48" s="991"/>
      <c r="BA48" s="991"/>
      <c r="BB48" s="991"/>
      <c r="BC48" s="991"/>
      <c r="BD48" s="991"/>
      <c r="BE48" s="991"/>
      <c r="BF48" s="991"/>
      <c r="BG48" s="991"/>
      <c r="BH48" s="991"/>
      <c r="BI48" s="991"/>
      <c r="BJ48" s="991"/>
      <c r="BK48" s="991"/>
      <c r="BL48" s="991"/>
      <c r="BM48" s="991"/>
      <c r="BN48" s="991"/>
      <c r="BO48" s="991"/>
      <c r="BP48" s="991"/>
      <c r="BQ48" s="991"/>
      <c r="BR48" s="991"/>
      <c r="BS48" s="991"/>
      <c r="BT48" s="991"/>
      <c r="BU48" s="991"/>
      <c r="BV48" s="991"/>
      <c r="BW48" s="991"/>
      <c r="BX48" s="991"/>
      <c r="BY48" s="991"/>
      <c r="BZ48" s="991"/>
      <c r="CA48" s="991"/>
      <c r="CB48" s="991"/>
      <c r="CC48" s="991"/>
      <c r="CD48" s="991"/>
      <c r="CE48" s="991"/>
      <c r="CF48" s="991"/>
      <c r="CG48" s="991"/>
      <c r="CH48" s="991"/>
    </row>
    <row r="49" spans="1:86" ht="60.75">
      <c r="A49" s="929" t="s">
        <v>2913</v>
      </c>
      <c r="B49" s="897" t="s">
        <v>1850</v>
      </c>
      <c r="C49" s="901">
        <f t="shared" si="8"/>
        <v>9884575.3296000008</v>
      </c>
      <c r="D49" s="901">
        <f>E49+O49</f>
        <v>9884575.3296000008</v>
      </c>
      <c r="E49" s="906">
        <f t="shared" si="9"/>
        <v>9872203.4626000002</v>
      </c>
      <c r="F49" s="901">
        <f>'HF-HC2'!F70</f>
        <v>9746974.4626000002</v>
      </c>
      <c r="G49" s="901"/>
      <c r="H49" s="901"/>
      <c r="I49" s="901"/>
      <c r="J49" s="901">
        <f>'HF-HC2'!K70</f>
        <v>125229</v>
      </c>
      <c r="K49" s="901"/>
      <c r="L49" s="901"/>
      <c r="M49" s="901"/>
      <c r="N49" s="901"/>
      <c r="O49" s="906">
        <f>P49</f>
        <v>12371.866999999998</v>
      </c>
      <c r="P49" s="901">
        <f>'HF-HC2'!X70</f>
        <v>12371.866999999998</v>
      </c>
      <c r="Q49" s="901"/>
      <c r="R49" s="901"/>
      <c r="S49" s="901"/>
      <c r="T49" s="901"/>
      <c r="U49" s="901"/>
      <c r="V49" s="901"/>
      <c r="W49" s="901"/>
      <c r="X49" s="901"/>
      <c r="Y49" s="901"/>
      <c r="Z49" s="901"/>
      <c r="AA49" s="901"/>
      <c r="AB49" s="901"/>
      <c r="AC49" s="901"/>
      <c r="AD49" s="901"/>
      <c r="AE49" s="901"/>
    </row>
    <row r="50" spans="1:86" ht="40.5">
      <c r="A50" s="929" t="s">
        <v>2914</v>
      </c>
      <c r="B50" s="897" t="s">
        <v>1592</v>
      </c>
      <c r="C50" s="901">
        <f>D50+N50</f>
        <v>16175879.053599998</v>
      </c>
      <c r="D50" s="901">
        <f>E50+O50</f>
        <v>16175879.053599998</v>
      </c>
      <c r="E50" s="906">
        <f>E51+E52+E53+E54+E55</f>
        <v>15656633.334699998</v>
      </c>
      <c r="F50" s="901">
        <f>F51+F52+F53+F54+F55</f>
        <v>2882345.3676</v>
      </c>
      <c r="G50" s="901"/>
      <c r="H50" s="901"/>
      <c r="I50" s="901"/>
      <c r="J50" s="901"/>
      <c r="K50" s="901"/>
      <c r="L50" s="901"/>
      <c r="M50" s="901"/>
      <c r="N50" s="901"/>
      <c r="O50" s="906">
        <f>O51+O52+O53+O54+O55</f>
        <v>519245.71889999998</v>
      </c>
      <c r="P50" s="901"/>
      <c r="Q50" s="901"/>
      <c r="R50" s="901"/>
      <c r="S50" s="901"/>
      <c r="T50" s="901"/>
      <c r="U50" s="901"/>
      <c r="V50" s="901"/>
      <c r="W50" s="901"/>
      <c r="X50" s="901"/>
      <c r="Y50" s="901"/>
      <c r="Z50" s="901"/>
      <c r="AA50" s="901"/>
      <c r="AB50" s="901"/>
      <c r="AC50" s="901"/>
      <c r="AD50" s="901"/>
      <c r="AE50" s="901"/>
    </row>
    <row r="51" spans="1:86" ht="60" customHeight="1">
      <c r="A51" s="931" t="s">
        <v>2915</v>
      </c>
      <c r="B51" s="886" t="s">
        <v>1594</v>
      </c>
      <c r="C51" s="901"/>
      <c r="D51" s="901"/>
      <c r="E51" s="906">
        <f t="shared" ref="E51:E58" si="10">F51+G51+H51+I51+J51+K51+L51+M51+N51</f>
        <v>1925726.1713</v>
      </c>
      <c r="F51" s="906">
        <f>'HF-HC2'!F79</f>
        <v>1925726.1713</v>
      </c>
      <c r="G51" s="906"/>
      <c r="H51" s="906"/>
      <c r="I51" s="906"/>
      <c r="J51" s="906"/>
      <c r="K51" s="906"/>
      <c r="L51" s="906"/>
      <c r="M51" s="906"/>
      <c r="N51" s="906"/>
      <c r="O51" s="906">
        <f t="shared" ref="O51:O58" si="11">P51+Q51+R51+S51+T51</f>
        <v>0</v>
      </c>
      <c r="P51" s="906"/>
      <c r="Q51" s="906"/>
      <c r="R51" s="906"/>
      <c r="S51" s="906"/>
      <c r="T51" s="906"/>
      <c r="U51" s="906"/>
      <c r="V51" s="906"/>
      <c r="W51" s="906"/>
      <c r="X51" s="906"/>
      <c r="Y51" s="906"/>
      <c r="Z51" s="906"/>
      <c r="AA51" s="906"/>
      <c r="AB51" s="906"/>
      <c r="AC51" s="906"/>
      <c r="AD51" s="906"/>
      <c r="AE51" s="906"/>
    </row>
    <row r="52" spans="1:86" s="873" customFormat="1" ht="60.75">
      <c r="A52" s="931" t="s">
        <v>2916</v>
      </c>
      <c r="B52" s="886" t="s">
        <v>2917</v>
      </c>
      <c r="C52" s="901"/>
      <c r="D52" s="901"/>
      <c r="E52" s="906">
        <f t="shared" si="10"/>
        <v>9156</v>
      </c>
      <c r="F52" s="906">
        <f>'HF-HC2'!F80</f>
        <v>9156</v>
      </c>
      <c r="G52" s="906"/>
      <c r="H52" s="906"/>
      <c r="I52" s="906"/>
      <c r="J52" s="906"/>
      <c r="K52" s="906"/>
      <c r="L52" s="906"/>
      <c r="M52" s="906"/>
      <c r="N52" s="906"/>
      <c r="O52" s="906">
        <f t="shared" si="11"/>
        <v>0</v>
      </c>
      <c r="P52" s="906"/>
      <c r="Q52" s="906"/>
      <c r="R52" s="906"/>
      <c r="S52" s="906"/>
      <c r="T52" s="906"/>
      <c r="U52" s="906"/>
      <c r="V52" s="906"/>
      <c r="W52" s="906"/>
      <c r="X52" s="906"/>
      <c r="Y52" s="906"/>
      <c r="Z52" s="906"/>
      <c r="AA52" s="906"/>
      <c r="AB52" s="906"/>
      <c r="AC52" s="906"/>
      <c r="AD52" s="906"/>
      <c r="AE52" s="906"/>
      <c r="AF52" s="976"/>
      <c r="AG52" s="976"/>
      <c r="AH52" s="976"/>
      <c r="AI52" s="976"/>
      <c r="AJ52" s="976"/>
      <c r="AK52" s="976"/>
      <c r="AL52" s="976"/>
      <c r="AM52" s="976"/>
      <c r="AN52" s="976"/>
      <c r="AO52" s="976"/>
      <c r="AP52" s="976"/>
      <c r="AQ52" s="976"/>
      <c r="AR52" s="976"/>
      <c r="AS52" s="976"/>
      <c r="AT52" s="976"/>
      <c r="AU52" s="976"/>
      <c r="AV52" s="976"/>
      <c r="AW52" s="976"/>
      <c r="AX52" s="976"/>
      <c r="AY52" s="976"/>
      <c r="AZ52" s="976"/>
      <c r="BA52" s="976"/>
      <c r="BB52" s="976"/>
      <c r="BC52" s="976"/>
      <c r="BD52" s="976"/>
      <c r="BE52" s="976"/>
      <c r="BF52" s="976"/>
      <c r="BG52" s="976"/>
      <c r="BH52" s="976"/>
      <c r="BI52" s="976"/>
      <c r="BJ52" s="976"/>
      <c r="BK52" s="976"/>
      <c r="BL52" s="976"/>
      <c r="BM52" s="976"/>
      <c r="BN52" s="976"/>
      <c r="BO52" s="976"/>
      <c r="BP52" s="976"/>
      <c r="BQ52" s="976"/>
      <c r="BR52" s="976"/>
      <c r="BS52" s="976"/>
      <c r="BT52" s="976"/>
      <c r="BU52" s="976"/>
      <c r="BV52" s="976"/>
      <c r="BW52" s="976"/>
      <c r="BX52" s="976"/>
      <c r="BY52" s="976"/>
      <c r="BZ52" s="976"/>
      <c r="CA52" s="976"/>
      <c r="CB52" s="976"/>
      <c r="CC52" s="976"/>
      <c r="CD52" s="976"/>
      <c r="CE52" s="976"/>
      <c r="CF52" s="976"/>
      <c r="CG52" s="976"/>
      <c r="CH52" s="976"/>
    </row>
    <row r="53" spans="1:86" s="873" customFormat="1" ht="60.75">
      <c r="A53" s="931" t="s">
        <v>2918</v>
      </c>
      <c r="B53" s="886" t="s">
        <v>1597</v>
      </c>
      <c r="C53" s="901"/>
      <c r="D53" s="901"/>
      <c r="E53" s="906">
        <f t="shared" si="10"/>
        <v>1099514.1963</v>
      </c>
      <c r="F53" s="906">
        <f>'HF-HC2'!F81</f>
        <v>947463.19629999995</v>
      </c>
      <c r="G53" s="906"/>
      <c r="H53" s="906"/>
      <c r="I53" s="906"/>
      <c r="J53" s="906">
        <f>'HF-HC2'!K81+'HF-HC2'!K83</f>
        <v>152051</v>
      </c>
      <c r="K53" s="906"/>
      <c r="L53" s="906"/>
      <c r="M53" s="906"/>
      <c r="N53" s="906"/>
      <c r="O53" s="906">
        <f>P53+Q53+R53+S53+T53</f>
        <v>519245.71889999998</v>
      </c>
      <c r="P53" s="906">
        <f>'HF-HC2'!X81</f>
        <v>519245.71889999998</v>
      </c>
      <c r="Q53" s="906"/>
      <c r="R53" s="906"/>
      <c r="S53" s="906"/>
      <c r="T53" s="906"/>
      <c r="U53" s="906"/>
      <c r="V53" s="906"/>
      <c r="W53" s="906"/>
      <c r="X53" s="906"/>
      <c r="Y53" s="906"/>
      <c r="Z53" s="906"/>
      <c r="AA53" s="906"/>
      <c r="AB53" s="906"/>
      <c r="AC53" s="906"/>
      <c r="AD53" s="906"/>
      <c r="AE53" s="906"/>
      <c r="AF53" s="976"/>
      <c r="AG53" s="976"/>
      <c r="AH53" s="976"/>
      <c r="AI53" s="976"/>
      <c r="AJ53" s="976"/>
      <c r="AK53" s="976"/>
      <c r="AL53" s="976"/>
      <c r="AM53" s="976"/>
      <c r="AN53" s="976"/>
      <c r="AO53" s="976"/>
      <c r="AP53" s="976"/>
      <c r="AQ53" s="976"/>
      <c r="AR53" s="976"/>
      <c r="AS53" s="976"/>
      <c r="AT53" s="976"/>
      <c r="AU53" s="976"/>
      <c r="AV53" s="976"/>
      <c r="AW53" s="976"/>
      <c r="AX53" s="976"/>
      <c r="AY53" s="976"/>
      <c r="AZ53" s="976"/>
      <c r="BA53" s="976"/>
      <c r="BB53" s="976"/>
      <c r="BC53" s="976"/>
      <c r="BD53" s="976"/>
      <c r="BE53" s="976"/>
      <c r="BF53" s="976"/>
      <c r="BG53" s="976"/>
      <c r="BH53" s="976"/>
      <c r="BI53" s="976"/>
      <c r="BJ53" s="976"/>
      <c r="BK53" s="976"/>
      <c r="BL53" s="976"/>
      <c r="BM53" s="976"/>
      <c r="BN53" s="976"/>
      <c r="BO53" s="976"/>
      <c r="BP53" s="976"/>
      <c r="BQ53" s="976"/>
      <c r="BR53" s="976"/>
      <c r="BS53" s="976"/>
      <c r="BT53" s="976"/>
      <c r="BU53" s="976"/>
      <c r="BV53" s="976"/>
      <c r="BW53" s="976"/>
      <c r="BX53" s="976"/>
      <c r="BY53" s="976"/>
      <c r="BZ53" s="976"/>
      <c r="CA53" s="976"/>
      <c r="CB53" s="976"/>
      <c r="CC53" s="976"/>
      <c r="CD53" s="976"/>
      <c r="CE53" s="976"/>
      <c r="CF53" s="976"/>
      <c r="CG53" s="976"/>
      <c r="CH53" s="976"/>
    </row>
    <row r="54" spans="1:86" s="950" customFormat="1" ht="40.5">
      <c r="A54" s="931" t="s">
        <v>2919</v>
      </c>
      <c r="B54" s="886" t="s">
        <v>778</v>
      </c>
      <c r="C54" s="901"/>
      <c r="D54" s="901"/>
      <c r="E54" s="906">
        <f t="shared" si="10"/>
        <v>12622236.967099998</v>
      </c>
      <c r="G54" s="906">
        <f>'HF-HC2'!G49</f>
        <v>1168157.4983999999</v>
      </c>
      <c r="H54" s="906"/>
      <c r="I54" s="906"/>
      <c r="J54" s="906"/>
      <c r="K54" s="906">
        <f>'HF-HC2'!V49</f>
        <v>6240</v>
      </c>
      <c r="L54" s="906">
        <f>'HF-HC2'!O49</f>
        <v>9809</v>
      </c>
      <c r="M54" s="906">
        <f>'HF-HC2'!T49</f>
        <v>11277390.468699999</v>
      </c>
      <c r="N54" s="906">
        <f>'HF-HC2'!U49</f>
        <v>160640</v>
      </c>
      <c r="O54" s="906">
        <f t="shared" si="11"/>
        <v>0</v>
      </c>
      <c r="P54" s="906"/>
      <c r="Q54" s="906">
        <f>'HF-HC2'!X49</f>
        <v>0</v>
      </c>
      <c r="R54" s="906"/>
      <c r="S54" s="906"/>
      <c r="T54" s="906"/>
      <c r="U54" s="906"/>
      <c r="V54" s="906"/>
      <c r="W54" s="906"/>
      <c r="X54" s="906"/>
      <c r="Y54" s="906"/>
      <c r="Z54" s="906"/>
      <c r="AA54" s="906"/>
      <c r="AB54" s="906"/>
      <c r="AC54" s="906"/>
      <c r="AD54" s="906"/>
      <c r="AE54" s="906"/>
      <c r="AF54" s="971"/>
      <c r="AG54" s="971"/>
      <c r="AH54" s="971"/>
      <c r="AI54" s="971"/>
      <c r="AJ54" s="971"/>
      <c r="AK54" s="971"/>
      <c r="AL54" s="971"/>
      <c r="AM54" s="971"/>
      <c r="AN54" s="971"/>
      <c r="AO54" s="971"/>
      <c r="AP54" s="971"/>
      <c r="AQ54" s="971"/>
      <c r="AR54" s="971"/>
      <c r="AS54" s="971"/>
      <c r="AT54" s="971"/>
      <c r="AU54" s="971"/>
      <c r="AV54" s="971"/>
      <c r="AW54" s="971"/>
      <c r="AX54" s="971"/>
      <c r="AY54" s="971"/>
      <c r="AZ54" s="971"/>
      <c r="BA54" s="971"/>
      <c r="BB54" s="971"/>
      <c r="BC54" s="971"/>
      <c r="BD54" s="971"/>
      <c r="BE54" s="971"/>
      <c r="BF54" s="971"/>
      <c r="BG54" s="971"/>
      <c r="BH54" s="971"/>
      <c r="BI54" s="971"/>
      <c r="BJ54" s="971"/>
      <c r="BK54" s="971"/>
      <c r="BL54" s="971"/>
      <c r="BM54" s="971"/>
      <c r="BN54" s="971"/>
      <c r="BO54" s="971"/>
      <c r="BP54" s="971"/>
      <c r="BQ54" s="971"/>
      <c r="BR54" s="971"/>
      <c r="BS54" s="971"/>
      <c r="BT54" s="971"/>
      <c r="BU54" s="971"/>
      <c r="BV54" s="971"/>
      <c r="BW54" s="971"/>
      <c r="BX54" s="971"/>
      <c r="BY54" s="971"/>
      <c r="BZ54" s="971"/>
      <c r="CA54" s="971"/>
      <c r="CB54" s="971"/>
      <c r="CC54" s="971"/>
      <c r="CD54" s="971"/>
      <c r="CE54" s="971"/>
      <c r="CF54" s="971"/>
      <c r="CG54" s="971"/>
      <c r="CH54" s="971"/>
    </row>
    <row r="55" spans="1:86" s="949" customFormat="1" ht="81">
      <c r="A55" s="931" t="s">
        <v>2920</v>
      </c>
      <c r="B55" s="886" t="s">
        <v>2921</v>
      </c>
      <c r="C55" s="901"/>
      <c r="D55" s="901"/>
      <c r="E55" s="906">
        <f t="shared" si="10"/>
        <v>0</v>
      </c>
      <c r="F55" s="906"/>
      <c r="G55" s="906"/>
      <c r="H55" s="906"/>
      <c r="I55" s="906"/>
      <c r="J55" s="906"/>
      <c r="K55" s="906"/>
      <c r="L55" s="906"/>
      <c r="M55" s="906"/>
      <c r="N55" s="906"/>
      <c r="O55" s="906">
        <f t="shared" si="11"/>
        <v>0</v>
      </c>
      <c r="P55" s="906"/>
      <c r="Q55" s="906"/>
      <c r="R55" s="906"/>
      <c r="S55" s="906"/>
      <c r="T55" s="906"/>
      <c r="U55" s="906"/>
      <c r="V55" s="906"/>
      <c r="W55" s="906"/>
      <c r="X55" s="906"/>
      <c r="Y55" s="906"/>
      <c r="Z55" s="906"/>
      <c r="AA55" s="906"/>
      <c r="AB55" s="906"/>
      <c r="AC55" s="906"/>
      <c r="AD55" s="906"/>
      <c r="AE55" s="906"/>
      <c r="AF55" s="971"/>
      <c r="AG55" s="971"/>
      <c r="AH55" s="971"/>
      <c r="AI55" s="971"/>
      <c r="AJ55" s="971"/>
      <c r="AK55" s="971"/>
      <c r="AL55" s="971"/>
      <c r="AM55" s="971"/>
      <c r="AN55" s="971"/>
      <c r="AO55" s="971"/>
      <c r="AP55" s="971"/>
      <c r="AQ55" s="971"/>
      <c r="AR55" s="971"/>
      <c r="AS55" s="971"/>
      <c r="AT55" s="971"/>
      <c r="AU55" s="971"/>
      <c r="AV55" s="971"/>
      <c r="AW55" s="971"/>
      <c r="AX55" s="971"/>
      <c r="AY55" s="971"/>
      <c r="AZ55" s="971"/>
      <c r="BA55" s="971"/>
      <c r="BB55" s="971"/>
      <c r="BC55" s="971"/>
      <c r="BD55" s="971"/>
      <c r="BE55" s="971"/>
      <c r="BF55" s="971"/>
      <c r="BG55" s="971"/>
      <c r="BH55" s="971"/>
      <c r="BI55" s="971"/>
      <c r="BJ55" s="971"/>
      <c r="BK55" s="971"/>
      <c r="BL55" s="971"/>
      <c r="BM55" s="971"/>
      <c r="BN55" s="971"/>
      <c r="BO55" s="971"/>
      <c r="BP55" s="971"/>
      <c r="BQ55" s="971"/>
      <c r="BR55" s="971"/>
      <c r="BS55" s="971"/>
      <c r="BT55" s="971"/>
      <c r="BU55" s="971"/>
      <c r="BV55" s="971"/>
      <c r="BW55" s="971"/>
      <c r="BX55" s="971"/>
      <c r="BY55" s="971"/>
      <c r="BZ55" s="971"/>
      <c r="CA55" s="971"/>
      <c r="CB55" s="971"/>
      <c r="CC55" s="971"/>
      <c r="CD55" s="971"/>
      <c r="CE55" s="971"/>
      <c r="CF55" s="971"/>
      <c r="CG55" s="971"/>
      <c r="CH55" s="971"/>
    </row>
    <row r="56" spans="1:86" s="949" customFormat="1" ht="60.75">
      <c r="A56" s="929" t="s">
        <v>2922</v>
      </c>
      <c r="B56" s="932" t="s">
        <v>2923</v>
      </c>
      <c r="C56" s="901">
        <f>D56+N56</f>
        <v>546076.77040000004</v>
      </c>
      <c r="D56" s="901">
        <f>E56+O56</f>
        <v>546076.77040000004</v>
      </c>
      <c r="E56" s="906">
        <f t="shared" si="10"/>
        <v>28488.3341</v>
      </c>
      <c r="F56" s="901">
        <f>'HF-HC2'!F82</f>
        <v>28488.3341</v>
      </c>
      <c r="G56" s="901"/>
      <c r="H56" s="901"/>
      <c r="I56" s="901"/>
      <c r="J56" s="901"/>
      <c r="K56" s="901"/>
      <c r="L56" s="901"/>
      <c r="M56" s="901"/>
      <c r="N56" s="901"/>
      <c r="O56" s="906">
        <f t="shared" si="11"/>
        <v>517588.4363</v>
      </c>
      <c r="P56" s="901">
        <f>'HF-HC2'!X82</f>
        <v>517588.4363</v>
      </c>
      <c r="Q56" s="901"/>
      <c r="R56" s="901"/>
      <c r="S56" s="901"/>
      <c r="T56" s="901"/>
      <c r="U56" s="901"/>
      <c r="V56" s="901"/>
      <c r="W56" s="901"/>
      <c r="X56" s="901"/>
      <c r="Y56" s="901"/>
      <c r="Z56" s="901"/>
      <c r="AA56" s="901"/>
      <c r="AB56" s="901"/>
      <c r="AC56" s="901"/>
      <c r="AD56" s="901"/>
      <c r="AE56" s="901"/>
      <c r="AF56" s="971"/>
      <c r="AG56" s="971"/>
      <c r="AH56" s="971"/>
      <c r="AI56" s="971"/>
      <c r="AJ56" s="971"/>
      <c r="AK56" s="971"/>
      <c r="AL56" s="971"/>
      <c r="AM56" s="971"/>
      <c r="AN56" s="971"/>
      <c r="AO56" s="971"/>
      <c r="AP56" s="971"/>
      <c r="AQ56" s="971"/>
      <c r="AR56" s="971"/>
      <c r="AS56" s="971"/>
      <c r="AT56" s="971"/>
      <c r="AU56" s="971"/>
      <c r="AV56" s="971"/>
      <c r="AW56" s="971"/>
      <c r="AX56" s="971"/>
      <c r="AY56" s="971"/>
      <c r="AZ56" s="971"/>
      <c r="BA56" s="971"/>
      <c r="BB56" s="971"/>
      <c r="BC56" s="971"/>
      <c r="BD56" s="971"/>
      <c r="BE56" s="971"/>
      <c r="BF56" s="971"/>
      <c r="BG56" s="971"/>
      <c r="BH56" s="971"/>
      <c r="BI56" s="971"/>
      <c r="BJ56" s="971"/>
      <c r="BK56" s="971"/>
      <c r="BL56" s="971"/>
      <c r="BM56" s="971"/>
      <c r="BN56" s="971"/>
      <c r="BO56" s="971"/>
      <c r="BP56" s="971"/>
      <c r="BQ56" s="971"/>
      <c r="BR56" s="971"/>
      <c r="BS56" s="971"/>
      <c r="BT56" s="971"/>
      <c r="BU56" s="971"/>
      <c r="BV56" s="971"/>
      <c r="BW56" s="971"/>
      <c r="BX56" s="971"/>
      <c r="BY56" s="971"/>
      <c r="BZ56" s="971"/>
      <c r="CA56" s="971"/>
      <c r="CB56" s="971"/>
      <c r="CC56" s="971"/>
      <c r="CD56" s="971"/>
      <c r="CE56" s="971"/>
      <c r="CF56" s="971"/>
      <c r="CG56" s="971"/>
      <c r="CH56" s="971"/>
    </row>
    <row r="57" spans="1:86" s="949" customFormat="1" ht="20.25">
      <c r="A57" s="898" t="s">
        <v>2924</v>
      </c>
      <c r="B57" s="925" t="s">
        <v>1601</v>
      </c>
      <c r="C57" s="901">
        <f>D57+N57</f>
        <v>855576.99600000004</v>
      </c>
      <c r="D57" s="901">
        <f>E57+O57</f>
        <v>855576.99600000004</v>
      </c>
      <c r="E57" s="906">
        <f t="shared" si="10"/>
        <v>0</v>
      </c>
      <c r="F57" s="901"/>
      <c r="G57" s="901"/>
      <c r="H57" s="901"/>
      <c r="I57" s="901"/>
      <c r="J57" s="901"/>
      <c r="K57" s="901"/>
      <c r="L57" s="901"/>
      <c r="M57" s="901"/>
      <c r="N57" s="901"/>
      <c r="O57" s="906">
        <f t="shared" si="11"/>
        <v>855576.99600000004</v>
      </c>
      <c r="P57" s="901">
        <f>'HF-HC2'!X30+'HF-HC2'!X83-ОтчетГБ_коды!H210</f>
        <v>855576.99600000004</v>
      </c>
      <c r="Q57" s="901"/>
      <c r="R57" s="901"/>
      <c r="S57" s="901"/>
      <c r="T57" s="901"/>
      <c r="U57" s="901">
        <f>V57+W57</f>
        <v>4372294</v>
      </c>
      <c r="V57" s="901"/>
      <c r="W57" s="901">
        <f>X57</f>
        <v>4372294</v>
      </c>
      <c r="X57" s="901">
        <f>'HF-HP_sha'!W54</f>
        <v>4372294</v>
      </c>
      <c r="Y57" s="901">
        <f>'HF-HC2'!AM83</f>
        <v>16928973.547923818</v>
      </c>
      <c r="Z57" s="901">
        <f>AA57</f>
        <v>34737</v>
      </c>
      <c r="AA57" s="901">
        <f>'HF-HC2'!AQ83</f>
        <v>34737</v>
      </c>
      <c r="AB57" s="901"/>
      <c r="AC57" s="901"/>
      <c r="AD57" s="901"/>
      <c r="AE57" s="901"/>
      <c r="AF57" s="971"/>
      <c r="AG57" s="971"/>
      <c r="AH57" s="971"/>
      <c r="AI57" s="971"/>
      <c r="AJ57" s="971"/>
      <c r="AK57" s="971"/>
      <c r="AL57" s="971"/>
      <c r="AM57" s="971"/>
      <c r="AN57" s="971"/>
      <c r="AO57" s="971"/>
      <c r="AP57" s="971"/>
      <c r="AQ57" s="971"/>
      <c r="AR57" s="971"/>
      <c r="AS57" s="971"/>
      <c r="AT57" s="971"/>
      <c r="AU57" s="971"/>
      <c r="AV57" s="971"/>
      <c r="AW57" s="971"/>
      <c r="AX57" s="971"/>
      <c r="AY57" s="971"/>
      <c r="AZ57" s="971"/>
      <c r="BA57" s="971"/>
      <c r="BB57" s="971"/>
      <c r="BC57" s="971"/>
      <c r="BD57" s="971"/>
      <c r="BE57" s="971"/>
      <c r="BF57" s="971"/>
      <c r="BG57" s="971"/>
      <c r="BH57" s="971"/>
      <c r="BI57" s="971"/>
      <c r="BJ57" s="971"/>
      <c r="BK57" s="971"/>
      <c r="BL57" s="971"/>
      <c r="BM57" s="971"/>
      <c r="BN57" s="971"/>
      <c r="BO57" s="971"/>
      <c r="BP57" s="971"/>
      <c r="BQ57" s="971"/>
      <c r="BR57" s="971"/>
      <c r="BS57" s="971"/>
      <c r="BT57" s="971"/>
      <c r="BU57" s="971"/>
      <c r="BV57" s="971"/>
      <c r="BW57" s="971"/>
      <c r="BX57" s="971"/>
      <c r="BY57" s="971"/>
      <c r="BZ57" s="971"/>
      <c r="CA57" s="971"/>
      <c r="CB57" s="971"/>
      <c r="CC57" s="971"/>
      <c r="CD57" s="971"/>
      <c r="CE57" s="971"/>
      <c r="CF57" s="971"/>
      <c r="CG57" s="971"/>
      <c r="CH57" s="971"/>
    </row>
    <row r="58" spans="1:86" s="949" customFormat="1" ht="20.25">
      <c r="A58" s="929" t="s">
        <v>2925</v>
      </c>
      <c r="B58" s="932" t="s">
        <v>1603</v>
      </c>
      <c r="C58" s="901"/>
      <c r="D58" s="901">
        <f>E58+O58</f>
        <v>0</v>
      </c>
      <c r="E58" s="906">
        <f t="shared" si="10"/>
        <v>0</v>
      </c>
      <c r="F58" s="901"/>
      <c r="G58" s="901"/>
      <c r="H58" s="901"/>
      <c r="I58" s="901"/>
      <c r="J58" s="901"/>
      <c r="K58" s="901"/>
      <c r="L58" s="901"/>
      <c r="M58" s="901"/>
      <c r="N58" s="901"/>
      <c r="O58" s="906">
        <f t="shared" si="11"/>
        <v>0</v>
      </c>
      <c r="P58" s="901"/>
      <c r="Q58" s="901"/>
      <c r="R58" s="901"/>
      <c r="S58" s="901"/>
      <c r="T58" s="901"/>
      <c r="U58" s="901"/>
      <c r="V58" s="901"/>
      <c r="W58" s="901"/>
      <c r="X58" s="901"/>
      <c r="Y58" s="901">
        <f>'HF-HC2'!AM84</f>
        <v>3272515.3326841579</v>
      </c>
      <c r="Z58" s="901"/>
      <c r="AA58" s="901"/>
      <c r="AB58" s="901"/>
      <c r="AC58" s="901"/>
      <c r="AD58" s="901"/>
      <c r="AE58" s="901"/>
      <c r="AF58" s="971"/>
      <c r="AG58" s="971"/>
      <c r="AH58" s="971"/>
      <c r="AI58" s="971"/>
      <c r="AJ58" s="971"/>
      <c r="AK58" s="971"/>
      <c r="AL58" s="971"/>
      <c r="AM58" s="971"/>
      <c r="AN58" s="971"/>
      <c r="AO58" s="971"/>
      <c r="AP58" s="971"/>
      <c r="AQ58" s="971"/>
      <c r="AR58" s="971"/>
      <c r="AS58" s="971"/>
      <c r="AT58" s="971"/>
      <c r="AU58" s="971"/>
      <c r="AV58" s="971"/>
      <c r="AW58" s="971"/>
      <c r="AX58" s="971"/>
      <c r="AY58" s="971"/>
      <c r="AZ58" s="971"/>
      <c r="BA58" s="971"/>
      <c r="BB58" s="971"/>
      <c r="BC58" s="971"/>
      <c r="BD58" s="971"/>
      <c r="BE58" s="971"/>
      <c r="BF58" s="971"/>
      <c r="BG58" s="971"/>
      <c r="BH58" s="971"/>
      <c r="BI58" s="971"/>
      <c r="BJ58" s="971"/>
      <c r="BK58" s="971"/>
      <c r="BL58" s="971"/>
      <c r="BM58" s="971"/>
      <c r="BN58" s="971"/>
      <c r="BO58" s="971"/>
      <c r="BP58" s="971"/>
      <c r="BQ58" s="971"/>
      <c r="BR58" s="971"/>
      <c r="BS58" s="971"/>
      <c r="BT58" s="971"/>
      <c r="BU58" s="971"/>
      <c r="BV58" s="971"/>
      <c r="BW58" s="971"/>
      <c r="BX58" s="971"/>
      <c r="BY58" s="971"/>
      <c r="BZ58" s="971"/>
      <c r="CA58" s="971"/>
      <c r="CB58" s="971"/>
      <c r="CC58" s="971"/>
      <c r="CD58" s="971"/>
      <c r="CE58" s="971"/>
      <c r="CF58" s="971"/>
      <c r="CG58" s="971"/>
      <c r="CH58" s="971"/>
    </row>
    <row r="59" spans="1:86" s="949" customFormat="1" ht="26.25">
      <c r="A59" s="1520" t="s">
        <v>2782</v>
      </c>
      <c r="B59" s="1520"/>
      <c r="C59" s="934"/>
      <c r="D59" s="934">
        <f>D57+D56+D50+D49+D48+D47+D43+D38+D30+D27+D23+D18+D14+D3</f>
        <v>520360837.18581998</v>
      </c>
      <c r="E59" s="934"/>
      <c r="F59" s="1001">
        <f t="shared" ref="F59:U59" si="12">SUM(F3:F58)</f>
        <v>631958336.56329989</v>
      </c>
      <c r="G59" s="1001">
        <f t="shared" si="12"/>
        <v>7163826.2571</v>
      </c>
      <c r="H59" s="1001">
        <f t="shared" si="12"/>
        <v>0</v>
      </c>
      <c r="I59" s="1001">
        <f t="shared" si="12"/>
        <v>7496478.182</v>
      </c>
      <c r="J59" s="1001">
        <f t="shared" si="12"/>
        <v>4246569.2819999997</v>
      </c>
      <c r="K59" s="1001">
        <f t="shared" si="12"/>
        <v>6240</v>
      </c>
      <c r="L59" s="1001">
        <f t="shared" si="12"/>
        <v>9809</v>
      </c>
      <c r="M59" s="1001">
        <f t="shared" si="12"/>
        <v>11277390.468699999</v>
      </c>
      <c r="N59" s="1001">
        <f t="shared" si="12"/>
        <v>160640</v>
      </c>
      <c r="O59" s="1001">
        <f t="shared" si="12"/>
        <v>641305524.5913403</v>
      </c>
      <c r="P59" s="1001">
        <f t="shared" si="12"/>
        <v>383304506.12892002</v>
      </c>
      <c r="Q59" s="1001">
        <f t="shared" si="12"/>
        <v>0</v>
      </c>
      <c r="R59" s="1001">
        <f t="shared" si="12"/>
        <v>0</v>
      </c>
      <c r="S59" s="1001">
        <f t="shared" si="12"/>
        <v>0</v>
      </c>
      <c r="T59" s="1001">
        <f t="shared" si="12"/>
        <v>5252.1252000000004</v>
      </c>
      <c r="U59" s="1001">
        <f t="shared" si="12"/>
        <v>36200392.700000003</v>
      </c>
      <c r="V59" s="1001"/>
      <c r="W59" s="1001">
        <f t="shared" ref="W59:AD59" si="13">SUM(W3:W58)</f>
        <v>30600728.699999999</v>
      </c>
      <c r="X59" s="1001">
        <f t="shared" si="13"/>
        <v>55686723.5</v>
      </c>
      <c r="Y59" s="1001">
        <f t="shared" si="13"/>
        <v>269793715.98494202</v>
      </c>
      <c r="Z59" s="1001">
        <f t="shared" si="13"/>
        <v>9368350.853344392</v>
      </c>
      <c r="AA59" s="1001">
        <f t="shared" si="13"/>
        <v>8288448.5184350889</v>
      </c>
      <c r="AB59" s="1001">
        <f t="shared" si="13"/>
        <v>0</v>
      </c>
      <c r="AC59" s="1001">
        <f t="shared" si="13"/>
        <v>1145506.2332216476</v>
      </c>
      <c r="AD59" s="1001">
        <f t="shared" si="13"/>
        <v>4292011.1392148044</v>
      </c>
      <c r="AE59" s="1048">
        <f>SUM(C59:AD59)</f>
        <v>2622671287.4135375</v>
      </c>
      <c r="AF59" s="971"/>
      <c r="AG59" s="971"/>
      <c r="AH59" s="971"/>
      <c r="AI59" s="971"/>
      <c r="AJ59" s="971"/>
      <c r="AK59" s="971"/>
      <c r="AL59" s="971"/>
      <c r="AM59" s="971"/>
      <c r="AN59" s="971"/>
      <c r="AO59" s="971"/>
      <c r="AP59" s="971"/>
      <c r="AQ59" s="971"/>
      <c r="AR59" s="971"/>
      <c r="AS59" s="971"/>
      <c r="AT59" s="971"/>
      <c r="AU59" s="971"/>
      <c r="AV59" s="971"/>
      <c r="AW59" s="971"/>
      <c r="AX59" s="971"/>
      <c r="AY59" s="971"/>
      <c r="AZ59" s="971"/>
      <c r="BA59" s="971"/>
      <c r="BB59" s="971"/>
      <c r="BC59" s="971"/>
      <c r="BD59" s="971"/>
      <c r="BE59" s="971"/>
      <c r="BF59" s="971"/>
      <c r="BG59" s="971"/>
      <c r="BH59" s="971"/>
      <c r="BI59" s="971"/>
      <c r="BJ59" s="971"/>
      <c r="BK59" s="971"/>
      <c r="BL59" s="971"/>
      <c r="BM59" s="971"/>
      <c r="BN59" s="971"/>
      <c r="BO59" s="971"/>
      <c r="BP59" s="971"/>
      <c r="BQ59" s="971"/>
      <c r="BR59" s="971"/>
      <c r="BS59" s="971"/>
      <c r="BT59" s="971"/>
      <c r="BU59" s="971"/>
      <c r="BV59" s="971"/>
      <c r="BW59" s="971"/>
      <c r="BX59" s="971"/>
      <c r="BY59" s="971"/>
      <c r="BZ59" s="971"/>
      <c r="CA59" s="971"/>
      <c r="CB59" s="971"/>
      <c r="CC59" s="971"/>
      <c r="CD59" s="971"/>
      <c r="CE59" s="971"/>
      <c r="CF59" s="971"/>
      <c r="CG59" s="971"/>
      <c r="CH59" s="971"/>
    </row>
    <row r="60" spans="1:86" s="949" customFormat="1" hidden="1">
      <c r="A60" s="951"/>
      <c r="B60" s="952"/>
      <c r="C60" s="1005"/>
      <c r="D60" s="1005"/>
      <c r="E60" s="959"/>
      <c r="F60" s="1000">
        <f>'HF-HC2'!F85</f>
        <v>235402479.41569999</v>
      </c>
      <c r="G60" s="1000">
        <f>'HF-HC2'!G85</f>
        <v>3166713.7512999997</v>
      </c>
      <c r="H60" s="1000">
        <f>'HF-HC2'!H85</f>
        <v>0</v>
      </c>
      <c r="I60" s="1000">
        <f>'HF-HC2'!I85</f>
        <v>3748239.091</v>
      </c>
      <c r="J60" s="1000">
        <f>'HF-HC2'!K85</f>
        <v>4246569.2819999997</v>
      </c>
      <c r="K60" s="1000">
        <f>'HF-HC2'!V85</f>
        <v>6240</v>
      </c>
      <c r="L60" s="1000">
        <f>'HF-HC2'!O85</f>
        <v>9809</v>
      </c>
      <c r="M60" s="1000">
        <f>'HF-HC2'!T85</f>
        <v>11277390.468699999</v>
      </c>
      <c r="N60" s="1000">
        <f>'HF-HC2'!U85</f>
        <v>160640</v>
      </c>
      <c r="O60" s="1000"/>
      <c r="P60" s="1000">
        <f>'HF-HC2'!X85</f>
        <v>262337504.05192003</v>
      </c>
      <c r="Q60" s="1000">
        <f>'HF-HC2'!Z85</f>
        <v>0</v>
      </c>
      <c r="R60" s="1000">
        <f>'HF-HC2'!AC85</f>
        <v>0</v>
      </c>
      <c r="S60" s="1000">
        <f>'HF-HC2'!AD85</f>
        <v>0</v>
      </c>
      <c r="T60" s="1000">
        <f>'HF-HC2'!AF85</f>
        <v>5252.1252000000004</v>
      </c>
      <c r="U60" s="1000">
        <f>'HF-HC2'!AI85</f>
        <v>0</v>
      </c>
      <c r="V60" s="1000">
        <f>'HF-HC2'!AK85</f>
        <v>9001196</v>
      </c>
      <c r="W60" s="1000">
        <f>'HF-HC2'!W85</f>
        <v>0</v>
      </c>
      <c r="X60" s="1000">
        <f>'HF-HC2'!AP85</f>
        <v>23797664.699999999</v>
      </c>
      <c r="Y60" s="1000">
        <f>'HF-HC2'!AM85</f>
        <v>269793715.98494202</v>
      </c>
      <c r="Z60" s="1000"/>
      <c r="AA60" s="1000"/>
      <c r="AB60" s="1000"/>
      <c r="AC60" s="1000"/>
      <c r="AD60" s="1000"/>
      <c r="AE60" s="1002"/>
      <c r="AF60" s="971"/>
      <c r="AG60" s="971"/>
      <c r="AH60" s="971"/>
      <c r="AI60" s="971"/>
      <c r="AJ60" s="971"/>
      <c r="AK60" s="971"/>
      <c r="AL60" s="971"/>
      <c r="AM60" s="971"/>
      <c r="AN60" s="971"/>
      <c r="AO60" s="971"/>
      <c r="AP60" s="971"/>
      <c r="AQ60" s="971"/>
      <c r="AR60" s="971"/>
      <c r="AS60" s="971"/>
      <c r="AT60" s="971"/>
      <c r="AU60" s="971"/>
      <c r="AV60" s="971"/>
      <c r="AW60" s="971"/>
      <c r="AX60" s="971"/>
      <c r="AY60" s="971"/>
      <c r="AZ60" s="971"/>
      <c r="BA60" s="971"/>
      <c r="BB60" s="971"/>
      <c r="BC60" s="971"/>
      <c r="BD60" s="971"/>
      <c r="BE60" s="971"/>
      <c r="BF60" s="971"/>
      <c r="BG60" s="971"/>
      <c r="BH60" s="971"/>
      <c r="BI60" s="971"/>
      <c r="BJ60" s="971"/>
      <c r="BK60" s="971"/>
      <c r="BL60" s="971"/>
      <c r="BM60" s="971"/>
      <c r="BN60" s="971"/>
      <c r="BO60" s="971"/>
      <c r="BP60" s="971"/>
      <c r="BQ60" s="971"/>
      <c r="BR60" s="971"/>
      <c r="BS60" s="971"/>
      <c r="BT60" s="971"/>
      <c r="BU60" s="971"/>
      <c r="BV60" s="971"/>
      <c r="BW60" s="971"/>
      <c r="BX60" s="971"/>
      <c r="BY60" s="971"/>
      <c r="BZ60" s="971"/>
      <c r="CA60" s="971"/>
      <c r="CB60" s="971"/>
      <c r="CC60" s="971"/>
      <c r="CD60" s="971"/>
      <c r="CE60" s="971"/>
      <c r="CF60" s="971"/>
      <c r="CG60" s="971"/>
      <c r="CH60" s="971"/>
    </row>
    <row r="61" spans="1:86" s="949" customFormat="1" hidden="1">
      <c r="A61" s="951"/>
      <c r="B61" s="952"/>
      <c r="C61" s="1005"/>
      <c r="D61" s="1005"/>
      <c r="E61" s="959"/>
      <c r="F61" s="953">
        <f>F59-F60</f>
        <v>396555857.14759994</v>
      </c>
      <c r="G61" s="953">
        <f t="shared" ref="G61:Y61" si="14">G59-G60</f>
        <v>3997112.5058000004</v>
      </c>
      <c r="H61" s="953">
        <f t="shared" si="14"/>
        <v>0</v>
      </c>
      <c r="I61" s="953">
        <f t="shared" si="14"/>
        <v>3748239.091</v>
      </c>
      <c r="J61" s="953">
        <f>J59-J60</f>
        <v>0</v>
      </c>
      <c r="K61" s="953">
        <f>K59-K60</f>
        <v>0</v>
      </c>
      <c r="L61" s="953">
        <f>L59-L60</f>
        <v>0</v>
      </c>
      <c r="M61" s="953">
        <f>M59-M60</f>
        <v>0</v>
      </c>
      <c r="N61" s="953">
        <f>N59-N60</f>
        <v>0</v>
      </c>
      <c r="P61" s="953">
        <f>P59-P60</f>
        <v>120967002.07699999</v>
      </c>
      <c r="Q61" s="953">
        <f t="shared" si="14"/>
        <v>0</v>
      </c>
      <c r="R61" s="953">
        <f t="shared" si="14"/>
        <v>0</v>
      </c>
      <c r="S61" s="953">
        <f t="shared" si="14"/>
        <v>0</v>
      </c>
      <c r="T61" s="953">
        <f>T59-T60</f>
        <v>0</v>
      </c>
      <c r="U61" s="953"/>
      <c r="V61" s="953">
        <f>V59-V60</f>
        <v>-9001196</v>
      </c>
      <c r="W61" s="953">
        <f t="shared" si="14"/>
        <v>30600728.699999999</v>
      </c>
      <c r="X61" s="953">
        <f t="shared" si="14"/>
        <v>31889058.800000001</v>
      </c>
      <c r="Y61" s="953">
        <f t="shared" si="14"/>
        <v>0</v>
      </c>
      <c r="Z61" s="953"/>
      <c r="AA61" s="953"/>
      <c r="AB61" s="953"/>
      <c r="AC61" s="953"/>
      <c r="AD61" s="953"/>
      <c r="AE61" s="1002"/>
      <c r="AF61" s="971"/>
      <c r="AG61" s="971"/>
      <c r="AH61" s="971"/>
      <c r="AI61" s="971"/>
      <c r="AJ61" s="971"/>
      <c r="AK61" s="971"/>
      <c r="AL61" s="971"/>
      <c r="AM61" s="971"/>
      <c r="AN61" s="971"/>
      <c r="AO61" s="971"/>
      <c r="AP61" s="971"/>
      <c r="AQ61" s="971"/>
      <c r="AR61" s="971"/>
      <c r="AS61" s="971"/>
      <c r="AT61" s="971"/>
      <c r="AU61" s="971"/>
      <c r="AV61" s="971"/>
      <c r="AW61" s="971"/>
      <c r="AX61" s="971"/>
      <c r="AY61" s="971"/>
      <c r="AZ61" s="971"/>
      <c r="BA61" s="971"/>
      <c r="BB61" s="971"/>
      <c r="BC61" s="971"/>
      <c r="BD61" s="971"/>
      <c r="BE61" s="971"/>
      <c r="BF61" s="971"/>
      <c r="BG61" s="971"/>
      <c r="BH61" s="971"/>
      <c r="BI61" s="971"/>
      <c r="BJ61" s="971"/>
      <c r="BK61" s="971"/>
      <c r="BL61" s="971"/>
      <c r="BM61" s="971"/>
      <c r="BN61" s="971"/>
      <c r="BO61" s="971"/>
      <c r="BP61" s="971"/>
      <c r="BQ61" s="971"/>
      <c r="BR61" s="971"/>
      <c r="BS61" s="971"/>
      <c r="BT61" s="971"/>
      <c r="BU61" s="971"/>
      <c r="BV61" s="971"/>
      <c r="BW61" s="971"/>
      <c r="BX61" s="971"/>
      <c r="BY61" s="971"/>
      <c r="BZ61" s="971"/>
      <c r="CA61" s="971"/>
      <c r="CB61" s="971"/>
      <c r="CC61" s="971"/>
      <c r="CD61" s="971"/>
      <c r="CE61" s="971"/>
      <c r="CF61" s="971"/>
      <c r="CG61" s="971"/>
      <c r="CH61" s="971"/>
    </row>
    <row r="62" spans="1:86" s="949" customFormat="1" hidden="1">
      <c r="A62" s="951"/>
      <c r="B62" s="952"/>
      <c r="C62" s="1005"/>
      <c r="D62" s="1005"/>
      <c r="E62" s="959"/>
      <c r="F62" s="953"/>
      <c r="G62" s="954"/>
      <c r="H62" s="954"/>
      <c r="I62" s="954"/>
      <c r="J62" s="954"/>
      <c r="K62" s="955"/>
      <c r="L62" s="954"/>
      <c r="M62" s="954"/>
      <c r="N62" s="1003"/>
      <c r="O62" s="955"/>
      <c r="P62" s="956"/>
      <c r="Q62" s="957"/>
      <c r="R62" s="957"/>
      <c r="S62" s="958"/>
      <c r="T62" s="958"/>
      <c r="U62" s="958"/>
      <c r="V62" s="958"/>
      <c r="W62" s="958"/>
      <c r="X62" s="1004"/>
      <c r="Y62" s="1002"/>
      <c r="Z62" s="1002"/>
      <c r="AA62" s="1002"/>
      <c r="AB62" s="1002"/>
      <c r="AC62" s="1002"/>
      <c r="AD62" s="1002"/>
      <c r="AE62" s="1002"/>
      <c r="AF62" s="971"/>
      <c r="AG62" s="971"/>
      <c r="AH62" s="971"/>
      <c r="AI62" s="971"/>
      <c r="AJ62" s="971"/>
      <c r="AK62" s="971"/>
      <c r="AL62" s="971"/>
      <c r="AM62" s="971"/>
      <c r="AN62" s="971"/>
      <c r="AO62" s="971"/>
      <c r="AP62" s="971"/>
      <c r="AQ62" s="971"/>
      <c r="AR62" s="971"/>
      <c r="AS62" s="971"/>
      <c r="AT62" s="971"/>
      <c r="AU62" s="971"/>
      <c r="AV62" s="971"/>
      <c r="AW62" s="971"/>
      <c r="AX62" s="971"/>
      <c r="AY62" s="971"/>
      <c r="AZ62" s="971"/>
      <c r="BA62" s="971"/>
      <c r="BB62" s="971"/>
      <c r="BC62" s="971"/>
      <c r="BD62" s="971"/>
      <c r="BE62" s="971"/>
      <c r="BF62" s="971"/>
      <c r="BG62" s="971"/>
      <c r="BH62" s="971"/>
      <c r="BI62" s="971"/>
      <c r="BJ62" s="971"/>
      <c r="BK62" s="971"/>
      <c r="BL62" s="971"/>
      <c r="BM62" s="971"/>
      <c r="BN62" s="971"/>
      <c r="BO62" s="971"/>
      <c r="BP62" s="971"/>
      <c r="BQ62" s="971"/>
      <c r="BR62" s="971"/>
      <c r="BS62" s="971"/>
      <c r="BT62" s="971"/>
      <c r="BU62" s="971"/>
      <c r="BV62" s="971"/>
      <c r="BW62" s="971"/>
      <c r="BX62" s="971"/>
      <c r="BY62" s="971"/>
      <c r="BZ62" s="971"/>
      <c r="CA62" s="971"/>
      <c r="CB62" s="971"/>
      <c r="CC62" s="971"/>
      <c r="CD62" s="971"/>
      <c r="CE62" s="971"/>
      <c r="CF62" s="971"/>
      <c r="CG62" s="971"/>
      <c r="CH62" s="971"/>
    </row>
    <row r="63" spans="1:86" s="971" customFormat="1">
      <c r="A63" s="1078"/>
      <c r="B63" s="1079"/>
      <c r="C63" s="1321">
        <f>D57+D56+D50+D49+D48+D38+D30+D27+D23+D18+D14+D3</f>
        <v>520360837.18581998</v>
      </c>
      <c r="D63" s="1005"/>
      <c r="E63" s="1080"/>
      <c r="F63" s="1080"/>
      <c r="G63" s="1005"/>
      <c r="H63" s="1005"/>
      <c r="I63" s="1005"/>
      <c r="J63" s="1005"/>
      <c r="K63" s="1005"/>
      <c r="L63" s="1005"/>
      <c r="M63" s="1005"/>
      <c r="N63" s="1081"/>
      <c r="O63" s="1005"/>
      <c r="P63" s="1005"/>
      <c r="Q63" s="1005"/>
      <c r="R63" s="1005"/>
      <c r="S63" s="1005"/>
      <c r="T63" s="1005"/>
      <c r="U63" s="1005"/>
      <c r="V63" s="1005"/>
      <c r="W63" s="1005"/>
      <c r="X63" s="1082"/>
      <c r="AE63" s="991">
        <f>AE59-'HF-HP_sha'!AE56</f>
        <v>135221030.97269154</v>
      </c>
    </row>
    <row r="64" spans="1:86" s="971" customFormat="1">
      <c r="A64" s="1078"/>
      <c r="B64" s="1079"/>
      <c r="C64" s="1005"/>
      <c r="D64" s="1005"/>
      <c r="E64" s="1080"/>
      <c r="F64" s="1080"/>
      <c r="G64" s="1005"/>
      <c r="H64" s="1005"/>
      <c r="I64" s="1005"/>
      <c r="J64" s="1005"/>
      <c r="K64" s="1005"/>
      <c r="L64" s="1005"/>
      <c r="M64" s="1005"/>
      <c r="N64" s="1081"/>
      <c r="O64" s="1005"/>
      <c r="P64" s="1005"/>
      <c r="Q64" s="1005"/>
      <c r="R64" s="1005"/>
      <c r="S64" s="1005"/>
      <c r="T64" s="1005"/>
      <c r="U64" s="1005"/>
      <c r="V64" s="1005"/>
      <c r="W64" s="1005"/>
      <c r="X64" s="1082"/>
    </row>
    <row r="65" spans="1:24" s="971" customFormat="1">
      <c r="A65" s="1078"/>
      <c r="B65" s="1079"/>
      <c r="C65" s="1005"/>
      <c r="D65" s="1321">
        <f>D57+D56+D50+D49+D48+D38</f>
        <v>43162598.2073</v>
      </c>
      <c r="E65" s="1322"/>
      <c r="F65" s="1080"/>
      <c r="G65" s="1005"/>
      <c r="H65" s="1005"/>
      <c r="I65" s="1005"/>
      <c r="J65" s="1005"/>
      <c r="K65" s="1005"/>
      <c r="L65" s="1005"/>
      <c r="M65" s="1005"/>
      <c r="N65" s="1081"/>
      <c r="O65" s="1005"/>
      <c r="P65" s="1005"/>
      <c r="Q65" s="1005"/>
      <c r="R65" s="1005"/>
      <c r="S65" s="1005"/>
      <c r="T65" s="1005"/>
      <c r="U65" s="1005"/>
      <c r="V65" s="1005"/>
      <c r="W65" s="1005"/>
      <c r="X65" s="1082"/>
    </row>
    <row r="66" spans="1:24" s="971" customFormat="1">
      <c r="A66" s="1078"/>
      <c r="B66" s="1079"/>
      <c r="C66" s="1005"/>
      <c r="D66" s="1005"/>
      <c r="E66" s="1080"/>
      <c r="F66" s="1080"/>
      <c r="G66" s="1005"/>
      <c r="H66" s="1005"/>
      <c r="I66" s="1005"/>
      <c r="J66" s="1005"/>
      <c r="K66" s="1005"/>
      <c r="L66" s="1005"/>
      <c r="M66" s="1005"/>
      <c r="N66" s="1081"/>
      <c r="O66" s="1005"/>
      <c r="P66" s="1005"/>
      <c r="Q66" s="1005"/>
      <c r="R66" s="1005"/>
      <c r="S66" s="1005"/>
      <c r="T66" s="1005"/>
      <c r="U66" s="1005"/>
      <c r="V66" s="1005"/>
      <c r="W66" s="1005"/>
      <c r="X66" s="1082"/>
    </row>
    <row r="67" spans="1:24" s="971" customFormat="1">
      <c r="A67" s="1078"/>
      <c r="B67" s="1079"/>
      <c r="C67" s="1005"/>
      <c r="D67" s="1005"/>
      <c r="E67" s="1322"/>
      <c r="F67" s="1080"/>
      <c r="G67" s="1005"/>
      <c r="H67" s="1005"/>
      <c r="I67" s="1005"/>
      <c r="J67" s="1005"/>
      <c r="K67" s="1005"/>
      <c r="L67" s="1005"/>
      <c r="M67" s="1005"/>
      <c r="N67" s="1081"/>
      <c r="O67" s="1005"/>
      <c r="P67" s="1005"/>
      <c r="Q67" s="1005"/>
      <c r="R67" s="1005"/>
      <c r="S67" s="1005"/>
      <c r="T67" s="1005"/>
      <c r="U67" s="1005"/>
      <c r="V67" s="1005"/>
      <c r="W67" s="1005"/>
      <c r="X67" s="1082"/>
    </row>
    <row r="68" spans="1:24" s="971" customFormat="1">
      <c r="A68" s="1078"/>
      <c r="B68" s="1079"/>
      <c r="C68" s="1005"/>
      <c r="D68" s="1005"/>
      <c r="E68" s="1080"/>
      <c r="F68" s="1080"/>
      <c r="G68" s="1005"/>
      <c r="H68" s="1005"/>
      <c r="I68" s="1005"/>
      <c r="J68" s="1005"/>
      <c r="K68" s="1005"/>
      <c r="L68" s="1005"/>
      <c r="M68" s="1005"/>
      <c r="N68" s="1081"/>
      <c r="O68" s="1005"/>
      <c r="P68" s="1005"/>
      <c r="Q68" s="1005"/>
      <c r="R68" s="1005"/>
      <c r="S68" s="1005"/>
      <c r="T68" s="1005"/>
      <c r="U68" s="1005"/>
      <c r="V68" s="1005"/>
      <c r="W68" s="1005"/>
      <c r="X68" s="1082"/>
    </row>
    <row r="69" spans="1:24" s="971" customFormat="1">
      <c r="A69" s="1078"/>
      <c r="B69" s="1079"/>
      <c r="C69" s="1005"/>
      <c r="D69" s="1005"/>
      <c r="E69" s="1080"/>
      <c r="F69" s="1080"/>
      <c r="G69" s="1005"/>
      <c r="H69" s="1005"/>
      <c r="I69" s="1005"/>
      <c r="J69" s="1005"/>
      <c r="K69" s="1005"/>
      <c r="L69" s="1005"/>
      <c r="M69" s="1005"/>
      <c r="N69" s="1081"/>
      <c r="O69" s="1005"/>
      <c r="P69" s="1005"/>
      <c r="Q69" s="1005"/>
      <c r="R69" s="1005"/>
      <c r="S69" s="1005"/>
      <c r="T69" s="1005"/>
      <c r="U69" s="1005"/>
      <c r="V69" s="1005"/>
      <c r="W69" s="1005"/>
      <c r="X69" s="1082"/>
    </row>
    <row r="70" spans="1:24" s="971" customFormat="1">
      <c r="A70" s="1078"/>
      <c r="B70" s="1079"/>
      <c r="C70" s="1005"/>
      <c r="D70" s="1005"/>
      <c r="E70" s="1080"/>
      <c r="F70" s="1080"/>
      <c r="G70" s="1005"/>
      <c r="H70" s="1005"/>
      <c r="I70" s="1005"/>
      <c r="J70" s="1005"/>
      <c r="K70" s="1005"/>
      <c r="L70" s="1005"/>
      <c r="M70" s="1005"/>
      <c r="N70" s="1081"/>
      <c r="O70" s="1005"/>
      <c r="P70" s="1005"/>
      <c r="Q70" s="1005"/>
      <c r="R70" s="1005"/>
      <c r="S70" s="1005"/>
      <c r="T70" s="1005"/>
      <c r="U70" s="1005"/>
      <c r="V70" s="1005"/>
      <c r="W70" s="1005"/>
      <c r="X70" s="1082"/>
    </row>
    <row r="71" spans="1:24" s="971" customFormat="1">
      <c r="A71" s="1078"/>
      <c r="B71" s="1079"/>
      <c r="C71" s="1005"/>
      <c r="D71" s="1005"/>
      <c r="E71" s="1080"/>
      <c r="F71" s="1080"/>
      <c r="G71" s="1005"/>
      <c r="H71" s="1005"/>
      <c r="I71" s="1005"/>
      <c r="J71" s="1005"/>
      <c r="K71" s="1005"/>
      <c r="L71" s="1005"/>
      <c r="M71" s="1005"/>
      <c r="N71" s="1081"/>
      <c r="O71" s="1005"/>
      <c r="P71" s="1005"/>
      <c r="Q71" s="1005"/>
      <c r="R71" s="1005"/>
      <c r="S71" s="1005"/>
      <c r="T71" s="1005"/>
      <c r="U71" s="1005"/>
      <c r="V71" s="1005"/>
      <c r="W71" s="1005"/>
      <c r="X71" s="1082"/>
    </row>
    <row r="72" spans="1:24" s="971" customFormat="1">
      <c r="A72" s="1078"/>
      <c r="B72" s="1079"/>
      <c r="C72" s="1005"/>
      <c r="D72" s="1005"/>
      <c r="E72" s="1080"/>
      <c r="F72" s="1080"/>
      <c r="G72" s="1005"/>
      <c r="H72" s="1005"/>
      <c r="I72" s="1005"/>
      <c r="J72" s="1005"/>
      <c r="K72" s="1005"/>
      <c r="L72" s="1005"/>
      <c r="M72" s="1005"/>
      <c r="N72" s="1081"/>
      <c r="O72" s="1005"/>
      <c r="P72" s="1005"/>
      <c r="Q72" s="1005"/>
      <c r="R72" s="1005"/>
      <c r="S72" s="1005"/>
      <c r="T72" s="1005"/>
      <c r="U72" s="1005"/>
      <c r="V72" s="1005"/>
      <c r="W72" s="1005"/>
      <c r="X72" s="1082"/>
    </row>
    <row r="73" spans="1:24" s="971" customFormat="1">
      <c r="A73" s="1078"/>
      <c r="B73" s="1079"/>
      <c r="C73" s="1005"/>
      <c r="D73" s="1005"/>
      <c r="E73" s="1080"/>
      <c r="F73" s="1080"/>
      <c r="G73" s="1005"/>
      <c r="H73" s="1005"/>
      <c r="I73" s="1005"/>
      <c r="J73" s="1005"/>
      <c r="K73" s="1005"/>
      <c r="L73" s="1005"/>
      <c r="M73" s="1005"/>
      <c r="N73" s="1081"/>
      <c r="O73" s="1005"/>
      <c r="P73" s="1005"/>
      <c r="Q73" s="1005"/>
      <c r="R73" s="1005"/>
      <c r="S73" s="1005"/>
      <c r="T73" s="1005"/>
      <c r="U73" s="1005"/>
      <c r="V73" s="1005"/>
      <c r="W73" s="1005"/>
      <c r="X73" s="1082"/>
    </row>
    <row r="74" spans="1:24" s="971" customFormat="1">
      <c r="A74" s="1078"/>
      <c r="B74" s="1079"/>
      <c r="C74" s="1005"/>
      <c r="D74" s="1005"/>
      <c r="E74" s="1080"/>
      <c r="F74" s="1080"/>
      <c r="G74" s="1005"/>
      <c r="H74" s="1005"/>
      <c r="I74" s="1005"/>
      <c r="J74" s="1005"/>
      <c r="K74" s="1005"/>
      <c r="L74" s="1005"/>
      <c r="M74" s="1005"/>
      <c r="N74" s="1081"/>
      <c r="O74" s="1005"/>
      <c r="P74" s="1005"/>
      <c r="Q74" s="1005"/>
      <c r="R74" s="1005"/>
      <c r="S74" s="1005"/>
      <c r="T74" s="1005"/>
      <c r="U74" s="1005"/>
      <c r="V74" s="1005"/>
      <c r="W74" s="1005"/>
      <c r="X74" s="1082"/>
    </row>
    <row r="75" spans="1:24" s="971" customFormat="1">
      <c r="A75" s="1078"/>
      <c r="B75" s="1079"/>
      <c r="C75" s="1005"/>
      <c r="D75" s="1005"/>
      <c r="E75" s="1080"/>
      <c r="F75" s="1080"/>
      <c r="G75" s="1005"/>
      <c r="H75" s="1005"/>
      <c r="I75" s="1005"/>
      <c r="J75" s="1005"/>
      <c r="K75" s="1005"/>
      <c r="L75" s="1005"/>
      <c r="M75" s="1005"/>
      <c r="N75" s="1081"/>
      <c r="O75" s="1005"/>
      <c r="P75" s="1005"/>
      <c r="Q75" s="1005"/>
      <c r="R75" s="1005"/>
      <c r="S75" s="1005"/>
      <c r="T75" s="1005"/>
      <c r="U75" s="1005"/>
      <c r="V75" s="1005"/>
      <c r="W75" s="1005"/>
      <c r="X75" s="1082"/>
    </row>
    <row r="76" spans="1:24" s="971" customFormat="1">
      <c r="A76" s="1078"/>
      <c r="B76" s="1079"/>
      <c r="C76" s="1005"/>
      <c r="D76" s="1005"/>
      <c r="E76" s="1080"/>
      <c r="F76" s="1080"/>
      <c r="G76" s="1005"/>
      <c r="H76" s="1005"/>
      <c r="I76" s="1005"/>
      <c r="J76" s="1005"/>
      <c r="K76" s="1005"/>
      <c r="L76" s="1005"/>
      <c r="M76" s="1005"/>
      <c r="N76" s="1081"/>
      <c r="O76" s="1005"/>
      <c r="P76" s="1005"/>
      <c r="Q76" s="1005"/>
      <c r="R76" s="1005"/>
      <c r="S76" s="1005"/>
      <c r="T76" s="1005"/>
      <c r="U76" s="1005"/>
      <c r="V76" s="1005"/>
      <c r="W76" s="1005"/>
      <c r="X76" s="1082"/>
    </row>
    <row r="77" spans="1:24" s="971" customFormat="1">
      <c r="A77" s="1078"/>
      <c r="B77" s="1079"/>
      <c r="C77" s="1005"/>
      <c r="D77" s="1005"/>
      <c r="E77" s="1080"/>
      <c r="F77" s="1080"/>
      <c r="G77" s="1005"/>
      <c r="H77" s="1005"/>
      <c r="I77" s="1005"/>
      <c r="J77" s="1005"/>
      <c r="K77" s="1005"/>
      <c r="L77" s="1005"/>
      <c r="M77" s="1005"/>
      <c r="N77" s="1081"/>
      <c r="O77" s="1005"/>
      <c r="P77" s="1005"/>
      <c r="Q77" s="1005"/>
      <c r="R77" s="1005"/>
      <c r="S77" s="1005"/>
      <c r="T77" s="1005"/>
      <c r="U77" s="1005"/>
      <c r="V77" s="1005"/>
      <c r="W77" s="1005"/>
      <c r="X77" s="1082"/>
    </row>
    <row r="78" spans="1:24" s="971" customFormat="1">
      <c r="A78" s="1078"/>
      <c r="B78" s="1079"/>
      <c r="C78" s="1005"/>
      <c r="D78" s="1005"/>
      <c r="E78" s="1080"/>
      <c r="F78" s="1080"/>
      <c r="G78" s="1005"/>
      <c r="H78" s="1005"/>
      <c r="I78" s="1005"/>
      <c r="J78" s="1005"/>
      <c r="K78" s="1005"/>
      <c r="L78" s="1005"/>
      <c r="M78" s="1005"/>
      <c r="N78" s="1081"/>
      <c r="O78" s="1005"/>
      <c r="P78" s="1005"/>
      <c r="Q78" s="1005"/>
      <c r="R78" s="1005"/>
      <c r="S78" s="1005"/>
      <c r="T78" s="1005"/>
      <c r="U78" s="1005"/>
      <c r="V78" s="1005"/>
      <c r="W78" s="1005"/>
      <c r="X78" s="1082"/>
    </row>
    <row r="79" spans="1:24" s="971" customFormat="1">
      <c r="A79" s="1078"/>
      <c r="B79" s="1079"/>
      <c r="C79" s="1005"/>
      <c r="D79" s="1005"/>
      <c r="E79" s="1080"/>
      <c r="F79" s="1080"/>
      <c r="G79" s="1005"/>
      <c r="H79" s="1005"/>
      <c r="I79" s="1005"/>
      <c r="J79" s="1005"/>
      <c r="K79" s="1005"/>
      <c r="L79" s="1005"/>
      <c r="M79" s="1005"/>
      <c r="N79" s="1081"/>
      <c r="O79" s="1005"/>
      <c r="P79" s="1005"/>
      <c r="Q79" s="1005"/>
      <c r="R79" s="1005"/>
      <c r="S79" s="1005"/>
      <c r="T79" s="1005"/>
      <c r="U79" s="1005"/>
      <c r="V79" s="1005"/>
      <c r="W79" s="1005"/>
      <c r="X79" s="1082"/>
    </row>
    <row r="80" spans="1:24" s="971" customFormat="1">
      <c r="A80" s="1078"/>
      <c r="B80" s="1079"/>
      <c r="C80" s="1005"/>
      <c r="D80" s="1005"/>
      <c r="E80" s="1080"/>
      <c r="F80" s="1080"/>
      <c r="G80" s="1005"/>
      <c r="H80" s="1005"/>
      <c r="I80" s="1005"/>
      <c r="J80" s="1005"/>
      <c r="K80" s="1005"/>
      <c r="L80" s="1005"/>
      <c r="M80" s="1005"/>
      <c r="N80" s="1081"/>
      <c r="O80" s="1005"/>
      <c r="P80" s="1005"/>
      <c r="Q80" s="1005"/>
      <c r="R80" s="1005"/>
      <c r="S80" s="1005"/>
      <c r="T80" s="1005"/>
      <c r="U80" s="1005"/>
      <c r="V80" s="1005"/>
      <c r="W80" s="1005"/>
      <c r="X80" s="1082"/>
    </row>
    <row r="81" spans="1:24" s="971" customFormat="1">
      <c r="A81" s="1078"/>
      <c r="B81" s="1079"/>
      <c r="C81" s="1005"/>
      <c r="D81" s="1005"/>
      <c r="E81" s="1080"/>
      <c r="F81" s="1080"/>
      <c r="G81" s="1005"/>
      <c r="H81" s="1005"/>
      <c r="I81" s="1005"/>
      <c r="J81" s="1005"/>
      <c r="K81" s="1005"/>
      <c r="L81" s="1005"/>
      <c r="M81" s="1005"/>
      <c r="N81" s="1081"/>
      <c r="O81" s="1005"/>
      <c r="P81" s="1005"/>
      <c r="Q81" s="1005"/>
      <c r="R81" s="1005"/>
      <c r="S81" s="1005"/>
      <c r="T81" s="1005"/>
      <c r="U81" s="1005"/>
      <c r="V81" s="1005"/>
      <c r="W81" s="1005"/>
      <c r="X81" s="1082"/>
    </row>
    <row r="82" spans="1:24" s="971" customFormat="1">
      <c r="A82" s="1078"/>
      <c r="B82" s="1079"/>
      <c r="C82" s="1005"/>
      <c r="D82" s="1005"/>
      <c r="E82" s="1080"/>
      <c r="F82" s="1080"/>
      <c r="G82" s="1005"/>
      <c r="H82" s="1005"/>
      <c r="I82" s="1005"/>
      <c r="J82" s="1005"/>
      <c r="K82" s="1005"/>
      <c r="L82" s="1005"/>
      <c r="M82" s="1005"/>
      <c r="N82" s="1081"/>
      <c r="O82" s="1005"/>
      <c r="P82" s="1005"/>
      <c r="Q82" s="1005"/>
      <c r="R82" s="1005"/>
      <c r="S82" s="1005"/>
      <c r="T82" s="1005"/>
      <c r="U82" s="1005"/>
      <c r="V82" s="1005"/>
      <c r="W82" s="1005"/>
      <c r="X82" s="1082"/>
    </row>
    <row r="83" spans="1:24" s="971" customFormat="1">
      <c r="A83" s="1078"/>
      <c r="B83" s="1079"/>
      <c r="C83" s="1005"/>
      <c r="D83" s="1005"/>
      <c r="E83" s="1080"/>
      <c r="F83" s="1080"/>
      <c r="G83" s="1005"/>
      <c r="H83" s="1005"/>
      <c r="I83" s="1005"/>
      <c r="J83" s="1005"/>
      <c r="K83" s="1005"/>
      <c r="L83" s="1005"/>
      <c r="M83" s="1005"/>
      <c r="N83" s="1081"/>
      <c r="O83" s="1005"/>
      <c r="P83" s="1005"/>
      <c r="Q83" s="1005"/>
      <c r="R83" s="1005"/>
      <c r="S83" s="1005"/>
      <c r="T83" s="1005"/>
      <c r="U83" s="1005"/>
      <c r="V83" s="1005"/>
      <c r="W83" s="1005"/>
      <c r="X83" s="1082"/>
    </row>
    <row r="84" spans="1:24" s="971" customFormat="1">
      <c r="A84" s="1078"/>
      <c r="B84" s="1079"/>
      <c r="C84" s="1005"/>
      <c r="D84" s="1005"/>
      <c r="E84" s="1080"/>
      <c r="F84" s="1080"/>
      <c r="G84" s="1005"/>
      <c r="H84" s="1005"/>
      <c r="I84" s="1005"/>
      <c r="J84" s="1005"/>
      <c r="K84" s="1005"/>
      <c r="L84" s="1005"/>
      <c r="M84" s="1005"/>
      <c r="N84" s="1081"/>
      <c r="O84" s="1005"/>
      <c r="P84" s="1005"/>
      <c r="Q84" s="1005"/>
      <c r="R84" s="1005"/>
      <c r="S84" s="1005"/>
      <c r="T84" s="1005"/>
      <c r="U84" s="1005"/>
      <c r="V84" s="1005"/>
      <c r="W84" s="1005"/>
      <c r="X84" s="1082"/>
    </row>
    <row r="85" spans="1:24" s="971" customFormat="1">
      <c r="A85" s="1078"/>
      <c r="B85" s="1079"/>
      <c r="C85" s="1005"/>
      <c r="D85" s="1005"/>
      <c r="E85" s="1080"/>
      <c r="F85" s="1080"/>
      <c r="G85" s="1005"/>
      <c r="H85" s="1005"/>
      <c r="I85" s="1005"/>
      <c r="J85" s="1005"/>
      <c r="K85" s="1005"/>
      <c r="L85" s="1005"/>
      <c r="M85" s="1005"/>
      <c r="N85" s="1081"/>
      <c r="O85" s="1005"/>
      <c r="P85" s="1005"/>
      <c r="Q85" s="1005"/>
      <c r="R85" s="1005"/>
      <c r="S85" s="1005"/>
      <c r="T85" s="1005"/>
      <c r="U85" s="1005"/>
      <c r="V85" s="1005"/>
      <c r="W85" s="1005"/>
      <c r="X85" s="1082"/>
    </row>
    <row r="86" spans="1:24" s="971" customFormat="1">
      <c r="A86" s="1078"/>
      <c r="B86" s="1079"/>
      <c r="C86" s="1005"/>
      <c r="D86" s="1005"/>
      <c r="E86" s="1080"/>
      <c r="F86" s="1080"/>
      <c r="G86" s="1005"/>
      <c r="H86" s="1005"/>
      <c r="I86" s="1005"/>
      <c r="J86" s="1005"/>
      <c r="K86" s="1005"/>
      <c r="L86" s="1005"/>
      <c r="M86" s="1005"/>
      <c r="N86" s="1081"/>
      <c r="O86" s="1005"/>
      <c r="P86" s="1005"/>
      <c r="Q86" s="1005"/>
      <c r="R86" s="1005"/>
      <c r="S86" s="1005"/>
      <c r="T86" s="1005"/>
      <c r="U86" s="1005"/>
      <c r="V86" s="1005"/>
      <c r="W86" s="1005"/>
      <c r="X86" s="1082"/>
    </row>
    <row r="87" spans="1:24" s="971" customFormat="1">
      <c r="A87" s="1078"/>
      <c r="B87" s="1079"/>
      <c r="C87" s="1005"/>
      <c r="D87" s="1005"/>
      <c r="E87" s="1080"/>
      <c r="F87" s="1080"/>
      <c r="G87" s="1005"/>
      <c r="H87" s="1005"/>
      <c r="I87" s="1005"/>
      <c r="J87" s="1005"/>
      <c r="K87" s="1005"/>
      <c r="L87" s="1005"/>
      <c r="M87" s="1005"/>
      <c r="N87" s="1081"/>
      <c r="O87" s="1005"/>
      <c r="P87" s="1005"/>
      <c r="Q87" s="1005"/>
      <c r="R87" s="1005"/>
      <c r="S87" s="1005"/>
      <c r="T87" s="1005"/>
      <c r="U87" s="1005"/>
      <c r="V87" s="1005"/>
      <c r="W87" s="1005"/>
      <c r="X87" s="1082"/>
    </row>
    <row r="88" spans="1:24" s="971" customFormat="1">
      <c r="A88" s="1078"/>
      <c r="B88" s="1079"/>
      <c r="C88" s="1005"/>
      <c r="D88" s="1005"/>
      <c r="E88" s="1080"/>
      <c r="F88" s="1080"/>
      <c r="G88" s="1005"/>
      <c r="H88" s="1005"/>
      <c r="I88" s="1005"/>
      <c r="J88" s="1005"/>
      <c r="K88" s="1005"/>
      <c r="L88" s="1005"/>
      <c r="M88" s="1005"/>
      <c r="N88" s="1081"/>
      <c r="O88" s="1005"/>
      <c r="P88" s="1005"/>
      <c r="Q88" s="1005"/>
      <c r="R88" s="1005"/>
      <c r="S88" s="1005"/>
      <c r="T88" s="1005"/>
      <c r="U88" s="1005"/>
      <c r="V88" s="1005"/>
      <c r="W88" s="1005"/>
      <c r="X88" s="1082"/>
    </row>
    <row r="89" spans="1:24" s="971" customFormat="1">
      <c r="A89" s="1078"/>
      <c r="B89" s="1079"/>
      <c r="C89" s="1005"/>
      <c r="D89" s="1005"/>
      <c r="E89" s="1080"/>
      <c r="F89" s="1080"/>
      <c r="G89" s="1005"/>
      <c r="H89" s="1005"/>
      <c r="I89" s="1005"/>
      <c r="J89" s="1005"/>
      <c r="K89" s="1005"/>
      <c r="L89" s="1005"/>
      <c r="M89" s="1005"/>
      <c r="N89" s="1081"/>
      <c r="O89" s="1005"/>
      <c r="P89" s="1005"/>
      <c r="Q89" s="1005"/>
      <c r="R89" s="1005"/>
      <c r="S89" s="1005"/>
      <c r="T89" s="1005"/>
      <c r="U89" s="1005"/>
      <c r="V89" s="1005"/>
      <c r="W89" s="1005"/>
      <c r="X89" s="1082"/>
    </row>
    <row r="90" spans="1:24" s="971" customFormat="1">
      <c r="A90" s="1078"/>
      <c r="B90" s="1079"/>
      <c r="C90" s="1005"/>
      <c r="D90" s="1005"/>
      <c r="E90" s="1080"/>
      <c r="F90" s="1080"/>
      <c r="G90" s="1005"/>
      <c r="H90" s="1005"/>
      <c r="I90" s="1005"/>
      <c r="J90" s="1005"/>
      <c r="K90" s="1005"/>
      <c r="L90" s="1005"/>
      <c r="M90" s="1005"/>
      <c r="N90" s="1081"/>
      <c r="O90" s="1005"/>
      <c r="P90" s="1005"/>
      <c r="Q90" s="1005"/>
      <c r="R90" s="1005"/>
      <c r="S90" s="1005"/>
      <c r="T90" s="1005"/>
      <c r="U90" s="1005"/>
      <c r="V90" s="1005"/>
      <c r="W90" s="1005"/>
      <c r="X90" s="1082"/>
    </row>
    <row r="91" spans="1:24" s="971" customFormat="1">
      <c r="A91" s="1078"/>
      <c r="B91" s="1079"/>
      <c r="C91" s="1005"/>
      <c r="D91" s="1005"/>
      <c r="E91" s="1080"/>
      <c r="F91" s="1080"/>
      <c r="G91" s="1005"/>
      <c r="H91" s="1005"/>
      <c r="I91" s="1005"/>
      <c r="J91" s="1005"/>
      <c r="K91" s="1005"/>
      <c r="L91" s="1005"/>
      <c r="M91" s="1005"/>
      <c r="N91" s="1081"/>
      <c r="O91" s="1005"/>
      <c r="P91" s="1005"/>
      <c r="Q91" s="1005"/>
      <c r="R91" s="1005"/>
      <c r="S91" s="1005"/>
      <c r="T91" s="1005"/>
      <c r="U91" s="1005"/>
      <c r="V91" s="1005"/>
      <c r="W91" s="1005"/>
      <c r="X91" s="1082"/>
    </row>
    <row r="92" spans="1:24" s="971" customFormat="1">
      <c r="A92" s="1078"/>
      <c r="B92" s="1079"/>
      <c r="C92" s="1005"/>
      <c r="D92" s="1005"/>
      <c r="E92" s="1080"/>
      <c r="F92" s="1080"/>
      <c r="G92" s="1005"/>
      <c r="H92" s="1005"/>
      <c r="I92" s="1005"/>
      <c r="J92" s="1005"/>
      <c r="K92" s="1005"/>
      <c r="L92" s="1005"/>
      <c r="M92" s="1005"/>
      <c r="N92" s="1081"/>
      <c r="O92" s="1005"/>
      <c r="P92" s="1005"/>
      <c r="Q92" s="1005"/>
      <c r="R92" s="1005"/>
      <c r="S92" s="1005"/>
      <c r="T92" s="1005"/>
      <c r="U92" s="1005"/>
      <c r="V92" s="1005"/>
      <c r="W92" s="1005"/>
      <c r="X92" s="1082"/>
    </row>
    <row r="93" spans="1:24" s="971" customFormat="1">
      <c r="A93" s="1078"/>
      <c r="B93" s="1079"/>
      <c r="C93" s="1005"/>
      <c r="D93" s="1005"/>
      <c r="E93" s="1080"/>
      <c r="F93" s="1080"/>
      <c r="G93" s="1005"/>
      <c r="H93" s="1005"/>
      <c r="I93" s="1005"/>
      <c r="J93" s="1005"/>
      <c r="K93" s="1005"/>
      <c r="L93" s="1005"/>
      <c r="M93" s="1005"/>
      <c r="N93" s="1081"/>
      <c r="O93" s="1005"/>
      <c r="P93" s="1005"/>
      <c r="Q93" s="1005"/>
      <c r="R93" s="1005"/>
      <c r="S93" s="1005"/>
      <c r="T93" s="1005"/>
      <c r="U93" s="1005"/>
      <c r="V93" s="1005"/>
      <c r="W93" s="1005"/>
      <c r="X93" s="1082"/>
    </row>
    <row r="94" spans="1:24" s="971" customFormat="1">
      <c r="A94" s="1078"/>
      <c r="B94" s="1079"/>
      <c r="C94" s="1005"/>
      <c r="D94" s="1005"/>
      <c r="E94" s="1080"/>
      <c r="F94" s="1080"/>
      <c r="G94" s="1005"/>
      <c r="H94" s="1005"/>
      <c r="I94" s="1005"/>
      <c r="J94" s="1005"/>
      <c r="K94" s="1005"/>
      <c r="L94" s="1005"/>
      <c r="M94" s="1005"/>
      <c r="N94" s="1081"/>
      <c r="O94" s="1005"/>
      <c r="P94" s="1005"/>
      <c r="Q94" s="1005"/>
      <c r="R94" s="1005"/>
      <c r="S94" s="1005"/>
      <c r="T94" s="1005"/>
      <c r="U94" s="1005"/>
      <c r="V94" s="1005"/>
      <c r="W94" s="1005"/>
      <c r="X94" s="1082"/>
    </row>
    <row r="95" spans="1:24" s="971" customFormat="1">
      <c r="A95" s="1078"/>
      <c r="B95" s="1079"/>
      <c r="C95" s="1005"/>
      <c r="D95" s="1005"/>
      <c r="E95" s="1080"/>
      <c r="F95" s="1080"/>
      <c r="G95" s="1005"/>
      <c r="H95" s="1005"/>
      <c r="I95" s="1005"/>
      <c r="J95" s="1005"/>
      <c r="K95" s="1005"/>
      <c r="L95" s="1005"/>
      <c r="M95" s="1005"/>
      <c r="N95" s="1081"/>
      <c r="O95" s="1005"/>
      <c r="P95" s="1005"/>
      <c r="Q95" s="1005"/>
      <c r="R95" s="1005"/>
      <c r="S95" s="1005"/>
      <c r="T95" s="1005"/>
      <c r="U95" s="1005"/>
      <c r="V95" s="1005"/>
      <c r="W95" s="1005"/>
      <c r="X95" s="1082"/>
    </row>
    <row r="96" spans="1:24" s="971" customFormat="1">
      <c r="A96" s="1078"/>
      <c r="B96" s="1079"/>
      <c r="C96" s="1005"/>
      <c r="D96" s="1005"/>
      <c r="E96" s="1080"/>
      <c r="F96" s="1080"/>
      <c r="G96" s="1005"/>
      <c r="H96" s="1005"/>
      <c r="I96" s="1005"/>
      <c r="J96" s="1005"/>
      <c r="K96" s="1005"/>
      <c r="L96" s="1005"/>
      <c r="M96" s="1005"/>
      <c r="N96" s="1081"/>
      <c r="O96" s="1005"/>
      <c r="P96" s="1005"/>
      <c r="Q96" s="1005"/>
      <c r="R96" s="1005"/>
      <c r="S96" s="1005"/>
      <c r="T96" s="1005"/>
      <c r="U96" s="1005"/>
      <c r="V96" s="1005"/>
      <c r="W96" s="1005"/>
      <c r="X96" s="1082"/>
    </row>
    <row r="97" spans="1:86" s="971" customFormat="1">
      <c r="A97" s="1078"/>
      <c r="B97" s="1079"/>
      <c r="C97" s="1005"/>
      <c r="D97" s="1005"/>
      <c r="E97" s="1080"/>
      <c r="F97" s="1080"/>
      <c r="G97" s="1005"/>
      <c r="H97" s="1005"/>
      <c r="I97" s="1005"/>
      <c r="J97" s="1005"/>
      <c r="K97" s="1005"/>
      <c r="L97" s="1005"/>
      <c r="M97" s="1005"/>
      <c r="N97" s="1081"/>
      <c r="O97" s="1005"/>
      <c r="P97" s="1005"/>
      <c r="Q97" s="1005"/>
      <c r="R97" s="1005"/>
      <c r="S97" s="1005"/>
      <c r="T97" s="1005"/>
      <c r="U97" s="1005"/>
      <c r="V97" s="1005"/>
      <c r="W97" s="1005"/>
      <c r="X97" s="1082"/>
    </row>
    <row r="98" spans="1:86" s="971" customFormat="1">
      <c r="A98" s="1078"/>
      <c r="B98" s="1079"/>
      <c r="C98" s="1005"/>
      <c r="D98" s="1005"/>
      <c r="E98" s="1080"/>
      <c r="F98" s="1080"/>
      <c r="G98" s="1005"/>
      <c r="H98" s="1005"/>
      <c r="I98" s="1005"/>
      <c r="J98" s="1005"/>
      <c r="K98" s="1005"/>
      <c r="L98" s="1005"/>
      <c r="M98" s="1005"/>
      <c r="N98" s="1081"/>
      <c r="O98" s="1005"/>
      <c r="P98" s="1005"/>
      <c r="Q98" s="1005"/>
      <c r="R98" s="1005"/>
      <c r="S98" s="1005"/>
      <c r="T98" s="1005"/>
      <c r="U98" s="1005"/>
      <c r="V98" s="1005"/>
      <c r="W98" s="1005"/>
      <c r="X98" s="1082"/>
    </row>
    <row r="99" spans="1:86" s="971" customFormat="1">
      <c r="A99" s="1078"/>
      <c r="B99" s="1079"/>
      <c r="C99" s="1005"/>
      <c r="D99" s="1005"/>
      <c r="E99" s="1080"/>
      <c r="F99" s="1080"/>
      <c r="G99" s="1005"/>
      <c r="H99" s="1005"/>
      <c r="I99" s="1005"/>
      <c r="J99" s="1005"/>
      <c r="K99" s="1005"/>
      <c r="L99" s="1005"/>
      <c r="M99" s="1005"/>
      <c r="N99" s="1081"/>
      <c r="O99" s="1005"/>
      <c r="P99" s="1005"/>
      <c r="Q99" s="1005"/>
      <c r="R99" s="1005"/>
      <c r="S99" s="1005"/>
      <c r="T99" s="1005"/>
      <c r="U99" s="1005"/>
      <c r="V99" s="1005"/>
      <c r="W99" s="1005"/>
      <c r="X99" s="1082"/>
    </row>
    <row r="100" spans="1:86" s="971" customFormat="1">
      <c r="A100" s="1078"/>
      <c r="B100" s="1079"/>
      <c r="C100" s="1005"/>
      <c r="D100" s="1005"/>
      <c r="E100" s="1080"/>
      <c r="F100" s="1080"/>
      <c r="G100" s="1005"/>
      <c r="H100" s="1005"/>
      <c r="I100" s="1005"/>
      <c r="J100" s="1005"/>
      <c r="K100" s="1005"/>
      <c r="L100" s="1005"/>
      <c r="M100" s="1005"/>
      <c r="N100" s="1081"/>
      <c r="O100" s="1005"/>
      <c r="P100" s="1005"/>
      <c r="Q100" s="1005"/>
      <c r="R100" s="1005"/>
      <c r="S100" s="1005"/>
      <c r="T100" s="1005"/>
      <c r="U100" s="1005"/>
      <c r="V100" s="1005"/>
      <c r="W100" s="1005"/>
      <c r="X100" s="1082"/>
    </row>
    <row r="101" spans="1:86" s="971" customFormat="1">
      <c r="A101" s="1078"/>
      <c r="B101" s="1079"/>
      <c r="C101" s="1005"/>
      <c r="D101" s="1005"/>
      <c r="E101" s="1080"/>
      <c r="F101" s="1080"/>
      <c r="G101" s="1005"/>
      <c r="H101" s="1005"/>
      <c r="I101" s="1005"/>
      <c r="J101" s="1005"/>
      <c r="K101" s="1005"/>
      <c r="L101" s="1005"/>
      <c r="M101" s="1005"/>
      <c r="N101" s="1081"/>
      <c r="O101" s="1005"/>
      <c r="P101" s="1005"/>
      <c r="Q101" s="1005"/>
      <c r="R101" s="1005"/>
      <c r="S101" s="1005"/>
      <c r="T101" s="1005"/>
      <c r="U101" s="1005"/>
      <c r="V101" s="1005"/>
      <c r="W101" s="1005"/>
      <c r="X101" s="1082"/>
    </row>
    <row r="102" spans="1:86" s="971" customFormat="1">
      <c r="A102" s="1078"/>
      <c r="B102" s="1079"/>
      <c r="C102" s="1005"/>
      <c r="D102" s="1005"/>
      <c r="E102" s="1080"/>
      <c r="F102" s="1080"/>
      <c r="G102" s="1005"/>
      <c r="H102" s="1005"/>
      <c r="I102" s="1005"/>
      <c r="J102" s="1005"/>
      <c r="K102" s="1005"/>
      <c r="L102" s="1005"/>
      <c r="M102" s="1005"/>
      <c r="N102" s="1081"/>
      <c r="O102" s="1005"/>
      <c r="P102" s="1005"/>
      <c r="Q102" s="1005"/>
      <c r="R102" s="1005"/>
      <c r="S102" s="1005"/>
      <c r="T102" s="1005"/>
      <c r="U102" s="1005"/>
      <c r="V102" s="1005"/>
      <c r="W102" s="1005"/>
      <c r="X102" s="1082"/>
    </row>
    <row r="103" spans="1:86" s="971" customFormat="1">
      <c r="A103" s="1078"/>
      <c r="B103" s="1079"/>
      <c r="C103" s="1005"/>
      <c r="D103" s="1005"/>
      <c r="E103" s="1080"/>
      <c r="F103" s="1080"/>
      <c r="G103" s="1005"/>
      <c r="H103" s="1005"/>
      <c r="I103" s="1005"/>
      <c r="J103" s="1005"/>
      <c r="K103" s="1005"/>
      <c r="L103" s="1005"/>
      <c r="M103" s="1005"/>
      <c r="N103" s="1081"/>
      <c r="O103" s="1005"/>
      <c r="P103" s="1005"/>
      <c r="Q103" s="1005"/>
      <c r="R103" s="1005"/>
      <c r="S103" s="1005"/>
      <c r="T103" s="1005"/>
      <c r="U103" s="1005"/>
      <c r="V103" s="1005"/>
      <c r="W103" s="1005"/>
      <c r="X103" s="1082"/>
    </row>
    <row r="104" spans="1:86" s="947" customFormat="1">
      <c r="A104" s="1083"/>
      <c r="B104" s="1084"/>
      <c r="C104" s="1006"/>
      <c r="D104" s="1006"/>
      <c r="E104" s="1085"/>
      <c r="F104" s="1085"/>
      <c r="G104" s="1006"/>
      <c r="H104" s="1006"/>
      <c r="I104" s="1006"/>
      <c r="J104" s="1006"/>
      <c r="K104" s="1006"/>
      <c r="L104" s="1006"/>
      <c r="M104" s="1006"/>
      <c r="N104" s="1086"/>
      <c r="O104" s="1006"/>
      <c r="P104" s="1006"/>
      <c r="Q104" s="1006"/>
      <c r="R104" s="1006"/>
      <c r="S104" s="1006"/>
      <c r="T104" s="1006"/>
      <c r="U104" s="1006"/>
      <c r="V104" s="1006"/>
      <c r="W104" s="1006"/>
      <c r="X104" s="1087"/>
      <c r="Y104" s="971"/>
      <c r="Z104" s="971"/>
      <c r="AA104" s="971"/>
      <c r="AB104" s="971"/>
      <c r="AC104" s="971"/>
      <c r="AD104" s="971"/>
      <c r="AE104" s="971"/>
      <c r="AF104" s="971"/>
      <c r="AG104" s="971"/>
      <c r="AH104" s="971"/>
      <c r="AI104" s="971"/>
      <c r="AJ104" s="971"/>
      <c r="AK104" s="971"/>
      <c r="AL104" s="971"/>
      <c r="AM104" s="971"/>
      <c r="AN104" s="971"/>
      <c r="AO104" s="971"/>
      <c r="AP104" s="971"/>
      <c r="AQ104" s="971"/>
      <c r="AR104" s="971"/>
      <c r="AS104" s="971"/>
      <c r="AT104" s="971"/>
      <c r="AU104" s="971"/>
      <c r="AV104" s="971"/>
      <c r="AW104" s="971"/>
      <c r="AX104" s="971"/>
      <c r="AY104" s="971"/>
      <c r="AZ104" s="971"/>
      <c r="BA104" s="971"/>
      <c r="BB104" s="971"/>
      <c r="BC104" s="971"/>
      <c r="BD104" s="971"/>
      <c r="BE104" s="971"/>
      <c r="BF104" s="971"/>
      <c r="BG104" s="971"/>
      <c r="BH104" s="971"/>
      <c r="BI104" s="971"/>
      <c r="BJ104" s="971"/>
      <c r="BK104" s="971"/>
      <c r="BL104" s="971"/>
      <c r="BM104" s="971"/>
      <c r="BN104" s="971"/>
      <c r="BO104" s="971"/>
      <c r="BP104" s="971"/>
      <c r="BQ104" s="971"/>
      <c r="BR104" s="971"/>
      <c r="BS104" s="971"/>
      <c r="BT104" s="971"/>
      <c r="BU104" s="971"/>
      <c r="BV104" s="971"/>
      <c r="BW104" s="971"/>
      <c r="BX104" s="971"/>
      <c r="BY104" s="971"/>
      <c r="BZ104" s="971"/>
      <c r="CA104" s="971"/>
      <c r="CB104" s="971"/>
      <c r="CC104" s="971"/>
      <c r="CD104" s="971"/>
      <c r="CE104" s="971"/>
      <c r="CF104" s="971"/>
      <c r="CG104" s="971"/>
      <c r="CH104" s="971"/>
    </row>
    <row r="105" spans="1:86" s="947" customFormat="1">
      <c r="A105" s="1083"/>
      <c r="B105" s="1084"/>
      <c r="C105" s="1006"/>
      <c r="D105" s="1006"/>
      <c r="E105" s="1085"/>
      <c r="F105" s="1085"/>
      <c r="G105" s="1006"/>
      <c r="H105" s="1006"/>
      <c r="I105" s="1006"/>
      <c r="J105" s="1006"/>
      <c r="K105" s="1006"/>
      <c r="L105" s="1006"/>
      <c r="M105" s="1006"/>
      <c r="N105" s="1086"/>
      <c r="O105" s="1006"/>
      <c r="P105" s="1006"/>
      <c r="Q105" s="1006"/>
      <c r="R105" s="1006"/>
      <c r="S105" s="1006"/>
      <c r="T105" s="1006"/>
      <c r="U105" s="1006"/>
      <c r="V105" s="1006"/>
      <c r="W105" s="1006"/>
      <c r="X105" s="1087"/>
      <c r="Y105" s="971"/>
      <c r="Z105" s="971"/>
      <c r="AA105" s="971"/>
      <c r="AB105" s="971"/>
      <c r="AC105" s="971"/>
      <c r="AD105" s="971"/>
      <c r="AE105" s="971"/>
      <c r="AF105" s="971"/>
      <c r="AG105" s="971"/>
      <c r="AH105" s="971"/>
      <c r="AI105" s="971"/>
      <c r="AJ105" s="971"/>
      <c r="AK105" s="971"/>
      <c r="AL105" s="971"/>
      <c r="AM105" s="971"/>
      <c r="AN105" s="971"/>
      <c r="AO105" s="971"/>
      <c r="AP105" s="971"/>
      <c r="AQ105" s="971"/>
      <c r="AR105" s="971"/>
      <c r="AS105" s="971"/>
      <c r="AT105" s="971"/>
      <c r="AU105" s="971"/>
      <c r="AV105" s="971"/>
      <c r="AW105" s="971"/>
      <c r="AX105" s="971"/>
      <c r="AY105" s="971"/>
      <c r="AZ105" s="971"/>
      <c r="BA105" s="971"/>
      <c r="BB105" s="971"/>
      <c r="BC105" s="971"/>
      <c r="BD105" s="971"/>
      <c r="BE105" s="971"/>
      <c r="BF105" s="971"/>
      <c r="BG105" s="971"/>
      <c r="BH105" s="971"/>
      <c r="BI105" s="971"/>
      <c r="BJ105" s="971"/>
      <c r="BK105" s="971"/>
      <c r="BL105" s="971"/>
      <c r="BM105" s="971"/>
      <c r="BN105" s="971"/>
      <c r="BO105" s="971"/>
      <c r="BP105" s="971"/>
      <c r="BQ105" s="971"/>
      <c r="BR105" s="971"/>
      <c r="BS105" s="971"/>
      <c r="BT105" s="971"/>
      <c r="BU105" s="971"/>
      <c r="BV105" s="971"/>
      <c r="BW105" s="971"/>
      <c r="BX105" s="971"/>
      <c r="BY105" s="971"/>
      <c r="BZ105" s="971"/>
      <c r="CA105" s="971"/>
      <c r="CB105" s="971"/>
      <c r="CC105" s="971"/>
      <c r="CD105" s="971"/>
      <c r="CE105" s="971"/>
      <c r="CF105" s="971"/>
      <c r="CG105" s="971"/>
      <c r="CH105" s="971"/>
    </row>
    <row r="106" spans="1:86" s="947" customFormat="1">
      <c r="A106" s="1083"/>
      <c r="B106" s="1084"/>
      <c r="C106" s="1006"/>
      <c r="D106" s="1006"/>
      <c r="E106" s="1085"/>
      <c r="F106" s="1085"/>
      <c r="G106" s="1006"/>
      <c r="H106" s="1006"/>
      <c r="I106" s="1006"/>
      <c r="J106" s="1006"/>
      <c r="K106" s="1006"/>
      <c r="L106" s="1006"/>
      <c r="M106" s="1006"/>
      <c r="N106" s="1086"/>
      <c r="O106" s="1006"/>
      <c r="P106" s="1006"/>
      <c r="Q106" s="1006"/>
      <c r="R106" s="1006"/>
      <c r="S106" s="1006"/>
      <c r="T106" s="1006"/>
      <c r="U106" s="1006"/>
      <c r="V106" s="1006"/>
      <c r="W106" s="1006"/>
      <c r="X106" s="1087"/>
      <c r="Y106" s="971"/>
      <c r="Z106" s="971"/>
      <c r="AA106" s="971"/>
      <c r="AB106" s="971"/>
      <c r="AC106" s="971"/>
      <c r="AD106" s="971"/>
      <c r="AE106" s="971"/>
      <c r="AF106" s="971"/>
      <c r="AG106" s="971"/>
      <c r="AH106" s="971"/>
      <c r="AI106" s="971"/>
      <c r="AJ106" s="971"/>
      <c r="AK106" s="971"/>
      <c r="AL106" s="971"/>
      <c r="AM106" s="971"/>
      <c r="AN106" s="971"/>
      <c r="AO106" s="971"/>
      <c r="AP106" s="971"/>
      <c r="AQ106" s="971"/>
      <c r="AR106" s="971"/>
      <c r="AS106" s="971"/>
      <c r="AT106" s="971"/>
      <c r="AU106" s="971"/>
      <c r="AV106" s="971"/>
      <c r="AW106" s="971"/>
      <c r="AX106" s="971"/>
      <c r="AY106" s="971"/>
      <c r="AZ106" s="971"/>
      <c r="BA106" s="971"/>
      <c r="BB106" s="971"/>
      <c r="BC106" s="971"/>
      <c r="BD106" s="971"/>
      <c r="BE106" s="971"/>
      <c r="BF106" s="971"/>
      <c r="BG106" s="971"/>
      <c r="BH106" s="971"/>
      <c r="BI106" s="971"/>
      <c r="BJ106" s="971"/>
      <c r="BK106" s="971"/>
      <c r="BL106" s="971"/>
      <c r="BM106" s="971"/>
      <c r="BN106" s="971"/>
      <c r="BO106" s="971"/>
      <c r="BP106" s="971"/>
      <c r="BQ106" s="971"/>
      <c r="BR106" s="971"/>
      <c r="BS106" s="971"/>
      <c r="BT106" s="971"/>
      <c r="BU106" s="971"/>
      <c r="BV106" s="971"/>
      <c r="BW106" s="971"/>
      <c r="BX106" s="971"/>
      <c r="BY106" s="971"/>
      <c r="BZ106" s="971"/>
      <c r="CA106" s="971"/>
      <c r="CB106" s="971"/>
      <c r="CC106" s="971"/>
      <c r="CD106" s="971"/>
      <c r="CE106" s="971"/>
      <c r="CF106" s="971"/>
      <c r="CG106" s="971"/>
      <c r="CH106" s="971"/>
    </row>
    <row r="107" spans="1:86">
      <c r="C107" s="1006"/>
      <c r="D107" s="1006"/>
    </row>
    <row r="108" spans="1:86">
      <c r="C108" s="1006"/>
      <c r="D108" s="1006"/>
    </row>
    <row r="109" spans="1:86">
      <c r="C109" s="1006"/>
      <c r="D109" s="1006"/>
    </row>
    <row r="110" spans="1:86">
      <c r="C110" s="1006"/>
      <c r="D110" s="1006"/>
    </row>
  </sheetData>
  <sheetProtection selectLockedCells="1" selectUnlockedCells="1"/>
  <mergeCells count="3">
    <mergeCell ref="A1:B2"/>
    <mergeCell ref="AE1:AE2"/>
    <mergeCell ref="A59:B59"/>
  </mergeCells>
  <printOptions horizontalCentered="1"/>
  <pageMargins left="0.19685039370078741" right="0.19685039370078741" top="0.6692913385826772" bottom="0.19685039370078741" header="0.31496062992125984" footer="0.31496062992125984"/>
  <pageSetup paperSize="9" scale="26" fitToWidth="4" fitToHeight="2" orientation="landscape"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85"/>
  <sheetViews>
    <sheetView view="pageBreakPreview" zoomScale="60" workbookViewId="0">
      <pane xSplit="2" ySplit="2" topLeftCell="C70" activePane="bottomRight" state="frozen"/>
      <selection activeCell="F5" sqref="F5"/>
      <selection pane="topRight" activeCell="F5" sqref="F5"/>
      <selection pane="bottomLeft" activeCell="F5" sqref="F5"/>
      <selection pane="bottomRight" activeCell="C62" sqref="C62:AR68"/>
    </sheetView>
  </sheetViews>
  <sheetFormatPr defaultRowHeight="15"/>
  <cols>
    <col min="1" max="1" width="9.140625" style="434"/>
    <col min="2" max="2" width="33.42578125" style="434" customWidth="1"/>
    <col min="3" max="3" width="14.42578125" style="443" customWidth="1"/>
    <col min="4" max="4" width="14.42578125" style="452" customWidth="1"/>
    <col min="5" max="5" width="14.42578125" style="461" customWidth="1"/>
    <col min="6" max="6" width="14.7109375" style="478" customWidth="1"/>
    <col min="7" max="7" width="14.140625" style="478" customWidth="1"/>
    <col min="8" max="8" width="11.85546875" style="478" customWidth="1"/>
    <col min="9" max="9" width="14.28515625" style="478" customWidth="1"/>
    <col min="10" max="10" width="9.140625" style="478"/>
    <col min="11" max="11" width="14.42578125" style="478" customWidth="1"/>
    <col min="12" max="12" width="9.140625" style="478"/>
    <col min="13" max="13" width="11.5703125" style="478" customWidth="1"/>
    <col min="14" max="18" width="9.140625" style="478" customWidth="1"/>
    <col min="19" max="19" width="11.140625" style="478" customWidth="1"/>
    <col min="20" max="20" width="10.28515625" style="478" customWidth="1"/>
    <col min="21" max="21" width="11.42578125" style="478" customWidth="1"/>
    <col min="22" max="22" width="9.140625" style="487" customWidth="1"/>
    <col min="23" max="23" width="19.7109375" style="461" bestFit="1" customWidth="1"/>
    <col min="24" max="24" width="14.5703125" style="478" customWidth="1"/>
    <col min="25" max="25" width="10.28515625" style="478" bestFit="1" customWidth="1"/>
    <col min="26" max="26" width="13.42578125" style="478" customWidth="1"/>
    <col min="27" max="27" width="14.85546875" style="478" customWidth="1"/>
    <col min="28" max="28" width="15.140625" style="478" customWidth="1"/>
    <col min="29" max="29" width="14.7109375" style="478" customWidth="1"/>
    <col min="30" max="30" width="14.140625" style="478" customWidth="1"/>
    <col min="31" max="31" width="12.85546875" style="461" bestFit="1" customWidth="1"/>
    <col min="32" max="32" width="14.85546875" style="478" bestFit="1" customWidth="1"/>
    <col min="33" max="33" width="9.140625" style="452" customWidth="1"/>
    <col min="34" max="34" width="9.140625" style="461" customWidth="1"/>
    <col min="35" max="35" width="18.7109375" style="443" bestFit="1" customWidth="1"/>
    <col min="36" max="36" width="11.7109375" style="452" customWidth="1"/>
    <col min="37" max="37" width="12.5703125" style="461" customWidth="1"/>
    <col min="38" max="38" width="9.140625" style="461" customWidth="1"/>
    <col min="39" max="39" width="15.28515625" style="452" customWidth="1"/>
    <col min="40" max="40" width="14.42578125" style="452" customWidth="1"/>
    <col min="41" max="41" width="13.28515625" style="452" customWidth="1"/>
    <col min="42" max="42" width="13.42578125" style="461" customWidth="1"/>
    <col min="43" max="43" width="14.140625" style="443" customWidth="1"/>
    <col min="44" max="44" width="25.140625" style="467" customWidth="1"/>
    <col min="45" max="16384" width="9.140625" style="434"/>
  </cols>
  <sheetData>
    <row r="1" spans="1:45" ht="25.5">
      <c r="C1" s="52" t="s">
        <v>1248</v>
      </c>
      <c r="D1" s="54" t="s">
        <v>1246</v>
      </c>
      <c r="E1" s="56" t="s">
        <v>1244</v>
      </c>
      <c r="F1" s="61" t="s">
        <v>1242</v>
      </c>
      <c r="G1" s="61" t="s">
        <v>1812</v>
      </c>
      <c r="H1" s="61" t="s">
        <v>1241</v>
      </c>
      <c r="I1" s="61" t="s">
        <v>1239</v>
      </c>
      <c r="J1" s="61" t="s">
        <v>1237</v>
      </c>
      <c r="K1" s="61" t="s">
        <v>1811</v>
      </c>
      <c r="L1" s="61" t="s">
        <v>1235</v>
      </c>
      <c r="M1" s="61" t="s">
        <v>1233</v>
      </c>
      <c r="N1" s="61" t="s">
        <v>1231</v>
      </c>
      <c r="O1" s="61" t="s">
        <v>1229</v>
      </c>
      <c r="P1" s="61" t="s">
        <v>1227</v>
      </c>
      <c r="Q1" s="61" t="s">
        <v>1225</v>
      </c>
      <c r="R1" s="61" t="s">
        <v>1223</v>
      </c>
      <c r="S1" s="61" t="s">
        <v>1221</v>
      </c>
      <c r="T1" s="61" t="s">
        <v>2605</v>
      </c>
      <c r="U1" s="432" t="s">
        <v>2603</v>
      </c>
      <c r="V1" s="76" t="s">
        <v>2604</v>
      </c>
      <c r="W1" s="56" t="s">
        <v>1219</v>
      </c>
      <c r="X1" s="61" t="s">
        <v>1217</v>
      </c>
      <c r="Y1" s="61" t="s">
        <v>1215</v>
      </c>
      <c r="Z1" s="61" t="s">
        <v>1213</v>
      </c>
      <c r="AA1" s="61" t="s">
        <v>1211</v>
      </c>
      <c r="AB1" s="61" t="s">
        <v>1209</v>
      </c>
      <c r="AC1" s="61" t="s">
        <v>1207</v>
      </c>
      <c r="AD1" s="61" t="s">
        <v>1205</v>
      </c>
      <c r="AE1" s="56" t="s">
        <v>1204</v>
      </c>
      <c r="AF1" s="63" t="s">
        <v>1202</v>
      </c>
      <c r="AG1" s="54" t="s">
        <v>1201</v>
      </c>
      <c r="AH1" s="58" t="s">
        <v>1199</v>
      </c>
      <c r="AI1" s="52" t="s">
        <v>1197</v>
      </c>
      <c r="AJ1" s="54" t="s">
        <v>1195</v>
      </c>
      <c r="AK1" s="60" t="s">
        <v>1193</v>
      </c>
      <c r="AL1" s="60" t="s">
        <v>1191</v>
      </c>
      <c r="AM1" s="54" t="s">
        <v>1189</v>
      </c>
      <c r="AN1" s="54" t="s">
        <v>1187</v>
      </c>
      <c r="AO1" s="54" t="s">
        <v>1186</v>
      </c>
      <c r="AP1" s="60" t="s">
        <v>1184</v>
      </c>
      <c r="AQ1" s="657" t="s">
        <v>1182</v>
      </c>
      <c r="AR1" s="685"/>
    </row>
    <row r="2" spans="1:45" ht="121.5" customHeight="1">
      <c r="C2" s="53" t="s">
        <v>1247</v>
      </c>
      <c r="D2" s="49" t="s">
        <v>1245</v>
      </c>
      <c r="E2" s="48" t="s">
        <v>1243</v>
      </c>
      <c r="F2" s="51" t="s">
        <v>659</v>
      </c>
      <c r="G2" s="51" t="s">
        <v>1810</v>
      </c>
      <c r="H2" s="62" t="s">
        <v>1240</v>
      </c>
      <c r="I2" s="62" t="s">
        <v>1238</v>
      </c>
      <c r="J2" s="62" t="s">
        <v>1236</v>
      </c>
      <c r="K2" s="51" t="s">
        <v>1809</v>
      </c>
      <c r="L2" s="62" t="s">
        <v>1234</v>
      </c>
      <c r="M2" s="62" t="s">
        <v>1232</v>
      </c>
      <c r="N2" s="62" t="s">
        <v>1230</v>
      </c>
      <c r="O2" s="62" t="s">
        <v>1228</v>
      </c>
      <c r="P2" s="51" t="s">
        <v>1226</v>
      </c>
      <c r="Q2" s="62" t="s">
        <v>1224</v>
      </c>
      <c r="R2" s="62" t="s">
        <v>1222</v>
      </c>
      <c r="S2" s="51" t="s">
        <v>1220</v>
      </c>
      <c r="T2" s="552" t="s">
        <v>2602</v>
      </c>
      <c r="U2" s="76" t="s">
        <v>632</v>
      </c>
      <c r="V2" s="76" t="s">
        <v>1095</v>
      </c>
      <c r="W2" s="48" t="s">
        <v>1218</v>
      </c>
      <c r="X2" s="51" t="s">
        <v>1216</v>
      </c>
      <c r="Y2" s="62" t="s">
        <v>1214</v>
      </c>
      <c r="Z2" s="62" t="s">
        <v>1212</v>
      </c>
      <c r="AA2" s="62" t="s">
        <v>1210</v>
      </c>
      <c r="AB2" s="62" t="s">
        <v>1208</v>
      </c>
      <c r="AC2" s="51" t="s">
        <v>1206</v>
      </c>
      <c r="AD2" s="62" t="s">
        <v>723</v>
      </c>
      <c r="AE2" s="57" t="s">
        <v>1203</v>
      </c>
      <c r="AF2" s="64" t="s">
        <v>937</v>
      </c>
      <c r="AG2" s="55" t="s">
        <v>1200</v>
      </c>
      <c r="AH2" s="59" t="s">
        <v>1198</v>
      </c>
      <c r="AI2" s="53" t="s">
        <v>1196</v>
      </c>
      <c r="AJ2" s="49" t="s">
        <v>1194</v>
      </c>
      <c r="AK2" s="50" t="s">
        <v>1192</v>
      </c>
      <c r="AL2" s="50" t="s">
        <v>1190</v>
      </c>
      <c r="AM2" s="49" t="s">
        <v>1824</v>
      </c>
      <c r="AN2" s="49" t="s">
        <v>1251</v>
      </c>
      <c r="AO2" s="49" t="s">
        <v>1185</v>
      </c>
      <c r="AP2" s="48" t="s">
        <v>1183</v>
      </c>
      <c r="AQ2" s="658" t="s">
        <v>1181</v>
      </c>
      <c r="AR2" s="686" t="s">
        <v>2689</v>
      </c>
    </row>
    <row r="3" spans="1:45" s="443" customFormat="1" ht="39.950000000000003" customHeight="1">
      <c r="A3" s="504" t="s">
        <v>1447</v>
      </c>
      <c r="B3" s="505" t="s">
        <v>1448</v>
      </c>
      <c r="C3" s="467"/>
      <c r="D3" s="467"/>
      <c r="E3" s="467"/>
      <c r="F3" s="467">
        <v>593400</v>
      </c>
      <c r="G3" s="467"/>
      <c r="H3" s="467"/>
      <c r="I3" s="467"/>
      <c r="J3" s="467"/>
      <c r="K3" s="467"/>
      <c r="L3" s="467"/>
      <c r="M3" s="467"/>
      <c r="N3" s="467"/>
      <c r="O3" s="467"/>
      <c r="P3" s="467"/>
      <c r="Q3" s="467"/>
      <c r="R3" s="467"/>
      <c r="S3" s="467"/>
      <c r="T3" s="553"/>
      <c r="U3" s="467"/>
      <c r="V3" s="441"/>
      <c r="W3" s="467"/>
      <c r="X3" s="467"/>
      <c r="Y3" s="467"/>
      <c r="Z3" s="467"/>
      <c r="AA3" s="467"/>
      <c r="AB3" s="467"/>
      <c r="AC3" s="467"/>
      <c r="AD3" s="467"/>
      <c r="AE3" s="467"/>
      <c r="AF3" s="467"/>
      <c r="AG3" s="467"/>
      <c r="AH3" s="467"/>
      <c r="AI3" s="467"/>
      <c r="AJ3" s="467"/>
      <c r="AK3" s="467"/>
      <c r="AL3" s="467"/>
      <c r="AM3" s="409">
        <f>Домохоз!G7</f>
        <v>8275687.8124608994</v>
      </c>
      <c r="AN3" s="467"/>
      <c r="AO3" s="467"/>
      <c r="AP3" s="467"/>
      <c r="AQ3" s="659"/>
      <c r="AR3" s="678">
        <f>SUM(C3:AQ3)</f>
        <v>8869087.8124608994</v>
      </c>
    </row>
    <row r="4" spans="1:45" s="452" customFormat="1" ht="39.950000000000003" customHeight="1">
      <c r="A4" s="507" t="s">
        <v>1449</v>
      </c>
      <c r="B4" s="508" t="s">
        <v>1450</v>
      </c>
      <c r="C4" s="448"/>
      <c r="D4" s="448"/>
      <c r="E4" s="448"/>
      <c r="F4" s="554"/>
      <c r="G4" s="409">
        <f>[4]ОтчетГБ!H46</f>
        <v>1998556.2529</v>
      </c>
      <c r="H4" s="448"/>
      <c r="I4" s="409">
        <f>[4]ОтчетГБ!H48</f>
        <v>3748239.091</v>
      </c>
      <c r="J4" s="448"/>
      <c r="K4" s="448"/>
      <c r="L4" s="555"/>
      <c r="M4" s="448"/>
      <c r="N4" s="448"/>
      <c r="O4" s="448"/>
      <c r="P4" s="448"/>
      <c r="Q4" s="448"/>
      <c r="R4" s="448"/>
      <c r="S4" s="448"/>
      <c r="T4" s="556"/>
      <c r="U4" s="448"/>
      <c r="V4" s="448"/>
      <c r="W4" s="448"/>
      <c r="X4" s="545">
        <f>[4]ОтчетГБ!H51+[4]ОтчетГБ!H52+[4]ОтчетГБ!H55+[4]ОтчетГБ!H56</f>
        <v>2389414.9937999998</v>
      </c>
      <c r="Y4" s="448"/>
      <c r="Z4" s="448"/>
      <c r="AA4" s="448"/>
      <c r="AB4" s="448"/>
      <c r="AC4" s="448"/>
      <c r="AD4" s="448"/>
      <c r="AE4" s="448"/>
      <c r="AF4" s="448"/>
      <c r="AG4" s="448"/>
      <c r="AH4" s="448"/>
      <c r="AI4" s="448"/>
      <c r="AJ4" s="448"/>
      <c r="AK4" s="448"/>
      <c r="AL4" s="448"/>
      <c r="AM4" s="529">
        <f>Домохоз!G10</f>
        <v>12429264.965483101</v>
      </c>
      <c r="AN4" s="448"/>
      <c r="AO4" s="448"/>
      <c r="AP4" s="409">
        <f>'HF-HP2'!AP5</f>
        <v>6961682.5999999996</v>
      </c>
      <c r="AQ4" s="556"/>
      <c r="AR4" s="678">
        <f t="shared" ref="AR4:AR61" si="0">SUM(C4:AQ4)</f>
        <v>27527157.903183103</v>
      </c>
      <c r="AS4" s="452" t="e">
        <f>#REF!-#REF!-#REF!+#REF!-#REF!-#REF!</f>
        <v>#REF!</v>
      </c>
    </row>
    <row r="5" spans="1:45" s="461" customFormat="1" ht="39.950000000000003" customHeight="1">
      <c r="A5" s="509" t="s">
        <v>1451</v>
      </c>
      <c r="B5" s="510" t="s">
        <v>1452</v>
      </c>
      <c r="C5" s="458"/>
      <c r="D5" s="458"/>
      <c r="E5" s="458"/>
      <c r="F5" s="661">
        <v>21689496</v>
      </c>
      <c r="G5" s="458"/>
      <c r="H5" s="458"/>
      <c r="I5" s="458"/>
      <c r="J5" s="458"/>
      <c r="K5" s="458"/>
      <c r="L5" s="458"/>
      <c r="M5" s="458"/>
      <c r="N5" s="458"/>
      <c r="O5" s="458"/>
      <c r="P5" s="458"/>
      <c r="Q5" s="458"/>
      <c r="R5" s="458"/>
      <c r="S5" s="458"/>
      <c r="T5" s="557"/>
      <c r="U5" s="458"/>
      <c r="V5" s="458"/>
      <c r="W5" s="458"/>
      <c r="X5" s="458"/>
      <c r="Y5" s="458"/>
      <c r="Z5" s="458"/>
      <c r="AA5" s="458"/>
      <c r="AB5" s="458"/>
      <c r="AC5" s="458"/>
      <c r="AD5" s="458"/>
      <c r="AE5" s="458"/>
      <c r="AF5" s="458"/>
      <c r="AG5" s="458"/>
      <c r="AH5" s="458"/>
      <c r="AI5" s="458"/>
      <c r="AJ5" s="458"/>
      <c r="AK5" s="458"/>
      <c r="AL5" s="458"/>
      <c r="AM5" s="524"/>
      <c r="AN5" s="448"/>
      <c r="AO5" s="448"/>
      <c r="AP5" s="448"/>
      <c r="AQ5" s="557"/>
      <c r="AR5" s="678">
        <f t="shared" si="0"/>
        <v>21689496</v>
      </c>
    </row>
    <row r="6" spans="1:45" s="461" customFormat="1" ht="39.950000000000003" customHeight="1">
      <c r="A6" s="509" t="s">
        <v>1453</v>
      </c>
      <c r="B6" s="510" t="s">
        <v>1454</v>
      </c>
      <c r="C6" s="458"/>
      <c r="D6" s="458"/>
      <c r="E6" s="458"/>
      <c r="F6" s="458">
        <v>160806457.80000001</v>
      </c>
      <c r="G6" s="458"/>
      <c r="H6" s="458"/>
      <c r="I6" s="458"/>
      <c r="J6" s="458"/>
      <c r="K6" s="458"/>
      <c r="L6" s="458"/>
      <c r="M6" s="458"/>
      <c r="N6" s="458"/>
      <c r="O6" s="458"/>
      <c r="P6" s="458"/>
      <c r="Q6" s="458"/>
      <c r="R6" s="458"/>
      <c r="S6" s="458"/>
      <c r="T6" s="557"/>
      <c r="U6" s="458"/>
      <c r="V6" s="458"/>
      <c r="W6" s="458"/>
      <c r="X6" s="409">
        <f>[4]ОтчетГБ!H123+[4]ОтчетГБ!H99</f>
        <v>59288793.541600004</v>
      </c>
      <c r="Y6" s="458"/>
      <c r="Z6" s="458"/>
      <c r="AA6" s="458"/>
      <c r="AB6" s="458"/>
      <c r="AC6" s="458"/>
      <c r="AD6" s="458"/>
      <c r="AE6" s="458"/>
      <c r="AF6" s="458"/>
      <c r="AG6" s="458"/>
      <c r="AH6" s="458"/>
      <c r="AI6" s="458"/>
      <c r="AJ6" s="458"/>
      <c r="AK6" s="458"/>
      <c r="AL6" s="458"/>
      <c r="AM6" s="524"/>
      <c r="AN6" s="448"/>
      <c r="AO6" s="448"/>
      <c r="AP6" s="448"/>
      <c r="AQ6" s="557"/>
      <c r="AR6" s="678">
        <f t="shared" si="0"/>
        <v>220095251.3416</v>
      </c>
    </row>
    <row r="7" spans="1:45" s="452" customFormat="1" ht="39.950000000000003" customHeight="1">
      <c r="A7" s="507" t="s">
        <v>1455</v>
      </c>
      <c r="B7" s="508" t="s">
        <v>1456</v>
      </c>
      <c r="C7" s="448"/>
      <c r="D7" s="448"/>
      <c r="E7" s="448"/>
      <c r="F7" s="448">
        <v>15371293.640000001</v>
      </c>
      <c r="G7" s="448"/>
      <c r="H7" s="448"/>
      <c r="I7" s="448"/>
      <c r="J7" s="448"/>
      <c r="K7" s="448"/>
      <c r="L7" s="448"/>
      <c r="M7" s="448"/>
      <c r="N7" s="448"/>
      <c r="O7" s="448"/>
      <c r="P7" s="448"/>
      <c r="Q7" s="448"/>
      <c r="R7" s="448"/>
      <c r="S7" s="448"/>
      <c r="T7" s="556"/>
      <c r="U7" s="448"/>
      <c r="V7" s="448"/>
      <c r="W7" s="448"/>
      <c r="X7" s="448"/>
      <c r="Y7" s="448"/>
      <c r="Z7" s="448"/>
      <c r="AA7" s="448"/>
      <c r="AB7" s="448"/>
      <c r="AC7" s="448"/>
      <c r="AD7" s="448"/>
      <c r="AE7" s="448"/>
      <c r="AF7" s="448"/>
      <c r="AG7" s="448"/>
      <c r="AH7" s="448"/>
      <c r="AI7" s="448"/>
      <c r="AJ7" s="448"/>
      <c r="AK7" s="448"/>
      <c r="AL7" s="448"/>
      <c r="AM7" s="448"/>
      <c r="AN7" s="448"/>
      <c r="AO7" s="448"/>
      <c r="AP7" s="448"/>
      <c r="AQ7" s="556"/>
      <c r="AR7" s="678">
        <f t="shared" si="0"/>
        <v>15371293.640000001</v>
      </c>
    </row>
    <row r="8" spans="1:45" s="452" customFormat="1" ht="39.950000000000003" customHeight="1">
      <c r="A8" s="507" t="s">
        <v>1457</v>
      </c>
      <c r="B8" s="508" t="s">
        <v>1458</v>
      </c>
      <c r="C8" s="448"/>
      <c r="D8" s="448"/>
      <c r="E8" s="448"/>
      <c r="F8" s="448"/>
      <c r="G8" s="448"/>
      <c r="H8" s="448"/>
      <c r="I8" s="448"/>
      <c r="J8" s="448"/>
      <c r="K8" s="448"/>
      <c r="L8" s="448"/>
      <c r="M8" s="448"/>
      <c r="N8" s="448"/>
      <c r="O8" s="448"/>
      <c r="P8" s="448"/>
      <c r="Q8" s="448"/>
      <c r="R8" s="448"/>
      <c r="S8" s="448"/>
      <c r="T8" s="556"/>
      <c r="U8" s="448"/>
      <c r="V8" s="448"/>
      <c r="W8" s="448"/>
      <c r="X8" s="448"/>
      <c r="Y8" s="448"/>
      <c r="Z8" s="448"/>
      <c r="AA8" s="448"/>
      <c r="AB8" s="448"/>
      <c r="AC8" s="448"/>
      <c r="AD8" s="448"/>
      <c r="AE8" s="448"/>
      <c r="AF8" s="448"/>
      <c r="AG8" s="448"/>
      <c r="AH8" s="448"/>
      <c r="AI8" s="448"/>
      <c r="AJ8" s="448"/>
      <c r="AK8" s="448"/>
      <c r="AL8" s="448"/>
      <c r="AM8" s="448"/>
      <c r="AN8" s="448"/>
      <c r="AO8" s="448"/>
      <c r="AP8" s="448"/>
      <c r="AQ8" s="556"/>
      <c r="AR8" s="678">
        <f t="shared" si="0"/>
        <v>0</v>
      </c>
    </row>
    <row r="9" spans="1:45" s="461" customFormat="1" ht="39.950000000000003" customHeight="1">
      <c r="A9" s="512" t="s">
        <v>1459</v>
      </c>
      <c r="B9" s="513" t="s">
        <v>1460</v>
      </c>
      <c r="C9" s="458"/>
      <c r="D9" s="458"/>
      <c r="E9" s="458"/>
      <c r="F9" s="458">
        <v>184287.01</v>
      </c>
      <c r="G9" s="458"/>
      <c r="H9" s="458"/>
      <c r="I9" s="458"/>
      <c r="J9" s="458"/>
      <c r="K9" s="458"/>
      <c r="L9" s="458"/>
      <c r="M9" s="458"/>
      <c r="N9" s="458"/>
      <c r="O9" s="458"/>
      <c r="P9" s="458"/>
      <c r="Q9" s="458"/>
      <c r="R9" s="458"/>
      <c r="S9" s="458"/>
      <c r="T9" s="557"/>
      <c r="U9" s="458"/>
      <c r="V9" s="458"/>
      <c r="W9" s="458"/>
      <c r="X9" s="409">
        <f>[4]ОтчетГБ!H145+[4]ОтчетГБ!H146+[4]ОтчетГБ!H155+[4]ОтчетГБ!H156</f>
        <v>121913578.39831001</v>
      </c>
      <c r="Y9" s="458"/>
      <c r="Z9" s="458"/>
      <c r="AA9" s="458"/>
      <c r="AB9" s="458"/>
      <c r="AC9" s="458"/>
      <c r="AD9" s="458"/>
      <c r="AE9" s="458"/>
      <c r="AF9" s="458"/>
      <c r="AG9" s="458"/>
      <c r="AH9" s="458"/>
      <c r="AI9" s="458"/>
      <c r="AJ9" s="458"/>
      <c r="AK9" s="458"/>
      <c r="AL9" s="458"/>
      <c r="AM9" s="554"/>
      <c r="AN9" s="448"/>
      <c r="AO9" s="448"/>
      <c r="AP9" s="409">
        <f>'HF-HP2'!AP30</f>
        <v>8085385.4000000004</v>
      </c>
      <c r="AQ9" s="557"/>
      <c r="AR9" s="678">
        <f t="shared" si="0"/>
        <v>130183250.80831002</v>
      </c>
    </row>
    <row r="10" spans="1:45" s="461" customFormat="1" ht="39.950000000000003" customHeight="1">
      <c r="A10" s="514" t="s">
        <v>1461</v>
      </c>
      <c r="B10" s="515" t="s">
        <v>1462</v>
      </c>
      <c r="C10" s="458"/>
      <c r="D10" s="458"/>
      <c r="E10" s="458"/>
      <c r="F10" s="458"/>
      <c r="G10" s="458"/>
      <c r="H10" s="458"/>
      <c r="I10" s="458"/>
      <c r="J10" s="458"/>
      <c r="K10" s="458"/>
      <c r="L10" s="458"/>
      <c r="M10" s="458"/>
      <c r="N10" s="458"/>
      <c r="O10" s="458"/>
      <c r="P10" s="458"/>
      <c r="Q10" s="458"/>
      <c r="R10" s="458"/>
      <c r="S10" s="458"/>
      <c r="T10" s="557"/>
      <c r="U10" s="458"/>
      <c r="V10" s="458"/>
      <c r="W10" s="458"/>
      <c r="X10" s="458"/>
      <c r="Y10" s="458"/>
      <c r="Z10" s="458"/>
      <c r="AA10" s="458"/>
      <c r="AB10" s="458"/>
      <c r="AC10" s="458"/>
      <c r="AD10" s="458"/>
      <c r="AE10" s="458"/>
      <c r="AF10" s="458"/>
      <c r="AG10" s="458"/>
      <c r="AH10" s="458"/>
      <c r="AI10" s="458"/>
      <c r="AJ10" s="458"/>
      <c r="AK10" s="458"/>
      <c r="AL10" s="458"/>
      <c r="AM10" s="409">
        <f>Домохоз!G8</f>
        <v>57206085.334805757</v>
      </c>
      <c r="AN10" s="448"/>
      <c r="AO10" s="448"/>
      <c r="AP10" s="409">
        <f>'HF-HP2'!AP31</f>
        <v>1213921.2</v>
      </c>
      <c r="AQ10" s="557"/>
      <c r="AR10" s="678">
        <f t="shared" si="0"/>
        <v>58420006.53480576</v>
      </c>
    </row>
    <row r="11" spans="1:45" s="461" customFormat="1" ht="39.950000000000003" customHeight="1">
      <c r="A11" s="514" t="s">
        <v>1463</v>
      </c>
      <c r="B11" s="515" t="s">
        <v>1464</v>
      </c>
      <c r="C11" s="458"/>
      <c r="D11" s="458"/>
      <c r="E11" s="458"/>
      <c r="F11" s="458">
        <f>1103094.9+1327675.3</f>
        <v>2430770.2000000002</v>
      </c>
      <c r="G11" s="458"/>
      <c r="H11" s="458"/>
      <c r="I11" s="458"/>
      <c r="J11" s="458"/>
      <c r="K11" s="458"/>
      <c r="L11" s="458"/>
      <c r="M11" s="458"/>
      <c r="N11" s="458"/>
      <c r="O11" s="458"/>
      <c r="P11" s="458"/>
      <c r="Q11" s="458"/>
      <c r="R11" s="458"/>
      <c r="S11" s="458"/>
      <c r="T11" s="557"/>
      <c r="U11" s="458"/>
      <c r="V11" s="458"/>
      <c r="W11" s="458"/>
      <c r="X11" s="458"/>
      <c r="Y11" s="458"/>
      <c r="Z11" s="458"/>
      <c r="AA11" s="458"/>
      <c r="AB11" s="458"/>
      <c r="AC11" s="458"/>
      <c r="AD11" s="458"/>
      <c r="AE11" s="458"/>
      <c r="AF11" s="458"/>
      <c r="AG11" s="458"/>
      <c r="AH11" s="458"/>
      <c r="AI11" s="458"/>
      <c r="AJ11" s="458"/>
      <c r="AK11" s="458"/>
      <c r="AL11" s="458"/>
      <c r="AM11" s="448"/>
      <c r="AN11" s="448"/>
      <c r="AO11" s="448"/>
      <c r="AP11" s="409">
        <f>'HF-HP2'!AP32</f>
        <v>3164381.5</v>
      </c>
      <c r="AQ11" s="557"/>
      <c r="AR11" s="678">
        <f t="shared" si="0"/>
        <v>5595151.7000000002</v>
      </c>
    </row>
    <row r="12" spans="1:45" s="461" customFormat="1" ht="39.950000000000003" customHeight="1">
      <c r="A12" s="514" t="s">
        <v>1465</v>
      </c>
      <c r="B12" s="515" t="s">
        <v>1466</v>
      </c>
      <c r="C12" s="458"/>
      <c r="D12" s="458"/>
      <c r="E12" s="458"/>
      <c r="F12" s="458">
        <f>5855.4+1892980.6</f>
        <v>1898836</v>
      </c>
      <c r="G12" s="458"/>
      <c r="H12" s="458"/>
      <c r="I12" s="458"/>
      <c r="J12" s="458"/>
      <c r="K12" s="458"/>
      <c r="L12" s="458"/>
      <c r="M12" s="458"/>
      <c r="N12" s="458"/>
      <c r="O12" s="458"/>
      <c r="P12" s="458"/>
      <c r="Q12" s="458"/>
      <c r="R12" s="458"/>
      <c r="S12" s="458"/>
      <c r="T12" s="557"/>
      <c r="U12" s="458"/>
      <c r="V12" s="458"/>
      <c r="W12" s="458"/>
      <c r="X12" s="458"/>
      <c r="Y12" s="458"/>
      <c r="Z12" s="458"/>
      <c r="AA12" s="458"/>
      <c r="AB12" s="458"/>
      <c r="AC12" s="458"/>
      <c r="AD12" s="458"/>
      <c r="AE12" s="458"/>
      <c r="AF12" s="458"/>
      <c r="AG12" s="458"/>
      <c r="AH12" s="458"/>
      <c r="AI12" s="458"/>
      <c r="AJ12" s="458"/>
      <c r="AK12" s="458"/>
      <c r="AL12" s="458"/>
      <c r="AM12" s="448"/>
      <c r="AN12" s="448"/>
      <c r="AO12" s="448"/>
      <c r="AP12" s="448"/>
      <c r="AQ12" s="557"/>
      <c r="AR12" s="678">
        <f t="shared" si="0"/>
        <v>1898836</v>
      </c>
    </row>
    <row r="13" spans="1:45" s="452" customFormat="1" ht="39.950000000000003" customHeight="1">
      <c r="A13" s="507" t="s">
        <v>1467</v>
      </c>
      <c r="B13" s="508" t="s">
        <v>1468</v>
      </c>
      <c r="C13" s="448"/>
      <c r="D13" s="448"/>
      <c r="E13" s="448"/>
      <c r="F13" s="448"/>
      <c r="G13" s="448"/>
      <c r="H13" s="448"/>
      <c r="I13" s="448"/>
      <c r="J13" s="448"/>
      <c r="K13" s="448"/>
      <c r="L13" s="448"/>
      <c r="M13" s="448"/>
      <c r="N13" s="448"/>
      <c r="O13" s="448"/>
      <c r="P13" s="448"/>
      <c r="Q13" s="448"/>
      <c r="R13" s="448"/>
      <c r="S13" s="448"/>
      <c r="T13" s="556"/>
      <c r="U13" s="448"/>
      <c r="V13" s="448"/>
      <c r="W13" s="448"/>
      <c r="X13" s="448"/>
      <c r="Y13" s="448"/>
      <c r="Z13" s="448"/>
      <c r="AA13" s="448"/>
      <c r="AB13" s="448"/>
      <c r="AC13" s="448"/>
      <c r="AD13" s="448"/>
      <c r="AE13" s="448"/>
      <c r="AF13" s="448"/>
      <c r="AG13" s="448"/>
      <c r="AH13" s="448"/>
      <c r="AI13" s="448"/>
      <c r="AJ13" s="448"/>
      <c r="AK13" s="448"/>
      <c r="AL13" s="448"/>
      <c r="AM13" s="448"/>
      <c r="AN13" s="448"/>
      <c r="AO13" s="448"/>
      <c r="AP13" s="448"/>
      <c r="AQ13" s="556"/>
      <c r="AR13" s="678">
        <f t="shared" si="0"/>
        <v>0</v>
      </c>
    </row>
    <row r="14" spans="1:45" s="443" customFormat="1" ht="39.950000000000003" customHeight="1">
      <c r="A14" s="504" t="s">
        <v>1469</v>
      </c>
      <c r="B14" s="505" t="s">
        <v>1470</v>
      </c>
      <c r="C14" s="467"/>
      <c r="D14" s="467"/>
      <c r="E14" s="467"/>
      <c r="F14" s="467"/>
      <c r="G14" s="467"/>
      <c r="H14" s="467"/>
      <c r="I14" s="467"/>
      <c r="J14" s="467"/>
      <c r="K14" s="467"/>
      <c r="L14" s="467"/>
      <c r="M14" s="467"/>
      <c r="N14" s="467"/>
      <c r="O14" s="467"/>
      <c r="P14" s="467"/>
      <c r="Q14" s="467"/>
      <c r="R14" s="467"/>
      <c r="S14" s="467"/>
      <c r="T14" s="553"/>
      <c r="U14" s="467"/>
      <c r="V14" s="467"/>
      <c r="W14" s="467"/>
      <c r="X14" s="467"/>
      <c r="Y14" s="467"/>
      <c r="Z14" s="467"/>
      <c r="AA14" s="467"/>
      <c r="AB14" s="467"/>
      <c r="AC14" s="467"/>
      <c r="AD14" s="467"/>
      <c r="AE14" s="467"/>
      <c r="AF14" s="467"/>
      <c r="AG14" s="467"/>
      <c r="AH14" s="467"/>
      <c r="AI14" s="467"/>
      <c r="AJ14" s="467"/>
      <c r="AK14" s="467"/>
      <c r="AL14" s="467"/>
      <c r="AM14" s="448"/>
      <c r="AN14" s="448"/>
      <c r="AO14" s="448"/>
      <c r="AP14" s="448"/>
      <c r="AQ14" s="553"/>
      <c r="AR14" s="678">
        <f t="shared" si="0"/>
        <v>0</v>
      </c>
    </row>
    <row r="15" spans="1:45" s="452" customFormat="1" ht="39.950000000000003" customHeight="1">
      <c r="A15" s="507" t="s">
        <v>1471</v>
      </c>
      <c r="B15" s="508" t="s">
        <v>1472</v>
      </c>
      <c r="C15" s="448"/>
      <c r="D15" s="448"/>
      <c r="E15" s="448"/>
      <c r="F15" s="448">
        <v>2627613.4</v>
      </c>
      <c r="G15" s="448"/>
      <c r="H15" s="448"/>
      <c r="I15" s="448"/>
      <c r="J15" s="448"/>
      <c r="K15" s="448"/>
      <c r="L15" s="448"/>
      <c r="M15" s="448"/>
      <c r="N15" s="448"/>
      <c r="O15" s="448"/>
      <c r="P15" s="448"/>
      <c r="Q15" s="448"/>
      <c r="R15" s="448"/>
      <c r="S15" s="448"/>
      <c r="T15" s="556"/>
      <c r="U15" s="448"/>
      <c r="V15" s="448"/>
      <c r="W15" s="448"/>
      <c r="X15" s="448"/>
      <c r="Y15" s="448"/>
      <c r="Z15" s="448"/>
      <c r="AA15" s="448"/>
      <c r="AB15" s="448"/>
      <c r="AC15" s="448"/>
      <c r="AD15" s="448"/>
      <c r="AE15" s="448"/>
      <c r="AF15" s="448"/>
      <c r="AG15" s="448"/>
      <c r="AH15" s="448"/>
      <c r="AI15" s="448"/>
      <c r="AJ15" s="448"/>
      <c r="AK15" s="448"/>
      <c r="AL15" s="448"/>
      <c r="AM15" s="448"/>
      <c r="AN15" s="448"/>
      <c r="AO15" s="448"/>
      <c r="AP15" s="448"/>
      <c r="AQ15" s="556"/>
      <c r="AR15" s="678">
        <f t="shared" si="0"/>
        <v>2627613.4</v>
      </c>
    </row>
    <row r="16" spans="1:45" s="452" customFormat="1" ht="39.950000000000003" customHeight="1">
      <c r="A16" s="507" t="s">
        <v>1473</v>
      </c>
      <c r="B16" s="508" t="s">
        <v>1855</v>
      </c>
      <c r="C16" s="448"/>
      <c r="D16" s="448"/>
      <c r="E16" s="448"/>
      <c r="F16" s="448">
        <v>16392.3</v>
      </c>
      <c r="G16" s="448"/>
      <c r="H16" s="448"/>
      <c r="I16" s="448"/>
      <c r="J16" s="448"/>
      <c r="K16" s="448"/>
      <c r="L16" s="448"/>
      <c r="M16" s="448"/>
      <c r="N16" s="448"/>
      <c r="O16" s="448"/>
      <c r="P16" s="448"/>
      <c r="Q16" s="448"/>
      <c r="R16" s="448"/>
      <c r="S16" s="448"/>
      <c r="T16" s="556"/>
      <c r="U16" s="448"/>
      <c r="V16" s="448"/>
      <c r="W16" s="448"/>
      <c r="X16" s="448"/>
      <c r="Y16" s="448"/>
      <c r="Z16" s="448"/>
      <c r="AA16" s="448"/>
      <c r="AB16" s="448"/>
      <c r="AC16" s="448"/>
      <c r="AD16" s="448"/>
      <c r="AE16" s="448"/>
      <c r="AF16" s="448"/>
      <c r="AG16" s="448"/>
      <c r="AH16" s="448"/>
      <c r="AI16" s="448"/>
      <c r="AJ16" s="448"/>
      <c r="AK16" s="448"/>
      <c r="AL16" s="448"/>
      <c r="AM16" s="448"/>
      <c r="AN16" s="448"/>
      <c r="AO16" s="448"/>
      <c r="AP16" s="448"/>
      <c r="AQ16" s="556"/>
      <c r="AR16" s="678">
        <f t="shared" si="0"/>
        <v>16392.3</v>
      </c>
    </row>
    <row r="17" spans="1:44" s="452" customFormat="1" ht="39.950000000000003" customHeight="1">
      <c r="A17" s="507" t="s">
        <v>1474</v>
      </c>
      <c r="B17" s="508" t="s">
        <v>1475</v>
      </c>
      <c r="C17" s="448"/>
      <c r="D17" s="448"/>
      <c r="E17" s="448"/>
      <c r="F17" s="448"/>
      <c r="G17" s="448"/>
      <c r="H17" s="448"/>
      <c r="I17" s="448"/>
      <c r="J17" s="448"/>
      <c r="K17" s="448"/>
      <c r="L17" s="448"/>
      <c r="M17" s="448"/>
      <c r="N17" s="448"/>
      <c r="O17" s="448"/>
      <c r="P17" s="448"/>
      <c r="Q17" s="448"/>
      <c r="R17" s="448"/>
      <c r="S17" s="448"/>
      <c r="T17" s="556"/>
      <c r="U17" s="448"/>
      <c r="V17" s="448"/>
      <c r="W17" s="448"/>
      <c r="X17" s="448"/>
      <c r="Y17" s="448"/>
      <c r="Z17" s="448"/>
      <c r="AA17" s="448"/>
      <c r="AB17" s="448"/>
      <c r="AC17" s="448"/>
      <c r="AD17" s="448"/>
      <c r="AE17" s="448"/>
      <c r="AF17" s="448"/>
      <c r="AG17" s="448"/>
      <c r="AH17" s="448"/>
      <c r="AI17" s="448"/>
      <c r="AJ17" s="448"/>
      <c r="AK17" s="448"/>
      <c r="AL17" s="448"/>
      <c r="AM17" s="448"/>
      <c r="AN17" s="448"/>
      <c r="AO17" s="448"/>
      <c r="AP17" s="448"/>
      <c r="AQ17" s="556"/>
      <c r="AR17" s="678">
        <f t="shared" si="0"/>
        <v>0</v>
      </c>
    </row>
    <row r="18" spans="1:44" s="452" customFormat="1" ht="39.950000000000003" customHeight="1">
      <c r="A18" s="507" t="s">
        <v>1476</v>
      </c>
      <c r="B18" s="508" t="s">
        <v>1477</v>
      </c>
      <c r="C18" s="448"/>
      <c r="D18" s="448"/>
      <c r="E18" s="448"/>
      <c r="F18" s="448"/>
      <c r="G18" s="448"/>
      <c r="H18" s="448"/>
      <c r="I18" s="448"/>
      <c r="J18" s="448"/>
      <c r="K18" s="448"/>
      <c r="L18" s="448"/>
      <c r="M18" s="448"/>
      <c r="N18" s="448"/>
      <c r="O18" s="448"/>
      <c r="P18" s="448"/>
      <c r="Q18" s="448"/>
      <c r="R18" s="448"/>
      <c r="S18" s="448"/>
      <c r="T18" s="556"/>
      <c r="U18" s="448"/>
      <c r="V18" s="448"/>
      <c r="W18" s="448"/>
      <c r="X18" s="448"/>
      <c r="Y18" s="448"/>
      <c r="Z18" s="448"/>
      <c r="AA18" s="448"/>
      <c r="AB18" s="448"/>
      <c r="AC18" s="448"/>
      <c r="AD18" s="448"/>
      <c r="AE18" s="448"/>
      <c r="AF18" s="448"/>
      <c r="AG18" s="448"/>
      <c r="AH18" s="448"/>
      <c r="AI18" s="448"/>
      <c r="AJ18" s="448"/>
      <c r="AK18" s="448"/>
      <c r="AL18" s="448"/>
      <c r="AM18" s="448"/>
      <c r="AN18" s="448"/>
      <c r="AO18" s="448"/>
      <c r="AP18" s="448"/>
      <c r="AQ18" s="556"/>
      <c r="AR18" s="678">
        <f t="shared" si="0"/>
        <v>0</v>
      </c>
    </row>
    <row r="19" spans="1:44" s="452" customFormat="1" ht="39.950000000000003" customHeight="1">
      <c r="A19" s="516" t="s">
        <v>1478</v>
      </c>
      <c r="B19" s="517" t="s">
        <v>1856</v>
      </c>
      <c r="C19" s="448"/>
      <c r="D19" s="448"/>
      <c r="E19" s="448"/>
      <c r="F19" s="448"/>
      <c r="G19" s="448"/>
      <c r="H19" s="409"/>
      <c r="I19" s="448"/>
      <c r="J19" s="448"/>
      <c r="K19" s="409">
        <f>[4]ОтчетГБ!H259</f>
        <v>21219.972000000002</v>
      </c>
      <c r="L19" s="448"/>
      <c r="M19" s="448"/>
      <c r="N19" s="448"/>
      <c r="O19" s="448"/>
      <c r="P19" s="448"/>
      <c r="Q19" s="448"/>
      <c r="R19" s="448"/>
      <c r="S19" s="448"/>
      <c r="T19" s="556"/>
      <c r="U19" s="448"/>
      <c r="V19" s="448"/>
      <c r="W19" s="448"/>
      <c r="X19" s="448"/>
      <c r="Y19" s="448"/>
      <c r="Z19" s="448"/>
      <c r="AA19" s="448"/>
      <c r="AB19" s="448"/>
      <c r="AC19" s="448"/>
      <c r="AD19" s="448"/>
      <c r="AE19" s="448"/>
      <c r="AF19" s="448"/>
      <c r="AG19" s="448"/>
      <c r="AH19" s="448"/>
      <c r="AI19" s="448"/>
      <c r="AJ19" s="448"/>
      <c r="AK19" s="448"/>
      <c r="AL19" s="448"/>
      <c r="AM19" s="409">
        <f>Домохоз!G11</f>
        <v>16519909.131338298</v>
      </c>
      <c r="AN19" s="448"/>
      <c r="AO19" s="448"/>
      <c r="AP19" s="448"/>
      <c r="AQ19" s="556"/>
      <c r="AR19" s="678">
        <f t="shared" si="0"/>
        <v>16541129.103338297</v>
      </c>
    </row>
    <row r="20" spans="1:44" s="443" customFormat="1" ht="39.950000000000003" customHeight="1">
      <c r="A20" s="504" t="s">
        <v>1479</v>
      </c>
      <c r="B20" s="505" t="s">
        <v>1480</v>
      </c>
      <c r="C20" s="467"/>
      <c r="D20" s="467"/>
      <c r="E20" s="467"/>
      <c r="F20" s="467"/>
      <c r="G20" s="467"/>
      <c r="H20" s="467"/>
      <c r="I20" s="467"/>
      <c r="J20" s="467"/>
      <c r="K20" s="467"/>
      <c r="L20" s="467"/>
      <c r="M20" s="467"/>
      <c r="N20" s="467"/>
      <c r="O20" s="467"/>
      <c r="P20" s="467"/>
      <c r="Q20" s="467"/>
      <c r="R20" s="467"/>
      <c r="S20" s="467"/>
      <c r="T20" s="553"/>
      <c r="U20" s="467"/>
      <c r="V20" s="467"/>
      <c r="W20" s="467"/>
      <c r="X20" s="467"/>
      <c r="Y20" s="467"/>
      <c r="Z20" s="467"/>
      <c r="AA20" s="467"/>
      <c r="AB20" s="467"/>
      <c r="AC20" s="467"/>
      <c r="AD20" s="467"/>
      <c r="AE20" s="467"/>
      <c r="AF20" s="467"/>
      <c r="AG20" s="467"/>
      <c r="AH20" s="467"/>
      <c r="AI20" s="467"/>
      <c r="AJ20" s="467"/>
      <c r="AK20" s="467"/>
      <c r="AL20" s="467"/>
      <c r="AM20" s="448"/>
      <c r="AN20" s="448"/>
      <c r="AO20" s="448"/>
      <c r="AP20" s="448"/>
      <c r="AQ20" s="553"/>
      <c r="AR20" s="678">
        <f t="shared" si="0"/>
        <v>0</v>
      </c>
    </row>
    <row r="21" spans="1:44" s="452" customFormat="1" ht="39.950000000000003" customHeight="1">
      <c r="A21" s="507" t="s">
        <v>1481</v>
      </c>
      <c r="B21" s="508" t="s">
        <v>1854</v>
      </c>
      <c r="C21" s="448"/>
      <c r="D21" s="448"/>
      <c r="E21" s="448"/>
      <c r="F21" s="448"/>
      <c r="G21" s="448"/>
      <c r="H21" s="448"/>
      <c r="I21" s="448"/>
      <c r="J21" s="448"/>
      <c r="K21" s="448"/>
      <c r="L21" s="448"/>
      <c r="M21" s="448"/>
      <c r="N21" s="448"/>
      <c r="O21" s="448"/>
      <c r="P21" s="448"/>
      <c r="Q21" s="448"/>
      <c r="R21" s="448"/>
      <c r="S21" s="448"/>
      <c r="T21" s="556"/>
      <c r="U21" s="448"/>
      <c r="V21" s="448"/>
      <c r="W21" s="448"/>
      <c r="X21" s="448"/>
      <c r="Y21" s="448"/>
      <c r="Z21" s="448"/>
      <c r="AA21" s="448"/>
      <c r="AB21" s="448"/>
      <c r="AC21" s="448"/>
      <c r="AD21" s="448"/>
      <c r="AE21" s="448"/>
      <c r="AF21" s="448"/>
      <c r="AG21" s="448"/>
      <c r="AH21" s="448"/>
      <c r="AI21" s="448"/>
      <c r="AJ21" s="448"/>
      <c r="AK21" s="448"/>
      <c r="AL21" s="448"/>
      <c r="AM21" s="448"/>
      <c r="AN21" s="448"/>
      <c r="AO21" s="448"/>
      <c r="AP21" s="448"/>
      <c r="AQ21" s="556"/>
      <c r="AR21" s="678">
        <f t="shared" si="0"/>
        <v>0</v>
      </c>
    </row>
    <row r="22" spans="1:44" s="452" customFormat="1" ht="39.950000000000003" customHeight="1">
      <c r="A22" s="507" t="s">
        <v>1483</v>
      </c>
      <c r="B22" s="508" t="s">
        <v>1484</v>
      </c>
      <c r="C22" s="448"/>
      <c r="D22" s="448"/>
      <c r="E22" s="448"/>
      <c r="F22" s="448"/>
      <c r="G22" s="448"/>
      <c r="H22" s="448"/>
      <c r="I22" s="448"/>
      <c r="J22" s="448"/>
      <c r="K22" s="448"/>
      <c r="L22" s="448"/>
      <c r="M22" s="448"/>
      <c r="N22" s="448"/>
      <c r="O22" s="448"/>
      <c r="P22" s="448"/>
      <c r="Q22" s="448"/>
      <c r="R22" s="448"/>
      <c r="S22" s="448"/>
      <c r="T22" s="556"/>
      <c r="U22" s="448"/>
      <c r="V22" s="448"/>
      <c r="W22" s="448"/>
      <c r="X22" s="448"/>
      <c r="Y22" s="448"/>
      <c r="Z22" s="448"/>
      <c r="AA22" s="448"/>
      <c r="AB22" s="448"/>
      <c r="AC22" s="448"/>
      <c r="AD22" s="448"/>
      <c r="AE22" s="448"/>
      <c r="AF22" s="448"/>
      <c r="AG22" s="448"/>
      <c r="AH22" s="448"/>
      <c r="AI22" s="448"/>
      <c r="AJ22" s="448"/>
      <c r="AK22" s="448"/>
      <c r="AL22" s="448"/>
      <c r="AM22" s="448"/>
      <c r="AN22" s="448"/>
      <c r="AO22" s="448"/>
      <c r="AP22" s="448"/>
      <c r="AQ22" s="556"/>
      <c r="AR22" s="678">
        <f t="shared" si="0"/>
        <v>0</v>
      </c>
    </row>
    <row r="23" spans="1:44" s="452" customFormat="1" ht="39.950000000000003" customHeight="1">
      <c r="A23" s="507" t="s">
        <v>1485</v>
      </c>
      <c r="B23" s="508" t="s">
        <v>1486</v>
      </c>
      <c r="C23" s="448"/>
      <c r="D23" s="448"/>
      <c r="E23" s="448"/>
      <c r="F23" s="448"/>
      <c r="G23" s="448"/>
      <c r="H23" s="448"/>
      <c r="I23" s="448"/>
      <c r="J23" s="448"/>
      <c r="K23" s="448"/>
      <c r="L23" s="448"/>
      <c r="M23" s="448"/>
      <c r="N23" s="448"/>
      <c r="O23" s="448"/>
      <c r="P23" s="448"/>
      <c r="Q23" s="448"/>
      <c r="R23" s="448"/>
      <c r="S23" s="448"/>
      <c r="T23" s="556"/>
      <c r="U23" s="448"/>
      <c r="V23" s="448"/>
      <c r="W23" s="448"/>
      <c r="X23" s="448"/>
      <c r="Y23" s="448"/>
      <c r="Z23" s="448"/>
      <c r="AA23" s="448"/>
      <c r="AB23" s="448"/>
      <c r="AC23" s="448"/>
      <c r="AD23" s="448"/>
      <c r="AE23" s="448"/>
      <c r="AF23" s="448"/>
      <c r="AG23" s="448"/>
      <c r="AH23" s="448"/>
      <c r="AI23" s="448"/>
      <c r="AJ23" s="448"/>
      <c r="AK23" s="448"/>
      <c r="AL23" s="448"/>
      <c r="AM23" s="448"/>
      <c r="AN23" s="448"/>
      <c r="AO23" s="448"/>
      <c r="AP23" s="448"/>
      <c r="AQ23" s="556"/>
      <c r="AR23" s="678">
        <f t="shared" si="0"/>
        <v>0</v>
      </c>
    </row>
    <row r="24" spans="1:44" s="443" customFormat="1" ht="39.950000000000003" customHeight="1">
      <c r="A24" s="504" t="s">
        <v>1487</v>
      </c>
      <c r="B24" s="505" t="s">
        <v>1488</v>
      </c>
      <c r="C24" s="467"/>
      <c r="D24" s="467"/>
      <c r="E24" s="467"/>
      <c r="F24" s="467"/>
      <c r="G24" s="467"/>
      <c r="H24" s="467"/>
      <c r="I24" s="467"/>
      <c r="J24" s="467"/>
      <c r="K24" s="467"/>
      <c r="L24" s="467"/>
      <c r="M24" s="467"/>
      <c r="N24" s="467"/>
      <c r="O24" s="467"/>
      <c r="P24" s="467"/>
      <c r="Q24" s="467"/>
      <c r="R24" s="467"/>
      <c r="S24" s="467"/>
      <c r="T24" s="553"/>
      <c r="U24" s="467"/>
      <c r="V24" s="467"/>
      <c r="W24" s="467"/>
      <c r="X24" s="467"/>
      <c r="Y24" s="467"/>
      <c r="Z24" s="467"/>
      <c r="AA24" s="467"/>
      <c r="AB24" s="467"/>
      <c r="AC24" s="467"/>
      <c r="AD24" s="467"/>
      <c r="AE24" s="467"/>
      <c r="AF24" s="467"/>
      <c r="AG24" s="467"/>
      <c r="AH24" s="467"/>
      <c r="AI24" s="467"/>
      <c r="AJ24" s="467"/>
      <c r="AK24" s="467"/>
      <c r="AL24" s="467"/>
      <c r="AM24" s="448"/>
      <c r="AN24" s="448"/>
      <c r="AO24" s="448"/>
      <c r="AP24" s="448"/>
      <c r="AQ24" s="553"/>
      <c r="AR24" s="678">
        <f t="shared" si="0"/>
        <v>0</v>
      </c>
    </row>
    <row r="25" spans="1:44" s="452" customFormat="1" ht="39.950000000000003" customHeight="1">
      <c r="A25" s="507" t="s">
        <v>1489</v>
      </c>
      <c r="B25" s="508" t="s">
        <v>1490</v>
      </c>
      <c r="C25" s="448"/>
      <c r="D25" s="448"/>
      <c r="E25" s="448"/>
      <c r="F25" s="448"/>
      <c r="G25" s="448"/>
      <c r="H25" s="448"/>
      <c r="I25" s="448"/>
      <c r="J25" s="448"/>
      <c r="K25" s="448"/>
      <c r="L25" s="448"/>
      <c r="M25" s="448"/>
      <c r="N25" s="448"/>
      <c r="O25" s="448"/>
      <c r="P25" s="448"/>
      <c r="Q25" s="448"/>
      <c r="R25" s="448"/>
      <c r="S25" s="448"/>
      <c r="T25" s="556"/>
      <c r="U25" s="448"/>
      <c r="V25" s="448"/>
      <c r="W25" s="448"/>
      <c r="X25" s="448"/>
      <c r="Y25" s="448"/>
      <c r="Z25" s="448"/>
      <c r="AA25" s="448"/>
      <c r="AB25" s="448"/>
      <c r="AC25" s="448"/>
      <c r="AD25" s="448"/>
      <c r="AE25" s="448"/>
      <c r="AF25" s="448"/>
      <c r="AG25" s="448"/>
      <c r="AH25" s="448"/>
      <c r="AI25" s="448"/>
      <c r="AJ25" s="448"/>
      <c r="AK25" s="448"/>
      <c r="AL25" s="448"/>
      <c r="AM25" s="448"/>
      <c r="AN25" s="448"/>
      <c r="AO25" s="448"/>
      <c r="AP25" s="448"/>
      <c r="AQ25" s="556"/>
      <c r="AR25" s="678">
        <f t="shared" si="0"/>
        <v>0</v>
      </c>
    </row>
    <row r="26" spans="1:44" s="452" customFormat="1" ht="39.950000000000003" customHeight="1">
      <c r="A26" s="507" t="s">
        <v>1491</v>
      </c>
      <c r="B26" s="508" t="s">
        <v>1492</v>
      </c>
      <c r="C26" s="448"/>
      <c r="D26" s="448"/>
      <c r="E26" s="448"/>
      <c r="F26" s="448"/>
      <c r="G26" s="448"/>
      <c r="H26" s="448"/>
      <c r="I26" s="448"/>
      <c r="J26" s="448"/>
      <c r="K26" s="448"/>
      <c r="L26" s="448"/>
      <c r="M26" s="448"/>
      <c r="N26" s="448"/>
      <c r="O26" s="448"/>
      <c r="P26" s="448"/>
      <c r="Q26" s="448"/>
      <c r="R26" s="448"/>
      <c r="S26" s="448"/>
      <c r="T26" s="556"/>
      <c r="U26" s="448"/>
      <c r="V26" s="448"/>
      <c r="W26" s="448"/>
      <c r="X26" s="448"/>
      <c r="Y26" s="448"/>
      <c r="Z26" s="448"/>
      <c r="AA26" s="448"/>
      <c r="AB26" s="448"/>
      <c r="AC26" s="448"/>
      <c r="AD26" s="448"/>
      <c r="AE26" s="448"/>
      <c r="AF26" s="448"/>
      <c r="AG26" s="448"/>
      <c r="AH26" s="448"/>
      <c r="AI26" s="448"/>
      <c r="AJ26" s="448"/>
      <c r="AK26" s="448"/>
      <c r="AL26" s="448"/>
      <c r="AM26" s="448"/>
      <c r="AN26" s="448"/>
      <c r="AO26" s="448"/>
      <c r="AP26" s="448"/>
      <c r="AQ26" s="556"/>
      <c r="AR26" s="678">
        <f t="shared" si="0"/>
        <v>0</v>
      </c>
    </row>
    <row r="27" spans="1:44" s="452" customFormat="1" ht="39.950000000000003" customHeight="1">
      <c r="A27" s="516" t="s">
        <v>1493</v>
      </c>
      <c r="B27" s="518" t="s">
        <v>1494</v>
      </c>
      <c r="C27" s="448"/>
      <c r="D27" s="448"/>
      <c r="E27" s="448"/>
      <c r="F27" s="448">
        <v>413453.42</v>
      </c>
      <c r="G27" s="448"/>
      <c r="H27" s="448"/>
      <c r="I27" s="448"/>
      <c r="J27" s="448"/>
      <c r="K27" s="448"/>
      <c r="L27" s="448"/>
      <c r="M27" s="448"/>
      <c r="N27" s="448"/>
      <c r="O27" s="448"/>
      <c r="P27" s="448"/>
      <c r="Q27" s="448"/>
      <c r="R27" s="448"/>
      <c r="S27" s="448"/>
      <c r="T27" s="556"/>
      <c r="U27" s="448"/>
      <c r="V27" s="448"/>
      <c r="W27" s="448"/>
      <c r="X27" s="409">
        <f>[4]ОтчетГБ!H166+[4]ОтчетГБ!H170+[4]ОтчетГБ!H240</f>
        <v>20954266.585590001</v>
      </c>
      <c r="Y27" s="448"/>
      <c r="Z27" s="448"/>
      <c r="AA27" s="448"/>
      <c r="AB27" s="448"/>
      <c r="AC27" s="448"/>
      <c r="AD27" s="448"/>
      <c r="AE27" s="448"/>
      <c r="AF27" s="409">
        <f>[4]ОтчетГБ!H174</f>
        <v>5252.1252000000004</v>
      </c>
      <c r="AG27" s="448"/>
      <c r="AH27" s="448"/>
      <c r="AI27" s="448"/>
      <c r="AJ27" s="448"/>
      <c r="AK27" s="448"/>
      <c r="AL27" s="448"/>
      <c r="AM27" s="448"/>
      <c r="AN27" s="448"/>
      <c r="AO27" s="448"/>
      <c r="AP27" s="448"/>
      <c r="AQ27" s="556"/>
      <c r="AR27" s="678">
        <f t="shared" si="0"/>
        <v>21372972.130790003</v>
      </c>
    </row>
    <row r="28" spans="1:44" s="452" customFormat="1" ht="39.950000000000003" customHeight="1">
      <c r="A28" s="519" t="s">
        <v>1495</v>
      </c>
      <c r="B28" s="520" t="s">
        <v>1496</v>
      </c>
      <c r="C28" s="448"/>
      <c r="D28" s="448"/>
      <c r="E28" s="448"/>
      <c r="F28" s="448"/>
      <c r="G28" s="448"/>
      <c r="H28" s="448"/>
      <c r="I28" s="448"/>
      <c r="J28" s="448"/>
      <c r="K28" s="448"/>
      <c r="L28" s="448"/>
      <c r="M28" s="448"/>
      <c r="N28" s="448"/>
      <c r="O28" s="448"/>
      <c r="P28" s="448"/>
      <c r="Q28" s="448"/>
      <c r="R28" s="448"/>
      <c r="S28" s="448"/>
      <c r="T28" s="556"/>
      <c r="U28" s="448"/>
      <c r="V28" s="448"/>
      <c r="W28" s="448"/>
      <c r="X28" s="409">
        <f>[4]ОтчетГБ!H208+[4]ОтчетГБ!H239</f>
        <v>738653.57860000001</v>
      </c>
      <c r="Y28" s="448"/>
      <c r="Z28" s="448"/>
      <c r="AA28" s="448"/>
      <c r="AB28" s="448"/>
      <c r="AC28" s="448"/>
      <c r="AD28" s="448"/>
      <c r="AE28" s="448"/>
      <c r="AF28" s="448"/>
      <c r="AG28" s="448"/>
      <c r="AH28" s="448"/>
      <c r="AI28" s="448"/>
      <c r="AJ28" s="448"/>
      <c r="AK28" s="448"/>
      <c r="AL28" s="448"/>
      <c r="AM28" s="448"/>
      <c r="AN28" s="448"/>
      <c r="AO28" s="448"/>
      <c r="AP28" s="448"/>
      <c r="AQ28" s="556"/>
      <c r="AR28" s="678">
        <f t="shared" si="0"/>
        <v>738653.57860000001</v>
      </c>
    </row>
    <row r="29" spans="1:44" s="452" customFormat="1" ht="39.950000000000003" customHeight="1">
      <c r="A29" s="519" t="s">
        <v>1497</v>
      </c>
      <c r="B29" s="520" t="s">
        <v>1498</v>
      </c>
      <c r="C29" s="448"/>
      <c r="D29" s="448"/>
      <c r="E29" s="448"/>
      <c r="F29" s="448"/>
      <c r="G29" s="448"/>
      <c r="H29" s="448"/>
      <c r="I29" s="448"/>
      <c r="J29" s="448"/>
      <c r="K29" s="448"/>
      <c r="L29" s="448"/>
      <c r="M29" s="448"/>
      <c r="N29" s="448"/>
      <c r="O29" s="448"/>
      <c r="P29" s="448"/>
      <c r="Q29" s="448"/>
      <c r="R29" s="448"/>
      <c r="S29" s="448"/>
      <c r="T29" s="556"/>
      <c r="U29" s="448"/>
      <c r="V29" s="448"/>
      <c r="W29" s="448"/>
      <c r="X29" s="409">
        <f>[4]ОтчетГБ!H67+[4]ОтчетГБ!H77</f>
        <v>5699496.9946000008</v>
      </c>
      <c r="Y29" s="448"/>
      <c r="Z29" s="448"/>
      <c r="AA29" s="448"/>
      <c r="AB29" s="448"/>
      <c r="AC29" s="448"/>
      <c r="AD29" s="448"/>
      <c r="AE29" s="448"/>
      <c r="AF29" s="448"/>
      <c r="AG29" s="448"/>
      <c r="AH29" s="448"/>
      <c r="AI29" s="448"/>
      <c r="AJ29" s="448"/>
      <c r="AK29" s="448"/>
      <c r="AL29" s="448"/>
      <c r="AM29" s="448"/>
      <c r="AN29" s="448"/>
      <c r="AO29" s="448"/>
      <c r="AP29" s="448"/>
      <c r="AQ29" s="556"/>
      <c r="AR29" s="678">
        <f t="shared" si="0"/>
        <v>5699496.9946000008</v>
      </c>
    </row>
    <row r="30" spans="1:44" s="452" customFormat="1" ht="39.950000000000003" customHeight="1">
      <c r="A30" s="516" t="s">
        <v>1499</v>
      </c>
      <c r="B30" s="518" t="s">
        <v>1500</v>
      </c>
      <c r="C30" s="448"/>
      <c r="D30" s="448"/>
      <c r="E30" s="448"/>
      <c r="F30" s="448"/>
      <c r="G30" s="448"/>
      <c r="H30" s="448"/>
      <c r="I30" s="448"/>
      <c r="J30" s="448"/>
      <c r="K30" s="448"/>
      <c r="L30" s="448"/>
      <c r="M30" s="448"/>
      <c r="N30" s="448"/>
      <c r="O30" s="448"/>
      <c r="P30" s="448"/>
      <c r="Q30" s="448"/>
      <c r="R30" s="448"/>
      <c r="S30" s="448"/>
      <c r="T30" s="556"/>
      <c r="U30" s="448"/>
      <c r="V30" s="448"/>
      <c r="W30" s="448"/>
      <c r="X30" s="409">
        <f>[4]ОтчетГБ!H214+[4]ОтчетГБ!H244</f>
        <v>544244.37699999998</v>
      </c>
      <c r="Y30" s="448"/>
      <c r="Z30" s="448"/>
      <c r="AA30" s="448"/>
      <c r="AB30" s="448"/>
      <c r="AC30" s="448"/>
      <c r="AD30" s="448"/>
      <c r="AE30" s="448"/>
      <c r="AF30" s="448"/>
      <c r="AG30" s="448"/>
      <c r="AH30" s="448"/>
      <c r="AI30" s="448"/>
      <c r="AJ30" s="448"/>
      <c r="AK30" s="448"/>
      <c r="AL30" s="448"/>
      <c r="AM30" s="448"/>
      <c r="AN30" s="448"/>
      <c r="AO30" s="448"/>
      <c r="AP30" s="448"/>
      <c r="AQ30" s="556"/>
      <c r="AR30" s="678">
        <f t="shared" si="0"/>
        <v>544244.37699999998</v>
      </c>
    </row>
    <row r="31" spans="1:44" s="443" customFormat="1" ht="39.950000000000003" customHeight="1">
      <c r="A31" s="504" t="s">
        <v>1501</v>
      </c>
      <c r="B31" s="505" t="s">
        <v>1502</v>
      </c>
      <c r="C31" s="467"/>
      <c r="D31" s="467"/>
      <c r="E31" s="467"/>
      <c r="F31" s="467"/>
      <c r="G31" s="467"/>
      <c r="H31" s="467"/>
      <c r="I31" s="467"/>
      <c r="J31" s="467"/>
      <c r="K31" s="467"/>
      <c r="L31" s="467"/>
      <c r="M31" s="467"/>
      <c r="N31" s="467"/>
      <c r="O31" s="467"/>
      <c r="P31" s="467"/>
      <c r="Q31" s="467"/>
      <c r="R31" s="467"/>
      <c r="S31" s="467"/>
      <c r="T31" s="553"/>
      <c r="U31" s="467"/>
      <c r="V31" s="467"/>
      <c r="W31" s="467"/>
      <c r="X31" s="467"/>
      <c r="Y31" s="467"/>
      <c r="Z31" s="467"/>
      <c r="AA31" s="467"/>
      <c r="AB31" s="467"/>
      <c r="AC31" s="467"/>
      <c r="AD31" s="467"/>
      <c r="AE31" s="467"/>
      <c r="AF31" s="467"/>
      <c r="AG31" s="467"/>
      <c r="AH31" s="467"/>
      <c r="AI31" s="467"/>
      <c r="AJ31" s="467"/>
      <c r="AK31" s="467"/>
      <c r="AL31" s="467"/>
      <c r="AM31" s="467"/>
      <c r="AN31" s="467"/>
      <c r="AO31" s="467"/>
      <c r="AP31" s="467"/>
      <c r="AQ31" s="553"/>
      <c r="AR31" s="678">
        <f t="shared" si="0"/>
        <v>0</v>
      </c>
    </row>
    <row r="32" spans="1:44" s="452" customFormat="1" ht="66" customHeight="1">
      <c r="A32" s="521" t="s">
        <v>1503</v>
      </c>
      <c r="B32" s="518" t="s">
        <v>1504</v>
      </c>
      <c r="C32" s="448"/>
      <c r="D32" s="448"/>
      <c r="E32" s="448"/>
      <c r="F32" s="448"/>
      <c r="G32" s="448"/>
      <c r="H32" s="448"/>
      <c r="I32" s="448"/>
      <c r="J32" s="448"/>
      <c r="K32" s="448"/>
      <c r="L32" s="448"/>
      <c r="M32" s="448"/>
      <c r="N32" s="448"/>
      <c r="O32" s="448"/>
      <c r="P32" s="448"/>
      <c r="Q32" s="448"/>
      <c r="R32" s="448"/>
      <c r="S32" s="448"/>
      <c r="T32" s="556"/>
      <c r="U32" s="448"/>
      <c r="V32" s="448"/>
      <c r="W32" s="448"/>
      <c r="X32" s="448"/>
      <c r="Y32" s="448"/>
      <c r="Z32" s="448"/>
      <c r="AA32" s="448"/>
      <c r="AB32" s="448"/>
      <c r="AC32" s="448"/>
      <c r="AD32" s="448"/>
      <c r="AE32" s="448"/>
      <c r="AF32" s="448"/>
      <c r="AG32" s="448"/>
      <c r="AH32" s="448"/>
      <c r="AI32" s="448"/>
      <c r="AJ32" s="448"/>
      <c r="AK32" s="448"/>
      <c r="AL32" s="448"/>
      <c r="AM32" s="448"/>
      <c r="AN32" s="448"/>
      <c r="AO32" s="448"/>
      <c r="AP32" s="448"/>
      <c r="AQ32" s="556"/>
      <c r="AR32" s="678">
        <f t="shared" si="0"/>
        <v>0</v>
      </c>
    </row>
    <row r="33" spans="1:44" s="461" customFormat="1" ht="39.950000000000003" customHeight="1">
      <c r="A33" s="512" t="s">
        <v>1505</v>
      </c>
      <c r="B33" s="513" t="s">
        <v>1506</v>
      </c>
      <c r="C33" s="458"/>
      <c r="D33" s="458"/>
      <c r="E33" s="458"/>
      <c r="F33" s="458"/>
      <c r="G33" s="458"/>
      <c r="H33" s="458"/>
      <c r="I33" s="458"/>
      <c r="J33" s="458"/>
      <c r="K33" s="458"/>
      <c r="L33" s="458"/>
      <c r="M33" s="458"/>
      <c r="N33" s="458"/>
      <c r="O33" s="458"/>
      <c r="P33" s="458"/>
      <c r="Q33" s="458"/>
      <c r="R33" s="458"/>
      <c r="S33" s="458"/>
      <c r="T33" s="557"/>
      <c r="U33" s="458"/>
      <c r="V33" s="458"/>
      <c r="W33" s="458"/>
      <c r="X33" s="409">
        <f>[4]ОтчетГБ!H141+[4]ОтчетГБ!H139+[4]ОтчетГБ!H138+[4]ОтчетГБ!H136+[4]ОтчетГБ!H134+[4]ОтчетГБ!H133+[4]ОтчетГБ!H131+[4]ОтчетГБ!H129+[4]ОтчетГБ!H127+[4]ОтчетГБ!H121+[4]ОтчетГБ!H120+[4]ОтчетГБ!H115+[4]ОтчетГБ!H113+[4]ОтчетГБ!H112+[4]ОтчетГБ!H110+[4]ОтчетГБ!H109+[4]ОтчетГБ!H107+[4]ОтчетГБ!H106+[4]ОтчетГБ!H104+[4]ОтчетГБ!H103</f>
        <v>13839773.233939998</v>
      </c>
      <c r="Y33" s="458"/>
      <c r="Z33" s="458"/>
      <c r="AA33" s="458"/>
      <c r="AB33" s="458"/>
      <c r="AC33" s="458"/>
      <c r="AD33" s="458"/>
      <c r="AE33" s="458"/>
      <c r="AF33" s="458"/>
      <c r="AG33" s="458"/>
      <c r="AH33" s="458"/>
      <c r="AI33" s="458"/>
      <c r="AJ33" s="458"/>
      <c r="AK33" s="458"/>
      <c r="AL33" s="458"/>
      <c r="AM33" s="458"/>
      <c r="AN33" s="458"/>
      <c r="AO33" s="458"/>
      <c r="AP33" s="458"/>
      <c r="AQ33" s="557"/>
      <c r="AR33" s="678">
        <f t="shared" si="0"/>
        <v>13839773.233939998</v>
      </c>
    </row>
    <row r="34" spans="1:44" s="461" customFormat="1" ht="39.950000000000003" customHeight="1">
      <c r="A34" s="514" t="s">
        <v>1507</v>
      </c>
      <c r="B34" s="515" t="s">
        <v>1508</v>
      </c>
      <c r="C34" s="458"/>
      <c r="D34" s="458"/>
      <c r="E34" s="458"/>
      <c r="F34" s="458"/>
      <c r="G34" s="458"/>
      <c r="H34" s="458"/>
      <c r="I34" s="458"/>
      <c r="J34" s="458"/>
      <c r="K34" s="458"/>
      <c r="L34" s="458"/>
      <c r="M34" s="458"/>
      <c r="N34" s="458"/>
      <c r="O34" s="458"/>
      <c r="P34" s="458"/>
      <c r="Q34" s="458"/>
      <c r="R34" s="458"/>
      <c r="S34" s="458"/>
      <c r="T34" s="557"/>
      <c r="U34" s="458"/>
      <c r="V34" s="458"/>
      <c r="W34" s="458"/>
      <c r="X34" s="458"/>
      <c r="Y34" s="458"/>
      <c r="Z34" s="458"/>
      <c r="AA34" s="458"/>
      <c r="AB34" s="458"/>
      <c r="AC34" s="458"/>
      <c r="AD34" s="458"/>
      <c r="AE34" s="458"/>
      <c r="AF34" s="458"/>
      <c r="AG34" s="458"/>
      <c r="AH34" s="458"/>
      <c r="AI34" s="458"/>
      <c r="AJ34" s="458"/>
      <c r="AK34" s="458"/>
      <c r="AL34" s="458"/>
      <c r="AM34" s="409">
        <f>Домохоз!G6</f>
        <v>138326705.7930727</v>
      </c>
      <c r="AN34" s="458"/>
      <c r="AO34" s="458"/>
      <c r="AP34" s="458"/>
      <c r="AQ34" s="557"/>
      <c r="AR34" s="678">
        <f t="shared" si="0"/>
        <v>138326705.7930727</v>
      </c>
    </row>
    <row r="35" spans="1:44" s="461" customFormat="1" ht="39.950000000000003" customHeight="1">
      <c r="A35" s="509" t="s">
        <v>1509</v>
      </c>
      <c r="B35" s="510" t="s">
        <v>1510</v>
      </c>
      <c r="C35" s="458"/>
      <c r="D35" s="458"/>
      <c r="E35" s="458"/>
      <c r="F35" s="458"/>
      <c r="G35" s="458"/>
      <c r="H35" s="458"/>
      <c r="I35" s="458"/>
      <c r="J35" s="458"/>
      <c r="K35" s="458"/>
      <c r="L35" s="458"/>
      <c r="M35" s="458"/>
      <c r="N35" s="458"/>
      <c r="O35" s="458"/>
      <c r="P35" s="458"/>
      <c r="Q35" s="458"/>
      <c r="R35" s="458"/>
      <c r="S35" s="458"/>
      <c r="T35" s="557"/>
      <c r="U35" s="458"/>
      <c r="V35" s="458"/>
      <c r="W35" s="458"/>
      <c r="X35" s="409">
        <f>[4]ОтчетГБ!H148+[4]ОтчетГБ!H149+[4]ОтчетГБ!H150+[4]ОтчетГБ!H151+[4]ОтчетГБ!H152+[4]ОтчетГБ!H158+[4]ОтчетГБ!H159+[4]ОтчетГБ!H160+[4]ОтчетГБ!H161+[4]ОтчетГБ!H162</f>
        <v>18651125.043279998</v>
      </c>
      <c r="Y35" s="458"/>
      <c r="Z35" s="458"/>
      <c r="AA35" s="458"/>
      <c r="AB35" s="458"/>
      <c r="AC35" s="458"/>
      <c r="AD35" s="458"/>
      <c r="AE35" s="458"/>
      <c r="AF35" s="458"/>
      <c r="AG35" s="458"/>
      <c r="AH35" s="458"/>
      <c r="AI35" s="458"/>
      <c r="AJ35" s="458"/>
      <c r="AK35" s="458"/>
      <c r="AL35" s="458"/>
      <c r="AM35" s="458"/>
      <c r="AN35" s="458"/>
      <c r="AO35" s="458"/>
      <c r="AP35" s="458"/>
      <c r="AQ35" s="557"/>
      <c r="AR35" s="678">
        <f t="shared" si="0"/>
        <v>18651125.043279998</v>
      </c>
    </row>
    <row r="36" spans="1:44" s="461" customFormat="1" ht="39.950000000000003" customHeight="1">
      <c r="A36" s="514" t="s">
        <v>1511</v>
      </c>
      <c r="B36" s="515" t="s">
        <v>1512</v>
      </c>
      <c r="C36" s="458"/>
      <c r="D36" s="458"/>
      <c r="E36" s="458"/>
      <c r="F36" s="458"/>
      <c r="G36" s="458"/>
      <c r="H36" s="458"/>
      <c r="I36" s="458"/>
      <c r="J36" s="458"/>
      <c r="K36" s="458"/>
      <c r="L36" s="458"/>
      <c r="M36" s="458"/>
      <c r="N36" s="458"/>
      <c r="O36" s="458"/>
      <c r="P36" s="458"/>
      <c r="Q36" s="458"/>
      <c r="R36" s="458"/>
      <c r="S36" s="458"/>
      <c r="T36" s="557"/>
      <c r="U36" s="458"/>
      <c r="V36" s="458"/>
      <c r="W36" s="458"/>
      <c r="X36" s="458"/>
      <c r="Y36" s="458"/>
      <c r="Z36" s="458"/>
      <c r="AA36" s="458"/>
      <c r="AB36" s="458"/>
      <c r="AC36" s="458"/>
      <c r="AD36" s="458"/>
      <c r="AE36" s="458"/>
      <c r="AF36" s="458"/>
      <c r="AG36" s="458"/>
      <c r="AH36" s="458"/>
      <c r="AI36" s="458"/>
      <c r="AJ36" s="458"/>
      <c r="AK36" s="458"/>
      <c r="AL36" s="458"/>
      <c r="AM36" s="458"/>
      <c r="AN36" s="458"/>
      <c r="AO36" s="458"/>
      <c r="AP36" s="458"/>
      <c r="AQ36" s="557"/>
      <c r="AR36" s="678">
        <f t="shared" si="0"/>
        <v>0</v>
      </c>
    </row>
    <row r="37" spans="1:44" s="452" customFormat="1" ht="39.950000000000003" customHeight="1">
      <c r="A37" s="507" t="s">
        <v>1513</v>
      </c>
      <c r="B37" s="508" t="s">
        <v>1514</v>
      </c>
      <c r="C37" s="448"/>
      <c r="D37" s="448"/>
      <c r="E37" s="448"/>
      <c r="F37" s="448"/>
      <c r="G37" s="448"/>
      <c r="H37" s="448"/>
      <c r="I37" s="448"/>
      <c r="J37" s="448"/>
      <c r="K37" s="448"/>
      <c r="L37" s="448"/>
      <c r="M37" s="448"/>
      <c r="N37" s="448"/>
      <c r="O37" s="448"/>
      <c r="P37" s="448"/>
      <c r="Q37" s="448"/>
      <c r="R37" s="448"/>
      <c r="S37" s="448"/>
      <c r="T37" s="556"/>
      <c r="U37" s="448"/>
      <c r="V37" s="448"/>
      <c r="W37" s="448"/>
      <c r="X37" s="448"/>
      <c r="Y37" s="448"/>
      <c r="Z37" s="448"/>
      <c r="AA37" s="448"/>
      <c r="AB37" s="448"/>
      <c r="AC37" s="448"/>
      <c r="AD37" s="448"/>
      <c r="AE37" s="448"/>
      <c r="AF37" s="448"/>
      <c r="AG37" s="448"/>
      <c r="AH37" s="448"/>
      <c r="AI37" s="448"/>
      <c r="AJ37" s="448"/>
      <c r="AK37" s="448"/>
      <c r="AL37" s="448"/>
      <c r="AM37" s="409">
        <f>Домохоз!G4</f>
        <v>10163677.427470991</v>
      </c>
      <c r="AN37" s="448"/>
      <c r="AO37" s="448"/>
      <c r="AP37" s="448"/>
      <c r="AQ37" s="556"/>
      <c r="AR37" s="678">
        <f t="shared" si="0"/>
        <v>10163677.427470991</v>
      </c>
    </row>
    <row r="38" spans="1:44" s="461" customFormat="1" ht="39.950000000000003" customHeight="1">
      <c r="A38" s="514" t="s">
        <v>1515</v>
      </c>
      <c r="B38" s="515" t="s">
        <v>1516</v>
      </c>
      <c r="C38" s="458"/>
      <c r="D38" s="458"/>
      <c r="E38" s="458"/>
      <c r="F38" s="458"/>
      <c r="G38" s="458"/>
      <c r="H38" s="458"/>
      <c r="I38" s="458"/>
      <c r="J38" s="458"/>
      <c r="K38" s="458"/>
      <c r="L38" s="458"/>
      <c r="M38" s="458"/>
      <c r="N38" s="458"/>
      <c r="O38" s="458"/>
      <c r="P38" s="458"/>
      <c r="Q38" s="458"/>
      <c r="R38" s="458"/>
      <c r="S38" s="458"/>
      <c r="T38" s="557"/>
      <c r="U38" s="458"/>
      <c r="V38" s="458"/>
      <c r="W38" s="458"/>
      <c r="X38" s="458"/>
      <c r="Y38" s="458"/>
      <c r="Z38" s="458"/>
      <c r="AA38" s="458"/>
      <c r="AB38" s="458"/>
      <c r="AC38" s="458"/>
      <c r="AD38" s="458"/>
      <c r="AE38" s="458"/>
      <c r="AF38" s="458"/>
      <c r="AG38" s="458"/>
      <c r="AH38" s="458"/>
      <c r="AI38" s="458"/>
      <c r="AJ38" s="458"/>
      <c r="AK38" s="458"/>
      <c r="AL38" s="458"/>
      <c r="AM38" s="458"/>
      <c r="AN38" s="458"/>
      <c r="AO38" s="458"/>
      <c r="AP38" s="458"/>
      <c r="AQ38" s="557"/>
      <c r="AR38" s="678">
        <f t="shared" si="0"/>
        <v>0</v>
      </c>
    </row>
    <row r="39" spans="1:44" s="461" customFormat="1" ht="39.950000000000003" customHeight="1">
      <c r="A39" s="514" t="s">
        <v>1517</v>
      </c>
      <c r="B39" s="515" t="s">
        <v>1518</v>
      </c>
      <c r="C39" s="458"/>
      <c r="D39" s="458"/>
      <c r="E39" s="458"/>
      <c r="F39" s="458"/>
      <c r="G39" s="458"/>
      <c r="H39" s="458"/>
      <c r="I39" s="458"/>
      <c r="J39" s="458"/>
      <c r="K39" s="458"/>
      <c r="L39" s="458"/>
      <c r="M39" s="458"/>
      <c r="N39" s="458"/>
      <c r="O39" s="458"/>
      <c r="P39" s="458"/>
      <c r="Q39" s="458"/>
      <c r="R39" s="458"/>
      <c r="S39" s="458"/>
      <c r="T39" s="557"/>
      <c r="U39" s="458"/>
      <c r="V39" s="458"/>
      <c r="W39" s="458"/>
      <c r="X39" s="458"/>
      <c r="Y39" s="458"/>
      <c r="Z39" s="458"/>
      <c r="AA39" s="458"/>
      <c r="AB39" s="458"/>
      <c r="AC39" s="458"/>
      <c r="AD39" s="458"/>
      <c r="AE39" s="458"/>
      <c r="AF39" s="458"/>
      <c r="AG39" s="458"/>
      <c r="AH39" s="458"/>
      <c r="AI39" s="458"/>
      <c r="AJ39" s="458"/>
      <c r="AK39" s="458"/>
      <c r="AL39" s="458"/>
      <c r="AM39" s="458"/>
      <c r="AN39" s="458"/>
      <c r="AO39" s="458"/>
      <c r="AP39" s="458"/>
      <c r="AQ39" s="557"/>
      <c r="AR39" s="678">
        <f t="shared" si="0"/>
        <v>0</v>
      </c>
    </row>
    <row r="40" spans="1:44" s="461" customFormat="1" ht="39.950000000000003" customHeight="1">
      <c r="A40" s="514" t="s">
        <v>1519</v>
      </c>
      <c r="B40" s="515" t="s">
        <v>1520</v>
      </c>
      <c r="C40" s="458"/>
      <c r="D40" s="458"/>
      <c r="E40" s="458"/>
      <c r="F40" s="458"/>
      <c r="G40" s="458"/>
      <c r="H40" s="458"/>
      <c r="I40" s="458"/>
      <c r="J40" s="458"/>
      <c r="K40" s="458"/>
      <c r="L40" s="458"/>
      <c r="M40" s="458"/>
      <c r="N40" s="458"/>
      <c r="O40" s="458"/>
      <c r="P40" s="458"/>
      <c r="Q40" s="458"/>
      <c r="R40" s="458"/>
      <c r="S40" s="458"/>
      <c r="T40" s="557"/>
      <c r="U40" s="458"/>
      <c r="V40" s="458"/>
      <c r="W40" s="458"/>
      <c r="X40" s="458"/>
      <c r="Y40" s="458"/>
      <c r="Z40" s="458"/>
      <c r="AA40" s="458"/>
      <c r="AB40" s="458"/>
      <c r="AC40" s="458"/>
      <c r="AD40" s="458"/>
      <c r="AE40" s="458"/>
      <c r="AF40" s="458"/>
      <c r="AG40" s="458"/>
      <c r="AH40" s="458"/>
      <c r="AI40" s="458"/>
      <c r="AJ40" s="458"/>
      <c r="AK40" s="458"/>
      <c r="AL40" s="458"/>
      <c r="AM40" s="458"/>
      <c r="AN40" s="458"/>
      <c r="AO40" s="458"/>
      <c r="AP40" s="458"/>
      <c r="AQ40" s="557"/>
      <c r="AR40" s="678">
        <f t="shared" si="0"/>
        <v>0</v>
      </c>
    </row>
    <row r="41" spans="1:44" s="461" customFormat="1" ht="39.950000000000003" customHeight="1">
      <c r="A41" s="514" t="s">
        <v>1521</v>
      </c>
      <c r="B41" s="515" t="s">
        <v>1522</v>
      </c>
      <c r="C41" s="458"/>
      <c r="D41" s="458"/>
      <c r="E41" s="458"/>
      <c r="F41" s="458"/>
      <c r="G41" s="458"/>
      <c r="H41" s="458"/>
      <c r="I41" s="458"/>
      <c r="J41" s="458"/>
      <c r="K41" s="458"/>
      <c r="L41" s="458"/>
      <c r="M41" s="458"/>
      <c r="N41" s="458"/>
      <c r="O41" s="458"/>
      <c r="P41" s="458"/>
      <c r="Q41" s="458"/>
      <c r="R41" s="458"/>
      <c r="S41" s="458"/>
      <c r="T41" s="557"/>
      <c r="U41" s="458"/>
      <c r="V41" s="458"/>
      <c r="W41" s="458"/>
      <c r="X41" s="458"/>
      <c r="Y41" s="458"/>
      <c r="Z41" s="458"/>
      <c r="AA41" s="458"/>
      <c r="AB41" s="458"/>
      <c r="AC41" s="458"/>
      <c r="AD41" s="458"/>
      <c r="AE41" s="458"/>
      <c r="AF41" s="458"/>
      <c r="AG41" s="458"/>
      <c r="AH41" s="458"/>
      <c r="AI41" s="458"/>
      <c r="AJ41" s="458"/>
      <c r="AK41" s="458"/>
      <c r="AL41" s="458"/>
      <c r="AM41" s="458"/>
      <c r="AN41" s="458"/>
      <c r="AO41" s="458"/>
      <c r="AP41" s="458"/>
      <c r="AQ41" s="557"/>
      <c r="AR41" s="678">
        <f t="shared" si="0"/>
        <v>0</v>
      </c>
    </row>
    <row r="42" spans="1:44" s="461" customFormat="1" ht="39.950000000000003" customHeight="1">
      <c r="A42" s="514" t="s">
        <v>1523</v>
      </c>
      <c r="B42" s="515" t="s">
        <v>1820</v>
      </c>
      <c r="C42" s="458"/>
      <c r="D42" s="458"/>
      <c r="E42" s="458"/>
      <c r="F42" s="458"/>
      <c r="G42" s="458"/>
      <c r="H42" s="458"/>
      <c r="I42" s="458"/>
      <c r="J42" s="458"/>
      <c r="K42" s="458"/>
      <c r="L42" s="458"/>
      <c r="M42" s="458"/>
      <c r="N42" s="458"/>
      <c r="O42" s="458"/>
      <c r="P42" s="458"/>
      <c r="Q42" s="458"/>
      <c r="R42" s="458"/>
      <c r="S42" s="458"/>
      <c r="T42" s="557"/>
      <c r="U42" s="458"/>
      <c r="V42" s="458"/>
      <c r="W42" s="458"/>
      <c r="X42" s="458"/>
      <c r="Y42" s="458"/>
      <c r="Z42" s="458"/>
      <c r="AA42" s="458"/>
      <c r="AB42" s="458"/>
      <c r="AC42" s="458"/>
      <c r="AD42" s="458"/>
      <c r="AE42" s="458"/>
      <c r="AF42" s="458"/>
      <c r="AG42" s="458"/>
      <c r="AH42" s="458"/>
      <c r="AI42" s="458"/>
      <c r="AJ42" s="458"/>
      <c r="AK42" s="458"/>
      <c r="AL42" s="458"/>
      <c r="AM42" s="409">
        <f>Домохоз!G5</f>
        <v>6670896.639702322</v>
      </c>
      <c r="AN42" s="458"/>
      <c r="AO42" s="458"/>
      <c r="AP42" s="458"/>
      <c r="AQ42" s="557"/>
      <c r="AR42" s="678">
        <f t="shared" si="0"/>
        <v>6670896.639702322</v>
      </c>
    </row>
    <row r="43" spans="1:44" s="443" customFormat="1" ht="39.950000000000003" customHeight="1">
      <c r="A43" s="504" t="s">
        <v>1524</v>
      </c>
      <c r="B43" s="505" t="s">
        <v>1525</v>
      </c>
      <c r="C43" s="467"/>
      <c r="D43" s="467"/>
      <c r="E43" s="467"/>
      <c r="F43" s="467"/>
      <c r="G43" s="467"/>
      <c r="H43" s="467"/>
      <c r="I43" s="467"/>
      <c r="J43" s="467"/>
      <c r="K43" s="467"/>
      <c r="L43" s="467"/>
      <c r="M43" s="467"/>
      <c r="N43" s="467"/>
      <c r="O43" s="467"/>
      <c r="P43" s="467"/>
      <c r="Q43" s="467"/>
      <c r="R43" s="467"/>
      <c r="S43" s="467"/>
      <c r="T43" s="553"/>
      <c r="U43" s="467"/>
      <c r="V43" s="467"/>
      <c r="W43" s="467"/>
      <c r="X43" s="409">
        <f>[4]ОтчетГБ!H69</f>
        <v>1659521.7180000001</v>
      </c>
      <c r="Y43" s="467"/>
      <c r="Z43" s="467"/>
      <c r="AA43" s="467"/>
      <c r="AB43" s="467"/>
      <c r="AC43" s="467"/>
      <c r="AD43" s="467"/>
      <c r="AE43" s="467"/>
      <c r="AF43" s="467"/>
      <c r="AG43" s="467"/>
      <c r="AH43" s="467"/>
      <c r="AI43" s="467"/>
      <c r="AJ43" s="467"/>
      <c r="AK43" s="467"/>
      <c r="AL43" s="467"/>
      <c r="AM43" s="467"/>
      <c r="AN43" s="467"/>
      <c r="AO43" s="467"/>
      <c r="AP43" s="467"/>
      <c r="AQ43" s="553"/>
      <c r="AR43" s="678">
        <f t="shared" si="0"/>
        <v>1659521.7180000001</v>
      </c>
    </row>
    <row r="44" spans="1:44" s="452" customFormat="1" ht="39.950000000000003" customHeight="1">
      <c r="A44" s="521" t="s">
        <v>1526</v>
      </c>
      <c r="B44" s="518" t="s">
        <v>1527</v>
      </c>
      <c r="C44" s="448"/>
      <c r="D44" s="448"/>
      <c r="E44" s="448"/>
      <c r="F44" s="448"/>
      <c r="G44" s="448"/>
      <c r="H44" s="448"/>
      <c r="I44" s="448"/>
      <c r="J44" s="448"/>
      <c r="K44" s="448"/>
      <c r="L44" s="448"/>
      <c r="M44" s="448"/>
      <c r="N44" s="448"/>
      <c r="O44" s="448"/>
      <c r="P44" s="448"/>
      <c r="Q44" s="448"/>
      <c r="R44" s="448"/>
      <c r="S44" s="448"/>
      <c r="T44" s="556"/>
      <c r="U44" s="448"/>
      <c r="V44" s="448"/>
      <c r="W44" s="448"/>
      <c r="X44" s="409">
        <f>[4]ОтчетГБ!H68+[4]ОтчетГБ!H78</f>
        <v>2959185.6496000001</v>
      </c>
      <c r="Y44" s="448"/>
      <c r="Z44" s="448"/>
      <c r="AA44" s="448"/>
      <c r="AB44" s="448"/>
      <c r="AC44" s="448"/>
      <c r="AD44" s="448"/>
      <c r="AE44" s="448"/>
      <c r="AF44" s="448"/>
      <c r="AG44" s="448"/>
      <c r="AH44" s="448"/>
      <c r="AI44" s="448"/>
      <c r="AJ44" s="448"/>
      <c r="AK44" s="448"/>
      <c r="AL44" s="448"/>
      <c r="AM44" s="448"/>
      <c r="AN44" s="448"/>
      <c r="AO44" s="448"/>
      <c r="AP44" s="448"/>
      <c r="AQ44" s="556"/>
      <c r="AR44" s="678">
        <f t="shared" si="0"/>
        <v>2959185.6496000001</v>
      </c>
    </row>
    <row r="45" spans="1:44" s="452" customFormat="1" ht="39.950000000000003" customHeight="1">
      <c r="A45" s="523" t="s">
        <v>1528</v>
      </c>
      <c r="B45" s="508" t="s">
        <v>1529</v>
      </c>
      <c r="C45" s="448"/>
      <c r="D45" s="448"/>
      <c r="E45" s="448"/>
      <c r="F45" s="448"/>
      <c r="G45" s="448"/>
      <c r="H45" s="448"/>
      <c r="I45" s="448"/>
      <c r="J45" s="448"/>
      <c r="K45" s="448"/>
      <c r="L45" s="448"/>
      <c r="M45" s="448"/>
      <c r="N45" s="448"/>
      <c r="O45" s="448"/>
      <c r="P45" s="448"/>
      <c r="Q45" s="448"/>
      <c r="R45" s="448"/>
      <c r="S45" s="448"/>
      <c r="T45" s="556"/>
      <c r="U45" s="448"/>
      <c r="V45" s="448"/>
      <c r="W45" s="448"/>
      <c r="X45" s="448"/>
      <c r="Y45" s="448"/>
      <c r="Z45" s="448"/>
      <c r="AA45" s="448"/>
      <c r="AB45" s="448"/>
      <c r="AC45" s="448"/>
      <c r="AD45" s="448"/>
      <c r="AE45" s="448"/>
      <c r="AF45" s="448"/>
      <c r="AG45" s="448"/>
      <c r="AH45" s="448"/>
      <c r="AI45" s="448"/>
      <c r="AJ45" s="448"/>
      <c r="AK45" s="448"/>
      <c r="AL45" s="448"/>
      <c r="AM45" s="448"/>
      <c r="AN45" s="448"/>
      <c r="AO45" s="448"/>
      <c r="AP45" s="448"/>
      <c r="AQ45" s="556"/>
      <c r="AR45" s="678">
        <f t="shared" si="0"/>
        <v>0</v>
      </c>
    </row>
    <row r="46" spans="1:44" s="452" customFormat="1" ht="39.950000000000003" customHeight="1">
      <c r="A46" s="528" t="s">
        <v>1530</v>
      </c>
      <c r="B46" s="518" t="s">
        <v>1531</v>
      </c>
      <c r="C46" s="448"/>
      <c r="D46" s="448"/>
      <c r="E46" s="448"/>
      <c r="F46" s="448"/>
      <c r="G46" s="448"/>
      <c r="H46" s="448"/>
      <c r="I46" s="448"/>
      <c r="J46" s="448"/>
      <c r="K46" s="448"/>
      <c r="L46" s="448"/>
      <c r="M46" s="448"/>
      <c r="N46" s="448"/>
      <c r="O46" s="448"/>
      <c r="P46" s="448"/>
      <c r="Q46" s="448"/>
      <c r="R46" s="448"/>
      <c r="S46" s="448"/>
      <c r="T46" s="555"/>
      <c r="U46" s="448"/>
      <c r="V46" s="448"/>
      <c r="W46" s="448"/>
      <c r="X46" s="409">
        <f>[4]ОтчетГБ!H73+[4]ОтчетГБ!H83+[4]ОтчетГБ!H117+[4]ОтчетГБ!H118+[4]ОтчетГБ!H206+[4]ОтчетГБ!H207+[4]ОтчетГБ!H237+[4]ОтчетГБ!H238</f>
        <v>10433161.180079998</v>
      </c>
      <c r="Y46" s="448"/>
      <c r="Z46" s="448"/>
      <c r="AA46" s="448"/>
      <c r="AB46" s="448"/>
      <c r="AC46" s="448"/>
      <c r="AD46" s="448"/>
      <c r="AE46" s="448"/>
      <c r="AF46" s="448"/>
      <c r="AG46" s="448"/>
      <c r="AH46" s="448"/>
      <c r="AI46" s="448"/>
      <c r="AJ46" s="448"/>
      <c r="AK46" s="448"/>
      <c r="AL46" s="448"/>
      <c r="AM46" s="448"/>
      <c r="AN46" s="448"/>
      <c r="AO46" s="448"/>
      <c r="AP46" s="448"/>
      <c r="AQ46" s="556"/>
      <c r="AR46" s="678">
        <f t="shared" si="0"/>
        <v>10433161.180079998</v>
      </c>
    </row>
    <row r="47" spans="1:44" s="452" customFormat="1" ht="39.950000000000003" customHeight="1">
      <c r="A47" s="528" t="s">
        <v>1532</v>
      </c>
      <c r="B47" s="518" t="s">
        <v>1533</v>
      </c>
      <c r="C47" s="448"/>
      <c r="D47" s="448"/>
      <c r="E47" s="448"/>
      <c r="F47" s="409">
        <f>[4]ОтчетГБ!H199</f>
        <v>38265</v>
      </c>
      <c r="G47" s="448"/>
      <c r="H47" s="448"/>
      <c r="I47" s="448"/>
      <c r="J47" s="448"/>
      <c r="K47" s="448"/>
      <c r="L47" s="448"/>
      <c r="M47" s="448"/>
      <c r="N47" s="448"/>
      <c r="O47" s="448"/>
      <c r="P47" s="448"/>
      <c r="Q47" s="448"/>
      <c r="R47" s="448"/>
      <c r="S47" s="448"/>
      <c r="T47" s="556"/>
      <c r="U47" s="448"/>
      <c r="V47" s="448"/>
      <c r="W47" s="448"/>
      <c r="X47" s="409">
        <f>[4]ОтчетГБ!H80+[4]ОтчетГБ!H81</f>
        <v>257016.99202000001</v>
      </c>
      <c r="Y47" s="448"/>
      <c r="Z47" s="448"/>
      <c r="AA47" s="448"/>
      <c r="AB47" s="448"/>
      <c r="AC47" s="448"/>
      <c r="AD47" s="448"/>
      <c r="AE47" s="448"/>
      <c r="AF47" s="448"/>
      <c r="AG47" s="448"/>
      <c r="AH47" s="448"/>
      <c r="AI47" s="448"/>
      <c r="AJ47" s="448"/>
      <c r="AK47" s="448"/>
      <c r="AL47" s="448"/>
      <c r="AM47" s="448"/>
      <c r="AN47" s="448"/>
      <c r="AO47" s="448"/>
      <c r="AP47" s="448"/>
      <c r="AQ47" s="556"/>
      <c r="AR47" s="678">
        <f t="shared" si="0"/>
        <v>295281.99202000001</v>
      </c>
    </row>
    <row r="48" spans="1:44" s="452" customFormat="1" ht="39.950000000000003" customHeight="1">
      <c r="A48" s="523" t="s">
        <v>1534</v>
      </c>
      <c r="B48" s="508" t="s">
        <v>1535</v>
      </c>
      <c r="C48" s="448"/>
      <c r="D48" s="448"/>
      <c r="E48" s="448"/>
      <c r="F48" s="448"/>
      <c r="G48" s="448"/>
      <c r="H48" s="448"/>
      <c r="I48" s="448"/>
      <c r="J48" s="448"/>
      <c r="K48" s="448"/>
      <c r="L48" s="448"/>
      <c r="M48" s="448"/>
      <c r="N48" s="448"/>
      <c r="O48" s="448"/>
      <c r="P48" s="448"/>
      <c r="Q48" s="448"/>
      <c r="R48" s="448"/>
      <c r="S48" s="448"/>
      <c r="T48" s="556"/>
      <c r="U48" s="448"/>
      <c r="V48" s="448"/>
      <c r="W48" s="448"/>
      <c r="X48" s="448"/>
      <c r="Y48" s="448"/>
      <c r="Z48" s="448"/>
      <c r="AA48" s="448"/>
      <c r="AB48" s="448"/>
      <c r="AC48" s="448"/>
      <c r="AD48" s="448"/>
      <c r="AE48" s="448"/>
      <c r="AF48" s="448"/>
      <c r="AG48" s="448"/>
      <c r="AH48" s="448"/>
      <c r="AI48" s="448"/>
      <c r="AJ48" s="448"/>
      <c r="AK48" s="448"/>
      <c r="AL48" s="448"/>
      <c r="AM48" s="448"/>
      <c r="AN48" s="448"/>
      <c r="AO48" s="448"/>
      <c r="AP48" s="448"/>
      <c r="AQ48" s="556"/>
      <c r="AR48" s="678">
        <f t="shared" si="0"/>
        <v>0</v>
      </c>
    </row>
    <row r="49" spans="1:44" s="452" customFormat="1" ht="39.950000000000003" customHeight="1">
      <c r="A49" s="523" t="s">
        <v>1536</v>
      </c>
      <c r="B49" s="508" t="s">
        <v>1537</v>
      </c>
      <c r="C49" s="448"/>
      <c r="D49" s="448"/>
      <c r="E49" s="448"/>
      <c r="F49" s="409">
        <f>[4]ОтчетГБ!H64+[4]ОтчетГБ!H273</f>
        <v>219525.236</v>
      </c>
      <c r="G49" s="409">
        <f>[4]ОтчетГБ!H13</f>
        <v>1168157.4983999999</v>
      </c>
      <c r="H49" s="448"/>
      <c r="I49" s="448"/>
      <c r="J49" s="448"/>
      <c r="K49" s="448"/>
      <c r="L49" s="448"/>
      <c r="M49" s="448"/>
      <c r="N49" s="448"/>
      <c r="O49" s="409">
        <f>[4]ОтчетГБ!H268</f>
        <v>9809</v>
      </c>
      <c r="P49" s="448"/>
      <c r="Q49" s="448"/>
      <c r="R49" s="448"/>
      <c r="S49" s="448"/>
      <c r="T49" s="558">
        <f>[4]ОтчетГБ!H178</f>
        <v>11277390.468699999</v>
      </c>
      <c r="U49" s="409">
        <f>[4]ОтчетГБ!H276</f>
        <v>160640</v>
      </c>
      <c r="V49" s="409">
        <f>[4]ОтчетГБ!H278</f>
        <v>6240</v>
      </c>
      <c r="W49" s="448"/>
      <c r="X49" s="409"/>
      <c r="Y49" s="448"/>
      <c r="Z49" s="448"/>
      <c r="AA49" s="448"/>
      <c r="AB49" s="448"/>
      <c r="AC49" s="448"/>
      <c r="AD49" s="448"/>
      <c r="AE49" s="448"/>
      <c r="AF49" s="448"/>
      <c r="AG49" s="448"/>
      <c r="AH49" s="448"/>
      <c r="AI49" s="448"/>
      <c r="AJ49" s="448"/>
      <c r="AK49" s="448"/>
      <c r="AL49" s="448"/>
      <c r="AM49" s="448"/>
      <c r="AN49" s="448"/>
      <c r="AO49" s="448"/>
      <c r="AP49" s="448"/>
      <c r="AQ49" s="556"/>
      <c r="AR49" s="678">
        <f t="shared" si="0"/>
        <v>12841762.2031</v>
      </c>
    </row>
    <row r="50" spans="1:44" s="443" customFormat="1" ht="39.950000000000003" customHeight="1">
      <c r="A50" s="504" t="s">
        <v>1538</v>
      </c>
      <c r="B50" s="505" t="s">
        <v>1539</v>
      </c>
      <c r="C50" s="467"/>
      <c r="D50" s="467"/>
      <c r="E50" s="467"/>
      <c r="F50" s="467"/>
      <c r="G50" s="467"/>
      <c r="H50" s="467"/>
      <c r="I50" s="467"/>
      <c r="J50" s="467"/>
      <c r="K50" s="467"/>
      <c r="L50" s="467"/>
      <c r="M50" s="467"/>
      <c r="N50" s="467"/>
      <c r="O50" s="467"/>
      <c r="P50" s="467"/>
      <c r="Q50" s="467"/>
      <c r="R50" s="467"/>
      <c r="S50" s="467"/>
      <c r="T50" s="553"/>
      <c r="U50" s="467"/>
      <c r="V50" s="467"/>
      <c r="W50" s="467"/>
      <c r="X50" s="467"/>
      <c r="Y50" s="467"/>
      <c r="Z50" s="467"/>
      <c r="AA50" s="467"/>
      <c r="AB50" s="467"/>
      <c r="AC50" s="467"/>
      <c r="AD50" s="467"/>
      <c r="AE50" s="467"/>
      <c r="AF50" s="467"/>
      <c r="AG50" s="467"/>
      <c r="AH50" s="467"/>
      <c r="AI50" s="467"/>
      <c r="AJ50" s="467"/>
      <c r="AK50" s="467"/>
      <c r="AL50" s="467"/>
      <c r="AM50" s="467"/>
      <c r="AN50" s="467"/>
      <c r="AO50" s="467"/>
      <c r="AP50" s="467"/>
      <c r="AQ50" s="553"/>
      <c r="AR50" s="678">
        <f t="shared" si="0"/>
        <v>0</v>
      </c>
    </row>
    <row r="51" spans="1:44" s="452" customFormat="1" ht="39.950000000000003" customHeight="1">
      <c r="A51" s="507" t="s">
        <v>1540</v>
      </c>
      <c r="B51" s="508" t="s">
        <v>1541</v>
      </c>
      <c r="C51" s="448"/>
      <c r="D51" s="448"/>
      <c r="E51" s="448"/>
      <c r="F51" s="448"/>
      <c r="G51" s="448"/>
      <c r="H51" s="448"/>
      <c r="I51" s="448"/>
      <c r="J51" s="448"/>
      <c r="K51" s="448"/>
      <c r="L51" s="448"/>
      <c r="M51" s="448"/>
      <c r="N51" s="448"/>
      <c r="O51" s="448"/>
      <c r="P51" s="448"/>
      <c r="Q51" s="448"/>
      <c r="R51" s="448"/>
      <c r="S51" s="448"/>
      <c r="T51" s="556"/>
      <c r="U51" s="448"/>
      <c r="V51" s="448"/>
      <c r="W51" s="448"/>
      <c r="X51" s="448"/>
      <c r="Y51" s="448"/>
      <c r="Z51" s="448"/>
      <c r="AA51" s="448"/>
      <c r="AB51" s="448"/>
      <c r="AC51" s="448"/>
      <c r="AD51" s="448"/>
      <c r="AE51" s="448"/>
      <c r="AF51" s="448"/>
      <c r="AG51" s="448"/>
      <c r="AH51" s="448"/>
      <c r="AI51" s="448"/>
      <c r="AJ51" s="448"/>
      <c r="AK51" s="448"/>
      <c r="AL51" s="448"/>
      <c r="AM51" s="448"/>
      <c r="AN51" s="448"/>
      <c r="AO51" s="448"/>
      <c r="AP51" s="448"/>
      <c r="AQ51" s="556"/>
      <c r="AR51" s="678">
        <f t="shared" si="0"/>
        <v>0</v>
      </c>
    </row>
    <row r="52" spans="1:44" s="461" customFormat="1" ht="39.950000000000003" customHeight="1">
      <c r="A52" s="531" t="s">
        <v>1542</v>
      </c>
      <c r="B52" s="515" t="s">
        <v>1543</v>
      </c>
      <c r="C52" s="458"/>
      <c r="D52" s="458"/>
      <c r="E52" s="458"/>
      <c r="F52" s="458"/>
      <c r="G52" s="458"/>
      <c r="H52" s="458"/>
      <c r="I52" s="458"/>
      <c r="J52" s="458"/>
      <c r="K52" s="458"/>
      <c r="L52" s="458"/>
      <c r="M52" s="458"/>
      <c r="N52" s="458"/>
      <c r="O52" s="458"/>
      <c r="P52" s="458"/>
      <c r="Q52" s="458"/>
      <c r="R52" s="458"/>
      <c r="S52" s="458"/>
      <c r="T52" s="557"/>
      <c r="U52" s="458"/>
      <c r="V52" s="458"/>
      <c r="W52" s="458"/>
      <c r="X52" s="458"/>
      <c r="Y52" s="458"/>
      <c r="Z52" s="458"/>
      <c r="AA52" s="458"/>
      <c r="AB52" s="458"/>
      <c r="AC52" s="458"/>
      <c r="AD52" s="458"/>
      <c r="AE52" s="458"/>
      <c r="AF52" s="458"/>
      <c r="AG52" s="458"/>
      <c r="AH52" s="458"/>
      <c r="AI52" s="458"/>
      <c r="AJ52" s="458"/>
      <c r="AK52" s="458"/>
      <c r="AL52" s="458"/>
      <c r="AM52" s="458"/>
      <c r="AN52" s="458"/>
      <c r="AO52" s="458"/>
      <c r="AP52" s="458"/>
      <c r="AQ52" s="557"/>
      <c r="AR52" s="678">
        <f t="shared" si="0"/>
        <v>0</v>
      </c>
    </row>
    <row r="53" spans="1:44" s="478" customFormat="1" ht="39.950000000000003" customHeight="1">
      <c r="A53" s="532" t="s">
        <v>1544</v>
      </c>
      <c r="B53" s="533" t="s">
        <v>1545</v>
      </c>
      <c r="C53" s="474"/>
      <c r="D53" s="474"/>
      <c r="E53" s="474"/>
      <c r="F53" s="409">
        <f>[4]ОтчетГБ!H181+[4]ОтчетГБ!H182</f>
        <v>10535403.614499999</v>
      </c>
      <c r="G53" s="474"/>
      <c r="H53" s="474"/>
      <c r="I53" s="474"/>
      <c r="J53" s="474"/>
      <c r="K53" s="474"/>
      <c r="L53" s="474"/>
      <c r="M53" s="474"/>
      <c r="N53" s="474"/>
      <c r="O53" s="474"/>
      <c r="P53" s="474"/>
      <c r="Q53" s="474"/>
      <c r="R53" s="474"/>
      <c r="S53" s="474"/>
      <c r="T53" s="559"/>
      <c r="U53" s="474"/>
      <c r="V53" s="474"/>
      <c r="W53" s="474"/>
      <c r="X53" s="474"/>
      <c r="Y53" s="474"/>
      <c r="Z53" s="474"/>
      <c r="AA53" s="474"/>
      <c r="AB53" s="474"/>
      <c r="AC53" s="474"/>
      <c r="AD53" s="474"/>
      <c r="AE53" s="474"/>
      <c r="AF53" s="474"/>
      <c r="AG53" s="474"/>
      <c r="AH53" s="474"/>
      <c r="AI53" s="474"/>
      <c r="AJ53" s="474"/>
      <c r="AK53" s="474"/>
      <c r="AL53" s="474"/>
      <c r="AM53" s="474"/>
      <c r="AN53" s="474"/>
      <c r="AO53" s="474"/>
      <c r="AP53" s="458"/>
      <c r="AQ53" s="559"/>
      <c r="AR53" s="678">
        <f t="shared" si="0"/>
        <v>10535403.614499999</v>
      </c>
    </row>
    <row r="54" spans="1:44" s="478" customFormat="1" ht="39.950000000000003" customHeight="1">
      <c r="A54" s="532" t="s">
        <v>1546</v>
      </c>
      <c r="B54" s="533" t="s">
        <v>1547</v>
      </c>
      <c r="C54" s="474"/>
      <c r="D54" s="474"/>
      <c r="E54" s="474"/>
      <c r="F54" s="474"/>
      <c r="G54" s="474"/>
      <c r="H54" s="474"/>
      <c r="I54" s="474"/>
      <c r="J54" s="474"/>
      <c r="K54" s="474"/>
      <c r="L54" s="474"/>
      <c r="M54" s="474"/>
      <c r="N54" s="474"/>
      <c r="O54" s="474"/>
      <c r="P54" s="474"/>
      <c r="Q54" s="474"/>
      <c r="R54" s="474"/>
      <c r="S54" s="474"/>
      <c r="T54" s="559"/>
      <c r="U54" s="474"/>
      <c r="V54" s="474"/>
      <c r="W54" s="474"/>
      <c r="X54" s="409">
        <f>[4]ОтчетГБ!H202+[4]ОтчетГБ!H235</f>
        <v>1380873.4342999998</v>
      </c>
      <c r="Y54" s="474"/>
      <c r="Z54" s="474"/>
      <c r="AA54" s="474"/>
      <c r="AB54" s="474"/>
      <c r="AC54" s="474"/>
      <c r="AD54" s="474"/>
      <c r="AE54" s="474"/>
      <c r="AF54" s="474"/>
      <c r="AG54" s="474"/>
      <c r="AH54" s="474"/>
      <c r="AI54" s="474"/>
      <c r="AJ54" s="474"/>
      <c r="AK54" s="474"/>
      <c r="AL54" s="474"/>
      <c r="AM54" s="474"/>
      <c r="AN54" s="474"/>
      <c r="AO54" s="474"/>
      <c r="AP54" s="458"/>
      <c r="AQ54" s="559"/>
      <c r="AR54" s="678">
        <f t="shared" si="0"/>
        <v>1380873.4342999998</v>
      </c>
    </row>
    <row r="55" spans="1:44" s="461" customFormat="1" ht="39.950000000000003" hidden="1" customHeight="1">
      <c r="A55" s="560" t="s">
        <v>1548</v>
      </c>
      <c r="B55" s="544" t="s">
        <v>1549</v>
      </c>
      <c r="C55" s="458"/>
      <c r="D55" s="458"/>
      <c r="E55" s="458"/>
      <c r="F55" s="458"/>
      <c r="G55" s="458"/>
      <c r="H55" s="458"/>
      <c r="I55" s="458"/>
      <c r="J55" s="458"/>
      <c r="K55" s="458"/>
      <c r="L55" s="458"/>
      <c r="M55" s="458"/>
      <c r="N55" s="458"/>
      <c r="O55" s="458"/>
      <c r="P55" s="458"/>
      <c r="Q55" s="458"/>
      <c r="R55" s="458"/>
      <c r="S55" s="458"/>
      <c r="T55" s="557"/>
      <c r="U55" s="458"/>
      <c r="V55" s="458"/>
      <c r="W55" s="458"/>
      <c r="X55" s="458"/>
      <c r="Y55" s="458"/>
      <c r="Z55" s="458"/>
      <c r="AA55" s="458"/>
      <c r="AB55" s="458"/>
      <c r="AC55" s="458"/>
      <c r="AD55" s="458"/>
      <c r="AE55" s="458"/>
      <c r="AF55" s="458"/>
      <c r="AG55" s="458"/>
      <c r="AH55" s="458"/>
      <c r="AI55" s="458"/>
      <c r="AJ55" s="458"/>
      <c r="AK55" s="458"/>
      <c r="AL55" s="458"/>
      <c r="AM55" s="458"/>
      <c r="AN55" s="458"/>
      <c r="AO55" s="458"/>
      <c r="AP55" s="458"/>
      <c r="AQ55" s="557"/>
      <c r="AR55" s="678">
        <f t="shared" si="0"/>
        <v>0</v>
      </c>
    </row>
    <row r="56" spans="1:44" s="478" customFormat="1" ht="39.950000000000003" hidden="1" customHeight="1">
      <c r="A56" s="537" t="s">
        <v>1550</v>
      </c>
      <c r="B56" s="536" t="s">
        <v>1551</v>
      </c>
      <c r="C56" s="474"/>
      <c r="D56" s="474"/>
      <c r="E56" s="474"/>
      <c r="F56" s="474"/>
      <c r="G56" s="474"/>
      <c r="H56" s="474"/>
      <c r="I56" s="474"/>
      <c r="J56" s="474"/>
      <c r="K56" s="474"/>
      <c r="L56" s="474"/>
      <c r="M56" s="474"/>
      <c r="N56" s="474"/>
      <c r="O56" s="474"/>
      <c r="P56" s="474"/>
      <c r="Q56" s="474"/>
      <c r="R56" s="474"/>
      <c r="S56" s="474"/>
      <c r="T56" s="559"/>
      <c r="U56" s="474"/>
      <c r="V56" s="474"/>
      <c r="W56" s="474"/>
      <c r="X56" s="474"/>
      <c r="Y56" s="474"/>
      <c r="Z56" s="474"/>
      <c r="AA56" s="474"/>
      <c r="AB56" s="474"/>
      <c r="AC56" s="474"/>
      <c r="AD56" s="474"/>
      <c r="AE56" s="474"/>
      <c r="AF56" s="474"/>
      <c r="AG56" s="474"/>
      <c r="AH56" s="474"/>
      <c r="AI56" s="474"/>
      <c r="AJ56" s="474"/>
      <c r="AK56" s="474"/>
      <c r="AL56" s="474"/>
      <c r="AM56" s="474"/>
      <c r="AN56" s="474"/>
      <c r="AO56" s="474"/>
      <c r="AP56" s="458"/>
      <c r="AQ56" s="559"/>
      <c r="AR56" s="678">
        <f t="shared" si="0"/>
        <v>0</v>
      </c>
    </row>
    <row r="57" spans="1:44" s="478" customFormat="1" ht="39.950000000000003" hidden="1" customHeight="1">
      <c r="A57" s="537" t="s">
        <v>1552</v>
      </c>
      <c r="B57" s="536" t="s">
        <v>1553</v>
      </c>
      <c r="C57" s="474"/>
      <c r="D57" s="474"/>
      <c r="E57" s="474"/>
      <c r="F57" s="474"/>
      <c r="G57" s="474"/>
      <c r="H57" s="474"/>
      <c r="I57" s="474"/>
      <c r="J57" s="474"/>
      <c r="K57" s="474"/>
      <c r="L57" s="474"/>
      <c r="M57" s="474"/>
      <c r="N57" s="474"/>
      <c r="O57" s="474"/>
      <c r="P57" s="474"/>
      <c r="Q57" s="474"/>
      <c r="R57" s="474"/>
      <c r="S57" s="474"/>
      <c r="T57" s="559"/>
      <c r="U57" s="474"/>
      <c r="V57" s="474"/>
      <c r="W57" s="474"/>
      <c r="X57" s="474"/>
      <c r="Y57" s="474"/>
      <c r="Z57" s="474"/>
      <c r="AA57" s="474"/>
      <c r="AB57" s="474"/>
      <c r="AC57" s="474"/>
      <c r="AD57" s="474"/>
      <c r="AE57" s="474"/>
      <c r="AF57" s="474"/>
      <c r="AG57" s="474"/>
      <c r="AH57" s="474"/>
      <c r="AI57" s="474"/>
      <c r="AJ57" s="474"/>
      <c r="AK57" s="474"/>
      <c r="AL57" s="474"/>
      <c r="AM57" s="474"/>
      <c r="AN57" s="474"/>
      <c r="AO57" s="474"/>
      <c r="AP57" s="458"/>
      <c r="AQ57" s="559"/>
      <c r="AR57" s="678">
        <f t="shared" si="0"/>
        <v>0</v>
      </c>
    </row>
    <row r="58" spans="1:44" s="478" customFormat="1" ht="39.950000000000003" customHeight="1">
      <c r="A58" s="538" t="s">
        <v>1554</v>
      </c>
      <c r="B58" s="533" t="s">
        <v>1555</v>
      </c>
      <c r="C58" s="474"/>
      <c r="D58" s="474"/>
      <c r="E58" s="474"/>
      <c r="F58" s="409">
        <f>'HP-HC2'!CL58</f>
        <v>1134447.8</v>
      </c>
      <c r="G58" s="474"/>
      <c r="H58" s="474"/>
      <c r="I58" s="474"/>
      <c r="J58" s="474"/>
      <c r="K58" s="474"/>
      <c r="L58" s="474"/>
      <c r="M58" s="474"/>
      <c r="N58" s="474"/>
      <c r="O58" s="474"/>
      <c r="P58" s="474"/>
      <c r="Q58" s="474"/>
      <c r="R58" s="474"/>
      <c r="S58" s="474"/>
      <c r="T58" s="559"/>
      <c r="U58" s="474"/>
      <c r="V58" s="474"/>
      <c r="W58" s="474"/>
      <c r="X58" s="474"/>
      <c r="Y58" s="474"/>
      <c r="Z58" s="474"/>
      <c r="AA58" s="474"/>
      <c r="AB58" s="474"/>
      <c r="AC58" s="474"/>
      <c r="AD58" s="474"/>
      <c r="AE58" s="474"/>
      <c r="AF58" s="474"/>
      <c r="AG58" s="474"/>
      <c r="AH58" s="474"/>
      <c r="AI58" s="474"/>
      <c r="AJ58" s="474"/>
      <c r="AK58" s="474"/>
      <c r="AL58" s="474"/>
      <c r="AM58" s="474"/>
      <c r="AN58" s="474"/>
      <c r="AO58" s="474"/>
      <c r="AP58" s="458"/>
      <c r="AQ58" s="559"/>
      <c r="AR58" s="678">
        <f t="shared" si="0"/>
        <v>1134447.8</v>
      </c>
    </row>
    <row r="59" spans="1:44" s="452" customFormat="1" ht="39.950000000000003" customHeight="1">
      <c r="A59" s="507" t="s">
        <v>1556</v>
      </c>
      <c r="B59" s="508" t="s">
        <v>1389</v>
      </c>
      <c r="C59" s="448"/>
      <c r="D59" s="448"/>
      <c r="E59" s="448"/>
      <c r="F59" s="448"/>
      <c r="G59" s="448"/>
      <c r="H59" s="448"/>
      <c r="I59" s="448"/>
      <c r="J59" s="448"/>
      <c r="K59" s="448"/>
      <c r="L59" s="448"/>
      <c r="M59" s="448"/>
      <c r="N59" s="448"/>
      <c r="O59" s="448"/>
      <c r="P59" s="448"/>
      <c r="Q59" s="448"/>
      <c r="R59" s="448"/>
      <c r="S59" s="448"/>
      <c r="T59" s="556"/>
      <c r="U59" s="448"/>
      <c r="V59" s="448"/>
      <c r="W59" s="448"/>
      <c r="X59" s="448"/>
      <c r="Y59" s="448"/>
      <c r="Z59" s="448"/>
      <c r="AA59" s="448"/>
      <c r="AB59" s="448"/>
      <c r="AC59" s="448"/>
      <c r="AD59" s="448"/>
      <c r="AE59" s="448"/>
      <c r="AF59" s="448"/>
      <c r="AG59" s="448"/>
      <c r="AH59" s="448"/>
      <c r="AI59" s="448"/>
      <c r="AJ59" s="448"/>
      <c r="AK59" s="409">
        <f>'HP-HC2'!BJ59</f>
        <v>9001196</v>
      </c>
      <c r="AL59" s="448"/>
      <c r="AM59" s="448"/>
      <c r="AN59" s="448"/>
      <c r="AO59" s="448"/>
      <c r="AP59" s="448"/>
      <c r="AQ59" s="556"/>
      <c r="AR59" s="678">
        <f t="shared" si="0"/>
        <v>9001196</v>
      </c>
    </row>
    <row r="60" spans="1:44" s="452" customFormat="1" ht="39.950000000000003" customHeight="1">
      <c r="A60" s="519" t="s">
        <v>1557</v>
      </c>
      <c r="B60" s="520" t="s">
        <v>1391</v>
      </c>
      <c r="C60" s="448"/>
      <c r="D60" s="448"/>
      <c r="E60" s="448"/>
      <c r="F60" s="448"/>
      <c r="G60" s="448"/>
      <c r="H60" s="448"/>
      <c r="I60" s="448"/>
      <c r="J60" s="448"/>
      <c r="K60" s="448"/>
      <c r="L60" s="448"/>
      <c r="M60" s="448"/>
      <c r="N60" s="448"/>
      <c r="O60" s="448"/>
      <c r="P60" s="448"/>
      <c r="Q60" s="448"/>
      <c r="R60" s="448"/>
      <c r="S60" s="448"/>
      <c r="T60" s="556"/>
      <c r="U60" s="448"/>
      <c r="V60" s="448"/>
      <c r="W60" s="448"/>
      <c r="X60" s="448"/>
      <c r="Y60" s="448"/>
      <c r="Z60" s="448"/>
      <c r="AA60" s="448"/>
      <c r="AB60" s="448"/>
      <c r="AC60" s="448"/>
      <c r="AD60" s="448"/>
      <c r="AE60" s="448"/>
      <c r="AF60" s="448"/>
      <c r="AG60" s="448"/>
      <c r="AH60" s="448"/>
      <c r="AI60" s="448"/>
      <c r="AJ60" s="448"/>
      <c r="AK60" s="448"/>
      <c r="AL60" s="448"/>
      <c r="AM60" s="448"/>
      <c r="AN60" s="448"/>
      <c r="AO60" s="448"/>
      <c r="AP60" s="448"/>
      <c r="AQ60" s="556"/>
      <c r="AR60" s="678">
        <f t="shared" si="0"/>
        <v>0</v>
      </c>
    </row>
    <row r="61" spans="1:44" s="443" customFormat="1" ht="39.950000000000003" customHeight="1">
      <c r="A61" s="504" t="s">
        <v>1558</v>
      </c>
      <c r="B61" s="505" t="s">
        <v>1559</v>
      </c>
      <c r="C61" s="467"/>
      <c r="D61" s="467"/>
      <c r="E61" s="467"/>
      <c r="F61" s="467"/>
      <c r="G61" s="467"/>
      <c r="H61" s="467"/>
      <c r="I61" s="467"/>
      <c r="J61" s="467"/>
      <c r="K61" s="467"/>
      <c r="L61" s="467"/>
      <c r="M61" s="467"/>
      <c r="N61" s="467"/>
      <c r="O61" s="467"/>
      <c r="P61" s="467"/>
      <c r="Q61" s="467"/>
      <c r="R61" s="467"/>
      <c r="S61" s="467"/>
      <c r="T61" s="553"/>
      <c r="U61" s="467"/>
      <c r="V61" s="467"/>
      <c r="W61" s="467"/>
      <c r="X61" s="467"/>
      <c r="Y61" s="467"/>
      <c r="Z61" s="467"/>
      <c r="AA61" s="467"/>
      <c r="AB61" s="467"/>
      <c r="AC61" s="467"/>
      <c r="AD61" s="467"/>
      <c r="AE61" s="467"/>
      <c r="AF61" s="467"/>
      <c r="AG61" s="467"/>
      <c r="AH61" s="467"/>
      <c r="AI61" s="467"/>
      <c r="AJ61" s="467"/>
      <c r="AK61" s="467"/>
      <c r="AL61" s="467"/>
      <c r="AM61" s="467"/>
      <c r="AN61" s="467"/>
      <c r="AO61" s="467"/>
      <c r="AP61" s="467"/>
      <c r="AQ61" s="553"/>
      <c r="AR61" s="678">
        <f t="shared" si="0"/>
        <v>0</v>
      </c>
    </row>
    <row r="62" spans="1:44" s="452" customFormat="1" ht="39.950000000000003" customHeight="1">
      <c r="A62" s="539" t="s">
        <v>1560</v>
      </c>
      <c r="B62" s="540" t="s">
        <v>1561</v>
      </c>
      <c r="C62" s="448"/>
      <c r="D62" s="448"/>
      <c r="E62" s="448"/>
      <c r="F62" s="409"/>
      <c r="G62" s="409"/>
      <c r="H62" s="448"/>
      <c r="I62" s="448"/>
      <c r="J62" s="448"/>
      <c r="K62" s="409"/>
      <c r="L62" s="448"/>
      <c r="M62" s="448"/>
      <c r="N62" s="448"/>
      <c r="O62" s="448"/>
      <c r="P62" s="448"/>
      <c r="Q62" s="448"/>
      <c r="R62" s="448"/>
      <c r="S62" s="448"/>
      <c r="T62" s="556"/>
      <c r="U62" s="448"/>
      <c r="V62" s="448"/>
      <c r="W62" s="448"/>
      <c r="X62" s="409"/>
      <c r="Y62" s="448"/>
      <c r="Z62" s="448"/>
      <c r="AA62" s="448"/>
      <c r="AB62" s="448"/>
      <c r="AC62" s="409"/>
      <c r="AD62" s="409"/>
      <c r="AE62" s="448"/>
      <c r="AF62" s="448"/>
      <c r="AG62" s="448"/>
      <c r="AH62" s="448"/>
      <c r="AI62" s="448"/>
      <c r="AJ62" s="448"/>
      <c r="AK62" s="448"/>
      <c r="AL62" s="448"/>
      <c r="AM62" s="448"/>
      <c r="AN62" s="448"/>
      <c r="AO62" s="448"/>
      <c r="AP62" s="448"/>
      <c r="AQ62" s="558"/>
      <c r="AR62" s="678"/>
    </row>
    <row r="63" spans="1:44" s="452" customFormat="1" ht="39.950000000000003" customHeight="1">
      <c r="A63" s="541" t="s">
        <v>1562</v>
      </c>
      <c r="B63" s="542" t="s">
        <v>1563</v>
      </c>
      <c r="C63" s="448"/>
      <c r="D63" s="448"/>
      <c r="E63" s="448"/>
      <c r="F63" s="448"/>
      <c r="G63" s="448"/>
      <c r="H63" s="448"/>
      <c r="I63" s="448"/>
      <c r="J63" s="448"/>
      <c r="K63" s="448"/>
      <c r="L63" s="448"/>
      <c r="M63" s="448"/>
      <c r="N63" s="448"/>
      <c r="O63" s="448"/>
      <c r="P63" s="448"/>
      <c r="Q63" s="448"/>
      <c r="R63" s="448"/>
      <c r="S63" s="448"/>
      <c r="T63" s="556"/>
      <c r="U63" s="448"/>
      <c r="V63" s="448"/>
      <c r="W63" s="448"/>
      <c r="X63" s="448"/>
      <c r="Y63" s="448"/>
      <c r="Z63" s="448"/>
      <c r="AA63" s="448"/>
      <c r="AB63" s="448"/>
      <c r="AC63" s="448"/>
      <c r="AD63" s="448"/>
      <c r="AE63" s="448"/>
      <c r="AF63" s="448"/>
      <c r="AG63" s="448"/>
      <c r="AH63" s="448"/>
      <c r="AI63" s="448"/>
      <c r="AJ63" s="448"/>
      <c r="AK63" s="448"/>
      <c r="AL63" s="448"/>
      <c r="AM63" s="448"/>
      <c r="AN63" s="448"/>
      <c r="AO63" s="448"/>
      <c r="AP63" s="448"/>
      <c r="AQ63" s="556"/>
      <c r="AR63" s="678"/>
    </row>
    <row r="64" spans="1:44" s="461" customFormat="1" ht="39.950000000000003" customHeight="1">
      <c r="A64" s="543" t="s">
        <v>1564</v>
      </c>
      <c r="B64" s="544" t="s">
        <v>1565</v>
      </c>
      <c r="C64" s="458"/>
      <c r="D64" s="458"/>
      <c r="E64" s="458"/>
      <c r="F64" s="409"/>
      <c r="G64" s="458"/>
      <c r="H64" s="458"/>
      <c r="I64" s="458"/>
      <c r="J64" s="458"/>
      <c r="K64" s="458"/>
      <c r="L64" s="458"/>
      <c r="M64" s="458"/>
      <c r="N64" s="458"/>
      <c r="O64" s="458"/>
      <c r="P64" s="458"/>
      <c r="Q64" s="458"/>
      <c r="R64" s="458"/>
      <c r="S64" s="458"/>
      <c r="T64" s="557"/>
      <c r="U64" s="458"/>
      <c r="V64" s="458"/>
      <c r="W64" s="458"/>
      <c r="X64" s="409"/>
      <c r="Y64" s="458"/>
      <c r="Z64" s="458"/>
      <c r="AA64" s="458"/>
      <c r="AB64" s="458"/>
      <c r="AC64" s="458"/>
      <c r="AD64" s="458"/>
      <c r="AE64" s="458"/>
      <c r="AF64" s="458"/>
      <c r="AG64" s="458"/>
      <c r="AH64" s="458"/>
      <c r="AI64" s="458"/>
      <c r="AJ64" s="458"/>
      <c r="AK64" s="458"/>
      <c r="AL64" s="458"/>
      <c r="AM64" s="458"/>
      <c r="AN64" s="458"/>
      <c r="AO64" s="458"/>
      <c r="AP64" s="458"/>
      <c r="AQ64" s="557"/>
      <c r="AR64" s="678"/>
    </row>
    <row r="65" spans="1:44" s="461" customFormat="1" ht="39.950000000000003" customHeight="1">
      <c r="A65" s="509" t="s">
        <v>1566</v>
      </c>
      <c r="B65" s="510" t="s">
        <v>1848</v>
      </c>
      <c r="C65" s="458"/>
      <c r="D65" s="458"/>
      <c r="E65" s="458"/>
      <c r="F65" s="409"/>
      <c r="G65" s="458"/>
      <c r="H65" s="458"/>
      <c r="I65" s="458"/>
      <c r="J65" s="458"/>
      <c r="K65" s="409"/>
      <c r="L65" s="458"/>
      <c r="M65" s="458"/>
      <c r="N65" s="458"/>
      <c r="O65" s="458"/>
      <c r="P65" s="458"/>
      <c r="Q65" s="458"/>
      <c r="R65" s="458"/>
      <c r="S65" s="458"/>
      <c r="T65" s="557"/>
      <c r="U65" s="458"/>
      <c r="V65" s="458"/>
      <c r="W65" s="458"/>
      <c r="X65" s="409"/>
      <c r="Y65" s="458"/>
      <c r="Z65" s="458"/>
      <c r="AA65" s="458"/>
      <c r="AB65" s="458"/>
      <c r="AC65" s="458"/>
      <c r="AD65" s="458"/>
      <c r="AE65" s="458"/>
      <c r="AF65" s="458"/>
      <c r="AG65" s="458"/>
      <c r="AH65" s="458"/>
      <c r="AI65" s="458"/>
      <c r="AJ65" s="458"/>
      <c r="AK65" s="458"/>
      <c r="AL65" s="458"/>
      <c r="AM65" s="458"/>
      <c r="AN65" s="458"/>
      <c r="AO65" s="458"/>
      <c r="AP65" s="458"/>
      <c r="AQ65" s="557"/>
      <c r="AR65" s="678"/>
    </row>
    <row r="66" spans="1:44" s="461" customFormat="1" ht="39.950000000000003" customHeight="1">
      <c r="A66" s="543" t="s">
        <v>1567</v>
      </c>
      <c r="B66" s="544" t="s">
        <v>1568</v>
      </c>
      <c r="C66" s="458"/>
      <c r="D66" s="458"/>
      <c r="E66" s="458"/>
      <c r="F66" s="458"/>
      <c r="G66" s="458"/>
      <c r="H66" s="458"/>
      <c r="I66" s="458"/>
      <c r="J66" s="458"/>
      <c r="K66" s="458"/>
      <c r="L66" s="458"/>
      <c r="M66" s="458"/>
      <c r="N66" s="458"/>
      <c r="O66" s="458"/>
      <c r="P66" s="458"/>
      <c r="Q66" s="458"/>
      <c r="R66" s="458"/>
      <c r="S66" s="458"/>
      <c r="T66" s="557"/>
      <c r="U66" s="458"/>
      <c r="V66" s="458"/>
      <c r="W66" s="458"/>
      <c r="X66" s="458"/>
      <c r="Y66" s="458"/>
      <c r="Z66" s="458"/>
      <c r="AA66" s="458"/>
      <c r="AB66" s="458"/>
      <c r="AC66" s="458"/>
      <c r="AD66" s="458"/>
      <c r="AE66" s="458"/>
      <c r="AF66" s="458"/>
      <c r="AG66" s="458"/>
      <c r="AH66" s="458"/>
      <c r="AI66" s="458"/>
      <c r="AJ66" s="458"/>
      <c r="AK66" s="458"/>
      <c r="AL66" s="458"/>
      <c r="AM66" s="458"/>
      <c r="AN66" s="458"/>
      <c r="AO66" s="458"/>
      <c r="AP66" s="458"/>
      <c r="AQ66" s="557"/>
      <c r="AR66" s="678"/>
    </row>
    <row r="67" spans="1:44" s="461" customFormat="1" ht="39.950000000000003" customHeight="1">
      <c r="A67" s="543" t="s">
        <v>1569</v>
      </c>
      <c r="B67" s="544" t="s">
        <v>1570</v>
      </c>
      <c r="C67" s="458"/>
      <c r="D67" s="458"/>
      <c r="E67" s="458"/>
      <c r="F67" s="409"/>
      <c r="G67" s="458"/>
      <c r="H67" s="458"/>
      <c r="I67" s="458"/>
      <c r="J67" s="458"/>
      <c r="K67" s="458"/>
      <c r="L67" s="458"/>
      <c r="M67" s="458"/>
      <c r="N67" s="458"/>
      <c r="O67" s="458"/>
      <c r="P67" s="458"/>
      <c r="Q67" s="458"/>
      <c r="R67" s="458"/>
      <c r="S67" s="458"/>
      <c r="T67" s="557"/>
      <c r="U67" s="458"/>
      <c r="V67" s="458"/>
      <c r="W67" s="458"/>
      <c r="X67" s="458"/>
      <c r="Y67" s="458"/>
      <c r="Z67" s="458"/>
      <c r="AA67" s="458"/>
      <c r="AB67" s="458"/>
      <c r="AC67" s="458"/>
      <c r="AD67" s="458"/>
      <c r="AE67" s="458"/>
      <c r="AF67" s="458"/>
      <c r="AG67" s="458"/>
      <c r="AH67" s="458"/>
      <c r="AI67" s="458"/>
      <c r="AJ67" s="458"/>
      <c r="AK67" s="458"/>
      <c r="AL67" s="458"/>
      <c r="AM67" s="458"/>
      <c r="AN67" s="458"/>
      <c r="AO67" s="458"/>
      <c r="AP67" s="458"/>
      <c r="AQ67" s="557"/>
      <c r="AR67" s="678"/>
    </row>
    <row r="68" spans="1:44" s="461" customFormat="1" ht="39.950000000000003" customHeight="1">
      <c r="A68" s="543" t="s">
        <v>1571</v>
      </c>
      <c r="B68" s="544" t="s">
        <v>1572</v>
      </c>
      <c r="C68" s="458"/>
      <c r="D68" s="458"/>
      <c r="E68" s="458"/>
      <c r="F68" s="458"/>
      <c r="G68" s="458"/>
      <c r="H68" s="458"/>
      <c r="I68" s="458"/>
      <c r="J68" s="458"/>
      <c r="K68" s="458"/>
      <c r="L68" s="458"/>
      <c r="M68" s="458"/>
      <c r="N68" s="458"/>
      <c r="O68" s="458"/>
      <c r="P68" s="458"/>
      <c r="Q68" s="458"/>
      <c r="R68" s="458"/>
      <c r="S68" s="458"/>
      <c r="T68" s="557"/>
      <c r="U68" s="458"/>
      <c r="V68" s="458"/>
      <c r="W68" s="458"/>
      <c r="X68" s="458"/>
      <c r="Y68" s="458"/>
      <c r="Z68" s="458"/>
      <c r="AA68" s="458"/>
      <c r="AB68" s="458"/>
      <c r="AC68" s="458"/>
      <c r="AD68" s="458"/>
      <c r="AE68" s="458"/>
      <c r="AF68" s="458"/>
      <c r="AG68" s="458"/>
      <c r="AH68" s="458"/>
      <c r="AI68" s="458"/>
      <c r="AJ68" s="458"/>
      <c r="AK68" s="458"/>
      <c r="AL68" s="458"/>
      <c r="AM68" s="458"/>
      <c r="AN68" s="458"/>
      <c r="AO68" s="458"/>
      <c r="AP68" s="458"/>
      <c r="AQ68" s="557"/>
      <c r="AR68" s="678"/>
    </row>
    <row r="69" spans="1:44" s="452" customFormat="1" ht="39.950000000000003" customHeight="1">
      <c r="A69" s="539" t="s">
        <v>1573</v>
      </c>
      <c r="B69" s="518" t="s">
        <v>1574</v>
      </c>
      <c r="C69" s="448"/>
      <c r="D69" s="448"/>
      <c r="E69" s="448"/>
      <c r="F69" s="409">
        <f>[4]ОтчетГБ!H184</f>
        <v>1831601</v>
      </c>
      <c r="G69" s="448"/>
      <c r="H69" s="448"/>
      <c r="I69" s="448"/>
      <c r="J69" s="448"/>
      <c r="K69" s="448"/>
      <c r="L69" s="448"/>
      <c r="M69" s="448"/>
      <c r="N69" s="448"/>
      <c r="O69" s="448"/>
      <c r="P69" s="448"/>
      <c r="Q69" s="448"/>
      <c r="R69" s="448"/>
      <c r="S69" s="448"/>
      <c r="T69" s="556"/>
      <c r="U69" s="448"/>
      <c r="V69" s="448"/>
      <c r="W69" s="448"/>
      <c r="X69" s="448"/>
      <c r="Y69" s="448"/>
      <c r="Z69" s="448"/>
      <c r="AA69" s="448"/>
      <c r="AB69" s="448"/>
      <c r="AC69" s="448"/>
      <c r="AD69" s="448"/>
      <c r="AE69" s="448"/>
      <c r="AF69" s="448"/>
      <c r="AG69" s="448"/>
      <c r="AH69" s="448"/>
      <c r="AI69" s="448"/>
      <c r="AJ69" s="448"/>
      <c r="AK69" s="448"/>
      <c r="AL69" s="448"/>
      <c r="AM69" s="448"/>
      <c r="AN69" s="448"/>
      <c r="AO69" s="448"/>
      <c r="AP69" s="448"/>
      <c r="AQ69" s="556"/>
      <c r="AR69" s="678">
        <f t="shared" ref="AR69:AR84" si="1">SUM(C69:AQ69)</f>
        <v>1831601</v>
      </c>
    </row>
    <row r="70" spans="1:44" s="452" customFormat="1" ht="39.950000000000003" customHeight="1">
      <c r="A70" s="541" t="s">
        <v>1575</v>
      </c>
      <c r="B70" s="508" t="s">
        <v>1850</v>
      </c>
      <c r="C70" s="448"/>
      <c r="D70" s="448"/>
      <c r="E70" s="448"/>
      <c r="F70" s="409">
        <f>[4]ОтчетГБ!H61</f>
        <v>9746974.4626000002</v>
      </c>
      <c r="G70" s="448"/>
      <c r="H70" s="448"/>
      <c r="I70" s="448"/>
      <c r="J70" s="448"/>
      <c r="K70" s="409">
        <f>[4]ОтчетГБ!H95</f>
        <v>125229</v>
      </c>
      <c r="L70" s="448"/>
      <c r="M70" s="448"/>
      <c r="N70" s="448"/>
      <c r="O70" s="448"/>
      <c r="P70" s="448"/>
      <c r="Q70" s="448"/>
      <c r="R70" s="448"/>
      <c r="S70" s="448"/>
      <c r="T70" s="556"/>
      <c r="U70" s="448"/>
      <c r="V70" s="448"/>
      <c r="W70" s="448"/>
      <c r="X70" s="409">
        <f>[4]ОтчетГБ!H74+[4]ОтчетГБ!H84</f>
        <v>12371.866999999998</v>
      </c>
      <c r="Y70" s="448"/>
      <c r="Z70" s="448"/>
      <c r="AA70" s="448"/>
      <c r="AB70" s="448"/>
      <c r="AC70" s="448"/>
      <c r="AD70" s="448"/>
      <c r="AE70" s="448"/>
      <c r="AF70" s="448"/>
      <c r="AG70" s="448"/>
      <c r="AH70" s="448"/>
      <c r="AI70" s="448"/>
      <c r="AJ70" s="448"/>
      <c r="AK70" s="448"/>
      <c r="AL70" s="448"/>
      <c r="AM70" s="448"/>
      <c r="AN70" s="448"/>
      <c r="AO70" s="448"/>
      <c r="AP70" s="448"/>
      <c r="AQ70" s="556"/>
      <c r="AR70" s="678">
        <f t="shared" si="1"/>
        <v>9884575.3296000008</v>
      </c>
    </row>
    <row r="71" spans="1:44" s="461" customFormat="1" ht="39.950000000000003" customHeight="1">
      <c r="A71" s="543" t="s">
        <v>1577</v>
      </c>
      <c r="B71" s="544" t="s">
        <v>1578</v>
      </c>
      <c r="C71" s="458"/>
      <c r="D71" s="458"/>
      <c r="E71" s="458"/>
      <c r="F71" s="458"/>
      <c r="G71" s="458"/>
      <c r="H71" s="458"/>
      <c r="I71" s="458"/>
      <c r="J71" s="458"/>
      <c r="K71" s="458"/>
      <c r="L71" s="458"/>
      <c r="M71" s="458"/>
      <c r="N71" s="458"/>
      <c r="O71" s="458"/>
      <c r="P71" s="458"/>
      <c r="Q71" s="458"/>
      <c r="R71" s="458"/>
      <c r="S71" s="458"/>
      <c r="T71" s="557"/>
      <c r="U71" s="458"/>
      <c r="V71" s="458"/>
      <c r="W71" s="458"/>
      <c r="X71" s="458"/>
      <c r="Y71" s="458"/>
      <c r="Z71" s="458"/>
      <c r="AA71" s="458"/>
      <c r="AB71" s="458"/>
      <c r="AC71" s="458"/>
      <c r="AD71" s="458"/>
      <c r="AE71" s="458"/>
      <c r="AF71" s="458"/>
      <c r="AG71" s="458"/>
      <c r="AH71" s="458"/>
      <c r="AI71" s="458"/>
      <c r="AJ71" s="458"/>
      <c r="AK71" s="458"/>
      <c r="AL71" s="458"/>
      <c r="AM71" s="458"/>
      <c r="AN71" s="458"/>
      <c r="AO71" s="458"/>
      <c r="AP71" s="458"/>
      <c r="AQ71" s="557"/>
      <c r="AR71" s="678">
        <f t="shared" si="1"/>
        <v>0</v>
      </c>
    </row>
    <row r="72" spans="1:44" s="461" customFormat="1" ht="39.950000000000003" customHeight="1">
      <c r="A72" s="509" t="s">
        <v>1579</v>
      </c>
      <c r="B72" s="510" t="s">
        <v>1580</v>
      </c>
      <c r="C72" s="458"/>
      <c r="D72" s="458"/>
      <c r="E72" s="458"/>
      <c r="F72" s="458"/>
      <c r="G72" s="458"/>
      <c r="H72" s="458"/>
      <c r="I72" s="458"/>
      <c r="J72" s="458"/>
      <c r="K72" s="458"/>
      <c r="L72" s="458"/>
      <c r="M72" s="458"/>
      <c r="N72" s="458"/>
      <c r="O72" s="458"/>
      <c r="P72" s="458"/>
      <c r="Q72" s="458"/>
      <c r="R72" s="458"/>
      <c r="S72" s="458"/>
      <c r="T72" s="557"/>
      <c r="U72" s="458"/>
      <c r="V72" s="458"/>
      <c r="W72" s="458"/>
      <c r="X72" s="458"/>
      <c r="Y72" s="458"/>
      <c r="Z72" s="458"/>
      <c r="AA72" s="458"/>
      <c r="AB72" s="458"/>
      <c r="AC72" s="458"/>
      <c r="AD72" s="458"/>
      <c r="AE72" s="458"/>
      <c r="AF72" s="458"/>
      <c r="AG72" s="458"/>
      <c r="AH72" s="458"/>
      <c r="AI72" s="458"/>
      <c r="AJ72" s="458"/>
      <c r="AK72" s="458"/>
      <c r="AL72" s="458"/>
      <c r="AM72" s="458"/>
      <c r="AN72" s="458"/>
      <c r="AO72" s="458"/>
      <c r="AP72" s="458"/>
      <c r="AQ72" s="557"/>
      <c r="AR72" s="678">
        <f t="shared" si="1"/>
        <v>0</v>
      </c>
    </row>
    <row r="73" spans="1:44" s="461" customFormat="1" ht="39.950000000000003" customHeight="1">
      <c r="A73" s="543" t="s">
        <v>1581</v>
      </c>
      <c r="B73" s="544" t="s">
        <v>1582</v>
      </c>
      <c r="C73" s="458"/>
      <c r="D73" s="458"/>
      <c r="E73" s="458"/>
      <c r="F73" s="458"/>
      <c r="G73" s="458"/>
      <c r="H73" s="458"/>
      <c r="I73" s="458"/>
      <c r="J73" s="458"/>
      <c r="K73" s="458"/>
      <c r="L73" s="458"/>
      <c r="M73" s="458"/>
      <c r="N73" s="458"/>
      <c r="O73" s="458"/>
      <c r="P73" s="458"/>
      <c r="Q73" s="458"/>
      <c r="R73" s="458"/>
      <c r="S73" s="458"/>
      <c r="T73" s="557"/>
      <c r="U73" s="458"/>
      <c r="V73" s="458"/>
      <c r="W73" s="458"/>
      <c r="X73" s="458"/>
      <c r="Y73" s="458"/>
      <c r="Z73" s="458"/>
      <c r="AA73" s="458"/>
      <c r="AB73" s="458"/>
      <c r="AC73" s="458"/>
      <c r="AD73" s="458"/>
      <c r="AE73" s="458"/>
      <c r="AF73" s="458"/>
      <c r="AG73" s="458"/>
      <c r="AH73" s="458"/>
      <c r="AI73" s="458"/>
      <c r="AJ73" s="458"/>
      <c r="AK73" s="458"/>
      <c r="AL73" s="458"/>
      <c r="AM73" s="458"/>
      <c r="AN73" s="458"/>
      <c r="AO73" s="458"/>
      <c r="AP73" s="458"/>
      <c r="AQ73" s="557"/>
      <c r="AR73" s="678">
        <f t="shared" si="1"/>
        <v>0</v>
      </c>
    </row>
    <row r="74" spans="1:44" s="461" customFormat="1" ht="39.950000000000003" customHeight="1">
      <c r="A74" s="543" t="s">
        <v>1583</v>
      </c>
      <c r="B74" s="544" t="s">
        <v>1584</v>
      </c>
      <c r="C74" s="458"/>
      <c r="D74" s="458"/>
      <c r="E74" s="458"/>
      <c r="F74" s="458"/>
      <c r="G74" s="458"/>
      <c r="H74" s="458"/>
      <c r="I74" s="458"/>
      <c r="J74" s="458"/>
      <c r="K74" s="458"/>
      <c r="L74" s="458"/>
      <c r="M74" s="458"/>
      <c r="N74" s="458"/>
      <c r="O74" s="458"/>
      <c r="P74" s="458"/>
      <c r="Q74" s="458"/>
      <c r="R74" s="458"/>
      <c r="S74" s="458"/>
      <c r="T74" s="557"/>
      <c r="U74" s="458"/>
      <c r="V74" s="458"/>
      <c r="W74" s="458"/>
      <c r="X74" s="458"/>
      <c r="Y74" s="458"/>
      <c r="Z74" s="458"/>
      <c r="AA74" s="458"/>
      <c r="AB74" s="458"/>
      <c r="AC74" s="458"/>
      <c r="AD74" s="458"/>
      <c r="AE74" s="458"/>
      <c r="AF74" s="458"/>
      <c r="AG74" s="458"/>
      <c r="AH74" s="458"/>
      <c r="AI74" s="458"/>
      <c r="AJ74" s="458"/>
      <c r="AK74" s="458"/>
      <c r="AL74" s="458"/>
      <c r="AM74" s="458"/>
      <c r="AN74" s="458"/>
      <c r="AO74" s="458"/>
      <c r="AP74" s="458"/>
      <c r="AQ74" s="557"/>
      <c r="AR74" s="678">
        <f t="shared" si="1"/>
        <v>0</v>
      </c>
    </row>
    <row r="75" spans="1:44" s="452" customFormat="1" ht="39.950000000000003" customHeight="1">
      <c r="A75" s="541" t="s">
        <v>1585</v>
      </c>
      <c r="B75" s="542" t="s">
        <v>1586</v>
      </c>
      <c r="C75" s="448"/>
      <c r="D75" s="448"/>
      <c r="E75" s="448"/>
      <c r="F75" s="448"/>
      <c r="G75" s="448"/>
      <c r="H75" s="448"/>
      <c r="I75" s="448"/>
      <c r="J75" s="448"/>
      <c r="K75" s="448"/>
      <c r="L75" s="448"/>
      <c r="M75" s="448"/>
      <c r="N75" s="448"/>
      <c r="O75" s="448"/>
      <c r="P75" s="448"/>
      <c r="Q75" s="448"/>
      <c r="R75" s="448"/>
      <c r="S75" s="448"/>
      <c r="T75" s="556"/>
      <c r="U75" s="448"/>
      <c r="V75" s="448"/>
      <c r="W75" s="448"/>
      <c r="X75" s="448"/>
      <c r="Y75" s="448"/>
      <c r="Z75" s="448"/>
      <c r="AA75" s="448"/>
      <c r="AB75" s="448"/>
      <c r="AC75" s="448"/>
      <c r="AD75" s="448"/>
      <c r="AE75" s="448"/>
      <c r="AF75" s="448"/>
      <c r="AG75" s="448"/>
      <c r="AH75" s="448"/>
      <c r="AI75" s="448"/>
      <c r="AJ75" s="448"/>
      <c r="AK75" s="448"/>
      <c r="AL75" s="448"/>
      <c r="AM75" s="448"/>
      <c r="AN75" s="448"/>
      <c r="AO75" s="448"/>
      <c r="AP75" s="448"/>
      <c r="AQ75" s="556"/>
      <c r="AR75" s="678">
        <f t="shared" si="1"/>
        <v>0</v>
      </c>
    </row>
    <row r="76" spans="1:44" s="461" customFormat="1" ht="39.950000000000003" customHeight="1">
      <c r="A76" s="543" t="s">
        <v>1587</v>
      </c>
      <c r="B76" s="544" t="s">
        <v>1588</v>
      </c>
      <c r="C76" s="458"/>
      <c r="D76" s="458"/>
      <c r="E76" s="458"/>
      <c r="F76" s="458"/>
      <c r="G76" s="458"/>
      <c r="H76" s="458"/>
      <c r="I76" s="458"/>
      <c r="J76" s="458"/>
      <c r="K76" s="458"/>
      <c r="L76" s="458"/>
      <c r="M76" s="458"/>
      <c r="N76" s="458"/>
      <c r="O76" s="458"/>
      <c r="P76" s="458"/>
      <c r="Q76" s="458"/>
      <c r="R76" s="458"/>
      <c r="S76" s="458"/>
      <c r="T76" s="557"/>
      <c r="U76" s="458"/>
      <c r="V76" s="458"/>
      <c r="W76" s="458"/>
      <c r="X76" s="458"/>
      <c r="Y76" s="458"/>
      <c r="Z76" s="458"/>
      <c r="AA76" s="458"/>
      <c r="AB76" s="458"/>
      <c r="AC76" s="458"/>
      <c r="AD76" s="458"/>
      <c r="AE76" s="458"/>
      <c r="AF76" s="458"/>
      <c r="AG76" s="458"/>
      <c r="AH76" s="458"/>
      <c r="AI76" s="458"/>
      <c r="AJ76" s="458"/>
      <c r="AK76" s="458"/>
      <c r="AL76" s="458"/>
      <c r="AM76" s="458"/>
      <c r="AN76" s="458"/>
      <c r="AO76" s="458"/>
      <c r="AP76" s="458"/>
      <c r="AQ76" s="557"/>
      <c r="AR76" s="678">
        <f t="shared" si="1"/>
        <v>0</v>
      </c>
    </row>
    <row r="77" spans="1:44" s="461" customFormat="1" ht="39.950000000000003" customHeight="1">
      <c r="A77" s="543" t="s">
        <v>1589</v>
      </c>
      <c r="B77" s="544" t="s">
        <v>1590</v>
      </c>
      <c r="C77" s="458"/>
      <c r="D77" s="458"/>
      <c r="E77" s="458"/>
      <c r="F77" s="458"/>
      <c r="G77" s="458"/>
      <c r="H77" s="458"/>
      <c r="I77" s="458"/>
      <c r="J77" s="458"/>
      <c r="K77" s="458"/>
      <c r="L77" s="458"/>
      <c r="M77" s="458"/>
      <c r="N77" s="458"/>
      <c r="O77" s="458"/>
      <c r="P77" s="458"/>
      <c r="Q77" s="458"/>
      <c r="R77" s="458"/>
      <c r="S77" s="458"/>
      <c r="T77" s="557"/>
      <c r="U77" s="458"/>
      <c r="V77" s="458"/>
      <c r="W77" s="458"/>
      <c r="X77" s="458"/>
      <c r="Y77" s="458"/>
      <c r="Z77" s="458"/>
      <c r="AA77" s="458"/>
      <c r="AB77" s="458"/>
      <c r="AC77" s="458"/>
      <c r="AD77" s="458"/>
      <c r="AE77" s="458"/>
      <c r="AF77" s="458"/>
      <c r="AG77" s="458"/>
      <c r="AH77" s="458"/>
      <c r="AI77" s="458"/>
      <c r="AJ77" s="458"/>
      <c r="AK77" s="458"/>
      <c r="AL77" s="458"/>
      <c r="AM77" s="458"/>
      <c r="AN77" s="458"/>
      <c r="AO77" s="458"/>
      <c r="AP77" s="458"/>
      <c r="AQ77" s="557"/>
      <c r="AR77" s="678">
        <f t="shared" si="1"/>
        <v>0</v>
      </c>
    </row>
    <row r="78" spans="1:44" s="452" customFormat="1" ht="39.950000000000003" customHeight="1">
      <c r="A78" s="546" t="s">
        <v>1591</v>
      </c>
      <c r="B78" s="547" t="s">
        <v>1592</v>
      </c>
      <c r="C78" s="448"/>
      <c r="D78" s="448"/>
      <c r="E78" s="448"/>
      <c r="F78" s="448"/>
      <c r="G78" s="448"/>
      <c r="H78" s="448"/>
      <c r="I78" s="448"/>
      <c r="J78" s="448"/>
      <c r="K78" s="409">
        <f>[4]ОтчетГБ!H96</f>
        <v>3948069.31</v>
      </c>
      <c r="L78" s="448"/>
      <c r="M78" s="448"/>
      <c r="N78" s="448"/>
      <c r="O78" s="448"/>
      <c r="P78" s="448"/>
      <c r="Q78" s="448"/>
      <c r="R78" s="448"/>
      <c r="S78" s="448"/>
      <c r="T78" s="556"/>
      <c r="U78" s="448"/>
      <c r="V78" s="448"/>
      <c r="W78" s="448"/>
      <c r="X78" s="409">
        <f>[4]ОтчетГБ!H219+[4]ОтчетГБ!H242</f>
        <v>61791.7</v>
      </c>
      <c r="Y78" s="448"/>
      <c r="Z78" s="448"/>
      <c r="AA78" s="448"/>
      <c r="AB78" s="448"/>
      <c r="AC78" s="448"/>
      <c r="AD78" s="448"/>
      <c r="AE78" s="448"/>
      <c r="AF78" s="448"/>
      <c r="AG78" s="448"/>
      <c r="AH78" s="448"/>
      <c r="AI78" s="448"/>
      <c r="AJ78" s="448"/>
      <c r="AK78" s="448"/>
      <c r="AL78" s="448"/>
      <c r="AM78" s="448"/>
      <c r="AN78" s="448"/>
      <c r="AO78" s="448"/>
      <c r="AP78" s="448"/>
      <c r="AQ78" s="556"/>
      <c r="AR78" s="678">
        <f t="shared" si="1"/>
        <v>4009861.0100000002</v>
      </c>
    </row>
    <row r="79" spans="1:44" s="461" customFormat="1" ht="39.950000000000003" customHeight="1">
      <c r="A79" s="543" t="s">
        <v>1593</v>
      </c>
      <c r="B79" s="544" t="s">
        <v>1594</v>
      </c>
      <c r="C79" s="458"/>
      <c r="D79" s="458"/>
      <c r="E79" s="458"/>
      <c r="F79" s="409">
        <f>[4]ОтчетГБ!H187</f>
        <v>1925726.1713</v>
      </c>
      <c r="G79" s="458"/>
      <c r="H79" s="458"/>
      <c r="I79" s="458"/>
      <c r="J79" s="458"/>
      <c r="K79" s="458"/>
      <c r="L79" s="458"/>
      <c r="M79" s="458"/>
      <c r="N79" s="458"/>
      <c r="O79" s="458"/>
      <c r="P79" s="458"/>
      <c r="Q79" s="458"/>
      <c r="R79" s="458"/>
      <c r="S79" s="458"/>
      <c r="T79" s="557"/>
      <c r="U79" s="458"/>
      <c r="V79" s="458"/>
      <c r="W79" s="458"/>
      <c r="X79" s="458"/>
      <c r="Y79" s="458"/>
      <c r="Z79" s="458"/>
      <c r="AA79" s="458"/>
      <c r="AB79" s="458"/>
      <c r="AC79" s="458"/>
      <c r="AD79" s="458"/>
      <c r="AE79" s="458"/>
      <c r="AF79" s="458"/>
      <c r="AG79" s="458"/>
      <c r="AH79" s="458"/>
      <c r="AI79" s="458"/>
      <c r="AJ79" s="458"/>
      <c r="AK79" s="458"/>
      <c r="AL79" s="458"/>
      <c r="AM79" s="458"/>
      <c r="AN79" s="458"/>
      <c r="AO79" s="458"/>
      <c r="AP79" s="458"/>
      <c r="AQ79" s="557"/>
      <c r="AR79" s="678">
        <f t="shared" si="1"/>
        <v>1925726.1713</v>
      </c>
    </row>
    <row r="80" spans="1:44" s="461" customFormat="1" ht="39.950000000000003" customHeight="1">
      <c r="A80" s="543" t="s">
        <v>1595</v>
      </c>
      <c r="B80" s="544" t="s">
        <v>1852</v>
      </c>
      <c r="C80" s="458"/>
      <c r="D80" s="458"/>
      <c r="E80" s="458"/>
      <c r="F80" s="409">
        <f>[4]ОтчетГБ!H188</f>
        <v>9156</v>
      </c>
      <c r="G80" s="458"/>
      <c r="H80" s="458"/>
      <c r="I80" s="458"/>
      <c r="J80" s="458"/>
      <c r="K80" s="458"/>
      <c r="L80" s="458"/>
      <c r="M80" s="458"/>
      <c r="N80" s="458"/>
      <c r="O80" s="458"/>
      <c r="P80" s="458"/>
      <c r="Q80" s="458"/>
      <c r="R80" s="458"/>
      <c r="S80" s="458"/>
      <c r="T80" s="557"/>
      <c r="U80" s="458"/>
      <c r="V80" s="458"/>
      <c r="W80" s="458"/>
      <c r="X80" s="458"/>
      <c r="Y80" s="458"/>
      <c r="Z80" s="458"/>
      <c r="AA80" s="458"/>
      <c r="AB80" s="458"/>
      <c r="AC80" s="458"/>
      <c r="AD80" s="458"/>
      <c r="AE80" s="458"/>
      <c r="AF80" s="458"/>
      <c r="AG80" s="458"/>
      <c r="AH80" s="458"/>
      <c r="AI80" s="458"/>
      <c r="AJ80" s="458"/>
      <c r="AK80" s="458"/>
      <c r="AL80" s="458"/>
      <c r="AM80" s="458"/>
      <c r="AN80" s="458"/>
      <c r="AO80" s="458"/>
      <c r="AP80" s="458"/>
      <c r="AQ80" s="557"/>
      <c r="AR80" s="678">
        <f t="shared" si="1"/>
        <v>9156</v>
      </c>
    </row>
    <row r="81" spans="1:44" s="461" customFormat="1" ht="39.950000000000003" customHeight="1">
      <c r="A81" s="509" t="s">
        <v>1596</v>
      </c>
      <c r="B81" s="510" t="s">
        <v>1597</v>
      </c>
      <c r="C81" s="458"/>
      <c r="D81" s="458"/>
      <c r="E81" s="458"/>
      <c r="F81" s="409">
        <f>[4]ОтчетГБ!H189+[4]ОтчетГБ!H191</f>
        <v>947463.19629999995</v>
      </c>
      <c r="G81" s="458"/>
      <c r="H81" s="458"/>
      <c r="I81" s="458"/>
      <c r="J81" s="458"/>
      <c r="K81" s="409">
        <f>[4]ОтчетГБ!H262+[4]ОтчетГБ!H263</f>
        <v>78677</v>
      </c>
      <c r="L81" s="458"/>
      <c r="M81" s="458"/>
      <c r="N81" s="458"/>
      <c r="O81" s="458"/>
      <c r="P81" s="458"/>
      <c r="Q81" s="458"/>
      <c r="R81" s="458"/>
      <c r="S81" s="458"/>
      <c r="T81" s="557"/>
      <c r="U81" s="458"/>
      <c r="V81" s="458"/>
      <c r="W81" s="458"/>
      <c r="X81" s="409">
        <f>[4]ОтчетГБ!H209+[4]ОтчетГБ!H211+[4]ОтчетГБ!H241</f>
        <v>519245.71889999998</v>
      </c>
      <c r="Y81" s="458"/>
      <c r="Z81" s="458"/>
      <c r="AA81" s="458"/>
      <c r="AB81" s="458"/>
      <c r="AC81" s="458"/>
      <c r="AD81" s="458"/>
      <c r="AE81" s="458"/>
      <c r="AF81" s="458"/>
      <c r="AG81" s="458"/>
      <c r="AH81" s="458"/>
      <c r="AI81" s="458"/>
      <c r="AJ81" s="458"/>
      <c r="AK81" s="458"/>
      <c r="AL81" s="458"/>
      <c r="AM81" s="458"/>
      <c r="AN81" s="458"/>
      <c r="AO81" s="458"/>
      <c r="AP81" s="458"/>
      <c r="AQ81" s="557"/>
      <c r="AR81" s="678">
        <f t="shared" si="1"/>
        <v>1545385.9151999999</v>
      </c>
    </row>
    <row r="82" spans="1:44" s="452" customFormat="1" ht="39.950000000000003" customHeight="1">
      <c r="A82" s="548" t="s">
        <v>1598</v>
      </c>
      <c r="B82" s="547" t="s">
        <v>1599</v>
      </c>
      <c r="C82" s="448"/>
      <c r="D82" s="448"/>
      <c r="E82" s="448"/>
      <c r="F82" s="409">
        <f>[4]ОтчетГБ!H62</f>
        <v>28488.3341</v>
      </c>
      <c r="G82" s="448"/>
      <c r="H82" s="448"/>
      <c r="I82" s="448"/>
      <c r="J82" s="448"/>
      <c r="K82" s="448"/>
      <c r="L82" s="448"/>
      <c r="M82" s="448"/>
      <c r="N82" s="448"/>
      <c r="O82" s="448"/>
      <c r="P82" s="448"/>
      <c r="Q82" s="448"/>
      <c r="R82" s="448"/>
      <c r="S82" s="448"/>
      <c r="T82" s="556"/>
      <c r="U82" s="448"/>
      <c r="V82" s="448"/>
      <c r="W82" s="448"/>
      <c r="X82" s="409">
        <f>[4]ОтчетГБ!H167+[4]ОтчетГБ!H171</f>
        <v>517588.4363</v>
      </c>
      <c r="Y82" s="448"/>
      <c r="Z82" s="448"/>
      <c r="AA82" s="448"/>
      <c r="AB82" s="448"/>
      <c r="AC82" s="448"/>
      <c r="AD82" s="448"/>
      <c r="AE82" s="448"/>
      <c r="AF82" s="448"/>
      <c r="AG82" s="448"/>
      <c r="AH82" s="448"/>
      <c r="AI82" s="448"/>
      <c r="AJ82" s="448"/>
      <c r="AK82" s="448"/>
      <c r="AL82" s="448"/>
      <c r="AM82" s="448"/>
      <c r="AN82" s="448"/>
      <c r="AO82" s="448"/>
      <c r="AP82" s="448"/>
      <c r="AQ82" s="556"/>
      <c r="AR82" s="678">
        <f t="shared" si="1"/>
        <v>546076.77040000004</v>
      </c>
    </row>
    <row r="83" spans="1:44" s="452" customFormat="1" ht="39.950000000000003" customHeight="1">
      <c r="A83" s="548" t="s">
        <v>1600</v>
      </c>
      <c r="B83" s="549" t="s">
        <v>1601</v>
      </c>
      <c r="C83" s="448"/>
      <c r="D83" s="448"/>
      <c r="E83" s="448"/>
      <c r="F83" s="409">
        <f>[4]ОтчетГБ!H194+[4]ОтчетГБ!H195+[4]ОтчетГБ!H197+[4]ОтчетГБ!H198+[4]ОтчетГБ!H200</f>
        <v>2953428.8308999999</v>
      </c>
      <c r="G83" s="448"/>
      <c r="H83" s="448"/>
      <c r="I83" s="448"/>
      <c r="J83" s="448"/>
      <c r="K83" s="409">
        <f>[4]ОтчетГБ!H260</f>
        <v>73374</v>
      </c>
      <c r="L83" s="448"/>
      <c r="M83" s="448"/>
      <c r="N83" s="448"/>
      <c r="O83" s="448"/>
      <c r="P83" s="448"/>
      <c r="Q83" s="448"/>
      <c r="R83" s="448"/>
      <c r="S83" s="448"/>
      <c r="T83" s="556"/>
      <c r="U83" s="448"/>
      <c r="V83" s="448"/>
      <c r="W83" s="448"/>
      <c r="X83" s="409">
        <f>[4]ОтчетГБ!H210+[4]ОтчетГБ!H212+[4]ОтчетГБ!H220+[4]ОтчетГБ!H221+[4]ОтчетГБ!H222</f>
        <v>517400.609</v>
      </c>
      <c r="Y83" s="448"/>
      <c r="Z83" s="448"/>
      <c r="AA83" s="448"/>
      <c r="AB83" s="448"/>
      <c r="AC83" s="448"/>
      <c r="AD83" s="448"/>
      <c r="AE83" s="448"/>
      <c r="AF83" s="448"/>
      <c r="AG83" s="448"/>
      <c r="AH83" s="448"/>
      <c r="AI83" s="448"/>
      <c r="AJ83" s="448"/>
      <c r="AK83" s="448"/>
      <c r="AL83" s="448"/>
      <c r="AM83" s="409">
        <f>Домохоз!G12+Домохоз!G9</f>
        <v>16928973.547923818</v>
      </c>
      <c r="AN83" s="448"/>
      <c r="AO83" s="448"/>
      <c r="AP83" s="409">
        <f>'HF-HP2'!AP90</f>
        <v>4372294</v>
      </c>
      <c r="AQ83" s="660">
        <f>ФДХ!D19+ФДХ!H19</f>
        <v>34737</v>
      </c>
      <c r="AR83" s="678">
        <f t="shared" si="1"/>
        <v>24880207.987823818</v>
      </c>
    </row>
    <row r="84" spans="1:44" s="452" customFormat="1" ht="39.950000000000003" customHeight="1" thickBot="1">
      <c r="A84" s="561" t="s">
        <v>1602</v>
      </c>
      <c r="B84" s="562" t="s">
        <v>1603</v>
      </c>
      <c r="C84" s="563"/>
      <c r="D84" s="563"/>
      <c r="E84" s="563"/>
      <c r="F84" s="563"/>
      <c r="G84" s="563"/>
      <c r="H84" s="563"/>
      <c r="I84" s="563"/>
      <c r="J84" s="563"/>
      <c r="K84" s="563"/>
      <c r="L84" s="563"/>
      <c r="M84" s="563"/>
      <c r="N84" s="563"/>
      <c r="O84" s="563"/>
      <c r="P84" s="563"/>
      <c r="Q84" s="563"/>
      <c r="R84" s="563"/>
      <c r="S84" s="563"/>
      <c r="T84" s="564"/>
      <c r="U84" s="450"/>
      <c r="V84" s="451"/>
      <c r="W84" s="563"/>
      <c r="X84" s="563"/>
      <c r="Y84" s="563"/>
      <c r="Z84" s="563"/>
      <c r="AA84" s="563"/>
      <c r="AB84" s="563"/>
      <c r="AC84" s="563"/>
      <c r="AD84" s="563"/>
      <c r="AE84" s="563"/>
      <c r="AF84" s="563"/>
      <c r="AG84" s="563"/>
      <c r="AH84" s="563"/>
      <c r="AI84" s="563"/>
      <c r="AJ84" s="563"/>
      <c r="AK84" s="563"/>
      <c r="AL84" s="563"/>
      <c r="AM84" s="648">
        <f>Домохоз!G13</f>
        <v>3272515.3326841579</v>
      </c>
      <c r="AN84" s="563"/>
      <c r="AO84" s="563"/>
      <c r="AP84" s="450"/>
      <c r="AQ84" s="564"/>
      <c r="AR84" s="678">
        <f t="shared" si="1"/>
        <v>3272515.3326841579</v>
      </c>
    </row>
    <row r="85" spans="1:44" s="555" customFormat="1" ht="39.950000000000003" customHeight="1" thickTop="1">
      <c r="A85" s="681"/>
      <c r="B85" s="682"/>
      <c r="C85" s="683">
        <f>SUM(C3:C84)</f>
        <v>0</v>
      </c>
      <c r="D85" s="683">
        <f t="shared" ref="D85:AQ85" si="2">SUM(D3:D84)</f>
        <v>0</v>
      </c>
      <c r="E85" s="683">
        <f t="shared" si="2"/>
        <v>0</v>
      </c>
      <c r="F85" s="683">
        <f t="shared" si="2"/>
        <v>235402479.41569999</v>
      </c>
      <c r="G85" s="683">
        <f t="shared" si="2"/>
        <v>3166713.7512999997</v>
      </c>
      <c r="H85" s="683">
        <f t="shared" si="2"/>
        <v>0</v>
      </c>
      <c r="I85" s="683">
        <f t="shared" si="2"/>
        <v>3748239.091</v>
      </c>
      <c r="J85" s="683">
        <f t="shared" si="2"/>
        <v>0</v>
      </c>
      <c r="K85" s="683">
        <f t="shared" si="2"/>
        <v>4246569.2819999997</v>
      </c>
      <c r="L85" s="683">
        <f t="shared" si="2"/>
        <v>0</v>
      </c>
      <c r="M85" s="683">
        <f t="shared" si="2"/>
        <v>0</v>
      </c>
      <c r="N85" s="683">
        <f t="shared" si="2"/>
        <v>0</v>
      </c>
      <c r="O85" s="683">
        <f>SUM(O3:O84)</f>
        <v>9809</v>
      </c>
      <c r="P85" s="683">
        <f t="shared" si="2"/>
        <v>0</v>
      </c>
      <c r="Q85" s="683">
        <f t="shared" si="2"/>
        <v>0</v>
      </c>
      <c r="R85" s="683">
        <f t="shared" si="2"/>
        <v>0</v>
      </c>
      <c r="S85" s="683">
        <f t="shared" si="2"/>
        <v>0</v>
      </c>
      <c r="T85" s="683">
        <f t="shared" si="2"/>
        <v>11277390.468699999</v>
      </c>
      <c r="U85" s="683">
        <f t="shared" si="2"/>
        <v>160640</v>
      </c>
      <c r="V85" s="683">
        <f t="shared" si="2"/>
        <v>6240</v>
      </c>
      <c r="W85" s="683">
        <f t="shared" si="2"/>
        <v>0</v>
      </c>
      <c r="X85" s="683">
        <f t="shared" si="2"/>
        <v>262337504.05192003</v>
      </c>
      <c r="Y85" s="683">
        <f t="shared" si="2"/>
        <v>0</v>
      </c>
      <c r="Z85" s="683">
        <f t="shared" si="2"/>
        <v>0</v>
      </c>
      <c r="AA85" s="683">
        <f t="shared" si="2"/>
        <v>0</v>
      </c>
      <c r="AB85" s="683">
        <f t="shared" si="2"/>
        <v>0</v>
      </c>
      <c r="AC85" s="683">
        <f t="shared" si="2"/>
        <v>0</v>
      </c>
      <c r="AD85" s="683">
        <f t="shared" si="2"/>
        <v>0</v>
      </c>
      <c r="AE85" s="683">
        <f t="shared" si="2"/>
        <v>0</v>
      </c>
      <c r="AF85" s="683">
        <f t="shared" si="2"/>
        <v>5252.1252000000004</v>
      </c>
      <c r="AG85" s="683">
        <f t="shared" si="2"/>
        <v>0</v>
      </c>
      <c r="AH85" s="683">
        <f t="shared" si="2"/>
        <v>0</v>
      </c>
      <c r="AI85" s="683">
        <f t="shared" si="2"/>
        <v>0</v>
      </c>
      <c r="AJ85" s="683">
        <f t="shared" si="2"/>
        <v>0</v>
      </c>
      <c r="AK85" s="683">
        <f t="shared" si="2"/>
        <v>9001196</v>
      </c>
      <c r="AL85" s="683">
        <f t="shared" si="2"/>
        <v>0</v>
      </c>
      <c r="AM85" s="683">
        <f t="shared" si="2"/>
        <v>269793715.98494202</v>
      </c>
      <c r="AN85" s="683">
        <f t="shared" si="2"/>
        <v>0</v>
      </c>
      <c r="AO85" s="683">
        <f t="shared" si="2"/>
        <v>0</v>
      </c>
      <c r="AP85" s="683">
        <f t="shared" si="2"/>
        <v>23797664.699999999</v>
      </c>
      <c r="AQ85" s="683">
        <f t="shared" si="2"/>
        <v>34737</v>
      </c>
      <c r="AR85" s="684">
        <f>SUM(C85:AQ85)</f>
        <v>822988150.87076211</v>
      </c>
    </row>
  </sheetData>
  <pageMargins left="0.7" right="0.7" top="0.75" bottom="0.75" header="0.3" footer="0.3"/>
  <pageSetup paperSize="9" orientation="portrait" verticalDpi="300"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58"/>
  <sheetViews>
    <sheetView tabSelected="1" topLeftCell="A28" zoomScale="50" zoomScaleNormal="50" workbookViewId="0">
      <pane xSplit="2" topLeftCell="R1" activePane="topRight" state="frozen"/>
      <selection pane="topRight" activeCell="V79" sqref="V79"/>
    </sheetView>
  </sheetViews>
  <sheetFormatPr defaultRowHeight="11.25"/>
  <cols>
    <col min="1" max="1" width="6.140625" style="1385" customWidth="1"/>
    <col min="2" max="2" width="27.140625" style="1454" customWidth="1"/>
    <col min="3" max="6" width="10.42578125" style="1385" customWidth="1"/>
    <col min="7" max="7" width="10.42578125" style="1453" customWidth="1"/>
    <col min="8" max="10" width="10.42578125" style="1385" customWidth="1"/>
    <col min="11" max="11" width="10.42578125" style="1453" customWidth="1"/>
    <col min="12" max="16" width="10.42578125" style="1385" customWidth="1"/>
    <col min="17" max="17" width="10.42578125" style="1453" customWidth="1"/>
    <col min="18" max="20" width="10.42578125" style="1385" customWidth="1"/>
    <col min="21" max="21" width="10.42578125" style="1453" customWidth="1"/>
    <col min="22" max="23" width="10.42578125" style="1385" customWidth="1"/>
    <col min="24" max="24" width="6.140625" style="1385" customWidth="1"/>
    <col min="25" max="26" width="10.42578125" style="1453" customWidth="1"/>
    <col min="27" max="27" width="10.42578125" style="1385" customWidth="1"/>
    <col min="28" max="28" width="7.85546875" style="1385" customWidth="1"/>
    <col min="29" max="29" width="10.42578125" style="1385" customWidth="1"/>
    <col min="30" max="30" width="4.140625" style="1385" customWidth="1"/>
    <col min="31" max="31" width="10.42578125" style="1453" customWidth="1"/>
    <col min="32" max="32" width="6.42578125" style="1385" customWidth="1"/>
    <col min="33" max="33" width="10.42578125" style="1385" customWidth="1"/>
    <col min="34" max="34" width="6.140625" style="1385" customWidth="1"/>
    <col min="35" max="37" width="10.42578125" style="1453" customWidth="1"/>
    <col min="38" max="38" width="19.7109375" style="1333" customWidth="1"/>
    <col min="39" max="39" width="21.7109375" style="1333" customWidth="1"/>
    <col min="40" max="97" width="9.140625" style="1333" customWidth="1"/>
    <col min="98" max="16384" width="9.140625" style="1333"/>
  </cols>
  <sheetData>
    <row r="1" spans="1:39" s="1421" customFormat="1" ht="22.5">
      <c r="A1" s="1418"/>
      <c r="B1" s="1419"/>
      <c r="C1" s="1393" t="s">
        <v>2809</v>
      </c>
      <c r="D1" s="1366" t="s">
        <v>2810</v>
      </c>
      <c r="E1" s="1366" t="s">
        <v>2812</v>
      </c>
      <c r="F1" s="1366" t="s">
        <v>2813</v>
      </c>
      <c r="G1" s="1393" t="s">
        <v>2819</v>
      </c>
      <c r="H1" s="1366" t="s">
        <v>1312</v>
      </c>
      <c r="I1" s="1366" t="s">
        <v>1318</v>
      </c>
      <c r="J1" s="1366" t="s">
        <v>2821</v>
      </c>
      <c r="K1" s="1393" t="s">
        <v>2926</v>
      </c>
      <c r="L1" s="1366" t="s">
        <v>2825</v>
      </c>
      <c r="M1" s="1366" t="s">
        <v>2827</v>
      </c>
      <c r="N1" s="1366" t="s">
        <v>2828</v>
      </c>
      <c r="O1" s="1366" t="s">
        <v>2829</v>
      </c>
      <c r="P1" s="1366" t="s">
        <v>4394</v>
      </c>
      <c r="Q1" s="1393" t="s">
        <v>2833</v>
      </c>
      <c r="R1" s="1366" t="s">
        <v>2835</v>
      </c>
      <c r="S1" s="1366" t="s">
        <v>1365</v>
      </c>
      <c r="T1" s="1366" t="s">
        <v>2837</v>
      </c>
      <c r="U1" s="1393" t="s">
        <v>2839</v>
      </c>
      <c r="V1" s="1366" t="s">
        <v>2841</v>
      </c>
      <c r="W1" s="1366" t="s">
        <v>4397</v>
      </c>
      <c r="X1" s="1366" t="s">
        <v>4399</v>
      </c>
      <c r="Y1" s="1393" t="s">
        <v>2846</v>
      </c>
      <c r="Z1" s="1393" t="s">
        <v>2848</v>
      </c>
      <c r="AA1" s="1366" t="s">
        <v>2850</v>
      </c>
      <c r="AB1" s="1366" t="s">
        <v>1402</v>
      </c>
      <c r="AC1" s="1366" t="s">
        <v>2854</v>
      </c>
      <c r="AD1" s="1366" t="s">
        <v>1404</v>
      </c>
      <c r="AE1" s="1393" t="s">
        <v>2856</v>
      </c>
      <c r="AF1" s="1366" t="s">
        <v>1410</v>
      </c>
      <c r="AG1" s="1366" t="s">
        <v>2858</v>
      </c>
      <c r="AH1" s="1366" t="s">
        <v>4404</v>
      </c>
      <c r="AI1" s="1393" t="s">
        <v>2861</v>
      </c>
      <c r="AJ1" s="1420" t="s">
        <v>4405</v>
      </c>
      <c r="AK1" s="1521" t="s">
        <v>2782</v>
      </c>
    </row>
    <row r="2" spans="1:39" s="1421" customFormat="1" ht="247.5">
      <c r="A2" s="1418"/>
      <c r="B2" s="1419"/>
      <c r="C2" s="1422" t="s">
        <v>1277</v>
      </c>
      <c r="D2" s="1423" t="s">
        <v>1279</v>
      </c>
      <c r="E2" s="1423" t="s">
        <v>1287</v>
      </c>
      <c r="F2" s="1423" t="s">
        <v>2814</v>
      </c>
      <c r="G2" s="1393" t="s">
        <v>2820</v>
      </c>
      <c r="H2" s="1423" t="s">
        <v>4392</v>
      </c>
      <c r="I2" s="1423" t="s">
        <v>4393</v>
      </c>
      <c r="J2" s="1423" t="s">
        <v>2822</v>
      </c>
      <c r="K2" s="1393" t="s">
        <v>2824</v>
      </c>
      <c r="L2" s="1423" t="s">
        <v>2826</v>
      </c>
      <c r="M2" s="1423" t="s">
        <v>1330</v>
      </c>
      <c r="N2" s="1423" t="s">
        <v>1332</v>
      </c>
      <c r="O2" s="1423" t="s">
        <v>1334</v>
      </c>
      <c r="P2" s="1423" t="s">
        <v>4395</v>
      </c>
      <c r="Q2" s="1422" t="s">
        <v>2834</v>
      </c>
      <c r="R2" s="1423" t="s">
        <v>2836</v>
      </c>
      <c r="S2" s="1423" t="s">
        <v>2951</v>
      </c>
      <c r="T2" s="1423" t="s">
        <v>2838</v>
      </c>
      <c r="U2" s="1422" t="s">
        <v>2840</v>
      </c>
      <c r="V2" s="1423" t="s">
        <v>2842</v>
      </c>
      <c r="W2" s="1423" t="s">
        <v>4398</v>
      </c>
      <c r="X2" s="1423" t="s">
        <v>4400</v>
      </c>
      <c r="Y2" s="1422" t="s">
        <v>2847</v>
      </c>
      <c r="Z2" s="1422" t="s">
        <v>2849</v>
      </c>
      <c r="AA2" s="1423" t="s">
        <v>2851</v>
      </c>
      <c r="AB2" s="1423" t="s">
        <v>4401</v>
      </c>
      <c r="AC2" s="1423" t="s">
        <v>2855</v>
      </c>
      <c r="AD2" s="1423" t="s">
        <v>4407</v>
      </c>
      <c r="AE2" s="1422" t="s">
        <v>2857</v>
      </c>
      <c r="AF2" s="1423" t="s">
        <v>4403</v>
      </c>
      <c r="AG2" s="1423" t="s">
        <v>2859</v>
      </c>
      <c r="AH2" s="1423" t="s">
        <v>4370</v>
      </c>
      <c r="AI2" s="1422" t="s">
        <v>2776</v>
      </c>
      <c r="AJ2" s="1422" t="s">
        <v>4406</v>
      </c>
      <c r="AK2" s="1521"/>
    </row>
    <row r="3" spans="1:39" s="1421" customFormat="1" ht="22.5">
      <c r="A3" s="1424" t="s">
        <v>4408</v>
      </c>
      <c r="B3" s="1425" t="s">
        <v>4409</v>
      </c>
      <c r="C3" s="1426">
        <f>C4+C5</f>
        <v>296449621.49995089</v>
      </c>
      <c r="D3" s="1427">
        <f>D4+D5</f>
        <v>164479226.06316504</v>
      </c>
      <c r="E3" s="1427">
        <f>E4+E5</f>
        <v>10270987</v>
      </c>
      <c r="F3" s="1427">
        <f>F4+F5</f>
        <v>117921964.48678586</v>
      </c>
      <c r="G3" s="1426"/>
      <c r="H3" s="1427"/>
      <c r="I3" s="1427"/>
      <c r="J3" s="1427"/>
      <c r="K3" s="1426">
        <f>K4+K5</f>
        <v>206783872.53992334</v>
      </c>
      <c r="L3" s="1427">
        <f>L4+L5</f>
        <v>132471938.82439667</v>
      </c>
      <c r="M3" s="1427">
        <f>M4+M5</f>
        <v>9718246.1999999993</v>
      </c>
      <c r="N3" s="1427">
        <f>N4+N5</f>
        <v>55071567.7073</v>
      </c>
      <c r="O3" s="1427">
        <f>O4+O5</f>
        <v>9522119.8082266655</v>
      </c>
      <c r="P3" s="1427"/>
      <c r="Q3" s="1426">
        <f>Q4+Q5</f>
        <v>11313244.862</v>
      </c>
      <c r="R3" s="1427"/>
      <c r="S3" s="1427"/>
      <c r="T3" s="1427">
        <f>T4+T5</f>
        <v>11313244.862</v>
      </c>
      <c r="U3" s="1427"/>
      <c r="V3" s="1427"/>
      <c r="W3" s="1427"/>
      <c r="X3" s="1427"/>
      <c r="Y3" s="1427"/>
      <c r="Z3" s="1426"/>
      <c r="AA3" s="1427"/>
      <c r="AB3" s="1427"/>
      <c r="AC3" s="1427"/>
      <c r="AD3" s="1427"/>
      <c r="AE3" s="1427">
        <f>AE4+AE5</f>
        <v>2693795.1338512502</v>
      </c>
      <c r="AF3" s="1427"/>
      <c r="AG3" s="1427">
        <f>AG4+AG5</f>
        <v>2693795.1338512502</v>
      </c>
      <c r="AH3" s="1427"/>
      <c r="AI3" s="1426">
        <f>AI4+AI5</f>
        <v>593399.69999999995</v>
      </c>
      <c r="AJ3" s="1426"/>
      <c r="AK3" s="1426">
        <f>AK4+AK5</f>
        <v>517833933.73572546</v>
      </c>
    </row>
    <row r="4" spans="1:39" s="1421" customFormat="1">
      <c r="A4" s="1428" t="s">
        <v>2865</v>
      </c>
      <c r="B4" s="1428" t="s">
        <v>1448</v>
      </c>
      <c r="C4" s="1429">
        <f>C7+C10+C13</f>
        <v>293805615.66983753</v>
      </c>
      <c r="D4" s="1429">
        <f>D7+D10+D13+D20</f>
        <v>161835220.23305172</v>
      </c>
      <c r="E4" s="1429">
        <f>E7+E10+E13+E20</f>
        <v>10270987</v>
      </c>
      <c r="F4" s="1429">
        <f>F7+F10+F13+F20</f>
        <v>117921964.48678586</v>
      </c>
      <c r="G4" s="1429"/>
      <c r="H4" s="1429"/>
      <c r="I4" s="1429"/>
      <c r="J4" s="1429"/>
      <c r="K4" s="1429">
        <f>L4+M4+N4+O4+P4</f>
        <v>206783872.53992334</v>
      </c>
      <c r="L4" s="1429">
        <f>L7+L10+L13+L20</f>
        <v>132471938.82439667</v>
      </c>
      <c r="M4" s="1429">
        <f>M7+M10+M13+M20</f>
        <v>9718246.1999999993</v>
      </c>
      <c r="N4" s="1429">
        <f>N7+N10+N13+N20</f>
        <v>55071567.7073</v>
      </c>
      <c r="O4" s="1429">
        <f>O7+O10+O13+O20</f>
        <v>9522119.8082266655</v>
      </c>
      <c r="P4" s="1429"/>
      <c r="Q4" s="1429">
        <f>R4+T4+S4</f>
        <v>11313244.862</v>
      </c>
      <c r="R4" s="1429"/>
      <c r="S4" s="1429"/>
      <c r="T4" s="1429">
        <f>T7+T10+T13+T20</f>
        <v>11313244.862</v>
      </c>
      <c r="U4" s="1429"/>
      <c r="V4" s="1429"/>
      <c r="W4" s="1429"/>
      <c r="X4" s="1429"/>
      <c r="Y4" s="1429"/>
      <c r="Z4" s="1429"/>
      <c r="AA4" s="1429"/>
      <c r="AB4" s="1429"/>
      <c r="AC4" s="1429"/>
      <c r="AD4" s="1429"/>
      <c r="AE4" s="1429">
        <f>AG4+AH4+AF4</f>
        <v>2693795.1338512502</v>
      </c>
      <c r="AF4" s="1429"/>
      <c r="AG4" s="1429">
        <f>AG7+AG10+AG13+AG20</f>
        <v>2693795.1338512502</v>
      </c>
      <c r="AH4" s="1429"/>
      <c r="AI4" s="1429">
        <f>AI7+AI10+AI13+AI20</f>
        <v>593399.69999999995</v>
      </c>
      <c r="AJ4" s="1429"/>
      <c r="AK4" s="1429">
        <f>C4+G4+K4+Q4+U4+Y4+Z4+AE4+AI4+AJ4</f>
        <v>515189927.90561211</v>
      </c>
      <c r="AL4" s="1430"/>
      <c r="AM4" s="1431"/>
    </row>
    <row r="5" spans="1:39" s="1421" customFormat="1">
      <c r="A5" s="1428" t="s">
        <v>1469</v>
      </c>
      <c r="B5" s="1428" t="s">
        <v>2873</v>
      </c>
      <c r="C5" s="1429">
        <f>D5+E5+F5</f>
        <v>2644005.8301133327</v>
      </c>
      <c r="D5" s="1429">
        <f>D8+D11+D18+D21</f>
        <v>2644005.8301133327</v>
      </c>
      <c r="E5" s="1429"/>
      <c r="F5" s="1429"/>
      <c r="G5" s="1429"/>
      <c r="H5" s="1429"/>
      <c r="I5" s="1429"/>
      <c r="J5" s="1429"/>
      <c r="K5" s="1429"/>
      <c r="L5" s="1429"/>
      <c r="M5" s="1429"/>
      <c r="N5" s="1429"/>
      <c r="O5" s="1429"/>
      <c r="P5" s="1429"/>
      <c r="Q5" s="1429"/>
      <c r="R5" s="1429"/>
      <c r="S5" s="1429"/>
      <c r="T5" s="1429"/>
      <c r="U5" s="1429"/>
      <c r="V5" s="1429"/>
      <c r="W5" s="1429"/>
      <c r="X5" s="1429"/>
      <c r="Y5" s="1429"/>
      <c r="Z5" s="1429"/>
      <c r="AA5" s="1429"/>
      <c r="AB5" s="1429"/>
      <c r="AC5" s="1429"/>
      <c r="AD5" s="1429"/>
      <c r="AE5" s="1429"/>
      <c r="AF5" s="1429"/>
      <c r="AG5" s="1429"/>
      <c r="AH5" s="1429"/>
      <c r="AI5" s="1429"/>
      <c r="AJ5" s="1429"/>
      <c r="AK5" s="1429">
        <f>C5+G5+K5+Q5+U5+Y5+Z5+AE5+AI5+AJ5</f>
        <v>2644005.8301133327</v>
      </c>
      <c r="AL5" s="1430"/>
      <c r="AM5" s="1431"/>
    </row>
    <row r="6" spans="1:39" s="1421" customFormat="1" ht="45">
      <c r="A6" s="1432" t="s">
        <v>4410</v>
      </c>
      <c r="B6" s="1425" t="s">
        <v>4411</v>
      </c>
      <c r="C6" s="1426">
        <f>C7+C8</f>
        <v>283226373.37603557</v>
      </c>
      <c r="D6" s="1427">
        <f>D7+D8</f>
        <v>157115218.62800172</v>
      </c>
      <c r="E6" s="1427">
        <f>E7+E8</f>
        <v>10270987</v>
      </c>
      <c r="F6" s="1427">
        <f>F7+F8</f>
        <v>115840167.74803385</v>
      </c>
      <c r="G6" s="1426"/>
      <c r="H6" s="1427"/>
      <c r="I6" s="1427"/>
      <c r="J6" s="1427"/>
      <c r="K6" s="1426">
        <f>K7+K8</f>
        <v>1473257.3187600002</v>
      </c>
      <c r="L6" s="1427">
        <f>L7+L8</f>
        <v>785182.63500000001</v>
      </c>
      <c r="M6" s="1427">
        <f>M7</f>
        <v>12793</v>
      </c>
      <c r="N6" s="1427"/>
      <c r="O6" s="1427">
        <f>O7+O8</f>
        <v>675281.68376000004</v>
      </c>
      <c r="P6" s="1427"/>
      <c r="Q6" s="1426"/>
      <c r="R6" s="1427"/>
      <c r="S6" s="1427"/>
      <c r="T6" s="1427"/>
      <c r="U6" s="1427"/>
      <c r="V6" s="1427"/>
      <c r="W6" s="1427"/>
      <c r="X6" s="1427"/>
      <c r="Y6" s="1426"/>
      <c r="Z6" s="1426"/>
      <c r="AA6" s="1427"/>
      <c r="AB6" s="1427"/>
      <c r="AC6" s="1427"/>
      <c r="AD6" s="1427"/>
      <c r="AE6" s="1426">
        <f>AE7+AE8</f>
        <v>2677088.3418512503</v>
      </c>
      <c r="AF6" s="1427"/>
      <c r="AG6" s="1427">
        <f>AG7+AG8</f>
        <v>2677088.3418512503</v>
      </c>
      <c r="AH6" s="1427"/>
      <c r="AI6" s="1426">
        <f>AI7+AI8</f>
        <v>593399.69999999995</v>
      </c>
      <c r="AJ6" s="1426"/>
      <c r="AK6" s="1426">
        <f>AK7+AK8</f>
        <v>287970118.73664677</v>
      </c>
      <c r="AL6" s="1430"/>
      <c r="AM6" s="1431"/>
    </row>
    <row r="7" spans="1:39" s="1421" customFormat="1" ht="22.5">
      <c r="A7" s="1433" t="s">
        <v>1449</v>
      </c>
      <c r="B7" s="1434" t="s">
        <v>1450</v>
      </c>
      <c r="C7" s="1429">
        <f>D7+E7+F7</f>
        <v>280598759.89775556</v>
      </c>
      <c r="D7" s="1435">
        <f>'HP-HC_sha'!D4+'ОУ 2011'!H6+(ОДХ!D11/1000)</f>
        <v>154487605.14972171</v>
      </c>
      <c r="E7" s="1435">
        <f>'HP-HC_sha'!H4</f>
        <v>10270987</v>
      </c>
      <c r="F7" s="1435">
        <f>'HP-HC_sha'!K4</f>
        <v>115840167.74803385</v>
      </c>
      <c r="G7" s="1429"/>
      <c r="H7" s="1435"/>
      <c r="I7" s="1435"/>
      <c r="J7" s="1435"/>
      <c r="K7" s="1429">
        <f>L7+M7+N7+O7+P7</f>
        <v>1473257.3187600002</v>
      </c>
      <c r="L7" s="1435">
        <f>'HP-HC_sha'!Z4+'ОУ 2011'!I6</f>
        <v>785182.63500000001</v>
      </c>
      <c r="M7" s="1435">
        <f>'ОУ 2011'!K6</f>
        <v>12793</v>
      </c>
      <c r="N7" s="1435"/>
      <c r="O7" s="1435">
        <f>'HP-HC_sha'!AC4+'ОУ 2011'!J6</f>
        <v>675281.68376000004</v>
      </c>
      <c r="P7" s="1435"/>
      <c r="Q7" s="1429"/>
      <c r="R7" s="1435"/>
      <c r="S7" s="1435"/>
      <c r="T7" s="1435">
        <f>'HP-HC_sha'!AQ4</f>
        <v>3948069.31</v>
      </c>
      <c r="U7" s="1436"/>
      <c r="V7" s="1435"/>
      <c r="W7" s="1435"/>
      <c r="X7" s="1435"/>
      <c r="Y7" s="1429"/>
      <c r="Z7" s="1429"/>
      <c r="AA7" s="1435"/>
      <c r="AB7" s="1435"/>
      <c r="AC7" s="1435"/>
      <c r="AD7" s="1435"/>
      <c r="AE7" s="1429">
        <f>AG7+AH7+AF7</f>
        <v>2677088.3418512503</v>
      </c>
      <c r="AF7" s="1435"/>
      <c r="AG7" s="1435">
        <f>'HP-HC_sha'!BD4</f>
        <v>2677088.3418512503</v>
      </c>
      <c r="AH7" s="1435"/>
      <c r="AI7" s="1429">
        <f>'HF-HP2'!F3</f>
        <v>593399.69999999995</v>
      </c>
      <c r="AJ7" s="1429"/>
      <c r="AK7" s="1429">
        <f>C7+G7+K7+Q7+U7+Y7+Z7+AE7+AI7+AJ7</f>
        <v>285342505.25836676</v>
      </c>
      <c r="AL7" s="1430"/>
      <c r="AM7" s="1431"/>
    </row>
    <row r="8" spans="1:39" s="1421" customFormat="1" ht="22.5">
      <c r="A8" s="1433" t="s">
        <v>4412</v>
      </c>
      <c r="B8" s="1434" t="s">
        <v>4413</v>
      </c>
      <c r="C8" s="1429">
        <f>D8+E8+F8</f>
        <v>2627613.4782799995</v>
      </c>
      <c r="D8" s="1435">
        <f>'HP-HC_sha'!D15</f>
        <v>2627613.4782799995</v>
      </c>
      <c r="E8" s="1435"/>
      <c r="F8" s="1435"/>
      <c r="G8" s="1429"/>
      <c r="H8" s="1435"/>
      <c r="I8" s="1435"/>
      <c r="J8" s="1435"/>
      <c r="K8" s="1429"/>
      <c r="L8" s="1435"/>
      <c r="M8" s="1435"/>
      <c r="N8" s="1435"/>
      <c r="O8" s="1435"/>
      <c r="P8" s="1435"/>
      <c r="Q8" s="1429"/>
      <c r="R8" s="1435"/>
      <c r="S8" s="1435"/>
      <c r="T8" s="1435"/>
      <c r="U8" s="1436"/>
      <c r="V8" s="1435"/>
      <c r="W8" s="1435"/>
      <c r="X8" s="1435"/>
      <c r="Y8" s="1429"/>
      <c r="Z8" s="1429"/>
      <c r="AA8" s="1435"/>
      <c r="AB8" s="1435"/>
      <c r="AC8" s="1435"/>
      <c r="AD8" s="1435"/>
      <c r="AE8" s="1429"/>
      <c r="AF8" s="1435"/>
      <c r="AG8" s="1435"/>
      <c r="AH8" s="1435"/>
      <c r="AI8" s="1429"/>
      <c r="AJ8" s="1429"/>
      <c r="AK8" s="1429">
        <f>C8+G8+K8+Q8+U8+Y8+Z8+AE8+AI8+AJ8</f>
        <v>2627613.4782799995</v>
      </c>
      <c r="AL8" s="1430"/>
      <c r="AM8" s="1431"/>
    </row>
    <row r="9" spans="1:39" s="1421" customFormat="1" ht="45">
      <c r="A9" s="1432" t="s">
        <v>4414</v>
      </c>
      <c r="B9" s="1425" t="s">
        <v>4415</v>
      </c>
      <c r="C9" s="1426">
        <f>C10+C11</f>
        <v>9208520.2052733302</v>
      </c>
      <c r="D9" s="1427">
        <f>D10+D11</f>
        <v>7240051.4250633325</v>
      </c>
      <c r="E9" s="1427"/>
      <c r="F9" s="1427">
        <f>F10+F11</f>
        <v>1968468.7802099967</v>
      </c>
      <c r="G9" s="1426"/>
      <c r="H9" s="1427"/>
      <c r="I9" s="1427"/>
      <c r="J9" s="1427"/>
      <c r="K9" s="1426">
        <f>K10+K11</f>
        <v>6078916.515553331</v>
      </c>
      <c r="L9" s="1427">
        <f>L10+L11</f>
        <v>906082.39108666603</v>
      </c>
      <c r="M9" s="1427"/>
      <c r="N9" s="1427"/>
      <c r="O9" s="1427">
        <f>O10+O11</f>
        <v>5172834.1244666651</v>
      </c>
      <c r="P9" s="1427"/>
      <c r="Q9" s="1426"/>
      <c r="R9" s="1427"/>
      <c r="S9" s="1427"/>
      <c r="T9" s="1427"/>
      <c r="U9" s="1427"/>
      <c r="V9" s="1427"/>
      <c r="W9" s="1427"/>
      <c r="X9" s="1427"/>
      <c r="Y9" s="1426"/>
      <c r="Z9" s="1426"/>
      <c r="AA9" s="1427"/>
      <c r="AB9" s="1427"/>
      <c r="AC9" s="1427"/>
      <c r="AD9" s="1427"/>
      <c r="AE9" s="1426">
        <f>AE10+AE11</f>
        <v>16706.792000000001</v>
      </c>
      <c r="AF9" s="1427"/>
      <c r="AG9" s="1427">
        <f>AG10+AG11</f>
        <v>16706.792000000001</v>
      </c>
      <c r="AH9" s="1427"/>
      <c r="AI9" s="1426"/>
      <c r="AJ9" s="1426"/>
      <c r="AK9" s="1426">
        <f>AK10+AK11</f>
        <v>15287751.160993326</v>
      </c>
      <c r="AL9" s="1430"/>
      <c r="AM9" s="1431"/>
    </row>
    <row r="10" spans="1:39" s="1421" customFormat="1">
      <c r="A10" s="1433" t="s">
        <v>1455</v>
      </c>
      <c r="B10" s="1434" t="s">
        <v>1456</v>
      </c>
      <c r="C10" s="1429">
        <f>D10+E10+F10</f>
        <v>9192127.853439996</v>
      </c>
      <c r="D10" s="1435">
        <f>'HP-HC_sha'!D7</f>
        <v>7223659.0732299993</v>
      </c>
      <c r="E10" s="1435"/>
      <c r="F10" s="1435">
        <f>'HP-HC_sha'!K7</f>
        <v>1968468.7802099967</v>
      </c>
      <c r="G10" s="1429"/>
      <c r="H10" s="1435"/>
      <c r="I10" s="1435"/>
      <c r="J10" s="1435"/>
      <c r="K10" s="1429">
        <f>L10+N10+M10+O10</f>
        <v>6078916.515553331</v>
      </c>
      <c r="L10" s="1435">
        <f>'HP-HC_sha'!Z7</f>
        <v>906082.39108666603</v>
      </c>
      <c r="M10" s="1435"/>
      <c r="N10" s="1435"/>
      <c r="O10" s="1435">
        <f>'HP-HC_sha'!AC7</f>
        <v>5172834.1244666651</v>
      </c>
      <c r="P10" s="1435"/>
      <c r="Q10" s="1429"/>
      <c r="R10" s="1435"/>
      <c r="S10" s="1435"/>
      <c r="T10" s="1435"/>
      <c r="U10" s="1436"/>
      <c r="V10" s="1435"/>
      <c r="W10" s="1435"/>
      <c r="X10" s="1435"/>
      <c r="Y10" s="1429"/>
      <c r="Z10" s="1429"/>
      <c r="AA10" s="1435"/>
      <c r="AB10" s="1435"/>
      <c r="AC10" s="1435"/>
      <c r="AD10" s="1435"/>
      <c r="AE10" s="1429">
        <f>AG10+AH10+AF10</f>
        <v>16706.792000000001</v>
      </c>
      <c r="AF10" s="1435"/>
      <c r="AG10" s="1435">
        <f>'HP-HC_sha'!BC7</f>
        <v>16706.792000000001</v>
      </c>
      <c r="AH10" s="1435"/>
      <c r="AI10" s="1429"/>
      <c r="AJ10" s="1429"/>
      <c r="AK10" s="1429">
        <f>C10+G10+K10+Q10+U10+Y10+Z10+AE10+AI10+AJ10</f>
        <v>15287751.160993326</v>
      </c>
      <c r="AL10" s="1430"/>
      <c r="AM10" s="1431"/>
    </row>
    <row r="11" spans="1:39" s="1421" customFormat="1">
      <c r="A11" s="1433" t="s">
        <v>1473</v>
      </c>
      <c r="B11" s="1437" t="s">
        <v>4416</v>
      </c>
      <c r="C11" s="1429">
        <f>'HP-HC_sha'!C16</f>
        <v>16392.351833333301</v>
      </c>
      <c r="D11" s="1435">
        <f>'HP-HC_sha'!D16</f>
        <v>16392.351833333301</v>
      </c>
      <c r="E11" s="1435"/>
      <c r="F11" s="1435"/>
      <c r="G11" s="1429"/>
      <c r="H11" s="1435"/>
      <c r="I11" s="1435"/>
      <c r="J11" s="1435"/>
      <c r="K11" s="1429"/>
      <c r="L11" s="1435"/>
      <c r="M11" s="1435"/>
      <c r="N11" s="1435"/>
      <c r="O11" s="1435"/>
      <c r="P11" s="1435"/>
      <c r="Q11" s="1429"/>
      <c r="R11" s="1435"/>
      <c r="S11" s="1435"/>
      <c r="T11" s="1435"/>
      <c r="U11" s="1436"/>
      <c r="V11" s="1435"/>
      <c r="W11" s="1435"/>
      <c r="X11" s="1435"/>
      <c r="Y11" s="1429"/>
      <c r="Z11" s="1429"/>
      <c r="AA11" s="1435"/>
      <c r="AB11" s="1435"/>
      <c r="AC11" s="1435"/>
      <c r="AD11" s="1435"/>
      <c r="AE11" s="1429"/>
      <c r="AF11" s="1435"/>
      <c r="AG11" s="1435"/>
      <c r="AH11" s="1435"/>
      <c r="AI11" s="1429"/>
      <c r="AJ11" s="1429"/>
      <c r="AK11" s="1429"/>
      <c r="AL11" s="1430"/>
      <c r="AM11" s="1431"/>
    </row>
    <row r="12" spans="1:39" s="1421" customFormat="1" ht="45">
      <c r="A12" s="1432" t="s">
        <v>4417</v>
      </c>
      <c r="B12" s="1425" t="s">
        <v>4418</v>
      </c>
      <c r="C12" s="1426"/>
      <c r="D12" s="1426"/>
      <c r="E12" s="1426"/>
      <c r="F12" s="1426"/>
      <c r="G12" s="1426"/>
      <c r="H12" s="1426"/>
      <c r="I12" s="1426"/>
      <c r="J12" s="1426"/>
      <c r="K12" s="1426">
        <f>K13+K18</f>
        <v>199231698.70561001</v>
      </c>
      <c r="L12" s="1426">
        <f>L13+L18</f>
        <v>130780673.79831</v>
      </c>
      <c r="M12" s="1426">
        <f>M13+M18</f>
        <v>9705453.1999999993</v>
      </c>
      <c r="N12" s="1426">
        <f>N13+N18</f>
        <v>55071567.7073</v>
      </c>
      <c r="O12" s="1426">
        <f>O13</f>
        <v>3674004</v>
      </c>
      <c r="P12" s="1426"/>
      <c r="Q12" s="1426">
        <f>Q13+Q18</f>
        <v>7365175.5520000001</v>
      </c>
      <c r="R12" s="1426"/>
      <c r="S12" s="1426"/>
      <c r="T12" s="1426">
        <f>T13+T18</f>
        <v>7365175.5520000001</v>
      </c>
      <c r="U12" s="1426"/>
      <c r="V12" s="1426"/>
      <c r="W12" s="1426"/>
      <c r="X12" s="1426"/>
      <c r="Y12" s="1426"/>
      <c r="Z12" s="1426"/>
      <c r="AA12" s="1426"/>
      <c r="AB12" s="1426"/>
      <c r="AC12" s="1426"/>
      <c r="AD12" s="1426"/>
      <c r="AE12" s="1426"/>
      <c r="AF12" s="1426"/>
      <c r="AG12" s="1426"/>
      <c r="AH12" s="1426"/>
      <c r="AI12" s="1426"/>
      <c r="AJ12" s="1426"/>
      <c r="AK12" s="1426">
        <f>AK13+AK18</f>
        <v>210611602.17625201</v>
      </c>
      <c r="AL12" s="1430"/>
      <c r="AM12" s="1431"/>
    </row>
    <row r="13" spans="1:39" s="1421" customFormat="1">
      <c r="A13" s="1433" t="s">
        <v>2868</v>
      </c>
      <c r="B13" s="1434" t="s">
        <v>2869</v>
      </c>
      <c r="C13" s="1429">
        <f>C14+C15+C16+C17</f>
        <v>4014727.9186420003</v>
      </c>
      <c r="D13" s="1435">
        <f>D14+D15+D16</f>
        <v>123956.0101</v>
      </c>
      <c r="E13" s="1435"/>
      <c r="F13" s="1435">
        <f>'HP-HC_sha'!K8</f>
        <v>113327.95854200001</v>
      </c>
      <c r="G13" s="1429"/>
      <c r="H13" s="1435"/>
      <c r="I13" s="1435"/>
      <c r="J13" s="1435"/>
      <c r="K13" s="1429">
        <f>L13+M13+N13+O13+P13</f>
        <v>199231698.70561001</v>
      </c>
      <c r="L13" s="1435">
        <f>L14+L15+L16+L17</f>
        <v>130780673.79831</v>
      </c>
      <c r="M13" s="1435">
        <f>M14+M15+M16+M17</f>
        <v>9705453.1999999993</v>
      </c>
      <c r="N13" s="1435">
        <f>N14+N15+N16+N17</f>
        <v>55071567.7073</v>
      </c>
      <c r="O13" s="1435">
        <f>O14+O15+O16+O17</f>
        <v>3674004</v>
      </c>
      <c r="P13" s="1435"/>
      <c r="Q13" s="1429">
        <f>R13+T13+S13</f>
        <v>7365175.5520000001</v>
      </c>
      <c r="R13" s="1435"/>
      <c r="S13" s="1435"/>
      <c r="T13" s="1435">
        <f>T14+T15+T16+T17</f>
        <v>7365175.5520000001</v>
      </c>
      <c r="U13" s="1436"/>
      <c r="V13" s="1435"/>
      <c r="W13" s="1435"/>
      <c r="X13" s="1435"/>
      <c r="Y13" s="1429"/>
      <c r="Z13" s="1429"/>
      <c r="AA13" s="1435"/>
      <c r="AB13" s="1435"/>
      <c r="AC13" s="1435"/>
      <c r="AD13" s="1435"/>
      <c r="AE13" s="1429"/>
      <c r="AF13" s="1435"/>
      <c r="AG13" s="1435"/>
      <c r="AH13" s="1435"/>
      <c r="AI13" s="1429"/>
      <c r="AJ13" s="1429"/>
      <c r="AK13" s="1429">
        <f>C13+G13+K13+Q13+U13+Y13+Z13+AE13+AI13+AJ13</f>
        <v>210611602.17625201</v>
      </c>
      <c r="AL13" s="1430"/>
      <c r="AM13" s="1431"/>
    </row>
    <row r="14" spans="1:39" s="1421" customFormat="1" ht="33.75">
      <c r="A14" s="1438" t="s">
        <v>1459</v>
      </c>
      <c r="B14" s="1439" t="s">
        <v>1460</v>
      </c>
      <c r="C14" s="1429">
        <f>'HP-HC_sha'!C9</f>
        <v>2346372.6361000002</v>
      </c>
      <c r="D14" s="1440">
        <f>'HP-HC_sha'!D9</f>
        <v>123956.0101</v>
      </c>
      <c r="E14" s="1441"/>
      <c r="F14" s="1441"/>
      <c r="G14" s="1429"/>
      <c r="H14" s="1441"/>
      <c r="I14" s="1441"/>
      <c r="J14" s="1441"/>
      <c r="K14" s="1429">
        <f>L14+M14+N14+O14+P14</f>
        <v>130350247.79831</v>
      </c>
      <c r="L14" s="1441">
        <f>'HP-HC_sha'!Z9+'ОУ 2011'!I6+'ОУ 2011'!L6</f>
        <v>130110474.79831</v>
      </c>
      <c r="M14" s="1441">
        <f>'ОУ 2011'!K7</f>
        <v>3297</v>
      </c>
      <c r="N14" s="1441"/>
      <c r="O14" s="1441">
        <f>'ОУ 2011'!J7</f>
        <v>236476</v>
      </c>
      <c r="P14" s="1441"/>
      <c r="Q14" s="1429"/>
      <c r="R14" s="1441"/>
      <c r="S14" s="1441"/>
      <c r="T14" s="1441"/>
      <c r="U14" s="1436"/>
      <c r="V14" s="1441"/>
      <c r="W14" s="1441"/>
      <c r="X14" s="1441"/>
      <c r="Y14" s="1429"/>
      <c r="Z14" s="1429"/>
      <c r="AA14" s="1441"/>
      <c r="AB14" s="1441"/>
      <c r="AC14" s="1441"/>
      <c r="AD14" s="1441"/>
      <c r="AE14" s="1429"/>
      <c r="AF14" s="1441"/>
      <c r="AG14" s="1441"/>
      <c r="AH14" s="1441"/>
      <c r="AI14" s="1429"/>
      <c r="AJ14" s="1429"/>
      <c r="AK14" s="1429">
        <f>C14+G14+K14+Q14+U14+Y14+Z14+AE14+AI14+AJ14</f>
        <v>132696620.43440999</v>
      </c>
      <c r="AL14" s="1430"/>
      <c r="AM14" s="1431"/>
    </row>
    <row r="15" spans="1:39" s="1421" customFormat="1" ht="33.75">
      <c r="A15" s="1438" t="s">
        <v>1461</v>
      </c>
      <c r="B15" s="1439" t="s">
        <v>1462</v>
      </c>
      <c r="C15" s="1429">
        <f>'ОУ 2011'!H9</f>
        <v>287683</v>
      </c>
      <c r="D15" s="1441"/>
      <c r="E15" s="1441"/>
      <c r="F15" s="1441"/>
      <c r="G15" s="1429"/>
      <c r="H15" s="1441"/>
      <c r="I15" s="1441"/>
      <c r="J15" s="1441"/>
      <c r="K15" s="1429">
        <f>L15+M15+N15+O15+P15</f>
        <v>9875972.1999999993</v>
      </c>
      <c r="L15" s="1441">
        <f>'ОУ 2011'!I9</f>
        <v>136153</v>
      </c>
      <c r="M15" s="1441">
        <f>'соцфин 9.1'!F17+'ОУ 2011'!K9+'ОУ 2011'!L9</f>
        <v>9698859.1999999993</v>
      </c>
      <c r="N15" s="1441"/>
      <c r="O15" s="1441">
        <f>'ОУ 2011'!J9</f>
        <v>40960</v>
      </c>
      <c r="P15" s="1441"/>
      <c r="Q15" s="1429"/>
      <c r="R15" s="1441"/>
      <c r="S15" s="1441"/>
      <c r="T15" s="1441"/>
      <c r="U15" s="1436"/>
      <c r="V15" s="1441"/>
      <c r="W15" s="1441"/>
      <c r="X15" s="1441"/>
      <c r="Y15" s="1429"/>
      <c r="Z15" s="1429"/>
      <c r="AA15" s="1441"/>
      <c r="AB15" s="1441"/>
      <c r="AC15" s="1441"/>
      <c r="AD15" s="1441"/>
      <c r="AE15" s="1429"/>
      <c r="AF15" s="1441"/>
      <c r="AG15" s="1441"/>
      <c r="AH15" s="1441"/>
      <c r="AI15" s="1429"/>
      <c r="AJ15" s="1429"/>
      <c r="AK15" s="1429">
        <f>C15+G15+K15+Q15+U15+Y15+Z15+AE15+AI15+AJ15</f>
        <v>10163655.199999999</v>
      </c>
      <c r="AL15" s="1430"/>
      <c r="AM15" s="1431"/>
    </row>
    <row r="16" spans="1:39" s="1421" customFormat="1" ht="33.75">
      <c r="A16" s="1438" t="s">
        <v>1463</v>
      </c>
      <c r="B16" s="1439" t="s">
        <v>2872</v>
      </c>
      <c r="C16" s="1429">
        <f>'HP-HC_sha'!C12</f>
        <v>1380672.2825420001</v>
      </c>
      <c r="D16" s="1441"/>
      <c r="E16" s="1441"/>
      <c r="F16" s="1441"/>
      <c r="G16" s="1429"/>
      <c r="H16" s="1441"/>
      <c r="I16" s="1441"/>
      <c r="J16" s="1441"/>
      <c r="K16" s="1429">
        <f>L16+M16+N16+O16+P16</f>
        <v>7098292.5</v>
      </c>
      <c r="L16" s="1441">
        <f>'ОУ 2011'!I8</f>
        <v>534046</v>
      </c>
      <c r="M16" s="1441">
        <f>'ОУ 2011'!K7</f>
        <v>3297</v>
      </c>
      <c r="N16" s="1441">
        <f>'HP-HC_sha'!AB12</f>
        <v>3164381.5</v>
      </c>
      <c r="O16" s="1441">
        <f>'ОУ 2011'!L8+'ОУ 2011'!J8</f>
        <v>3396568</v>
      </c>
      <c r="P16" s="1441"/>
      <c r="Q16" s="1429"/>
      <c r="R16" s="1441"/>
      <c r="S16" s="1441"/>
      <c r="T16" s="1441"/>
      <c r="U16" s="1436"/>
      <c r="V16" s="1441"/>
      <c r="W16" s="1441"/>
      <c r="X16" s="1441"/>
      <c r="Y16" s="1429"/>
      <c r="Z16" s="1429"/>
      <c r="AA16" s="1441"/>
      <c r="AB16" s="1441"/>
      <c r="AC16" s="1441"/>
      <c r="AD16" s="1441"/>
      <c r="AE16" s="1429"/>
      <c r="AF16" s="1441"/>
      <c r="AG16" s="1441"/>
      <c r="AH16" s="1441"/>
      <c r="AI16" s="1429"/>
      <c r="AJ16" s="1429"/>
      <c r="AK16" s="1429">
        <f>C16+G16+K16+Q16+U16+Y16+Z16+AE16+AI16+AJ16</f>
        <v>8478964.7825419996</v>
      </c>
      <c r="AL16" s="1430"/>
      <c r="AM16" s="1431"/>
    </row>
    <row r="17" spans="1:97" s="1421" customFormat="1" ht="33.75">
      <c r="A17" s="1442" t="s">
        <v>4419</v>
      </c>
      <c r="B17" s="1443" t="s">
        <v>4420</v>
      </c>
      <c r="C17" s="1429"/>
      <c r="D17" s="1441"/>
      <c r="E17" s="1441"/>
      <c r="F17" s="1441"/>
      <c r="G17" s="1429"/>
      <c r="H17" s="1441"/>
      <c r="I17" s="1441"/>
      <c r="J17" s="1441"/>
      <c r="K17" s="1429">
        <f>L17+M17+N17+O17+P17</f>
        <v>51907186.2073</v>
      </c>
      <c r="L17" s="1441"/>
      <c r="M17" s="1441"/>
      <c r="N17" s="1444">
        <f>'HC-HF'!D48+'HC-HF'!F48+'HC-HF'!I18</f>
        <v>51907186.2073</v>
      </c>
      <c r="O17" s="1441"/>
      <c r="P17" s="1441"/>
      <c r="Q17" s="1429">
        <f>R17+T17+S17</f>
        <v>7365175.5520000001</v>
      </c>
      <c r="R17" s="1441"/>
      <c r="S17" s="1441"/>
      <c r="T17" s="1441">
        <f>ОДХ!D8/1000</f>
        <v>7365175.5520000001</v>
      </c>
      <c r="U17" s="1436"/>
      <c r="V17" s="1441"/>
      <c r="W17" s="1441"/>
      <c r="X17" s="1441"/>
      <c r="Y17" s="1429"/>
      <c r="Z17" s="1429"/>
      <c r="AA17" s="1441"/>
      <c r="AB17" s="1441"/>
      <c r="AC17" s="1441"/>
      <c r="AD17" s="1441"/>
      <c r="AE17" s="1429"/>
      <c r="AF17" s="1441"/>
      <c r="AG17" s="1441"/>
      <c r="AH17" s="1441"/>
      <c r="AI17" s="1429"/>
      <c r="AJ17" s="1429"/>
      <c r="AK17" s="1429">
        <f>C17+G17+K17+Q17+U17+Y17+Z17+AE17+AI17+AJ17</f>
        <v>59272361.759300001</v>
      </c>
      <c r="AL17" s="1430"/>
      <c r="AM17" s="1431"/>
    </row>
    <row r="18" spans="1:97" s="1421" customFormat="1" ht="22.5">
      <c r="A18" s="1445" t="s">
        <v>1474</v>
      </c>
      <c r="B18" s="1437" t="s">
        <v>4421</v>
      </c>
      <c r="C18" s="1429"/>
      <c r="D18" s="1435"/>
      <c r="E18" s="1435"/>
      <c r="F18" s="1435"/>
      <c r="G18" s="1429"/>
      <c r="H18" s="1435"/>
      <c r="I18" s="1435"/>
      <c r="J18" s="1435"/>
      <c r="K18" s="1429"/>
      <c r="L18" s="1435"/>
      <c r="M18" s="1435"/>
      <c r="N18" s="1435"/>
      <c r="O18" s="1435"/>
      <c r="P18" s="1435"/>
      <c r="Q18" s="1429"/>
      <c r="R18" s="1435"/>
      <c r="S18" s="1435"/>
      <c r="T18" s="1435"/>
      <c r="U18" s="1436"/>
      <c r="V18" s="1435"/>
      <c r="W18" s="1435"/>
      <c r="X18" s="1435"/>
      <c r="Y18" s="1429"/>
      <c r="Z18" s="1429"/>
      <c r="AA18" s="1435"/>
      <c r="AB18" s="1435"/>
      <c r="AC18" s="1435"/>
      <c r="AD18" s="1435"/>
      <c r="AE18" s="1429"/>
      <c r="AF18" s="1435"/>
      <c r="AG18" s="1435"/>
      <c r="AH18" s="1435"/>
      <c r="AI18" s="1429"/>
      <c r="AJ18" s="1429"/>
      <c r="AK18" s="1429"/>
      <c r="AL18" s="1430"/>
      <c r="AM18" s="1431"/>
    </row>
    <row r="19" spans="1:97" s="1421" customFormat="1" ht="45">
      <c r="A19" s="1446" t="s">
        <v>4422</v>
      </c>
      <c r="B19" s="1425" t="s">
        <v>4423</v>
      </c>
      <c r="C19" s="1426"/>
      <c r="D19" s="1426"/>
      <c r="E19" s="1426"/>
      <c r="F19" s="1426"/>
      <c r="G19" s="1426"/>
      <c r="H19" s="1426"/>
      <c r="I19" s="1426"/>
      <c r="J19" s="1426"/>
      <c r="K19" s="1426"/>
      <c r="L19" s="1426"/>
      <c r="M19" s="1426"/>
      <c r="N19" s="1426"/>
      <c r="O19" s="1426"/>
      <c r="P19" s="1426"/>
      <c r="Q19" s="1426"/>
      <c r="R19" s="1426"/>
      <c r="S19" s="1426"/>
      <c r="T19" s="1426"/>
      <c r="U19" s="1426"/>
      <c r="V19" s="1426"/>
      <c r="W19" s="1426"/>
      <c r="X19" s="1426"/>
      <c r="Y19" s="1426"/>
      <c r="Z19" s="1426"/>
      <c r="AA19" s="1426"/>
      <c r="AB19" s="1426"/>
      <c r="AC19" s="1426"/>
      <c r="AD19" s="1426"/>
      <c r="AE19" s="1426"/>
      <c r="AF19" s="1426"/>
      <c r="AG19" s="1426"/>
      <c r="AH19" s="1426"/>
      <c r="AI19" s="1426"/>
      <c r="AJ19" s="1426"/>
      <c r="AK19" s="1426"/>
      <c r="AL19" s="1430"/>
      <c r="AM19" s="1431"/>
    </row>
    <row r="20" spans="1:97" s="1421" customFormat="1">
      <c r="A20" s="1445" t="s">
        <v>1467</v>
      </c>
      <c r="B20" s="1437" t="s">
        <v>4424</v>
      </c>
      <c r="C20" s="1429"/>
      <c r="D20" s="1435"/>
      <c r="E20" s="1435"/>
      <c r="F20" s="1435"/>
      <c r="G20" s="1429"/>
      <c r="H20" s="1435"/>
      <c r="I20" s="1435"/>
      <c r="J20" s="1435"/>
      <c r="K20" s="1429"/>
      <c r="L20" s="1435"/>
      <c r="M20" s="1435"/>
      <c r="N20" s="1435"/>
      <c r="O20" s="1435"/>
      <c r="P20" s="1435"/>
      <c r="Q20" s="1429"/>
      <c r="R20" s="1435"/>
      <c r="S20" s="1435"/>
      <c r="T20" s="1435"/>
      <c r="U20" s="1436"/>
      <c r="V20" s="1435"/>
      <c r="W20" s="1435"/>
      <c r="X20" s="1435"/>
      <c r="Y20" s="1429"/>
      <c r="Z20" s="1429"/>
      <c r="AA20" s="1435"/>
      <c r="AB20" s="1435"/>
      <c r="AC20" s="1435"/>
      <c r="AD20" s="1435"/>
      <c r="AE20" s="1429"/>
      <c r="AF20" s="1435"/>
      <c r="AG20" s="1435"/>
      <c r="AH20" s="1435"/>
      <c r="AI20" s="1429"/>
      <c r="AJ20" s="1429"/>
      <c r="AK20" s="1429"/>
      <c r="AL20" s="1430"/>
      <c r="AM20" s="1431"/>
    </row>
    <row r="21" spans="1:97" s="1421" customFormat="1">
      <c r="A21" s="1445" t="s">
        <v>1476</v>
      </c>
      <c r="B21" s="1437" t="s">
        <v>4425</v>
      </c>
      <c r="C21" s="1429"/>
      <c r="D21" s="1435"/>
      <c r="E21" s="1435"/>
      <c r="F21" s="1435"/>
      <c r="G21" s="1429"/>
      <c r="H21" s="1435"/>
      <c r="I21" s="1435"/>
      <c r="J21" s="1435"/>
      <c r="K21" s="1429"/>
      <c r="L21" s="1435"/>
      <c r="M21" s="1435"/>
      <c r="N21" s="1435"/>
      <c r="O21" s="1435"/>
      <c r="P21" s="1435"/>
      <c r="Q21" s="1429"/>
      <c r="R21" s="1435"/>
      <c r="S21" s="1435"/>
      <c r="T21" s="1435"/>
      <c r="U21" s="1436"/>
      <c r="V21" s="1435"/>
      <c r="W21" s="1435"/>
      <c r="X21" s="1435"/>
      <c r="Y21" s="1429"/>
      <c r="Z21" s="1429"/>
      <c r="AA21" s="1435"/>
      <c r="AB21" s="1435"/>
      <c r="AC21" s="1435"/>
      <c r="AD21" s="1435"/>
      <c r="AE21" s="1429"/>
      <c r="AF21" s="1435"/>
      <c r="AG21" s="1435"/>
      <c r="AH21" s="1435"/>
      <c r="AI21" s="1429"/>
      <c r="AJ21" s="1429"/>
      <c r="AK21" s="1429"/>
      <c r="AL21" s="1430"/>
      <c r="AM21" s="1431"/>
    </row>
    <row r="22" spans="1:97" s="1421" customFormat="1">
      <c r="A22" s="1428" t="s">
        <v>4426</v>
      </c>
      <c r="B22" s="1428" t="s">
        <v>4427</v>
      </c>
      <c r="C22" s="1429"/>
      <c r="D22" s="1429"/>
      <c r="E22" s="1429"/>
      <c r="F22" s="1429"/>
      <c r="G22" s="1429">
        <f>H22</f>
        <v>0</v>
      </c>
      <c r="H22" s="1429"/>
      <c r="I22" s="1429"/>
      <c r="J22" s="1429"/>
      <c r="K22" s="1429"/>
      <c r="L22" s="1429"/>
      <c r="M22" s="1429"/>
      <c r="N22" s="1429"/>
      <c r="O22" s="1429"/>
      <c r="P22" s="1429"/>
      <c r="Q22" s="1429"/>
      <c r="R22" s="1429"/>
      <c r="S22" s="1429"/>
      <c r="T22" s="1429"/>
      <c r="U22" s="1429"/>
      <c r="V22" s="1429"/>
      <c r="W22" s="1429"/>
      <c r="X22" s="1429"/>
      <c r="Y22" s="1429"/>
      <c r="Z22" s="1429"/>
      <c r="AA22" s="1429"/>
      <c r="AB22" s="1429"/>
      <c r="AC22" s="1429"/>
      <c r="AD22" s="1429"/>
      <c r="AE22" s="1429"/>
      <c r="AF22" s="1429"/>
      <c r="AG22" s="1429"/>
      <c r="AH22" s="1429"/>
      <c r="AI22" s="1429"/>
      <c r="AJ22" s="1429"/>
      <c r="AK22" s="1429">
        <f>C22+G22+K22+Q22+U22+Y22+Z22+AE22+AI22+AJ22</f>
        <v>0</v>
      </c>
      <c r="AL22" s="1430"/>
      <c r="AM22" s="1431"/>
    </row>
    <row r="23" spans="1:97" s="1421" customFormat="1" ht="22.5">
      <c r="A23" s="1433" t="s">
        <v>1481</v>
      </c>
      <c r="B23" s="1437" t="s">
        <v>4428</v>
      </c>
      <c r="C23" s="1429"/>
      <c r="D23" s="1435"/>
      <c r="E23" s="1435"/>
      <c r="F23" s="1435"/>
      <c r="G23" s="1429"/>
      <c r="H23" s="1435"/>
      <c r="I23" s="1435"/>
      <c r="J23" s="1435"/>
      <c r="K23" s="1429"/>
      <c r="L23" s="1435">
        <f>'ОУ 2011'!I17</f>
        <v>88</v>
      </c>
      <c r="M23" s="1435"/>
      <c r="N23" s="1435"/>
      <c r="O23" s="1435"/>
      <c r="P23" s="1435"/>
      <c r="Q23" s="1429"/>
      <c r="R23" s="1435"/>
      <c r="S23" s="1435"/>
      <c r="T23" s="1435"/>
      <c r="U23" s="1436"/>
      <c r="V23" s="1435"/>
      <c r="W23" s="1435"/>
      <c r="X23" s="1435"/>
      <c r="Y23" s="1429"/>
      <c r="Z23" s="1429"/>
      <c r="AA23" s="1435"/>
      <c r="AB23" s="1435"/>
      <c r="AC23" s="1435"/>
      <c r="AD23" s="1435"/>
      <c r="AE23" s="1429"/>
      <c r="AF23" s="1435"/>
      <c r="AG23" s="1435"/>
      <c r="AH23" s="1435"/>
      <c r="AI23" s="1429"/>
      <c r="AJ23" s="1429"/>
      <c r="AK23" s="1429"/>
      <c r="AL23" s="1430"/>
      <c r="AM23" s="1431"/>
    </row>
    <row r="24" spans="1:97" s="1421" customFormat="1" ht="22.5">
      <c r="A24" s="1433" t="s">
        <v>1483</v>
      </c>
      <c r="B24" s="1437" t="s">
        <v>4429</v>
      </c>
      <c r="C24" s="1429"/>
      <c r="D24" s="1435"/>
      <c r="E24" s="1435"/>
      <c r="F24" s="1435"/>
      <c r="G24" s="1429"/>
      <c r="H24" s="1435"/>
      <c r="I24" s="1435"/>
      <c r="J24" s="1435"/>
      <c r="K24" s="1429"/>
      <c r="L24" s="1435"/>
      <c r="M24" s="1435"/>
      <c r="N24" s="1435"/>
      <c r="O24" s="1435"/>
      <c r="P24" s="1435"/>
      <c r="Q24" s="1429"/>
      <c r="R24" s="1435"/>
      <c r="S24" s="1435"/>
      <c r="T24" s="1435"/>
      <c r="U24" s="1436"/>
      <c r="V24" s="1435"/>
      <c r="W24" s="1435"/>
      <c r="X24" s="1435"/>
      <c r="Y24" s="1429"/>
      <c r="Z24" s="1429"/>
      <c r="AA24" s="1435"/>
      <c r="AB24" s="1435"/>
      <c r="AC24" s="1435"/>
      <c r="AD24" s="1435"/>
      <c r="AE24" s="1429"/>
      <c r="AF24" s="1435"/>
      <c r="AG24" s="1435"/>
      <c r="AH24" s="1435"/>
      <c r="AI24" s="1429"/>
      <c r="AJ24" s="1429"/>
      <c r="AK24" s="1429"/>
      <c r="AL24" s="1430"/>
      <c r="AM24" s="1431"/>
    </row>
    <row r="25" spans="1:97" s="1421" customFormat="1" ht="22.5">
      <c r="A25" s="1433" t="s">
        <v>1485</v>
      </c>
      <c r="B25" s="1437" t="s">
        <v>4430</v>
      </c>
      <c r="C25" s="1429"/>
      <c r="D25" s="1435"/>
      <c r="E25" s="1435"/>
      <c r="F25" s="1435"/>
      <c r="G25" s="1429"/>
      <c r="H25" s="1435"/>
      <c r="I25" s="1435"/>
      <c r="J25" s="1435"/>
      <c r="K25" s="1429"/>
      <c r="L25" s="1435"/>
      <c r="M25" s="1435"/>
      <c r="N25" s="1435"/>
      <c r="O25" s="1435"/>
      <c r="P25" s="1435"/>
      <c r="Q25" s="1429"/>
      <c r="R25" s="1435"/>
      <c r="S25" s="1435"/>
      <c r="T25" s="1435"/>
      <c r="U25" s="1436"/>
      <c r="V25" s="1435"/>
      <c r="W25" s="1435"/>
      <c r="X25" s="1435"/>
      <c r="Y25" s="1429"/>
      <c r="Z25" s="1429"/>
      <c r="AA25" s="1435"/>
      <c r="AB25" s="1435"/>
      <c r="AC25" s="1435"/>
      <c r="AD25" s="1435"/>
      <c r="AE25" s="1429"/>
      <c r="AF25" s="1435"/>
      <c r="AG25" s="1435"/>
      <c r="AH25" s="1435"/>
      <c r="AI25" s="1429"/>
      <c r="AJ25" s="1429"/>
      <c r="AK25" s="1429"/>
      <c r="AL25" s="1430"/>
      <c r="AM25" s="1431"/>
    </row>
    <row r="26" spans="1:97" s="1421" customFormat="1" ht="22.5">
      <c r="A26" s="1433" t="s">
        <v>4431</v>
      </c>
      <c r="B26" s="1437" t="s">
        <v>4432</v>
      </c>
      <c r="C26" s="1429"/>
      <c r="D26" s="1435"/>
      <c r="E26" s="1435"/>
      <c r="F26" s="1435"/>
      <c r="G26" s="1429"/>
      <c r="H26" s="1435"/>
      <c r="I26" s="1435"/>
      <c r="J26" s="1435"/>
      <c r="K26" s="1429"/>
      <c r="L26" s="1435"/>
      <c r="M26" s="1435"/>
      <c r="N26" s="1435"/>
      <c r="O26" s="1435"/>
      <c r="P26" s="1435"/>
      <c r="Q26" s="1429"/>
      <c r="R26" s="1435"/>
      <c r="S26" s="1435"/>
      <c r="T26" s="1435"/>
      <c r="U26" s="1436"/>
      <c r="V26" s="1435"/>
      <c r="W26" s="1435"/>
      <c r="X26" s="1435"/>
      <c r="Y26" s="1429"/>
      <c r="Z26" s="1429"/>
      <c r="AA26" s="1435"/>
      <c r="AB26" s="1435"/>
      <c r="AC26" s="1435"/>
      <c r="AD26" s="1435"/>
      <c r="AE26" s="1429"/>
      <c r="AF26" s="1435"/>
      <c r="AG26" s="1435"/>
      <c r="AH26" s="1435"/>
      <c r="AI26" s="1429"/>
      <c r="AJ26" s="1429"/>
      <c r="AK26" s="1429"/>
      <c r="AL26" s="1430"/>
      <c r="AM26" s="1431"/>
    </row>
    <row r="27" spans="1:97" s="1421" customFormat="1">
      <c r="A27" s="1428" t="s">
        <v>2875</v>
      </c>
      <c r="B27" s="1428" t="s">
        <v>1488</v>
      </c>
      <c r="C27" s="1429">
        <f>D27+E27+F27</f>
        <v>1545179.2719999999</v>
      </c>
      <c r="D27" s="1429">
        <f>D29+D30+D28+'ОУ 2011'!H10</f>
        <v>1162547</v>
      </c>
      <c r="E27" s="1429"/>
      <c r="F27" s="1429">
        <f>F29+F30+F28</f>
        <v>382632.272</v>
      </c>
      <c r="G27" s="1429"/>
      <c r="H27" s="1429"/>
      <c r="I27" s="1429"/>
      <c r="J27" s="1429"/>
      <c r="K27" s="1429">
        <f>L27+M27+N27+O27+P27</f>
        <v>534786</v>
      </c>
      <c r="L27" s="1429">
        <f>L29+L30+L28+'ОУ 2011'!I10</f>
        <v>258395</v>
      </c>
      <c r="M27" s="1429">
        <f>'ОУ 2011'!K10</f>
        <v>8998</v>
      </c>
      <c r="N27" s="1429">
        <f>'ОУ 2011'!K10</f>
        <v>8998</v>
      </c>
      <c r="O27" s="1429">
        <f>'ОУ 2011'!I10</f>
        <v>258395</v>
      </c>
      <c r="P27" s="1429">
        <f>'ОУ 2011'!L17</f>
        <v>0</v>
      </c>
      <c r="Q27" s="1429">
        <f>R27+T27+S27</f>
        <v>26895904.951389998</v>
      </c>
      <c r="R27" s="1429">
        <f>R29+R30+R28</f>
        <v>21196407.956789996</v>
      </c>
      <c r="S27" s="1429">
        <f>S29</f>
        <v>5699496.9946000008</v>
      </c>
      <c r="T27" s="1429"/>
      <c r="U27" s="1429"/>
      <c r="V27" s="1429"/>
      <c r="W27" s="1429"/>
      <c r="X27" s="1429"/>
      <c r="Y27" s="1429"/>
      <c r="Z27" s="1429"/>
      <c r="AA27" s="1429"/>
      <c r="AB27" s="1429"/>
      <c r="AC27" s="1429"/>
      <c r="AD27" s="1429"/>
      <c r="AE27" s="1429"/>
      <c r="AF27" s="1429"/>
      <c r="AG27" s="1429"/>
      <c r="AH27" s="1429"/>
      <c r="AI27" s="1429"/>
      <c r="AJ27" s="1429"/>
      <c r="AK27" s="1429">
        <f t="shared" ref="AK27:AK39" si="0">C27+G27+K27+Q27+U27+Y27+Z27+AE27+AI27+AJ27</f>
        <v>28975870.223389998</v>
      </c>
      <c r="AL27" s="1430"/>
      <c r="AM27" s="1431"/>
    </row>
    <row r="28" spans="1:97" s="1421" customFormat="1">
      <c r="A28" s="1433" t="s">
        <v>1489</v>
      </c>
      <c r="B28" s="1437" t="s">
        <v>4433</v>
      </c>
      <c r="C28" s="1429"/>
      <c r="D28" s="1435"/>
      <c r="E28" s="1435"/>
      <c r="F28" s="1435"/>
      <c r="G28" s="1429"/>
      <c r="H28" s="1435"/>
      <c r="I28" s="1435"/>
      <c r="J28" s="1435"/>
      <c r="K28" s="1429"/>
      <c r="L28" s="1435"/>
      <c r="M28" s="1435"/>
      <c r="N28" s="1435"/>
      <c r="O28" s="1435"/>
      <c r="P28" s="1435"/>
      <c r="Q28" s="1429"/>
      <c r="R28" s="1435"/>
      <c r="S28" s="1435"/>
      <c r="T28" s="1435"/>
      <c r="U28" s="1436"/>
      <c r="V28" s="1435"/>
      <c r="W28" s="1435"/>
      <c r="X28" s="1435"/>
      <c r="Y28" s="1429"/>
      <c r="Z28" s="1429"/>
      <c r="AA28" s="1435"/>
      <c r="AB28" s="1435"/>
      <c r="AC28" s="1435"/>
      <c r="AD28" s="1435"/>
      <c r="AE28" s="1429"/>
      <c r="AF28" s="1435"/>
      <c r="AG28" s="1435"/>
      <c r="AH28" s="1435"/>
      <c r="AI28" s="1429"/>
      <c r="AJ28" s="1429"/>
      <c r="AK28" s="1429"/>
      <c r="AL28" s="1430"/>
      <c r="AM28" s="1431"/>
    </row>
    <row r="29" spans="1:97" s="1421" customFormat="1">
      <c r="A29" s="1433" t="s">
        <v>1491</v>
      </c>
      <c r="B29" s="1434" t="s">
        <v>1492</v>
      </c>
      <c r="C29" s="1429">
        <f>D29+E29+F29</f>
        <v>0</v>
      </c>
      <c r="D29" s="1435"/>
      <c r="E29" s="1435"/>
      <c r="F29" s="1435"/>
      <c r="G29" s="1429"/>
      <c r="H29" s="1435"/>
      <c r="I29" s="1435"/>
      <c r="J29" s="1435"/>
      <c r="K29" s="1429">
        <f>L29+M29+N29+O29+P29</f>
        <v>0</v>
      </c>
      <c r="L29" s="1435"/>
      <c r="M29" s="1435"/>
      <c r="N29" s="1435"/>
      <c r="O29" s="1435"/>
      <c r="P29" s="1435"/>
      <c r="Q29" s="1429"/>
      <c r="R29" s="1435"/>
      <c r="S29" s="1435">
        <f>'HP-HC_sha'!AP21</f>
        <v>5699496.9946000008</v>
      </c>
      <c r="T29" s="1435"/>
      <c r="U29" s="1436"/>
      <c r="V29" s="1435"/>
      <c r="W29" s="1435"/>
      <c r="X29" s="1435"/>
      <c r="Y29" s="1429"/>
      <c r="Z29" s="1429"/>
      <c r="AA29" s="1435"/>
      <c r="AB29" s="1435"/>
      <c r="AC29" s="1435"/>
      <c r="AD29" s="1435"/>
      <c r="AE29" s="1429"/>
      <c r="AF29" s="1435"/>
      <c r="AG29" s="1435"/>
      <c r="AH29" s="1435"/>
      <c r="AI29" s="1429"/>
      <c r="AJ29" s="1429"/>
      <c r="AK29" s="1429">
        <f t="shared" si="0"/>
        <v>0</v>
      </c>
      <c r="AL29" s="1430"/>
      <c r="AM29" s="1431"/>
    </row>
    <row r="30" spans="1:97" s="1421" customFormat="1">
      <c r="A30" s="1433" t="s">
        <v>1493</v>
      </c>
      <c r="B30" s="1434" t="s">
        <v>2876</v>
      </c>
      <c r="C30" s="1429"/>
      <c r="D30" s="1435"/>
      <c r="E30" s="1435"/>
      <c r="F30" s="1435">
        <f>'HP-HC_sha'!K19</f>
        <v>382632.272</v>
      </c>
      <c r="G30" s="1429"/>
      <c r="H30" s="1435"/>
      <c r="I30" s="1435"/>
      <c r="J30" s="1435"/>
      <c r="K30" s="1429"/>
      <c r="L30" s="1435"/>
      <c r="M30" s="1435"/>
      <c r="N30" s="1435"/>
      <c r="O30" s="1435"/>
      <c r="P30" s="1435"/>
      <c r="Q30" s="1429">
        <f>R30+T30+S30</f>
        <v>21196407.956789996</v>
      </c>
      <c r="R30" s="1435">
        <f>'HP-HC_sha'!AO19</f>
        <v>21196407.956789996</v>
      </c>
      <c r="S30" s="1435"/>
      <c r="T30" s="1435"/>
      <c r="U30" s="1436"/>
      <c r="V30" s="1435"/>
      <c r="W30" s="1435"/>
      <c r="X30" s="1435"/>
      <c r="Y30" s="1429"/>
      <c r="Z30" s="1429"/>
      <c r="AA30" s="1435"/>
      <c r="AB30" s="1435"/>
      <c r="AC30" s="1435"/>
      <c r="AD30" s="1435"/>
      <c r="AE30" s="1429"/>
      <c r="AF30" s="1435"/>
      <c r="AG30" s="1435"/>
      <c r="AH30" s="1435"/>
      <c r="AI30" s="1429"/>
      <c r="AJ30" s="1429"/>
      <c r="AK30" s="1429">
        <f t="shared" si="0"/>
        <v>21196407.956789996</v>
      </c>
      <c r="AL30" s="1430"/>
      <c r="AM30" s="1431"/>
    </row>
    <row r="31" spans="1:97" s="1421" customFormat="1" ht="22.5">
      <c r="A31" s="1428" t="s">
        <v>2878</v>
      </c>
      <c r="B31" s="1428" t="s">
        <v>2879</v>
      </c>
      <c r="C31" s="1429">
        <f>D31+E31+F31</f>
        <v>0</v>
      </c>
      <c r="D31" s="1429">
        <f>D32+D36</f>
        <v>0</v>
      </c>
      <c r="E31" s="1429"/>
      <c r="F31" s="1429">
        <f>F32+F36</f>
        <v>0</v>
      </c>
      <c r="G31" s="1429"/>
      <c r="H31" s="1429"/>
      <c r="I31" s="1429"/>
      <c r="J31" s="1429"/>
      <c r="K31" s="1429">
        <f>L31+M31+N31+O31+P31</f>
        <v>0</v>
      </c>
      <c r="L31" s="1429">
        <f>L32+L36</f>
        <v>0</v>
      </c>
      <c r="M31" s="1429"/>
      <c r="N31" s="1429"/>
      <c r="O31" s="1429">
        <f>O32+O36</f>
        <v>0</v>
      </c>
      <c r="P31" s="1429"/>
      <c r="Q31" s="1429"/>
      <c r="R31" s="1429"/>
      <c r="S31" s="1429"/>
      <c r="T31" s="1429"/>
      <c r="U31" s="1429">
        <f>V31+W31+X31</f>
        <v>139312166.80903</v>
      </c>
      <c r="V31" s="1429">
        <f>'Розница ЛС'!I26*1000</f>
        <v>90440100</v>
      </c>
      <c r="W31" s="1429">
        <f>W32+W36</f>
        <v>48872066.809029996</v>
      </c>
      <c r="X31" s="1429">
        <f>X32+X36</f>
        <v>0</v>
      </c>
      <c r="Y31" s="1429"/>
      <c r="Z31" s="1429"/>
      <c r="AA31" s="1429"/>
      <c r="AB31" s="1429"/>
      <c r="AC31" s="1429"/>
      <c r="AD31" s="1429"/>
      <c r="AE31" s="1429">
        <f>AG31+AH31+AF31</f>
        <v>0</v>
      </c>
      <c r="AF31" s="1429"/>
      <c r="AG31" s="1429">
        <f>AG32+AG36</f>
        <v>0</v>
      </c>
      <c r="AH31" s="1429"/>
      <c r="AI31" s="1429"/>
      <c r="AJ31" s="1429"/>
      <c r="AK31" s="1429">
        <f t="shared" si="0"/>
        <v>139312166.80903</v>
      </c>
      <c r="AL31" s="1430"/>
      <c r="AM31" s="1431"/>
    </row>
    <row r="32" spans="1:97" s="1447" customFormat="1" ht="33.75">
      <c r="A32" s="1433" t="s">
        <v>2880</v>
      </c>
      <c r="B32" s="1434" t="s">
        <v>2881</v>
      </c>
      <c r="C32" s="1429"/>
      <c r="D32" s="1435"/>
      <c r="E32" s="1435"/>
      <c r="F32" s="1435"/>
      <c r="G32" s="1429"/>
      <c r="H32" s="1435"/>
      <c r="I32" s="1435"/>
      <c r="J32" s="1435"/>
      <c r="K32" s="1429"/>
      <c r="L32" s="1435"/>
      <c r="M32" s="1435"/>
      <c r="N32" s="1435"/>
      <c r="O32" s="1435"/>
      <c r="P32" s="1435"/>
      <c r="Q32" s="1429"/>
      <c r="R32" s="1435"/>
      <c r="S32" s="1435"/>
      <c r="T32" s="1435"/>
      <c r="U32" s="1436">
        <f>V32+W32+X32</f>
        <v>25951266.80903</v>
      </c>
      <c r="V32" s="1435"/>
      <c r="W32" s="1435">
        <f>ОтчетГБ_оригинал!H830+ОтчетГБ_оригинал!H833+ОтчетГБ_оригинал!H836+ОтчетГБ_оригинал!H839+ОтчетГБ_оригинал!H847+ОтчетГБ_оригинал!H854+ОтчетГБ_оригинал!H856+ОтчетГБ_оригинал!H858+ОтчетГБ_оригинал!H860+ОтчетГБ_оригинал!H868+ОтчетГБ_оригинал!H876+ОтчетГБ_оригинал!H880+ОтчетГБ_оригинал!H886+ОтчетГБ_оригинал!H890</f>
        <v>25951266.80903</v>
      </c>
      <c r="X32" s="1435"/>
      <c r="Y32" s="1429"/>
      <c r="Z32" s="1429"/>
      <c r="AA32" s="1435"/>
      <c r="AB32" s="1435"/>
      <c r="AC32" s="1435"/>
      <c r="AD32" s="1435"/>
      <c r="AE32" s="1429"/>
      <c r="AF32" s="1435"/>
      <c r="AG32" s="1435"/>
      <c r="AH32" s="1435"/>
      <c r="AI32" s="1429"/>
      <c r="AJ32" s="1429"/>
      <c r="AK32" s="1429">
        <f t="shared" si="0"/>
        <v>25951266.80903</v>
      </c>
      <c r="AL32" s="1430"/>
      <c r="AM32" s="1431"/>
      <c r="AN32" s="1421"/>
      <c r="AO32" s="1421"/>
      <c r="AP32" s="1421"/>
      <c r="AQ32" s="1421"/>
      <c r="AR32" s="1421"/>
      <c r="AS32" s="1421"/>
      <c r="AT32" s="1421"/>
      <c r="AU32" s="1421"/>
      <c r="AV32" s="1421"/>
      <c r="AW32" s="1421"/>
      <c r="AX32" s="1421"/>
      <c r="AY32" s="1421"/>
      <c r="AZ32" s="1421"/>
      <c r="BA32" s="1421"/>
      <c r="BB32" s="1421"/>
      <c r="BC32" s="1421"/>
      <c r="BD32" s="1421"/>
      <c r="BE32" s="1421"/>
      <c r="BF32" s="1421"/>
      <c r="BG32" s="1421"/>
      <c r="BH32" s="1421"/>
      <c r="BI32" s="1421"/>
      <c r="BJ32" s="1421"/>
      <c r="BK32" s="1421"/>
      <c r="BL32" s="1421"/>
      <c r="BM32" s="1421"/>
      <c r="BN32" s="1421"/>
      <c r="BO32" s="1421"/>
      <c r="BP32" s="1421"/>
      <c r="BQ32" s="1421"/>
      <c r="BR32" s="1421"/>
      <c r="BS32" s="1421"/>
      <c r="BT32" s="1421"/>
      <c r="BU32" s="1421"/>
      <c r="BV32" s="1421"/>
      <c r="BW32" s="1421"/>
      <c r="BX32" s="1421"/>
      <c r="BY32" s="1421"/>
      <c r="BZ32" s="1421"/>
      <c r="CA32" s="1421"/>
      <c r="CB32" s="1421"/>
      <c r="CC32" s="1421"/>
      <c r="CD32" s="1421"/>
      <c r="CE32" s="1421"/>
      <c r="CF32" s="1421"/>
      <c r="CG32" s="1421"/>
      <c r="CH32" s="1421"/>
      <c r="CI32" s="1421"/>
      <c r="CJ32" s="1421"/>
      <c r="CK32" s="1421"/>
      <c r="CL32" s="1421"/>
      <c r="CM32" s="1421"/>
      <c r="CN32" s="1421"/>
      <c r="CO32" s="1421"/>
      <c r="CP32" s="1421"/>
      <c r="CQ32" s="1421"/>
      <c r="CR32" s="1421"/>
      <c r="CS32" s="1421"/>
    </row>
    <row r="33" spans="1:39" s="1421" customFormat="1" ht="33.75">
      <c r="A33" s="1438" t="s">
        <v>1505</v>
      </c>
      <c r="B33" s="1443" t="s">
        <v>4434</v>
      </c>
      <c r="C33" s="1429"/>
      <c r="D33" s="1441"/>
      <c r="E33" s="1441"/>
      <c r="F33" s="1441"/>
      <c r="G33" s="1429"/>
      <c r="H33" s="1441"/>
      <c r="I33" s="1441"/>
      <c r="J33" s="1441"/>
      <c r="K33" s="1429"/>
      <c r="L33" s="1441"/>
      <c r="M33" s="1441"/>
      <c r="N33" s="1441"/>
      <c r="O33" s="1441"/>
      <c r="P33" s="1441"/>
      <c r="Q33" s="1429"/>
      <c r="R33" s="1441"/>
      <c r="S33" s="1441"/>
      <c r="T33" s="1441"/>
      <c r="U33" s="1436"/>
      <c r="V33" s="1441"/>
      <c r="W33" s="1441"/>
      <c r="X33" s="1441"/>
      <c r="Y33" s="1429"/>
      <c r="Z33" s="1429"/>
      <c r="AA33" s="1441"/>
      <c r="AB33" s="1441"/>
      <c r="AC33" s="1441"/>
      <c r="AD33" s="1441"/>
      <c r="AE33" s="1429"/>
      <c r="AF33" s="1441"/>
      <c r="AG33" s="1441"/>
      <c r="AH33" s="1441"/>
      <c r="AI33" s="1429"/>
      <c r="AJ33" s="1429"/>
      <c r="AK33" s="1429"/>
      <c r="AL33" s="1430"/>
      <c r="AM33" s="1431"/>
    </row>
    <row r="34" spans="1:39" s="1421" customFormat="1" ht="33.75">
      <c r="A34" s="1438" t="s">
        <v>1507</v>
      </c>
      <c r="B34" s="1443" t="s">
        <v>4435</v>
      </c>
      <c r="C34" s="1429"/>
      <c r="D34" s="1441"/>
      <c r="E34" s="1441"/>
      <c r="F34" s="1441"/>
      <c r="G34" s="1429"/>
      <c r="H34" s="1441"/>
      <c r="I34" s="1441"/>
      <c r="J34" s="1441"/>
      <c r="K34" s="1429"/>
      <c r="L34" s="1441"/>
      <c r="M34" s="1441"/>
      <c r="N34" s="1441"/>
      <c r="O34" s="1441"/>
      <c r="P34" s="1441"/>
      <c r="Q34" s="1429"/>
      <c r="R34" s="1441"/>
      <c r="S34" s="1441"/>
      <c r="T34" s="1441"/>
      <c r="U34" s="1436"/>
      <c r="V34" s="1441"/>
      <c r="W34" s="1441"/>
      <c r="X34" s="1441"/>
      <c r="Y34" s="1429"/>
      <c r="Z34" s="1429"/>
      <c r="AA34" s="1441"/>
      <c r="AB34" s="1441"/>
      <c r="AC34" s="1441"/>
      <c r="AD34" s="1441"/>
      <c r="AE34" s="1429"/>
      <c r="AF34" s="1441"/>
      <c r="AG34" s="1441"/>
      <c r="AH34" s="1441"/>
      <c r="AI34" s="1429"/>
      <c r="AJ34" s="1429"/>
      <c r="AK34" s="1429"/>
      <c r="AL34" s="1430"/>
      <c r="AM34" s="1431"/>
    </row>
    <row r="35" spans="1:39" s="1421" customFormat="1" ht="33.75">
      <c r="A35" s="1438" t="s">
        <v>1509</v>
      </c>
      <c r="B35" s="1443" t="s">
        <v>4436</v>
      </c>
      <c r="C35" s="1429"/>
      <c r="D35" s="1441"/>
      <c r="E35" s="1441"/>
      <c r="F35" s="1441"/>
      <c r="G35" s="1429"/>
      <c r="H35" s="1441"/>
      <c r="I35" s="1441"/>
      <c r="J35" s="1441"/>
      <c r="K35" s="1429"/>
      <c r="L35" s="1441"/>
      <c r="M35" s="1441"/>
      <c r="N35" s="1441"/>
      <c r="O35" s="1441"/>
      <c r="P35" s="1441"/>
      <c r="Q35" s="1429"/>
      <c r="R35" s="1441"/>
      <c r="S35" s="1441"/>
      <c r="T35" s="1441"/>
      <c r="U35" s="1436"/>
      <c r="V35" s="1441"/>
      <c r="W35" s="1441"/>
      <c r="X35" s="1441"/>
      <c r="Y35" s="1429"/>
      <c r="Z35" s="1429"/>
      <c r="AA35" s="1441"/>
      <c r="AB35" s="1441"/>
      <c r="AC35" s="1441"/>
      <c r="AD35" s="1441"/>
      <c r="AE35" s="1429"/>
      <c r="AF35" s="1441"/>
      <c r="AG35" s="1441"/>
      <c r="AH35" s="1441"/>
      <c r="AI35" s="1429"/>
      <c r="AJ35" s="1429"/>
      <c r="AK35" s="1429"/>
      <c r="AL35" s="1430"/>
      <c r="AM35" s="1431"/>
    </row>
    <row r="36" spans="1:39" s="1421" customFormat="1" ht="33.75">
      <c r="A36" s="1433" t="s">
        <v>2882</v>
      </c>
      <c r="B36" s="1434" t="s">
        <v>2883</v>
      </c>
      <c r="C36" s="1429">
        <f>D36+E36+F36</f>
        <v>0</v>
      </c>
      <c r="D36" s="1435"/>
      <c r="E36" s="1435"/>
      <c r="F36" s="1435"/>
      <c r="G36" s="1429"/>
      <c r="H36" s="1435"/>
      <c r="I36" s="1435"/>
      <c r="J36" s="1435"/>
      <c r="K36" s="1429">
        <f>L36+M36+N36+O36+P36</f>
        <v>0</v>
      </c>
      <c r="L36" s="1435"/>
      <c r="M36" s="1435"/>
      <c r="N36" s="1435"/>
      <c r="O36" s="1435"/>
      <c r="P36" s="1435"/>
      <c r="Q36" s="1429"/>
      <c r="R36" s="1435"/>
      <c r="S36" s="1435"/>
      <c r="T36" s="1435"/>
      <c r="U36" s="1436">
        <f>V36+W36+X36</f>
        <v>22920800</v>
      </c>
      <c r="V36" s="1435"/>
      <c r="W36" s="1435">
        <f>'Розница ЛС'!I27*1000</f>
        <v>22920800</v>
      </c>
      <c r="X36" s="1435"/>
      <c r="Y36" s="1429"/>
      <c r="Z36" s="1429"/>
      <c r="AA36" s="1435"/>
      <c r="AB36" s="1435"/>
      <c r="AC36" s="1435"/>
      <c r="AD36" s="1435"/>
      <c r="AE36" s="1429">
        <f>AG36+AH36+AF36</f>
        <v>0</v>
      </c>
      <c r="AF36" s="1435"/>
      <c r="AG36" s="1435"/>
      <c r="AH36" s="1435"/>
      <c r="AI36" s="1429"/>
      <c r="AJ36" s="1429"/>
      <c r="AK36" s="1429">
        <f t="shared" si="0"/>
        <v>22920800</v>
      </c>
      <c r="AL36" s="1430"/>
      <c r="AM36" s="1431"/>
    </row>
    <row r="37" spans="1:39" s="1421" customFormat="1">
      <c r="A37" s="1428" t="s">
        <v>2886</v>
      </c>
      <c r="B37" s="1428" t="s">
        <v>2887</v>
      </c>
      <c r="C37" s="1429"/>
      <c r="D37" s="1429"/>
      <c r="E37" s="1429"/>
      <c r="F37" s="1429"/>
      <c r="G37" s="1429">
        <f>H37+J37+I37</f>
        <v>2959185.6496000001</v>
      </c>
      <c r="H37" s="1429">
        <f>H38+H39+H42+H41+H43</f>
        <v>0</v>
      </c>
      <c r="I37" s="1429">
        <f>I38+I39+I42+I41+I43</f>
        <v>0</v>
      </c>
      <c r="J37" s="1429">
        <f>J38+J39+J42+J41+J43</f>
        <v>2959185.6496000001</v>
      </c>
      <c r="K37" s="1429">
        <f>K39</f>
        <v>0</v>
      </c>
      <c r="L37" s="1429"/>
      <c r="M37" s="1429"/>
      <c r="N37" s="1429"/>
      <c r="O37" s="1429"/>
      <c r="P37" s="1429"/>
      <c r="Q37" s="1429"/>
      <c r="R37" s="1429"/>
      <c r="S37" s="1429"/>
      <c r="T37" s="1429"/>
      <c r="U37" s="1429"/>
      <c r="V37" s="1429"/>
      <c r="W37" s="1429"/>
      <c r="X37" s="1429"/>
      <c r="Y37" s="1429">
        <f>Y38+Y39+Y42+Y41+Y43+Y40</f>
        <v>22475499.332178302</v>
      </c>
      <c r="Z37" s="1429"/>
      <c r="AA37" s="1429"/>
      <c r="AB37" s="1429"/>
      <c r="AC37" s="1429"/>
      <c r="AD37" s="1429"/>
      <c r="AE37" s="1429"/>
      <c r="AF37" s="1429"/>
      <c r="AG37" s="1429"/>
      <c r="AH37" s="1429"/>
      <c r="AI37" s="1429"/>
      <c r="AJ37" s="1429"/>
      <c r="AK37" s="1429">
        <f t="shared" si="0"/>
        <v>25434684.981778301</v>
      </c>
      <c r="AL37" s="1430"/>
      <c r="AM37" s="1431"/>
    </row>
    <row r="38" spans="1:39" s="1421" customFormat="1" ht="33.75">
      <c r="A38" s="1433" t="s">
        <v>1526</v>
      </c>
      <c r="B38" s="1434" t="s">
        <v>2888</v>
      </c>
      <c r="C38" s="1429"/>
      <c r="D38" s="1435"/>
      <c r="E38" s="1435"/>
      <c r="F38" s="1435"/>
      <c r="G38" s="1429"/>
      <c r="H38" s="1435"/>
      <c r="I38" s="1435"/>
      <c r="J38" s="1435"/>
      <c r="K38" s="1429"/>
      <c r="L38" s="1435"/>
      <c r="M38" s="1435"/>
      <c r="N38" s="1435"/>
      <c r="O38" s="1435"/>
      <c r="P38" s="1435"/>
      <c r="Q38" s="1429"/>
      <c r="R38" s="1435"/>
      <c r="S38" s="1435"/>
      <c r="T38" s="1435"/>
      <c r="U38" s="1436"/>
      <c r="V38" s="1435"/>
      <c r="W38" s="1435"/>
      <c r="X38" s="1435"/>
      <c r="Y38" s="1429">
        <f>'HP-HC_sha'!AV28</f>
        <v>2148762.8100199997</v>
      </c>
      <c r="Z38" s="1429"/>
      <c r="AA38" s="1435"/>
      <c r="AB38" s="1435"/>
      <c r="AC38" s="1435"/>
      <c r="AD38" s="1435"/>
      <c r="AE38" s="1429"/>
      <c r="AF38" s="1435"/>
      <c r="AG38" s="1435"/>
      <c r="AH38" s="1435"/>
      <c r="AI38" s="1429"/>
      <c r="AJ38" s="1429"/>
      <c r="AK38" s="1429">
        <f t="shared" si="0"/>
        <v>2148762.8100199997</v>
      </c>
      <c r="AL38" s="1430"/>
      <c r="AM38" s="1431"/>
    </row>
    <row r="39" spans="1:39" s="1421" customFormat="1">
      <c r="A39" s="1433" t="s">
        <v>1528</v>
      </c>
      <c r="B39" s="1434" t="s">
        <v>2889</v>
      </c>
      <c r="C39" s="1429"/>
      <c r="D39" s="1435"/>
      <c r="E39" s="1435"/>
      <c r="F39" s="1435"/>
      <c r="G39" s="1429"/>
      <c r="H39" s="1435"/>
      <c r="I39" s="1435"/>
      <c r="J39" s="1435"/>
      <c r="K39" s="1429"/>
      <c r="L39" s="1435"/>
      <c r="M39" s="1435"/>
      <c r="N39" s="1435"/>
      <c r="O39" s="1435"/>
      <c r="P39" s="1435"/>
      <c r="Q39" s="1429"/>
      <c r="R39" s="1435"/>
      <c r="S39" s="1435"/>
      <c r="T39" s="1435"/>
      <c r="U39" s="1436"/>
      <c r="V39" s="1435"/>
      <c r="W39" s="1435"/>
      <c r="X39" s="1435"/>
      <c r="Y39" s="1429">
        <f>ОтчетГБ_оригинал!G844+ОтчетГБ_оригинал!G865+'HP-HC_sha'!AV29</f>
        <v>10442161.1925583</v>
      </c>
      <c r="Z39" s="1429"/>
      <c r="AA39" s="1435"/>
      <c r="AB39" s="1435"/>
      <c r="AC39" s="1435"/>
      <c r="AD39" s="1435"/>
      <c r="AE39" s="1429"/>
      <c r="AF39" s="1435"/>
      <c r="AG39" s="1435"/>
      <c r="AH39" s="1435"/>
      <c r="AI39" s="1429"/>
      <c r="AJ39" s="1429"/>
      <c r="AK39" s="1429">
        <f t="shared" si="0"/>
        <v>10442161.1925583</v>
      </c>
      <c r="AL39" s="1430"/>
      <c r="AM39" s="1431"/>
    </row>
    <row r="40" spans="1:39" s="1421" customFormat="1" ht="33.75">
      <c r="A40" s="1445" t="s">
        <v>1530</v>
      </c>
      <c r="B40" s="1437" t="s">
        <v>4437</v>
      </c>
      <c r="C40" s="1429"/>
      <c r="D40" s="1435"/>
      <c r="E40" s="1435"/>
      <c r="F40" s="1435"/>
      <c r="G40" s="1429"/>
      <c r="H40" s="1435"/>
      <c r="I40" s="1435"/>
      <c r="J40" s="1435"/>
      <c r="K40" s="1429"/>
      <c r="L40" s="1435"/>
      <c r="M40" s="1435"/>
      <c r="N40" s="1435"/>
      <c r="O40" s="1435"/>
      <c r="P40" s="1435"/>
      <c r="Q40" s="1429"/>
      <c r="R40" s="1435"/>
      <c r="S40" s="1435"/>
      <c r="T40" s="1435"/>
      <c r="U40" s="1436"/>
      <c r="V40" s="1435"/>
      <c r="W40" s="1435"/>
      <c r="X40" s="1435"/>
      <c r="Y40" s="1429"/>
      <c r="Z40" s="1429"/>
      <c r="AA40" s="1435"/>
      <c r="AB40" s="1435"/>
      <c r="AC40" s="1435"/>
      <c r="AD40" s="1435"/>
      <c r="AE40" s="1429"/>
      <c r="AF40" s="1435"/>
      <c r="AG40" s="1435"/>
      <c r="AH40" s="1435"/>
      <c r="AI40" s="1429"/>
      <c r="AJ40" s="1429"/>
      <c r="AK40" s="1429"/>
      <c r="AL40" s="1430"/>
      <c r="AM40" s="1431"/>
    </row>
    <row r="41" spans="1:39" s="1421" customFormat="1" ht="22.5">
      <c r="A41" s="1445" t="s">
        <v>1532</v>
      </c>
      <c r="B41" s="1437" t="s">
        <v>4438</v>
      </c>
      <c r="C41" s="1429"/>
      <c r="D41" s="1435"/>
      <c r="E41" s="1435"/>
      <c r="F41" s="1435"/>
      <c r="G41" s="1429">
        <f>H41+J41+I41</f>
        <v>2959185.6496000001</v>
      </c>
      <c r="H41" s="1435"/>
      <c r="I41" s="1435"/>
      <c r="J41" s="1435">
        <f>ОтчетГБ_оригинал!H806+ОтчетГБ_оригинал!H796</f>
        <v>2959185.6496000001</v>
      </c>
      <c r="K41" s="1429"/>
      <c r="L41" s="1435"/>
      <c r="M41" s="1435"/>
      <c r="N41" s="1435"/>
      <c r="O41" s="1435"/>
      <c r="P41" s="1435"/>
      <c r="Q41" s="1429"/>
      <c r="R41" s="1435"/>
      <c r="S41" s="1435"/>
      <c r="T41" s="1435"/>
      <c r="U41" s="1436"/>
      <c r="V41" s="1435"/>
      <c r="W41" s="1435"/>
      <c r="X41" s="1435"/>
      <c r="Y41" s="1429"/>
      <c r="Z41" s="1429"/>
      <c r="AA41" s="1435"/>
      <c r="AB41" s="1435"/>
      <c r="AC41" s="1435"/>
      <c r="AD41" s="1435"/>
      <c r="AE41" s="1429"/>
      <c r="AF41" s="1435"/>
      <c r="AG41" s="1435"/>
      <c r="AH41" s="1435"/>
      <c r="AI41" s="1429"/>
      <c r="AJ41" s="1429"/>
      <c r="AK41" s="1429">
        <f>C41+G41+K41+Q41+U41+Y41+Z41+AE41+AI41+AJ41</f>
        <v>2959185.6496000001</v>
      </c>
      <c r="AL41" s="1430"/>
      <c r="AM41" s="1431"/>
    </row>
    <row r="42" spans="1:39" s="1421" customFormat="1" ht="56.25">
      <c r="A42" s="1433" t="s">
        <v>1534</v>
      </c>
      <c r="B42" s="1434" t="s">
        <v>3734</v>
      </c>
      <c r="C42" s="1429"/>
      <c r="D42" s="1435"/>
      <c r="E42" s="1435"/>
      <c r="F42" s="1435"/>
      <c r="G42" s="1429"/>
      <c r="H42" s="1435"/>
      <c r="I42" s="1435"/>
      <c r="J42" s="1435"/>
      <c r="K42" s="1429"/>
      <c r="L42" s="1435"/>
      <c r="M42" s="1435"/>
      <c r="N42" s="1435"/>
      <c r="O42" s="1435"/>
      <c r="P42" s="1435"/>
      <c r="Q42" s="1429"/>
      <c r="R42" s="1435"/>
      <c r="S42" s="1435"/>
      <c r="T42" s="1435"/>
      <c r="U42" s="1436"/>
      <c r="V42" s="1435"/>
      <c r="W42" s="1435"/>
      <c r="X42" s="1435"/>
      <c r="Y42" s="1429">
        <f>ОтчетГБ_оригинал!H823+ОтчетГБ_оригинал!H812+ОтчетГБ_оригинал!H802+ОтчетГБ_оригинал!H789</f>
        <v>9884575.3296000008</v>
      </c>
      <c r="Z42" s="1429"/>
      <c r="AA42" s="1435"/>
      <c r="AB42" s="1435"/>
      <c r="AC42" s="1435"/>
      <c r="AD42" s="1435"/>
      <c r="AE42" s="1429"/>
      <c r="AF42" s="1435"/>
      <c r="AG42" s="1435"/>
      <c r="AH42" s="1435"/>
      <c r="AI42" s="1429"/>
      <c r="AJ42" s="1429"/>
      <c r="AK42" s="1429">
        <f>C42+G42+K42+Q42+U42+Y42+Z42+AE42+AI42+AJ42</f>
        <v>9884575.3296000008</v>
      </c>
      <c r="AL42" s="1430"/>
      <c r="AM42" s="1431"/>
    </row>
    <row r="43" spans="1:39" s="1421" customFormat="1" ht="33.75">
      <c r="A43" s="1433" t="s">
        <v>4439</v>
      </c>
      <c r="B43" s="1437" t="s">
        <v>4440</v>
      </c>
      <c r="C43" s="1429"/>
      <c r="D43" s="1435"/>
      <c r="E43" s="1435"/>
      <c r="F43" s="1435"/>
      <c r="G43" s="1429"/>
      <c r="H43" s="1435"/>
      <c r="I43" s="1435"/>
      <c r="J43" s="1435"/>
      <c r="K43" s="1429"/>
      <c r="L43" s="1435"/>
      <c r="M43" s="1435"/>
      <c r="N43" s="1435"/>
      <c r="O43" s="1435"/>
      <c r="P43" s="1435"/>
      <c r="Q43" s="1429"/>
      <c r="R43" s="1435"/>
      <c r="S43" s="1435"/>
      <c r="T43" s="1435"/>
      <c r="U43" s="1436"/>
      <c r="V43" s="1435"/>
      <c r="W43" s="1435"/>
      <c r="X43" s="1435"/>
      <c r="Y43" s="1429"/>
      <c r="Z43" s="1429"/>
      <c r="AA43" s="1435"/>
      <c r="AB43" s="1435"/>
      <c r="AC43" s="1435"/>
      <c r="AD43" s="1435"/>
      <c r="AE43" s="1429"/>
      <c r="AF43" s="1435"/>
      <c r="AG43" s="1435"/>
      <c r="AH43" s="1435"/>
      <c r="AI43" s="1429"/>
      <c r="AJ43" s="1429"/>
      <c r="AK43" s="1429"/>
      <c r="AL43" s="1430"/>
      <c r="AM43" s="1431"/>
    </row>
    <row r="44" spans="1:39" s="1421" customFormat="1" ht="33.75">
      <c r="A44" s="1428" t="s">
        <v>2890</v>
      </c>
      <c r="B44" s="1428" t="s">
        <v>2891</v>
      </c>
      <c r="C44" s="1429"/>
      <c r="D44" s="1429"/>
      <c r="E44" s="1429"/>
      <c r="F44" s="1429"/>
      <c r="G44" s="1429"/>
      <c r="H44" s="1429"/>
      <c r="I44" s="1429"/>
      <c r="J44" s="1429"/>
      <c r="K44" s="1429"/>
      <c r="L44" s="1429"/>
      <c r="M44" s="1429"/>
      <c r="N44" s="1429"/>
      <c r="O44" s="1429"/>
      <c r="P44" s="1429"/>
      <c r="Q44" s="1429"/>
      <c r="R44" s="1429"/>
      <c r="S44" s="1429"/>
      <c r="T44" s="1429"/>
      <c r="U44" s="1429"/>
      <c r="V44" s="1429"/>
      <c r="W44" s="1429"/>
      <c r="X44" s="1429"/>
      <c r="Y44" s="1429"/>
      <c r="Z44" s="1429">
        <f>Z45+Z46</f>
        <v>18719341.048799999</v>
      </c>
      <c r="AA44" s="1429">
        <f>'HP-HC_sha'!AY30+'HP-HC_sha'!AZ30</f>
        <v>11916277.048799999</v>
      </c>
      <c r="AB44" s="1429"/>
      <c r="AC44" s="1429">
        <f>AC45+AC46</f>
        <v>6803064</v>
      </c>
      <c r="AD44" s="1429"/>
      <c r="AE44" s="1429"/>
      <c r="AF44" s="1429"/>
      <c r="AG44" s="1429"/>
      <c r="AH44" s="1429"/>
      <c r="AI44" s="1429"/>
      <c r="AJ44" s="1429">
        <f>AJ45+AJ46</f>
        <v>2303903.0375999999</v>
      </c>
      <c r="AK44" s="1429">
        <f>AK45+AK46</f>
        <v>21023244.086399999</v>
      </c>
      <c r="AL44" s="1430"/>
      <c r="AM44" s="1431"/>
    </row>
    <row r="45" spans="1:39" s="1421" customFormat="1" ht="33.75">
      <c r="A45" s="1433" t="s">
        <v>2892</v>
      </c>
      <c r="B45" s="1434" t="s">
        <v>2891</v>
      </c>
      <c r="C45" s="1429"/>
      <c r="D45" s="1435"/>
      <c r="E45" s="1435"/>
      <c r="F45" s="1435"/>
      <c r="G45" s="1429"/>
      <c r="H45" s="1435"/>
      <c r="I45" s="1435"/>
      <c r="J45" s="1435"/>
      <c r="K45" s="1429"/>
      <c r="L45" s="1435"/>
      <c r="M45" s="1435"/>
      <c r="N45" s="1435"/>
      <c r="O45" s="1435"/>
      <c r="P45" s="1435"/>
      <c r="Q45" s="1429"/>
      <c r="R45" s="1435"/>
      <c r="S45" s="1435"/>
      <c r="T45" s="1435"/>
      <c r="U45" s="1436"/>
      <c r="V45" s="1435"/>
      <c r="W45" s="1435"/>
      <c r="X45" s="1435"/>
      <c r="Y45" s="1429"/>
      <c r="Z45" s="1429">
        <f>AA45+AC45+AB45+AD45</f>
        <v>15317809.048799999</v>
      </c>
      <c r="AA45" s="1435">
        <f>'HP-HC_sha'!AX30</f>
        <v>11916277.048799999</v>
      </c>
      <c r="AB45" s="1435"/>
      <c r="AC45" s="1435">
        <f>'HP-HC_sha'!BA31</f>
        <v>3401532</v>
      </c>
      <c r="AD45" s="1435"/>
      <c r="AE45" s="1429"/>
      <c r="AF45" s="1435"/>
      <c r="AG45" s="1435"/>
      <c r="AH45" s="1435"/>
      <c r="AI45" s="1429"/>
      <c r="AJ45" s="1429">
        <f>ОтчетГБ_оригинал!H940+ОтчетГБ_оригинал!H920</f>
        <v>2303903.0375999999</v>
      </c>
      <c r="AK45" s="1429">
        <f>C45+G45+K45+Q45+U45+Y45+Z45+AE45+AI45+AJ45</f>
        <v>17621712.086399999</v>
      </c>
      <c r="AL45" s="1430"/>
      <c r="AM45" s="1431"/>
    </row>
    <row r="46" spans="1:39" s="1421" customFormat="1" ht="22.5">
      <c r="A46" s="1433" t="s">
        <v>1556</v>
      </c>
      <c r="B46" s="1434" t="s">
        <v>4372</v>
      </c>
      <c r="C46" s="1429"/>
      <c r="D46" s="1435"/>
      <c r="E46" s="1435"/>
      <c r="F46" s="1435"/>
      <c r="G46" s="1429"/>
      <c r="H46" s="1435"/>
      <c r="I46" s="1435"/>
      <c r="J46" s="1435"/>
      <c r="K46" s="1429"/>
      <c r="L46" s="1435"/>
      <c r="M46" s="1435"/>
      <c r="N46" s="1435"/>
      <c r="O46" s="1435"/>
      <c r="P46" s="1435"/>
      <c r="Q46" s="1429"/>
      <c r="R46" s="1435"/>
      <c r="S46" s="1435"/>
      <c r="T46" s="1435"/>
      <c r="U46" s="1436"/>
      <c r="V46" s="1435"/>
      <c r="W46" s="1435"/>
      <c r="X46" s="1435"/>
      <c r="Y46" s="1429"/>
      <c r="Z46" s="1429">
        <f>AA46+AC46+AB46+AD46</f>
        <v>3401532</v>
      </c>
      <c r="AA46" s="1435"/>
      <c r="AB46" s="1435"/>
      <c r="AC46" s="1435">
        <f>АФН_премии!D62</f>
        <v>3401532</v>
      </c>
      <c r="AD46" s="1435"/>
      <c r="AE46" s="1429"/>
      <c r="AF46" s="1435"/>
      <c r="AG46" s="1435"/>
      <c r="AH46" s="1435"/>
      <c r="AI46" s="1429"/>
      <c r="AJ46" s="1429"/>
      <c r="AK46" s="1429">
        <f>C46+G46+K46+Q46+U46+Y46+Z46+AE46+AI46+AJ46</f>
        <v>3401532</v>
      </c>
      <c r="AL46" s="1430"/>
      <c r="AM46" s="1431"/>
    </row>
    <row r="47" spans="1:39" s="1421" customFormat="1">
      <c r="A47" s="1448" t="s">
        <v>4441</v>
      </c>
      <c r="B47" s="1449" t="s">
        <v>4442</v>
      </c>
      <c r="C47" s="1429">
        <f>D47</f>
        <v>0</v>
      </c>
      <c r="D47" s="1429"/>
      <c r="E47" s="1429"/>
      <c r="F47" s="1429"/>
      <c r="G47" s="1429">
        <f>J47</f>
        <v>0</v>
      </c>
      <c r="H47" s="1429"/>
      <c r="I47" s="1429"/>
      <c r="J47" s="1429"/>
      <c r="K47" s="1429"/>
      <c r="L47" s="1429"/>
      <c r="M47" s="1429"/>
      <c r="N47" s="1429"/>
      <c r="O47" s="1429"/>
      <c r="P47" s="1429"/>
      <c r="Q47" s="1429">
        <f>'HP-HC_sha'!AN51</f>
        <v>1925726.1713</v>
      </c>
      <c r="R47" s="1429"/>
      <c r="S47" s="1429"/>
      <c r="T47" s="1429"/>
      <c r="U47" s="1429"/>
      <c r="V47" s="1429"/>
      <c r="W47" s="1429"/>
      <c r="X47" s="1429"/>
      <c r="Y47" s="1429">
        <f>'HP-HC_sha'!AV56+'HP-HC_sha'!AV49+'HP-HC_sha'!AV38</f>
        <v>15785908.161370801</v>
      </c>
      <c r="Z47" s="1429">
        <f>'HP-HC_sha'!AW57</f>
        <v>2095306.2123000002</v>
      </c>
      <c r="AA47" s="1429"/>
      <c r="AB47" s="1429"/>
      <c r="AC47" s="1429"/>
      <c r="AD47" s="1429"/>
      <c r="AE47" s="1429"/>
      <c r="AF47" s="1429"/>
      <c r="AG47" s="1429"/>
      <c r="AH47" s="1429"/>
      <c r="AI47" s="1429"/>
      <c r="AJ47" s="1429">
        <f>'HP-HC_sha'!BB3+'HP-HC_sha'!BF5+'HP-HC_sha'!BF30+'HP-HC_sha'!BF57</f>
        <v>7799124.5338512501</v>
      </c>
      <c r="AK47" s="1429">
        <f>C47+G47+K47+Q47+U47+Y47+Z47+AE47+AI47+AJ47</f>
        <v>27606065.07882205</v>
      </c>
      <c r="AL47" s="1430"/>
      <c r="AM47" s="1431"/>
    </row>
    <row r="48" spans="1:39" s="1421" customFormat="1" ht="19.5" customHeight="1">
      <c r="A48" s="1522" t="s">
        <v>2782</v>
      </c>
      <c r="B48" s="1523"/>
      <c r="C48" s="1429">
        <f t="shared" ref="C48:AC48" si="1">C4+C5+C22+C27+C31+C37+C44+C47</f>
        <v>297994800.7719509</v>
      </c>
      <c r="D48" s="1429">
        <f>D4+D5+D22+D27+D31+D37+D44+D47</f>
        <v>165641773.06316504</v>
      </c>
      <c r="E48" s="1429">
        <f t="shared" si="1"/>
        <v>10270987</v>
      </c>
      <c r="F48" s="1429">
        <f t="shared" si="1"/>
        <v>118304596.75878586</v>
      </c>
      <c r="G48" s="1429">
        <f t="shared" si="1"/>
        <v>2959185.6496000001</v>
      </c>
      <c r="H48" s="1429">
        <f t="shared" si="1"/>
        <v>0</v>
      </c>
      <c r="I48" s="1429"/>
      <c r="J48" s="1429">
        <f t="shared" si="1"/>
        <v>2959185.6496000001</v>
      </c>
      <c r="K48" s="1429">
        <f t="shared" si="1"/>
        <v>207318658.53992334</v>
      </c>
      <c r="L48" s="1429">
        <f t="shared" si="1"/>
        <v>132730333.82439667</v>
      </c>
      <c r="M48" s="1429">
        <f t="shared" si="1"/>
        <v>9727244.1999999993</v>
      </c>
      <c r="N48" s="1429">
        <f t="shared" si="1"/>
        <v>55080565.7073</v>
      </c>
      <c r="O48" s="1429">
        <f t="shared" si="1"/>
        <v>9780514.8082266655</v>
      </c>
      <c r="P48" s="1429"/>
      <c r="Q48" s="1429">
        <f>Q4+Q5+Q22+Q27+Q31+Q37+Q44+Q47</f>
        <v>40134875.984690003</v>
      </c>
      <c r="R48" s="1429">
        <f t="shared" si="1"/>
        <v>21196407.956789996</v>
      </c>
      <c r="S48" s="1429"/>
      <c r="T48" s="1429">
        <f t="shared" si="1"/>
        <v>11313244.862</v>
      </c>
      <c r="U48" s="1429">
        <f t="shared" si="1"/>
        <v>139312166.80903</v>
      </c>
      <c r="V48" s="1429">
        <f t="shared" si="1"/>
        <v>90440100</v>
      </c>
      <c r="W48" s="1429">
        <f t="shared" si="1"/>
        <v>48872066.809029996</v>
      </c>
      <c r="X48" s="1429">
        <f t="shared" si="1"/>
        <v>0</v>
      </c>
      <c r="Y48" s="1429">
        <f t="shared" si="1"/>
        <v>38261407.493549101</v>
      </c>
      <c r="Z48" s="1429">
        <f t="shared" si="1"/>
        <v>20814647.261099998</v>
      </c>
      <c r="AA48" s="1429">
        <f t="shared" si="1"/>
        <v>11916277.048799999</v>
      </c>
      <c r="AB48" s="1429"/>
      <c r="AC48" s="1429">
        <f t="shared" si="1"/>
        <v>6803064</v>
      </c>
      <c r="AD48" s="1429"/>
      <c r="AE48" s="1429">
        <f>AG48+AH48+AF48</f>
        <v>2693795.1338512502</v>
      </c>
      <c r="AF48" s="1429"/>
      <c r="AG48" s="1429">
        <f>AG4+AG5+AG22+AG27+AG31+AG37+AG44+AG47</f>
        <v>2693795.1338512502</v>
      </c>
      <c r="AH48" s="1429"/>
      <c r="AI48" s="1429">
        <f>AI4+AI5+AI22+AI27+AI31+AI37+AI44+AI47</f>
        <v>593399.69999999995</v>
      </c>
      <c r="AJ48" s="1429">
        <f>AJ4+AJ5+AJ22+AJ27+AJ31+AJ37+AJ44+AJ47</f>
        <v>10103027.57145125</v>
      </c>
      <c r="AK48" s="1429">
        <f>AK4+AK5+AK22+AK27+AK31+AK37+AK44+AK47</f>
        <v>760185964.91514587</v>
      </c>
      <c r="AL48" s="1430"/>
      <c r="AM48" s="1431"/>
    </row>
    <row r="49" spans="1:39">
      <c r="A49" s="1333"/>
      <c r="B49" s="1333"/>
      <c r="C49" s="1387"/>
      <c r="D49" s="1387"/>
      <c r="E49" s="1387"/>
      <c r="F49" s="1387"/>
      <c r="G49" s="1450"/>
      <c r="J49" s="1387"/>
      <c r="K49" s="1450"/>
      <c r="L49" s="1387"/>
      <c r="M49" s="1387"/>
      <c r="N49" s="1387"/>
      <c r="O49" s="1387"/>
      <c r="P49" s="1387"/>
      <c r="Q49" s="1450"/>
      <c r="R49" s="1387"/>
      <c r="S49" s="1387"/>
      <c r="T49" s="1387"/>
      <c r="U49" s="1450"/>
      <c r="V49" s="1387"/>
      <c r="W49" s="1387"/>
      <c r="X49" s="1387"/>
      <c r="Y49" s="1450"/>
      <c r="Z49" s="1450"/>
      <c r="AA49" s="1387"/>
      <c r="AB49" s="1387"/>
      <c r="AC49" s="1387"/>
      <c r="AD49" s="1387"/>
      <c r="AE49" s="1450"/>
      <c r="AF49" s="1387"/>
      <c r="AG49" s="1387"/>
      <c r="AH49" s="1387"/>
      <c r="AI49" s="1450"/>
      <c r="AJ49" s="1450"/>
      <c r="AK49" s="1450"/>
      <c r="AL49" s="1451"/>
      <c r="AM49" s="1452"/>
    </row>
    <row r="50" spans="1:39">
      <c r="A50" s="1333"/>
      <c r="B50" s="1333"/>
      <c r="C50" s="1387"/>
      <c r="D50" s="1387"/>
      <c r="E50" s="1387"/>
      <c r="F50" s="1387"/>
      <c r="G50" s="1450"/>
      <c r="H50" s="1387"/>
      <c r="I50" s="1387"/>
      <c r="J50" s="1387"/>
      <c r="K50" s="1450"/>
      <c r="L50" s="1387"/>
      <c r="M50" s="1387"/>
      <c r="N50" s="1387"/>
      <c r="O50" s="1387"/>
      <c r="P50" s="1387"/>
      <c r="Q50" s="1450"/>
      <c r="R50" s="1387"/>
      <c r="S50" s="1387"/>
      <c r="T50" s="1387"/>
      <c r="U50" s="1450"/>
      <c r="V50" s="1387"/>
      <c r="W50" s="1387"/>
      <c r="X50" s="1387"/>
      <c r="Y50" s="1450"/>
      <c r="Z50" s="1450"/>
      <c r="AA50" s="1387"/>
      <c r="AB50" s="1387"/>
      <c r="AC50" s="1387"/>
      <c r="AD50" s="1387"/>
      <c r="AE50" s="1450"/>
      <c r="AF50" s="1387"/>
      <c r="AG50" s="1387"/>
      <c r="AH50" s="1387"/>
      <c r="AI50" s="1450"/>
      <c r="AJ50" s="1450"/>
      <c r="AK50" s="1450"/>
      <c r="AL50" s="1451"/>
      <c r="AM50" s="1452"/>
    </row>
    <row r="52" spans="1:39">
      <c r="A52" s="1333"/>
      <c r="B52" s="1333"/>
      <c r="K52" s="1450"/>
    </row>
    <row r="53" spans="1:39">
      <c r="A53" s="1333"/>
      <c r="B53" s="1333"/>
      <c r="K53" s="1450"/>
    </row>
    <row r="58" spans="1:39">
      <c r="AI58" s="1450"/>
    </row>
  </sheetData>
  <mergeCells count="2">
    <mergeCell ref="AK1:AK2"/>
    <mergeCell ref="A48:B4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GK284"/>
  <sheetViews>
    <sheetView zoomScale="50" zoomScaleNormal="50" zoomScaleSheetLayoutView="50" workbookViewId="0">
      <pane xSplit="2" ySplit="2" topLeftCell="AW50" activePane="bottomRight" state="frozen"/>
      <selection activeCell="BV14" sqref="BV14"/>
      <selection pane="topRight" activeCell="BV14" sqref="BV14"/>
      <selection pane="bottomLeft" activeCell="BV14" sqref="BV14"/>
      <selection pane="bottomRight" activeCell="BF58" sqref="BF58"/>
    </sheetView>
  </sheetViews>
  <sheetFormatPr defaultRowHeight="20.25"/>
  <cols>
    <col min="1" max="1" width="25.7109375" style="935" customWidth="1"/>
    <col min="2" max="2" width="63" style="936" customWidth="1"/>
    <col min="3" max="4" width="25.7109375" style="937" customWidth="1"/>
    <col min="5" max="7" width="25.7109375" style="938" customWidth="1"/>
    <col min="8" max="24" width="25.7109375" style="937" customWidth="1"/>
    <col min="25" max="25" width="25.7109375" style="939" customWidth="1"/>
    <col min="26" max="47" width="25.7109375" style="937" customWidth="1"/>
    <col min="48" max="48" width="25.7109375" style="939" customWidth="1"/>
    <col min="49" max="50" width="25.7109375" style="940" customWidth="1"/>
    <col min="51" max="51" width="25.7109375" style="939" customWidth="1"/>
    <col min="52" max="57" width="25.7109375" style="937" customWidth="1"/>
    <col min="58" max="58" width="25.7109375" style="939" customWidth="1"/>
    <col min="59" max="59" width="37.140625" style="974" customWidth="1"/>
    <col min="60" max="60" width="36.5703125" style="971" customWidth="1"/>
    <col min="61" max="61" width="25.7109375" style="971" customWidth="1"/>
    <col min="62" max="193" width="9.140625" style="971"/>
    <col min="194" max="16384" width="9.140625" style="872"/>
  </cols>
  <sheetData>
    <row r="1" spans="1:193" s="892" customFormat="1" ht="25.5" customHeight="1">
      <c r="A1" s="1524"/>
      <c r="B1" s="1524"/>
      <c r="C1" s="883" t="s">
        <v>2809</v>
      </c>
      <c r="D1" s="884" t="s">
        <v>2810</v>
      </c>
      <c r="E1" s="885" t="s">
        <v>2811</v>
      </c>
      <c r="F1" s="885" t="s">
        <v>1282</v>
      </c>
      <c r="G1" s="885" t="s">
        <v>1284</v>
      </c>
      <c r="H1" s="884" t="s">
        <v>2812</v>
      </c>
      <c r="I1" s="884" t="s">
        <v>1288</v>
      </c>
      <c r="J1" s="884" t="s">
        <v>1290</v>
      </c>
      <c r="K1" s="884" t="s">
        <v>2813</v>
      </c>
      <c r="L1" s="886" t="s">
        <v>1294</v>
      </c>
      <c r="M1" s="886" t="s">
        <v>1302</v>
      </c>
      <c r="N1" s="886" t="s">
        <v>1304</v>
      </c>
      <c r="O1" s="886" t="s">
        <v>1306</v>
      </c>
      <c r="P1" s="886" t="s">
        <v>1308</v>
      </c>
      <c r="Q1" s="886" t="s">
        <v>2817</v>
      </c>
      <c r="R1" s="886" t="s">
        <v>1296</v>
      </c>
      <c r="S1" s="886" t="s">
        <v>1298</v>
      </c>
      <c r="T1" s="886" t="s">
        <v>1300</v>
      </c>
      <c r="U1" s="886" t="s">
        <v>1845</v>
      </c>
      <c r="V1" s="883" t="s">
        <v>2819</v>
      </c>
      <c r="W1" s="884" t="s">
        <v>2821</v>
      </c>
      <c r="X1" s="887" t="s">
        <v>2823</v>
      </c>
      <c r="Y1" s="883" t="s">
        <v>2926</v>
      </c>
      <c r="Z1" s="888" t="s">
        <v>2825</v>
      </c>
      <c r="AA1" s="884" t="s">
        <v>2827</v>
      </c>
      <c r="AB1" s="884" t="s">
        <v>2828</v>
      </c>
      <c r="AC1" s="884" t="s">
        <v>2829</v>
      </c>
      <c r="AD1" s="884" t="s">
        <v>1335</v>
      </c>
      <c r="AE1" s="884" t="s">
        <v>1339</v>
      </c>
      <c r="AF1" s="889" t="s">
        <v>2830</v>
      </c>
      <c r="AG1" s="889" t="s">
        <v>2831</v>
      </c>
      <c r="AH1" s="889" t="s">
        <v>2832</v>
      </c>
      <c r="AI1" s="889" t="s">
        <v>1344</v>
      </c>
      <c r="AJ1" s="889" t="s">
        <v>1346</v>
      </c>
      <c r="AK1" s="889" t="s">
        <v>1347</v>
      </c>
      <c r="AL1" s="889" t="s">
        <v>1349</v>
      </c>
      <c r="AM1" s="884" t="s">
        <v>1359</v>
      </c>
      <c r="AN1" s="883" t="s">
        <v>2833</v>
      </c>
      <c r="AO1" s="884" t="s">
        <v>2835</v>
      </c>
      <c r="AP1" s="884" t="s">
        <v>1365</v>
      </c>
      <c r="AQ1" s="884" t="s">
        <v>2837</v>
      </c>
      <c r="AR1" s="883" t="s">
        <v>2839</v>
      </c>
      <c r="AS1" s="884" t="s">
        <v>2841</v>
      </c>
      <c r="AT1" s="887" t="s">
        <v>2843</v>
      </c>
      <c r="AU1" s="884" t="s">
        <v>2844</v>
      </c>
      <c r="AV1" s="883" t="s">
        <v>2846</v>
      </c>
      <c r="AW1" s="883" t="s">
        <v>2848</v>
      </c>
      <c r="AX1" s="884" t="s">
        <v>2850</v>
      </c>
      <c r="AY1" s="890" t="s">
        <v>2852</v>
      </c>
      <c r="AZ1" s="890" t="s">
        <v>2853</v>
      </c>
      <c r="BA1" s="884" t="s">
        <v>2854</v>
      </c>
      <c r="BB1" s="883" t="s">
        <v>2856</v>
      </c>
      <c r="BC1" s="884" t="s">
        <v>2858</v>
      </c>
      <c r="BD1" s="884" t="s">
        <v>2860</v>
      </c>
      <c r="BE1" s="883" t="s">
        <v>2861</v>
      </c>
      <c r="BF1" s="891" t="s">
        <v>2862</v>
      </c>
      <c r="BG1" s="1520" t="s">
        <v>2782</v>
      </c>
      <c r="BH1" s="975"/>
      <c r="BI1" s="975"/>
      <c r="BJ1" s="975"/>
      <c r="BK1" s="975"/>
      <c r="BL1" s="975"/>
      <c r="BM1" s="975"/>
      <c r="BN1" s="975"/>
      <c r="BO1" s="975"/>
      <c r="BP1" s="975"/>
      <c r="BQ1" s="975"/>
      <c r="BR1" s="975"/>
      <c r="BS1" s="975"/>
      <c r="BT1" s="975"/>
      <c r="BU1" s="975"/>
      <c r="BV1" s="975"/>
      <c r="BW1" s="975"/>
      <c r="BX1" s="975"/>
      <c r="BY1" s="975"/>
      <c r="BZ1" s="975"/>
      <c r="CA1" s="975"/>
      <c r="CB1" s="975"/>
      <c r="CC1" s="975"/>
      <c r="CD1" s="975"/>
      <c r="CE1" s="975"/>
      <c r="CF1" s="975"/>
      <c r="CG1" s="975"/>
      <c r="CH1" s="975"/>
      <c r="CI1" s="975"/>
      <c r="CJ1" s="975"/>
      <c r="CK1" s="975"/>
      <c r="CL1" s="975"/>
      <c r="CM1" s="975"/>
      <c r="CN1" s="975"/>
      <c r="CO1" s="975"/>
      <c r="CP1" s="975"/>
      <c r="CQ1" s="975"/>
      <c r="CR1" s="975"/>
      <c r="CS1" s="975"/>
      <c r="CT1" s="975"/>
      <c r="CU1" s="975"/>
      <c r="CV1" s="975"/>
      <c r="CW1" s="975"/>
      <c r="CX1" s="975"/>
      <c r="CY1" s="975"/>
      <c r="CZ1" s="975"/>
      <c r="DA1" s="975"/>
      <c r="DB1" s="975"/>
      <c r="DC1" s="975"/>
      <c r="DD1" s="975"/>
      <c r="DE1" s="975"/>
      <c r="DF1" s="975"/>
      <c r="DG1" s="975"/>
      <c r="DH1" s="975"/>
      <c r="DI1" s="975"/>
      <c r="DJ1" s="975"/>
      <c r="DK1" s="975"/>
      <c r="DL1" s="975"/>
      <c r="DM1" s="975"/>
      <c r="DN1" s="975"/>
      <c r="DO1" s="975"/>
      <c r="DP1" s="975"/>
      <c r="DQ1" s="975"/>
      <c r="DR1" s="975"/>
      <c r="DS1" s="975"/>
      <c r="DT1" s="975"/>
      <c r="DU1" s="975"/>
      <c r="DV1" s="975"/>
      <c r="DW1" s="975"/>
      <c r="DX1" s="975"/>
      <c r="DY1" s="975"/>
      <c r="DZ1" s="975"/>
      <c r="EA1" s="975"/>
      <c r="EB1" s="975"/>
      <c r="EC1" s="975"/>
      <c r="ED1" s="975"/>
      <c r="EE1" s="975"/>
      <c r="EF1" s="975"/>
      <c r="EG1" s="975"/>
      <c r="EH1" s="975"/>
      <c r="EI1" s="975"/>
      <c r="EJ1" s="975"/>
      <c r="EK1" s="975"/>
      <c r="EL1" s="975"/>
      <c r="EM1" s="975"/>
      <c r="EN1" s="975"/>
      <c r="EO1" s="975"/>
      <c r="EP1" s="975"/>
      <c r="EQ1" s="975"/>
      <c r="ER1" s="975"/>
      <c r="ES1" s="975"/>
      <c r="ET1" s="975"/>
      <c r="EU1" s="975"/>
      <c r="EV1" s="975"/>
      <c r="EW1" s="975"/>
      <c r="EX1" s="975"/>
      <c r="EY1" s="975"/>
      <c r="EZ1" s="975"/>
      <c r="FA1" s="975"/>
      <c r="FB1" s="975"/>
      <c r="FC1" s="975"/>
      <c r="FD1" s="975"/>
      <c r="FE1" s="975"/>
      <c r="FF1" s="975"/>
      <c r="FG1" s="975"/>
      <c r="FH1" s="975"/>
      <c r="FI1" s="975"/>
      <c r="FJ1" s="975"/>
      <c r="FK1" s="975"/>
      <c r="FL1" s="975"/>
      <c r="FM1" s="975"/>
      <c r="FN1" s="975"/>
      <c r="FO1" s="975"/>
      <c r="FP1" s="975"/>
      <c r="FQ1" s="975"/>
      <c r="FR1" s="975"/>
      <c r="FS1" s="975"/>
      <c r="FT1" s="975"/>
      <c r="FU1" s="975"/>
      <c r="FV1" s="975"/>
      <c r="FW1" s="975"/>
      <c r="FX1" s="975"/>
      <c r="FY1" s="975"/>
      <c r="FZ1" s="975"/>
      <c r="GA1" s="975"/>
      <c r="GB1" s="975"/>
      <c r="GC1" s="975"/>
      <c r="GD1" s="975"/>
      <c r="GE1" s="975"/>
      <c r="GF1" s="975"/>
      <c r="GG1" s="975"/>
      <c r="GH1" s="975"/>
      <c r="GI1" s="975"/>
      <c r="GJ1" s="975"/>
      <c r="GK1" s="975"/>
    </row>
    <row r="2" spans="1:193" s="892" customFormat="1" ht="251.25" customHeight="1">
      <c r="A2" s="1524"/>
      <c r="B2" s="1524"/>
      <c r="C2" s="893" t="s">
        <v>1277</v>
      </c>
      <c r="D2" s="893" t="s">
        <v>1279</v>
      </c>
      <c r="E2" s="894" t="s">
        <v>2927</v>
      </c>
      <c r="F2" s="894" t="s">
        <v>1283</v>
      </c>
      <c r="G2" s="894" t="s">
        <v>1285</v>
      </c>
      <c r="H2" s="893" t="s">
        <v>1287</v>
      </c>
      <c r="I2" s="893" t="s">
        <v>1289</v>
      </c>
      <c r="J2" s="893" t="s">
        <v>1291</v>
      </c>
      <c r="K2" s="893" t="s">
        <v>2814</v>
      </c>
      <c r="L2" s="886" t="s">
        <v>1295</v>
      </c>
      <c r="M2" s="886" t="s">
        <v>2815</v>
      </c>
      <c r="N2" s="886" t="s">
        <v>1305</v>
      </c>
      <c r="O2" s="886" t="s">
        <v>2816</v>
      </c>
      <c r="P2" s="886" t="s">
        <v>2928</v>
      </c>
      <c r="Q2" s="886" t="s">
        <v>2818</v>
      </c>
      <c r="R2" s="886" t="s">
        <v>1297</v>
      </c>
      <c r="S2" s="886" t="s">
        <v>1299</v>
      </c>
      <c r="T2" s="886" t="s">
        <v>1301</v>
      </c>
      <c r="U2" s="886" t="s">
        <v>1846</v>
      </c>
      <c r="V2" s="883" t="s">
        <v>2820</v>
      </c>
      <c r="W2" s="893" t="s">
        <v>2822</v>
      </c>
      <c r="X2" s="886" t="s">
        <v>1325</v>
      </c>
      <c r="Y2" s="883" t="s">
        <v>2824</v>
      </c>
      <c r="Z2" s="888" t="s">
        <v>2826</v>
      </c>
      <c r="AA2" s="893" t="s">
        <v>1330</v>
      </c>
      <c r="AB2" s="893" t="s">
        <v>1332</v>
      </c>
      <c r="AC2" s="893" t="s">
        <v>1334</v>
      </c>
      <c r="AD2" s="893" t="s">
        <v>1336</v>
      </c>
      <c r="AE2" s="893" t="s">
        <v>1340</v>
      </c>
      <c r="AF2" s="893" t="s">
        <v>1343</v>
      </c>
      <c r="AG2" s="893" t="s">
        <v>1348</v>
      </c>
      <c r="AH2" s="893" t="s">
        <v>1350</v>
      </c>
      <c r="AI2" s="893" t="s">
        <v>1345</v>
      </c>
      <c r="AJ2" s="893" t="s">
        <v>1859</v>
      </c>
      <c r="AK2" s="893" t="s">
        <v>1348</v>
      </c>
      <c r="AL2" s="893" t="s">
        <v>1350</v>
      </c>
      <c r="AM2" s="893" t="s">
        <v>1853</v>
      </c>
      <c r="AN2" s="895" t="s">
        <v>2834</v>
      </c>
      <c r="AO2" s="893" t="s">
        <v>2836</v>
      </c>
      <c r="AP2" s="893" t="s">
        <v>2951</v>
      </c>
      <c r="AQ2" s="893" t="s">
        <v>2838</v>
      </c>
      <c r="AR2" s="895" t="s">
        <v>2840</v>
      </c>
      <c r="AS2" s="893" t="s">
        <v>2842</v>
      </c>
      <c r="AT2" s="886" t="s">
        <v>1374</v>
      </c>
      <c r="AU2" s="896" t="s">
        <v>2845</v>
      </c>
      <c r="AV2" s="895" t="s">
        <v>2847</v>
      </c>
      <c r="AW2" s="895" t="s">
        <v>2849</v>
      </c>
      <c r="AX2" s="893" t="s">
        <v>2851</v>
      </c>
      <c r="AY2" s="893" t="s">
        <v>1386</v>
      </c>
      <c r="AZ2" s="893" t="s">
        <v>1216</v>
      </c>
      <c r="BA2" s="893" t="s">
        <v>2855</v>
      </c>
      <c r="BB2" s="893" t="s">
        <v>2857</v>
      </c>
      <c r="BC2" s="893" t="s">
        <v>2859</v>
      </c>
      <c r="BD2" s="886" t="s">
        <v>1407</v>
      </c>
      <c r="BE2" s="895" t="s">
        <v>2776</v>
      </c>
      <c r="BF2" s="895" t="s">
        <v>1444</v>
      </c>
      <c r="BG2" s="1520"/>
      <c r="BH2" s="975"/>
      <c r="BI2" s="975"/>
      <c r="BJ2" s="975"/>
      <c r="BK2" s="975"/>
      <c r="BL2" s="975"/>
      <c r="BM2" s="975"/>
      <c r="BN2" s="975"/>
      <c r="BO2" s="975"/>
      <c r="BP2" s="975"/>
      <c r="BQ2" s="975"/>
      <c r="BR2" s="975"/>
      <c r="BS2" s="975"/>
      <c r="BT2" s="975"/>
      <c r="BU2" s="975"/>
      <c r="BV2" s="975"/>
      <c r="BW2" s="975"/>
      <c r="BX2" s="975"/>
      <c r="BY2" s="975"/>
      <c r="BZ2" s="975"/>
      <c r="CA2" s="975"/>
      <c r="CB2" s="975"/>
      <c r="CC2" s="975"/>
      <c r="CD2" s="975"/>
      <c r="CE2" s="975"/>
      <c r="CF2" s="975"/>
      <c r="CG2" s="975"/>
      <c r="CH2" s="975"/>
      <c r="CI2" s="975"/>
      <c r="CJ2" s="975"/>
      <c r="CK2" s="975"/>
      <c r="CL2" s="975"/>
      <c r="CM2" s="975"/>
      <c r="CN2" s="975"/>
      <c r="CO2" s="975"/>
      <c r="CP2" s="975"/>
      <c r="CQ2" s="975"/>
      <c r="CR2" s="975"/>
      <c r="CS2" s="975"/>
      <c r="CT2" s="975"/>
      <c r="CU2" s="975"/>
      <c r="CV2" s="975"/>
      <c r="CW2" s="975"/>
      <c r="CX2" s="975"/>
      <c r="CY2" s="975"/>
      <c r="CZ2" s="975"/>
      <c r="DA2" s="975"/>
      <c r="DB2" s="975"/>
      <c r="DC2" s="975"/>
      <c r="DD2" s="975"/>
      <c r="DE2" s="975"/>
      <c r="DF2" s="975"/>
      <c r="DG2" s="975"/>
      <c r="DH2" s="975"/>
      <c r="DI2" s="975"/>
      <c r="DJ2" s="975"/>
      <c r="DK2" s="975"/>
      <c r="DL2" s="975"/>
      <c r="DM2" s="975"/>
      <c r="DN2" s="975"/>
      <c r="DO2" s="975"/>
      <c r="DP2" s="975"/>
      <c r="DQ2" s="975"/>
      <c r="DR2" s="975"/>
      <c r="DS2" s="975"/>
      <c r="DT2" s="975"/>
      <c r="DU2" s="975"/>
      <c r="DV2" s="975"/>
      <c r="DW2" s="975"/>
      <c r="DX2" s="975"/>
      <c r="DY2" s="975"/>
      <c r="DZ2" s="975"/>
      <c r="EA2" s="975"/>
      <c r="EB2" s="975"/>
      <c r="EC2" s="975"/>
      <c r="ED2" s="975"/>
      <c r="EE2" s="975"/>
      <c r="EF2" s="975"/>
      <c r="EG2" s="975"/>
      <c r="EH2" s="975"/>
      <c r="EI2" s="975"/>
      <c r="EJ2" s="975"/>
      <c r="EK2" s="975"/>
      <c r="EL2" s="975"/>
      <c r="EM2" s="975"/>
      <c r="EN2" s="975"/>
      <c r="EO2" s="975"/>
      <c r="EP2" s="975"/>
      <c r="EQ2" s="975"/>
      <c r="ER2" s="975"/>
      <c r="ES2" s="975"/>
      <c r="ET2" s="975"/>
      <c r="EU2" s="975"/>
      <c r="EV2" s="975"/>
      <c r="EW2" s="975"/>
      <c r="EX2" s="975"/>
      <c r="EY2" s="975"/>
      <c r="EZ2" s="975"/>
      <c r="FA2" s="975"/>
      <c r="FB2" s="975"/>
      <c r="FC2" s="975"/>
      <c r="FD2" s="975"/>
      <c r="FE2" s="975"/>
      <c r="FF2" s="975"/>
      <c r="FG2" s="975"/>
      <c r="FH2" s="975"/>
      <c r="FI2" s="975"/>
      <c r="FJ2" s="975"/>
      <c r="FK2" s="975"/>
      <c r="FL2" s="975"/>
      <c r="FM2" s="975"/>
      <c r="FN2" s="975"/>
      <c r="FO2" s="975"/>
      <c r="FP2" s="975"/>
      <c r="FQ2" s="975"/>
      <c r="FR2" s="975"/>
      <c r="FS2" s="975"/>
      <c r="FT2" s="975"/>
      <c r="FU2" s="975"/>
      <c r="FV2" s="975"/>
      <c r="FW2" s="975"/>
      <c r="FX2" s="975"/>
      <c r="FY2" s="975"/>
      <c r="FZ2" s="975"/>
      <c r="GA2" s="975"/>
      <c r="GB2" s="975"/>
      <c r="GC2" s="975"/>
      <c r="GD2" s="975"/>
      <c r="GE2" s="975"/>
      <c r="GF2" s="975"/>
      <c r="GG2" s="975"/>
      <c r="GH2" s="975"/>
      <c r="GI2" s="975"/>
      <c r="GJ2" s="975"/>
      <c r="GK2" s="975"/>
    </row>
    <row r="3" spans="1:193" s="903" customFormat="1" ht="39.950000000000003" customHeight="1">
      <c r="A3" s="898" t="s">
        <v>2865</v>
      </c>
      <c r="B3" s="899" t="s">
        <v>1448</v>
      </c>
      <c r="C3" s="900">
        <f>95891.5+D3+H3+K3</f>
        <v>262342713.43983757</v>
      </c>
      <c r="D3" s="901">
        <f>E3+F3+G3</f>
        <v>134053870.45305173</v>
      </c>
      <c r="E3" s="900">
        <f>E4+E7+E8</f>
        <v>134053870.45305173</v>
      </c>
      <c r="F3" s="900">
        <f t="shared" ref="F3:S3" si="0">F4+F7+F8</f>
        <v>0</v>
      </c>
      <c r="G3" s="900">
        <f t="shared" si="0"/>
        <v>0</v>
      </c>
      <c r="H3" s="900">
        <f>I3+J3</f>
        <v>10270987</v>
      </c>
      <c r="I3" s="900">
        <f t="shared" si="0"/>
        <v>9337261</v>
      </c>
      <c r="J3" s="900">
        <f>J4+J7+J8</f>
        <v>933726</v>
      </c>
      <c r="K3" s="900">
        <f>L3+M3+N3+O3+P3+Q3+R3+S3+T3+U3</f>
        <v>117921964.48678584</v>
      </c>
      <c r="L3" s="900">
        <f>L4+L7+L8</f>
        <v>12138439</v>
      </c>
      <c r="M3" s="900">
        <f t="shared" si="0"/>
        <v>23810015</v>
      </c>
      <c r="N3" s="900">
        <f t="shared" si="0"/>
        <v>0</v>
      </c>
      <c r="O3" s="900">
        <f t="shared" si="0"/>
        <v>1717982.6649333332</v>
      </c>
      <c r="P3" s="900">
        <f t="shared" si="0"/>
        <v>13646767.636195682</v>
      </c>
      <c r="Q3" s="900">
        <f t="shared" si="0"/>
        <v>0</v>
      </c>
      <c r="R3" s="900">
        <f t="shared" si="0"/>
        <v>18920491.524316665</v>
      </c>
      <c r="S3" s="900">
        <f t="shared" si="0"/>
        <v>0</v>
      </c>
      <c r="T3" s="900">
        <f>T4+T7+T8</f>
        <v>25715386.603038169</v>
      </c>
      <c r="U3" s="900">
        <f>U4+U7+U8</f>
        <v>21972882.058302</v>
      </c>
      <c r="V3" s="900"/>
      <c r="W3" s="900"/>
      <c r="X3" s="900"/>
      <c r="Y3" s="900">
        <f>'HP-HC2'!AC3+Z3+AA3+AB3+AC3</f>
        <v>142745741.05588332</v>
      </c>
      <c r="Z3" s="900">
        <f>Z4+Z7+Z8</f>
        <v>131613905.82439667</v>
      </c>
      <c r="AA3" s="900">
        <f t="shared" ref="AA3:AM3" si="1">AA4+AA7+AA8</f>
        <v>1213921.2</v>
      </c>
      <c r="AB3" s="900">
        <f t="shared" si="1"/>
        <v>3164381.5</v>
      </c>
      <c r="AC3" s="900">
        <f>AD3+AE3+AF3+AG3+AH3+AI3+AJ3+AK3+AL3</f>
        <v>6753532.5314866658</v>
      </c>
      <c r="AD3" s="900">
        <f t="shared" si="1"/>
        <v>96874.157260000007</v>
      </c>
      <c r="AE3" s="900">
        <f t="shared" si="1"/>
        <v>36882.899999999994</v>
      </c>
      <c r="AF3" s="900">
        <f t="shared" si="1"/>
        <v>751700.61499999999</v>
      </c>
      <c r="AG3" s="900">
        <f t="shared" si="1"/>
        <v>0</v>
      </c>
      <c r="AH3" s="900">
        <f t="shared" si="1"/>
        <v>0</v>
      </c>
      <c r="AI3" s="900">
        <f t="shared" si="1"/>
        <v>0</v>
      </c>
      <c r="AJ3" s="900">
        <f t="shared" si="1"/>
        <v>5821415.0762266656</v>
      </c>
      <c r="AK3" s="900">
        <f t="shared" si="1"/>
        <v>0</v>
      </c>
      <c r="AL3" s="900">
        <f t="shared" si="1"/>
        <v>46659.782999999996</v>
      </c>
      <c r="AM3" s="900">
        <f t="shared" si="1"/>
        <v>5855.4</v>
      </c>
      <c r="AN3" s="900">
        <f>AN4</f>
        <v>3948069.31</v>
      </c>
      <c r="AO3" s="900"/>
      <c r="AP3" s="900"/>
      <c r="AQ3" s="900"/>
      <c r="AR3" s="900"/>
      <c r="AS3" s="900"/>
      <c r="AT3" s="900"/>
      <c r="AU3" s="900"/>
      <c r="AV3" s="900">
        <f>AV4</f>
        <v>232223.91320180093</v>
      </c>
      <c r="AW3" s="900"/>
      <c r="AX3" s="900"/>
      <c r="AY3" s="900"/>
      <c r="AZ3" s="900"/>
      <c r="BA3" s="900"/>
      <c r="BB3" s="900">
        <f t="shared" ref="BB3:BC7" si="2">BC3</f>
        <v>2693795.1338512502</v>
      </c>
      <c r="BC3" s="900">
        <f t="shared" si="2"/>
        <v>2693795.1338512502</v>
      </c>
      <c r="BD3" s="900">
        <f>BD4+BD7+BD8</f>
        <v>2693795.1338512502</v>
      </c>
      <c r="BE3" s="900"/>
      <c r="BG3" s="902">
        <f>SUM(C3:BE3)</f>
        <v>1091348905.9875219</v>
      </c>
      <c r="BH3" s="976"/>
      <c r="BI3" s="976"/>
      <c r="BJ3" s="976"/>
      <c r="BK3" s="976"/>
      <c r="BL3" s="976"/>
      <c r="BM3" s="976"/>
      <c r="BN3" s="976"/>
      <c r="BO3" s="976"/>
      <c r="BP3" s="976"/>
      <c r="BQ3" s="976"/>
      <c r="BR3" s="976"/>
      <c r="BS3" s="976"/>
      <c r="BT3" s="976"/>
      <c r="BU3" s="976"/>
      <c r="BV3" s="976"/>
      <c r="BW3" s="976"/>
      <c r="BX3" s="976"/>
      <c r="BY3" s="976"/>
      <c r="BZ3" s="976"/>
      <c r="CA3" s="976"/>
      <c r="CB3" s="976"/>
      <c r="CC3" s="976"/>
      <c r="CD3" s="976"/>
      <c r="CE3" s="976"/>
      <c r="CF3" s="976"/>
      <c r="CG3" s="976"/>
      <c r="CH3" s="976"/>
      <c r="CI3" s="976"/>
      <c r="CJ3" s="976"/>
      <c r="CK3" s="976"/>
      <c r="CL3" s="976"/>
      <c r="CM3" s="976"/>
      <c r="CN3" s="976"/>
      <c r="CO3" s="976"/>
      <c r="CP3" s="976"/>
      <c r="CQ3" s="976"/>
      <c r="CR3" s="976"/>
      <c r="CS3" s="976"/>
      <c r="CT3" s="976"/>
      <c r="CU3" s="976"/>
      <c r="CV3" s="976"/>
      <c r="CW3" s="976"/>
      <c r="CX3" s="976"/>
      <c r="CY3" s="976"/>
      <c r="CZ3" s="976"/>
      <c r="DA3" s="976"/>
      <c r="DB3" s="976"/>
      <c r="DC3" s="976"/>
      <c r="DD3" s="976"/>
      <c r="DE3" s="976"/>
      <c r="DF3" s="976"/>
      <c r="DG3" s="976"/>
      <c r="DH3" s="976"/>
      <c r="DI3" s="976"/>
      <c r="DJ3" s="976"/>
      <c r="DK3" s="976"/>
      <c r="DL3" s="976"/>
      <c r="DM3" s="976"/>
      <c r="DN3" s="976"/>
      <c r="DO3" s="976"/>
      <c r="DP3" s="976"/>
      <c r="DQ3" s="976"/>
      <c r="DR3" s="976"/>
      <c r="DS3" s="976"/>
      <c r="DT3" s="976"/>
      <c r="DU3" s="976"/>
      <c r="DV3" s="976"/>
      <c r="DW3" s="976"/>
      <c r="DX3" s="976"/>
      <c r="DY3" s="976"/>
      <c r="DZ3" s="976"/>
      <c r="EA3" s="976"/>
      <c r="EB3" s="976"/>
      <c r="EC3" s="976"/>
      <c r="ED3" s="976"/>
      <c r="EE3" s="976"/>
      <c r="EF3" s="976"/>
      <c r="EG3" s="976"/>
      <c r="EH3" s="976"/>
      <c r="EI3" s="976"/>
      <c r="EJ3" s="976"/>
      <c r="EK3" s="976"/>
      <c r="EL3" s="976"/>
      <c r="EM3" s="976"/>
      <c r="EN3" s="976"/>
      <c r="EO3" s="976"/>
      <c r="EP3" s="976"/>
      <c r="EQ3" s="976"/>
      <c r="ER3" s="976"/>
      <c r="ES3" s="976"/>
      <c r="ET3" s="976"/>
      <c r="EU3" s="976"/>
      <c r="EV3" s="976"/>
      <c r="EW3" s="976"/>
      <c r="EX3" s="976"/>
      <c r="EY3" s="976"/>
      <c r="EZ3" s="976"/>
      <c r="FA3" s="976"/>
      <c r="FB3" s="976"/>
      <c r="FC3" s="976"/>
      <c r="FD3" s="976"/>
      <c r="FE3" s="976"/>
      <c r="FF3" s="976"/>
      <c r="FG3" s="976"/>
      <c r="FH3" s="976"/>
      <c r="FI3" s="976"/>
      <c r="FJ3" s="976"/>
      <c r="FK3" s="976"/>
      <c r="FL3" s="976"/>
      <c r="FM3" s="976"/>
      <c r="FN3" s="976"/>
      <c r="FO3" s="976"/>
      <c r="FP3" s="976"/>
      <c r="FQ3" s="976"/>
      <c r="FR3" s="976"/>
      <c r="FS3" s="976"/>
      <c r="FT3" s="976"/>
      <c r="FU3" s="976"/>
      <c r="FV3" s="976"/>
      <c r="FW3" s="976"/>
      <c r="FX3" s="976"/>
      <c r="FY3" s="976"/>
      <c r="FZ3" s="976"/>
      <c r="GA3" s="976"/>
      <c r="GB3" s="976"/>
      <c r="GC3" s="976"/>
      <c r="GD3" s="976"/>
      <c r="GE3" s="976"/>
      <c r="GF3" s="976"/>
      <c r="GG3" s="976"/>
      <c r="GH3" s="976"/>
      <c r="GI3" s="976"/>
      <c r="GJ3" s="976"/>
      <c r="GK3" s="976"/>
    </row>
    <row r="4" spans="1:193" s="862" customFormat="1" ht="39.950000000000003" customHeight="1">
      <c r="A4" s="904" t="s">
        <v>1449</v>
      </c>
      <c r="B4" s="905" t="s">
        <v>1450</v>
      </c>
      <c r="C4" s="906">
        <f>D4+H4+K4</f>
        <v>252817410.11775556</v>
      </c>
      <c r="D4" s="901">
        <f>E4+F4+G4</f>
        <v>126706255.36972173</v>
      </c>
      <c r="E4" s="906">
        <f>'HP-HC2'!E4+E5+E6</f>
        <v>126706255.36972173</v>
      </c>
      <c r="F4" s="906">
        <f>F5+F6</f>
        <v>0</v>
      </c>
      <c r="G4" s="906">
        <f>G5+G6</f>
        <v>0</v>
      </c>
      <c r="H4" s="900">
        <f>I4+J4</f>
        <v>10270987</v>
      </c>
      <c r="I4" s="906">
        <f>I5+I6</f>
        <v>9337261</v>
      </c>
      <c r="J4" s="906">
        <f>J5+J6</f>
        <v>933726</v>
      </c>
      <c r="K4" s="900">
        <f>L4+M4+N4+O4+P4+Q4+R4+S4+T4+U4</f>
        <v>115840167.74803385</v>
      </c>
      <c r="L4" s="906">
        <f t="shared" ref="L4:U4" si="3">L5+L6</f>
        <v>12138439</v>
      </c>
      <c r="M4" s="906">
        <f t="shared" si="3"/>
        <v>23810015</v>
      </c>
      <c r="N4" s="906">
        <f t="shared" si="3"/>
        <v>0</v>
      </c>
      <c r="O4" s="906">
        <f t="shared" si="3"/>
        <v>1575488.2959999999</v>
      </c>
      <c r="P4" s="906">
        <f t="shared" si="3"/>
        <v>12509806.691012353</v>
      </c>
      <c r="Q4" s="906">
        <f t="shared" si="3"/>
        <v>0</v>
      </c>
      <c r="R4" s="906">
        <f t="shared" si="3"/>
        <v>18749841.270079996</v>
      </c>
      <c r="S4" s="906">
        <f t="shared" si="3"/>
        <v>0</v>
      </c>
      <c r="T4" s="906">
        <f t="shared" si="3"/>
        <v>25248378.882071503</v>
      </c>
      <c r="U4" s="906">
        <f t="shared" si="3"/>
        <v>21808198.60887</v>
      </c>
      <c r="V4" s="907"/>
      <c r="W4" s="907"/>
      <c r="X4" s="907"/>
      <c r="Y4" s="907">
        <f>Z4+AC4</f>
        <v>1155917.3187600002</v>
      </c>
      <c r="Z4" s="907">
        <f>Z5+Z6</f>
        <v>708859.63500000001</v>
      </c>
      <c r="AA4" s="907">
        <f>AA5+AA6</f>
        <v>0</v>
      </c>
      <c r="AB4" s="907">
        <f>AB5+AB6</f>
        <v>0</v>
      </c>
      <c r="AC4" s="907">
        <f>AD4+AF4+AJ4</f>
        <v>447057.68376000004</v>
      </c>
      <c r="AD4" s="907">
        <f t="shared" ref="AD4:AM4" si="4">AD5+AD6</f>
        <v>53742.251760000006</v>
      </c>
      <c r="AE4" s="907">
        <f t="shared" si="4"/>
        <v>0</v>
      </c>
      <c r="AF4" s="907">
        <f t="shared" si="4"/>
        <v>253926.53200000001</v>
      </c>
      <c r="AG4" s="907">
        <f t="shared" si="4"/>
        <v>0</v>
      </c>
      <c r="AH4" s="907">
        <f t="shared" si="4"/>
        <v>0</v>
      </c>
      <c r="AI4" s="907">
        <f t="shared" si="4"/>
        <v>0</v>
      </c>
      <c r="AJ4" s="907">
        <f t="shared" si="4"/>
        <v>139388.9</v>
      </c>
      <c r="AK4" s="907">
        <f t="shared" si="4"/>
        <v>0</v>
      </c>
      <c r="AL4" s="907">
        <f t="shared" si="4"/>
        <v>0</v>
      </c>
      <c r="AM4" s="907">
        <f t="shared" si="4"/>
        <v>0</v>
      </c>
      <c r="AN4" s="907">
        <f>AQ4</f>
        <v>3948069.31</v>
      </c>
      <c r="AO4" s="907"/>
      <c r="AP4" s="907"/>
      <c r="AQ4" s="906">
        <f>ОтчетГБ_коды!H96</f>
        <v>3948069.31</v>
      </c>
      <c r="AR4" s="906"/>
      <c r="AS4" s="906"/>
      <c r="AT4" s="906"/>
      <c r="AU4" s="906"/>
      <c r="AV4" s="908">
        <f>AV5+AV6</f>
        <v>232223.91320180093</v>
      </c>
      <c r="AW4" s="908"/>
      <c r="AX4" s="908"/>
      <c r="AY4" s="908"/>
      <c r="AZ4" s="908"/>
      <c r="BA4" s="906"/>
      <c r="BB4" s="900">
        <f t="shared" si="2"/>
        <v>2677088.3418512503</v>
      </c>
      <c r="BC4" s="900">
        <f t="shared" si="2"/>
        <v>2677088.3418512503</v>
      </c>
      <c r="BD4" s="906">
        <f>BD5+BD6</f>
        <v>2677088.3418512503</v>
      </c>
      <c r="BE4" s="906"/>
      <c r="BF4" s="906"/>
      <c r="BG4" s="902">
        <f t="shared" ref="BG4:BG34" si="5">SUM(C4:BF4)</f>
        <v>777370750.23330212</v>
      </c>
      <c r="BH4" s="976"/>
      <c r="BI4" s="976"/>
      <c r="BJ4" s="976"/>
      <c r="BK4" s="976"/>
      <c r="BL4" s="976"/>
      <c r="BM4" s="976"/>
      <c r="BN4" s="976"/>
      <c r="BO4" s="976"/>
      <c r="BP4" s="976"/>
      <c r="BQ4" s="976"/>
      <c r="BR4" s="976"/>
      <c r="BS4" s="976"/>
      <c r="BT4" s="976"/>
      <c r="BU4" s="976"/>
      <c r="BV4" s="976"/>
      <c r="BW4" s="976"/>
      <c r="BX4" s="976"/>
      <c r="BY4" s="976"/>
      <c r="BZ4" s="976"/>
      <c r="CA4" s="976"/>
      <c r="CB4" s="976"/>
      <c r="CC4" s="976"/>
      <c r="CD4" s="976"/>
      <c r="CE4" s="976"/>
      <c r="CF4" s="976"/>
      <c r="CG4" s="976"/>
      <c r="CH4" s="976"/>
      <c r="CI4" s="976"/>
      <c r="CJ4" s="976"/>
      <c r="CK4" s="976"/>
      <c r="CL4" s="976"/>
      <c r="CM4" s="976"/>
      <c r="CN4" s="976"/>
      <c r="CO4" s="976"/>
      <c r="CP4" s="976"/>
      <c r="CQ4" s="976"/>
      <c r="CR4" s="976"/>
      <c r="CS4" s="976"/>
      <c r="CT4" s="976"/>
      <c r="CU4" s="976"/>
      <c r="CV4" s="976"/>
      <c r="CW4" s="976"/>
      <c r="CX4" s="976"/>
      <c r="CY4" s="976"/>
      <c r="CZ4" s="976"/>
      <c r="DA4" s="976"/>
      <c r="DB4" s="976"/>
      <c r="DC4" s="976"/>
      <c r="DD4" s="976"/>
      <c r="DE4" s="976"/>
      <c r="DF4" s="976"/>
      <c r="DG4" s="976"/>
      <c r="DH4" s="976"/>
      <c r="DI4" s="976"/>
      <c r="DJ4" s="976"/>
      <c r="DK4" s="976"/>
      <c r="DL4" s="976"/>
      <c r="DM4" s="976"/>
      <c r="DN4" s="976"/>
      <c r="DO4" s="976"/>
      <c r="DP4" s="976"/>
      <c r="DQ4" s="976"/>
      <c r="DR4" s="976"/>
      <c r="DS4" s="976"/>
      <c r="DT4" s="976"/>
      <c r="DU4" s="976"/>
      <c r="DV4" s="976"/>
      <c r="DW4" s="976"/>
      <c r="DX4" s="976"/>
      <c r="DY4" s="976"/>
      <c r="DZ4" s="976"/>
      <c r="EA4" s="976"/>
      <c r="EB4" s="976"/>
      <c r="EC4" s="976"/>
      <c r="ED4" s="976"/>
      <c r="EE4" s="976"/>
      <c r="EF4" s="976"/>
      <c r="EG4" s="976"/>
      <c r="EH4" s="976"/>
      <c r="EI4" s="976"/>
      <c r="EJ4" s="976"/>
      <c r="EK4" s="976"/>
      <c r="EL4" s="976"/>
      <c r="EM4" s="976"/>
      <c r="EN4" s="976"/>
      <c r="EO4" s="976"/>
      <c r="EP4" s="976"/>
      <c r="EQ4" s="976"/>
      <c r="ER4" s="976"/>
      <c r="ES4" s="976"/>
      <c r="ET4" s="976"/>
      <c r="EU4" s="976"/>
      <c r="EV4" s="976"/>
      <c r="EW4" s="976"/>
      <c r="EX4" s="976"/>
      <c r="EY4" s="976"/>
      <c r="EZ4" s="976"/>
      <c r="FA4" s="976"/>
      <c r="FB4" s="976"/>
      <c r="FC4" s="976"/>
      <c r="FD4" s="976"/>
      <c r="FE4" s="976"/>
      <c r="FF4" s="976"/>
      <c r="FG4" s="976"/>
      <c r="FH4" s="976"/>
      <c r="FI4" s="976"/>
      <c r="FJ4" s="976"/>
      <c r="FK4" s="976"/>
      <c r="FL4" s="976"/>
      <c r="FM4" s="976"/>
      <c r="FN4" s="976"/>
      <c r="FO4" s="976"/>
      <c r="FP4" s="976"/>
      <c r="FQ4" s="976"/>
      <c r="FR4" s="976"/>
      <c r="FS4" s="976"/>
      <c r="FT4" s="976"/>
      <c r="FU4" s="976"/>
      <c r="FV4" s="976"/>
      <c r="FW4" s="976"/>
      <c r="FX4" s="976"/>
      <c r="FY4" s="976"/>
      <c r="FZ4" s="976"/>
      <c r="GA4" s="976"/>
      <c r="GB4" s="976"/>
      <c r="GC4" s="976"/>
      <c r="GD4" s="976"/>
      <c r="GE4" s="976"/>
      <c r="GF4" s="976"/>
      <c r="GG4" s="976"/>
      <c r="GH4" s="976"/>
      <c r="GI4" s="976"/>
      <c r="GJ4" s="976"/>
      <c r="GK4" s="976"/>
    </row>
    <row r="5" spans="1:193" s="863" customFormat="1" ht="62.25" customHeight="1">
      <c r="A5" s="909" t="s">
        <v>1451</v>
      </c>
      <c r="B5" s="905" t="s">
        <v>2866</v>
      </c>
      <c r="C5" s="906">
        <f>D5+H5+K5</f>
        <v>206205633.13999251</v>
      </c>
      <c r="D5" s="901">
        <f t="shared" ref="D5:D13" si="6">E5+F5+G5</f>
        <v>104756832.97923</v>
      </c>
      <c r="E5" s="910">
        <f>'HP-HC2'!E6</f>
        <v>104756832.97923</v>
      </c>
      <c r="F5" s="910"/>
      <c r="G5" s="910"/>
      <c r="H5" s="910"/>
      <c r="I5" s="910">
        <f>'HP-HC2'!I6</f>
        <v>9337261</v>
      </c>
      <c r="J5" s="910">
        <f>'HP-HC2'!J6</f>
        <v>933726</v>
      </c>
      <c r="K5" s="900">
        <f>L5+M5+N5+O5+P5+Q5+R5+S5+T5+U5</f>
        <v>101448800.1607625</v>
      </c>
      <c r="L5" s="910">
        <f>'HP-HC2'!L6</f>
        <v>12138439</v>
      </c>
      <c r="M5" s="910">
        <f>'HP-HC2'!P6</f>
        <v>23810015</v>
      </c>
      <c r="N5" s="910"/>
      <c r="O5" s="910">
        <f>'HP-HC2'!R6</f>
        <v>1575488.2959999999</v>
      </c>
      <c r="P5" s="910">
        <f>'HP-HC2'!S6</f>
        <v>12418875.9761646</v>
      </c>
      <c r="Q5" s="910"/>
      <c r="R5" s="910">
        <f>'HP-HC2'!M6</f>
        <v>18744188.068079997</v>
      </c>
      <c r="S5" s="911"/>
      <c r="T5" s="910">
        <f>'HP-HC2'!O6</f>
        <v>14843107.442260001</v>
      </c>
      <c r="U5" s="910">
        <f>'HP-HC2'!T6</f>
        <v>17918686.378257919</v>
      </c>
      <c r="V5" s="910"/>
      <c r="W5" s="912"/>
      <c r="X5" s="912"/>
      <c r="Y5" s="907">
        <f>Z5+AC5</f>
        <v>1155917.3187600002</v>
      </c>
      <c r="Z5" s="910">
        <f>'HP-HC2'!AD6</f>
        <v>708859.63500000001</v>
      </c>
      <c r="AA5" s="912"/>
      <c r="AB5" s="912"/>
      <c r="AC5" s="907">
        <f>AD5+AF5+AJ5</f>
        <v>447057.68376000004</v>
      </c>
      <c r="AD5" s="910">
        <f>'HP-HC2'!AH6</f>
        <v>53742.251760000006</v>
      </c>
      <c r="AE5" s="910"/>
      <c r="AF5" s="910">
        <f>'HP-HC2'!AK6</f>
        <v>253926.53200000001</v>
      </c>
      <c r="AG5" s="912"/>
      <c r="AH5" s="912"/>
      <c r="AI5" s="912"/>
      <c r="AJ5" s="912">
        <f>'HP-HC2'!AM6</f>
        <v>139388.9</v>
      </c>
      <c r="AK5" s="912"/>
      <c r="AL5" s="912"/>
      <c r="AM5" s="912"/>
      <c r="AN5" s="912"/>
      <c r="AO5" s="912"/>
      <c r="AP5" s="912"/>
      <c r="AQ5" s="910"/>
      <c r="AR5" s="912"/>
      <c r="AS5" s="912"/>
      <c r="AT5" s="912"/>
      <c r="AU5" s="912"/>
      <c r="AV5" s="912">
        <f>'HP-HC2'!CA6</f>
        <v>229288.45240540273</v>
      </c>
      <c r="AW5" s="912"/>
      <c r="AX5" s="912"/>
      <c r="AY5" s="912"/>
      <c r="AZ5" s="912"/>
      <c r="BA5" s="912"/>
      <c r="BB5" s="900">
        <f t="shared" si="2"/>
        <v>2233424.8368512504</v>
      </c>
      <c r="BC5" s="900">
        <f t="shared" si="2"/>
        <v>2233424.8368512504</v>
      </c>
      <c r="BD5" s="910">
        <f>'HP-HC2'!BW6</f>
        <v>2233424.8368512504</v>
      </c>
      <c r="BF5" s="911">
        <f>ФДХ!D19</f>
        <v>3596.6</v>
      </c>
      <c r="BG5" s="902">
        <f>SUM(C5:BF5)</f>
        <v>638579938.30421662</v>
      </c>
      <c r="BH5" s="976"/>
      <c r="BI5" s="976"/>
      <c r="BJ5" s="976"/>
      <c r="BK5" s="976"/>
      <c r="BL5" s="976"/>
      <c r="BM5" s="976"/>
      <c r="BN5" s="976"/>
      <c r="BO5" s="976"/>
      <c r="BP5" s="976"/>
      <c r="BQ5" s="976"/>
      <c r="BR5" s="976"/>
      <c r="BS5" s="976"/>
      <c r="BT5" s="976"/>
      <c r="BU5" s="976"/>
      <c r="BV5" s="976"/>
      <c r="BW5" s="976"/>
      <c r="BX5" s="976"/>
      <c r="BY5" s="976"/>
      <c r="BZ5" s="976"/>
      <c r="CA5" s="976"/>
      <c r="CB5" s="976"/>
      <c r="CC5" s="976"/>
      <c r="CD5" s="976"/>
      <c r="CE5" s="976"/>
      <c r="CF5" s="976"/>
      <c r="CG5" s="976"/>
      <c r="CH5" s="976"/>
      <c r="CI5" s="976"/>
      <c r="CJ5" s="976"/>
      <c r="CK5" s="976"/>
      <c r="CL5" s="976"/>
      <c r="CM5" s="976"/>
      <c r="CN5" s="976"/>
      <c r="CO5" s="976"/>
      <c r="CP5" s="976"/>
      <c r="CQ5" s="976"/>
      <c r="CR5" s="976"/>
      <c r="CS5" s="976"/>
      <c r="CT5" s="976"/>
      <c r="CU5" s="976"/>
      <c r="CV5" s="976"/>
      <c r="CW5" s="976"/>
      <c r="CX5" s="976"/>
      <c r="CY5" s="976"/>
      <c r="CZ5" s="976"/>
      <c r="DA5" s="976"/>
      <c r="DB5" s="976"/>
      <c r="DC5" s="976"/>
      <c r="DD5" s="976"/>
      <c r="DE5" s="976"/>
      <c r="DF5" s="976"/>
      <c r="DG5" s="976"/>
      <c r="DH5" s="976"/>
      <c r="DI5" s="976"/>
      <c r="DJ5" s="976"/>
      <c r="DK5" s="976"/>
      <c r="DL5" s="976"/>
      <c r="DM5" s="976"/>
      <c r="DN5" s="976"/>
      <c r="DO5" s="976"/>
      <c r="DP5" s="976"/>
      <c r="DQ5" s="976"/>
      <c r="DR5" s="976"/>
      <c r="DS5" s="976"/>
      <c r="DT5" s="976"/>
      <c r="DU5" s="976"/>
      <c r="DV5" s="976"/>
      <c r="DW5" s="976"/>
      <c r="DX5" s="976"/>
      <c r="DY5" s="976"/>
      <c r="DZ5" s="976"/>
      <c r="EA5" s="976"/>
      <c r="EB5" s="976"/>
      <c r="EC5" s="976"/>
      <c r="ED5" s="976"/>
      <c r="EE5" s="976"/>
      <c r="EF5" s="976"/>
      <c r="EG5" s="976"/>
      <c r="EH5" s="976"/>
      <c r="EI5" s="976"/>
      <c r="EJ5" s="976"/>
      <c r="EK5" s="976"/>
      <c r="EL5" s="976"/>
      <c r="EM5" s="976"/>
      <c r="EN5" s="976"/>
      <c r="EO5" s="976"/>
      <c r="EP5" s="976"/>
      <c r="EQ5" s="976"/>
      <c r="ER5" s="976"/>
      <c r="ES5" s="976"/>
      <c r="ET5" s="976"/>
      <c r="EU5" s="976"/>
      <c r="EV5" s="976"/>
      <c r="EW5" s="976"/>
      <c r="EX5" s="976"/>
      <c r="EY5" s="976"/>
      <c r="EZ5" s="976"/>
      <c r="FA5" s="976"/>
      <c r="FB5" s="976"/>
      <c r="FC5" s="976"/>
      <c r="FD5" s="976"/>
      <c r="FE5" s="976"/>
      <c r="FF5" s="976"/>
      <c r="FG5" s="976"/>
      <c r="FH5" s="976"/>
      <c r="FI5" s="976"/>
      <c r="FJ5" s="976"/>
      <c r="FK5" s="976"/>
      <c r="FL5" s="976"/>
      <c r="FM5" s="976"/>
      <c r="FN5" s="976"/>
      <c r="FO5" s="976"/>
      <c r="FP5" s="976"/>
      <c r="FQ5" s="976"/>
      <c r="FR5" s="976"/>
      <c r="FS5" s="976"/>
      <c r="FT5" s="976"/>
      <c r="FU5" s="976"/>
      <c r="FV5" s="976"/>
      <c r="FW5" s="976"/>
      <c r="FX5" s="976"/>
      <c r="FY5" s="976"/>
      <c r="FZ5" s="976"/>
      <c r="GA5" s="976"/>
      <c r="GB5" s="976"/>
      <c r="GC5" s="976"/>
      <c r="GD5" s="976"/>
      <c r="GE5" s="976"/>
      <c r="GF5" s="976"/>
      <c r="GG5" s="976"/>
      <c r="GH5" s="976"/>
      <c r="GI5" s="976"/>
      <c r="GJ5" s="976"/>
      <c r="GK5" s="976"/>
    </row>
    <row r="6" spans="1:193" s="863" customFormat="1" ht="49.5" customHeight="1">
      <c r="A6" s="909" t="s">
        <v>1453</v>
      </c>
      <c r="B6" s="905" t="s">
        <v>2867</v>
      </c>
      <c r="C6" s="910">
        <f>'HF-HP2'!F3</f>
        <v>593399.69999999995</v>
      </c>
      <c r="D6" s="901">
        <f t="shared" si="6"/>
        <v>6851529.4527917262</v>
      </c>
      <c r="E6" s="910">
        <f>'HP-HC2'!E5</f>
        <v>6851529.4527917262</v>
      </c>
      <c r="F6" s="910"/>
      <c r="G6" s="910"/>
      <c r="H6" s="910"/>
      <c r="I6" s="910"/>
      <c r="J6" s="910"/>
      <c r="K6" s="900">
        <f>L6+M6+N6+O6+P6+Q6+R6+S6+T6+U6</f>
        <v>14391367.587271335</v>
      </c>
      <c r="L6" s="910"/>
      <c r="M6" s="910"/>
      <c r="N6" s="910"/>
      <c r="O6" s="910"/>
      <c r="P6" s="910">
        <f>'HP-HC2'!S5</f>
        <v>90930.714847753479</v>
      </c>
      <c r="Q6" s="910"/>
      <c r="R6" s="910">
        <f>'HP-HC2'!M5</f>
        <v>5653.2020000000002</v>
      </c>
      <c r="S6" s="910"/>
      <c r="T6" s="910">
        <f>'HP-HC2'!O5</f>
        <v>10405271.4398115</v>
      </c>
      <c r="U6" s="910">
        <f>'HP-HC2'!T5</f>
        <v>3889512.2306120801</v>
      </c>
      <c r="V6" s="910"/>
      <c r="W6" s="912"/>
      <c r="X6" s="912"/>
      <c r="Y6" s="907">
        <f>Z6+AC6</f>
        <v>0</v>
      </c>
      <c r="Z6" s="912"/>
      <c r="AA6" s="912"/>
      <c r="AB6" s="912"/>
      <c r="AC6" s="907">
        <f>AD6+AF6+AJ6</f>
        <v>0</v>
      </c>
      <c r="AD6" s="912"/>
      <c r="AE6" s="912"/>
      <c r="AF6" s="912"/>
      <c r="AG6" s="912"/>
      <c r="AH6" s="912"/>
      <c r="AI6" s="912"/>
      <c r="AJ6" s="912"/>
      <c r="AK6" s="912"/>
      <c r="AL6" s="912"/>
      <c r="AM6" s="912"/>
      <c r="AN6" s="912"/>
      <c r="AO6" s="912"/>
      <c r="AP6" s="912"/>
      <c r="AQ6" s="912"/>
      <c r="AR6" s="912"/>
      <c r="AS6" s="912"/>
      <c r="AT6" s="912"/>
      <c r="AU6" s="912"/>
      <c r="AV6" s="912">
        <f>'HP-HC2'!CA5</f>
        <v>2935.4607963982044</v>
      </c>
      <c r="AW6" s="912"/>
      <c r="AX6" s="912"/>
      <c r="AY6" s="912"/>
      <c r="AZ6" s="912"/>
      <c r="BA6" s="912"/>
      <c r="BB6" s="900">
        <f t="shared" si="2"/>
        <v>443663.505</v>
      </c>
      <c r="BC6" s="900">
        <f t="shared" si="2"/>
        <v>443663.505</v>
      </c>
      <c r="BD6" s="912">
        <f>'HP-HC2'!BW5</f>
        <v>443663.505</v>
      </c>
      <c r="BE6" s="912"/>
      <c r="BF6" s="912"/>
      <c r="BG6" s="902">
        <f>SUM(C6:BF6)</f>
        <v>44413119.755922526</v>
      </c>
      <c r="BH6" s="976"/>
      <c r="BI6" s="976"/>
      <c r="BJ6" s="976"/>
      <c r="BK6" s="976"/>
      <c r="BL6" s="976"/>
      <c r="BM6" s="976"/>
      <c r="BN6" s="976"/>
      <c r="BO6" s="976"/>
      <c r="BP6" s="976"/>
      <c r="BQ6" s="976"/>
      <c r="BR6" s="976"/>
      <c r="BS6" s="976"/>
      <c r="BT6" s="976"/>
      <c r="BU6" s="976"/>
      <c r="BV6" s="976"/>
      <c r="BW6" s="976"/>
      <c r="BX6" s="976"/>
      <c r="BY6" s="976"/>
      <c r="BZ6" s="976"/>
      <c r="CA6" s="976"/>
      <c r="CB6" s="976"/>
      <c r="CC6" s="976"/>
      <c r="CD6" s="976"/>
      <c r="CE6" s="976"/>
      <c r="CF6" s="976"/>
      <c r="CG6" s="976"/>
      <c r="CH6" s="976"/>
      <c r="CI6" s="976"/>
      <c r="CJ6" s="976"/>
      <c r="CK6" s="976"/>
      <c r="CL6" s="976"/>
      <c r="CM6" s="976"/>
      <c r="CN6" s="976"/>
      <c r="CO6" s="976"/>
      <c r="CP6" s="976"/>
      <c r="CQ6" s="976"/>
      <c r="CR6" s="976"/>
      <c r="CS6" s="976"/>
      <c r="CT6" s="976"/>
      <c r="CU6" s="976"/>
      <c r="CV6" s="976"/>
      <c r="CW6" s="976"/>
      <c r="CX6" s="976"/>
      <c r="CY6" s="976"/>
      <c r="CZ6" s="976"/>
      <c r="DA6" s="976"/>
      <c r="DB6" s="976"/>
      <c r="DC6" s="976"/>
      <c r="DD6" s="976"/>
      <c r="DE6" s="976"/>
      <c r="DF6" s="976"/>
      <c r="DG6" s="976"/>
      <c r="DH6" s="976"/>
      <c r="DI6" s="976"/>
      <c r="DJ6" s="976"/>
      <c r="DK6" s="976"/>
      <c r="DL6" s="976"/>
      <c r="DM6" s="976"/>
      <c r="DN6" s="976"/>
      <c r="DO6" s="976"/>
      <c r="DP6" s="976"/>
      <c r="DQ6" s="976"/>
      <c r="DR6" s="976"/>
      <c r="DS6" s="976"/>
      <c r="DT6" s="976"/>
      <c r="DU6" s="976"/>
      <c r="DV6" s="976"/>
      <c r="DW6" s="976"/>
      <c r="DX6" s="976"/>
      <c r="DY6" s="976"/>
      <c r="DZ6" s="976"/>
      <c r="EA6" s="976"/>
      <c r="EB6" s="976"/>
      <c r="EC6" s="976"/>
      <c r="ED6" s="976"/>
      <c r="EE6" s="976"/>
      <c r="EF6" s="976"/>
      <c r="EG6" s="976"/>
      <c r="EH6" s="976"/>
      <c r="EI6" s="976"/>
      <c r="EJ6" s="976"/>
      <c r="EK6" s="976"/>
      <c r="EL6" s="976"/>
      <c r="EM6" s="976"/>
      <c r="EN6" s="976"/>
      <c r="EO6" s="976"/>
      <c r="EP6" s="976"/>
      <c r="EQ6" s="976"/>
      <c r="ER6" s="976"/>
      <c r="ES6" s="976"/>
      <c r="ET6" s="976"/>
      <c r="EU6" s="976"/>
      <c r="EV6" s="976"/>
      <c r="EW6" s="976"/>
      <c r="EX6" s="976"/>
      <c r="EY6" s="976"/>
      <c r="EZ6" s="976"/>
      <c r="FA6" s="976"/>
      <c r="FB6" s="976"/>
      <c r="FC6" s="976"/>
      <c r="FD6" s="976"/>
      <c r="FE6" s="976"/>
      <c r="FF6" s="976"/>
      <c r="FG6" s="976"/>
      <c r="FH6" s="976"/>
      <c r="FI6" s="976"/>
      <c r="FJ6" s="976"/>
      <c r="FK6" s="976"/>
      <c r="FL6" s="976"/>
      <c r="FM6" s="976"/>
      <c r="FN6" s="976"/>
      <c r="FO6" s="976"/>
      <c r="FP6" s="976"/>
      <c r="FQ6" s="976"/>
      <c r="FR6" s="976"/>
      <c r="FS6" s="976"/>
      <c r="FT6" s="976"/>
      <c r="FU6" s="976"/>
      <c r="FV6" s="976"/>
      <c r="FW6" s="976"/>
      <c r="FX6" s="976"/>
      <c r="FY6" s="976"/>
      <c r="FZ6" s="976"/>
      <c r="GA6" s="976"/>
      <c r="GB6" s="976"/>
      <c r="GC6" s="976"/>
      <c r="GD6" s="976"/>
      <c r="GE6" s="976"/>
      <c r="GF6" s="976"/>
      <c r="GG6" s="976"/>
      <c r="GH6" s="976"/>
      <c r="GI6" s="976"/>
      <c r="GJ6" s="976"/>
      <c r="GK6" s="976"/>
    </row>
    <row r="7" spans="1:193" s="862" customFormat="1" ht="39.950000000000003" customHeight="1">
      <c r="A7" s="904" t="s">
        <v>1455</v>
      </c>
      <c r="B7" s="905" t="s">
        <v>1456</v>
      </c>
      <c r="C7" s="906">
        <f>D7+K7</f>
        <v>9192127.853439996</v>
      </c>
      <c r="D7" s="901">
        <f t="shared" si="6"/>
        <v>7223659.0732299993</v>
      </c>
      <c r="E7" s="906">
        <f>'HP-HC2'!E7</f>
        <v>7223659.0732299993</v>
      </c>
      <c r="F7" s="906"/>
      <c r="G7" s="906"/>
      <c r="H7" s="906"/>
      <c r="I7" s="906"/>
      <c r="J7" s="906"/>
      <c r="K7" s="900">
        <f>L7+M7+N7+O7+P7+Q7+R7+S7+T7+U7</f>
        <v>1968468.7802099967</v>
      </c>
      <c r="L7" s="906"/>
      <c r="M7" s="906"/>
      <c r="N7" s="906"/>
      <c r="O7" s="906">
        <f>'HP-HC2'!R7</f>
        <v>142494.36893333335</v>
      </c>
      <c r="P7" s="906">
        <f>'HP-HC2'!S7</f>
        <v>1136960.94518333</v>
      </c>
      <c r="Q7" s="906"/>
      <c r="R7" s="906">
        <f>'HP-HC2'!M7</f>
        <v>170650.25423666663</v>
      </c>
      <c r="S7" s="906"/>
      <c r="T7" s="906">
        <f>'HP-HC2'!O7</f>
        <v>406676.72096666665</v>
      </c>
      <c r="U7" s="906">
        <f>'HP-HC2'!T7</f>
        <v>111686.49089</v>
      </c>
      <c r="V7" s="906"/>
      <c r="W7" s="908"/>
      <c r="X7" s="908"/>
      <c r="Y7" s="907">
        <f>Z7+AC7</f>
        <v>6078916.515553331</v>
      </c>
      <c r="Z7" s="908">
        <f>'HP-HC2'!AD7</f>
        <v>906082.39108666603</v>
      </c>
      <c r="AA7" s="908">
        <f>'HP-HC2'!AE7</f>
        <v>0</v>
      </c>
      <c r="AB7" s="908">
        <f>'HP-HC2'!AF7</f>
        <v>0</v>
      </c>
      <c r="AC7" s="907">
        <f>AD7+AF7+AJ7</f>
        <v>5172834.1244666651</v>
      </c>
      <c r="AD7" s="908">
        <f>'HP-HC2'!AH7</f>
        <v>43131.905500000001</v>
      </c>
      <c r="AE7" s="908">
        <f>'HP-HC2'!AJ7</f>
        <v>36882.899999999994</v>
      </c>
      <c r="AF7" s="908">
        <f>'HP-HC2'!AK7</f>
        <v>497774.08299999998</v>
      </c>
      <c r="AG7" s="908"/>
      <c r="AH7" s="908"/>
      <c r="AI7" s="908"/>
      <c r="AJ7" s="908">
        <f>'HP-HC2'!AM7</f>
        <v>4631928.1359666651</v>
      </c>
      <c r="AK7" s="908"/>
      <c r="AL7" s="908">
        <f>'HP-HC2'!AO7</f>
        <v>46659.782999999996</v>
      </c>
      <c r="AM7" s="908"/>
      <c r="AN7" s="908"/>
      <c r="AO7" s="908"/>
      <c r="AP7" s="908"/>
      <c r="AQ7" s="908"/>
      <c r="AR7" s="908"/>
      <c r="AS7" s="908"/>
      <c r="AT7" s="908"/>
      <c r="AU7" s="908"/>
      <c r="AV7" s="908"/>
      <c r="AW7" s="908"/>
      <c r="AX7" s="908"/>
      <c r="AY7" s="908"/>
      <c r="AZ7" s="908"/>
      <c r="BA7" s="908"/>
      <c r="BB7" s="900">
        <f t="shared" si="2"/>
        <v>16706.792000000001</v>
      </c>
      <c r="BC7" s="900">
        <f t="shared" si="2"/>
        <v>16706.792000000001</v>
      </c>
      <c r="BD7" s="908">
        <f>'HP-HC2'!BW7</f>
        <v>16706.792000000001</v>
      </c>
      <c r="BE7" s="908"/>
      <c r="BF7" s="908"/>
      <c r="BG7" s="902">
        <f t="shared" si="5"/>
        <v>45040713.774893329</v>
      </c>
      <c r="BH7" s="976"/>
      <c r="BI7" s="976"/>
      <c r="BJ7" s="976"/>
      <c r="BK7" s="976"/>
      <c r="BL7" s="976"/>
      <c r="BM7" s="976"/>
      <c r="BN7" s="976"/>
      <c r="BO7" s="976"/>
      <c r="BP7" s="976"/>
      <c r="BQ7" s="976"/>
      <c r="BR7" s="976"/>
      <c r="BS7" s="976"/>
      <c r="BT7" s="976"/>
      <c r="BU7" s="976"/>
      <c r="BV7" s="976"/>
      <c r="BW7" s="976"/>
      <c r="BX7" s="976"/>
      <c r="BY7" s="976"/>
      <c r="BZ7" s="976"/>
      <c r="CA7" s="976"/>
      <c r="CB7" s="976"/>
      <c r="CC7" s="976"/>
      <c r="CD7" s="976"/>
      <c r="CE7" s="976"/>
      <c r="CF7" s="976"/>
      <c r="CG7" s="976"/>
      <c r="CH7" s="976"/>
      <c r="CI7" s="976"/>
      <c r="CJ7" s="976"/>
      <c r="CK7" s="976"/>
      <c r="CL7" s="976"/>
      <c r="CM7" s="976"/>
      <c r="CN7" s="976"/>
      <c r="CO7" s="976"/>
      <c r="CP7" s="976"/>
      <c r="CQ7" s="976"/>
      <c r="CR7" s="976"/>
      <c r="CS7" s="976"/>
      <c r="CT7" s="976"/>
      <c r="CU7" s="976"/>
      <c r="CV7" s="976"/>
      <c r="CW7" s="976"/>
      <c r="CX7" s="976"/>
      <c r="CY7" s="976"/>
      <c r="CZ7" s="976"/>
      <c r="DA7" s="976"/>
      <c r="DB7" s="976"/>
      <c r="DC7" s="976"/>
      <c r="DD7" s="976"/>
      <c r="DE7" s="976"/>
      <c r="DF7" s="976"/>
      <c r="DG7" s="976"/>
      <c r="DH7" s="976"/>
      <c r="DI7" s="976"/>
      <c r="DJ7" s="976"/>
      <c r="DK7" s="976"/>
      <c r="DL7" s="976"/>
      <c r="DM7" s="976"/>
      <c r="DN7" s="976"/>
      <c r="DO7" s="976"/>
      <c r="DP7" s="976"/>
      <c r="DQ7" s="976"/>
      <c r="DR7" s="976"/>
      <c r="DS7" s="976"/>
      <c r="DT7" s="976"/>
      <c r="DU7" s="976"/>
      <c r="DV7" s="976"/>
      <c r="DW7" s="976"/>
      <c r="DX7" s="976"/>
      <c r="DY7" s="976"/>
      <c r="DZ7" s="976"/>
      <c r="EA7" s="976"/>
      <c r="EB7" s="976"/>
      <c r="EC7" s="976"/>
      <c r="ED7" s="976"/>
      <c r="EE7" s="976"/>
      <c r="EF7" s="976"/>
      <c r="EG7" s="976"/>
      <c r="EH7" s="976"/>
      <c r="EI7" s="976"/>
      <c r="EJ7" s="976"/>
      <c r="EK7" s="976"/>
      <c r="EL7" s="976"/>
      <c r="EM7" s="976"/>
      <c r="EN7" s="976"/>
      <c r="EO7" s="976"/>
      <c r="EP7" s="976"/>
      <c r="EQ7" s="976"/>
      <c r="ER7" s="976"/>
      <c r="ES7" s="976"/>
      <c r="ET7" s="976"/>
      <c r="EU7" s="976"/>
      <c r="EV7" s="976"/>
      <c r="EW7" s="976"/>
      <c r="EX7" s="976"/>
      <c r="EY7" s="976"/>
      <c r="EZ7" s="976"/>
      <c r="FA7" s="976"/>
      <c r="FB7" s="976"/>
      <c r="FC7" s="976"/>
      <c r="FD7" s="976"/>
      <c r="FE7" s="976"/>
      <c r="FF7" s="976"/>
      <c r="FG7" s="976"/>
      <c r="FH7" s="976"/>
      <c r="FI7" s="976"/>
      <c r="FJ7" s="976"/>
      <c r="FK7" s="976"/>
      <c r="FL7" s="976"/>
      <c r="FM7" s="976"/>
      <c r="FN7" s="976"/>
      <c r="FO7" s="976"/>
      <c r="FP7" s="976"/>
      <c r="FQ7" s="976"/>
      <c r="FR7" s="976"/>
      <c r="FS7" s="976"/>
      <c r="FT7" s="976"/>
      <c r="FU7" s="976"/>
      <c r="FV7" s="976"/>
      <c r="FW7" s="976"/>
      <c r="FX7" s="976"/>
      <c r="FY7" s="976"/>
      <c r="FZ7" s="976"/>
      <c r="GA7" s="976"/>
      <c r="GB7" s="976"/>
      <c r="GC7" s="976"/>
      <c r="GD7" s="976"/>
      <c r="GE7" s="976"/>
      <c r="GF7" s="976"/>
      <c r="GG7" s="976"/>
      <c r="GH7" s="976"/>
      <c r="GI7" s="976"/>
      <c r="GJ7" s="976"/>
      <c r="GK7" s="976"/>
    </row>
    <row r="8" spans="1:193" s="862" customFormat="1" ht="39.950000000000003" customHeight="1">
      <c r="A8" s="904" t="s">
        <v>2868</v>
      </c>
      <c r="B8" s="905" t="s">
        <v>2869</v>
      </c>
      <c r="C8" s="906">
        <f>C9+C10+C11+C12+C13</f>
        <v>3727044.9186420003</v>
      </c>
      <c r="D8" s="901">
        <f>E8+F8+G8</f>
        <v>123956.0101</v>
      </c>
      <c r="E8" s="906">
        <f>E9+E10+E11+E12+E13</f>
        <v>123956.0101</v>
      </c>
      <c r="F8" s="906">
        <f t="shared" ref="F8:U8" si="7">F9+F10+F11+F12+F13</f>
        <v>0</v>
      </c>
      <c r="G8" s="906">
        <f t="shared" si="7"/>
        <v>0</v>
      </c>
      <c r="H8" s="906">
        <f t="shared" si="7"/>
        <v>0</v>
      </c>
      <c r="I8" s="906">
        <f t="shared" si="7"/>
        <v>0</v>
      </c>
      <c r="J8" s="906">
        <f t="shared" si="7"/>
        <v>0</v>
      </c>
      <c r="K8" s="906">
        <f>K9+K10+K11+K12+K13</f>
        <v>113327.95854200001</v>
      </c>
      <c r="L8" s="906">
        <f>L9+L10+L11+L12+L13</f>
        <v>0</v>
      </c>
      <c r="M8" s="906">
        <f t="shared" si="7"/>
        <v>0</v>
      </c>
      <c r="N8" s="906">
        <f t="shared" si="7"/>
        <v>0</v>
      </c>
      <c r="O8" s="906">
        <f t="shared" si="7"/>
        <v>0</v>
      </c>
      <c r="P8" s="906">
        <f t="shared" si="7"/>
        <v>0</v>
      </c>
      <c r="Q8" s="906">
        <f t="shared" si="7"/>
        <v>0</v>
      </c>
      <c r="R8" s="906">
        <f t="shared" si="7"/>
        <v>0</v>
      </c>
      <c r="S8" s="906">
        <f t="shared" si="7"/>
        <v>0</v>
      </c>
      <c r="T8" s="906">
        <f t="shared" si="7"/>
        <v>60331</v>
      </c>
      <c r="U8" s="906">
        <f t="shared" si="7"/>
        <v>52996.958542</v>
      </c>
      <c r="V8" s="906"/>
      <c r="W8" s="908"/>
      <c r="X8" s="906"/>
      <c r="Y8" s="907">
        <f>Z8+AC8+AA8+AB8+AJ8+AM8</f>
        <v>136489173.37882999</v>
      </c>
      <c r="Z8" s="908">
        <f t="shared" ref="Z8:AM8" si="8">Z9+Z10+Z11+Z12+Z13</f>
        <v>129998963.79831</v>
      </c>
      <c r="AA8" s="908">
        <f t="shared" si="8"/>
        <v>1213921.2</v>
      </c>
      <c r="AB8" s="908">
        <f t="shared" si="8"/>
        <v>3164381.5</v>
      </c>
      <c r="AC8" s="908">
        <f t="shared" si="8"/>
        <v>1055953.4402599998</v>
      </c>
      <c r="AD8" s="908">
        <f t="shared" si="8"/>
        <v>0</v>
      </c>
      <c r="AE8" s="908">
        <f t="shared" si="8"/>
        <v>0</v>
      </c>
      <c r="AF8" s="908">
        <f t="shared" si="8"/>
        <v>0</v>
      </c>
      <c r="AG8" s="908">
        <f t="shared" si="8"/>
        <v>0</v>
      </c>
      <c r="AH8" s="908">
        <f t="shared" si="8"/>
        <v>0</v>
      </c>
      <c r="AI8" s="908">
        <f t="shared" si="8"/>
        <v>0</v>
      </c>
      <c r="AJ8" s="908">
        <f t="shared" si="8"/>
        <v>1050098.0402599999</v>
      </c>
      <c r="AK8" s="908">
        <f t="shared" si="8"/>
        <v>0</v>
      </c>
      <c r="AL8" s="908">
        <f t="shared" si="8"/>
        <v>0</v>
      </c>
      <c r="AM8" s="908">
        <f t="shared" si="8"/>
        <v>5855.4</v>
      </c>
      <c r="AN8" s="908"/>
      <c r="AO8" s="908"/>
      <c r="AP8" s="908"/>
      <c r="AQ8" s="908"/>
      <c r="AR8" s="908"/>
      <c r="AS8" s="908"/>
      <c r="AT8" s="908"/>
      <c r="AU8" s="908"/>
      <c r="AV8" s="908"/>
      <c r="AW8" s="908"/>
      <c r="AX8" s="908"/>
      <c r="AY8" s="908"/>
      <c r="AZ8" s="908"/>
      <c r="BA8" s="908"/>
      <c r="BB8" s="908"/>
      <c r="BC8" s="908"/>
      <c r="BD8" s="908"/>
      <c r="BE8" s="908"/>
      <c r="BF8" s="908"/>
      <c r="BG8" s="902">
        <f t="shared" si="5"/>
        <v>277179959.61358595</v>
      </c>
      <c r="BH8" s="976"/>
      <c r="BI8" s="976"/>
      <c r="BJ8" s="976"/>
      <c r="BK8" s="976"/>
      <c r="BL8" s="976"/>
      <c r="BM8" s="976"/>
      <c r="BN8" s="976"/>
      <c r="BO8" s="976"/>
      <c r="BP8" s="976"/>
      <c r="BQ8" s="976"/>
      <c r="BR8" s="976"/>
      <c r="BS8" s="976"/>
      <c r="BT8" s="976"/>
      <c r="BU8" s="976"/>
      <c r="BV8" s="976"/>
      <c r="BW8" s="976"/>
      <c r="BX8" s="976"/>
      <c r="BY8" s="976"/>
      <c r="BZ8" s="976"/>
      <c r="CA8" s="976"/>
      <c r="CB8" s="976"/>
      <c r="CC8" s="976"/>
      <c r="CD8" s="976"/>
      <c r="CE8" s="976"/>
      <c r="CF8" s="976"/>
      <c r="CG8" s="976"/>
      <c r="CH8" s="976"/>
      <c r="CI8" s="976"/>
      <c r="CJ8" s="976"/>
      <c r="CK8" s="976"/>
      <c r="CL8" s="976"/>
      <c r="CM8" s="976"/>
      <c r="CN8" s="976"/>
      <c r="CO8" s="976"/>
      <c r="CP8" s="976"/>
      <c r="CQ8" s="976"/>
      <c r="CR8" s="976"/>
      <c r="CS8" s="976"/>
      <c r="CT8" s="976"/>
      <c r="CU8" s="976"/>
      <c r="CV8" s="976"/>
      <c r="CW8" s="976"/>
      <c r="CX8" s="976"/>
      <c r="CY8" s="976"/>
      <c r="CZ8" s="976"/>
      <c r="DA8" s="976"/>
      <c r="DB8" s="976"/>
      <c r="DC8" s="976"/>
      <c r="DD8" s="976"/>
      <c r="DE8" s="976"/>
      <c r="DF8" s="976"/>
      <c r="DG8" s="976"/>
      <c r="DH8" s="976"/>
      <c r="DI8" s="976"/>
      <c r="DJ8" s="976"/>
      <c r="DK8" s="976"/>
      <c r="DL8" s="976"/>
      <c r="DM8" s="976"/>
      <c r="DN8" s="976"/>
      <c r="DO8" s="976"/>
      <c r="DP8" s="976"/>
      <c r="DQ8" s="976"/>
      <c r="DR8" s="976"/>
      <c r="DS8" s="976"/>
      <c r="DT8" s="976"/>
      <c r="DU8" s="976"/>
      <c r="DV8" s="976"/>
      <c r="DW8" s="976"/>
      <c r="DX8" s="976"/>
      <c r="DY8" s="976"/>
      <c r="DZ8" s="976"/>
      <c r="EA8" s="976"/>
      <c r="EB8" s="976"/>
      <c r="EC8" s="976"/>
      <c r="ED8" s="976"/>
      <c r="EE8" s="976"/>
      <c r="EF8" s="976"/>
      <c r="EG8" s="976"/>
      <c r="EH8" s="976"/>
      <c r="EI8" s="976"/>
      <c r="EJ8" s="976"/>
      <c r="EK8" s="976"/>
      <c r="EL8" s="976"/>
      <c r="EM8" s="976"/>
      <c r="EN8" s="976"/>
      <c r="EO8" s="976"/>
      <c r="EP8" s="976"/>
      <c r="EQ8" s="976"/>
      <c r="ER8" s="976"/>
      <c r="ES8" s="976"/>
      <c r="ET8" s="976"/>
      <c r="EU8" s="976"/>
      <c r="EV8" s="976"/>
      <c r="EW8" s="976"/>
      <c r="EX8" s="976"/>
      <c r="EY8" s="976"/>
      <c r="EZ8" s="976"/>
      <c r="FA8" s="976"/>
      <c r="FB8" s="976"/>
      <c r="FC8" s="976"/>
      <c r="FD8" s="976"/>
      <c r="FE8" s="976"/>
      <c r="FF8" s="976"/>
      <c r="FG8" s="976"/>
      <c r="FH8" s="976"/>
      <c r="FI8" s="976"/>
      <c r="FJ8" s="976"/>
      <c r="FK8" s="976"/>
      <c r="FL8" s="976"/>
      <c r="FM8" s="976"/>
      <c r="FN8" s="976"/>
      <c r="FO8" s="976"/>
      <c r="FP8" s="976"/>
      <c r="FQ8" s="976"/>
      <c r="FR8" s="976"/>
      <c r="FS8" s="976"/>
      <c r="FT8" s="976"/>
      <c r="FU8" s="976"/>
      <c r="FV8" s="976"/>
      <c r="FW8" s="976"/>
      <c r="FX8" s="976"/>
      <c r="FY8" s="976"/>
      <c r="FZ8" s="976"/>
      <c r="GA8" s="976"/>
      <c r="GB8" s="976"/>
      <c r="GC8" s="976"/>
      <c r="GD8" s="976"/>
      <c r="GE8" s="976"/>
      <c r="GF8" s="976"/>
      <c r="GG8" s="976"/>
      <c r="GH8" s="976"/>
      <c r="GI8" s="976"/>
      <c r="GJ8" s="976"/>
      <c r="GK8" s="976"/>
    </row>
    <row r="9" spans="1:193" s="863" customFormat="1" ht="39.950000000000003" customHeight="1">
      <c r="A9" s="909" t="s">
        <v>1459</v>
      </c>
      <c r="B9" s="913" t="s">
        <v>1460</v>
      </c>
      <c r="C9" s="910">
        <f>'HP-HC2'!C9+D9+K9</f>
        <v>2346372.6361000002</v>
      </c>
      <c r="D9" s="901">
        <f>E9+F9+G9</f>
        <v>123956.0101</v>
      </c>
      <c r="E9" s="910">
        <f>'HP-HC2'!E9</f>
        <v>123956.0101</v>
      </c>
      <c r="F9" s="910"/>
      <c r="G9" s="911"/>
      <c r="H9" s="910"/>
      <c r="I9" s="910"/>
      <c r="J9" s="910"/>
      <c r="K9" s="910">
        <f>L9+M9+N9+O9+P9+Q9+S9+R9+T9+U9</f>
        <v>60331</v>
      </c>
      <c r="L9" s="910"/>
      <c r="M9" s="910"/>
      <c r="N9" s="910"/>
      <c r="O9" s="910"/>
      <c r="P9" s="910"/>
      <c r="Q9" s="910"/>
      <c r="R9" s="910"/>
      <c r="S9" s="910"/>
      <c r="T9" s="910">
        <f>'HP-HC2'!O9</f>
        <v>60331</v>
      </c>
      <c r="U9" s="910"/>
      <c r="V9" s="910"/>
      <c r="W9" s="912"/>
      <c r="X9" s="912"/>
      <c r="Y9" s="907">
        <f>Z9+AC9</f>
        <v>129998963.79831</v>
      </c>
      <c r="Z9" s="910">
        <f>'HP-HC2'!AD9</f>
        <v>129998963.79831</v>
      </c>
      <c r="AA9" s="912"/>
      <c r="AB9" s="912"/>
      <c r="AC9" s="912"/>
      <c r="AD9" s="912"/>
      <c r="AE9" s="912"/>
      <c r="AF9" s="912"/>
      <c r="AG9" s="912"/>
      <c r="AH9" s="912"/>
      <c r="AI9" s="912"/>
      <c r="AJ9" s="912"/>
      <c r="AK9" s="912"/>
      <c r="AL9" s="912"/>
      <c r="AM9" s="912"/>
      <c r="AN9" s="912"/>
      <c r="AO9" s="912"/>
      <c r="AP9" s="912"/>
      <c r="AQ9" s="912"/>
      <c r="AR9" s="912"/>
      <c r="AS9" s="912"/>
      <c r="AT9" s="912"/>
      <c r="AU9" s="912"/>
      <c r="AV9" s="912"/>
      <c r="AW9" s="912"/>
      <c r="AX9" s="912"/>
      <c r="AY9" s="912"/>
      <c r="AZ9" s="912"/>
      <c r="BA9" s="912"/>
      <c r="BB9" s="912"/>
      <c r="BC9" s="912"/>
      <c r="BD9" s="912"/>
      <c r="BE9" s="912"/>
      <c r="BF9" s="912"/>
      <c r="BG9" s="902">
        <f t="shared" si="5"/>
        <v>262712874.25291997</v>
      </c>
      <c r="BH9" s="976"/>
      <c r="BI9" s="976"/>
      <c r="BJ9" s="976"/>
      <c r="BK9" s="976"/>
      <c r="BL9" s="976"/>
      <c r="BM9" s="976"/>
      <c r="BN9" s="976"/>
      <c r="BO9" s="976"/>
      <c r="BP9" s="976"/>
      <c r="BQ9" s="976"/>
      <c r="BR9" s="976"/>
      <c r="BS9" s="976"/>
      <c r="BT9" s="976"/>
      <c r="BU9" s="976"/>
      <c r="BV9" s="976"/>
      <c r="BW9" s="976"/>
      <c r="BX9" s="976"/>
      <c r="BY9" s="976"/>
      <c r="BZ9" s="976"/>
      <c r="CA9" s="976"/>
      <c r="CB9" s="976"/>
      <c r="CC9" s="976"/>
      <c r="CD9" s="976"/>
      <c r="CE9" s="976"/>
      <c r="CF9" s="976"/>
      <c r="CG9" s="976"/>
      <c r="CH9" s="976"/>
      <c r="CI9" s="976"/>
      <c r="CJ9" s="976"/>
      <c r="CK9" s="976"/>
      <c r="CL9" s="976"/>
      <c r="CM9" s="976"/>
      <c r="CN9" s="976"/>
      <c r="CO9" s="976"/>
      <c r="CP9" s="976"/>
      <c r="CQ9" s="976"/>
      <c r="CR9" s="976"/>
      <c r="CS9" s="976"/>
      <c r="CT9" s="976"/>
      <c r="CU9" s="976"/>
      <c r="CV9" s="976"/>
      <c r="CW9" s="976"/>
      <c r="CX9" s="976"/>
      <c r="CY9" s="976"/>
      <c r="CZ9" s="976"/>
      <c r="DA9" s="976"/>
      <c r="DB9" s="976"/>
      <c r="DC9" s="976"/>
      <c r="DD9" s="976"/>
      <c r="DE9" s="976"/>
      <c r="DF9" s="976"/>
      <c r="DG9" s="976"/>
      <c r="DH9" s="976"/>
      <c r="DI9" s="976"/>
      <c r="DJ9" s="976"/>
      <c r="DK9" s="976"/>
      <c r="DL9" s="976"/>
      <c r="DM9" s="976"/>
      <c r="DN9" s="976"/>
      <c r="DO9" s="976"/>
      <c r="DP9" s="976"/>
      <c r="DQ9" s="976"/>
      <c r="DR9" s="976"/>
      <c r="DS9" s="976"/>
      <c r="DT9" s="976"/>
      <c r="DU9" s="976"/>
      <c r="DV9" s="976"/>
      <c r="DW9" s="976"/>
      <c r="DX9" s="976"/>
      <c r="DY9" s="976"/>
      <c r="DZ9" s="976"/>
      <c r="EA9" s="976"/>
      <c r="EB9" s="976"/>
      <c r="EC9" s="976"/>
      <c r="ED9" s="976"/>
      <c r="EE9" s="976"/>
      <c r="EF9" s="976"/>
      <c r="EG9" s="976"/>
      <c r="EH9" s="976"/>
      <c r="EI9" s="976"/>
      <c r="EJ9" s="976"/>
      <c r="EK9" s="976"/>
      <c r="EL9" s="976"/>
      <c r="EM9" s="976"/>
      <c r="EN9" s="976"/>
      <c r="EO9" s="976"/>
      <c r="EP9" s="976"/>
      <c r="EQ9" s="976"/>
      <c r="ER9" s="976"/>
      <c r="ES9" s="976"/>
      <c r="ET9" s="976"/>
      <c r="EU9" s="976"/>
      <c r="EV9" s="976"/>
      <c r="EW9" s="976"/>
      <c r="EX9" s="976"/>
      <c r="EY9" s="976"/>
      <c r="EZ9" s="976"/>
      <c r="FA9" s="976"/>
      <c r="FB9" s="976"/>
      <c r="FC9" s="976"/>
      <c r="FD9" s="976"/>
      <c r="FE9" s="976"/>
      <c r="FF9" s="976"/>
      <c r="FG9" s="976"/>
      <c r="FH9" s="976"/>
      <c r="FI9" s="976"/>
      <c r="FJ9" s="976"/>
      <c r="FK9" s="976"/>
      <c r="FL9" s="976"/>
      <c r="FM9" s="976"/>
      <c r="FN9" s="976"/>
      <c r="FO9" s="976"/>
      <c r="FP9" s="976"/>
      <c r="FQ9" s="976"/>
      <c r="FR9" s="976"/>
      <c r="FS9" s="976"/>
      <c r="FT9" s="976"/>
      <c r="FU9" s="976"/>
      <c r="FV9" s="976"/>
      <c r="FW9" s="976"/>
      <c r="FX9" s="976"/>
      <c r="FY9" s="976"/>
      <c r="FZ9" s="976"/>
      <c r="GA9" s="976"/>
      <c r="GB9" s="976"/>
      <c r="GC9" s="976"/>
      <c r="GD9" s="976"/>
      <c r="GE9" s="976"/>
      <c r="GF9" s="976"/>
      <c r="GG9" s="976"/>
      <c r="GH9" s="976"/>
      <c r="GI9" s="976"/>
      <c r="GJ9" s="976"/>
      <c r="GK9" s="976"/>
    </row>
    <row r="10" spans="1:193" s="864" customFormat="1" ht="39.950000000000003" customHeight="1">
      <c r="A10" s="909" t="s">
        <v>2870</v>
      </c>
      <c r="B10" s="913" t="s">
        <v>2871</v>
      </c>
      <c r="C10" s="914"/>
      <c r="D10" s="901">
        <f t="shared" si="6"/>
        <v>0</v>
      </c>
      <c r="E10" s="914"/>
      <c r="F10" s="914"/>
      <c r="G10" s="915"/>
      <c r="H10" s="914"/>
      <c r="I10" s="914"/>
      <c r="J10" s="914"/>
      <c r="K10" s="914"/>
      <c r="L10" s="914"/>
      <c r="M10" s="914"/>
      <c r="N10" s="914"/>
      <c r="O10" s="914"/>
      <c r="P10" s="914"/>
      <c r="Q10" s="914"/>
      <c r="R10" s="914"/>
      <c r="S10" s="914"/>
      <c r="T10" s="914"/>
      <c r="U10" s="914"/>
      <c r="V10" s="914"/>
      <c r="W10" s="916"/>
      <c r="X10" s="916"/>
      <c r="Y10" s="907">
        <f>Z10+AC10</f>
        <v>0</v>
      </c>
      <c r="Z10" s="914"/>
      <c r="AA10" s="916"/>
      <c r="AB10" s="916"/>
      <c r="AC10" s="916"/>
      <c r="AD10" s="916"/>
      <c r="AE10" s="916"/>
      <c r="AF10" s="916"/>
      <c r="AG10" s="916"/>
      <c r="AH10" s="916"/>
      <c r="AI10" s="916"/>
      <c r="AJ10" s="916"/>
      <c r="AK10" s="916"/>
      <c r="AL10" s="916"/>
      <c r="AM10" s="916"/>
      <c r="AN10" s="916"/>
      <c r="AO10" s="916"/>
      <c r="AP10" s="916"/>
      <c r="AQ10" s="916"/>
      <c r="AR10" s="916"/>
      <c r="AS10" s="916"/>
      <c r="AT10" s="916"/>
      <c r="AU10" s="916"/>
      <c r="AV10" s="916"/>
      <c r="AW10" s="916"/>
      <c r="AX10" s="916"/>
      <c r="AY10" s="916"/>
      <c r="AZ10" s="916"/>
      <c r="BA10" s="916"/>
      <c r="BB10" s="916"/>
      <c r="BC10" s="916"/>
      <c r="BD10" s="916"/>
      <c r="BE10" s="916"/>
      <c r="BF10" s="916"/>
      <c r="BG10" s="902">
        <f t="shared" si="5"/>
        <v>0</v>
      </c>
      <c r="BH10" s="976"/>
      <c r="BI10" s="976"/>
      <c r="BJ10" s="976"/>
      <c r="BK10" s="976"/>
      <c r="BL10" s="976"/>
      <c r="BM10" s="976"/>
      <c r="BN10" s="976"/>
      <c r="BO10" s="976"/>
      <c r="BP10" s="976"/>
      <c r="BQ10" s="976"/>
      <c r="BR10" s="976"/>
      <c r="BS10" s="976"/>
      <c r="BT10" s="976"/>
      <c r="BU10" s="976"/>
      <c r="BV10" s="976"/>
      <c r="BW10" s="976"/>
      <c r="BX10" s="976"/>
      <c r="BY10" s="976"/>
      <c r="BZ10" s="976"/>
      <c r="CA10" s="976"/>
      <c r="CB10" s="976"/>
      <c r="CC10" s="976"/>
      <c r="CD10" s="976"/>
      <c r="CE10" s="976"/>
      <c r="CF10" s="976"/>
      <c r="CG10" s="976"/>
      <c r="CH10" s="976"/>
      <c r="CI10" s="976"/>
      <c r="CJ10" s="976"/>
      <c r="CK10" s="976"/>
      <c r="CL10" s="976"/>
      <c r="CM10" s="976"/>
      <c r="CN10" s="976"/>
      <c r="CO10" s="976"/>
      <c r="CP10" s="976"/>
      <c r="CQ10" s="976"/>
      <c r="CR10" s="976"/>
      <c r="CS10" s="976"/>
      <c r="CT10" s="976"/>
      <c r="CU10" s="976"/>
      <c r="CV10" s="976"/>
      <c r="CW10" s="976"/>
      <c r="CX10" s="976"/>
      <c r="CY10" s="976"/>
      <c r="CZ10" s="976"/>
      <c r="DA10" s="976"/>
      <c r="DB10" s="976"/>
      <c r="DC10" s="976"/>
      <c r="DD10" s="976"/>
      <c r="DE10" s="976"/>
      <c r="DF10" s="976"/>
      <c r="DG10" s="976"/>
      <c r="DH10" s="976"/>
      <c r="DI10" s="976"/>
      <c r="DJ10" s="976"/>
      <c r="DK10" s="976"/>
      <c r="DL10" s="976"/>
      <c r="DM10" s="976"/>
      <c r="DN10" s="976"/>
      <c r="DO10" s="976"/>
      <c r="DP10" s="976"/>
      <c r="DQ10" s="976"/>
      <c r="DR10" s="976"/>
      <c r="DS10" s="976"/>
      <c r="DT10" s="976"/>
      <c r="DU10" s="976"/>
      <c r="DV10" s="976"/>
      <c r="DW10" s="976"/>
      <c r="DX10" s="976"/>
      <c r="DY10" s="976"/>
      <c r="DZ10" s="976"/>
      <c r="EA10" s="976"/>
      <c r="EB10" s="976"/>
      <c r="EC10" s="976"/>
      <c r="ED10" s="976"/>
      <c r="EE10" s="976"/>
      <c r="EF10" s="976"/>
      <c r="EG10" s="976"/>
      <c r="EH10" s="976"/>
      <c r="EI10" s="976"/>
      <c r="EJ10" s="976"/>
      <c r="EK10" s="976"/>
      <c r="EL10" s="976"/>
      <c r="EM10" s="976"/>
      <c r="EN10" s="976"/>
      <c r="EO10" s="976"/>
      <c r="EP10" s="976"/>
      <c r="EQ10" s="976"/>
      <c r="ER10" s="976"/>
      <c r="ES10" s="976"/>
      <c r="ET10" s="976"/>
      <c r="EU10" s="976"/>
      <c r="EV10" s="976"/>
      <c r="EW10" s="976"/>
      <c r="EX10" s="976"/>
      <c r="EY10" s="976"/>
      <c r="EZ10" s="976"/>
      <c r="FA10" s="976"/>
      <c r="FB10" s="976"/>
      <c r="FC10" s="976"/>
      <c r="FD10" s="976"/>
      <c r="FE10" s="976"/>
      <c r="FF10" s="976"/>
      <c r="FG10" s="976"/>
      <c r="FH10" s="976"/>
      <c r="FI10" s="976"/>
      <c r="FJ10" s="976"/>
      <c r="FK10" s="976"/>
      <c r="FL10" s="976"/>
      <c r="FM10" s="976"/>
      <c r="FN10" s="976"/>
      <c r="FO10" s="976"/>
      <c r="FP10" s="976"/>
      <c r="FQ10" s="976"/>
      <c r="FR10" s="976"/>
      <c r="FS10" s="976"/>
      <c r="FT10" s="976"/>
      <c r="FU10" s="976"/>
      <c r="FV10" s="976"/>
      <c r="FW10" s="976"/>
      <c r="FX10" s="976"/>
      <c r="FY10" s="976"/>
      <c r="FZ10" s="976"/>
      <c r="GA10" s="976"/>
      <c r="GB10" s="976"/>
      <c r="GC10" s="976"/>
      <c r="GD10" s="976"/>
      <c r="GE10" s="976"/>
      <c r="GF10" s="976"/>
      <c r="GG10" s="976"/>
      <c r="GH10" s="976"/>
      <c r="GI10" s="976"/>
      <c r="GJ10" s="976"/>
      <c r="GK10" s="976"/>
    </row>
    <row r="11" spans="1:193" s="863" customFormat="1" ht="39.950000000000003" customHeight="1">
      <c r="A11" s="909" t="s">
        <v>1461</v>
      </c>
      <c r="B11" s="905" t="s">
        <v>1462</v>
      </c>
      <c r="C11" s="910"/>
      <c r="D11" s="901">
        <f t="shared" si="6"/>
        <v>0</v>
      </c>
      <c r="E11" s="910"/>
      <c r="F11" s="910"/>
      <c r="G11" s="910"/>
      <c r="H11" s="910"/>
      <c r="I11" s="910"/>
      <c r="J11" s="910"/>
      <c r="K11" s="910"/>
      <c r="L11" s="910"/>
      <c r="M11" s="910"/>
      <c r="N11" s="910"/>
      <c r="O11" s="910"/>
      <c r="P11" s="910"/>
      <c r="Q11" s="910"/>
      <c r="R11" s="910"/>
      <c r="S11" s="910"/>
      <c r="T11" s="910"/>
      <c r="U11" s="910"/>
      <c r="V11" s="910"/>
      <c r="W11" s="912"/>
      <c r="X11" s="912"/>
      <c r="Y11" s="907">
        <f>Z11+AC11+AA11+AB11</f>
        <v>1213921.2</v>
      </c>
      <c r="Z11" s="912"/>
      <c r="AA11" s="912">
        <f>'HP-HC2'!AE10</f>
        <v>1213921.2</v>
      </c>
      <c r="AB11" s="911"/>
      <c r="AC11" s="911"/>
      <c r="AD11" s="912"/>
      <c r="AE11" s="912"/>
      <c r="AF11" s="912"/>
      <c r="AG11" s="912"/>
      <c r="AH11" s="912"/>
      <c r="AI11" s="912"/>
      <c r="AJ11" s="912"/>
      <c r="AK11" s="912"/>
      <c r="AL11" s="912"/>
      <c r="AM11" s="912"/>
      <c r="AN11" s="912"/>
      <c r="AO11" s="912"/>
      <c r="AP11" s="912"/>
      <c r="AQ11" s="912"/>
      <c r="AR11" s="912"/>
      <c r="AS11" s="912"/>
      <c r="AT11" s="912"/>
      <c r="AU11" s="912"/>
      <c r="AV11" s="912"/>
      <c r="AW11" s="912"/>
      <c r="AX11" s="912"/>
      <c r="AY11" s="912"/>
      <c r="AZ11" s="912"/>
      <c r="BA11" s="912"/>
      <c r="BB11" s="912"/>
      <c r="BC11" s="912"/>
      <c r="BD11" s="912"/>
      <c r="BE11" s="912"/>
      <c r="BF11" s="912"/>
      <c r="BG11" s="902">
        <f t="shared" si="5"/>
        <v>2427842.4</v>
      </c>
      <c r="BH11" s="976"/>
      <c r="BI11" s="976"/>
      <c r="BJ11" s="976"/>
      <c r="BK11" s="976"/>
      <c r="BL11" s="976"/>
      <c r="BM11" s="976"/>
      <c r="BN11" s="976"/>
      <c r="BO11" s="976"/>
      <c r="BP11" s="976"/>
      <c r="BQ11" s="976"/>
      <c r="BR11" s="976"/>
      <c r="BS11" s="976"/>
      <c r="BT11" s="976"/>
      <c r="BU11" s="976"/>
      <c r="BV11" s="976"/>
      <c r="BW11" s="976"/>
      <c r="BX11" s="976"/>
      <c r="BY11" s="976"/>
      <c r="BZ11" s="976"/>
      <c r="CA11" s="976"/>
      <c r="CB11" s="976"/>
      <c r="CC11" s="976"/>
      <c r="CD11" s="976"/>
      <c r="CE11" s="976"/>
      <c r="CF11" s="976"/>
      <c r="CG11" s="976"/>
      <c r="CH11" s="976"/>
      <c r="CI11" s="976"/>
      <c r="CJ11" s="976"/>
      <c r="CK11" s="976"/>
      <c r="CL11" s="976"/>
      <c r="CM11" s="976"/>
      <c r="CN11" s="976"/>
      <c r="CO11" s="976"/>
      <c r="CP11" s="976"/>
      <c r="CQ11" s="976"/>
      <c r="CR11" s="976"/>
      <c r="CS11" s="976"/>
      <c r="CT11" s="976"/>
      <c r="CU11" s="976"/>
      <c r="CV11" s="976"/>
      <c r="CW11" s="976"/>
      <c r="CX11" s="976"/>
      <c r="CY11" s="976"/>
      <c r="CZ11" s="976"/>
      <c r="DA11" s="976"/>
      <c r="DB11" s="976"/>
      <c r="DC11" s="976"/>
      <c r="DD11" s="976"/>
      <c r="DE11" s="976"/>
      <c r="DF11" s="976"/>
      <c r="DG11" s="976"/>
      <c r="DH11" s="976"/>
      <c r="DI11" s="976"/>
      <c r="DJ11" s="976"/>
      <c r="DK11" s="976"/>
      <c r="DL11" s="976"/>
      <c r="DM11" s="976"/>
      <c r="DN11" s="976"/>
      <c r="DO11" s="976"/>
      <c r="DP11" s="976"/>
      <c r="DQ11" s="976"/>
      <c r="DR11" s="976"/>
      <c r="DS11" s="976"/>
      <c r="DT11" s="976"/>
      <c r="DU11" s="976"/>
      <c r="DV11" s="976"/>
      <c r="DW11" s="976"/>
      <c r="DX11" s="976"/>
      <c r="DY11" s="976"/>
      <c r="DZ11" s="976"/>
      <c r="EA11" s="976"/>
      <c r="EB11" s="976"/>
      <c r="EC11" s="976"/>
      <c r="ED11" s="976"/>
      <c r="EE11" s="976"/>
      <c r="EF11" s="976"/>
      <c r="EG11" s="976"/>
      <c r="EH11" s="976"/>
      <c r="EI11" s="976"/>
      <c r="EJ11" s="976"/>
      <c r="EK11" s="976"/>
      <c r="EL11" s="976"/>
      <c r="EM11" s="976"/>
      <c r="EN11" s="976"/>
      <c r="EO11" s="976"/>
      <c r="EP11" s="976"/>
      <c r="EQ11" s="976"/>
      <c r="ER11" s="976"/>
      <c r="ES11" s="976"/>
      <c r="ET11" s="976"/>
      <c r="EU11" s="976"/>
      <c r="EV11" s="976"/>
      <c r="EW11" s="976"/>
      <c r="EX11" s="976"/>
      <c r="EY11" s="976"/>
      <c r="EZ11" s="976"/>
      <c r="FA11" s="976"/>
      <c r="FB11" s="976"/>
      <c r="FC11" s="976"/>
      <c r="FD11" s="976"/>
      <c r="FE11" s="976"/>
      <c r="FF11" s="976"/>
      <c r="FG11" s="976"/>
      <c r="FH11" s="976"/>
      <c r="FI11" s="976"/>
      <c r="FJ11" s="976"/>
      <c r="FK11" s="976"/>
      <c r="FL11" s="976"/>
      <c r="FM11" s="976"/>
      <c r="FN11" s="976"/>
      <c r="FO11" s="976"/>
      <c r="FP11" s="976"/>
      <c r="FQ11" s="976"/>
      <c r="FR11" s="976"/>
      <c r="FS11" s="976"/>
      <c r="FT11" s="976"/>
      <c r="FU11" s="976"/>
      <c r="FV11" s="976"/>
      <c r="FW11" s="976"/>
      <c r="FX11" s="976"/>
      <c r="FY11" s="976"/>
      <c r="FZ11" s="976"/>
      <c r="GA11" s="976"/>
      <c r="GB11" s="976"/>
      <c r="GC11" s="976"/>
      <c r="GD11" s="976"/>
      <c r="GE11" s="976"/>
      <c r="GF11" s="976"/>
      <c r="GG11" s="976"/>
      <c r="GH11" s="976"/>
      <c r="GI11" s="976"/>
      <c r="GJ11" s="976"/>
      <c r="GK11" s="976"/>
    </row>
    <row r="12" spans="1:193" s="863" customFormat="1" ht="39.950000000000003" customHeight="1">
      <c r="A12" s="909" t="s">
        <v>1463</v>
      </c>
      <c r="B12" s="905" t="s">
        <v>2872</v>
      </c>
      <c r="C12" s="910">
        <f>'HP-HC2'!C11+K12</f>
        <v>1380672.2825420001</v>
      </c>
      <c r="D12" s="901">
        <f t="shared" si="6"/>
        <v>0</v>
      </c>
      <c r="E12" s="910"/>
      <c r="F12" s="910"/>
      <c r="G12" s="910"/>
      <c r="H12" s="910"/>
      <c r="I12" s="910"/>
      <c r="J12" s="910"/>
      <c r="K12" s="910">
        <f>+L12+M12+N12+O12+P12+Q12+R12+S12+T12+U12</f>
        <v>52996.958542</v>
      </c>
      <c r="L12" s="910"/>
      <c r="M12" s="910"/>
      <c r="N12" s="910"/>
      <c r="O12" s="910"/>
      <c r="P12" s="910"/>
      <c r="Q12" s="910"/>
      <c r="R12" s="910"/>
      <c r="S12" s="910"/>
      <c r="T12" s="910"/>
      <c r="U12" s="910">
        <f>'HP-HC2'!T11</f>
        <v>52996.958542</v>
      </c>
      <c r="V12" s="910"/>
      <c r="W12" s="912"/>
      <c r="X12" s="912"/>
      <c r="Y12" s="907">
        <f>Z12+AC12+AB12</f>
        <v>4214479.5402600002</v>
      </c>
      <c r="Z12" s="912"/>
      <c r="AA12" s="912"/>
      <c r="AB12" s="911">
        <f>'HP-HC2'!AF11</f>
        <v>3164381.5</v>
      </c>
      <c r="AC12" s="911">
        <f>AD12+AE12+AF12+AG12+AH12+AI12+AJ12+AK12+AL12+AM12</f>
        <v>1050098.0402599999</v>
      </c>
      <c r="AD12" s="912"/>
      <c r="AE12" s="912"/>
      <c r="AF12" s="912"/>
      <c r="AG12" s="912"/>
      <c r="AH12" s="912"/>
      <c r="AI12" s="912"/>
      <c r="AJ12" s="912">
        <f>'HP-HC2'!AM11</f>
        <v>1050098.0402599999</v>
      </c>
      <c r="AK12" s="912"/>
      <c r="AL12" s="912"/>
      <c r="AM12" s="912"/>
      <c r="AN12" s="912"/>
      <c r="AO12" s="912"/>
      <c r="AP12" s="912"/>
      <c r="AQ12" s="912"/>
      <c r="AR12" s="912"/>
      <c r="AS12" s="912"/>
      <c r="AT12" s="912"/>
      <c r="AU12" s="912"/>
      <c r="AV12" s="912"/>
      <c r="AW12" s="912"/>
      <c r="AX12" s="912"/>
      <c r="AY12" s="912"/>
      <c r="AZ12" s="912"/>
      <c r="BA12" s="912"/>
      <c r="BB12" s="912"/>
      <c r="BC12" s="912"/>
      <c r="BD12" s="912"/>
      <c r="BE12" s="912"/>
      <c r="BF12" s="912"/>
      <c r="BG12" s="902">
        <f t="shared" si="5"/>
        <v>10965723.320406001</v>
      </c>
      <c r="BH12" s="976"/>
      <c r="BI12" s="976"/>
      <c r="BJ12" s="976"/>
      <c r="BK12" s="976"/>
      <c r="BL12" s="976"/>
      <c r="BM12" s="976"/>
      <c r="BN12" s="976"/>
      <c r="BO12" s="976"/>
      <c r="BP12" s="976"/>
      <c r="BQ12" s="976"/>
      <c r="BR12" s="976"/>
      <c r="BS12" s="976"/>
      <c r="BT12" s="976"/>
      <c r="BU12" s="976"/>
      <c r="BV12" s="976"/>
      <c r="BW12" s="976"/>
      <c r="BX12" s="976"/>
      <c r="BY12" s="976"/>
      <c r="BZ12" s="976"/>
      <c r="CA12" s="976"/>
      <c r="CB12" s="976"/>
      <c r="CC12" s="976"/>
      <c r="CD12" s="976"/>
      <c r="CE12" s="976"/>
      <c r="CF12" s="976"/>
      <c r="CG12" s="976"/>
      <c r="CH12" s="976"/>
      <c r="CI12" s="976"/>
      <c r="CJ12" s="976"/>
      <c r="CK12" s="976"/>
      <c r="CL12" s="976"/>
      <c r="CM12" s="976"/>
      <c r="CN12" s="976"/>
      <c r="CO12" s="976"/>
      <c r="CP12" s="976"/>
      <c r="CQ12" s="976"/>
      <c r="CR12" s="976"/>
      <c r="CS12" s="976"/>
      <c r="CT12" s="976"/>
      <c r="CU12" s="976"/>
      <c r="CV12" s="976"/>
      <c r="CW12" s="976"/>
      <c r="CX12" s="976"/>
      <c r="CY12" s="976"/>
      <c r="CZ12" s="976"/>
      <c r="DA12" s="976"/>
      <c r="DB12" s="976"/>
      <c r="DC12" s="976"/>
      <c r="DD12" s="976"/>
      <c r="DE12" s="976"/>
      <c r="DF12" s="976"/>
      <c r="DG12" s="976"/>
      <c r="DH12" s="976"/>
      <c r="DI12" s="976"/>
      <c r="DJ12" s="976"/>
      <c r="DK12" s="976"/>
      <c r="DL12" s="976"/>
      <c r="DM12" s="976"/>
      <c r="DN12" s="976"/>
      <c r="DO12" s="976"/>
      <c r="DP12" s="976"/>
      <c r="DQ12" s="976"/>
      <c r="DR12" s="976"/>
      <c r="DS12" s="976"/>
      <c r="DT12" s="976"/>
      <c r="DU12" s="976"/>
      <c r="DV12" s="976"/>
      <c r="DW12" s="976"/>
      <c r="DX12" s="976"/>
      <c r="DY12" s="976"/>
      <c r="DZ12" s="976"/>
      <c r="EA12" s="976"/>
      <c r="EB12" s="976"/>
      <c r="EC12" s="976"/>
      <c r="ED12" s="976"/>
      <c r="EE12" s="976"/>
      <c r="EF12" s="976"/>
      <c r="EG12" s="976"/>
      <c r="EH12" s="976"/>
      <c r="EI12" s="976"/>
      <c r="EJ12" s="976"/>
      <c r="EK12" s="976"/>
      <c r="EL12" s="976"/>
      <c r="EM12" s="976"/>
      <c r="EN12" s="976"/>
      <c r="EO12" s="976"/>
      <c r="EP12" s="976"/>
      <c r="EQ12" s="976"/>
      <c r="ER12" s="976"/>
      <c r="ES12" s="976"/>
      <c r="ET12" s="976"/>
      <c r="EU12" s="976"/>
      <c r="EV12" s="976"/>
      <c r="EW12" s="976"/>
      <c r="EX12" s="976"/>
      <c r="EY12" s="976"/>
      <c r="EZ12" s="976"/>
      <c r="FA12" s="976"/>
      <c r="FB12" s="976"/>
      <c r="FC12" s="976"/>
      <c r="FD12" s="976"/>
      <c r="FE12" s="976"/>
      <c r="FF12" s="976"/>
      <c r="FG12" s="976"/>
      <c r="FH12" s="976"/>
      <c r="FI12" s="976"/>
      <c r="FJ12" s="976"/>
      <c r="FK12" s="976"/>
      <c r="FL12" s="976"/>
      <c r="FM12" s="976"/>
      <c r="FN12" s="976"/>
      <c r="FO12" s="976"/>
      <c r="FP12" s="976"/>
      <c r="FQ12" s="976"/>
      <c r="FR12" s="976"/>
      <c r="FS12" s="976"/>
      <c r="FT12" s="976"/>
      <c r="FU12" s="976"/>
      <c r="FV12" s="976"/>
      <c r="FW12" s="976"/>
      <c r="FX12" s="976"/>
      <c r="FY12" s="976"/>
      <c r="FZ12" s="976"/>
      <c r="GA12" s="976"/>
      <c r="GB12" s="976"/>
      <c r="GC12" s="976"/>
      <c r="GD12" s="976"/>
      <c r="GE12" s="976"/>
      <c r="GF12" s="976"/>
      <c r="GG12" s="976"/>
      <c r="GH12" s="976"/>
      <c r="GI12" s="976"/>
      <c r="GJ12" s="976"/>
      <c r="GK12" s="976"/>
    </row>
    <row r="13" spans="1:193" s="863" customFormat="1" ht="39.950000000000003" customHeight="1">
      <c r="A13" s="909" t="s">
        <v>1465</v>
      </c>
      <c r="B13" s="905" t="s">
        <v>1466</v>
      </c>
      <c r="C13" s="910"/>
      <c r="D13" s="901">
        <f t="shared" si="6"/>
        <v>0</v>
      </c>
      <c r="E13" s="910"/>
      <c r="F13" s="910"/>
      <c r="G13" s="910"/>
      <c r="H13" s="910"/>
      <c r="I13" s="910"/>
      <c r="J13" s="910"/>
      <c r="K13" s="910"/>
      <c r="L13" s="910"/>
      <c r="M13" s="910"/>
      <c r="N13" s="910"/>
      <c r="O13" s="910"/>
      <c r="P13" s="910"/>
      <c r="Q13" s="910"/>
      <c r="R13" s="910"/>
      <c r="S13" s="910"/>
      <c r="T13" s="910"/>
      <c r="U13" s="910"/>
      <c r="V13" s="910"/>
      <c r="W13" s="912"/>
      <c r="X13" s="912"/>
      <c r="Y13" s="907">
        <f>Z13+AC13+AB13</f>
        <v>5855.4</v>
      </c>
      <c r="Z13" s="912"/>
      <c r="AA13" s="912"/>
      <c r="AB13" s="911"/>
      <c r="AC13" s="911">
        <f>AD13+AE13+AF13+AG13+AH13+AI13+AJ13+AK13+AL13+AM13</f>
        <v>5855.4</v>
      </c>
      <c r="AD13" s="912"/>
      <c r="AE13" s="912"/>
      <c r="AF13" s="912"/>
      <c r="AG13" s="912"/>
      <c r="AH13" s="912"/>
      <c r="AI13" s="912"/>
      <c r="AJ13" s="912"/>
      <c r="AK13" s="912"/>
      <c r="AL13" s="912"/>
      <c r="AM13" s="912">
        <f>'HP-HC2'!AT12</f>
        <v>5855.4</v>
      </c>
      <c r="AN13" s="912"/>
      <c r="AO13" s="912"/>
      <c r="AP13" s="912"/>
      <c r="AQ13" s="912"/>
      <c r="AR13" s="912"/>
      <c r="AS13" s="912"/>
      <c r="AT13" s="912"/>
      <c r="AU13" s="912"/>
      <c r="AV13" s="912"/>
      <c r="AW13" s="912"/>
      <c r="AX13" s="912"/>
      <c r="AY13" s="912"/>
      <c r="AZ13" s="912"/>
      <c r="BA13" s="912"/>
      <c r="BB13" s="912"/>
      <c r="BC13" s="912"/>
      <c r="BD13" s="912"/>
      <c r="BE13" s="912"/>
      <c r="BF13" s="912"/>
      <c r="BG13" s="902">
        <f t="shared" si="5"/>
        <v>17566.199999999997</v>
      </c>
      <c r="BH13" s="976"/>
      <c r="BI13" s="976"/>
      <c r="BJ13" s="976"/>
      <c r="BK13" s="976"/>
      <c r="BL13" s="976"/>
      <c r="BM13" s="976"/>
      <c r="BN13" s="976"/>
      <c r="BO13" s="976"/>
      <c r="BP13" s="976"/>
      <c r="BQ13" s="976"/>
      <c r="BR13" s="976"/>
      <c r="BS13" s="976"/>
      <c r="BT13" s="976"/>
      <c r="BU13" s="976"/>
      <c r="BV13" s="976"/>
      <c r="BW13" s="976"/>
      <c r="BX13" s="976"/>
      <c r="BY13" s="976"/>
      <c r="BZ13" s="976"/>
      <c r="CA13" s="976"/>
      <c r="CB13" s="976"/>
      <c r="CC13" s="976"/>
      <c r="CD13" s="976"/>
      <c r="CE13" s="976"/>
      <c r="CF13" s="976"/>
      <c r="CG13" s="976"/>
      <c r="CH13" s="976"/>
      <c r="CI13" s="976"/>
      <c r="CJ13" s="976"/>
      <c r="CK13" s="976"/>
      <c r="CL13" s="976"/>
      <c r="CM13" s="976"/>
      <c r="CN13" s="976"/>
      <c r="CO13" s="976"/>
      <c r="CP13" s="976"/>
      <c r="CQ13" s="976"/>
      <c r="CR13" s="976"/>
      <c r="CS13" s="976"/>
      <c r="CT13" s="976"/>
      <c r="CU13" s="976"/>
      <c r="CV13" s="976"/>
      <c r="CW13" s="976"/>
      <c r="CX13" s="976"/>
      <c r="CY13" s="976"/>
      <c r="CZ13" s="976"/>
      <c r="DA13" s="976"/>
      <c r="DB13" s="976"/>
      <c r="DC13" s="976"/>
      <c r="DD13" s="976"/>
      <c r="DE13" s="976"/>
      <c r="DF13" s="976"/>
      <c r="DG13" s="976"/>
      <c r="DH13" s="976"/>
      <c r="DI13" s="976"/>
      <c r="DJ13" s="976"/>
      <c r="DK13" s="976"/>
      <c r="DL13" s="976"/>
      <c r="DM13" s="976"/>
      <c r="DN13" s="976"/>
      <c r="DO13" s="976"/>
      <c r="DP13" s="976"/>
      <c r="DQ13" s="976"/>
      <c r="DR13" s="976"/>
      <c r="DS13" s="976"/>
      <c r="DT13" s="976"/>
      <c r="DU13" s="976"/>
      <c r="DV13" s="976"/>
      <c r="DW13" s="976"/>
      <c r="DX13" s="976"/>
      <c r="DY13" s="976"/>
      <c r="DZ13" s="976"/>
      <c r="EA13" s="976"/>
      <c r="EB13" s="976"/>
      <c r="EC13" s="976"/>
      <c r="ED13" s="976"/>
      <c r="EE13" s="976"/>
      <c r="EF13" s="976"/>
      <c r="EG13" s="976"/>
      <c r="EH13" s="976"/>
      <c r="EI13" s="976"/>
      <c r="EJ13" s="976"/>
      <c r="EK13" s="976"/>
      <c r="EL13" s="976"/>
      <c r="EM13" s="976"/>
      <c r="EN13" s="976"/>
      <c r="EO13" s="976"/>
      <c r="EP13" s="976"/>
      <c r="EQ13" s="976"/>
      <c r="ER13" s="976"/>
      <c r="ES13" s="976"/>
      <c r="ET13" s="976"/>
      <c r="EU13" s="976"/>
      <c r="EV13" s="976"/>
      <c r="EW13" s="976"/>
      <c r="EX13" s="976"/>
      <c r="EY13" s="976"/>
      <c r="EZ13" s="976"/>
      <c r="FA13" s="976"/>
      <c r="FB13" s="976"/>
      <c r="FC13" s="976"/>
      <c r="FD13" s="976"/>
      <c r="FE13" s="976"/>
      <c r="FF13" s="976"/>
      <c r="FG13" s="976"/>
      <c r="FH13" s="976"/>
      <c r="FI13" s="976"/>
      <c r="FJ13" s="976"/>
      <c r="FK13" s="976"/>
      <c r="FL13" s="976"/>
      <c r="FM13" s="976"/>
      <c r="FN13" s="976"/>
      <c r="FO13" s="976"/>
      <c r="FP13" s="976"/>
      <c r="FQ13" s="976"/>
      <c r="FR13" s="976"/>
      <c r="FS13" s="976"/>
      <c r="FT13" s="976"/>
      <c r="FU13" s="976"/>
      <c r="FV13" s="976"/>
      <c r="FW13" s="976"/>
      <c r="FX13" s="976"/>
      <c r="FY13" s="976"/>
      <c r="FZ13" s="976"/>
      <c r="GA13" s="976"/>
      <c r="GB13" s="976"/>
      <c r="GC13" s="976"/>
      <c r="GD13" s="976"/>
      <c r="GE13" s="976"/>
      <c r="GF13" s="976"/>
      <c r="GG13" s="976"/>
      <c r="GH13" s="976"/>
      <c r="GI13" s="976"/>
      <c r="GJ13" s="976"/>
      <c r="GK13" s="976"/>
    </row>
    <row r="14" spans="1:193" s="903" customFormat="1" ht="39.950000000000003" customHeight="1">
      <c r="A14" s="898" t="s">
        <v>1469</v>
      </c>
      <c r="B14" s="899" t="s">
        <v>2873</v>
      </c>
      <c r="C14" s="901">
        <f>D15</f>
        <v>2627613.4782799995</v>
      </c>
      <c r="D14" s="901"/>
      <c r="E14" s="901"/>
      <c r="F14" s="901"/>
      <c r="G14" s="901"/>
      <c r="H14" s="901"/>
      <c r="I14" s="901"/>
      <c r="J14" s="901"/>
      <c r="K14" s="901"/>
      <c r="L14" s="901"/>
      <c r="M14" s="901"/>
      <c r="N14" s="901"/>
      <c r="O14" s="901"/>
      <c r="P14" s="901"/>
      <c r="Q14" s="901"/>
      <c r="R14" s="901"/>
      <c r="S14" s="901"/>
      <c r="T14" s="901"/>
      <c r="U14" s="901"/>
      <c r="V14" s="901"/>
      <c r="W14" s="901"/>
      <c r="X14" s="901"/>
      <c r="Y14" s="901"/>
      <c r="Z14" s="901"/>
      <c r="AA14" s="901"/>
      <c r="AB14" s="901"/>
      <c r="AC14" s="901"/>
      <c r="AD14" s="901"/>
      <c r="AE14" s="901"/>
      <c r="AF14" s="901"/>
      <c r="AG14" s="901"/>
      <c r="AH14" s="901"/>
      <c r="AI14" s="901"/>
      <c r="AJ14" s="901"/>
      <c r="AK14" s="901"/>
      <c r="AL14" s="901"/>
      <c r="AM14" s="901"/>
      <c r="AN14" s="901"/>
      <c r="AO14" s="901"/>
      <c r="AP14" s="901"/>
      <c r="AQ14" s="901"/>
      <c r="AR14" s="901"/>
      <c r="AS14" s="901"/>
      <c r="AT14" s="901"/>
      <c r="AU14" s="901"/>
      <c r="AV14" s="901">
        <f>AV15+AV16</f>
        <v>21219.972000000002</v>
      </c>
      <c r="AW14" s="901"/>
      <c r="AX14" s="901"/>
      <c r="AY14" s="901"/>
      <c r="AZ14" s="901"/>
      <c r="BA14" s="901"/>
      <c r="BB14" s="901"/>
      <c r="BC14" s="901"/>
      <c r="BD14" s="901"/>
      <c r="BE14" s="901"/>
      <c r="BF14" s="901"/>
      <c r="BG14" s="902">
        <f t="shared" si="5"/>
        <v>2648833.4502799995</v>
      </c>
      <c r="BH14" s="976"/>
      <c r="BI14" s="976"/>
      <c r="BJ14" s="976"/>
      <c r="BK14" s="976"/>
      <c r="BL14" s="976"/>
      <c r="BM14" s="976"/>
      <c r="BN14" s="976"/>
      <c r="BO14" s="976"/>
      <c r="BP14" s="976"/>
      <c r="BQ14" s="976"/>
      <c r="BR14" s="976"/>
      <c r="BS14" s="976"/>
      <c r="BT14" s="976"/>
      <c r="BU14" s="976"/>
      <c r="BV14" s="976"/>
      <c r="BW14" s="976"/>
      <c r="BX14" s="976"/>
      <c r="BY14" s="976"/>
      <c r="BZ14" s="976"/>
      <c r="CA14" s="976"/>
      <c r="CB14" s="976"/>
      <c r="CC14" s="976"/>
      <c r="CD14" s="976"/>
      <c r="CE14" s="976"/>
      <c r="CF14" s="976"/>
      <c r="CG14" s="976"/>
      <c r="CH14" s="976"/>
      <c r="CI14" s="976"/>
      <c r="CJ14" s="976"/>
      <c r="CK14" s="976"/>
      <c r="CL14" s="976"/>
      <c r="CM14" s="976"/>
      <c r="CN14" s="976"/>
      <c r="CO14" s="976"/>
      <c r="CP14" s="976"/>
      <c r="CQ14" s="976"/>
      <c r="CR14" s="976"/>
      <c r="CS14" s="976"/>
      <c r="CT14" s="976"/>
      <c r="CU14" s="976"/>
      <c r="CV14" s="976"/>
      <c r="CW14" s="976"/>
      <c r="CX14" s="976"/>
      <c r="CY14" s="976"/>
      <c r="CZ14" s="976"/>
      <c r="DA14" s="976"/>
      <c r="DB14" s="976"/>
      <c r="DC14" s="976"/>
      <c r="DD14" s="976"/>
      <c r="DE14" s="976"/>
      <c r="DF14" s="976"/>
      <c r="DG14" s="976"/>
      <c r="DH14" s="976"/>
      <c r="DI14" s="976"/>
      <c r="DJ14" s="976"/>
      <c r="DK14" s="976"/>
      <c r="DL14" s="976"/>
      <c r="DM14" s="976"/>
      <c r="DN14" s="976"/>
      <c r="DO14" s="976"/>
      <c r="DP14" s="976"/>
      <c r="DQ14" s="976"/>
      <c r="DR14" s="976"/>
      <c r="DS14" s="976"/>
      <c r="DT14" s="976"/>
      <c r="DU14" s="976"/>
      <c r="DV14" s="976"/>
      <c r="DW14" s="976"/>
      <c r="DX14" s="976"/>
      <c r="DY14" s="976"/>
      <c r="DZ14" s="976"/>
      <c r="EA14" s="976"/>
      <c r="EB14" s="976"/>
      <c r="EC14" s="976"/>
      <c r="ED14" s="976"/>
      <c r="EE14" s="976"/>
      <c r="EF14" s="976"/>
      <c r="EG14" s="976"/>
      <c r="EH14" s="976"/>
      <c r="EI14" s="976"/>
      <c r="EJ14" s="976"/>
      <c r="EK14" s="976"/>
      <c r="EL14" s="976"/>
      <c r="EM14" s="976"/>
      <c r="EN14" s="976"/>
      <c r="EO14" s="976"/>
      <c r="EP14" s="976"/>
      <c r="EQ14" s="976"/>
      <c r="ER14" s="976"/>
      <c r="ES14" s="976"/>
      <c r="ET14" s="976"/>
      <c r="EU14" s="976"/>
      <c r="EV14" s="976"/>
      <c r="EW14" s="976"/>
      <c r="EX14" s="976"/>
      <c r="EY14" s="976"/>
      <c r="EZ14" s="976"/>
      <c r="FA14" s="976"/>
      <c r="FB14" s="976"/>
      <c r="FC14" s="976"/>
      <c r="FD14" s="976"/>
      <c r="FE14" s="976"/>
      <c r="FF14" s="976"/>
      <c r="FG14" s="976"/>
      <c r="FH14" s="976"/>
      <c r="FI14" s="976"/>
      <c r="FJ14" s="976"/>
      <c r="FK14" s="976"/>
      <c r="FL14" s="976"/>
      <c r="FM14" s="976"/>
      <c r="FN14" s="976"/>
      <c r="FO14" s="976"/>
      <c r="FP14" s="976"/>
      <c r="FQ14" s="976"/>
      <c r="FR14" s="976"/>
      <c r="FS14" s="976"/>
      <c r="FT14" s="976"/>
      <c r="FU14" s="976"/>
      <c r="FV14" s="976"/>
      <c r="FW14" s="976"/>
      <c r="FX14" s="976"/>
      <c r="FY14" s="976"/>
      <c r="FZ14" s="976"/>
      <c r="GA14" s="976"/>
      <c r="GB14" s="976"/>
      <c r="GC14" s="976"/>
      <c r="GD14" s="976"/>
      <c r="GE14" s="976"/>
      <c r="GF14" s="976"/>
      <c r="GG14" s="976"/>
      <c r="GH14" s="976"/>
      <c r="GI14" s="976"/>
      <c r="GJ14" s="976"/>
      <c r="GK14" s="976"/>
    </row>
    <row r="15" spans="1:193" s="903" customFormat="1" ht="39.950000000000003" customHeight="1">
      <c r="A15" s="909" t="s">
        <v>1471</v>
      </c>
      <c r="B15" s="905" t="s">
        <v>1472</v>
      </c>
      <c r="C15" s="901"/>
      <c r="D15" s="901">
        <f>G15</f>
        <v>2627613.4782799995</v>
      </c>
      <c r="E15" s="901"/>
      <c r="F15" s="901"/>
      <c r="G15" s="901">
        <f>'HP-HC2'!G15</f>
        <v>2627613.4782799995</v>
      </c>
      <c r="H15" s="901"/>
      <c r="I15" s="901"/>
      <c r="J15" s="901"/>
      <c r="K15" s="901"/>
      <c r="L15" s="901"/>
      <c r="M15" s="901"/>
      <c r="N15" s="901"/>
      <c r="O15" s="901"/>
      <c r="P15" s="901"/>
      <c r="Q15" s="901"/>
      <c r="R15" s="901"/>
      <c r="S15" s="901"/>
      <c r="T15" s="901"/>
      <c r="U15" s="901"/>
      <c r="V15" s="901"/>
      <c r="W15" s="901"/>
      <c r="X15" s="901"/>
      <c r="Y15" s="901"/>
      <c r="Z15" s="901"/>
      <c r="AA15" s="901"/>
      <c r="AB15" s="901"/>
      <c r="AC15" s="901"/>
      <c r="AD15" s="901"/>
      <c r="AE15" s="901"/>
      <c r="AF15" s="901"/>
      <c r="AG15" s="901"/>
      <c r="AH15" s="901"/>
      <c r="AI15" s="901"/>
      <c r="AJ15" s="901"/>
      <c r="AK15" s="901"/>
      <c r="AL15" s="901"/>
      <c r="AM15" s="901"/>
      <c r="AN15" s="901"/>
      <c r="AO15" s="901"/>
      <c r="AP15" s="901"/>
      <c r="AQ15" s="901"/>
      <c r="AR15" s="901"/>
      <c r="AS15" s="901"/>
      <c r="AT15" s="901"/>
      <c r="AU15" s="901"/>
      <c r="AV15" s="901"/>
      <c r="AW15" s="901"/>
      <c r="AX15" s="901"/>
      <c r="AY15" s="901"/>
      <c r="AZ15" s="901"/>
      <c r="BA15" s="901"/>
      <c r="BB15" s="901"/>
      <c r="BC15" s="901"/>
      <c r="BD15" s="901"/>
      <c r="BE15" s="901"/>
      <c r="BF15" s="901"/>
      <c r="BG15" s="902">
        <f t="shared" si="5"/>
        <v>5255226.9565599989</v>
      </c>
      <c r="BH15" s="976"/>
      <c r="BI15" s="976"/>
      <c r="BJ15" s="976"/>
      <c r="BK15" s="976"/>
      <c r="BL15" s="976"/>
      <c r="BM15" s="976"/>
      <c r="BN15" s="976"/>
      <c r="BO15" s="976"/>
      <c r="BP15" s="976"/>
      <c r="BQ15" s="976"/>
      <c r="BR15" s="976"/>
      <c r="BS15" s="976"/>
      <c r="BT15" s="976"/>
      <c r="BU15" s="976"/>
      <c r="BV15" s="976"/>
      <c r="BW15" s="976"/>
      <c r="BX15" s="976"/>
      <c r="BY15" s="976"/>
      <c r="BZ15" s="976"/>
      <c r="CA15" s="976"/>
      <c r="CB15" s="976"/>
      <c r="CC15" s="976"/>
      <c r="CD15" s="976"/>
      <c r="CE15" s="976"/>
      <c r="CF15" s="976"/>
      <c r="CG15" s="976"/>
      <c r="CH15" s="976"/>
      <c r="CI15" s="976"/>
      <c r="CJ15" s="976"/>
      <c r="CK15" s="976"/>
      <c r="CL15" s="976"/>
      <c r="CM15" s="976"/>
      <c r="CN15" s="976"/>
      <c r="CO15" s="976"/>
      <c r="CP15" s="976"/>
      <c r="CQ15" s="976"/>
      <c r="CR15" s="976"/>
      <c r="CS15" s="976"/>
      <c r="CT15" s="976"/>
      <c r="CU15" s="976"/>
      <c r="CV15" s="976"/>
      <c r="CW15" s="976"/>
      <c r="CX15" s="976"/>
      <c r="CY15" s="976"/>
      <c r="CZ15" s="976"/>
      <c r="DA15" s="976"/>
      <c r="DB15" s="976"/>
      <c r="DC15" s="976"/>
      <c r="DD15" s="976"/>
      <c r="DE15" s="976"/>
      <c r="DF15" s="976"/>
      <c r="DG15" s="976"/>
      <c r="DH15" s="976"/>
      <c r="DI15" s="976"/>
      <c r="DJ15" s="976"/>
      <c r="DK15" s="976"/>
      <c r="DL15" s="976"/>
      <c r="DM15" s="976"/>
      <c r="DN15" s="976"/>
      <c r="DO15" s="976"/>
      <c r="DP15" s="976"/>
      <c r="DQ15" s="976"/>
      <c r="DR15" s="976"/>
      <c r="DS15" s="976"/>
      <c r="DT15" s="976"/>
      <c r="DU15" s="976"/>
      <c r="DV15" s="976"/>
      <c r="DW15" s="976"/>
      <c r="DX15" s="976"/>
      <c r="DY15" s="976"/>
      <c r="DZ15" s="976"/>
      <c r="EA15" s="976"/>
      <c r="EB15" s="976"/>
      <c r="EC15" s="976"/>
      <c r="ED15" s="976"/>
      <c r="EE15" s="976"/>
      <c r="EF15" s="976"/>
      <c r="EG15" s="976"/>
      <c r="EH15" s="976"/>
      <c r="EI15" s="976"/>
      <c r="EJ15" s="976"/>
      <c r="EK15" s="976"/>
      <c r="EL15" s="976"/>
      <c r="EM15" s="976"/>
      <c r="EN15" s="976"/>
      <c r="EO15" s="976"/>
      <c r="EP15" s="976"/>
      <c r="EQ15" s="976"/>
      <c r="ER15" s="976"/>
      <c r="ES15" s="976"/>
      <c r="ET15" s="976"/>
      <c r="EU15" s="976"/>
      <c r="EV15" s="976"/>
      <c r="EW15" s="976"/>
      <c r="EX15" s="976"/>
      <c r="EY15" s="976"/>
      <c r="EZ15" s="976"/>
      <c r="FA15" s="976"/>
      <c r="FB15" s="976"/>
      <c r="FC15" s="976"/>
      <c r="FD15" s="976"/>
      <c r="FE15" s="976"/>
      <c r="FF15" s="976"/>
      <c r="FG15" s="976"/>
      <c r="FH15" s="976"/>
      <c r="FI15" s="976"/>
      <c r="FJ15" s="976"/>
      <c r="FK15" s="976"/>
      <c r="FL15" s="976"/>
      <c r="FM15" s="976"/>
      <c r="FN15" s="976"/>
      <c r="FO15" s="976"/>
      <c r="FP15" s="976"/>
      <c r="FQ15" s="976"/>
      <c r="FR15" s="976"/>
      <c r="FS15" s="976"/>
      <c r="FT15" s="976"/>
      <c r="FU15" s="976"/>
      <c r="FV15" s="976"/>
      <c r="FW15" s="976"/>
      <c r="FX15" s="976"/>
      <c r="FY15" s="976"/>
      <c r="FZ15" s="976"/>
      <c r="GA15" s="976"/>
      <c r="GB15" s="976"/>
      <c r="GC15" s="976"/>
      <c r="GD15" s="976"/>
      <c r="GE15" s="976"/>
      <c r="GF15" s="976"/>
      <c r="GG15" s="976"/>
      <c r="GH15" s="976"/>
      <c r="GI15" s="976"/>
      <c r="GJ15" s="976"/>
      <c r="GK15" s="976"/>
    </row>
    <row r="16" spans="1:193" s="903" customFormat="1" ht="39.950000000000003" customHeight="1">
      <c r="A16" s="909" t="s">
        <v>1473</v>
      </c>
      <c r="B16" s="905" t="s">
        <v>1855</v>
      </c>
      <c r="C16" s="901">
        <f>G16</f>
        <v>16392.351833333301</v>
      </c>
      <c r="D16" s="901">
        <f>G16</f>
        <v>16392.351833333301</v>
      </c>
      <c r="E16" s="901"/>
      <c r="F16" s="901"/>
      <c r="G16" s="901">
        <f>'HP-HC2'!G16</f>
        <v>16392.351833333301</v>
      </c>
      <c r="H16" s="901"/>
      <c r="I16" s="901"/>
      <c r="J16" s="901"/>
      <c r="K16" s="901"/>
      <c r="L16" s="901"/>
      <c r="M16" s="901"/>
      <c r="N16" s="901"/>
      <c r="O16" s="901"/>
      <c r="P16" s="901"/>
      <c r="Q16" s="901"/>
      <c r="R16" s="901"/>
      <c r="S16" s="901"/>
      <c r="T16" s="901"/>
      <c r="U16" s="901"/>
      <c r="V16" s="901"/>
      <c r="W16" s="901"/>
      <c r="X16" s="901"/>
      <c r="Y16" s="901"/>
      <c r="Z16" s="901"/>
      <c r="AA16" s="901"/>
      <c r="AB16" s="901"/>
      <c r="AC16" s="901"/>
      <c r="AD16" s="901"/>
      <c r="AE16" s="901"/>
      <c r="AF16" s="901"/>
      <c r="AG16" s="901"/>
      <c r="AH16" s="901"/>
      <c r="AI16" s="901"/>
      <c r="AJ16" s="901"/>
      <c r="AK16" s="901"/>
      <c r="AL16" s="901"/>
      <c r="AM16" s="901"/>
      <c r="AN16" s="901"/>
      <c r="AO16" s="901"/>
      <c r="AP16" s="901"/>
      <c r="AQ16" s="901"/>
      <c r="AR16" s="901"/>
      <c r="AS16" s="901"/>
      <c r="AT16" s="901"/>
      <c r="AU16" s="901"/>
      <c r="AV16" s="901">
        <f>AV17</f>
        <v>21219.972000000002</v>
      </c>
      <c r="AW16" s="901"/>
      <c r="AX16" s="901"/>
      <c r="AY16" s="901"/>
      <c r="AZ16" s="901"/>
      <c r="BA16" s="901"/>
      <c r="BB16" s="901"/>
      <c r="BC16" s="901"/>
      <c r="BD16" s="901"/>
      <c r="BE16" s="901"/>
      <c r="BF16" s="901"/>
      <c r="BG16" s="902">
        <f t="shared" si="5"/>
        <v>70397.027499999909</v>
      </c>
      <c r="BH16" s="976"/>
      <c r="BI16" s="976"/>
      <c r="BJ16" s="976"/>
      <c r="BK16" s="976"/>
      <c r="BL16" s="976"/>
      <c r="BM16" s="976"/>
      <c r="BN16" s="976"/>
      <c r="BO16" s="976"/>
      <c r="BP16" s="976"/>
      <c r="BQ16" s="976"/>
      <c r="BR16" s="976"/>
      <c r="BS16" s="976"/>
      <c r="BT16" s="976"/>
      <c r="BU16" s="976"/>
      <c r="BV16" s="976"/>
      <c r="BW16" s="976"/>
      <c r="BX16" s="976"/>
      <c r="BY16" s="976"/>
      <c r="BZ16" s="976"/>
      <c r="CA16" s="976"/>
      <c r="CB16" s="976"/>
      <c r="CC16" s="976"/>
      <c r="CD16" s="976"/>
      <c r="CE16" s="976"/>
      <c r="CF16" s="976"/>
      <c r="CG16" s="976"/>
      <c r="CH16" s="976"/>
      <c r="CI16" s="976"/>
      <c r="CJ16" s="976"/>
      <c r="CK16" s="976"/>
      <c r="CL16" s="976"/>
      <c r="CM16" s="976"/>
      <c r="CN16" s="976"/>
      <c r="CO16" s="976"/>
      <c r="CP16" s="976"/>
      <c r="CQ16" s="976"/>
      <c r="CR16" s="976"/>
      <c r="CS16" s="976"/>
      <c r="CT16" s="976"/>
      <c r="CU16" s="976"/>
      <c r="CV16" s="976"/>
      <c r="CW16" s="976"/>
      <c r="CX16" s="976"/>
      <c r="CY16" s="976"/>
      <c r="CZ16" s="976"/>
      <c r="DA16" s="976"/>
      <c r="DB16" s="976"/>
      <c r="DC16" s="976"/>
      <c r="DD16" s="976"/>
      <c r="DE16" s="976"/>
      <c r="DF16" s="976"/>
      <c r="DG16" s="976"/>
      <c r="DH16" s="976"/>
      <c r="DI16" s="976"/>
      <c r="DJ16" s="976"/>
      <c r="DK16" s="976"/>
      <c r="DL16" s="976"/>
      <c r="DM16" s="976"/>
      <c r="DN16" s="976"/>
      <c r="DO16" s="976"/>
      <c r="DP16" s="976"/>
      <c r="DQ16" s="976"/>
      <c r="DR16" s="976"/>
      <c r="DS16" s="976"/>
      <c r="DT16" s="976"/>
      <c r="DU16" s="976"/>
      <c r="DV16" s="976"/>
      <c r="DW16" s="976"/>
      <c r="DX16" s="976"/>
      <c r="DY16" s="976"/>
      <c r="DZ16" s="976"/>
      <c r="EA16" s="976"/>
      <c r="EB16" s="976"/>
      <c r="EC16" s="976"/>
      <c r="ED16" s="976"/>
      <c r="EE16" s="976"/>
      <c r="EF16" s="976"/>
      <c r="EG16" s="976"/>
      <c r="EH16" s="976"/>
      <c r="EI16" s="976"/>
      <c r="EJ16" s="976"/>
      <c r="EK16" s="976"/>
      <c r="EL16" s="976"/>
      <c r="EM16" s="976"/>
      <c r="EN16" s="976"/>
      <c r="EO16" s="976"/>
      <c r="EP16" s="976"/>
      <c r="EQ16" s="976"/>
      <c r="ER16" s="976"/>
      <c r="ES16" s="976"/>
      <c r="ET16" s="976"/>
      <c r="EU16" s="976"/>
      <c r="EV16" s="976"/>
      <c r="EW16" s="976"/>
      <c r="EX16" s="976"/>
      <c r="EY16" s="976"/>
      <c r="EZ16" s="976"/>
      <c r="FA16" s="976"/>
      <c r="FB16" s="976"/>
      <c r="FC16" s="976"/>
      <c r="FD16" s="976"/>
      <c r="FE16" s="976"/>
      <c r="FF16" s="976"/>
      <c r="FG16" s="976"/>
      <c r="FH16" s="976"/>
      <c r="FI16" s="976"/>
      <c r="FJ16" s="976"/>
      <c r="FK16" s="976"/>
      <c r="FL16" s="976"/>
      <c r="FM16" s="976"/>
      <c r="FN16" s="976"/>
      <c r="FO16" s="976"/>
      <c r="FP16" s="976"/>
      <c r="FQ16" s="976"/>
      <c r="FR16" s="976"/>
      <c r="FS16" s="976"/>
      <c r="FT16" s="976"/>
      <c r="FU16" s="976"/>
      <c r="FV16" s="976"/>
      <c r="FW16" s="976"/>
      <c r="FX16" s="976"/>
      <c r="FY16" s="976"/>
      <c r="FZ16" s="976"/>
      <c r="GA16" s="976"/>
      <c r="GB16" s="976"/>
      <c r="GC16" s="976"/>
      <c r="GD16" s="976"/>
      <c r="GE16" s="976"/>
      <c r="GF16" s="976"/>
      <c r="GG16" s="976"/>
      <c r="GH16" s="976"/>
      <c r="GI16" s="976"/>
      <c r="GJ16" s="976"/>
      <c r="GK16" s="976"/>
    </row>
    <row r="17" spans="1:193" s="862" customFormat="1" ht="69.75" customHeight="1">
      <c r="A17" s="904" t="s">
        <v>1478</v>
      </c>
      <c r="B17" s="905" t="s">
        <v>2874</v>
      </c>
      <c r="C17" s="906"/>
      <c r="D17" s="906"/>
      <c r="E17" s="906"/>
      <c r="F17" s="906"/>
      <c r="G17" s="908" t="s">
        <v>1607</v>
      </c>
      <c r="H17" s="906"/>
      <c r="I17" s="906"/>
      <c r="J17" s="906"/>
      <c r="K17" s="906"/>
      <c r="L17" s="906"/>
      <c r="M17" s="906"/>
      <c r="N17" s="906"/>
      <c r="O17" s="906"/>
      <c r="P17" s="906"/>
      <c r="Q17" s="906"/>
      <c r="R17" s="906"/>
      <c r="S17" s="906"/>
      <c r="T17" s="906"/>
      <c r="U17" s="906"/>
      <c r="V17" s="906"/>
      <c r="W17" s="908"/>
      <c r="X17" s="908"/>
      <c r="Y17" s="908"/>
      <c r="Z17" s="908"/>
      <c r="AA17" s="908"/>
      <c r="AB17" s="908"/>
      <c r="AC17" s="908"/>
      <c r="AD17" s="908"/>
      <c r="AE17" s="908"/>
      <c r="AF17" s="908"/>
      <c r="AG17" s="908"/>
      <c r="AH17" s="908"/>
      <c r="AI17" s="908"/>
      <c r="AJ17" s="908"/>
      <c r="AK17" s="908"/>
      <c r="AL17" s="908"/>
      <c r="AM17" s="908"/>
      <c r="AN17" s="908"/>
      <c r="AO17" s="908"/>
      <c r="AP17" s="908"/>
      <c r="AQ17" s="908"/>
      <c r="AR17" s="908"/>
      <c r="AS17" s="908"/>
      <c r="AT17" s="908"/>
      <c r="AU17" s="908"/>
      <c r="AV17" s="908">
        <f>'HP-HC2'!CA19</f>
        <v>21219.972000000002</v>
      </c>
      <c r="AW17" s="908"/>
      <c r="AX17" s="908"/>
      <c r="AY17" s="908"/>
      <c r="AZ17" s="908"/>
      <c r="BA17" s="908"/>
      <c r="BB17" s="908"/>
      <c r="BC17" s="908"/>
      <c r="BD17" s="908"/>
      <c r="BE17" s="908"/>
      <c r="BF17" s="908"/>
      <c r="BG17" s="902">
        <f t="shared" si="5"/>
        <v>21219.972000000002</v>
      </c>
      <c r="BH17" s="976"/>
      <c r="BI17" s="976"/>
      <c r="BJ17" s="976"/>
      <c r="BK17" s="976"/>
      <c r="BL17" s="976"/>
      <c r="BM17" s="976"/>
      <c r="BN17" s="976"/>
      <c r="BO17" s="976"/>
      <c r="BP17" s="976"/>
      <c r="BQ17" s="976"/>
      <c r="BR17" s="976"/>
      <c r="BS17" s="976"/>
      <c r="BT17" s="976"/>
      <c r="BU17" s="976"/>
      <c r="BV17" s="976"/>
      <c r="BW17" s="976"/>
      <c r="BX17" s="976"/>
      <c r="BY17" s="976"/>
      <c r="BZ17" s="976"/>
      <c r="CA17" s="976"/>
      <c r="CB17" s="976"/>
      <c r="CC17" s="976"/>
      <c r="CD17" s="976"/>
      <c r="CE17" s="976"/>
      <c r="CF17" s="976"/>
      <c r="CG17" s="976"/>
      <c r="CH17" s="976"/>
      <c r="CI17" s="976"/>
      <c r="CJ17" s="976"/>
      <c r="CK17" s="976"/>
      <c r="CL17" s="976"/>
      <c r="CM17" s="976"/>
      <c r="CN17" s="976"/>
      <c r="CO17" s="976"/>
      <c r="CP17" s="976"/>
      <c r="CQ17" s="976"/>
      <c r="CR17" s="976"/>
      <c r="CS17" s="976"/>
      <c r="CT17" s="976"/>
      <c r="CU17" s="976"/>
      <c r="CV17" s="976"/>
      <c r="CW17" s="976"/>
      <c r="CX17" s="976"/>
      <c r="CY17" s="976"/>
      <c r="CZ17" s="976"/>
      <c r="DA17" s="976"/>
      <c r="DB17" s="976"/>
      <c r="DC17" s="976"/>
      <c r="DD17" s="976"/>
      <c r="DE17" s="976"/>
      <c r="DF17" s="976"/>
      <c r="DG17" s="976"/>
      <c r="DH17" s="976"/>
      <c r="DI17" s="976"/>
      <c r="DJ17" s="976"/>
      <c r="DK17" s="976"/>
      <c r="DL17" s="976"/>
      <c r="DM17" s="976"/>
      <c r="DN17" s="976"/>
      <c r="DO17" s="976"/>
      <c r="DP17" s="976"/>
      <c r="DQ17" s="976"/>
      <c r="DR17" s="976"/>
      <c r="DS17" s="976"/>
      <c r="DT17" s="976"/>
      <c r="DU17" s="976"/>
      <c r="DV17" s="976"/>
      <c r="DW17" s="976"/>
      <c r="DX17" s="976"/>
      <c r="DY17" s="976"/>
      <c r="DZ17" s="976"/>
      <c r="EA17" s="976"/>
      <c r="EB17" s="976"/>
      <c r="EC17" s="976"/>
      <c r="ED17" s="976"/>
      <c r="EE17" s="976"/>
      <c r="EF17" s="976"/>
      <c r="EG17" s="976"/>
      <c r="EH17" s="976"/>
      <c r="EI17" s="976"/>
      <c r="EJ17" s="976"/>
      <c r="EK17" s="976"/>
      <c r="EL17" s="976"/>
      <c r="EM17" s="976"/>
      <c r="EN17" s="976"/>
      <c r="EO17" s="976"/>
      <c r="EP17" s="976"/>
      <c r="EQ17" s="976"/>
      <c r="ER17" s="976"/>
      <c r="ES17" s="976"/>
      <c r="ET17" s="976"/>
      <c r="EU17" s="976"/>
      <c r="EV17" s="976"/>
      <c r="EW17" s="976"/>
      <c r="EX17" s="976"/>
      <c r="EY17" s="976"/>
      <c r="EZ17" s="976"/>
      <c r="FA17" s="976"/>
      <c r="FB17" s="976"/>
      <c r="FC17" s="976"/>
      <c r="FD17" s="976"/>
      <c r="FE17" s="976"/>
      <c r="FF17" s="976"/>
      <c r="FG17" s="976"/>
      <c r="FH17" s="976"/>
      <c r="FI17" s="976"/>
      <c r="FJ17" s="976"/>
      <c r="FK17" s="976"/>
      <c r="FL17" s="976"/>
      <c r="FM17" s="976"/>
      <c r="FN17" s="976"/>
      <c r="FO17" s="976"/>
      <c r="FP17" s="976"/>
      <c r="FQ17" s="976"/>
      <c r="FR17" s="976"/>
      <c r="FS17" s="976"/>
      <c r="FT17" s="976"/>
      <c r="FU17" s="976"/>
      <c r="FV17" s="976"/>
      <c r="FW17" s="976"/>
      <c r="FX17" s="976"/>
      <c r="FY17" s="976"/>
      <c r="FZ17" s="976"/>
      <c r="GA17" s="976"/>
      <c r="GB17" s="976"/>
      <c r="GC17" s="976"/>
      <c r="GD17" s="976"/>
      <c r="GE17" s="976"/>
      <c r="GF17" s="976"/>
      <c r="GG17" s="976"/>
      <c r="GH17" s="976"/>
      <c r="GI17" s="976"/>
      <c r="GJ17" s="976"/>
      <c r="GK17" s="976"/>
    </row>
    <row r="18" spans="1:193" s="903" customFormat="1" ht="39.950000000000003" customHeight="1">
      <c r="A18" s="898" t="s">
        <v>2875</v>
      </c>
      <c r="B18" s="899" t="s">
        <v>1488</v>
      </c>
      <c r="C18" s="901">
        <f>D18+H18+K18</f>
        <v>382632.272</v>
      </c>
      <c r="D18" s="901"/>
      <c r="E18" s="901"/>
      <c r="F18" s="901"/>
      <c r="G18" s="901"/>
      <c r="H18" s="901"/>
      <c r="I18" s="901"/>
      <c r="J18" s="901"/>
      <c r="K18" s="901">
        <f>K19</f>
        <v>382632.272</v>
      </c>
      <c r="L18" s="901"/>
      <c r="M18" s="901"/>
      <c r="N18" s="901"/>
      <c r="O18" s="901"/>
      <c r="P18" s="901"/>
      <c r="Q18" s="901"/>
      <c r="R18" s="901"/>
      <c r="S18" s="901"/>
      <c r="T18" s="901"/>
      <c r="U18" s="901"/>
      <c r="V18" s="901"/>
      <c r="W18" s="901"/>
      <c r="X18" s="901"/>
      <c r="Y18" s="901"/>
      <c r="Z18" s="901"/>
      <c r="AA18" s="901"/>
      <c r="AB18" s="901"/>
      <c r="AC18" s="901"/>
      <c r="AD18" s="901"/>
      <c r="AE18" s="901"/>
      <c r="AF18" s="901"/>
      <c r="AG18" s="901"/>
      <c r="AH18" s="901"/>
      <c r="AI18" s="901"/>
      <c r="AJ18" s="901"/>
      <c r="AK18" s="901"/>
      <c r="AL18" s="901"/>
      <c r="AM18" s="901"/>
      <c r="AN18" s="901">
        <f>AO18+AP18+AQ18</f>
        <v>27634558.529989999</v>
      </c>
      <c r="AO18" s="901">
        <f>AO19+AO20+AO21+AO22</f>
        <v>21196407.956789996</v>
      </c>
      <c r="AP18" s="901">
        <f>AP19+AP20+AP21+AP22</f>
        <v>5699496.9946000008</v>
      </c>
      <c r="AQ18" s="901">
        <f>AQ19+AQ20+AQ21+AQ22</f>
        <v>738653.57860000001</v>
      </c>
      <c r="AR18" s="901"/>
      <c r="AS18" s="901"/>
      <c r="AT18" s="901"/>
      <c r="AU18" s="901"/>
      <c r="AV18" s="901"/>
      <c r="AW18" s="901"/>
      <c r="AX18" s="901"/>
      <c r="AY18" s="901"/>
      <c r="AZ18" s="901"/>
      <c r="BA18" s="901"/>
      <c r="BB18" s="901"/>
      <c r="BC18" s="901"/>
      <c r="BD18" s="901"/>
      <c r="BE18" s="901"/>
      <c r="BF18" s="901"/>
      <c r="BG18" s="902">
        <f t="shared" si="5"/>
        <v>56034381.60397999</v>
      </c>
      <c r="BH18" s="976"/>
      <c r="BI18" s="976"/>
      <c r="BJ18" s="976"/>
      <c r="BK18" s="976"/>
      <c r="BL18" s="976"/>
      <c r="BM18" s="976"/>
      <c r="BN18" s="976"/>
      <c r="BO18" s="976"/>
      <c r="BP18" s="976"/>
      <c r="BQ18" s="976"/>
      <c r="BR18" s="976"/>
      <c r="BS18" s="976"/>
      <c r="BT18" s="976"/>
      <c r="BU18" s="976"/>
      <c r="BV18" s="976"/>
      <c r="BW18" s="976"/>
      <c r="BX18" s="976"/>
      <c r="BY18" s="976"/>
      <c r="BZ18" s="976"/>
      <c r="CA18" s="976"/>
      <c r="CB18" s="976"/>
      <c r="CC18" s="976"/>
      <c r="CD18" s="976"/>
      <c r="CE18" s="976"/>
      <c r="CF18" s="976"/>
      <c r="CG18" s="976"/>
      <c r="CH18" s="976"/>
      <c r="CI18" s="976"/>
      <c r="CJ18" s="976"/>
      <c r="CK18" s="976"/>
      <c r="CL18" s="976"/>
      <c r="CM18" s="976"/>
      <c r="CN18" s="976"/>
      <c r="CO18" s="976"/>
      <c r="CP18" s="976"/>
      <c r="CQ18" s="976"/>
      <c r="CR18" s="976"/>
      <c r="CS18" s="976"/>
      <c r="CT18" s="976"/>
      <c r="CU18" s="976"/>
      <c r="CV18" s="976"/>
      <c r="CW18" s="976"/>
      <c r="CX18" s="976"/>
      <c r="CY18" s="976"/>
      <c r="CZ18" s="976"/>
      <c r="DA18" s="976"/>
      <c r="DB18" s="976"/>
      <c r="DC18" s="976"/>
      <c r="DD18" s="976"/>
      <c r="DE18" s="976"/>
      <c r="DF18" s="976"/>
      <c r="DG18" s="976"/>
      <c r="DH18" s="976"/>
      <c r="DI18" s="976"/>
      <c r="DJ18" s="976"/>
      <c r="DK18" s="976"/>
      <c r="DL18" s="976"/>
      <c r="DM18" s="976"/>
      <c r="DN18" s="976"/>
      <c r="DO18" s="976"/>
      <c r="DP18" s="976"/>
      <c r="DQ18" s="976"/>
      <c r="DR18" s="976"/>
      <c r="DS18" s="976"/>
      <c r="DT18" s="976"/>
      <c r="DU18" s="976"/>
      <c r="DV18" s="976"/>
      <c r="DW18" s="976"/>
      <c r="DX18" s="976"/>
      <c r="DY18" s="976"/>
      <c r="DZ18" s="976"/>
      <c r="EA18" s="976"/>
      <c r="EB18" s="976"/>
      <c r="EC18" s="976"/>
      <c r="ED18" s="976"/>
      <c r="EE18" s="976"/>
      <c r="EF18" s="976"/>
      <c r="EG18" s="976"/>
      <c r="EH18" s="976"/>
      <c r="EI18" s="976"/>
      <c r="EJ18" s="976"/>
      <c r="EK18" s="976"/>
      <c r="EL18" s="976"/>
      <c r="EM18" s="976"/>
      <c r="EN18" s="976"/>
      <c r="EO18" s="976"/>
      <c r="EP18" s="976"/>
      <c r="EQ18" s="976"/>
      <c r="ER18" s="976"/>
      <c r="ES18" s="976"/>
      <c r="ET18" s="976"/>
      <c r="EU18" s="976"/>
      <c r="EV18" s="976"/>
      <c r="EW18" s="976"/>
      <c r="EX18" s="976"/>
      <c r="EY18" s="976"/>
      <c r="EZ18" s="976"/>
      <c r="FA18" s="976"/>
      <c r="FB18" s="976"/>
      <c r="FC18" s="976"/>
      <c r="FD18" s="976"/>
      <c r="FE18" s="976"/>
      <c r="FF18" s="976"/>
      <c r="FG18" s="976"/>
      <c r="FH18" s="976"/>
      <c r="FI18" s="976"/>
      <c r="FJ18" s="976"/>
      <c r="FK18" s="976"/>
      <c r="FL18" s="976"/>
      <c r="FM18" s="976"/>
      <c r="FN18" s="976"/>
      <c r="FO18" s="976"/>
      <c r="FP18" s="976"/>
      <c r="FQ18" s="976"/>
      <c r="FR18" s="976"/>
      <c r="FS18" s="976"/>
      <c r="FT18" s="976"/>
      <c r="FU18" s="976"/>
      <c r="FV18" s="976"/>
      <c r="FW18" s="976"/>
      <c r="FX18" s="976"/>
      <c r="FY18" s="976"/>
      <c r="FZ18" s="976"/>
      <c r="GA18" s="976"/>
      <c r="GB18" s="976"/>
      <c r="GC18" s="976"/>
      <c r="GD18" s="976"/>
      <c r="GE18" s="976"/>
      <c r="GF18" s="976"/>
      <c r="GG18" s="976"/>
      <c r="GH18" s="976"/>
      <c r="GI18" s="976"/>
      <c r="GJ18" s="976"/>
      <c r="GK18" s="976"/>
    </row>
    <row r="19" spans="1:193" s="862" customFormat="1" ht="39.950000000000003" customHeight="1">
      <c r="A19" s="904" t="s">
        <v>1493</v>
      </c>
      <c r="B19" s="905" t="s">
        <v>2876</v>
      </c>
      <c r="C19" s="906"/>
      <c r="D19" s="906"/>
      <c r="E19" s="906"/>
      <c r="F19" s="906"/>
      <c r="G19" s="906"/>
      <c r="H19" s="906"/>
      <c r="I19" s="906"/>
      <c r="J19" s="906"/>
      <c r="K19" s="906">
        <f>T19</f>
        <v>382632.272</v>
      </c>
      <c r="L19" s="906"/>
      <c r="M19" s="906"/>
      <c r="N19" s="906"/>
      <c r="O19" s="906"/>
      <c r="P19" s="906"/>
      <c r="Q19" s="906"/>
      <c r="R19" s="906"/>
      <c r="S19" s="906"/>
      <c r="T19" s="906">
        <f>'HP-HC2'!O27</f>
        <v>382632.272</v>
      </c>
      <c r="U19" s="906"/>
      <c r="V19" s="906"/>
      <c r="W19" s="908"/>
      <c r="X19" s="908"/>
      <c r="Y19" s="908"/>
      <c r="Z19" s="908"/>
      <c r="AA19" s="908"/>
      <c r="AB19" s="908"/>
      <c r="AC19" s="908"/>
      <c r="AD19" s="908"/>
      <c r="AE19" s="908"/>
      <c r="AF19" s="908"/>
      <c r="AG19" s="908"/>
      <c r="AH19" s="908"/>
      <c r="AI19" s="908"/>
      <c r="AJ19" s="908"/>
      <c r="AK19" s="908"/>
      <c r="AL19" s="908"/>
      <c r="AM19" s="908"/>
      <c r="AN19" s="908">
        <f>AO19+AP19+AQ19</f>
        <v>21196407.956789996</v>
      </c>
      <c r="AO19" s="908">
        <f>'HP-HC2'!AQ27+ОтчетГБ_коды!H210</f>
        <v>21196407.956789996</v>
      </c>
      <c r="AP19" s="908"/>
      <c r="AQ19" s="908"/>
      <c r="AR19" s="908"/>
      <c r="AS19" s="908"/>
      <c r="AT19" s="908"/>
      <c r="AU19" s="908"/>
      <c r="AV19" s="908"/>
      <c r="AW19" s="908"/>
      <c r="AX19" s="908"/>
      <c r="AY19" s="908"/>
      <c r="AZ19" s="908"/>
      <c r="BA19" s="908"/>
      <c r="BB19" s="908"/>
      <c r="BC19" s="908"/>
      <c r="BD19" s="908"/>
      <c r="BE19" s="908"/>
      <c r="BF19" s="908"/>
      <c r="BG19" s="902">
        <f t="shared" si="5"/>
        <v>43158080.457579993</v>
      </c>
      <c r="BH19" s="976"/>
      <c r="BI19" s="976"/>
      <c r="BJ19" s="976"/>
      <c r="BK19" s="976"/>
      <c r="BL19" s="976"/>
      <c r="BM19" s="976"/>
      <c r="BN19" s="976"/>
      <c r="BO19" s="976"/>
      <c r="BP19" s="976"/>
      <c r="BQ19" s="976"/>
      <c r="BR19" s="976"/>
      <c r="BS19" s="976"/>
      <c r="BT19" s="976"/>
      <c r="BU19" s="976"/>
      <c r="BV19" s="976"/>
      <c r="BW19" s="976"/>
      <c r="BX19" s="976"/>
      <c r="BY19" s="976"/>
      <c r="BZ19" s="976"/>
      <c r="CA19" s="976"/>
      <c r="CB19" s="976"/>
      <c r="CC19" s="976"/>
      <c r="CD19" s="976"/>
      <c r="CE19" s="976"/>
      <c r="CF19" s="976"/>
      <c r="CG19" s="976"/>
      <c r="CH19" s="976"/>
      <c r="CI19" s="976"/>
      <c r="CJ19" s="976"/>
      <c r="CK19" s="976"/>
      <c r="CL19" s="976"/>
      <c r="CM19" s="976"/>
      <c r="CN19" s="976"/>
      <c r="CO19" s="976"/>
      <c r="CP19" s="976"/>
      <c r="CQ19" s="976"/>
      <c r="CR19" s="976"/>
      <c r="CS19" s="976"/>
      <c r="CT19" s="976"/>
      <c r="CU19" s="976"/>
      <c r="CV19" s="976"/>
      <c r="CW19" s="976"/>
      <c r="CX19" s="976"/>
      <c r="CY19" s="976"/>
      <c r="CZ19" s="976"/>
      <c r="DA19" s="976"/>
      <c r="DB19" s="976"/>
      <c r="DC19" s="976"/>
      <c r="DD19" s="976"/>
      <c r="DE19" s="976"/>
      <c r="DF19" s="976"/>
      <c r="DG19" s="976"/>
      <c r="DH19" s="976"/>
      <c r="DI19" s="976"/>
      <c r="DJ19" s="976"/>
      <c r="DK19" s="976"/>
      <c r="DL19" s="976"/>
      <c r="DM19" s="976"/>
      <c r="DN19" s="976"/>
      <c r="DO19" s="976"/>
      <c r="DP19" s="976"/>
      <c r="DQ19" s="976"/>
      <c r="DR19" s="976"/>
      <c r="DS19" s="976"/>
      <c r="DT19" s="976"/>
      <c r="DU19" s="976"/>
      <c r="DV19" s="976"/>
      <c r="DW19" s="976"/>
      <c r="DX19" s="976"/>
      <c r="DY19" s="976"/>
      <c r="DZ19" s="976"/>
      <c r="EA19" s="976"/>
      <c r="EB19" s="976"/>
      <c r="EC19" s="976"/>
      <c r="ED19" s="976"/>
      <c r="EE19" s="976"/>
      <c r="EF19" s="976"/>
      <c r="EG19" s="976"/>
      <c r="EH19" s="976"/>
      <c r="EI19" s="976"/>
      <c r="EJ19" s="976"/>
      <c r="EK19" s="976"/>
      <c r="EL19" s="976"/>
      <c r="EM19" s="976"/>
      <c r="EN19" s="976"/>
      <c r="EO19" s="976"/>
      <c r="EP19" s="976"/>
      <c r="EQ19" s="976"/>
      <c r="ER19" s="976"/>
      <c r="ES19" s="976"/>
      <c r="ET19" s="976"/>
      <c r="EU19" s="976"/>
      <c r="EV19" s="976"/>
      <c r="EW19" s="976"/>
      <c r="EX19" s="976"/>
      <c r="EY19" s="976"/>
      <c r="EZ19" s="976"/>
      <c r="FA19" s="976"/>
      <c r="FB19" s="976"/>
      <c r="FC19" s="976"/>
      <c r="FD19" s="976"/>
      <c r="FE19" s="976"/>
      <c r="FF19" s="976"/>
      <c r="FG19" s="976"/>
      <c r="FH19" s="976"/>
      <c r="FI19" s="976"/>
      <c r="FJ19" s="976"/>
      <c r="FK19" s="976"/>
      <c r="FL19" s="976"/>
      <c r="FM19" s="976"/>
      <c r="FN19" s="976"/>
      <c r="FO19" s="976"/>
      <c r="FP19" s="976"/>
      <c r="FQ19" s="976"/>
      <c r="FR19" s="976"/>
      <c r="FS19" s="976"/>
      <c r="FT19" s="976"/>
      <c r="FU19" s="976"/>
      <c r="FV19" s="976"/>
      <c r="FW19" s="976"/>
      <c r="FX19" s="976"/>
      <c r="FY19" s="976"/>
      <c r="FZ19" s="976"/>
      <c r="GA19" s="976"/>
      <c r="GB19" s="976"/>
      <c r="GC19" s="976"/>
      <c r="GD19" s="976"/>
      <c r="GE19" s="976"/>
      <c r="GF19" s="976"/>
      <c r="GG19" s="976"/>
      <c r="GH19" s="976"/>
      <c r="GI19" s="976"/>
      <c r="GJ19" s="976"/>
      <c r="GK19" s="976"/>
    </row>
    <row r="20" spans="1:193" s="865" customFormat="1" ht="39.950000000000003" customHeight="1">
      <c r="A20" s="1229" t="s">
        <v>1495</v>
      </c>
      <c r="B20" s="1230" t="s">
        <v>1496</v>
      </c>
      <c r="C20" s="1232"/>
      <c r="D20" s="1232"/>
      <c r="E20" s="1232"/>
      <c r="F20" s="1232"/>
      <c r="G20" s="1232"/>
      <c r="H20" s="1232"/>
      <c r="I20" s="1232"/>
      <c r="J20" s="1232"/>
      <c r="K20" s="1232"/>
      <c r="L20" s="1232"/>
      <c r="M20" s="1232"/>
      <c r="N20" s="1232"/>
      <c r="O20" s="1232"/>
      <c r="P20" s="1232"/>
      <c r="Q20" s="1232"/>
      <c r="R20" s="1232"/>
      <c r="S20" s="1232"/>
      <c r="T20" s="1232"/>
      <c r="U20" s="1232"/>
      <c r="V20" s="1232"/>
      <c r="W20" s="1231"/>
      <c r="X20" s="1231"/>
      <c r="Y20" s="1231"/>
      <c r="Z20" s="1231"/>
      <c r="AA20" s="1231"/>
      <c r="AB20" s="1231"/>
      <c r="AC20" s="1231"/>
      <c r="AD20" s="1231"/>
      <c r="AE20" s="1231"/>
      <c r="AF20" s="1231"/>
      <c r="AG20" s="1231"/>
      <c r="AH20" s="1231"/>
      <c r="AI20" s="1231"/>
      <c r="AJ20" s="1231"/>
      <c r="AK20" s="1231"/>
      <c r="AL20" s="1231"/>
      <c r="AM20" s="1231"/>
      <c r="AN20" s="1231">
        <f>AO20+AP20+AQ20</f>
        <v>738653.57860000001</v>
      </c>
      <c r="AO20" s="1231"/>
      <c r="AP20" s="1231"/>
      <c r="AQ20" s="1231">
        <f>'HP-HC2'!CI28</f>
        <v>738653.57860000001</v>
      </c>
      <c r="AR20" s="1231"/>
      <c r="AS20" s="1231"/>
      <c r="AT20" s="1231"/>
      <c r="AU20" s="1231"/>
      <c r="AW20" s="1231"/>
      <c r="AX20" s="1231"/>
      <c r="AY20" s="1231"/>
      <c r="AZ20" s="1231"/>
      <c r="BA20" s="1231"/>
      <c r="BB20" s="1231"/>
      <c r="BC20" s="1231"/>
      <c r="BD20" s="1231"/>
      <c r="BE20" s="1231"/>
      <c r="BF20" s="1231"/>
      <c r="BG20" s="1234">
        <f t="shared" si="5"/>
        <v>1477307.1572</v>
      </c>
      <c r="BH20" s="1233"/>
      <c r="BI20" s="1233"/>
      <c r="BJ20" s="1233"/>
      <c r="BK20" s="1233"/>
      <c r="BL20" s="1233"/>
      <c r="BM20" s="1233"/>
      <c r="BN20" s="1233"/>
      <c r="BO20" s="1233"/>
      <c r="BP20" s="1233"/>
      <c r="BQ20" s="1233"/>
      <c r="BR20" s="1233"/>
      <c r="BS20" s="1233"/>
      <c r="BT20" s="1233"/>
      <c r="BU20" s="1233"/>
      <c r="BV20" s="1233"/>
      <c r="BW20" s="1233"/>
      <c r="BX20" s="1233"/>
      <c r="BY20" s="1233"/>
      <c r="BZ20" s="1233"/>
      <c r="CA20" s="1233"/>
      <c r="CB20" s="1233"/>
      <c r="CC20" s="1233"/>
      <c r="CD20" s="1233"/>
      <c r="CE20" s="1233"/>
      <c r="CF20" s="1233"/>
      <c r="CG20" s="1233"/>
      <c r="CH20" s="1233"/>
      <c r="CI20" s="1233"/>
      <c r="CJ20" s="1233"/>
      <c r="CK20" s="1233"/>
      <c r="CL20" s="1233"/>
      <c r="CM20" s="1233"/>
      <c r="CN20" s="1233"/>
      <c r="CO20" s="1233"/>
      <c r="CP20" s="1233"/>
      <c r="CQ20" s="1233"/>
      <c r="CR20" s="1233"/>
      <c r="CS20" s="1233"/>
      <c r="CT20" s="1233"/>
      <c r="CU20" s="1233"/>
      <c r="CV20" s="1233"/>
      <c r="CW20" s="1233"/>
      <c r="CX20" s="1233"/>
      <c r="CY20" s="1233"/>
      <c r="CZ20" s="1233"/>
      <c r="DA20" s="1233"/>
      <c r="DB20" s="1233"/>
      <c r="DC20" s="1233"/>
      <c r="DD20" s="1233"/>
      <c r="DE20" s="1233"/>
      <c r="DF20" s="1233"/>
      <c r="DG20" s="1233"/>
      <c r="DH20" s="1233"/>
      <c r="DI20" s="1233"/>
      <c r="DJ20" s="1233"/>
      <c r="DK20" s="1233"/>
      <c r="DL20" s="1233"/>
      <c r="DM20" s="1233"/>
      <c r="DN20" s="1233"/>
      <c r="DO20" s="1233"/>
      <c r="DP20" s="1233"/>
      <c r="DQ20" s="1233"/>
      <c r="DR20" s="1233"/>
      <c r="DS20" s="1233"/>
      <c r="DT20" s="1233"/>
      <c r="DU20" s="1233"/>
      <c r="DV20" s="1233"/>
      <c r="DW20" s="1233"/>
      <c r="DX20" s="1233"/>
      <c r="DY20" s="1233"/>
      <c r="DZ20" s="1233"/>
      <c r="EA20" s="1233"/>
      <c r="EB20" s="1233"/>
      <c r="EC20" s="1233"/>
      <c r="ED20" s="1233"/>
      <c r="EE20" s="1233"/>
      <c r="EF20" s="1233"/>
      <c r="EG20" s="1233"/>
      <c r="EH20" s="1233"/>
      <c r="EI20" s="1233"/>
      <c r="EJ20" s="1233"/>
      <c r="EK20" s="1233"/>
      <c r="EL20" s="1233"/>
      <c r="EM20" s="1233"/>
      <c r="EN20" s="1233"/>
      <c r="EO20" s="1233"/>
      <c r="EP20" s="1233"/>
      <c r="EQ20" s="1233"/>
      <c r="ER20" s="1233"/>
      <c r="ES20" s="1233"/>
      <c r="ET20" s="1233"/>
      <c r="EU20" s="1233"/>
      <c r="EV20" s="1233"/>
      <c r="EW20" s="1233"/>
      <c r="EX20" s="1233"/>
      <c r="EY20" s="1233"/>
      <c r="EZ20" s="1233"/>
      <c r="FA20" s="1233"/>
      <c r="FB20" s="1233"/>
      <c r="FC20" s="1233"/>
      <c r="FD20" s="1233"/>
      <c r="FE20" s="1233"/>
      <c r="FF20" s="1233"/>
      <c r="FG20" s="1233"/>
      <c r="FH20" s="1233"/>
      <c r="FI20" s="1233"/>
      <c r="FJ20" s="1233"/>
      <c r="FK20" s="1233"/>
      <c r="FL20" s="1233"/>
      <c r="FM20" s="1233"/>
      <c r="FN20" s="1233"/>
      <c r="FO20" s="1233"/>
      <c r="FP20" s="1233"/>
      <c r="FQ20" s="1233"/>
      <c r="FR20" s="1233"/>
      <c r="FS20" s="1233"/>
      <c r="FT20" s="1233"/>
      <c r="FU20" s="1233"/>
      <c r="FV20" s="1233"/>
      <c r="FW20" s="1233"/>
      <c r="FX20" s="1233"/>
      <c r="FY20" s="1233"/>
      <c r="FZ20" s="1233"/>
      <c r="GA20" s="1233"/>
      <c r="GB20" s="1233"/>
      <c r="GC20" s="1233"/>
      <c r="GD20" s="1233"/>
      <c r="GE20" s="1233"/>
      <c r="GF20" s="1233"/>
      <c r="GG20" s="1233"/>
      <c r="GH20" s="1233"/>
      <c r="GI20" s="1233"/>
      <c r="GJ20" s="1233"/>
      <c r="GK20" s="1233"/>
    </row>
    <row r="21" spans="1:193" s="862" customFormat="1" ht="39.950000000000003" customHeight="1">
      <c r="A21" s="904" t="s">
        <v>1497</v>
      </c>
      <c r="B21" s="905" t="s">
        <v>2877</v>
      </c>
      <c r="C21" s="906"/>
      <c r="D21" s="906"/>
      <c r="E21" s="906"/>
      <c r="F21" s="906"/>
      <c r="G21" s="906"/>
      <c r="H21" s="906"/>
      <c r="I21" s="906"/>
      <c r="J21" s="906"/>
      <c r="K21" s="906"/>
      <c r="L21" s="906"/>
      <c r="M21" s="906"/>
      <c r="N21" s="906"/>
      <c r="O21" s="906"/>
      <c r="P21" s="906"/>
      <c r="Q21" s="906"/>
      <c r="R21" s="906"/>
      <c r="S21" s="906"/>
      <c r="T21" s="906"/>
      <c r="U21" s="906"/>
      <c r="V21" s="906"/>
      <c r="W21" s="908"/>
      <c r="X21" s="908"/>
      <c r="Y21" s="908"/>
      <c r="Z21" s="908"/>
      <c r="AA21" s="908"/>
      <c r="AB21" s="908"/>
      <c r="AC21" s="908"/>
      <c r="AD21" s="908"/>
      <c r="AE21" s="908"/>
      <c r="AF21" s="908"/>
      <c r="AG21" s="908"/>
      <c r="AH21" s="908"/>
      <c r="AI21" s="908"/>
      <c r="AJ21" s="908"/>
      <c r="AK21" s="908"/>
      <c r="AL21" s="908"/>
      <c r="AM21" s="908"/>
      <c r="AN21" s="908">
        <f>AO21+AP21+AQ21</f>
        <v>5699496.9946000008</v>
      </c>
      <c r="AO21" s="908"/>
      <c r="AP21" s="908">
        <f>'HP-HC2'!AR29</f>
        <v>5699496.9946000008</v>
      </c>
      <c r="AR21" s="908"/>
      <c r="AS21" s="908"/>
      <c r="AT21" s="908"/>
      <c r="AU21" s="908"/>
      <c r="AW21" s="908"/>
      <c r="AX21" s="908"/>
      <c r="AY21" s="908"/>
      <c r="AZ21" s="908"/>
      <c r="BA21" s="908"/>
      <c r="BB21" s="908"/>
      <c r="BC21" s="908"/>
      <c r="BD21" s="908"/>
      <c r="BE21" s="908"/>
      <c r="BF21" s="908"/>
      <c r="BG21" s="902">
        <f t="shared" si="5"/>
        <v>11398993.989200002</v>
      </c>
      <c r="BH21" s="976"/>
      <c r="BI21" s="976"/>
      <c r="BJ21" s="976"/>
      <c r="BK21" s="976"/>
      <c r="BL21" s="976"/>
      <c r="BM21" s="976"/>
      <c r="BN21" s="976"/>
      <c r="BO21" s="976"/>
      <c r="BP21" s="976"/>
      <c r="BQ21" s="976"/>
      <c r="BR21" s="976"/>
      <c r="BS21" s="976"/>
      <c r="BT21" s="976"/>
      <c r="BU21" s="976"/>
      <c r="BV21" s="976"/>
      <c r="BW21" s="976"/>
      <c r="BX21" s="976"/>
      <c r="BY21" s="976"/>
      <c r="BZ21" s="976"/>
      <c r="CA21" s="976"/>
      <c r="CB21" s="976"/>
      <c r="CC21" s="976"/>
      <c r="CD21" s="976"/>
      <c r="CE21" s="976"/>
      <c r="CF21" s="976"/>
      <c r="CG21" s="976"/>
      <c r="CH21" s="976"/>
      <c r="CI21" s="976"/>
      <c r="CJ21" s="976"/>
      <c r="CK21" s="976"/>
      <c r="CL21" s="976"/>
      <c r="CM21" s="976"/>
      <c r="CN21" s="976"/>
      <c r="CO21" s="976"/>
      <c r="CP21" s="976"/>
      <c r="CQ21" s="976"/>
      <c r="CR21" s="976"/>
      <c r="CS21" s="976"/>
      <c r="CT21" s="976"/>
      <c r="CU21" s="976"/>
      <c r="CV21" s="976"/>
      <c r="CW21" s="976"/>
      <c r="CX21" s="976"/>
      <c r="CY21" s="976"/>
      <c r="CZ21" s="976"/>
      <c r="DA21" s="976"/>
      <c r="DB21" s="976"/>
      <c r="DC21" s="976"/>
      <c r="DD21" s="976"/>
      <c r="DE21" s="976"/>
      <c r="DF21" s="976"/>
      <c r="DG21" s="976"/>
      <c r="DH21" s="976"/>
      <c r="DI21" s="976"/>
      <c r="DJ21" s="976"/>
      <c r="DK21" s="976"/>
      <c r="DL21" s="976"/>
      <c r="DM21" s="976"/>
      <c r="DN21" s="976"/>
      <c r="DO21" s="976"/>
      <c r="DP21" s="976"/>
      <c r="DQ21" s="976"/>
      <c r="DR21" s="976"/>
      <c r="DS21" s="976"/>
      <c r="DT21" s="976"/>
      <c r="DU21" s="976"/>
      <c r="DV21" s="976"/>
      <c r="DW21" s="976"/>
      <c r="DX21" s="976"/>
      <c r="DY21" s="976"/>
      <c r="DZ21" s="976"/>
      <c r="EA21" s="976"/>
      <c r="EB21" s="976"/>
      <c r="EC21" s="976"/>
      <c r="ED21" s="976"/>
      <c r="EE21" s="976"/>
      <c r="EF21" s="976"/>
      <c r="EG21" s="976"/>
      <c r="EH21" s="976"/>
      <c r="EI21" s="976"/>
      <c r="EJ21" s="976"/>
      <c r="EK21" s="976"/>
      <c r="EL21" s="976"/>
      <c r="EM21" s="976"/>
      <c r="EN21" s="976"/>
      <c r="EO21" s="976"/>
      <c r="EP21" s="976"/>
      <c r="EQ21" s="976"/>
      <c r="ER21" s="976"/>
      <c r="ES21" s="976"/>
      <c r="ET21" s="976"/>
      <c r="EU21" s="976"/>
      <c r="EV21" s="976"/>
      <c r="EW21" s="976"/>
      <c r="EX21" s="976"/>
      <c r="EY21" s="976"/>
      <c r="EZ21" s="976"/>
      <c r="FA21" s="976"/>
      <c r="FB21" s="976"/>
      <c r="FC21" s="976"/>
      <c r="FD21" s="976"/>
      <c r="FE21" s="976"/>
      <c r="FF21" s="976"/>
      <c r="FG21" s="976"/>
      <c r="FH21" s="976"/>
      <c r="FI21" s="976"/>
      <c r="FJ21" s="976"/>
      <c r="FK21" s="976"/>
      <c r="FL21" s="976"/>
      <c r="FM21" s="976"/>
      <c r="FN21" s="976"/>
      <c r="FO21" s="976"/>
      <c r="FP21" s="976"/>
      <c r="FQ21" s="976"/>
      <c r="FR21" s="976"/>
      <c r="FS21" s="976"/>
      <c r="FT21" s="976"/>
      <c r="FU21" s="976"/>
      <c r="FV21" s="976"/>
      <c r="FW21" s="976"/>
      <c r="FX21" s="976"/>
      <c r="FY21" s="976"/>
      <c r="FZ21" s="976"/>
      <c r="GA21" s="976"/>
      <c r="GB21" s="976"/>
      <c r="GC21" s="976"/>
      <c r="GD21" s="976"/>
      <c r="GE21" s="976"/>
      <c r="GF21" s="976"/>
      <c r="GG21" s="976"/>
      <c r="GH21" s="976"/>
      <c r="GI21" s="976"/>
      <c r="GJ21" s="976"/>
      <c r="GK21" s="976"/>
    </row>
    <row r="22" spans="1:193" s="862" customFormat="1" ht="39.950000000000003" customHeight="1">
      <c r="A22" s="904" t="s">
        <v>1499</v>
      </c>
      <c r="B22" s="904" t="s">
        <v>1500</v>
      </c>
      <c r="C22" s="906"/>
      <c r="D22" s="906"/>
      <c r="E22" s="906"/>
      <c r="F22" s="906"/>
      <c r="G22" s="906"/>
      <c r="H22" s="906"/>
      <c r="I22" s="906"/>
      <c r="J22" s="906"/>
      <c r="K22" s="906"/>
      <c r="L22" s="906"/>
      <c r="M22" s="906"/>
      <c r="N22" s="906"/>
      <c r="O22" s="906"/>
      <c r="P22" s="906"/>
      <c r="Q22" s="906"/>
      <c r="R22" s="906"/>
      <c r="S22" s="906"/>
      <c r="T22" s="906"/>
      <c r="U22" s="906"/>
      <c r="V22" s="906"/>
      <c r="W22" s="908"/>
      <c r="X22" s="908"/>
      <c r="Y22" s="908"/>
      <c r="Z22" s="908"/>
      <c r="AA22" s="908"/>
      <c r="AB22" s="908"/>
      <c r="AC22" s="908"/>
      <c r="AD22" s="908"/>
      <c r="AE22" s="908"/>
      <c r="AF22" s="908"/>
      <c r="AG22" s="908"/>
      <c r="AH22" s="908"/>
      <c r="AI22" s="908"/>
      <c r="AJ22" s="908"/>
      <c r="AK22" s="908"/>
      <c r="AL22" s="908"/>
      <c r="AM22" s="908"/>
      <c r="AN22" s="908">
        <f>AO22+AP22+AQ22</f>
        <v>0</v>
      </c>
      <c r="AO22" s="908"/>
      <c r="AR22" s="908"/>
      <c r="AS22" s="908"/>
      <c r="AT22" s="908"/>
      <c r="AU22" s="908"/>
      <c r="AV22" s="908"/>
      <c r="AW22" s="908"/>
      <c r="AX22" s="908"/>
      <c r="AY22" s="908"/>
      <c r="AZ22" s="908"/>
      <c r="BA22" s="908"/>
      <c r="BB22" s="908"/>
      <c r="BC22" s="908"/>
      <c r="BD22" s="908"/>
      <c r="BE22" s="908"/>
      <c r="BF22" s="908"/>
      <c r="BG22" s="902">
        <f t="shared" si="5"/>
        <v>0</v>
      </c>
      <c r="BH22" s="976"/>
      <c r="BI22" s="976"/>
      <c r="BJ22" s="976"/>
      <c r="BK22" s="976"/>
      <c r="BL22" s="976"/>
      <c r="BM22" s="976"/>
      <c r="BN22" s="976"/>
      <c r="BO22" s="976"/>
      <c r="BP22" s="976"/>
      <c r="BQ22" s="976"/>
      <c r="BR22" s="976"/>
      <c r="BS22" s="976"/>
      <c r="BT22" s="976"/>
      <c r="BU22" s="976"/>
      <c r="BV22" s="976"/>
      <c r="BW22" s="976"/>
      <c r="BX22" s="976"/>
      <c r="BY22" s="976"/>
      <c r="BZ22" s="976"/>
      <c r="CA22" s="976"/>
      <c r="CB22" s="976"/>
      <c r="CC22" s="976"/>
      <c r="CD22" s="976"/>
      <c r="CE22" s="976"/>
      <c r="CF22" s="976"/>
      <c r="CG22" s="976"/>
      <c r="CH22" s="976"/>
      <c r="CI22" s="976"/>
      <c r="CJ22" s="976"/>
      <c r="CK22" s="976"/>
      <c r="CL22" s="976"/>
      <c r="CM22" s="976"/>
      <c r="CN22" s="976"/>
      <c r="CO22" s="976"/>
      <c r="CP22" s="976"/>
      <c r="CQ22" s="976"/>
      <c r="CR22" s="976"/>
      <c r="CS22" s="976"/>
      <c r="CT22" s="976"/>
      <c r="CU22" s="976"/>
      <c r="CV22" s="976"/>
      <c r="CW22" s="976"/>
      <c r="CX22" s="976"/>
      <c r="CY22" s="976"/>
      <c r="CZ22" s="976"/>
      <c r="DA22" s="976"/>
      <c r="DB22" s="976"/>
      <c r="DC22" s="976"/>
      <c r="DD22" s="976"/>
      <c r="DE22" s="976"/>
      <c r="DF22" s="976"/>
      <c r="DG22" s="976"/>
      <c r="DH22" s="976"/>
      <c r="DI22" s="976"/>
      <c r="DJ22" s="976"/>
      <c r="DK22" s="976"/>
      <c r="DL22" s="976"/>
      <c r="DM22" s="976"/>
      <c r="DN22" s="976"/>
      <c r="DO22" s="976"/>
      <c r="DP22" s="976"/>
      <c r="DQ22" s="976"/>
      <c r="DR22" s="976"/>
      <c r="DS22" s="976"/>
      <c r="DT22" s="976"/>
      <c r="DU22" s="976"/>
      <c r="DV22" s="976"/>
      <c r="DW22" s="976"/>
      <c r="DX22" s="976"/>
      <c r="DY22" s="976"/>
      <c r="DZ22" s="976"/>
      <c r="EA22" s="976"/>
      <c r="EB22" s="976"/>
      <c r="EC22" s="976"/>
      <c r="ED22" s="976"/>
      <c r="EE22" s="976"/>
      <c r="EF22" s="976"/>
      <c r="EG22" s="976"/>
      <c r="EH22" s="976"/>
      <c r="EI22" s="976"/>
      <c r="EJ22" s="976"/>
      <c r="EK22" s="976"/>
      <c r="EL22" s="976"/>
      <c r="EM22" s="976"/>
      <c r="EN22" s="976"/>
      <c r="EO22" s="976"/>
      <c r="EP22" s="976"/>
      <c r="EQ22" s="976"/>
      <c r="ER22" s="976"/>
      <c r="ES22" s="976"/>
      <c r="ET22" s="976"/>
      <c r="EU22" s="976"/>
      <c r="EV22" s="976"/>
      <c r="EW22" s="976"/>
      <c r="EX22" s="976"/>
      <c r="EY22" s="976"/>
      <c r="EZ22" s="976"/>
      <c r="FA22" s="976"/>
      <c r="FB22" s="976"/>
      <c r="FC22" s="976"/>
      <c r="FD22" s="976"/>
      <c r="FE22" s="976"/>
      <c r="FF22" s="976"/>
      <c r="FG22" s="976"/>
      <c r="FH22" s="976"/>
      <c r="FI22" s="976"/>
      <c r="FJ22" s="976"/>
      <c r="FK22" s="976"/>
      <c r="FL22" s="976"/>
      <c r="FM22" s="976"/>
      <c r="FN22" s="976"/>
      <c r="FO22" s="976"/>
      <c r="FP22" s="976"/>
      <c r="FQ22" s="976"/>
      <c r="FR22" s="976"/>
      <c r="FS22" s="976"/>
      <c r="FT22" s="976"/>
      <c r="FU22" s="976"/>
      <c r="FV22" s="976"/>
      <c r="FW22" s="976"/>
      <c r="FX22" s="976"/>
      <c r="FY22" s="976"/>
      <c r="FZ22" s="976"/>
      <c r="GA22" s="976"/>
      <c r="GB22" s="976"/>
      <c r="GC22" s="976"/>
      <c r="GD22" s="976"/>
      <c r="GE22" s="976"/>
      <c r="GF22" s="976"/>
      <c r="GG22" s="976"/>
      <c r="GH22" s="976"/>
      <c r="GI22" s="976"/>
      <c r="GJ22" s="976"/>
      <c r="GK22" s="976"/>
    </row>
    <row r="23" spans="1:193" s="903" customFormat="1" ht="39.950000000000003" customHeight="1">
      <c r="A23" s="898" t="s">
        <v>2878</v>
      </c>
      <c r="B23" s="899" t="s">
        <v>2879</v>
      </c>
      <c r="C23" s="901"/>
      <c r="D23" s="901"/>
      <c r="E23" s="901"/>
      <c r="F23" s="901"/>
      <c r="G23" s="901"/>
      <c r="H23" s="901"/>
      <c r="I23" s="901"/>
      <c r="J23" s="901"/>
      <c r="K23" s="901"/>
      <c r="L23" s="901"/>
      <c r="M23" s="901"/>
      <c r="N23" s="901"/>
      <c r="O23" s="901"/>
      <c r="P23" s="901"/>
      <c r="Q23" s="901"/>
      <c r="R23" s="901"/>
      <c r="S23" s="901"/>
      <c r="T23" s="901"/>
      <c r="U23" s="901"/>
      <c r="V23" s="901"/>
      <c r="W23" s="901"/>
      <c r="X23" s="901"/>
      <c r="Y23" s="901"/>
      <c r="Z23" s="901"/>
      <c r="AA23" s="901"/>
      <c r="AB23" s="901"/>
      <c r="AC23" s="901"/>
      <c r="AD23" s="901"/>
      <c r="AE23" s="901"/>
      <c r="AF23" s="901"/>
      <c r="AG23" s="901"/>
      <c r="AH23" s="901"/>
      <c r="AI23" s="901"/>
      <c r="AJ23" s="901"/>
      <c r="AK23" s="901"/>
      <c r="AL23" s="901"/>
      <c r="AM23" s="901"/>
      <c r="AN23" s="901"/>
      <c r="AO23" s="901"/>
      <c r="AP23" s="901"/>
      <c r="AQ23" s="901"/>
      <c r="AR23" s="901">
        <f>AS23+AT23+AU23</f>
        <v>32490898.277219996</v>
      </c>
      <c r="AS23" s="901">
        <f>AS24+AS25+AS26</f>
        <v>32490898.277219996</v>
      </c>
      <c r="AT23" s="901">
        <f>AT24+AT25+AT26</f>
        <v>0</v>
      </c>
      <c r="AU23" s="901">
        <f>AU24+AU25+AU26</f>
        <v>0</v>
      </c>
      <c r="AV23" s="901"/>
      <c r="AW23" s="901"/>
      <c r="AX23" s="901"/>
      <c r="AY23" s="901"/>
      <c r="AZ23" s="901"/>
      <c r="BA23" s="901"/>
      <c r="BB23" s="901"/>
      <c r="BC23" s="901"/>
      <c r="BD23" s="901"/>
      <c r="BE23" s="901"/>
      <c r="BF23" s="901"/>
      <c r="BG23" s="902">
        <f t="shared" si="5"/>
        <v>64981796.554439992</v>
      </c>
      <c r="BH23" s="976"/>
      <c r="BI23" s="976"/>
      <c r="BJ23" s="976"/>
      <c r="BK23" s="976"/>
      <c r="BL23" s="976"/>
      <c r="BM23" s="976"/>
      <c r="BN23" s="976"/>
      <c r="BO23" s="976"/>
      <c r="BP23" s="976"/>
      <c r="BQ23" s="976"/>
      <c r="BR23" s="976"/>
      <c r="BS23" s="976"/>
      <c r="BT23" s="976"/>
      <c r="BU23" s="976"/>
      <c r="BV23" s="976"/>
      <c r="BW23" s="976"/>
      <c r="BX23" s="976"/>
      <c r="BY23" s="976"/>
      <c r="BZ23" s="976"/>
      <c r="CA23" s="976"/>
      <c r="CB23" s="976"/>
      <c r="CC23" s="976"/>
      <c r="CD23" s="976"/>
      <c r="CE23" s="976"/>
      <c r="CF23" s="976"/>
      <c r="CG23" s="976"/>
      <c r="CH23" s="976"/>
      <c r="CI23" s="976"/>
      <c r="CJ23" s="976"/>
      <c r="CK23" s="976"/>
      <c r="CL23" s="976"/>
      <c r="CM23" s="976"/>
      <c r="CN23" s="976"/>
      <c r="CO23" s="976"/>
      <c r="CP23" s="976"/>
      <c r="CQ23" s="976"/>
      <c r="CR23" s="976"/>
      <c r="CS23" s="976"/>
      <c r="CT23" s="976"/>
      <c r="CU23" s="976"/>
      <c r="CV23" s="976"/>
      <c r="CW23" s="976"/>
      <c r="CX23" s="976"/>
      <c r="CY23" s="976"/>
      <c r="CZ23" s="976"/>
      <c r="DA23" s="976"/>
      <c r="DB23" s="976"/>
      <c r="DC23" s="976"/>
      <c r="DD23" s="976"/>
      <c r="DE23" s="976"/>
      <c r="DF23" s="976"/>
      <c r="DG23" s="976"/>
      <c r="DH23" s="976"/>
      <c r="DI23" s="976"/>
      <c r="DJ23" s="976"/>
      <c r="DK23" s="976"/>
      <c r="DL23" s="976"/>
      <c r="DM23" s="976"/>
      <c r="DN23" s="976"/>
      <c r="DO23" s="976"/>
      <c r="DP23" s="976"/>
      <c r="DQ23" s="976"/>
      <c r="DR23" s="976"/>
      <c r="DS23" s="976"/>
      <c r="DT23" s="976"/>
      <c r="DU23" s="976"/>
      <c r="DV23" s="976"/>
      <c r="DW23" s="976"/>
      <c r="DX23" s="976"/>
      <c r="DY23" s="976"/>
      <c r="DZ23" s="976"/>
      <c r="EA23" s="976"/>
      <c r="EB23" s="976"/>
      <c r="EC23" s="976"/>
      <c r="ED23" s="976"/>
      <c r="EE23" s="976"/>
      <c r="EF23" s="976"/>
      <c r="EG23" s="976"/>
      <c r="EH23" s="976"/>
      <c r="EI23" s="976"/>
      <c r="EJ23" s="976"/>
      <c r="EK23" s="976"/>
      <c r="EL23" s="976"/>
      <c r="EM23" s="976"/>
      <c r="EN23" s="976"/>
      <c r="EO23" s="976"/>
      <c r="EP23" s="976"/>
      <c r="EQ23" s="976"/>
      <c r="ER23" s="976"/>
      <c r="ES23" s="976"/>
      <c r="ET23" s="976"/>
      <c r="EU23" s="976"/>
      <c r="EV23" s="976"/>
      <c r="EW23" s="976"/>
      <c r="EX23" s="976"/>
      <c r="EY23" s="976"/>
      <c r="EZ23" s="976"/>
      <c r="FA23" s="976"/>
      <c r="FB23" s="976"/>
      <c r="FC23" s="976"/>
      <c r="FD23" s="976"/>
      <c r="FE23" s="976"/>
      <c r="FF23" s="976"/>
      <c r="FG23" s="976"/>
      <c r="FH23" s="976"/>
      <c r="FI23" s="976"/>
      <c r="FJ23" s="976"/>
      <c r="FK23" s="976"/>
      <c r="FL23" s="976"/>
      <c r="FM23" s="976"/>
      <c r="FN23" s="976"/>
      <c r="FO23" s="976"/>
      <c r="FP23" s="976"/>
      <c r="FQ23" s="976"/>
      <c r="FR23" s="976"/>
      <c r="FS23" s="976"/>
      <c r="FT23" s="976"/>
      <c r="FU23" s="976"/>
      <c r="FV23" s="976"/>
      <c r="FW23" s="976"/>
      <c r="FX23" s="976"/>
      <c r="FY23" s="976"/>
      <c r="FZ23" s="976"/>
      <c r="GA23" s="976"/>
      <c r="GB23" s="976"/>
      <c r="GC23" s="976"/>
      <c r="GD23" s="976"/>
      <c r="GE23" s="976"/>
      <c r="GF23" s="976"/>
      <c r="GG23" s="976"/>
      <c r="GH23" s="976"/>
      <c r="GI23" s="976"/>
      <c r="GJ23" s="976"/>
      <c r="GK23" s="976"/>
    </row>
    <row r="24" spans="1:193" s="862" customFormat="1" ht="39.950000000000003" customHeight="1">
      <c r="A24" s="904" t="s">
        <v>2880</v>
      </c>
      <c r="B24" s="905" t="s">
        <v>2881</v>
      </c>
      <c r="C24" s="906"/>
      <c r="D24" s="906"/>
      <c r="E24" s="906"/>
      <c r="F24" s="906"/>
      <c r="G24" s="906"/>
      <c r="H24" s="906"/>
      <c r="I24" s="906"/>
      <c r="J24" s="906"/>
      <c r="K24" s="906"/>
      <c r="L24" s="906"/>
      <c r="M24" s="906"/>
      <c r="N24" s="906"/>
      <c r="O24" s="906"/>
      <c r="P24" s="906"/>
      <c r="Q24" s="906"/>
      <c r="R24" s="906"/>
      <c r="S24" s="906"/>
      <c r="T24" s="906"/>
      <c r="U24" s="906"/>
      <c r="V24" s="906"/>
      <c r="W24" s="908"/>
      <c r="X24" s="908"/>
      <c r="Y24" s="908"/>
      <c r="Z24" s="908"/>
      <c r="AA24" s="908"/>
      <c r="AB24" s="908"/>
      <c r="AC24" s="908"/>
      <c r="AD24" s="908"/>
      <c r="AE24" s="908"/>
      <c r="AF24" s="908"/>
      <c r="AG24" s="908"/>
      <c r="AH24" s="908"/>
      <c r="AI24" s="908"/>
      <c r="AJ24" s="908"/>
      <c r="AK24" s="908"/>
      <c r="AL24" s="908"/>
      <c r="AM24" s="908"/>
      <c r="AN24" s="908"/>
      <c r="AO24" s="908">
        <f>'HP-HC2'!AV32</f>
        <v>32490898.277219996</v>
      </c>
      <c r="AP24" s="908"/>
      <c r="AQ24" s="908"/>
      <c r="AR24" s="901">
        <f>AS24+AT24+AU24</f>
        <v>32490898.277219996</v>
      </c>
      <c r="AS24" s="908">
        <f>'HP-HC2'!AV33+'HP-HC2'!AW33+'HP-HC2'!AW34+'HP-HC2'!AV35</f>
        <v>32490898.277219996</v>
      </c>
      <c r="AT24" s="908"/>
      <c r="AU24" s="907"/>
      <c r="AV24" s="908"/>
      <c r="AW24" s="908"/>
      <c r="AX24" s="908"/>
      <c r="AY24" s="908"/>
      <c r="AZ24" s="908"/>
      <c r="BA24" s="908"/>
      <c r="BB24" s="908"/>
      <c r="BC24" s="908"/>
      <c r="BD24" s="908"/>
      <c r="BE24" s="908"/>
      <c r="BF24" s="908"/>
      <c r="BG24" s="902">
        <f t="shared" si="5"/>
        <v>97472694.831659988</v>
      </c>
      <c r="BH24" s="976"/>
      <c r="BI24" s="976"/>
      <c r="BJ24" s="976"/>
      <c r="BK24" s="976"/>
      <c r="BL24" s="976"/>
      <c r="BM24" s="976"/>
      <c r="BN24" s="976"/>
      <c r="BO24" s="976"/>
      <c r="BP24" s="976"/>
      <c r="BQ24" s="976"/>
      <c r="BR24" s="976"/>
      <c r="BS24" s="976"/>
      <c r="BT24" s="976"/>
      <c r="BU24" s="976"/>
      <c r="BV24" s="976"/>
      <c r="BW24" s="976"/>
      <c r="BX24" s="976"/>
      <c r="BY24" s="976"/>
      <c r="BZ24" s="976"/>
      <c r="CA24" s="976"/>
      <c r="CB24" s="976"/>
      <c r="CC24" s="976"/>
      <c r="CD24" s="976"/>
      <c r="CE24" s="976"/>
      <c r="CF24" s="976"/>
      <c r="CG24" s="976"/>
      <c r="CH24" s="976"/>
      <c r="CI24" s="976"/>
      <c r="CJ24" s="976"/>
      <c r="CK24" s="976"/>
      <c r="CL24" s="976"/>
      <c r="CM24" s="976"/>
      <c r="CN24" s="976"/>
      <c r="CO24" s="976"/>
      <c r="CP24" s="976"/>
      <c r="CQ24" s="976"/>
      <c r="CR24" s="976"/>
      <c r="CS24" s="976"/>
      <c r="CT24" s="976"/>
      <c r="CU24" s="976"/>
      <c r="CV24" s="976"/>
      <c r="CW24" s="976"/>
      <c r="CX24" s="976"/>
      <c r="CY24" s="976"/>
      <c r="CZ24" s="976"/>
      <c r="DA24" s="976"/>
      <c r="DB24" s="976"/>
      <c r="DC24" s="976"/>
      <c r="DD24" s="976"/>
      <c r="DE24" s="976"/>
      <c r="DF24" s="976"/>
      <c r="DG24" s="976"/>
      <c r="DH24" s="976"/>
      <c r="DI24" s="976"/>
      <c r="DJ24" s="976"/>
      <c r="DK24" s="976"/>
      <c r="DL24" s="976"/>
      <c r="DM24" s="976"/>
      <c r="DN24" s="976"/>
      <c r="DO24" s="976"/>
      <c r="DP24" s="976"/>
      <c r="DQ24" s="976"/>
      <c r="DR24" s="976"/>
      <c r="DS24" s="976"/>
      <c r="DT24" s="976"/>
      <c r="DU24" s="976"/>
      <c r="DV24" s="976"/>
      <c r="DW24" s="976"/>
      <c r="DX24" s="976"/>
      <c r="DY24" s="976"/>
      <c r="DZ24" s="976"/>
      <c r="EA24" s="976"/>
      <c r="EB24" s="976"/>
      <c r="EC24" s="976"/>
      <c r="ED24" s="976"/>
      <c r="EE24" s="976"/>
      <c r="EF24" s="976"/>
      <c r="EG24" s="976"/>
      <c r="EH24" s="976"/>
      <c r="EI24" s="976"/>
      <c r="EJ24" s="976"/>
      <c r="EK24" s="976"/>
      <c r="EL24" s="976"/>
      <c r="EM24" s="976"/>
      <c r="EN24" s="976"/>
      <c r="EO24" s="976"/>
      <c r="EP24" s="976"/>
      <c r="EQ24" s="976"/>
      <c r="ER24" s="976"/>
      <c r="ES24" s="976"/>
      <c r="ET24" s="976"/>
      <c r="EU24" s="976"/>
      <c r="EV24" s="976"/>
      <c r="EW24" s="976"/>
      <c r="EX24" s="976"/>
      <c r="EY24" s="976"/>
      <c r="EZ24" s="976"/>
      <c r="FA24" s="976"/>
      <c r="FB24" s="976"/>
      <c r="FC24" s="976"/>
      <c r="FD24" s="976"/>
      <c r="FE24" s="976"/>
      <c r="FF24" s="976"/>
      <c r="FG24" s="976"/>
      <c r="FH24" s="976"/>
      <c r="FI24" s="976"/>
      <c r="FJ24" s="976"/>
      <c r="FK24" s="976"/>
      <c r="FL24" s="976"/>
      <c r="FM24" s="976"/>
      <c r="FN24" s="976"/>
      <c r="FO24" s="976"/>
      <c r="FP24" s="976"/>
      <c r="FQ24" s="976"/>
      <c r="FR24" s="976"/>
      <c r="FS24" s="976"/>
      <c r="FT24" s="976"/>
      <c r="FU24" s="976"/>
      <c r="FV24" s="976"/>
      <c r="FW24" s="976"/>
      <c r="FX24" s="976"/>
      <c r="FY24" s="976"/>
      <c r="FZ24" s="976"/>
      <c r="GA24" s="976"/>
      <c r="GB24" s="976"/>
      <c r="GC24" s="976"/>
      <c r="GD24" s="976"/>
      <c r="GE24" s="976"/>
      <c r="GF24" s="976"/>
      <c r="GG24" s="976"/>
      <c r="GH24" s="976"/>
      <c r="GI24" s="976"/>
      <c r="GJ24" s="976"/>
      <c r="GK24" s="976"/>
    </row>
    <row r="25" spans="1:193" s="862" customFormat="1" ht="39.950000000000003" customHeight="1">
      <c r="A25" s="904" t="s">
        <v>2882</v>
      </c>
      <c r="B25" s="905" t="s">
        <v>2883</v>
      </c>
      <c r="C25" s="906"/>
      <c r="D25" s="906"/>
      <c r="E25" s="906"/>
      <c r="F25" s="906"/>
      <c r="G25" s="906"/>
      <c r="H25" s="906"/>
      <c r="I25" s="906"/>
      <c r="J25" s="906"/>
      <c r="K25" s="906"/>
      <c r="L25" s="906"/>
      <c r="M25" s="906"/>
      <c r="N25" s="906"/>
      <c r="O25" s="906"/>
      <c r="P25" s="906"/>
      <c r="Q25" s="906"/>
      <c r="R25" s="906"/>
      <c r="S25" s="906"/>
      <c r="T25" s="906"/>
      <c r="U25" s="906"/>
      <c r="V25" s="906"/>
      <c r="W25" s="908"/>
      <c r="X25" s="908"/>
      <c r="Y25" s="908"/>
      <c r="Z25" s="908"/>
      <c r="AA25" s="908"/>
      <c r="AB25" s="908"/>
      <c r="AC25" s="908"/>
      <c r="AD25" s="908"/>
      <c r="AE25" s="908"/>
      <c r="AF25" s="908"/>
      <c r="AG25" s="908"/>
      <c r="AH25" s="908"/>
      <c r="AI25" s="908"/>
      <c r="AJ25" s="908"/>
      <c r="AK25" s="908"/>
      <c r="AL25" s="908"/>
      <c r="AM25" s="908"/>
      <c r="AN25" s="908"/>
      <c r="AO25" s="908"/>
      <c r="AP25" s="908"/>
      <c r="AQ25" s="908"/>
      <c r="AR25" s="901">
        <f>AS25+AT25+AU25</f>
        <v>0</v>
      </c>
      <c r="AS25" s="908"/>
      <c r="AT25" s="908">
        <f>'HP-HC2'!BB37</f>
        <v>0</v>
      </c>
      <c r="AU25" s="907"/>
      <c r="AV25" s="908"/>
      <c r="AW25" s="908"/>
      <c r="AX25" s="908"/>
      <c r="AY25" s="908"/>
      <c r="AZ25" s="908"/>
      <c r="BA25" s="908"/>
      <c r="BB25" s="908"/>
      <c r="BC25" s="908"/>
      <c r="BD25" s="908"/>
      <c r="BE25" s="908"/>
      <c r="BF25" s="908"/>
      <c r="BG25" s="902">
        <f t="shared" si="5"/>
        <v>0</v>
      </c>
      <c r="BH25" s="976"/>
      <c r="BI25" s="976"/>
      <c r="BJ25" s="976"/>
      <c r="BK25" s="976"/>
      <c r="BL25" s="976"/>
      <c r="BM25" s="976"/>
      <c r="BN25" s="976"/>
      <c r="BO25" s="976"/>
      <c r="BP25" s="976"/>
      <c r="BQ25" s="976"/>
      <c r="BR25" s="976"/>
      <c r="BS25" s="976"/>
      <c r="BT25" s="976"/>
      <c r="BU25" s="976"/>
      <c r="BV25" s="976"/>
      <c r="BW25" s="976"/>
      <c r="BX25" s="976"/>
      <c r="BY25" s="976"/>
      <c r="BZ25" s="976"/>
      <c r="CA25" s="976"/>
      <c r="CB25" s="976"/>
      <c r="CC25" s="976"/>
      <c r="CD25" s="976"/>
      <c r="CE25" s="976"/>
      <c r="CF25" s="976"/>
      <c r="CG25" s="976"/>
      <c r="CH25" s="976"/>
      <c r="CI25" s="976"/>
      <c r="CJ25" s="976"/>
      <c r="CK25" s="976"/>
      <c r="CL25" s="976"/>
      <c r="CM25" s="976"/>
      <c r="CN25" s="976"/>
      <c r="CO25" s="976"/>
      <c r="CP25" s="976"/>
      <c r="CQ25" s="976"/>
      <c r="CR25" s="976"/>
      <c r="CS25" s="976"/>
      <c r="CT25" s="976"/>
      <c r="CU25" s="976"/>
      <c r="CV25" s="976"/>
      <c r="CW25" s="976"/>
      <c r="CX25" s="976"/>
      <c r="CY25" s="976"/>
      <c r="CZ25" s="976"/>
      <c r="DA25" s="976"/>
      <c r="DB25" s="976"/>
      <c r="DC25" s="976"/>
      <c r="DD25" s="976"/>
      <c r="DE25" s="976"/>
      <c r="DF25" s="976"/>
      <c r="DG25" s="976"/>
      <c r="DH25" s="976"/>
      <c r="DI25" s="976"/>
      <c r="DJ25" s="976"/>
      <c r="DK25" s="976"/>
      <c r="DL25" s="976"/>
      <c r="DM25" s="976"/>
      <c r="DN25" s="976"/>
      <c r="DO25" s="976"/>
      <c r="DP25" s="976"/>
      <c r="DQ25" s="976"/>
      <c r="DR25" s="976"/>
      <c r="DS25" s="976"/>
      <c r="DT25" s="976"/>
      <c r="DU25" s="976"/>
      <c r="DV25" s="976"/>
      <c r="DW25" s="976"/>
      <c r="DX25" s="976"/>
      <c r="DY25" s="976"/>
      <c r="DZ25" s="976"/>
      <c r="EA25" s="976"/>
      <c r="EB25" s="976"/>
      <c r="EC25" s="976"/>
      <c r="ED25" s="976"/>
      <c r="EE25" s="976"/>
      <c r="EF25" s="976"/>
      <c r="EG25" s="976"/>
      <c r="EH25" s="976"/>
      <c r="EI25" s="976"/>
      <c r="EJ25" s="976"/>
      <c r="EK25" s="976"/>
      <c r="EL25" s="976"/>
      <c r="EM25" s="976"/>
      <c r="EN25" s="976"/>
      <c r="EO25" s="976"/>
      <c r="EP25" s="976"/>
      <c r="EQ25" s="976"/>
      <c r="ER25" s="976"/>
      <c r="ES25" s="976"/>
      <c r="ET25" s="976"/>
      <c r="EU25" s="976"/>
      <c r="EV25" s="976"/>
      <c r="EW25" s="976"/>
      <c r="EX25" s="976"/>
      <c r="EY25" s="976"/>
      <c r="EZ25" s="976"/>
      <c r="FA25" s="976"/>
      <c r="FB25" s="976"/>
      <c r="FC25" s="976"/>
      <c r="FD25" s="976"/>
      <c r="FE25" s="976"/>
      <c r="FF25" s="976"/>
      <c r="FG25" s="976"/>
      <c r="FH25" s="976"/>
      <c r="FI25" s="976"/>
      <c r="FJ25" s="976"/>
      <c r="FK25" s="976"/>
      <c r="FL25" s="976"/>
      <c r="FM25" s="976"/>
      <c r="FN25" s="976"/>
      <c r="FO25" s="976"/>
      <c r="FP25" s="976"/>
      <c r="FQ25" s="976"/>
      <c r="FR25" s="976"/>
      <c r="FS25" s="976"/>
      <c r="FT25" s="976"/>
      <c r="FU25" s="976"/>
      <c r="FV25" s="976"/>
      <c r="FW25" s="976"/>
      <c r="FX25" s="976"/>
      <c r="FY25" s="976"/>
      <c r="FZ25" s="976"/>
      <c r="GA25" s="976"/>
      <c r="GB25" s="976"/>
      <c r="GC25" s="976"/>
      <c r="GD25" s="976"/>
      <c r="GE25" s="976"/>
      <c r="GF25" s="976"/>
      <c r="GG25" s="976"/>
      <c r="GH25" s="976"/>
      <c r="GI25" s="976"/>
      <c r="GJ25" s="976"/>
      <c r="GK25" s="976"/>
    </row>
    <row r="26" spans="1:193" s="862" customFormat="1" ht="39.950000000000003" customHeight="1">
      <c r="A26" s="904" t="s">
        <v>2884</v>
      </c>
      <c r="B26" s="905" t="s">
        <v>2885</v>
      </c>
      <c r="C26" s="906"/>
      <c r="D26" s="906"/>
      <c r="E26" s="906"/>
      <c r="F26" s="906"/>
      <c r="G26" s="906"/>
      <c r="H26" s="906"/>
      <c r="I26" s="906"/>
      <c r="J26" s="906"/>
      <c r="K26" s="906"/>
      <c r="L26" s="906"/>
      <c r="M26" s="906"/>
      <c r="N26" s="906"/>
      <c r="O26" s="906"/>
      <c r="P26" s="906"/>
      <c r="Q26" s="906"/>
      <c r="R26" s="906"/>
      <c r="S26" s="906"/>
      <c r="T26" s="906"/>
      <c r="U26" s="906"/>
      <c r="V26" s="906"/>
      <c r="W26" s="908"/>
      <c r="X26" s="908"/>
      <c r="Y26" s="908"/>
      <c r="Z26" s="908"/>
      <c r="AA26" s="908"/>
      <c r="AB26" s="908"/>
      <c r="AC26" s="908"/>
      <c r="AD26" s="908"/>
      <c r="AE26" s="908"/>
      <c r="AF26" s="908"/>
      <c r="AG26" s="908"/>
      <c r="AH26" s="908"/>
      <c r="AI26" s="908"/>
      <c r="AJ26" s="908"/>
      <c r="AK26" s="908"/>
      <c r="AL26" s="908"/>
      <c r="AM26" s="908"/>
      <c r="AN26" s="908"/>
      <c r="AO26" s="908"/>
      <c r="AP26" s="908"/>
      <c r="AQ26" s="908"/>
      <c r="AR26" s="901">
        <f>AS26+AT26+AU26</f>
        <v>0</v>
      </c>
      <c r="AS26" s="908"/>
      <c r="AT26" s="907"/>
      <c r="AU26" s="907">
        <f>'HP-HC2'!BD42</f>
        <v>0</v>
      </c>
      <c r="AV26" s="908"/>
      <c r="AW26" s="908"/>
      <c r="AX26" s="908"/>
      <c r="AY26" s="908"/>
      <c r="AZ26" s="908"/>
      <c r="BA26" s="908"/>
      <c r="BB26" s="908"/>
      <c r="BC26" s="908"/>
      <c r="BD26" s="908"/>
      <c r="BE26" s="908"/>
      <c r="BF26" s="908"/>
      <c r="BG26" s="902">
        <f t="shared" si="5"/>
        <v>0</v>
      </c>
      <c r="BH26" s="976"/>
      <c r="BI26" s="976"/>
      <c r="BJ26" s="976"/>
      <c r="BK26" s="976"/>
      <c r="BL26" s="976"/>
      <c r="BM26" s="976"/>
      <c r="BN26" s="976"/>
      <c r="BO26" s="976"/>
      <c r="BP26" s="976"/>
      <c r="BQ26" s="976"/>
      <c r="BR26" s="976"/>
      <c r="BS26" s="976"/>
      <c r="BT26" s="976"/>
      <c r="BU26" s="976"/>
      <c r="BV26" s="976"/>
      <c r="BW26" s="976"/>
      <c r="BX26" s="976"/>
      <c r="BY26" s="976"/>
      <c r="BZ26" s="976"/>
      <c r="CA26" s="976"/>
      <c r="CB26" s="976"/>
      <c r="CC26" s="976"/>
      <c r="CD26" s="976"/>
      <c r="CE26" s="976"/>
      <c r="CF26" s="976"/>
      <c r="CG26" s="976"/>
      <c r="CH26" s="976"/>
      <c r="CI26" s="976"/>
      <c r="CJ26" s="976"/>
      <c r="CK26" s="976"/>
      <c r="CL26" s="976"/>
      <c r="CM26" s="976"/>
      <c r="CN26" s="976"/>
      <c r="CO26" s="976"/>
      <c r="CP26" s="976"/>
      <c r="CQ26" s="976"/>
      <c r="CR26" s="976"/>
      <c r="CS26" s="976"/>
      <c r="CT26" s="976"/>
      <c r="CU26" s="976"/>
      <c r="CV26" s="976"/>
      <c r="CW26" s="976"/>
      <c r="CX26" s="976"/>
      <c r="CY26" s="976"/>
      <c r="CZ26" s="976"/>
      <c r="DA26" s="976"/>
      <c r="DB26" s="976"/>
      <c r="DC26" s="976"/>
      <c r="DD26" s="976"/>
      <c r="DE26" s="976"/>
      <c r="DF26" s="976"/>
      <c r="DG26" s="976"/>
      <c r="DH26" s="976"/>
      <c r="DI26" s="976"/>
      <c r="DJ26" s="976"/>
      <c r="DK26" s="976"/>
      <c r="DL26" s="976"/>
      <c r="DM26" s="976"/>
      <c r="DN26" s="976"/>
      <c r="DO26" s="976"/>
      <c r="DP26" s="976"/>
      <c r="DQ26" s="976"/>
      <c r="DR26" s="976"/>
      <c r="DS26" s="976"/>
      <c r="DT26" s="976"/>
      <c r="DU26" s="976"/>
      <c r="DV26" s="976"/>
      <c r="DW26" s="976"/>
      <c r="DX26" s="976"/>
      <c r="DY26" s="976"/>
      <c r="DZ26" s="976"/>
      <c r="EA26" s="976"/>
      <c r="EB26" s="976"/>
      <c r="EC26" s="976"/>
      <c r="ED26" s="976"/>
      <c r="EE26" s="976"/>
      <c r="EF26" s="976"/>
      <c r="EG26" s="976"/>
      <c r="EH26" s="976"/>
      <c r="EI26" s="976"/>
      <c r="EJ26" s="976"/>
      <c r="EK26" s="976"/>
      <c r="EL26" s="976"/>
      <c r="EM26" s="976"/>
      <c r="EN26" s="976"/>
      <c r="EO26" s="976"/>
      <c r="EP26" s="976"/>
      <c r="EQ26" s="976"/>
      <c r="ER26" s="976"/>
      <c r="ES26" s="976"/>
      <c r="ET26" s="976"/>
      <c r="EU26" s="976"/>
      <c r="EV26" s="976"/>
      <c r="EW26" s="976"/>
      <c r="EX26" s="976"/>
      <c r="EY26" s="976"/>
      <c r="EZ26" s="976"/>
      <c r="FA26" s="976"/>
      <c r="FB26" s="976"/>
      <c r="FC26" s="976"/>
      <c r="FD26" s="976"/>
      <c r="FE26" s="976"/>
      <c r="FF26" s="976"/>
      <c r="FG26" s="976"/>
      <c r="FH26" s="976"/>
      <c r="FI26" s="976"/>
      <c r="FJ26" s="976"/>
      <c r="FK26" s="976"/>
      <c r="FL26" s="976"/>
      <c r="FM26" s="976"/>
      <c r="FN26" s="976"/>
      <c r="FO26" s="976"/>
      <c r="FP26" s="976"/>
      <c r="FQ26" s="976"/>
      <c r="FR26" s="976"/>
      <c r="FS26" s="976"/>
      <c r="FT26" s="976"/>
      <c r="FU26" s="976"/>
      <c r="FV26" s="976"/>
      <c r="FW26" s="976"/>
      <c r="FX26" s="976"/>
      <c r="FY26" s="976"/>
      <c r="FZ26" s="976"/>
      <c r="GA26" s="976"/>
      <c r="GB26" s="976"/>
      <c r="GC26" s="976"/>
      <c r="GD26" s="976"/>
      <c r="GE26" s="976"/>
      <c r="GF26" s="976"/>
      <c r="GG26" s="976"/>
      <c r="GH26" s="976"/>
      <c r="GI26" s="976"/>
      <c r="GJ26" s="976"/>
      <c r="GK26" s="976"/>
    </row>
    <row r="27" spans="1:193" s="903" customFormat="1" ht="39.950000000000003" customHeight="1">
      <c r="A27" s="898" t="s">
        <v>2886</v>
      </c>
      <c r="B27" s="899" t="s">
        <v>2887</v>
      </c>
      <c r="C27" s="901"/>
      <c r="D27" s="901"/>
      <c r="E27" s="901"/>
      <c r="F27" s="901"/>
      <c r="G27" s="901"/>
      <c r="H27" s="901"/>
      <c r="I27" s="901"/>
      <c r="J27" s="901"/>
      <c r="K27" s="901"/>
      <c r="L27" s="901"/>
      <c r="M27" s="901"/>
      <c r="N27" s="901"/>
      <c r="O27" s="901"/>
      <c r="P27" s="901"/>
      <c r="Q27" s="901"/>
      <c r="R27" s="901"/>
      <c r="S27" s="901"/>
      <c r="T27" s="901"/>
      <c r="U27" s="901"/>
      <c r="V27" s="901"/>
      <c r="W27" s="901"/>
      <c r="X27" s="901"/>
      <c r="Y27" s="917">
        <f>Y28+Y29</f>
        <v>7809405.4310999997</v>
      </c>
      <c r="Z27" s="901"/>
      <c r="AA27" s="901"/>
      <c r="AB27" s="901"/>
      <c r="AC27" s="901"/>
      <c r="AD27" s="901"/>
      <c r="AE27" s="901"/>
      <c r="AF27" s="901"/>
      <c r="AG27" s="901"/>
      <c r="AH27" s="901"/>
      <c r="AI27" s="901"/>
      <c r="AJ27" s="901"/>
      <c r="AK27" s="901"/>
      <c r="AL27" s="901"/>
      <c r="AM27" s="901"/>
      <c r="AN27" s="901"/>
      <c r="AO27" s="901"/>
      <c r="AP27" s="901"/>
      <c r="AQ27" s="901"/>
      <c r="AR27" s="901"/>
      <c r="AS27" s="901"/>
      <c r="AT27" s="901"/>
      <c r="AU27" s="901"/>
      <c r="AV27" s="901">
        <f>172.857649+AV28+AV29</f>
        <v>4047282.8602272999</v>
      </c>
      <c r="AW27" s="901"/>
      <c r="AX27" s="901"/>
      <c r="AY27" s="901"/>
      <c r="AZ27" s="901"/>
      <c r="BA27" s="901"/>
      <c r="BB27" s="901"/>
      <c r="BC27" s="901"/>
      <c r="BD27" s="901"/>
      <c r="BE27" s="901"/>
      <c r="BF27" s="901"/>
      <c r="BG27" s="902">
        <f t="shared" si="5"/>
        <v>11856688.2913273</v>
      </c>
      <c r="BH27" s="976"/>
      <c r="BI27" s="976"/>
      <c r="BJ27" s="976"/>
      <c r="BK27" s="976"/>
      <c r="BL27" s="976"/>
      <c r="BM27" s="976"/>
      <c r="BN27" s="976"/>
      <c r="BO27" s="976"/>
      <c r="BP27" s="976"/>
      <c r="BQ27" s="976"/>
      <c r="BR27" s="976"/>
      <c r="BS27" s="976"/>
      <c r="BT27" s="976"/>
      <c r="BU27" s="976"/>
      <c r="BV27" s="976"/>
      <c r="BW27" s="976"/>
      <c r="BX27" s="976"/>
      <c r="BY27" s="976"/>
      <c r="BZ27" s="976"/>
      <c r="CA27" s="976"/>
      <c r="CB27" s="976"/>
      <c r="CC27" s="976"/>
      <c r="CD27" s="976"/>
      <c r="CE27" s="976"/>
      <c r="CF27" s="976"/>
      <c r="CG27" s="976"/>
      <c r="CH27" s="976"/>
      <c r="CI27" s="976"/>
      <c r="CJ27" s="976"/>
      <c r="CK27" s="976"/>
      <c r="CL27" s="976"/>
      <c r="CM27" s="976"/>
      <c r="CN27" s="976"/>
      <c r="CO27" s="976"/>
      <c r="CP27" s="976"/>
      <c r="CQ27" s="976"/>
      <c r="CR27" s="976"/>
      <c r="CS27" s="976"/>
      <c r="CT27" s="976"/>
      <c r="CU27" s="976"/>
      <c r="CV27" s="976"/>
      <c r="CW27" s="976"/>
      <c r="CX27" s="976"/>
      <c r="CY27" s="976"/>
      <c r="CZ27" s="976"/>
      <c r="DA27" s="976"/>
      <c r="DB27" s="976"/>
      <c r="DC27" s="976"/>
      <c r="DD27" s="976"/>
      <c r="DE27" s="976"/>
      <c r="DF27" s="976"/>
      <c r="DG27" s="976"/>
      <c r="DH27" s="976"/>
      <c r="DI27" s="976"/>
      <c r="DJ27" s="976"/>
      <c r="DK27" s="976"/>
      <c r="DL27" s="976"/>
      <c r="DM27" s="976"/>
      <c r="DN27" s="976"/>
      <c r="DO27" s="976"/>
      <c r="DP27" s="976"/>
      <c r="DQ27" s="976"/>
      <c r="DR27" s="976"/>
      <c r="DS27" s="976"/>
      <c r="DT27" s="976"/>
      <c r="DU27" s="976"/>
      <c r="DV27" s="976"/>
      <c r="DW27" s="976"/>
      <c r="DX27" s="976"/>
      <c r="DY27" s="976"/>
      <c r="DZ27" s="976"/>
      <c r="EA27" s="976"/>
      <c r="EB27" s="976"/>
      <c r="EC27" s="976"/>
      <c r="ED27" s="976"/>
      <c r="EE27" s="976"/>
      <c r="EF27" s="976"/>
      <c r="EG27" s="976"/>
      <c r="EH27" s="976"/>
      <c r="EI27" s="976"/>
      <c r="EJ27" s="976"/>
      <c r="EK27" s="976"/>
      <c r="EL27" s="976"/>
      <c r="EM27" s="976"/>
      <c r="EN27" s="976"/>
      <c r="EO27" s="976"/>
      <c r="EP27" s="976"/>
      <c r="EQ27" s="976"/>
      <c r="ER27" s="976"/>
      <c r="ES27" s="976"/>
      <c r="ET27" s="976"/>
      <c r="EU27" s="976"/>
      <c r="EV27" s="976"/>
      <c r="EW27" s="976"/>
      <c r="EX27" s="976"/>
      <c r="EY27" s="976"/>
      <c r="EZ27" s="976"/>
      <c r="FA27" s="976"/>
      <c r="FB27" s="976"/>
      <c r="FC27" s="976"/>
      <c r="FD27" s="976"/>
      <c r="FE27" s="976"/>
      <c r="FF27" s="976"/>
      <c r="FG27" s="976"/>
      <c r="FH27" s="976"/>
      <c r="FI27" s="976"/>
      <c r="FJ27" s="976"/>
      <c r="FK27" s="976"/>
      <c r="FL27" s="976"/>
      <c r="FM27" s="976"/>
      <c r="FN27" s="976"/>
      <c r="FO27" s="976"/>
      <c r="FP27" s="976"/>
      <c r="FQ27" s="976"/>
      <c r="FR27" s="976"/>
      <c r="FS27" s="976"/>
      <c r="FT27" s="976"/>
      <c r="FU27" s="976"/>
      <c r="FV27" s="976"/>
      <c r="FW27" s="976"/>
      <c r="FX27" s="976"/>
      <c r="FY27" s="976"/>
      <c r="FZ27" s="976"/>
      <c r="GA27" s="976"/>
      <c r="GB27" s="976"/>
      <c r="GC27" s="976"/>
      <c r="GD27" s="976"/>
      <c r="GE27" s="976"/>
      <c r="GF27" s="976"/>
      <c r="GG27" s="976"/>
      <c r="GH27" s="976"/>
      <c r="GI27" s="976"/>
      <c r="GJ27" s="976"/>
      <c r="GK27" s="976"/>
    </row>
    <row r="28" spans="1:193" s="920" customFormat="1" ht="49.5" customHeight="1">
      <c r="A28" s="904" t="s">
        <v>1526</v>
      </c>
      <c r="B28" s="905" t="s">
        <v>2888</v>
      </c>
      <c r="C28" s="918"/>
      <c r="D28" s="918"/>
      <c r="E28" s="918"/>
      <c r="F28" s="918"/>
      <c r="G28" s="918"/>
      <c r="H28" s="918"/>
      <c r="I28" s="918"/>
      <c r="J28" s="918"/>
      <c r="K28" s="918"/>
      <c r="L28" s="918"/>
      <c r="M28" s="918"/>
      <c r="N28" s="918"/>
      <c r="O28" s="918"/>
      <c r="P28" s="918"/>
      <c r="Q28" s="918"/>
      <c r="R28" s="918"/>
      <c r="S28" s="918"/>
      <c r="T28" s="918"/>
      <c r="U28" s="918"/>
      <c r="V28" s="918"/>
      <c r="W28" s="919"/>
      <c r="X28" s="919"/>
      <c r="Y28" s="907"/>
      <c r="Z28" s="919"/>
      <c r="AA28" s="919"/>
      <c r="AB28" s="919"/>
      <c r="AC28" s="919"/>
      <c r="AD28" s="919"/>
      <c r="AE28" s="919"/>
      <c r="AF28" s="919"/>
      <c r="AG28" s="919"/>
      <c r="AH28" s="919"/>
      <c r="AI28" s="919"/>
      <c r="AJ28" s="919"/>
      <c r="AK28" s="919"/>
      <c r="AL28" s="919"/>
      <c r="AM28" s="919"/>
      <c r="AN28" s="919"/>
      <c r="AO28" s="919"/>
      <c r="AP28" s="919"/>
      <c r="AQ28" s="919"/>
      <c r="AR28" s="919"/>
      <c r="AS28" s="919"/>
      <c r="AT28" s="919"/>
      <c r="AU28" s="919"/>
      <c r="AV28" s="919">
        <f>'HP-HC2'!CJ43+'HP-HC2'!CJ47+232224.1</f>
        <v>2148762.8100199997</v>
      </c>
      <c r="AW28" s="919"/>
      <c r="AX28" s="919"/>
      <c r="AY28" s="919"/>
      <c r="AZ28" s="919"/>
      <c r="BA28" s="919"/>
      <c r="BB28" s="919"/>
      <c r="BC28" s="919"/>
      <c r="BD28" s="919"/>
      <c r="BE28" s="919"/>
      <c r="BF28" s="919"/>
      <c r="BG28" s="902">
        <f t="shared" si="5"/>
        <v>2148762.8100199997</v>
      </c>
      <c r="BH28" s="976"/>
      <c r="BI28" s="976"/>
      <c r="BJ28" s="977"/>
      <c r="BK28" s="977"/>
      <c r="BL28" s="977"/>
      <c r="BM28" s="977"/>
      <c r="BN28" s="977"/>
      <c r="BO28" s="977"/>
      <c r="BP28" s="977"/>
      <c r="BQ28" s="977"/>
      <c r="BR28" s="977"/>
      <c r="BS28" s="977"/>
      <c r="BT28" s="977"/>
      <c r="BU28" s="977"/>
      <c r="BV28" s="977"/>
      <c r="BW28" s="977"/>
      <c r="BX28" s="977"/>
      <c r="BY28" s="977"/>
      <c r="BZ28" s="977"/>
      <c r="CA28" s="977"/>
      <c r="CB28" s="977"/>
      <c r="CC28" s="977"/>
      <c r="CD28" s="977"/>
      <c r="CE28" s="977"/>
      <c r="CF28" s="977"/>
      <c r="CG28" s="977"/>
      <c r="CH28" s="977"/>
      <c r="CI28" s="977"/>
      <c r="CJ28" s="977"/>
      <c r="CK28" s="977"/>
      <c r="CL28" s="977"/>
      <c r="CM28" s="977"/>
      <c r="CN28" s="977"/>
      <c r="CO28" s="977"/>
      <c r="CP28" s="977"/>
      <c r="CQ28" s="977"/>
      <c r="CR28" s="977"/>
      <c r="CS28" s="977"/>
      <c r="CT28" s="977"/>
      <c r="CU28" s="977"/>
      <c r="CV28" s="977"/>
      <c r="CW28" s="977"/>
      <c r="CX28" s="977"/>
      <c r="CY28" s="977"/>
      <c r="CZ28" s="977"/>
      <c r="DA28" s="977"/>
      <c r="DB28" s="977"/>
      <c r="DC28" s="977"/>
      <c r="DD28" s="977"/>
      <c r="DE28" s="977"/>
      <c r="DF28" s="977"/>
      <c r="DG28" s="977"/>
      <c r="DH28" s="977"/>
      <c r="DI28" s="977"/>
      <c r="DJ28" s="977"/>
      <c r="DK28" s="977"/>
      <c r="DL28" s="977"/>
      <c r="DM28" s="977"/>
      <c r="DN28" s="977"/>
      <c r="DO28" s="977"/>
      <c r="DP28" s="977"/>
      <c r="DQ28" s="977"/>
      <c r="DR28" s="977"/>
      <c r="DS28" s="977"/>
      <c r="DT28" s="977"/>
      <c r="DU28" s="977"/>
      <c r="DV28" s="977"/>
      <c r="DW28" s="977"/>
      <c r="DX28" s="977"/>
      <c r="DY28" s="977"/>
      <c r="DZ28" s="977"/>
      <c r="EA28" s="977"/>
      <c r="EB28" s="977"/>
      <c r="EC28" s="977"/>
      <c r="ED28" s="977"/>
      <c r="EE28" s="977"/>
      <c r="EF28" s="977"/>
      <c r="EG28" s="977"/>
      <c r="EH28" s="977"/>
      <c r="EI28" s="977"/>
      <c r="EJ28" s="977"/>
      <c r="EK28" s="977"/>
      <c r="EL28" s="977"/>
      <c r="EM28" s="977"/>
      <c r="EN28" s="977"/>
      <c r="EO28" s="977"/>
      <c r="EP28" s="977"/>
      <c r="EQ28" s="977"/>
      <c r="ER28" s="977"/>
      <c r="ES28" s="977"/>
      <c r="ET28" s="977"/>
      <c r="EU28" s="977"/>
      <c r="EV28" s="977"/>
      <c r="EW28" s="977"/>
      <c r="EX28" s="977"/>
      <c r="EY28" s="977"/>
      <c r="EZ28" s="977"/>
      <c r="FA28" s="977"/>
      <c r="FB28" s="977"/>
      <c r="FC28" s="977"/>
      <c r="FD28" s="977"/>
      <c r="FE28" s="977"/>
      <c r="FF28" s="977"/>
      <c r="FG28" s="977"/>
      <c r="FH28" s="977"/>
      <c r="FI28" s="977"/>
      <c r="FJ28" s="977"/>
      <c r="FK28" s="977"/>
      <c r="FL28" s="977"/>
      <c r="FM28" s="977"/>
      <c r="FN28" s="977"/>
      <c r="FO28" s="977"/>
      <c r="FP28" s="977"/>
      <c r="FQ28" s="977"/>
      <c r="FR28" s="977"/>
      <c r="FS28" s="977"/>
      <c r="FT28" s="977"/>
      <c r="FU28" s="977"/>
      <c r="FV28" s="977"/>
      <c r="FW28" s="977"/>
      <c r="FX28" s="977"/>
      <c r="FY28" s="977"/>
      <c r="FZ28" s="977"/>
      <c r="GA28" s="977"/>
      <c r="GB28" s="977"/>
      <c r="GC28" s="977"/>
      <c r="GD28" s="977"/>
      <c r="GE28" s="977"/>
      <c r="GF28" s="977"/>
      <c r="GG28" s="977"/>
      <c r="GH28" s="977"/>
      <c r="GI28" s="977"/>
      <c r="GJ28" s="977"/>
      <c r="GK28" s="977"/>
    </row>
    <row r="29" spans="1:193" s="920" customFormat="1" ht="39.950000000000003" customHeight="1">
      <c r="A29" s="904" t="s">
        <v>1528</v>
      </c>
      <c r="B29" s="905" t="s">
        <v>2889</v>
      </c>
      <c r="C29" s="918"/>
      <c r="D29" s="918"/>
      <c r="E29" s="918"/>
      <c r="F29" s="918"/>
      <c r="G29" s="918"/>
      <c r="H29" s="918"/>
      <c r="I29" s="918"/>
      <c r="J29" s="918"/>
      <c r="K29" s="918"/>
      <c r="L29" s="918"/>
      <c r="M29" s="918"/>
      <c r="N29" s="918"/>
      <c r="O29" s="918"/>
      <c r="P29" s="918"/>
      <c r="Q29" s="918"/>
      <c r="R29" s="918"/>
      <c r="S29" s="918"/>
      <c r="T29" s="918"/>
      <c r="U29" s="918"/>
      <c r="V29" s="918"/>
      <c r="W29" s="919"/>
      <c r="X29" s="919"/>
      <c r="Y29" s="908">
        <f>'HP-HC2'!AC46</f>
        <v>7809405.4310999997</v>
      </c>
      <c r="Z29" s="919"/>
      <c r="AA29" s="919"/>
      <c r="AB29" s="919"/>
      <c r="AC29" s="919"/>
      <c r="AD29" s="907"/>
      <c r="AE29" s="907"/>
      <c r="AF29" s="919"/>
      <c r="AG29" s="919"/>
      <c r="AH29" s="919"/>
      <c r="AI29" s="919"/>
      <c r="AJ29" s="919"/>
      <c r="AK29" s="919"/>
      <c r="AL29" s="919"/>
      <c r="AM29" s="919"/>
      <c r="AN29" s="919"/>
      <c r="AO29" s="919"/>
      <c r="AP29" s="919"/>
      <c r="AQ29" s="919"/>
      <c r="AR29" s="919"/>
      <c r="AS29" s="919"/>
      <c r="AT29" s="919"/>
      <c r="AU29" s="919"/>
      <c r="AV29" s="907">
        <f>1080075.1925583+818272</f>
        <v>1898347.1925583</v>
      </c>
      <c r="AW29" s="919"/>
      <c r="AX29" s="919"/>
      <c r="AY29" s="919">
        <f>AY30+AZ30</f>
        <v>11916277.048799999</v>
      </c>
      <c r="AZ29" s="919"/>
      <c r="BA29" s="919"/>
      <c r="BB29" s="919"/>
      <c r="BC29" s="919"/>
      <c r="BD29" s="919"/>
      <c r="BE29" s="919"/>
      <c r="BF29" s="919"/>
      <c r="BG29" s="902">
        <f t="shared" si="5"/>
        <v>21624029.672458299</v>
      </c>
      <c r="BH29" s="976"/>
      <c r="BI29" s="976"/>
      <c r="BJ29" s="977"/>
      <c r="BK29" s="977"/>
      <c r="BL29" s="977"/>
      <c r="BM29" s="977"/>
      <c r="BN29" s="977"/>
      <c r="BO29" s="977"/>
      <c r="BP29" s="977"/>
      <c r="BQ29" s="977"/>
      <c r="BR29" s="977"/>
      <c r="BS29" s="977"/>
      <c r="BT29" s="977"/>
      <c r="BU29" s="977"/>
      <c r="BV29" s="977"/>
      <c r="BW29" s="977"/>
      <c r="BX29" s="977"/>
      <c r="BY29" s="977"/>
      <c r="BZ29" s="977"/>
      <c r="CA29" s="977"/>
      <c r="CB29" s="977"/>
      <c r="CC29" s="977"/>
      <c r="CD29" s="977"/>
      <c r="CE29" s="977"/>
      <c r="CF29" s="977"/>
      <c r="CG29" s="977"/>
      <c r="CH29" s="977"/>
      <c r="CI29" s="977"/>
      <c r="CJ29" s="977"/>
      <c r="CK29" s="977"/>
      <c r="CL29" s="977"/>
      <c r="CM29" s="977"/>
      <c r="CN29" s="977"/>
      <c r="CO29" s="977"/>
      <c r="CP29" s="977"/>
      <c r="CQ29" s="977"/>
      <c r="CR29" s="977"/>
      <c r="CS29" s="977"/>
      <c r="CT29" s="977"/>
      <c r="CU29" s="977"/>
      <c r="CV29" s="977"/>
      <c r="CW29" s="977"/>
      <c r="CX29" s="977"/>
      <c r="CY29" s="977"/>
      <c r="CZ29" s="977"/>
      <c r="DA29" s="977"/>
      <c r="DB29" s="977"/>
      <c r="DC29" s="977"/>
      <c r="DD29" s="977"/>
      <c r="DE29" s="977"/>
      <c r="DF29" s="977"/>
      <c r="DG29" s="977"/>
      <c r="DH29" s="977"/>
      <c r="DI29" s="977"/>
      <c r="DJ29" s="977"/>
      <c r="DK29" s="977"/>
      <c r="DL29" s="977"/>
      <c r="DM29" s="977"/>
      <c r="DN29" s="977"/>
      <c r="DO29" s="977"/>
      <c r="DP29" s="977"/>
      <c r="DQ29" s="977"/>
      <c r="DR29" s="977"/>
      <c r="DS29" s="977"/>
      <c r="DT29" s="977"/>
      <c r="DU29" s="977"/>
      <c r="DV29" s="977"/>
      <c r="DW29" s="977"/>
      <c r="DX29" s="977"/>
      <c r="DY29" s="977"/>
      <c r="DZ29" s="977"/>
      <c r="EA29" s="977"/>
      <c r="EB29" s="977"/>
      <c r="EC29" s="977"/>
      <c r="ED29" s="977"/>
      <c r="EE29" s="977"/>
      <c r="EF29" s="977"/>
      <c r="EG29" s="977"/>
      <c r="EH29" s="977"/>
      <c r="EI29" s="977"/>
      <c r="EJ29" s="977"/>
      <c r="EK29" s="977"/>
      <c r="EL29" s="977"/>
      <c r="EM29" s="977"/>
      <c r="EN29" s="977"/>
      <c r="EO29" s="977"/>
      <c r="EP29" s="977"/>
      <c r="EQ29" s="977"/>
      <c r="ER29" s="977"/>
      <c r="ES29" s="977"/>
      <c r="ET29" s="977"/>
      <c r="EU29" s="977"/>
      <c r="EV29" s="977"/>
      <c r="EW29" s="977"/>
      <c r="EX29" s="977"/>
      <c r="EY29" s="977"/>
      <c r="EZ29" s="977"/>
      <c r="FA29" s="977"/>
      <c r="FB29" s="977"/>
      <c r="FC29" s="977"/>
      <c r="FD29" s="977"/>
      <c r="FE29" s="977"/>
      <c r="FF29" s="977"/>
      <c r="FG29" s="977"/>
      <c r="FH29" s="977"/>
      <c r="FI29" s="977"/>
      <c r="FJ29" s="977"/>
      <c r="FK29" s="977"/>
      <c r="FL29" s="977"/>
      <c r="FM29" s="977"/>
      <c r="FN29" s="977"/>
      <c r="FO29" s="977"/>
      <c r="FP29" s="977"/>
      <c r="FQ29" s="977"/>
      <c r="FR29" s="977"/>
      <c r="FS29" s="977"/>
      <c r="FT29" s="977"/>
      <c r="FU29" s="977"/>
      <c r="FV29" s="977"/>
      <c r="FW29" s="977"/>
      <c r="FX29" s="977"/>
      <c r="FY29" s="977"/>
      <c r="FZ29" s="977"/>
      <c r="GA29" s="977"/>
      <c r="GB29" s="977"/>
      <c r="GC29" s="977"/>
      <c r="GD29" s="977"/>
      <c r="GE29" s="977"/>
      <c r="GF29" s="977"/>
      <c r="GG29" s="977"/>
      <c r="GH29" s="977"/>
      <c r="GI29" s="977"/>
      <c r="GJ29" s="977"/>
      <c r="GK29" s="977"/>
    </row>
    <row r="30" spans="1:193" s="903" customFormat="1" ht="69.75" customHeight="1">
      <c r="A30" s="898" t="s">
        <v>2890</v>
      </c>
      <c r="B30" s="899" t="s">
        <v>2891</v>
      </c>
      <c r="C30" s="921"/>
      <c r="D30" s="921"/>
      <c r="E30" s="921"/>
      <c r="F30" s="921"/>
      <c r="G30" s="921"/>
      <c r="H30" s="921"/>
      <c r="I30" s="921"/>
      <c r="J30" s="921"/>
      <c r="K30" s="921"/>
      <c r="L30" s="921"/>
      <c r="M30" s="921"/>
      <c r="N30" s="921"/>
      <c r="O30" s="921"/>
      <c r="P30" s="921"/>
      <c r="Q30" s="921"/>
      <c r="R30" s="921"/>
      <c r="S30" s="921"/>
      <c r="T30" s="921"/>
      <c r="U30" s="921"/>
      <c r="V30" s="921"/>
      <c r="W30" s="921"/>
      <c r="X30" s="921"/>
      <c r="Y30" s="921"/>
      <c r="Z30" s="921"/>
      <c r="AA30" s="921"/>
      <c r="AB30" s="921"/>
      <c r="AC30" s="921"/>
      <c r="AD30" s="921"/>
      <c r="AE30" s="921"/>
      <c r="AF30" s="921"/>
      <c r="AG30" s="921"/>
      <c r="AH30" s="921"/>
      <c r="AI30" s="921"/>
      <c r="AJ30" s="921"/>
      <c r="AK30" s="921"/>
      <c r="AL30" s="921"/>
      <c r="AM30" s="921"/>
      <c r="AN30" s="921"/>
      <c r="AO30" s="921"/>
      <c r="AP30" s="921"/>
      <c r="AQ30" s="921"/>
      <c r="AR30" s="921"/>
      <c r="AS30" s="921"/>
      <c r="AT30" s="921"/>
      <c r="AU30" s="921"/>
      <c r="AV30" s="921"/>
      <c r="AW30" s="921">
        <f>154570.4+AX30+BA30</f>
        <v>24473575.448799998</v>
      </c>
      <c r="AX30" s="921">
        <f>AY30+AZ30</f>
        <v>11916277.048799999</v>
      </c>
      <c r="AY30" s="922">
        <f>AY31+AY36</f>
        <v>10535403.614499999</v>
      </c>
      <c r="AZ30" s="922">
        <f>AZ31+AZ36</f>
        <v>1380873.4342999998</v>
      </c>
      <c r="BA30" s="923">
        <f>BA31+BA36</f>
        <v>12402728</v>
      </c>
      <c r="BB30" s="923"/>
      <c r="BC30" s="923"/>
      <c r="BD30" s="923"/>
      <c r="BE30" s="923"/>
      <c r="BF30" s="923">
        <f>BF31+BF36</f>
        <v>1134447.8</v>
      </c>
      <c r="BG30" s="902">
        <f t="shared" si="5"/>
        <v>61843305.346399993</v>
      </c>
      <c r="BH30" s="976"/>
      <c r="BI30" s="976"/>
      <c r="BJ30" s="976"/>
      <c r="BK30" s="976"/>
      <c r="BL30" s="976"/>
      <c r="BM30" s="976"/>
      <c r="BN30" s="976"/>
      <c r="BO30" s="976"/>
      <c r="BP30" s="976"/>
      <c r="BQ30" s="976"/>
      <c r="BR30" s="976"/>
      <c r="BS30" s="976"/>
      <c r="BT30" s="976"/>
      <c r="BU30" s="976"/>
      <c r="BV30" s="976"/>
      <c r="BW30" s="976"/>
      <c r="BX30" s="976"/>
      <c r="BY30" s="976"/>
      <c r="BZ30" s="976"/>
      <c r="CA30" s="976"/>
      <c r="CB30" s="976"/>
      <c r="CC30" s="976"/>
      <c r="CD30" s="976"/>
      <c r="CE30" s="976"/>
      <c r="CF30" s="976"/>
      <c r="CG30" s="976"/>
      <c r="CH30" s="976"/>
      <c r="CI30" s="976"/>
      <c r="CJ30" s="976"/>
      <c r="CK30" s="976"/>
      <c r="CL30" s="976"/>
      <c r="CM30" s="976"/>
      <c r="CN30" s="976"/>
      <c r="CO30" s="976"/>
      <c r="CP30" s="976"/>
      <c r="CQ30" s="976"/>
      <c r="CR30" s="976"/>
      <c r="CS30" s="976"/>
      <c r="CT30" s="976"/>
      <c r="CU30" s="976"/>
      <c r="CV30" s="976"/>
      <c r="CW30" s="976"/>
      <c r="CX30" s="976"/>
      <c r="CY30" s="976"/>
      <c r="CZ30" s="976"/>
      <c r="DA30" s="976"/>
      <c r="DB30" s="976"/>
      <c r="DC30" s="976"/>
      <c r="DD30" s="976"/>
      <c r="DE30" s="976"/>
      <c r="DF30" s="976"/>
      <c r="DG30" s="976"/>
      <c r="DH30" s="976"/>
      <c r="DI30" s="976"/>
      <c r="DJ30" s="976"/>
      <c r="DK30" s="976"/>
      <c r="DL30" s="976"/>
      <c r="DM30" s="976"/>
      <c r="DN30" s="976"/>
      <c r="DO30" s="976"/>
      <c r="DP30" s="976"/>
      <c r="DQ30" s="976"/>
      <c r="DR30" s="976"/>
      <c r="DS30" s="976"/>
      <c r="DT30" s="976"/>
      <c r="DU30" s="976"/>
      <c r="DV30" s="976"/>
      <c r="DW30" s="976"/>
      <c r="DX30" s="976"/>
      <c r="DY30" s="976"/>
      <c r="DZ30" s="976"/>
      <c r="EA30" s="976"/>
      <c r="EB30" s="976"/>
      <c r="EC30" s="976"/>
      <c r="ED30" s="976"/>
      <c r="EE30" s="976"/>
      <c r="EF30" s="976"/>
      <c r="EG30" s="976"/>
      <c r="EH30" s="976"/>
      <c r="EI30" s="976"/>
      <c r="EJ30" s="976"/>
      <c r="EK30" s="976"/>
      <c r="EL30" s="976"/>
      <c r="EM30" s="976"/>
      <c r="EN30" s="976"/>
      <c r="EO30" s="976"/>
      <c r="EP30" s="976"/>
      <c r="EQ30" s="976"/>
      <c r="ER30" s="976"/>
      <c r="ES30" s="976"/>
      <c r="ET30" s="976"/>
      <c r="EU30" s="976"/>
      <c r="EV30" s="976"/>
      <c r="EW30" s="976"/>
      <c r="EX30" s="976"/>
      <c r="EY30" s="976"/>
      <c r="EZ30" s="976"/>
      <c r="FA30" s="976"/>
      <c r="FB30" s="976"/>
      <c r="FC30" s="976"/>
      <c r="FD30" s="976"/>
      <c r="FE30" s="976"/>
      <c r="FF30" s="976"/>
      <c r="FG30" s="976"/>
      <c r="FH30" s="976"/>
      <c r="FI30" s="976"/>
      <c r="FJ30" s="976"/>
      <c r="FK30" s="976"/>
      <c r="FL30" s="976"/>
      <c r="FM30" s="976"/>
      <c r="FN30" s="976"/>
      <c r="FO30" s="976"/>
      <c r="FP30" s="976"/>
      <c r="FQ30" s="976"/>
      <c r="FR30" s="976"/>
      <c r="FS30" s="976"/>
      <c r="FT30" s="976"/>
      <c r="FU30" s="976"/>
      <c r="FV30" s="976"/>
      <c r="FW30" s="976"/>
      <c r="FX30" s="976"/>
      <c r="FY30" s="976"/>
      <c r="FZ30" s="976"/>
      <c r="GA30" s="976"/>
      <c r="GB30" s="976"/>
      <c r="GC30" s="976"/>
      <c r="GD30" s="976"/>
      <c r="GE30" s="976"/>
      <c r="GF30" s="976"/>
      <c r="GG30" s="976"/>
      <c r="GH30" s="976"/>
      <c r="GI30" s="976"/>
      <c r="GJ30" s="976"/>
      <c r="GK30" s="976"/>
    </row>
    <row r="31" spans="1:193" s="862" customFormat="1" ht="64.5" customHeight="1">
      <c r="A31" s="904" t="s">
        <v>2892</v>
      </c>
      <c r="B31" s="905" t="s">
        <v>2891</v>
      </c>
      <c r="C31" s="906"/>
      <c r="D31" s="906"/>
      <c r="E31" s="906"/>
      <c r="F31" s="906"/>
      <c r="G31" s="906"/>
      <c r="H31" s="906"/>
      <c r="I31" s="906"/>
      <c r="J31" s="906"/>
      <c r="K31" s="906"/>
      <c r="L31" s="906"/>
      <c r="M31" s="906"/>
      <c r="N31" s="906"/>
      <c r="O31" s="906"/>
      <c r="P31" s="906"/>
      <c r="Q31" s="906"/>
      <c r="R31" s="906"/>
      <c r="S31" s="906"/>
      <c r="T31" s="906"/>
      <c r="U31" s="906"/>
      <c r="V31" s="906"/>
      <c r="W31" s="908"/>
      <c r="X31" s="908"/>
      <c r="Y31" s="908"/>
      <c r="Z31" s="908"/>
      <c r="AA31" s="908"/>
      <c r="AB31" s="908"/>
      <c r="AC31" s="908"/>
      <c r="AD31" s="908"/>
      <c r="AE31" s="908"/>
      <c r="AF31" s="908"/>
      <c r="AG31" s="908"/>
      <c r="AH31" s="908"/>
      <c r="AI31" s="908"/>
      <c r="AJ31" s="908"/>
      <c r="AK31" s="908"/>
      <c r="AL31" s="908"/>
      <c r="AM31" s="908"/>
      <c r="AN31" s="908"/>
      <c r="AO31" s="908"/>
      <c r="AP31" s="908"/>
      <c r="AQ31" s="908"/>
      <c r="AR31" s="908"/>
      <c r="AS31" s="908"/>
      <c r="AT31" s="908"/>
      <c r="AU31" s="908"/>
      <c r="AV31" s="908"/>
      <c r="AW31" s="908"/>
      <c r="AX31" s="908"/>
      <c r="AY31" s="908">
        <f>AY32+AY33+AY34+AY35</f>
        <v>10535403.614499999</v>
      </c>
      <c r="AZ31" s="908">
        <f>AZ32+AZ33+AZ34+AZ35</f>
        <v>1380873.4342999998</v>
      </c>
      <c r="BA31" s="908">
        <f>'HF-HP_sha'!W49</f>
        <v>3401532</v>
      </c>
      <c r="BB31" s="908"/>
      <c r="BC31" s="908"/>
      <c r="BD31" s="908"/>
      <c r="BE31" s="908"/>
      <c r="BF31" s="908">
        <f>BF32+BF33+BF34+BF35</f>
        <v>1134447.8</v>
      </c>
      <c r="BG31" s="902">
        <f t="shared" si="5"/>
        <v>16452256.8488</v>
      </c>
      <c r="BH31" s="976"/>
      <c r="BI31" s="976"/>
      <c r="BJ31" s="976"/>
      <c r="BK31" s="976"/>
      <c r="BL31" s="976"/>
      <c r="BM31" s="976"/>
      <c r="BN31" s="976"/>
      <c r="BO31" s="976"/>
      <c r="BP31" s="976"/>
      <c r="BQ31" s="976"/>
      <c r="BR31" s="976"/>
      <c r="BS31" s="976"/>
      <c r="BT31" s="976"/>
      <c r="BU31" s="976"/>
      <c r="BV31" s="976"/>
      <c r="BW31" s="976"/>
      <c r="BX31" s="976"/>
      <c r="BY31" s="976"/>
      <c r="BZ31" s="976"/>
      <c r="CA31" s="976"/>
      <c r="CB31" s="976"/>
      <c r="CC31" s="976"/>
      <c r="CD31" s="976"/>
      <c r="CE31" s="976"/>
      <c r="CF31" s="976"/>
      <c r="CG31" s="976"/>
      <c r="CH31" s="976"/>
      <c r="CI31" s="976"/>
      <c r="CJ31" s="976"/>
      <c r="CK31" s="976"/>
      <c r="CL31" s="976"/>
      <c r="CM31" s="976"/>
      <c r="CN31" s="976"/>
      <c r="CO31" s="976"/>
      <c r="CP31" s="976"/>
      <c r="CQ31" s="976"/>
      <c r="CR31" s="976"/>
      <c r="CS31" s="976"/>
      <c r="CT31" s="976"/>
      <c r="CU31" s="976"/>
      <c r="CV31" s="976"/>
      <c r="CW31" s="976"/>
      <c r="CX31" s="976"/>
      <c r="CY31" s="976"/>
      <c r="CZ31" s="976"/>
      <c r="DA31" s="976"/>
      <c r="DB31" s="976"/>
      <c r="DC31" s="976"/>
      <c r="DD31" s="976"/>
      <c r="DE31" s="976"/>
      <c r="DF31" s="976"/>
      <c r="DG31" s="976"/>
      <c r="DH31" s="976"/>
      <c r="DI31" s="976"/>
      <c r="DJ31" s="976"/>
      <c r="DK31" s="976"/>
      <c r="DL31" s="976"/>
      <c r="DM31" s="976"/>
      <c r="DN31" s="976"/>
      <c r="DO31" s="976"/>
      <c r="DP31" s="976"/>
      <c r="DQ31" s="976"/>
      <c r="DR31" s="976"/>
      <c r="DS31" s="976"/>
      <c r="DT31" s="976"/>
      <c r="DU31" s="976"/>
      <c r="DV31" s="976"/>
      <c r="DW31" s="976"/>
      <c r="DX31" s="976"/>
      <c r="DY31" s="976"/>
      <c r="DZ31" s="976"/>
      <c r="EA31" s="976"/>
      <c r="EB31" s="976"/>
      <c r="EC31" s="976"/>
      <c r="ED31" s="976"/>
      <c r="EE31" s="976"/>
      <c r="EF31" s="976"/>
      <c r="EG31" s="976"/>
      <c r="EH31" s="976"/>
      <c r="EI31" s="976"/>
      <c r="EJ31" s="976"/>
      <c r="EK31" s="976"/>
      <c r="EL31" s="976"/>
      <c r="EM31" s="976"/>
      <c r="EN31" s="976"/>
      <c r="EO31" s="976"/>
      <c r="EP31" s="976"/>
      <c r="EQ31" s="976"/>
      <c r="ER31" s="976"/>
      <c r="ES31" s="976"/>
      <c r="ET31" s="976"/>
      <c r="EU31" s="976"/>
      <c r="EV31" s="976"/>
      <c r="EW31" s="976"/>
      <c r="EX31" s="976"/>
      <c r="EY31" s="976"/>
      <c r="EZ31" s="976"/>
      <c r="FA31" s="976"/>
      <c r="FB31" s="976"/>
      <c r="FC31" s="976"/>
      <c r="FD31" s="976"/>
      <c r="FE31" s="976"/>
      <c r="FF31" s="976"/>
      <c r="FG31" s="976"/>
      <c r="FH31" s="976"/>
      <c r="FI31" s="976"/>
      <c r="FJ31" s="976"/>
      <c r="FK31" s="976"/>
      <c r="FL31" s="976"/>
      <c r="FM31" s="976"/>
      <c r="FN31" s="976"/>
      <c r="FO31" s="976"/>
      <c r="FP31" s="976"/>
      <c r="FQ31" s="976"/>
      <c r="FR31" s="976"/>
      <c r="FS31" s="976"/>
      <c r="FT31" s="976"/>
      <c r="FU31" s="976"/>
      <c r="FV31" s="976"/>
      <c r="FW31" s="976"/>
      <c r="FX31" s="976"/>
      <c r="FY31" s="976"/>
      <c r="FZ31" s="976"/>
      <c r="GA31" s="976"/>
      <c r="GB31" s="976"/>
      <c r="GC31" s="976"/>
      <c r="GD31" s="976"/>
      <c r="GE31" s="976"/>
      <c r="GF31" s="976"/>
      <c r="GG31" s="976"/>
      <c r="GH31" s="976"/>
      <c r="GI31" s="976"/>
      <c r="GJ31" s="976"/>
      <c r="GK31" s="976"/>
    </row>
    <row r="32" spans="1:193" s="863" customFormat="1" ht="66" customHeight="1">
      <c r="A32" s="924" t="s">
        <v>2893</v>
      </c>
      <c r="B32" s="925" t="s">
        <v>2894</v>
      </c>
      <c r="C32" s="910"/>
      <c r="D32" s="910"/>
      <c r="E32" s="910"/>
      <c r="F32" s="910"/>
      <c r="G32" s="910"/>
      <c r="H32" s="910"/>
      <c r="I32" s="910"/>
      <c r="J32" s="910"/>
      <c r="K32" s="910"/>
      <c r="L32" s="910"/>
      <c r="M32" s="910"/>
      <c r="N32" s="910"/>
      <c r="O32" s="910"/>
      <c r="P32" s="910"/>
      <c r="Q32" s="910"/>
      <c r="R32" s="910"/>
      <c r="S32" s="910"/>
      <c r="T32" s="910"/>
      <c r="U32" s="910"/>
      <c r="V32" s="910"/>
      <c r="W32" s="912"/>
      <c r="X32" s="912"/>
      <c r="Y32" s="912"/>
      <c r="Z32" s="912"/>
      <c r="AA32" s="912"/>
      <c r="AB32" s="912"/>
      <c r="AC32" s="912"/>
      <c r="AD32" s="912"/>
      <c r="AE32" s="912"/>
      <c r="AF32" s="912"/>
      <c r="AG32" s="912"/>
      <c r="AH32" s="912"/>
      <c r="AI32" s="912"/>
      <c r="AJ32" s="912"/>
      <c r="AK32" s="912"/>
      <c r="AL32" s="912"/>
      <c r="AM32" s="912"/>
      <c r="AN32" s="912"/>
      <c r="AO32" s="912"/>
      <c r="AP32" s="912"/>
      <c r="AQ32" s="912"/>
      <c r="AR32" s="912"/>
      <c r="AS32" s="912"/>
      <c r="AT32" s="912"/>
      <c r="AU32" s="912"/>
      <c r="AV32" s="912"/>
      <c r="AW32" s="912"/>
      <c r="AX32" s="912"/>
      <c r="AY32" s="911"/>
      <c r="AZ32" s="912"/>
      <c r="BA32" s="912"/>
      <c r="BB32" s="912"/>
      <c r="BC32" s="912"/>
      <c r="BD32" s="912"/>
      <c r="BE32" s="912"/>
      <c r="BF32" s="912"/>
      <c r="BG32" s="902">
        <f t="shared" si="5"/>
        <v>0</v>
      </c>
      <c r="BH32" s="976"/>
      <c r="BI32" s="976"/>
      <c r="BJ32" s="976"/>
      <c r="BK32" s="976"/>
      <c r="BL32" s="976"/>
      <c r="BM32" s="976"/>
      <c r="BN32" s="976"/>
      <c r="BO32" s="976"/>
      <c r="BP32" s="976"/>
      <c r="BQ32" s="976"/>
      <c r="BR32" s="976"/>
      <c r="BS32" s="976"/>
      <c r="BT32" s="976"/>
      <c r="BU32" s="976"/>
      <c r="BV32" s="976"/>
      <c r="BW32" s="976"/>
      <c r="BX32" s="976"/>
      <c r="BY32" s="976"/>
      <c r="BZ32" s="976"/>
      <c r="CA32" s="976"/>
      <c r="CB32" s="976"/>
      <c r="CC32" s="976"/>
      <c r="CD32" s="976"/>
      <c r="CE32" s="976"/>
      <c r="CF32" s="976"/>
      <c r="CG32" s="976"/>
      <c r="CH32" s="976"/>
      <c r="CI32" s="976"/>
      <c r="CJ32" s="976"/>
      <c r="CK32" s="976"/>
      <c r="CL32" s="976"/>
      <c r="CM32" s="976"/>
      <c r="CN32" s="976"/>
      <c r="CO32" s="976"/>
      <c r="CP32" s="976"/>
      <c r="CQ32" s="976"/>
      <c r="CR32" s="976"/>
      <c r="CS32" s="976"/>
      <c r="CT32" s="976"/>
      <c r="CU32" s="976"/>
      <c r="CV32" s="976"/>
      <c r="CW32" s="976"/>
      <c r="CX32" s="976"/>
      <c r="CY32" s="976"/>
      <c r="CZ32" s="976"/>
      <c r="DA32" s="976"/>
      <c r="DB32" s="976"/>
      <c r="DC32" s="976"/>
      <c r="DD32" s="976"/>
      <c r="DE32" s="976"/>
      <c r="DF32" s="976"/>
      <c r="DG32" s="976"/>
      <c r="DH32" s="976"/>
      <c r="DI32" s="976"/>
      <c r="DJ32" s="976"/>
      <c r="DK32" s="976"/>
      <c r="DL32" s="976"/>
      <c r="DM32" s="976"/>
      <c r="DN32" s="976"/>
      <c r="DO32" s="976"/>
      <c r="DP32" s="976"/>
      <c r="DQ32" s="976"/>
      <c r="DR32" s="976"/>
      <c r="DS32" s="976"/>
      <c r="DT32" s="976"/>
      <c r="DU32" s="976"/>
      <c r="DV32" s="976"/>
      <c r="DW32" s="976"/>
      <c r="DX32" s="976"/>
      <c r="DY32" s="976"/>
      <c r="DZ32" s="976"/>
      <c r="EA32" s="976"/>
      <c r="EB32" s="976"/>
      <c r="EC32" s="976"/>
      <c r="ED32" s="976"/>
      <c r="EE32" s="976"/>
      <c r="EF32" s="976"/>
      <c r="EG32" s="976"/>
      <c r="EH32" s="976"/>
      <c r="EI32" s="976"/>
      <c r="EJ32" s="976"/>
      <c r="EK32" s="976"/>
      <c r="EL32" s="976"/>
      <c r="EM32" s="976"/>
      <c r="EN32" s="976"/>
      <c r="EO32" s="976"/>
      <c r="EP32" s="976"/>
      <c r="EQ32" s="976"/>
      <c r="ER32" s="976"/>
      <c r="ES32" s="976"/>
      <c r="ET32" s="976"/>
      <c r="EU32" s="976"/>
      <c r="EV32" s="976"/>
      <c r="EW32" s="976"/>
      <c r="EX32" s="976"/>
      <c r="EY32" s="976"/>
      <c r="EZ32" s="976"/>
      <c r="FA32" s="976"/>
      <c r="FB32" s="976"/>
      <c r="FC32" s="976"/>
      <c r="FD32" s="976"/>
      <c r="FE32" s="976"/>
      <c r="FF32" s="976"/>
      <c r="FG32" s="976"/>
      <c r="FH32" s="976"/>
      <c r="FI32" s="976"/>
      <c r="FJ32" s="976"/>
      <c r="FK32" s="976"/>
      <c r="FL32" s="976"/>
      <c r="FM32" s="976"/>
      <c r="FN32" s="976"/>
      <c r="FO32" s="976"/>
      <c r="FP32" s="976"/>
      <c r="FQ32" s="976"/>
      <c r="FR32" s="976"/>
      <c r="FS32" s="976"/>
      <c r="FT32" s="976"/>
      <c r="FU32" s="976"/>
      <c r="FV32" s="976"/>
      <c r="FW32" s="976"/>
      <c r="FX32" s="976"/>
      <c r="FY32" s="976"/>
      <c r="FZ32" s="976"/>
      <c r="GA32" s="976"/>
      <c r="GB32" s="976"/>
      <c r="GC32" s="976"/>
      <c r="GD32" s="976"/>
      <c r="GE32" s="976"/>
      <c r="GF32" s="976"/>
      <c r="GG32" s="976"/>
      <c r="GH32" s="976"/>
      <c r="GI32" s="976"/>
      <c r="GJ32" s="976"/>
      <c r="GK32" s="976"/>
    </row>
    <row r="33" spans="1:193" s="864" customFormat="1" ht="68.25" customHeight="1">
      <c r="A33" s="924" t="s">
        <v>1544</v>
      </c>
      <c r="B33" s="925" t="s">
        <v>2895</v>
      </c>
      <c r="C33" s="914"/>
      <c r="D33" s="914"/>
      <c r="E33" s="914"/>
      <c r="F33" s="914"/>
      <c r="G33" s="914"/>
      <c r="H33" s="914"/>
      <c r="I33" s="914"/>
      <c r="J33" s="914"/>
      <c r="K33" s="914"/>
      <c r="L33" s="914"/>
      <c r="M33" s="914"/>
      <c r="N33" s="914"/>
      <c r="O33" s="914"/>
      <c r="P33" s="914"/>
      <c r="Q33" s="914"/>
      <c r="R33" s="914"/>
      <c r="S33" s="914"/>
      <c r="T33" s="914"/>
      <c r="U33" s="914"/>
      <c r="V33" s="914"/>
      <c r="W33" s="916"/>
      <c r="X33" s="916"/>
      <c r="Y33" s="916"/>
      <c r="Z33" s="916"/>
      <c r="AA33" s="916"/>
      <c r="AB33" s="916"/>
      <c r="AC33" s="916"/>
      <c r="AD33" s="916"/>
      <c r="AE33" s="916"/>
      <c r="AF33" s="916"/>
      <c r="AG33" s="916"/>
      <c r="AH33" s="916"/>
      <c r="AI33" s="916"/>
      <c r="AJ33" s="916"/>
      <c r="AK33" s="916"/>
      <c r="AL33" s="916"/>
      <c r="AM33" s="916"/>
      <c r="AN33" s="916"/>
      <c r="AO33" s="916"/>
      <c r="AP33" s="916"/>
      <c r="AQ33" s="916"/>
      <c r="AR33" s="916"/>
      <c r="AS33" s="916"/>
      <c r="AT33" s="916"/>
      <c r="AU33" s="916"/>
      <c r="AV33" s="916"/>
      <c r="AW33" s="916"/>
      <c r="AX33" s="916"/>
      <c r="AY33" s="916">
        <f>'HP-HC2'!BH53</f>
        <v>10535403.614499999</v>
      </c>
      <c r="AZ33" s="916"/>
      <c r="BA33" s="916"/>
      <c r="BB33" s="916"/>
      <c r="BC33" s="916"/>
      <c r="BD33" s="916"/>
      <c r="BE33" s="916"/>
      <c r="BF33" s="916"/>
      <c r="BG33" s="902">
        <f t="shared" si="5"/>
        <v>10535403.614499999</v>
      </c>
      <c r="BH33" s="976"/>
      <c r="BI33" s="976"/>
      <c r="BJ33" s="976"/>
      <c r="BK33" s="976"/>
      <c r="BL33" s="976"/>
      <c r="BM33" s="976"/>
      <c r="BN33" s="976"/>
      <c r="BO33" s="976"/>
      <c r="BP33" s="976"/>
      <c r="BQ33" s="976"/>
      <c r="BR33" s="976"/>
      <c r="BS33" s="976"/>
      <c r="BT33" s="976"/>
      <c r="BU33" s="976"/>
      <c r="BV33" s="976"/>
      <c r="BW33" s="976"/>
      <c r="BX33" s="976"/>
      <c r="BY33" s="976"/>
      <c r="BZ33" s="976"/>
      <c r="CA33" s="976"/>
      <c r="CB33" s="976"/>
      <c r="CC33" s="976"/>
      <c r="CD33" s="976"/>
      <c r="CE33" s="976"/>
      <c r="CF33" s="976"/>
      <c r="CG33" s="976"/>
      <c r="CH33" s="976"/>
      <c r="CI33" s="976"/>
      <c r="CJ33" s="976"/>
      <c r="CK33" s="976"/>
      <c r="CL33" s="976"/>
      <c r="CM33" s="976"/>
      <c r="CN33" s="976"/>
      <c r="CO33" s="976"/>
      <c r="CP33" s="976"/>
      <c r="CQ33" s="976"/>
      <c r="CR33" s="976"/>
      <c r="CS33" s="976"/>
      <c r="CT33" s="976"/>
      <c r="CU33" s="976"/>
      <c r="CV33" s="976"/>
      <c r="CW33" s="976"/>
      <c r="CX33" s="976"/>
      <c r="CY33" s="976"/>
      <c r="CZ33" s="976"/>
      <c r="DA33" s="976"/>
      <c r="DB33" s="976"/>
      <c r="DC33" s="976"/>
      <c r="DD33" s="976"/>
      <c r="DE33" s="976"/>
      <c r="DF33" s="976"/>
      <c r="DG33" s="976"/>
      <c r="DH33" s="976"/>
      <c r="DI33" s="976"/>
      <c r="DJ33" s="976"/>
      <c r="DK33" s="976"/>
      <c r="DL33" s="976"/>
      <c r="DM33" s="976"/>
      <c r="DN33" s="976"/>
      <c r="DO33" s="976"/>
      <c r="DP33" s="976"/>
      <c r="DQ33" s="976"/>
      <c r="DR33" s="976"/>
      <c r="DS33" s="976"/>
      <c r="DT33" s="976"/>
      <c r="DU33" s="976"/>
      <c r="DV33" s="976"/>
      <c r="DW33" s="976"/>
      <c r="DX33" s="976"/>
      <c r="DY33" s="976"/>
      <c r="DZ33" s="976"/>
      <c r="EA33" s="976"/>
      <c r="EB33" s="976"/>
      <c r="EC33" s="976"/>
      <c r="ED33" s="976"/>
      <c r="EE33" s="976"/>
      <c r="EF33" s="976"/>
      <c r="EG33" s="976"/>
      <c r="EH33" s="976"/>
      <c r="EI33" s="976"/>
      <c r="EJ33" s="976"/>
      <c r="EK33" s="976"/>
      <c r="EL33" s="976"/>
      <c r="EM33" s="976"/>
      <c r="EN33" s="976"/>
      <c r="EO33" s="976"/>
      <c r="EP33" s="976"/>
      <c r="EQ33" s="976"/>
      <c r="ER33" s="976"/>
      <c r="ES33" s="976"/>
      <c r="ET33" s="976"/>
      <c r="EU33" s="976"/>
      <c r="EV33" s="976"/>
      <c r="EW33" s="976"/>
      <c r="EX33" s="976"/>
      <c r="EY33" s="976"/>
      <c r="EZ33" s="976"/>
      <c r="FA33" s="976"/>
      <c r="FB33" s="976"/>
      <c r="FC33" s="976"/>
      <c r="FD33" s="976"/>
      <c r="FE33" s="976"/>
      <c r="FF33" s="976"/>
      <c r="FG33" s="976"/>
      <c r="FH33" s="976"/>
      <c r="FI33" s="976"/>
      <c r="FJ33" s="976"/>
      <c r="FK33" s="976"/>
      <c r="FL33" s="976"/>
      <c r="FM33" s="976"/>
      <c r="FN33" s="976"/>
      <c r="FO33" s="976"/>
      <c r="FP33" s="976"/>
      <c r="FQ33" s="976"/>
      <c r="FR33" s="976"/>
      <c r="FS33" s="976"/>
      <c r="FT33" s="976"/>
      <c r="FU33" s="976"/>
      <c r="FV33" s="976"/>
      <c r="FW33" s="976"/>
      <c r="FX33" s="976"/>
      <c r="FY33" s="976"/>
      <c r="FZ33" s="976"/>
      <c r="GA33" s="976"/>
      <c r="GB33" s="976"/>
      <c r="GC33" s="976"/>
      <c r="GD33" s="976"/>
      <c r="GE33" s="976"/>
      <c r="GF33" s="976"/>
      <c r="GG33" s="976"/>
      <c r="GH33" s="976"/>
      <c r="GI33" s="976"/>
      <c r="GJ33" s="976"/>
      <c r="GK33" s="976"/>
    </row>
    <row r="34" spans="1:193" s="864" customFormat="1" ht="39.950000000000003" customHeight="1">
      <c r="A34" s="924" t="s">
        <v>1546</v>
      </c>
      <c r="B34" s="925" t="s">
        <v>2896</v>
      </c>
      <c r="C34" s="914"/>
      <c r="D34" s="914"/>
      <c r="E34" s="914"/>
      <c r="F34" s="914"/>
      <c r="G34" s="914"/>
      <c r="H34" s="914"/>
      <c r="I34" s="914"/>
      <c r="J34" s="914"/>
      <c r="K34" s="914"/>
      <c r="L34" s="914"/>
      <c r="M34" s="914"/>
      <c r="N34" s="914"/>
      <c r="O34" s="914"/>
      <c r="P34" s="914"/>
      <c r="Q34" s="914"/>
      <c r="R34" s="914"/>
      <c r="S34" s="914"/>
      <c r="T34" s="914"/>
      <c r="U34" s="914"/>
      <c r="V34" s="914"/>
      <c r="W34" s="916"/>
      <c r="X34" s="916"/>
      <c r="Y34" s="916"/>
      <c r="Z34" s="916"/>
      <c r="AA34" s="916"/>
      <c r="AB34" s="916"/>
      <c r="AC34" s="916"/>
      <c r="AD34" s="916"/>
      <c r="AE34" s="916"/>
      <c r="AF34" s="916"/>
      <c r="AG34" s="916"/>
      <c r="AH34" s="916"/>
      <c r="AI34" s="916"/>
      <c r="AJ34" s="916"/>
      <c r="AK34" s="916"/>
      <c r="AL34" s="916"/>
      <c r="AM34" s="916"/>
      <c r="AN34" s="916"/>
      <c r="AO34" s="916"/>
      <c r="AP34" s="916"/>
      <c r="AQ34" s="916"/>
      <c r="AR34" s="916"/>
      <c r="AS34" s="916"/>
      <c r="AT34" s="916"/>
      <c r="AU34" s="916"/>
      <c r="AV34" s="916"/>
      <c r="AW34" s="916"/>
      <c r="AX34" s="916"/>
      <c r="AY34" s="916"/>
      <c r="AZ34" s="915">
        <f>'HP-HC2'!BI54</f>
        <v>1380873.4342999998</v>
      </c>
      <c r="BA34" s="916"/>
      <c r="BB34" s="916"/>
      <c r="BC34" s="916"/>
      <c r="BD34" s="916"/>
      <c r="BE34" s="916"/>
      <c r="BF34" s="916"/>
      <c r="BG34" s="902">
        <f t="shared" si="5"/>
        <v>1380873.4342999998</v>
      </c>
      <c r="BH34" s="976"/>
      <c r="BI34" s="976"/>
      <c r="BJ34" s="976"/>
      <c r="BK34" s="976"/>
      <c r="BL34" s="976"/>
      <c r="BM34" s="976"/>
      <c r="BN34" s="976"/>
      <c r="BO34" s="976"/>
      <c r="BP34" s="976"/>
      <c r="BQ34" s="976"/>
      <c r="BR34" s="976"/>
      <c r="BS34" s="976"/>
      <c r="BT34" s="976"/>
      <c r="BU34" s="976"/>
      <c r="BV34" s="976"/>
      <c r="BW34" s="976"/>
      <c r="BX34" s="976"/>
      <c r="BY34" s="976"/>
      <c r="BZ34" s="976"/>
      <c r="CA34" s="976"/>
      <c r="CB34" s="976"/>
      <c r="CC34" s="976"/>
      <c r="CD34" s="976"/>
      <c r="CE34" s="976"/>
      <c r="CF34" s="976"/>
      <c r="CG34" s="976"/>
      <c r="CH34" s="976"/>
      <c r="CI34" s="976"/>
      <c r="CJ34" s="976"/>
      <c r="CK34" s="976"/>
      <c r="CL34" s="976"/>
      <c r="CM34" s="976"/>
      <c r="CN34" s="976"/>
      <c r="CO34" s="976"/>
      <c r="CP34" s="976"/>
      <c r="CQ34" s="976"/>
      <c r="CR34" s="976"/>
      <c r="CS34" s="976"/>
      <c r="CT34" s="976"/>
      <c r="CU34" s="976"/>
      <c r="CV34" s="976"/>
      <c r="CW34" s="976"/>
      <c r="CX34" s="976"/>
      <c r="CY34" s="976"/>
      <c r="CZ34" s="976"/>
      <c r="DA34" s="976"/>
      <c r="DB34" s="976"/>
      <c r="DC34" s="976"/>
      <c r="DD34" s="976"/>
      <c r="DE34" s="976"/>
      <c r="DF34" s="976"/>
      <c r="DG34" s="976"/>
      <c r="DH34" s="976"/>
      <c r="DI34" s="976"/>
      <c r="DJ34" s="976"/>
      <c r="DK34" s="976"/>
      <c r="DL34" s="976"/>
      <c r="DM34" s="976"/>
      <c r="DN34" s="976"/>
      <c r="DO34" s="976"/>
      <c r="DP34" s="976"/>
      <c r="DQ34" s="976"/>
      <c r="DR34" s="976"/>
      <c r="DS34" s="976"/>
      <c r="DT34" s="976"/>
      <c r="DU34" s="976"/>
      <c r="DV34" s="976"/>
      <c r="DW34" s="976"/>
      <c r="DX34" s="976"/>
      <c r="DY34" s="976"/>
      <c r="DZ34" s="976"/>
      <c r="EA34" s="976"/>
      <c r="EB34" s="976"/>
      <c r="EC34" s="976"/>
      <c r="ED34" s="976"/>
      <c r="EE34" s="976"/>
      <c r="EF34" s="976"/>
      <c r="EG34" s="976"/>
      <c r="EH34" s="976"/>
      <c r="EI34" s="976"/>
      <c r="EJ34" s="976"/>
      <c r="EK34" s="976"/>
      <c r="EL34" s="976"/>
      <c r="EM34" s="976"/>
      <c r="EN34" s="976"/>
      <c r="EO34" s="976"/>
      <c r="EP34" s="976"/>
      <c r="EQ34" s="976"/>
      <c r="ER34" s="976"/>
      <c r="ES34" s="976"/>
      <c r="ET34" s="976"/>
      <c r="EU34" s="976"/>
      <c r="EV34" s="976"/>
      <c r="EW34" s="976"/>
      <c r="EX34" s="976"/>
      <c r="EY34" s="976"/>
      <c r="EZ34" s="976"/>
      <c r="FA34" s="976"/>
      <c r="FB34" s="976"/>
      <c r="FC34" s="976"/>
      <c r="FD34" s="976"/>
      <c r="FE34" s="976"/>
      <c r="FF34" s="976"/>
      <c r="FG34" s="976"/>
      <c r="FH34" s="976"/>
      <c r="FI34" s="976"/>
      <c r="FJ34" s="976"/>
      <c r="FK34" s="976"/>
      <c r="FL34" s="976"/>
      <c r="FM34" s="976"/>
      <c r="FN34" s="976"/>
      <c r="FO34" s="976"/>
      <c r="FP34" s="976"/>
      <c r="FQ34" s="976"/>
      <c r="FR34" s="976"/>
      <c r="FS34" s="976"/>
      <c r="FT34" s="976"/>
      <c r="FU34" s="976"/>
      <c r="FV34" s="976"/>
      <c r="FW34" s="976"/>
      <c r="FX34" s="976"/>
      <c r="FY34" s="976"/>
      <c r="FZ34" s="976"/>
      <c r="GA34" s="976"/>
      <c r="GB34" s="976"/>
      <c r="GC34" s="976"/>
      <c r="GD34" s="976"/>
      <c r="GE34" s="976"/>
      <c r="GF34" s="976"/>
      <c r="GG34" s="976"/>
      <c r="GH34" s="976"/>
      <c r="GI34" s="976"/>
      <c r="GJ34" s="976"/>
      <c r="GK34" s="976"/>
    </row>
    <row r="35" spans="1:193" s="864" customFormat="1" ht="39.950000000000003" customHeight="1">
      <c r="A35" s="924" t="s">
        <v>1554</v>
      </c>
      <c r="B35" s="925" t="s">
        <v>1555</v>
      </c>
      <c r="C35" s="914"/>
      <c r="D35" s="914"/>
      <c r="E35" s="914"/>
      <c r="F35" s="914"/>
      <c r="G35" s="914"/>
      <c r="H35" s="914"/>
      <c r="I35" s="914"/>
      <c r="J35" s="914"/>
      <c r="K35" s="914"/>
      <c r="L35" s="914"/>
      <c r="M35" s="914"/>
      <c r="N35" s="914"/>
      <c r="O35" s="914"/>
      <c r="P35" s="914"/>
      <c r="Q35" s="914"/>
      <c r="R35" s="914"/>
      <c r="S35" s="914"/>
      <c r="T35" s="914"/>
      <c r="U35" s="914"/>
      <c r="V35" s="914"/>
      <c r="W35" s="916"/>
      <c r="X35" s="916"/>
      <c r="Y35" s="916"/>
      <c r="Z35" s="916"/>
      <c r="AA35" s="916"/>
      <c r="AB35" s="916"/>
      <c r="AC35" s="916"/>
      <c r="AD35" s="916"/>
      <c r="AE35" s="916"/>
      <c r="AF35" s="916"/>
      <c r="AG35" s="916"/>
      <c r="AH35" s="916"/>
      <c r="AI35" s="916"/>
      <c r="AJ35" s="916"/>
      <c r="AK35" s="916"/>
      <c r="AL35" s="916"/>
      <c r="AM35" s="916"/>
      <c r="AN35" s="916"/>
      <c r="AO35" s="916"/>
      <c r="AP35" s="916"/>
      <c r="AQ35" s="916"/>
      <c r="AR35" s="916"/>
      <c r="AS35" s="916"/>
      <c r="AT35" s="916"/>
      <c r="AU35" s="916"/>
      <c r="AV35" s="916"/>
      <c r="AW35" s="916"/>
      <c r="AX35" s="916"/>
      <c r="AY35" s="916"/>
      <c r="AZ35" s="915"/>
      <c r="BA35" s="916"/>
      <c r="BB35" s="916"/>
      <c r="BC35" s="916"/>
      <c r="BD35" s="916"/>
      <c r="BE35" s="916"/>
      <c r="BF35" s="916">
        <f>'HP-HC2'!CL58</f>
        <v>1134447.8</v>
      </c>
      <c r="BG35" s="902"/>
      <c r="BH35" s="976"/>
      <c r="BI35" s="976"/>
      <c r="BJ35" s="976"/>
      <c r="BK35" s="976"/>
      <c r="BL35" s="976"/>
      <c r="BM35" s="976"/>
      <c r="BN35" s="976"/>
      <c r="BO35" s="976"/>
      <c r="BP35" s="976"/>
      <c r="BQ35" s="976"/>
      <c r="BR35" s="976"/>
      <c r="BS35" s="976"/>
      <c r="BT35" s="976"/>
      <c r="BU35" s="976"/>
      <c r="BV35" s="976"/>
      <c r="BW35" s="976"/>
      <c r="BX35" s="976"/>
      <c r="BY35" s="976"/>
      <c r="BZ35" s="976"/>
      <c r="CA35" s="976"/>
      <c r="CB35" s="976"/>
      <c r="CC35" s="976"/>
      <c r="CD35" s="976"/>
      <c r="CE35" s="976"/>
      <c r="CF35" s="976"/>
      <c r="CG35" s="976"/>
      <c r="CH35" s="976"/>
      <c r="CI35" s="976"/>
      <c r="CJ35" s="976"/>
      <c r="CK35" s="976"/>
      <c r="CL35" s="976"/>
      <c r="CM35" s="976"/>
      <c r="CN35" s="976"/>
      <c r="CO35" s="976"/>
      <c r="CP35" s="976"/>
      <c r="CQ35" s="976"/>
      <c r="CR35" s="976"/>
      <c r="CS35" s="976"/>
      <c r="CT35" s="976"/>
      <c r="CU35" s="976"/>
      <c r="CV35" s="976"/>
      <c r="CW35" s="976"/>
      <c r="CX35" s="976"/>
      <c r="CY35" s="976"/>
      <c r="CZ35" s="976"/>
      <c r="DA35" s="976"/>
      <c r="DB35" s="976"/>
      <c r="DC35" s="976"/>
      <c r="DD35" s="976"/>
      <c r="DE35" s="976"/>
      <c r="DF35" s="976"/>
      <c r="DG35" s="976"/>
      <c r="DH35" s="976"/>
      <c r="DI35" s="976"/>
      <c r="DJ35" s="976"/>
      <c r="DK35" s="976"/>
      <c r="DL35" s="976"/>
      <c r="DM35" s="976"/>
      <c r="DN35" s="976"/>
      <c r="DO35" s="976"/>
      <c r="DP35" s="976"/>
      <c r="DQ35" s="976"/>
      <c r="DR35" s="976"/>
      <c r="DS35" s="976"/>
      <c r="DT35" s="976"/>
      <c r="DU35" s="976"/>
      <c r="DV35" s="976"/>
      <c r="DW35" s="976"/>
      <c r="DX35" s="976"/>
      <c r="DY35" s="976"/>
      <c r="DZ35" s="976"/>
      <c r="EA35" s="976"/>
      <c r="EB35" s="976"/>
      <c r="EC35" s="976"/>
      <c r="ED35" s="976"/>
      <c r="EE35" s="976"/>
      <c r="EF35" s="976"/>
      <c r="EG35" s="976"/>
      <c r="EH35" s="976"/>
      <c r="EI35" s="976"/>
      <c r="EJ35" s="976"/>
      <c r="EK35" s="976"/>
      <c r="EL35" s="976"/>
      <c r="EM35" s="976"/>
      <c r="EN35" s="976"/>
      <c r="EO35" s="976"/>
      <c r="EP35" s="976"/>
      <c r="EQ35" s="976"/>
      <c r="ER35" s="976"/>
      <c r="ES35" s="976"/>
      <c r="ET35" s="976"/>
      <c r="EU35" s="976"/>
      <c r="EV35" s="976"/>
      <c r="EW35" s="976"/>
      <c r="EX35" s="976"/>
      <c r="EY35" s="976"/>
      <c r="EZ35" s="976"/>
      <c r="FA35" s="976"/>
      <c r="FB35" s="976"/>
      <c r="FC35" s="976"/>
      <c r="FD35" s="976"/>
      <c r="FE35" s="976"/>
      <c r="FF35" s="976"/>
      <c r="FG35" s="976"/>
      <c r="FH35" s="976"/>
      <c r="FI35" s="976"/>
      <c r="FJ35" s="976"/>
      <c r="FK35" s="976"/>
      <c r="FL35" s="976"/>
      <c r="FM35" s="976"/>
      <c r="FN35" s="976"/>
      <c r="FO35" s="976"/>
      <c r="FP35" s="976"/>
      <c r="FQ35" s="976"/>
      <c r="FR35" s="976"/>
      <c r="FS35" s="976"/>
      <c r="FT35" s="976"/>
      <c r="FU35" s="976"/>
      <c r="FV35" s="976"/>
      <c r="FW35" s="976"/>
      <c r="FX35" s="976"/>
      <c r="FY35" s="976"/>
      <c r="FZ35" s="976"/>
      <c r="GA35" s="976"/>
      <c r="GB35" s="976"/>
      <c r="GC35" s="976"/>
      <c r="GD35" s="976"/>
      <c r="GE35" s="976"/>
      <c r="GF35" s="976"/>
      <c r="GG35" s="976"/>
      <c r="GH35" s="976"/>
      <c r="GI35" s="976"/>
      <c r="GJ35" s="976"/>
      <c r="GK35" s="976"/>
    </row>
    <row r="36" spans="1:193" s="864" customFormat="1" ht="39.950000000000003" customHeight="1">
      <c r="A36" s="904" t="s">
        <v>1556</v>
      </c>
      <c r="B36" s="905" t="s">
        <v>4372</v>
      </c>
      <c r="C36" s="914"/>
      <c r="D36" s="914"/>
      <c r="E36" s="914"/>
      <c r="F36" s="914"/>
      <c r="G36" s="914"/>
      <c r="H36" s="914"/>
      <c r="I36" s="914"/>
      <c r="J36" s="914"/>
      <c r="K36" s="914"/>
      <c r="L36" s="914"/>
      <c r="M36" s="914"/>
      <c r="N36" s="914"/>
      <c r="O36" s="914"/>
      <c r="P36" s="914"/>
      <c r="Q36" s="914"/>
      <c r="R36" s="914"/>
      <c r="S36" s="914"/>
      <c r="T36" s="914"/>
      <c r="U36" s="914"/>
      <c r="V36" s="914"/>
      <c r="W36" s="916"/>
      <c r="X36" s="916"/>
      <c r="Y36" s="916"/>
      <c r="Z36" s="916"/>
      <c r="AA36" s="916"/>
      <c r="AB36" s="916"/>
      <c r="AC36" s="916"/>
      <c r="AD36" s="916"/>
      <c r="AE36" s="916"/>
      <c r="AF36" s="916"/>
      <c r="AG36" s="916"/>
      <c r="AH36" s="916"/>
      <c r="AI36" s="916"/>
      <c r="AJ36" s="916"/>
      <c r="AK36" s="916"/>
      <c r="AL36" s="916"/>
      <c r="AM36" s="916"/>
      <c r="AN36" s="916"/>
      <c r="AO36" s="916"/>
      <c r="AP36" s="916"/>
      <c r="AQ36" s="916"/>
      <c r="AR36" s="916"/>
      <c r="AS36" s="916"/>
      <c r="AT36" s="916"/>
      <c r="AU36" s="916"/>
      <c r="AV36" s="916"/>
      <c r="AW36" s="916"/>
      <c r="AX36" s="916"/>
      <c r="AY36" s="916"/>
      <c r="AZ36" s="915"/>
      <c r="BA36" s="915">
        <f>'HP-HC2'!BJ59</f>
        <v>9001196</v>
      </c>
      <c r="BB36" s="916"/>
      <c r="BC36" s="916"/>
      <c r="BD36" s="916"/>
      <c r="BE36" s="916"/>
      <c r="BF36" s="916"/>
      <c r="BG36" s="902"/>
      <c r="BH36" s="976"/>
      <c r="BI36" s="976"/>
      <c r="BJ36" s="976"/>
      <c r="BK36" s="976"/>
      <c r="BL36" s="976"/>
      <c r="BM36" s="976"/>
      <c r="BN36" s="976"/>
      <c r="BO36" s="976"/>
      <c r="BP36" s="976"/>
      <c r="BQ36" s="976"/>
      <c r="BR36" s="976"/>
      <c r="BS36" s="976"/>
      <c r="BT36" s="976"/>
      <c r="BU36" s="976"/>
      <c r="BV36" s="976"/>
      <c r="BW36" s="976"/>
      <c r="BX36" s="976"/>
      <c r="BY36" s="976"/>
      <c r="BZ36" s="976"/>
      <c r="CA36" s="976"/>
      <c r="CB36" s="976"/>
      <c r="CC36" s="976"/>
      <c r="CD36" s="976"/>
      <c r="CE36" s="976"/>
      <c r="CF36" s="976"/>
      <c r="CG36" s="976"/>
      <c r="CH36" s="976"/>
      <c r="CI36" s="976"/>
      <c r="CJ36" s="976"/>
      <c r="CK36" s="976"/>
      <c r="CL36" s="976"/>
      <c r="CM36" s="976"/>
      <c r="CN36" s="976"/>
      <c r="CO36" s="976"/>
      <c r="CP36" s="976"/>
      <c r="CQ36" s="976"/>
      <c r="CR36" s="976"/>
      <c r="CS36" s="976"/>
      <c r="CT36" s="976"/>
      <c r="CU36" s="976"/>
      <c r="CV36" s="976"/>
      <c r="CW36" s="976"/>
      <c r="CX36" s="976"/>
      <c r="CY36" s="976"/>
      <c r="CZ36" s="976"/>
      <c r="DA36" s="976"/>
      <c r="DB36" s="976"/>
      <c r="DC36" s="976"/>
      <c r="DD36" s="976"/>
      <c r="DE36" s="976"/>
      <c r="DF36" s="976"/>
      <c r="DG36" s="976"/>
      <c r="DH36" s="976"/>
      <c r="DI36" s="976"/>
      <c r="DJ36" s="976"/>
      <c r="DK36" s="976"/>
      <c r="DL36" s="976"/>
      <c r="DM36" s="976"/>
      <c r="DN36" s="976"/>
      <c r="DO36" s="976"/>
      <c r="DP36" s="976"/>
      <c r="DQ36" s="976"/>
      <c r="DR36" s="976"/>
      <c r="DS36" s="976"/>
      <c r="DT36" s="976"/>
      <c r="DU36" s="976"/>
      <c r="DV36" s="976"/>
      <c r="DW36" s="976"/>
      <c r="DX36" s="976"/>
      <c r="DY36" s="976"/>
      <c r="DZ36" s="976"/>
      <c r="EA36" s="976"/>
      <c r="EB36" s="976"/>
      <c r="EC36" s="976"/>
      <c r="ED36" s="976"/>
      <c r="EE36" s="976"/>
      <c r="EF36" s="976"/>
      <c r="EG36" s="976"/>
      <c r="EH36" s="976"/>
      <c r="EI36" s="976"/>
      <c r="EJ36" s="976"/>
      <c r="EK36" s="976"/>
      <c r="EL36" s="976"/>
      <c r="EM36" s="976"/>
      <c r="EN36" s="976"/>
      <c r="EO36" s="976"/>
      <c r="EP36" s="976"/>
      <c r="EQ36" s="976"/>
      <c r="ER36" s="976"/>
      <c r="ES36" s="976"/>
      <c r="ET36" s="976"/>
      <c r="EU36" s="976"/>
      <c r="EV36" s="976"/>
      <c r="EW36" s="976"/>
      <c r="EX36" s="976"/>
      <c r="EY36" s="976"/>
      <c r="EZ36" s="976"/>
      <c r="FA36" s="976"/>
      <c r="FB36" s="976"/>
      <c r="FC36" s="976"/>
      <c r="FD36" s="976"/>
      <c r="FE36" s="976"/>
      <c r="FF36" s="976"/>
      <c r="FG36" s="976"/>
      <c r="FH36" s="976"/>
      <c r="FI36" s="976"/>
      <c r="FJ36" s="976"/>
      <c r="FK36" s="976"/>
      <c r="FL36" s="976"/>
      <c r="FM36" s="976"/>
      <c r="FN36" s="976"/>
      <c r="FO36" s="976"/>
      <c r="FP36" s="976"/>
      <c r="FQ36" s="976"/>
      <c r="FR36" s="976"/>
      <c r="FS36" s="976"/>
      <c r="FT36" s="976"/>
      <c r="FU36" s="976"/>
      <c r="FV36" s="976"/>
      <c r="FW36" s="976"/>
      <c r="FX36" s="976"/>
      <c r="FY36" s="976"/>
      <c r="FZ36" s="976"/>
      <c r="GA36" s="976"/>
      <c r="GB36" s="976"/>
      <c r="GC36" s="976"/>
      <c r="GD36" s="976"/>
      <c r="GE36" s="976"/>
      <c r="GF36" s="976"/>
      <c r="GG36" s="976"/>
      <c r="GH36" s="976"/>
      <c r="GI36" s="976"/>
      <c r="GJ36" s="976"/>
      <c r="GK36" s="976"/>
    </row>
    <row r="37" spans="1:193" s="864" customFormat="1" ht="47.25" customHeight="1">
      <c r="A37" s="898" t="s">
        <v>3723</v>
      </c>
      <c r="B37" s="899" t="s">
        <v>3732</v>
      </c>
      <c r="C37" s="914"/>
      <c r="D37" s="914"/>
      <c r="E37" s="914"/>
      <c r="F37" s="914"/>
      <c r="G37" s="914"/>
      <c r="H37" s="914"/>
      <c r="I37" s="914"/>
      <c r="J37" s="914"/>
      <c r="K37" s="914"/>
      <c r="L37" s="914"/>
      <c r="M37" s="914"/>
      <c r="N37" s="914"/>
      <c r="O37" s="914"/>
      <c r="P37" s="914"/>
      <c r="Q37" s="914"/>
      <c r="R37" s="914"/>
      <c r="S37" s="914"/>
      <c r="T37" s="914"/>
      <c r="U37" s="914"/>
      <c r="V37" s="914"/>
      <c r="W37" s="916"/>
      <c r="X37" s="916"/>
      <c r="Y37" s="916"/>
      <c r="Z37" s="916"/>
      <c r="AA37" s="916"/>
      <c r="AB37" s="916"/>
      <c r="AC37" s="916"/>
      <c r="AD37" s="916"/>
      <c r="AE37" s="916"/>
      <c r="AF37" s="916"/>
      <c r="AG37" s="916"/>
      <c r="AH37" s="916"/>
      <c r="AI37" s="916"/>
      <c r="AJ37" s="916"/>
      <c r="AK37" s="916"/>
      <c r="AL37" s="916"/>
      <c r="AM37" s="916"/>
      <c r="AN37" s="916"/>
      <c r="AO37" s="916"/>
      <c r="AP37" s="916"/>
      <c r="AQ37" s="916"/>
      <c r="AR37" s="916"/>
      <c r="AS37" s="916"/>
      <c r="AT37" s="916"/>
      <c r="AU37" s="916"/>
      <c r="AV37" s="916"/>
      <c r="AW37" s="916"/>
      <c r="AX37" s="916"/>
      <c r="AY37" s="916"/>
      <c r="AZ37" s="915"/>
      <c r="BA37" s="916"/>
      <c r="BB37" s="916"/>
      <c r="BC37" s="916"/>
      <c r="BD37" s="916"/>
      <c r="BE37" s="916"/>
      <c r="BF37" s="916">
        <v>19714.5</v>
      </c>
      <c r="BG37" s="902"/>
      <c r="BH37" s="976"/>
      <c r="BI37" s="976"/>
      <c r="BJ37" s="976"/>
      <c r="BK37" s="976"/>
      <c r="BL37" s="976"/>
      <c r="BM37" s="976"/>
      <c r="BN37" s="976"/>
      <c r="BO37" s="976"/>
      <c r="BP37" s="976"/>
      <c r="BQ37" s="976"/>
      <c r="BR37" s="976"/>
      <c r="BS37" s="976"/>
      <c r="BT37" s="976"/>
      <c r="BU37" s="976"/>
      <c r="BV37" s="976"/>
      <c r="BW37" s="976"/>
      <c r="BX37" s="976"/>
      <c r="BY37" s="976"/>
      <c r="BZ37" s="976"/>
      <c r="CA37" s="976"/>
      <c r="CB37" s="976"/>
      <c r="CC37" s="976"/>
      <c r="CD37" s="976"/>
      <c r="CE37" s="976"/>
      <c r="CF37" s="976"/>
      <c r="CG37" s="976"/>
      <c r="CH37" s="976"/>
      <c r="CI37" s="976"/>
      <c r="CJ37" s="976"/>
      <c r="CK37" s="976"/>
      <c r="CL37" s="976"/>
      <c r="CM37" s="976"/>
      <c r="CN37" s="976"/>
      <c r="CO37" s="976"/>
      <c r="CP37" s="976"/>
      <c r="CQ37" s="976"/>
      <c r="CR37" s="976"/>
      <c r="CS37" s="976"/>
      <c r="CT37" s="976"/>
      <c r="CU37" s="976"/>
      <c r="CV37" s="976"/>
      <c r="CW37" s="976"/>
      <c r="CX37" s="976"/>
      <c r="CY37" s="976"/>
      <c r="CZ37" s="976"/>
      <c r="DA37" s="976"/>
      <c r="DB37" s="976"/>
      <c r="DC37" s="976"/>
      <c r="DD37" s="976"/>
      <c r="DE37" s="976"/>
      <c r="DF37" s="976"/>
      <c r="DG37" s="976"/>
      <c r="DH37" s="976"/>
      <c r="DI37" s="976"/>
      <c r="DJ37" s="976"/>
      <c r="DK37" s="976"/>
      <c r="DL37" s="976"/>
      <c r="DM37" s="976"/>
      <c r="DN37" s="976"/>
      <c r="DO37" s="976"/>
      <c r="DP37" s="976"/>
      <c r="DQ37" s="976"/>
      <c r="DR37" s="976"/>
      <c r="DS37" s="976"/>
      <c r="DT37" s="976"/>
      <c r="DU37" s="976"/>
      <c r="DV37" s="976"/>
      <c r="DW37" s="976"/>
      <c r="DX37" s="976"/>
      <c r="DY37" s="976"/>
      <c r="DZ37" s="976"/>
      <c r="EA37" s="976"/>
      <c r="EB37" s="976"/>
      <c r="EC37" s="976"/>
      <c r="ED37" s="976"/>
      <c r="EE37" s="976"/>
      <c r="EF37" s="976"/>
      <c r="EG37" s="976"/>
      <c r="EH37" s="976"/>
      <c r="EI37" s="976"/>
      <c r="EJ37" s="976"/>
      <c r="EK37" s="976"/>
      <c r="EL37" s="976"/>
      <c r="EM37" s="976"/>
      <c r="EN37" s="976"/>
      <c r="EO37" s="976"/>
      <c r="EP37" s="976"/>
      <c r="EQ37" s="976"/>
      <c r="ER37" s="976"/>
      <c r="ES37" s="976"/>
      <c r="ET37" s="976"/>
      <c r="EU37" s="976"/>
      <c r="EV37" s="976"/>
      <c r="EW37" s="976"/>
      <c r="EX37" s="976"/>
      <c r="EY37" s="976"/>
      <c r="EZ37" s="976"/>
      <c r="FA37" s="976"/>
      <c r="FB37" s="976"/>
      <c r="FC37" s="976"/>
      <c r="FD37" s="976"/>
      <c r="FE37" s="976"/>
      <c r="FF37" s="976"/>
      <c r="FG37" s="976"/>
      <c r="FH37" s="976"/>
      <c r="FI37" s="976"/>
      <c r="FJ37" s="976"/>
      <c r="FK37" s="976"/>
      <c r="FL37" s="976"/>
      <c r="FM37" s="976"/>
      <c r="FN37" s="976"/>
      <c r="FO37" s="976"/>
      <c r="FP37" s="976"/>
      <c r="FQ37" s="976"/>
      <c r="FR37" s="976"/>
      <c r="FS37" s="976"/>
      <c r="FT37" s="976"/>
      <c r="FU37" s="976"/>
      <c r="FV37" s="976"/>
      <c r="FW37" s="976"/>
      <c r="FX37" s="976"/>
      <c r="FY37" s="976"/>
      <c r="FZ37" s="976"/>
      <c r="GA37" s="976"/>
      <c r="GB37" s="976"/>
      <c r="GC37" s="976"/>
      <c r="GD37" s="976"/>
      <c r="GE37" s="976"/>
      <c r="GF37" s="976"/>
      <c r="GG37" s="976"/>
      <c r="GH37" s="976"/>
      <c r="GI37" s="976"/>
      <c r="GJ37" s="976"/>
      <c r="GK37" s="976"/>
    </row>
    <row r="38" spans="1:193" s="903" customFormat="1" ht="51" customHeight="1">
      <c r="A38" s="898" t="s">
        <v>2897</v>
      </c>
      <c r="B38" s="899" t="s">
        <v>2898</v>
      </c>
      <c r="C38" s="901"/>
      <c r="D38" s="901"/>
      <c r="E38" s="901"/>
      <c r="F38" s="901"/>
      <c r="G38" s="901"/>
      <c r="H38" s="901"/>
      <c r="I38" s="901"/>
      <c r="J38" s="901"/>
      <c r="K38" s="901"/>
      <c r="L38" s="901"/>
      <c r="M38" s="901"/>
      <c r="N38" s="901"/>
      <c r="O38" s="901"/>
      <c r="P38" s="901"/>
      <c r="Q38" s="901"/>
      <c r="R38" s="901"/>
      <c r="S38" s="901"/>
      <c r="T38" s="901"/>
      <c r="U38" s="901"/>
      <c r="V38" s="901">
        <f>X38</f>
        <v>3069772.5383299999</v>
      </c>
      <c r="W38" s="900"/>
      <c r="X38" s="900">
        <f>X39+X40+X41+X42</f>
        <v>3069772.5383299999</v>
      </c>
      <c r="Y38" s="900"/>
      <c r="Z38" s="900"/>
      <c r="AA38" s="900"/>
      <c r="AB38" s="900"/>
      <c r="AC38" s="900"/>
      <c r="AD38" s="900"/>
      <c r="AE38" s="900"/>
      <c r="AF38" s="900"/>
      <c r="AG38" s="900"/>
      <c r="AH38" s="900"/>
      <c r="AI38" s="900"/>
      <c r="AJ38" s="900"/>
      <c r="AK38" s="900"/>
      <c r="AL38" s="900"/>
      <c r="AM38" s="900"/>
      <c r="AN38" s="900"/>
      <c r="AO38" s="900"/>
      <c r="AP38" s="900"/>
      <c r="AQ38" s="900"/>
      <c r="AR38" s="900"/>
      <c r="AS38" s="900"/>
      <c r="AT38" s="900"/>
      <c r="AU38" s="900"/>
      <c r="AV38" s="917">
        <f>AV39+AV40+AV41+AV42</f>
        <v>5367627.9283707999</v>
      </c>
      <c r="AW38" s="900"/>
      <c r="AX38" s="900"/>
      <c r="AY38" s="900"/>
      <c r="AZ38" s="900"/>
      <c r="BA38" s="900"/>
      <c r="BB38" s="900"/>
      <c r="BC38" s="900"/>
      <c r="BD38" s="900"/>
      <c r="BE38" s="900"/>
      <c r="BF38" s="900"/>
      <c r="BG38" s="902">
        <f t="shared" ref="BG38:BG58" si="9">SUM(C38:BF38)</f>
        <v>11507173.0050308</v>
      </c>
      <c r="BH38" s="976"/>
      <c r="BI38" s="976"/>
      <c r="BJ38" s="976"/>
      <c r="BK38" s="976"/>
      <c r="BL38" s="976"/>
      <c r="BM38" s="976"/>
      <c r="BN38" s="976"/>
      <c r="BO38" s="976"/>
      <c r="BP38" s="976"/>
      <c r="BQ38" s="976"/>
      <c r="BR38" s="976"/>
      <c r="BS38" s="976"/>
      <c r="BT38" s="976"/>
      <c r="BU38" s="976"/>
      <c r="BV38" s="976"/>
      <c r="BW38" s="976"/>
      <c r="BX38" s="976"/>
      <c r="BY38" s="976"/>
      <c r="BZ38" s="976"/>
      <c r="CA38" s="976"/>
      <c r="CB38" s="976"/>
      <c r="CC38" s="976"/>
      <c r="CD38" s="976"/>
      <c r="CE38" s="976"/>
      <c r="CF38" s="976"/>
      <c r="CG38" s="976"/>
      <c r="CH38" s="976"/>
      <c r="CI38" s="976"/>
      <c r="CJ38" s="976"/>
      <c r="CK38" s="976"/>
      <c r="CL38" s="976"/>
      <c r="CM38" s="976"/>
      <c r="CN38" s="976"/>
      <c r="CO38" s="976"/>
      <c r="CP38" s="976"/>
      <c r="CQ38" s="976"/>
      <c r="CR38" s="976"/>
      <c r="CS38" s="976"/>
      <c r="CT38" s="976"/>
      <c r="CU38" s="976"/>
      <c r="CV38" s="976"/>
      <c r="CW38" s="976"/>
      <c r="CX38" s="976"/>
      <c r="CY38" s="976"/>
      <c r="CZ38" s="976"/>
      <c r="DA38" s="976"/>
      <c r="DB38" s="976"/>
      <c r="DC38" s="976"/>
      <c r="DD38" s="976"/>
      <c r="DE38" s="976"/>
      <c r="DF38" s="976"/>
      <c r="DG38" s="976"/>
      <c r="DH38" s="976"/>
      <c r="DI38" s="976"/>
      <c r="DJ38" s="976"/>
      <c r="DK38" s="976"/>
      <c r="DL38" s="976"/>
      <c r="DM38" s="976"/>
      <c r="DN38" s="976"/>
      <c r="DO38" s="976"/>
      <c r="DP38" s="976"/>
      <c r="DQ38" s="976"/>
      <c r="DR38" s="976"/>
      <c r="DS38" s="976"/>
      <c r="DT38" s="976"/>
      <c r="DU38" s="976"/>
      <c r="DV38" s="976"/>
      <c r="DW38" s="976"/>
      <c r="DX38" s="976"/>
      <c r="DY38" s="976"/>
      <c r="DZ38" s="976"/>
      <c r="EA38" s="976"/>
      <c r="EB38" s="976"/>
      <c r="EC38" s="976"/>
      <c r="ED38" s="976"/>
      <c r="EE38" s="976"/>
      <c r="EF38" s="976"/>
      <c r="EG38" s="976"/>
      <c r="EH38" s="976"/>
      <c r="EI38" s="976"/>
      <c r="EJ38" s="976"/>
      <c r="EK38" s="976"/>
      <c r="EL38" s="976"/>
      <c r="EM38" s="976"/>
      <c r="EN38" s="976"/>
      <c r="EO38" s="976"/>
      <c r="EP38" s="976"/>
      <c r="EQ38" s="976"/>
      <c r="ER38" s="976"/>
      <c r="ES38" s="976"/>
      <c r="ET38" s="976"/>
      <c r="EU38" s="976"/>
      <c r="EV38" s="976"/>
      <c r="EW38" s="976"/>
      <c r="EX38" s="976"/>
      <c r="EY38" s="976"/>
      <c r="EZ38" s="976"/>
      <c r="FA38" s="976"/>
      <c r="FB38" s="976"/>
      <c r="FC38" s="976"/>
      <c r="FD38" s="976"/>
      <c r="FE38" s="976"/>
      <c r="FF38" s="976"/>
      <c r="FG38" s="976"/>
      <c r="FH38" s="976"/>
      <c r="FI38" s="976"/>
      <c r="FJ38" s="976"/>
      <c r="FK38" s="976"/>
      <c r="FL38" s="976"/>
      <c r="FM38" s="976"/>
      <c r="FN38" s="976"/>
      <c r="FO38" s="976"/>
      <c r="FP38" s="976"/>
      <c r="FQ38" s="976"/>
      <c r="FR38" s="976"/>
      <c r="FS38" s="976"/>
      <c r="FT38" s="976"/>
      <c r="FU38" s="976"/>
      <c r="FV38" s="976"/>
      <c r="FW38" s="976"/>
      <c r="FX38" s="976"/>
      <c r="FY38" s="976"/>
      <c r="FZ38" s="976"/>
      <c r="GA38" s="976"/>
      <c r="GB38" s="976"/>
      <c r="GC38" s="976"/>
      <c r="GD38" s="976"/>
      <c r="GE38" s="976"/>
      <c r="GF38" s="976"/>
      <c r="GG38" s="976"/>
      <c r="GH38" s="976"/>
      <c r="GI38" s="976"/>
      <c r="GJ38" s="976"/>
      <c r="GK38" s="976"/>
    </row>
    <row r="39" spans="1:193" s="862" customFormat="1" ht="39.950000000000003" customHeight="1">
      <c r="A39" s="926" t="s">
        <v>2899</v>
      </c>
      <c r="B39" s="894" t="s">
        <v>2900</v>
      </c>
      <c r="C39" s="906"/>
      <c r="D39" s="906"/>
      <c r="E39" s="906"/>
      <c r="F39" s="906"/>
      <c r="G39" s="906"/>
      <c r="H39" s="906"/>
      <c r="I39" s="906"/>
      <c r="J39" s="906"/>
      <c r="K39" s="906"/>
      <c r="L39" s="906"/>
      <c r="M39" s="906"/>
      <c r="N39" s="906"/>
      <c r="O39" s="906"/>
      <c r="P39" s="906"/>
      <c r="Q39" s="906"/>
      <c r="R39" s="906"/>
      <c r="S39" s="906"/>
      <c r="T39" s="906"/>
      <c r="U39" s="906"/>
      <c r="V39" s="906"/>
      <c r="W39" s="908"/>
      <c r="X39" s="908">
        <f>'HP-HC2'!AB44+110586.88873</f>
        <v>3069772.5383299999</v>
      </c>
      <c r="Y39" s="908"/>
      <c r="Z39" s="908"/>
      <c r="AA39" s="908"/>
      <c r="AB39" s="908"/>
      <c r="AC39" s="908"/>
      <c r="AD39" s="908"/>
      <c r="AE39" s="908"/>
      <c r="AF39" s="908"/>
      <c r="AG39" s="908"/>
      <c r="AH39" s="908"/>
      <c r="AI39" s="908"/>
      <c r="AJ39" s="908"/>
      <c r="AK39" s="908"/>
      <c r="AL39" s="908"/>
      <c r="AM39" s="908"/>
      <c r="AN39" s="908"/>
      <c r="AO39" s="908"/>
      <c r="AP39" s="908"/>
      <c r="AQ39" s="908"/>
      <c r="AR39" s="908"/>
      <c r="AS39" s="908"/>
      <c r="AT39" s="908"/>
      <c r="AU39" s="908"/>
      <c r="AV39" s="908"/>
      <c r="AW39" s="908"/>
      <c r="AX39" s="908"/>
      <c r="AY39" s="908"/>
      <c r="AZ39" s="908"/>
      <c r="BA39" s="908"/>
      <c r="BB39" s="908"/>
      <c r="BC39" s="908"/>
      <c r="BD39" s="908"/>
      <c r="BE39" s="908"/>
      <c r="BF39" s="908"/>
      <c r="BG39" s="902">
        <f t="shared" si="9"/>
        <v>3069772.5383299999</v>
      </c>
      <c r="BH39" s="976"/>
      <c r="BI39" s="976"/>
      <c r="BJ39" s="976"/>
      <c r="BK39" s="976"/>
      <c r="BL39" s="976"/>
      <c r="BM39" s="976"/>
      <c r="BN39" s="976"/>
      <c r="BO39" s="976"/>
      <c r="BP39" s="976"/>
      <c r="BQ39" s="976"/>
      <c r="BR39" s="976"/>
      <c r="BS39" s="976"/>
      <c r="BT39" s="976"/>
      <c r="BU39" s="976"/>
      <c r="BV39" s="976"/>
      <c r="BW39" s="976"/>
      <c r="BX39" s="976"/>
      <c r="BY39" s="976"/>
      <c r="BZ39" s="976"/>
      <c r="CA39" s="976"/>
      <c r="CB39" s="976"/>
      <c r="CC39" s="976"/>
      <c r="CD39" s="976"/>
      <c r="CE39" s="976"/>
      <c r="CF39" s="976"/>
      <c r="CG39" s="976"/>
      <c r="CH39" s="976"/>
      <c r="CI39" s="976"/>
      <c r="CJ39" s="976"/>
      <c r="CK39" s="976"/>
      <c r="CL39" s="976"/>
      <c r="CM39" s="976"/>
      <c r="CN39" s="976"/>
      <c r="CO39" s="976"/>
      <c r="CP39" s="976"/>
      <c r="CQ39" s="976"/>
      <c r="CR39" s="976"/>
      <c r="CS39" s="976"/>
      <c r="CT39" s="976"/>
      <c r="CU39" s="976"/>
      <c r="CV39" s="976"/>
      <c r="CW39" s="976"/>
      <c r="CX39" s="976"/>
      <c r="CY39" s="976"/>
      <c r="CZ39" s="976"/>
      <c r="DA39" s="976"/>
      <c r="DB39" s="976"/>
      <c r="DC39" s="976"/>
      <c r="DD39" s="976"/>
      <c r="DE39" s="976"/>
      <c r="DF39" s="976"/>
      <c r="DG39" s="976"/>
      <c r="DH39" s="976"/>
      <c r="DI39" s="976"/>
      <c r="DJ39" s="976"/>
      <c r="DK39" s="976"/>
      <c r="DL39" s="976"/>
      <c r="DM39" s="976"/>
      <c r="DN39" s="976"/>
      <c r="DO39" s="976"/>
      <c r="DP39" s="976"/>
      <c r="DQ39" s="976"/>
      <c r="DR39" s="976"/>
      <c r="DS39" s="976"/>
      <c r="DT39" s="976"/>
      <c r="DU39" s="976"/>
      <c r="DV39" s="976"/>
      <c r="DW39" s="976"/>
      <c r="DX39" s="976"/>
      <c r="DY39" s="976"/>
      <c r="DZ39" s="976"/>
      <c r="EA39" s="976"/>
      <c r="EB39" s="976"/>
      <c r="EC39" s="976"/>
      <c r="ED39" s="976"/>
      <c r="EE39" s="976"/>
      <c r="EF39" s="976"/>
      <c r="EG39" s="976"/>
      <c r="EH39" s="976"/>
      <c r="EI39" s="976"/>
      <c r="EJ39" s="976"/>
      <c r="EK39" s="976"/>
      <c r="EL39" s="976"/>
      <c r="EM39" s="976"/>
      <c r="EN39" s="976"/>
      <c r="EO39" s="976"/>
      <c r="EP39" s="976"/>
      <c r="EQ39" s="976"/>
      <c r="ER39" s="976"/>
      <c r="ES39" s="976"/>
      <c r="ET39" s="976"/>
      <c r="EU39" s="976"/>
      <c r="EV39" s="976"/>
      <c r="EW39" s="976"/>
      <c r="EX39" s="976"/>
      <c r="EY39" s="976"/>
      <c r="EZ39" s="976"/>
      <c r="FA39" s="976"/>
      <c r="FB39" s="976"/>
      <c r="FC39" s="976"/>
      <c r="FD39" s="976"/>
      <c r="FE39" s="976"/>
      <c r="FF39" s="976"/>
      <c r="FG39" s="976"/>
      <c r="FH39" s="976"/>
      <c r="FI39" s="976"/>
      <c r="FJ39" s="976"/>
      <c r="FK39" s="976"/>
      <c r="FL39" s="976"/>
      <c r="FM39" s="976"/>
      <c r="FN39" s="976"/>
      <c r="FO39" s="976"/>
      <c r="FP39" s="976"/>
      <c r="FQ39" s="976"/>
      <c r="FR39" s="976"/>
      <c r="FS39" s="976"/>
      <c r="FT39" s="976"/>
      <c r="FU39" s="976"/>
      <c r="FV39" s="976"/>
      <c r="FW39" s="976"/>
      <c r="FX39" s="976"/>
      <c r="FY39" s="976"/>
      <c r="FZ39" s="976"/>
      <c r="GA39" s="976"/>
      <c r="GB39" s="976"/>
      <c r="GC39" s="976"/>
      <c r="GD39" s="976"/>
      <c r="GE39" s="976"/>
      <c r="GF39" s="976"/>
      <c r="GG39" s="976"/>
      <c r="GH39" s="976"/>
      <c r="GI39" s="976"/>
      <c r="GJ39" s="976"/>
      <c r="GK39" s="976"/>
    </row>
    <row r="40" spans="1:193" s="862" customFormat="1" ht="39.950000000000003" customHeight="1">
      <c r="A40" s="926" t="s">
        <v>2901</v>
      </c>
      <c r="B40" s="894" t="s">
        <v>1531</v>
      </c>
      <c r="C40" s="906"/>
      <c r="D40" s="906"/>
      <c r="E40" s="906"/>
      <c r="F40" s="906"/>
      <c r="G40" s="906"/>
      <c r="H40" s="906"/>
      <c r="I40" s="906"/>
      <c r="J40" s="906"/>
      <c r="K40" s="906"/>
      <c r="L40" s="906"/>
      <c r="M40" s="906"/>
      <c r="N40" s="906"/>
      <c r="O40" s="906"/>
      <c r="P40" s="906"/>
      <c r="Q40" s="906"/>
      <c r="R40" s="906"/>
      <c r="S40" s="906"/>
      <c r="T40" s="906"/>
      <c r="U40" s="906"/>
      <c r="V40" s="906"/>
      <c r="W40" s="908"/>
      <c r="X40" s="908"/>
      <c r="Z40" s="908"/>
      <c r="AA40" s="908"/>
      <c r="AB40" s="908"/>
      <c r="AC40" s="908"/>
      <c r="AD40" s="908"/>
      <c r="AE40" s="908"/>
      <c r="AF40" s="908"/>
      <c r="AG40" s="908"/>
      <c r="AH40" s="908"/>
      <c r="AI40" s="908"/>
      <c r="AJ40" s="908"/>
      <c r="AK40" s="908"/>
      <c r="AL40" s="908"/>
      <c r="AM40" s="908"/>
      <c r="AN40" s="908"/>
      <c r="AO40" s="908"/>
      <c r="AP40" s="908"/>
      <c r="AQ40" s="908"/>
      <c r="AR40" s="908"/>
      <c r="AS40" s="908"/>
      <c r="AT40" s="908"/>
      <c r="AU40" s="908"/>
      <c r="AV40" s="908">
        <f>'HP-HC2'!AS46+'HP-HC2'!CL46+139556.7</f>
        <v>2763312.4489800003</v>
      </c>
      <c r="AW40" s="908"/>
      <c r="AX40" s="908"/>
      <c r="AY40" s="908"/>
      <c r="AZ40" s="908"/>
      <c r="BA40" s="908"/>
      <c r="BB40" s="908"/>
      <c r="BC40" s="908"/>
      <c r="BD40" s="908"/>
      <c r="BE40" s="908"/>
      <c r="BF40" s="907"/>
      <c r="BG40" s="902">
        <f t="shared" si="9"/>
        <v>2763312.4489800003</v>
      </c>
      <c r="BH40" s="976"/>
      <c r="BI40" s="976"/>
      <c r="BJ40" s="976"/>
      <c r="BK40" s="976"/>
      <c r="BL40" s="976"/>
      <c r="BM40" s="976"/>
      <c r="BN40" s="976"/>
      <c r="BO40" s="976"/>
      <c r="BP40" s="976"/>
      <c r="BQ40" s="976"/>
      <c r="BR40" s="976"/>
      <c r="BS40" s="976"/>
      <c r="BT40" s="976"/>
      <c r="BU40" s="976"/>
      <c r="BV40" s="976"/>
      <c r="BW40" s="976"/>
      <c r="BX40" s="976"/>
      <c r="BY40" s="976"/>
      <c r="BZ40" s="976"/>
      <c r="CA40" s="976"/>
      <c r="CB40" s="976"/>
      <c r="CC40" s="976"/>
      <c r="CD40" s="976"/>
      <c r="CE40" s="976"/>
      <c r="CF40" s="976"/>
      <c r="CG40" s="976"/>
      <c r="CH40" s="976"/>
      <c r="CI40" s="976"/>
      <c r="CJ40" s="976"/>
      <c r="CK40" s="976"/>
      <c r="CL40" s="976"/>
      <c r="CM40" s="976"/>
      <c r="CN40" s="976"/>
      <c r="CO40" s="976"/>
      <c r="CP40" s="976"/>
      <c r="CQ40" s="976"/>
      <c r="CR40" s="976"/>
      <c r="CS40" s="976"/>
      <c r="CT40" s="976"/>
      <c r="CU40" s="976"/>
      <c r="CV40" s="976"/>
      <c r="CW40" s="976"/>
      <c r="CX40" s="976"/>
      <c r="CY40" s="976"/>
      <c r="CZ40" s="976"/>
      <c r="DA40" s="976"/>
      <c r="DB40" s="976"/>
      <c r="DC40" s="976"/>
      <c r="DD40" s="976"/>
      <c r="DE40" s="976"/>
      <c r="DF40" s="976"/>
      <c r="DG40" s="976"/>
      <c r="DH40" s="976"/>
      <c r="DI40" s="976"/>
      <c r="DJ40" s="976"/>
      <c r="DK40" s="976"/>
      <c r="DL40" s="976"/>
      <c r="DM40" s="976"/>
      <c r="DN40" s="976"/>
      <c r="DO40" s="976"/>
      <c r="DP40" s="976"/>
      <c r="DQ40" s="976"/>
      <c r="DR40" s="976"/>
      <c r="DS40" s="976"/>
      <c r="DT40" s="976"/>
      <c r="DU40" s="976"/>
      <c r="DV40" s="976"/>
      <c r="DW40" s="976"/>
      <c r="DX40" s="976"/>
      <c r="DY40" s="976"/>
      <c r="DZ40" s="976"/>
      <c r="EA40" s="976"/>
      <c r="EB40" s="976"/>
      <c r="EC40" s="976"/>
      <c r="ED40" s="976"/>
      <c r="EE40" s="976"/>
      <c r="EF40" s="976"/>
      <c r="EG40" s="976"/>
      <c r="EH40" s="976"/>
      <c r="EI40" s="976"/>
      <c r="EJ40" s="976"/>
      <c r="EK40" s="976"/>
      <c r="EL40" s="976"/>
      <c r="EM40" s="976"/>
      <c r="EN40" s="976"/>
      <c r="EO40" s="976"/>
      <c r="EP40" s="976"/>
      <c r="EQ40" s="976"/>
      <c r="ER40" s="976"/>
      <c r="ES40" s="976"/>
      <c r="ET40" s="976"/>
      <c r="EU40" s="976"/>
      <c r="EV40" s="976"/>
      <c r="EW40" s="976"/>
      <c r="EX40" s="976"/>
      <c r="EY40" s="976"/>
      <c r="EZ40" s="976"/>
      <c r="FA40" s="976"/>
      <c r="FB40" s="976"/>
      <c r="FC40" s="976"/>
      <c r="FD40" s="976"/>
      <c r="FE40" s="976"/>
      <c r="FF40" s="976"/>
      <c r="FG40" s="976"/>
      <c r="FH40" s="976"/>
      <c r="FI40" s="976"/>
      <c r="FJ40" s="976"/>
      <c r="FK40" s="976"/>
      <c r="FL40" s="976"/>
      <c r="FM40" s="976"/>
      <c r="FN40" s="976"/>
      <c r="FO40" s="976"/>
      <c r="FP40" s="976"/>
      <c r="FQ40" s="976"/>
      <c r="FR40" s="976"/>
      <c r="FS40" s="976"/>
      <c r="FT40" s="976"/>
      <c r="FU40" s="976"/>
      <c r="FV40" s="976"/>
      <c r="FW40" s="976"/>
      <c r="FX40" s="976"/>
      <c r="FY40" s="976"/>
      <c r="FZ40" s="976"/>
      <c r="GA40" s="976"/>
      <c r="GB40" s="976"/>
      <c r="GC40" s="976"/>
      <c r="GD40" s="976"/>
      <c r="GE40" s="976"/>
      <c r="GF40" s="976"/>
      <c r="GG40" s="976"/>
      <c r="GH40" s="976"/>
      <c r="GI40" s="976"/>
      <c r="GJ40" s="976"/>
      <c r="GK40" s="976"/>
    </row>
    <row r="41" spans="1:193" s="862" customFormat="1" ht="54.75" customHeight="1">
      <c r="A41" s="926" t="s">
        <v>2950</v>
      </c>
      <c r="B41" s="894" t="s">
        <v>1533</v>
      </c>
      <c r="C41" s="906"/>
      <c r="D41" s="906"/>
      <c r="E41" s="906"/>
      <c r="F41" s="906"/>
      <c r="G41" s="906"/>
      <c r="H41" s="906"/>
      <c r="I41" s="906"/>
      <c r="J41" s="906"/>
      <c r="K41" s="906"/>
      <c r="L41" s="906"/>
      <c r="M41" s="906"/>
      <c r="N41" s="906"/>
      <c r="O41" s="906"/>
      <c r="P41" s="906"/>
      <c r="Q41" s="906"/>
      <c r="R41" s="906"/>
      <c r="S41" s="906"/>
      <c r="T41" s="906"/>
      <c r="U41" s="906"/>
      <c r="V41" s="906"/>
      <c r="W41" s="908"/>
      <c r="X41" s="908"/>
      <c r="Y41" s="908"/>
      <c r="Z41" s="908"/>
      <c r="AA41" s="908"/>
      <c r="AB41" s="908"/>
      <c r="AC41" s="908"/>
      <c r="AD41" s="908"/>
      <c r="AE41" s="908"/>
      <c r="AF41" s="908"/>
      <c r="AG41" s="908"/>
      <c r="AH41" s="908"/>
      <c r="AI41" s="908"/>
      <c r="AJ41" s="908"/>
      <c r="AK41" s="908"/>
      <c r="AL41" s="908"/>
      <c r="AM41" s="908"/>
      <c r="AN41" s="908"/>
      <c r="AO41" s="908"/>
      <c r="AP41" s="908"/>
      <c r="AQ41" s="908"/>
      <c r="AR41" s="908"/>
      <c r="AS41" s="908"/>
      <c r="AT41" s="908"/>
      <c r="AU41" s="908"/>
      <c r="AV41" s="908">
        <v>2566050.4793908</v>
      </c>
      <c r="AW41" s="908"/>
      <c r="AX41" s="908"/>
      <c r="AY41" s="908"/>
      <c r="AZ41" s="908"/>
      <c r="BA41" s="908"/>
      <c r="BB41" s="908"/>
      <c r="BC41" s="908"/>
      <c r="BD41" s="908"/>
      <c r="BE41" s="908"/>
      <c r="BF41" s="907"/>
      <c r="BG41" s="902">
        <f t="shared" si="9"/>
        <v>2566050.4793908</v>
      </c>
      <c r="BH41" s="976"/>
      <c r="BI41" s="976"/>
      <c r="BJ41" s="976"/>
      <c r="BK41" s="976"/>
      <c r="BL41" s="976"/>
      <c r="BM41" s="976"/>
      <c r="BN41" s="976"/>
      <c r="BO41" s="976"/>
      <c r="BP41" s="976"/>
      <c r="BQ41" s="976"/>
      <c r="BR41" s="976"/>
      <c r="BS41" s="976"/>
      <c r="BT41" s="976"/>
      <c r="BU41" s="976"/>
      <c r="BV41" s="976"/>
      <c r="BW41" s="976"/>
      <c r="BX41" s="976"/>
      <c r="BY41" s="976"/>
      <c r="BZ41" s="976"/>
      <c r="CA41" s="976"/>
      <c r="CB41" s="976"/>
      <c r="CC41" s="976"/>
      <c r="CD41" s="976"/>
      <c r="CE41" s="976"/>
      <c r="CF41" s="976"/>
      <c r="CG41" s="976"/>
      <c r="CH41" s="976"/>
      <c r="CI41" s="976"/>
      <c r="CJ41" s="976"/>
      <c r="CK41" s="976"/>
      <c r="CL41" s="976"/>
      <c r="CM41" s="976"/>
      <c r="CN41" s="976"/>
      <c r="CO41" s="976"/>
      <c r="CP41" s="976"/>
      <c r="CQ41" s="976"/>
      <c r="CR41" s="976"/>
      <c r="CS41" s="976"/>
      <c r="CT41" s="976"/>
      <c r="CU41" s="976"/>
      <c r="CV41" s="976"/>
      <c r="CW41" s="976"/>
      <c r="CX41" s="976"/>
      <c r="CY41" s="976"/>
      <c r="CZ41" s="976"/>
      <c r="DA41" s="976"/>
      <c r="DB41" s="976"/>
      <c r="DC41" s="976"/>
      <c r="DD41" s="976"/>
      <c r="DE41" s="976"/>
      <c r="DF41" s="976"/>
      <c r="DG41" s="976"/>
      <c r="DH41" s="976"/>
      <c r="DI41" s="976"/>
      <c r="DJ41" s="976"/>
      <c r="DK41" s="976"/>
      <c r="DL41" s="976"/>
      <c r="DM41" s="976"/>
      <c r="DN41" s="976"/>
      <c r="DO41" s="976"/>
      <c r="DP41" s="976"/>
      <c r="DQ41" s="976"/>
      <c r="DR41" s="976"/>
      <c r="DS41" s="976"/>
      <c r="DT41" s="976"/>
      <c r="DU41" s="976"/>
      <c r="DV41" s="976"/>
      <c r="DW41" s="976"/>
      <c r="DX41" s="976"/>
      <c r="DY41" s="976"/>
      <c r="DZ41" s="976"/>
      <c r="EA41" s="976"/>
      <c r="EB41" s="976"/>
      <c r="EC41" s="976"/>
      <c r="ED41" s="976"/>
      <c r="EE41" s="976"/>
      <c r="EF41" s="976"/>
      <c r="EG41" s="976"/>
      <c r="EH41" s="976"/>
      <c r="EI41" s="976"/>
      <c r="EJ41" s="976"/>
      <c r="EK41" s="976"/>
      <c r="EL41" s="976"/>
      <c r="EM41" s="976"/>
      <c r="EN41" s="976"/>
      <c r="EO41" s="976"/>
      <c r="EP41" s="976"/>
      <c r="EQ41" s="976"/>
      <c r="ER41" s="976"/>
      <c r="ES41" s="976"/>
      <c r="ET41" s="976"/>
      <c r="EU41" s="976"/>
      <c r="EV41" s="976"/>
      <c r="EW41" s="976"/>
      <c r="EX41" s="976"/>
      <c r="EY41" s="976"/>
      <c r="EZ41" s="976"/>
      <c r="FA41" s="976"/>
      <c r="FB41" s="976"/>
      <c r="FC41" s="976"/>
      <c r="FD41" s="976"/>
      <c r="FE41" s="976"/>
      <c r="FF41" s="976"/>
      <c r="FG41" s="976"/>
      <c r="FH41" s="976"/>
      <c r="FI41" s="976"/>
      <c r="FJ41" s="976"/>
      <c r="FK41" s="976"/>
      <c r="FL41" s="976"/>
      <c r="FM41" s="976"/>
      <c r="FN41" s="976"/>
      <c r="FO41" s="976"/>
      <c r="FP41" s="976"/>
      <c r="FQ41" s="976"/>
      <c r="FR41" s="976"/>
      <c r="FS41" s="976"/>
      <c r="FT41" s="976"/>
      <c r="FU41" s="976"/>
      <c r="FV41" s="976"/>
      <c r="FW41" s="976"/>
      <c r="FX41" s="976"/>
      <c r="FY41" s="976"/>
      <c r="FZ41" s="976"/>
      <c r="GA41" s="976"/>
      <c r="GB41" s="976"/>
      <c r="GC41" s="976"/>
      <c r="GD41" s="976"/>
      <c r="GE41" s="976"/>
      <c r="GF41" s="976"/>
      <c r="GG41" s="976"/>
      <c r="GH41" s="976"/>
      <c r="GI41" s="976"/>
      <c r="GJ41" s="976"/>
      <c r="GK41" s="976"/>
    </row>
    <row r="42" spans="1:193" s="862" customFormat="1" ht="39.950000000000003" customHeight="1">
      <c r="A42" s="926" t="s">
        <v>2902</v>
      </c>
      <c r="B42" s="894" t="s">
        <v>2903</v>
      </c>
      <c r="C42" s="906"/>
      <c r="D42" s="906"/>
      <c r="E42" s="906"/>
      <c r="F42" s="906"/>
      <c r="G42" s="906"/>
      <c r="H42" s="906"/>
      <c r="I42" s="906"/>
      <c r="J42" s="906"/>
      <c r="K42" s="906"/>
      <c r="L42" s="906"/>
      <c r="M42" s="906"/>
      <c r="N42" s="906"/>
      <c r="O42" s="906"/>
      <c r="P42" s="906"/>
      <c r="Q42" s="906"/>
      <c r="R42" s="906"/>
      <c r="S42" s="906"/>
      <c r="T42" s="906"/>
      <c r="U42" s="906"/>
      <c r="V42" s="906"/>
      <c r="W42" s="908"/>
      <c r="X42" s="908"/>
      <c r="Y42" s="908"/>
      <c r="Z42" s="908"/>
      <c r="AA42" s="908"/>
      <c r="AB42" s="908"/>
      <c r="AC42" s="908"/>
      <c r="AD42" s="908"/>
      <c r="AE42" s="908"/>
      <c r="AF42" s="908"/>
      <c r="AG42" s="908"/>
      <c r="AH42" s="908"/>
      <c r="AI42" s="908"/>
      <c r="AJ42" s="908"/>
      <c r="AK42" s="908"/>
      <c r="AL42" s="908"/>
      <c r="AM42" s="908"/>
      <c r="AN42" s="908"/>
      <c r="AO42" s="908"/>
      <c r="AP42" s="908"/>
      <c r="AQ42" s="908"/>
      <c r="AR42" s="908"/>
      <c r="AS42" s="908"/>
      <c r="AT42" s="908"/>
      <c r="AU42" s="908"/>
      <c r="AV42" s="908">
        <f>'HP-HC2'!CL47</f>
        <v>38265</v>
      </c>
      <c r="AW42" s="908"/>
      <c r="AX42" s="908"/>
      <c r="AY42" s="908"/>
      <c r="AZ42" s="908"/>
      <c r="BA42" s="908"/>
      <c r="BB42" s="908"/>
      <c r="BC42" s="908"/>
      <c r="BD42" s="908"/>
      <c r="BE42" s="908"/>
      <c r="BF42" s="908"/>
      <c r="BG42" s="902">
        <f t="shared" si="9"/>
        <v>38265</v>
      </c>
      <c r="BH42" s="976"/>
      <c r="BI42" s="976"/>
      <c r="BJ42" s="976"/>
      <c r="BK42" s="976"/>
      <c r="BL42" s="976"/>
      <c r="BM42" s="976"/>
      <c r="BN42" s="976"/>
      <c r="BO42" s="976"/>
      <c r="BP42" s="976"/>
      <c r="BQ42" s="976"/>
      <c r="BR42" s="976"/>
      <c r="BS42" s="976"/>
      <c r="BT42" s="976"/>
      <c r="BU42" s="976"/>
      <c r="BV42" s="976"/>
      <c r="BW42" s="976"/>
      <c r="BX42" s="976"/>
      <c r="BY42" s="976"/>
      <c r="BZ42" s="976"/>
      <c r="CA42" s="976"/>
      <c r="CB42" s="976"/>
      <c r="CC42" s="976"/>
      <c r="CD42" s="976"/>
      <c r="CE42" s="976"/>
      <c r="CF42" s="976"/>
      <c r="CG42" s="976"/>
      <c r="CH42" s="976"/>
      <c r="CI42" s="976"/>
      <c r="CJ42" s="976"/>
      <c r="CK42" s="976"/>
      <c r="CL42" s="976"/>
      <c r="CM42" s="976"/>
      <c r="CN42" s="976"/>
      <c r="CO42" s="976"/>
      <c r="CP42" s="976"/>
      <c r="CQ42" s="976"/>
      <c r="CR42" s="976"/>
      <c r="CS42" s="976"/>
      <c r="CT42" s="976"/>
      <c r="CU42" s="976"/>
      <c r="CV42" s="976"/>
      <c r="CW42" s="976"/>
      <c r="CX42" s="976"/>
      <c r="CY42" s="976"/>
      <c r="CZ42" s="976"/>
      <c r="DA42" s="976"/>
      <c r="DB42" s="976"/>
      <c r="DC42" s="976"/>
      <c r="DD42" s="976"/>
      <c r="DE42" s="976"/>
      <c r="DF42" s="976"/>
      <c r="DG42" s="976"/>
      <c r="DH42" s="976"/>
      <c r="DI42" s="976"/>
      <c r="DJ42" s="976"/>
      <c r="DK42" s="976"/>
      <c r="DL42" s="976"/>
      <c r="DM42" s="976"/>
      <c r="DN42" s="976"/>
      <c r="DO42" s="976"/>
      <c r="DP42" s="976"/>
      <c r="DQ42" s="976"/>
      <c r="DR42" s="976"/>
      <c r="DS42" s="976"/>
      <c r="DT42" s="976"/>
      <c r="DU42" s="976"/>
      <c r="DV42" s="976"/>
      <c r="DW42" s="976"/>
      <c r="DX42" s="976"/>
      <c r="DY42" s="976"/>
      <c r="DZ42" s="976"/>
      <c r="EA42" s="976"/>
      <c r="EB42" s="976"/>
      <c r="EC42" s="976"/>
      <c r="ED42" s="976"/>
      <c r="EE42" s="976"/>
      <c r="EF42" s="976"/>
      <c r="EG42" s="976"/>
      <c r="EH42" s="976"/>
      <c r="EI42" s="976"/>
      <c r="EJ42" s="976"/>
      <c r="EK42" s="976"/>
      <c r="EL42" s="976"/>
      <c r="EM42" s="976"/>
      <c r="EN42" s="976"/>
      <c r="EO42" s="976"/>
      <c r="EP42" s="976"/>
      <c r="EQ42" s="976"/>
      <c r="ER42" s="976"/>
      <c r="ES42" s="976"/>
      <c r="ET42" s="976"/>
      <c r="EU42" s="976"/>
      <c r="EV42" s="976"/>
      <c r="EW42" s="976"/>
      <c r="EX42" s="976"/>
      <c r="EY42" s="976"/>
      <c r="EZ42" s="976"/>
      <c r="FA42" s="976"/>
      <c r="FB42" s="976"/>
      <c r="FC42" s="976"/>
      <c r="FD42" s="976"/>
      <c r="FE42" s="976"/>
      <c r="FF42" s="976"/>
      <c r="FG42" s="976"/>
      <c r="FH42" s="976"/>
      <c r="FI42" s="976"/>
      <c r="FJ42" s="976"/>
      <c r="FK42" s="976"/>
      <c r="FL42" s="976"/>
      <c r="FM42" s="976"/>
      <c r="FN42" s="976"/>
      <c r="FO42" s="976"/>
      <c r="FP42" s="976"/>
      <c r="FQ42" s="976"/>
      <c r="FR42" s="976"/>
      <c r="FS42" s="976"/>
      <c r="FT42" s="976"/>
      <c r="FU42" s="976"/>
      <c r="FV42" s="976"/>
      <c r="FW42" s="976"/>
      <c r="FX42" s="976"/>
      <c r="FY42" s="976"/>
      <c r="FZ42" s="976"/>
      <c r="GA42" s="976"/>
      <c r="GB42" s="976"/>
      <c r="GC42" s="976"/>
      <c r="GD42" s="976"/>
      <c r="GE42" s="976"/>
      <c r="GF42" s="976"/>
      <c r="GG42" s="976"/>
      <c r="GH42" s="976"/>
      <c r="GI42" s="976"/>
      <c r="GJ42" s="976"/>
      <c r="GK42" s="976"/>
    </row>
    <row r="43" spans="1:193" s="903" customFormat="1" ht="57" customHeight="1">
      <c r="A43" s="898" t="s">
        <v>2904</v>
      </c>
      <c r="B43" s="927" t="s">
        <v>1563</v>
      </c>
      <c r="C43" s="901"/>
      <c r="D43" s="901"/>
      <c r="E43" s="900"/>
      <c r="F43" s="900"/>
      <c r="G43" s="900"/>
      <c r="H43" s="900"/>
      <c r="I43" s="900"/>
      <c r="J43" s="900"/>
      <c r="K43" s="900"/>
      <c r="L43" s="900"/>
      <c r="M43" s="900"/>
      <c r="N43" s="900"/>
      <c r="O43" s="900"/>
      <c r="P43" s="900"/>
      <c r="Q43" s="900"/>
      <c r="R43" s="900"/>
      <c r="S43" s="900"/>
      <c r="T43" s="900"/>
      <c r="U43" s="900"/>
      <c r="V43" s="900"/>
      <c r="W43" s="900"/>
      <c r="X43" s="900"/>
      <c r="Y43" s="900"/>
      <c r="Z43" s="900"/>
      <c r="AA43" s="900"/>
      <c r="AB43" s="900"/>
      <c r="AC43" s="900"/>
      <c r="AD43" s="900"/>
      <c r="AE43" s="900"/>
      <c r="AF43" s="900"/>
      <c r="AG43" s="900"/>
      <c r="AH43" s="900"/>
      <c r="AI43" s="900"/>
      <c r="AJ43" s="900"/>
      <c r="AK43" s="900"/>
      <c r="AL43" s="900"/>
      <c r="AM43" s="900"/>
      <c r="AN43" s="900"/>
      <c r="AO43" s="900"/>
      <c r="AP43" s="900"/>
      <c r="AQ43" s="900"/>
      <c r="AR43" s="900"/>
      <c r="AS43" s="900"/>
      <c r="AT43" s="900"/>
      <c r="AU43" s="900"/>
      <c r="AV43" s="900"/>
      <c r="AW43" s="900"/>
      <c r="AX43" s="900"/>
      <c r="AY43" s="900"/>
      <c r="AZ43" s="900"/>
      <c r="BA43" s="900"/>
      <c r="BB43" s="900"/>
      <c r="BC43" s="900"/>
      <c r="BD43" s="900"/>
      <c r="BE43" s="900"/>
      <c r="BF43" s="900"/>
      <c r="BG43" s="902"/>
      <c r="BH43" s="976"/>
      <c r="BI43" s="976"/>
      <c r="BJ43" s="976"/>
      <c r="BK43" s="976"/>
      <c r="BL43" s="976"/>
      <c r="BM43" s="976"/>
      <c r="BN43" s="976"/>
      <c r="BO43" s="976"/>
      <c r="BP43" s="976"/>
      <c r="BQ43" s="976"/>
      <c r="BR43" s="976"/>
      <c r="BS43" s="976"/>
      <c r="BT43" s="976"/>
      <c r="BU43" s="976"/>
      <c r="BV43" s="976"/>
      <c r="BW43" s="976"/>
      <c r="BX43" s="976"/>
      <c r="BY43" s="976"/>
      <c r="BZ43" s="976"/>
      <c r="CA43" s="976"/>
      <c r="CB43" s="976"/>
      <c r="CC43" s="976"/>
      <c r="CD43" s="976"/>
      <c r="CE43" s="976"/>
      <c r="CF43" s="976"/>
      <c r="CG43" s="976"/>
      <c r="CH43" s="976"/>
      <c r="CI43" s="976"/>
      <c r="CJ43" s="976"/>
      <c r="CK43" s="976"/>
      <c r="CL43" s="976"/>
      <c r="CM43" s="976"/>
      <c r="CN43" s="976"/>
      <c r="CO43" s="976"/>
      <c r="CP43" s="976"/>
      <c r="CQ43" s="976"/>
      <c r="CR43" s="976"/>
      <c r="CS43" s="976"/>
      <c r="CT43" s="976"/>
      <c r="CU43" s="976"/>
      <c r="CV43" s="976"/>
      <c r="CW43" s="976"/>
      <c r="CX43" s="976"/>
      <c r="CY43" s="976"/>
      <c r="CZ43" s="976"/>
      <c r="DA43" s="976"/>
      <c r="DB43" s="976"/>
      <c r="DC43" s="976"/>
      <c r="DD43" s="976"/>
      <c r="DE43" s="976"/>
      <c r="DF43" s="976"/>
      <c r="DG43" s="976"/>
      <c r="DH43" s="976"/>
      <c r="DI43" s="976"/>
      <c r="DJ43" s="976"/>
      <c r="DK43" s="976"/>
      <c r="DL43" s="976"/>
      <c r="DM43" s="976"/>
      <c r="DN43" s="976"/>
      <c r="DO43" s="976"/>
      <c r="DP43" s="976"/>
      <c r="DQ43" s="976"/>
      <c r="DR43" s="976"/>
      <c r="DS43" s="976"/>
      <c r="DT43" s="976"/>
      <c r="DU43" s="976"/>
      <c r="DV43" s="976"/>
      <c r="DW43" s="976"/>
      <c r="DX43" s="976"/>
      <c r="DY43" s="976"/>
      <c r="DZ43" s="976"/>
      <c r="EA43" s="976"/>
      <c r="EB43" s="976"/>
      <c r="EC43" s="976"/>
      <c r="ED43" s="976"/>
      <c r="EE43" s="976"/>
      <c r="EF43" s="976"/>
      <c r="EG43" s="976"/>
      <c r="EH43" s="976"/>
      <c r="EI43" s="976"/>
      <c r="EJ43" s="976"/>
      <c r="EK43" s="976"/>
      <c r="EL43" s="976"/>
      <c r="EM43" s="976"/>
      <c r="EN43" s="976"/>
      <c r="EO43" s="976"/>
      <c r="EP43" s="976"/>
      <c r="EQ43" s="976"/>
      <c r="ER43" s="976"/>
      <c r="ES43" s="976"/>
      <c r="ET43" s="976"/>
      <c r="EU43" s="976"/>
      <c r="EV43" s="976"/>
      <c r="EW43" s="976"/>
      <c r="EX43" s="976"/>
      <c r="EY43" s="976"/>
      <c r="EZ43" s="976"/>
      <c r="FA43" s="976"/>
      <c r="FB43" s="976"/>
      <c r="FC43" s="976"/>
      <c r="FD43" s="976"/>
      <c r="FE43" s="976"/>
      <c r="FF43" s="976"/>
      <c r="FG43" s="976"/>
      <c r="FH43" s="976"/>
      <c r="FI43" s="976"/>
      <c r="FJ43" s="976"/>
      <c r="FK43" s="976"/>
      <c r="FL43" s="976"/>
      <c r="FM43" s="976"/>
      <c r="FN43" s="976"/>
      <c r="FO43" s="976"/>
      <c r="FP43" s="976"/>
      <c r="FQ43" s="976"/>
      <c r="FR43" s="976"/>
      <c r="FS43" s="976"/>
      <c r="FT43" s="976"/>
      <c r="FU43" s="976"/>
      <c r="FV43" s="976"/>
      <c r="FW43" s="976"/>
      <c r="FX43" s="976"/>
      <c r="FY43" s="976"/>
      <c r="FZ43" s="976"/>
      <c r="GA43" s="976"/>
      <c r="GB43" s="976"/>
      <c r="GC43" s="976"/>
      <c r="GD43" s="976"/>
      <c r="GE43" s="976"/>
      <c r="GF43" s="976"/>
      <c r="GG43" s="976"/>
      <c r="GH43" s="976"/>
      <c r="GI43" s="976"/>
      <c r="GJ43" s="976"/>
      <c r="GK43" s="976"/>
    </row>
    <row r="44" spans="1:193" s="862" customFormat="1" ht="39.950000000000003" customHeight="1">
      <c r="A44" s="926" t="s">
        <v>2905</v>
      </c>
      <c r="B44" s="928" t="s">
        <v>1565</v>
      </c>
      <c r="C44" s="906"/>
      <c r="D44" s="906"/>
      <c r="E44" s="906"/>
      <c r="F44" s="906"/>
      <c r="G44" s="906"/>
      <c r="H44" s="906"/>
      <c r="I44" s="906"/>
      <c r="J44" s="906"/>
      <c r="K44" s="906"/>
      <c r="L44" s="906"/>
      <c r="M44" s="906"/>
      <c r="N44" s="906"/>
      <c r="O44" s="906"/>
      <c r="P44" s="906"/>
      <c r="Q44" s="906"/>
      <c r="R44" s="906"/>
      <c r="S44" s="906"/>
      <c r="T44" s="906"/>
      <c r="U44" s="906"/>
      <c r="V44" s="906"/>
      <c r="W44" s="908"/>
      <c r="X44" s="908"/>
      <c r="Y44" s="908"/>
      <c r="Z44" s="908"/>
      <c r="AA44" s="908"/>
      <c r="AB44" s="908"/>
      <c r="AC44" s="908"/>
      <c r="AD44" s="908"/>
      <c r="AE44" s="908"/>
      <c r="AF44" s="908"/>
      <c r="AG44" s="908"/>
      <c r="AH44" s="908"/>
      <c r="AI44" s="908"/>
      <c r="AJ44" s="908"/>
      <c r="AK44" s="908"/>
      <c r="AL44" s="908"/>
      <c r="AM44" s="908"/>
      <c r="AN44" s="908"/>
      <c r="AO44" s="908"/>
      <c r="AP44" s="908"/>
      <c r="AQ44" s="908"/>
      <c r="AR44" s="908"/>
      <c r="AS44" s="908"/>
      <c r="AT44" s="908"/>
      <c r="AU44" s="908"/>
      <c r="AV44" s="908"/>
      <c r="AW44" s="908"/>
      <c r="AX44" s="908"/>
      <c r="AY44" s="908"/>
      <c r="AZ44" s="908"/>
      <c r="BA44" s="908"/>
      <c r="BB44" s="908"/>
      <c r="BC44" s="908"/>
      <c r="BD44" s="908"/>
      <c r="BE44" s="908"/>
      <c r="BF44" s="908"/>
      <c r="BG44" s="902"/>
      <c r="BH44" s="976"/>
      <c r="BI44" s="976"/>
      <c r="BJ44" s="976"/>
      <c r="BK44" s="976"/>
      <c r="BL44" s="976"/>
      <c r="BM44" s="976"/>
      <c r="BN44" s="976"/>
      <c r="BO44" s="976"/>
      <c r="BP44" s="976"/>
      <c r="BQ44" s="976"/>
      <c r="BR44" s="976"/>
      <c r="BS44" s="976"/>
      <c r="BT44" s="976"/>
      <c r="BU44" s="976"/>
      <c r="BV44" s="976"/>
      <c r="BW44" s="976"/>
      <c r="BX44" s="976"/>
      <c r="BY44" s="976"/>
      <c r="BZ44" s="976"/>
      <c r="CA44" s="976"/>
      <c r="CB44" s="976"/>
      <c r="CC44" s="976"/>
      <c r="CD44" s="976"/>
      <c r="CE44" s="976"/>
      <c r="CF44" s="976"/>
      <c r="CG44" s="976"/>
      <c r="CH44" s="976"/>
      <c r="CI44" s="976"/>
      <c r="CJ44" s="976"/>
      <c r="CK44" s="976"/>
      <c r="CL44" s="976"/>
      <c r="CM44" s="976"/>
      <c r="CN44" s="976"/>
      <c r="CO44" s="976"/>
      <c r="CP44" s="976"/>
      <c r="CQ44" s="976"/>
      <c r="CR44" s="976"/>
      <c r="CS44" s="976"/>
      <c r="CT44" s="976"/>
      <c r="CU44" s="976"/>
      <c r="CV44" s="976"/>
      <c r="CW44" s="976"/>
      <c r="CX44" s="976"/>
      <c r="CY44" s="976"/>
      <c r="CZ44" s="976"/>
      <c r="DA44" s="976"/>
      <c r="DB44" s="976"/>
      <c r="DC44" s="976"/>
      <c r="DD44" s="976"/>
      <c r="DE44" s="976"/>
      <c r="DF44" s="976"/>
      <c r="DG44" s="976"/>
      <c r="DH44" s="976"/>
      <c r="DI44" s="976"/>
      <c r="DJ44" s="976"/>
      <c r="DK44" s="976"/>
      <c r="DL44" s="976"/>
      <c r="DM44" s="976"/>
      <c r="DN44" s="976"/>
      <c r="DO44" s="976"/>
      <c r="DP44" s="976"/>
      <c r="DQ44" s="976"/>
      <c r="DR44" s="976"/>
      <c r="DS44" s="976"/>
      <c r="DT44" s="976"/>
      <c r="DU44" s="976"/>
      <c r="DV44" s="976"/>
      <c r="DW44" s="976"/>
      <c r="DX44" s="976"/>
      <c r="DY44" s="976"/>
      <c r="DZ44" s="976"/>
      <c r="EA44" s="976"/>
      <c r="EB44" s="976"/>
      <c r="EC44" s="976"/>
      <c r="ED44" s="976"/>
      <c r="EE44" s="976"/>
      <c r="EF44" s="976"/>
      <c r="EG44" s="976"/>
      <c r="EH44" s="976"/>
      <c r="EI44" s="976"/>
      <c r="EJ44" s="976"/>
      <c r="EK44" s="976"/>
      <c r="EL44" s="976"/>
      <c r="EM44" s="976"/>
      <c r="EN44" s="976"/>
      <c r="EO44" s="976"/>
      <c r="EP44" s="976"/>
      <c r="EQ44" s="976"/>
      <c r="ER44" s="976"/>
      <c r="ES44" s="976"/>
      <c r="ET44" s="976"/>
      <c r="EU44" s="976"/>
      <c r="EV44" s="976"/>
      <c r="EW44" s="976"/>
      <c r="EX44" s="976"/>
      <c r="EY44" s="976"/>
      <c r="EZ44" s="976"/>
      <c r="FA44" s="976"/>
      <c r="FB44" s="976"/>
      <c r="FC44" s="976"/>
      <c r="FD44" s="976"/>
      <c r="FE44" s="976"/>
      <c r="FF44" s="976"/>
      <c r="FG44" s="976"/>
      <c r="FH44" s="976"/>
      <c r="FI44" s="976"/>
      <c r="FJ44" s="976"/>
      <c r="FK44" s="976"/>
      <c r="FL44" s="976"/>
      <c r="FM44" s="976"/>
      <c r="FN44" s="976"/>
      <c r="FO44" s="976"/>
      <c r="FP44" s="976"/>
      <c r="FQ44" s="976"/>
      <c r="FR44" s="976"/>
      <c r="FS44" s="976"/>
      <c r="FT44" s="976"/>
      <c r="FU44" s="976"/>
      <c r="FV44" s="976"/>
      <c r="FW44" s="976"/>
      <c r="FX44" s="976"/>
      <c r="FY44" s="976"/>
      <c r="FZ44" s="976"/>
      <c r="GA44" s="976"/>
      <c r="GB44" s="976"/>
      <c r="GC44" s="976"/>
      <c r="GD44" s="976"/>
      <c r="GE44" s="976"/>
      <c r="GF44" s="976"/>
      <c r="GG44" s="976"/>
      <c r="GH44" s="976"/>
      <c r="GI44" s="976"/>
      <c r="GJ44" s="976"/>
      <c r="GK44" s="976"/>
    </row>
    <row r="45" spans="1:193" s="862" customFormat="1" ht="39.950000000000003" customHeight="1">
      <c r="A45" s="926" t="s">
        <v>2906</v>
      </c>
      <c r="B45" s="928" t="s">
        <v>2907</v>
      </c>
      <c r="C45" s="906"/>
      <c r="D45" s="906"/>
      <c r="E45" s="906"/>
      <c r="F45" s="906"/>
      <c r="G45" s="906"/>
      <c r="H45" s="906"/>
      <c r="I45" s="906"/>
      <c r="J45" s="906"/>
      <c r="K45" s="906"/>
      <c r="L45" s="906"/>
      <c r="M45" s="906"/>
      <c r="N45" s="906"/>
      <c r="O45" s="906"/>
      <c r="P45" s="906"/>
      <c r="Q45" s="906"/>
      <c r="R45" s="906"/>
      <c r="S45" s="906"/>
      <c r="T45" s="906"/>
      <c r="U45" s="906"/>
      <c r="V45" s="906"/>
      <c r="W45" s="908"/>
      <c r="X45" s="908"/>
      <c r="Y45" s="908"/>
      <c r="Z45" s="908"/>
      <c r="AA45" s="908"/>
      <c r="AB45" s="908"/>
      <c r="AC45" s="908"/>
      <c r="AD45" s="908"/>
      <c r="AE45" s="908"/>
      <c r="AF45" s="908"/>
      <c r="AG45" s="908"/>
      <c r="AH45" s="908"/>
      <c r="AI45" s="908"/>
      <c r="AJ45" s="908"/>
      <c r="AK45" s="908"/>
      <c r="AL45" s="908"/>
      <c r="AM45" s="908"/>
      <c r="AN45" s="908"/>
      <c r="AO45" s="908"/>
      <c r="AP45" s="908"/>
      <c r="AQ45" s="908"/>
      <c r="AR45" s="908"/>
      <c r="AS45" s="908"/>
      <c r="AT45" s="908"/>
      <c r="AU45" s="908"/>
      <c r="AV45" s="908"/>
      <c r="AW45" s="908"/>
      <c r="AX45" s="908"/>
      <c r="AY45" s="908"/>
      <c r="AZ45" s="908"/>
      <c r="BA45" s="908"/>
      <c r="BB45" s="908"/>
      <c r="BC45" s="908"/>
      <c r="BD45" s="908"/>
      <c r="BE45" s="908"/>
      <c r="BF45" s="908"/>
      <c r="BG45" s="902"/>
      <c r="BH45" s="976"/>
      <c r="BI45" s="976"/>
      <c r="BJ45" s="976"/>
      <c r="BK45" s="976"/>
      <c r="BL45" s="976"/>
      <c r="BM45" s="976"/>
      <c r="BN45" s="976"/>
      <c r="BO45" s="976"/>
      <c r="BP45" s="976"/>
      <c r="BQ45" s="976"/>
      <c r="BR45" s="976"/>
      <c r="BS45" s="976"/>
      <c r="BT45" s="976"/>
      <c r="BU45" s="976"/>
      <c r="BV45" s="976"/>
      <c r="BW45" s="976"/>
      <c r="BX45" s="976"/>
      <c r="BY45" s="976"/>
      <c r="BZ45" s="976"/>
      <c r="CA45" s="976"/>
      <c r="CB45" s="976"/>
      <c r="CC45" s="976"/>
      <c r="CD45" s="976"/>
      <c r="CE45" s="976"/>
      <c r="CF45" s="976"/>
      <c r="CG45" s="976"/>
      <c r="CH45" s="976"/>
      <c r="CI45" s="976"/>
      <c r="CJ45" s="976"/>
      <c r="CK45" s="976"/>
      <c r="CL45" s="976"/>
      <c r="CM45" s="976"/>
      <c r="CN45" s="976"/>
      <c r="CO45" s="976"/>
      <c r="CP45" s="976"/>
      <c r="CQ45" s="976"/>
      <c r="CR45" s="976"/>
      <c r="CS45" s="976"/>
      <c r="CT45" s="976"/>
      <c r="CU45" s="976"/>
      <c r="CV45" s="976"/>
      <c r="CW45" s="976"/>
      <c r="CX45" s="976"/>
      <c r="CY45" s="976"/>
      <c r="CZ45" s="976"/>
      <c r="DA45" s="976"/>
      <c r="DB45" s="976"/>
      <c r="DC45" s="976"/>
      <c r="DD45" s="976"/>
      <c r="DE45" s="976"/>
      <c r="DF45" s="976"/>
      <c r="DG45" s="976"/>
      <c r="DH45" s="976"/>
      <c r="DI45" s="976"/>
      <c r="DJ45" s="976"/>
      <c r="DK45" s="976"/>
      <c r="DL45" s="976"/>
      <c r="DM45" s="976"/>
      <c r="DN45" s="976"/>
      <c r="DO45" s="976"/>
      <c r="DP45" s="976"/>
      <c r="DQ45" s="976"/>
      <c r="DR45" s="976"/>
      <c r="DS45" s="976"/>
      <c r="DT45" s="976"/>
      <c r="DU45" s="976"/>
      <c r="DV45" s="976"/>
      <c r="DW45" s="976"/>
      <c r="DX45" s="976"/>
      <c r="DY45" s="976"/>
      <c r="DZ45" s="976"/>
      <c r="EA45" s="976"/>
      <c r="EB45" s="976"/>
      <c r="EC45" s="976"/>
      <c r="ED45" s="976"/>
      <c r="EE45" s="976"/>
      <c r="EF45" s="976"/>
      <c r="EG45" s="976"/>
      <c r="EH45" s="976"/>
      <c r="EI45" s="976"/>
      <c r="EJ45" s="976"/>
      <c r="EK45" s="976"/>
      <c r="EL45" s="976"/>
      <c r="EM45" s="976"/>
      <c r="EN45" s="976"/>
      <c r="EO45" s="976"/>
      <c r="EP45" s="976"/>
      <c r="EQ45" s="976"/>
      <c r="ER45" s="976"/>
      <c r="ES45" s="976"/>
      <c r="ET45" s="976"/>
      <c r="EU45" s="976"/>
      <c r="EV45" s="976"/>
      <c r="EW45" s="976"/>
      <c r="EX45" s="976"/>
      <c r="EY45" s="976"/>
      <c r="EZ45" s="976"/>
      <c r="FA45" s="976"/>
      <c r="FB45" s="976"/>
      <c r="FC45" s="976"/>
      <c r="FD45" s="976"/>
      <c r="FE45" s="976"/>
      <c r="FF45" s="976"/>
      <c r="FG45" s="976"/>
      <c r="FH45" s="976"/>
      <c r="FI45" s="976"/>
      <c r="FJ45" s="976"/>
      <c r="FK45" s="976"/>
      <c r="FL45" s="976"/>
      <c r="FM45" s="976"/>
      <c r="FN45" s="976"/>
      <c r="FO45" s="976"/>
      <c r="FP45" s="976"/>
      <c r="FQ45" s="976"/>
      <c r="FR45" s="976"/>
      <c r="FS45" s="976"/>
      <c r="FT45" s="976"/>
      <c r="FU45" s="976"/>
      <c r="FV45" s="976"/>
      <c r="FW45" s="976"/>
      <c r="FX45" s="976"/>
      <c r="FY45" s="976"/>
      <c r="FZ45" s="976"/>
      <c r="GA45" s="976"/>
      <c r="GB45" s="976"/>
      <c r="GC45" s="976"/>
      <c r="GD45" s="976"/>
      <c r="GE45" s="976"/>
      <c r="GF45" s="976"/>
      <c r="GG45" s="976"/>
      <c r="GH45" s="976"/>
      <c r="GI45" s="976"/>
      <c r="GJ45" s="976"/>
      <c r="GK45" s="976"/>
    </row>
    <row r="46" spans="1:193" s="862" customFormat="1" ht="39.950000000000003" customHeight="1">
      <c r="A46" s="926" t="s">
        <v>2908</v>
      </c>
      <c r="B46" s="928" t="s">
        <v>1570</v>
      </c>
      <c r="C46" s="906"/>
      <c r="D46" s="906"/>
      <c r="E46" s="906"/>
      <c r="F46" s="906"/>
      <c r="G46" s="906"/>
      <c r="H46" s="906"/>
      <c r="I46" s="906"/>
      <c r="J46" s="906"/>
      <c r="K46" s="906"/>
      <c r="L46" s="906"/>
      <c r="M46" s="906"/>
      <c r="N46" s="906"/>
      <c r="O46" s="906"/>
      <c r="P46" s="906"/>
      <c r="Q46" s="906"/>
      <c r="R46" s="906"/>
      <c r="S46" s="906"/>
      <c r="T46" s="906"/>
      <c r="U46" s="906"/>
      <c r="V46" s="906"/>
      <c r="W46" s="908"/>
      <c r="X46" s="908"/>
      <c r="Y46" s="908"/>
      <c r="Z46" s="908"/>
      <c r="AA46" s="908"/>
      <c r="AB46" s="908"/>
      <c r="AC46" s="908"/>
      <c r="AD46" s="908"/>
      <c r="AE46" s="908"/>
      <c r="AF46" s="908"/>
      <c r="AG46" s="908"/>
      <c r="AH46" s="908"/>
      <c r="AI46" s="908"/>
      <c r="AJ46" s="908"/>
      <c r="AK46" s="908"/>
      <c r="AL46" s="908"/>
      <c r="AM46" s="908"/>
      <c r="AN46" s="908"/>
      <c r="AO46" s="908"/>
      <c r="AP46" s="908"/>
      <c r="AQ46" s="908"/>
      <c r="AR46" s="908"/>
      <c r="AS46" s="908"/>
      <c r="AT46" s="908"/>
      <c r="AU46" s="908"/>
      <c r="AV46" s="908"/>
      <c r="AW46" s="908"/>
      <c r="AX46" s="908"/>
      <c r="AY46" s="908"/>
      <c r="AZ46" s="908"/>
      <c r="BA46" s="908"/>
      <c r="BB46" s="908"/>
      <c r="BC46" s="908"/>
      <c r="BD46" s="907"/>
      <c r="BE46" s="908"/>
      <c r="BF46" s="908"/>
      <c r="BG46" s="902"/>
      <c r="BH46" s="976"/>
      <c r="BI46" s="976"/>
      <c r="BJ46" s="976"/>
      <c r="BK46" s="976"/>
      <c r="BL46" s="976"/>
      <c r="BM46" s="976"/>
      <c r="BN46" s="976"/>
      <c r="BO46" s="976"/>
      <c r="BP46" s="976"/>
      <c r="BQ46" s="976"/>
      <c r="BR46" s="976"/>
      <c r="BS46" s="976"/>
      <c r="BT46" s="976"/>
      <c r="BU46" s="976"/>
      <c r="BV46" s="976"/>
      <c r="BW46" s="976"/>
      <c r="BX46" s="976"/>
      <c r="BY46" s="976"/>
      <c r="BZ46" s="976"/>
      <c r="CA46" s="976"/>
      <c r="CB46" s="976"/>
      <c r="CC46" s="976"/>
      <c r="CD46" s="976"/>
      <c r="CE46" s="976"/>
      <c r="CF46" s="976"/>
      <c r="CG46" s="976"/>
      <c r="CH46" s="976"/>
      <c r="CI46" s="976"/>
      <c r="CJ46" s="976"/>
      <c r="CK46" s="976"/>
      <c r="CL46" s="976"/>
      <c r="CM46" s="976"/>
      <c r="CN46" s="976"/>
      <c r="CO46" s="976"/>
      <c r="CP46" s="976"/>
      <c r="CQ46" s="976"/>
      <c r="CR46" s="976"/>
      <c r="CS46" s="976"/>
      <c r="CT46" s="976"/>
      <c r="CU46" s="976"/>
      <c r="CV46" s="976"/>
      <c r="CW46" s="976"/>
      <c r="CX46" s="976"/>
      <c r="CY46" s="976"/>
      <c r="CZ46" s="976"/>
      <c r="DA46" s="976"/>
      <c r="DB46" s="976"/>
      <c r="DC46" s="976"/>
      <c r="DD46" s="976"/>
      <c r="DE46" s="976"/>
      <c r="DF46" s="976"/>
      <c r="DG46" s="976"/>
      <c r="DH46" s="976"/>
      <c r="DI46" s="976"/>
      <c r="DJ46" s="976"/>
      <c r="DK46" s="976"/>
      <c r="DL46" s="976"/>
      <c r="DM46" s="976"/>
      <c r="DN46" s="976"/>
      <c r="DO46" s="976"/>
      <c r="DP46" s="976"/>
      <c r="DQ46" s="976"/>
      <c r="DR46" s="976"/>
      <c r="DS46" s="976"/>
      <c r="DT46" s="976"/>
      <c r="DU46" s="976"/>
      <c r="DV46" s="976"/>
      <c r="DW46" s="976"/>
      <c r="DX46" s="976"/>
      <c r="DY46" s="976"/>
      <c r="DZ46" s="976"/>
      <c r="EA46" s="976"/>
      <c r="EB46" s="976"/>
      <c r="EC46" s="976"/>
      <c r="ED46" s="976"/>
      <c r="EE46" s="976"/>
      <c r="EF46" s="976"/>
      <c r="EG46" s="976"/>
      <c r="EH46" s="976"/>
      <c r="EI46" s="976"/>
      <c r="EJ46" s="976"/>
      <c r="EK46" s="976"/>
      <c r="EL46" s="976"/>
      <c r="EM46" s="976"/>
      <c r="EN46" s="976"/>
      <c r="EO46" s="976"/>
      <c r="EP46" s="976"/>
      <c r="EQ46" s="976"/>
      <c r="ER46" s="976"/>
      <c r="ES46" s="976"/>
      <c r="ET46" s="976"/>
      <c r="EU46" s="976"/>
      <c r="EV46" s="976"/>
      <c r="EW46" s="976"/>
      <c r="EX46" s="976"/>
      <c r="EY46" s="976"/>
      <c r="EZ46" s="976"/>
      <c r="FA46" s="976"/>
      <c r="FB46" s="976"/>
      <c r="FC46" s="976"/>
      <c r="FD46" s="976"/>
      <c r="FE46" s="976"/>
      <c r="FF46" s="976"/>
      <c r="FG46" s="976"/>
      <c r="FH46" s="976"/>
      <c r="FI46" s="976"/>
      <c r="FJ46" s="976"/>
      <c r="FK46" s="976"/>
      <c r="FL46" s="976"/>
      <c r="FM46" s="976"/>
      <c r="FN46" s="976"/>
      <c r="FO46" s="976"/>
      <c r="FP46" s="976"/>
      <c r="FQ46" s="976"/>
      <c r="FR46" s="976"/>
      <c r="FS46" s="976"/>
      <c r="FT46" s="976"/>
      <c r="FU46" s="976"/>
      <c r="FV46" s="976"/>
      <c r="FW46" s="976"/>
      <c r="FX46" s="976"/>
      <c r="FY46" s="976"/>
      <c r="FZ46" s="976"/>
      <c r="GA46" s="976"/>
      <c r="GB46" s="976"/>
      <c r="GC46" s="976"/>
      <c r="GD46" s="976"/>
      <c r="GE46" s="976"/>
      <c r="GF46" s="976"/>
      <c r="GG46" s="976"/>
      <c r="GH46" s="976"/>
      <c r="GI46" s="976"/>
      <c r="GJ46" s="976"/>
      <c r="GK46" s="976"/>
    </row>
    <row r="47" spans="1:193" s="930" customFormat="1" ht="68.25" customHeight="1">
      <c r="A47" s="929" t="s">
        <v>2909</v>
      </c>
      <c r="B47" s="897" t="s">
        <v>2910</v>
      </c>
      <c r="C47" s="901"/>
      <c r="D47" s="901"/>
      <c r="E47" s="901"/>
      <c r="F47" s="901"/>
      <c r="G47" s="901"/>
      <c r="H47" s="901"/>
      <c r="I47" s="901"/>
      <c r="J47" s="901"/>
      <c r="K47" s="901"/>
      <c r="L47" s="901"/>
      <c r="M47" s="901"/>
      <c r="N47" s="901"/>
      <c r="O47" s="901"/>
      <c r="P47" s="901"/>
      <c r="Q47" s="901"/>
      <c r="R47" s="901"/>
      <c r="S47" s="901"/>
      <c r="T47" s="901"/>
      <c r="U47" s="901"/>
      <c r="V47" s="901"/>
      <c r="W47" s="900"/>
      <c r="X47" s="900"/>
      <c r="Y47" s="900"/>
      <c r="Z47" s="900"/>
      <c r="AA47" s="900"/>
      <c r="AB47" s="900"/>
      <c r="AC47" s="900"/>
      <c r="AD47" s="900"/>
      <c r="AE47" s="900"/>
      <c r="AF47" s="900"/>
      <c r="AG47" s="900"/>
      <c r="AH47" s="900"/>
      <c r="AI47" s="900"/>
      <c r="AJ47" s="900"/>
      <c r="AK47" s="900"/>
      <c r="AL47" s="900"/>
      <c r="AM47" s="900"/>
      <c r="AN47" s="900"/>
      <c r="AO47" s="900"/>
      <c r="AP47" s="900"/>
      <c r="AQ47" s="900"/>
      <c r="AR47" s="900"/>
      <c r="AS47" s="900"/>
      <c r="AT47" s="900"/>
      <c r="AU47" s="900"/>
      <c r="AV47" s="900"/>
      <c r="AW47" s="900"/>
      <c r="AX47" s="900"/>
      <c r="AY47" s="900"/>
      <c r="AZ47" s="900"/>
      <c r="BA47" s="900"/>
      <c r="BB47" s="900"/>
      <c r="BC47" s="900"/>
      <c r="BD47" s="900"/>
      <c r="BE47" s="917"/>
      <c r="BF47" s="900"/>
      <c r="BG47" s="902"/>
      <c r="BH47" s="976"/>
      <c r="BI47" s="976"/>
      <c r="BJ47" s="971"/>
      <c r="BK47" s="971"/>
      <c r="BL47" s="971"/>
      <c r="BM47" s="971"/>
      <c r="BN47" s="971"/>
      <c r="BO47" s="971"/>
      <c r="BP47" s="971"/>
      <c r="BQ47" s="971"/>
      <c r="BR47" s="971"/>
      <c r="BS47" s="971"/>
      <c r="BT47" s="971"/>
      <c r="BU47" s="971"/>
      <c r="BV47" s="971"/>
      <c r="BW47" s="971"/>
      <c r="BX47" s="971"/>
      <c r="BY47" s="971"/>
      <c r="BZ47" s="971"/>
      <c r="CA47" s="971"/>
      <c r="CB47" s="971"/>
      <c r="CC47" s="971"/>
      <c r="CD47" s="971"/>
      <c r="CE47" s="971"/>
      <c r="CF47" s="971"/>
      <c r="CG47" s="971"/>
      <c r="CH47" s="971"/>
      <c r="CI47" s="971"/>
      <c r="CJ47" s="971"/>
      <c r="CK47" s="971"/>
      <c r="CL47" s="971"/>
      <c r="CM47" s="971"/>
      <c r="CN47" s="971"/>
      <c r="CO47" s="971"/>
      <c r="CP47" s="971"/>
      <c r="CQ47" s="971"/>
      <c r="CR47" s="971"/>
      <c r="CS47" s="971"/>
      <c r="CT47" s="971"/>
      <c r="CU47" s="971"/>
      <c r="CV47" s="971"/>
      <c r="CW47" s="971"/>
      <c r="CX47" s="971"/>
      <c r="CY47" s="971"/>
      <c r="CZ47" s="971"/>
      <c r="DA47" s="971"/>
      <c r="DB47" s="971"/>
      <c r="DC47" s="971"/>
      <c r="DD47" s="971"/>
      <c r="DE47" s="971"/>
      <c r="DF47" s="971"/>
      <c r="DG47" s="971"/>
      <c r="DH47" s="971"/>
      <c r="DI47" s="971"/>
      <c r="DJ47" s="971"/>
      <c r="DK47" s="971"/>
      <c r="DL47" s="971"/>
      <c r="DM47" s="971"/>
      <c r="DN47" s="971"/>
      <c r="DO47" s="971"/>
      <c r="DP47" s="971"/>
      <c r="DQ47" s="971"/>
      <c r="DR47" s="971"/>
      <c r="DS47" s="971"/>
      <c r="DT47" s="971"/>
      <c r="DU47" s="971"/>
      <c r="DV47" s="971"/>
      <c r="DW47" s="971"/>
      <c r="DX47" s="971"/>
      <c r="DY47" s="971"/>
      <c r="DZ47" s="971"/>
      <c r="EA47" s="971"/>
      <c r="EB47" s="971"/>
      <c r="EC47" s="971"/>
      <c r="ED47" s="971"/>
      <c r="EE47" s="971"/>
      <c r="EF47" s="971"/>
      <c r="EG47" s="971"/>
      <c r="EH47" s="971"/>
      <c r="EI47" s="971"/>
      <c r="EJ47" s="971"/>
      <c r="EK47" s="971"/>
      <c r="EL47" s="971"/>
      <c r="EM47" s="971"/>
      <c r="EN47" s="971"/>
      <c r="EO47" s="971"/>
      <c r="EP47" s="971"/>
      <c r="EQ47" s="971"/>
      <c r="ER47" s="971"/>
      <c r="ES47" s="971"/>
      <c r="ET47" s="971"/>
      <c r="EU47" s="971"/>
      <c r="EV47" s="971"/>
      <c r="EW47" s="971"/>
      <c r="EX47" s="971"/>
      <c r="EY47" s="971"/>
      <c r="EZ47" s="971"/>
      <c r="FA47" s="971"/>
      <c r="FB47" s="971"/>
      <c r="FC47" s="971"/>
      <c r="FD47" s="971"/>
      <c r="FE47" s="971"/>
      <c r="FF47" s="971"/>
      <c r="FG47" s="971"/>
      <c r="FH47" s="971"/>
      <c r="FI47" s="971"/>
      <c r="FJ47" s="971"/>
      <c r="FK47" s="971"/>
      <c r="FL47" s="971"/>
      <c r="FM47" s="971"/>
      <c r="FN47" s="971"/>
      <c r="FO47" s="971"/>
      <c r="FP47" s="971"/>
      <c r="FQ47" s="971"/>
      <c r="FR47" s="971"/>
      <c r="FS47" s="971"/>
      <c r="FT47" s="971"/>
      <c r="FU47" s="971"/>
      <c r="FV47" s="971"/>
      <c r="FW47" s="971"/>
      <c r="FX47" s="971"/>
      <c r="FY47" s="971"/>
      <c r="FZ47" s="971"/>
      <c r="GA47" s="971"/>
      <c r="GB47" s="971"/>
      <c r="GC47" s="971"/>
      <c r="GD47" s="971"/>
      <c r="GE47" s="971"/>
      <c r="GF47" s="971"/>
      <c r="GG47" s="971"/>
      <c r="GH47" s="971"/>
      <c r="GI47" s="971"/>
      <c r="GJ47" s="971"/>
      <c r="GK47" s="971"/>
    </row>
    <row r="48" spans="1:193" s="930" customFormat="1" ht="53.25" customHeight="1">
      <c r="A48" s="929" t="s">
        <v>2911</v>
      </c>
      <c r="B48" s="895" t="s">
        <v>2912</v>
      </c>
      <c r="C48" s="901"/>
      <c r="D48" s="901"/>
      <c r="E48" s="901"/>
      <c r="F48" s="901"/>
      <c r="G48" s="901"/>
      <c r="H48" s="901"/>
      <c r="I48" s="901"/>
      <c r="J48" s="901"/>
      <c r="K48" s="901"/>
      <c r="L48" s="901"/>
      <c r="M48" s="901"/>
      <c r="N48" s="901"/>
      <c r="O48" s="901"/>
      <c r="P48" s="901"/>
      <c r="Q48" s="901"/>
      <c r="R48" s="901"/>
      <c r="S48" s="901"/>
      <c r="T48" s="901"/>
      <c r="U48" s="901"/>
      <c r="V48" s="901"/>
      <c r="W48" s="900"/>
      <c r="X48" s="900"/>
      <c r="Y48" s="900"/>
      <c r="Z48" s="900"/>
      <c r="AA48" s="900"/>
      <c r="AB48" s="900"/>
      <c r="AC48" s="900"/>
      <c r="AD48" s="900"/>
      <c r="AE48" s="900"/>
      <c r="AF48" s="900"/>
      <c r="AG48" s="900"/>
      <c r="AH48" s="900"/>
      <c r="AI48" s="900"/>
      <c r="AJ48" s="900"/>
      <c r="AK48" s="900"/>
      <c r="AL48" s="900"/>
      <c r="AM48" s="900"/>
      <c r="AN48" s="900"/>
      <c r="AO48" s="900"/>
      <c r="AP48" s="900"/>
      <c r="AQ48" s="900"/>
      <c r="AR48" s="900"/>
      <c r="AS48" s="900"/>
      <c r="AT48" s="900"/>
      <c r="AU48" s="900"/>
      <c r="AV48" s="900"/>
      <c r="AW48" s="900"/>
      <c r="AX48" s="900"/>
      <c r="AY48" s="900"/>
      <c r="AZ48" s="900"/>
      <c r="BA48" s="900"/>
      <c r="BB48" s="900"/>
      <c r="BC48" s="900"/>
      <c r="BD48" s="900">
        <f>'HP-HC2'!BU69+2955.5</f>
        <v>1834556.5</v>
      </c>
      <c r="BE48" s="900"/>
      <c r="BF48" s="1045"/>
      <c r="BG48" s="902">
        <f t="shared" si="9"/>
        <v>1834556.5</v>
      </c>
      <c r="BH48" s="976"/>
      <c r="BI48" s="976"/>
      <c r="BJ48" s="971"/>
      <c r="BK48" s="971"/>
      <c r="BL48" s="971"/>
      <c r="BM48" s="971"/>
      <c r="BN48" s="971"/>
      <c r="BO48" s="971"/>
      <c r="BP48" s="971"/>
      <c r="BQ48" s="971"/>
      <c r="BR48" s="971"/>
      <c r="BS48" s="971"/>
      <c r="BT48" s="971"/>
      <c r="BU48" s="971"/>
      <c r="BV48" s="971"/>
      <c r="BW48" s="971"/>
      <c r="BX48" s="971"/>
      <c r="BY48" s="971"/>
      <c r="BZ48" s="971"/>
      <c r="CA48" s="971"/>
      <c r="CB48" s="971"/>
      <c r="CC48" s="971"/>
      <c r="CD48" s="971"/>
      <c r="CE48" s="971"/>
      <c r="CF48" s="971"/>
      <c r="CG48" s="971"/>
      <c r="CH48" s="971"/>
      <c r="CI48" s="971"/>
      <c r="CJ48" s="971"/>
      <c r="CK48" s="971"/>
      <c r="CL48" s="971"/>
      <c r="CM48" s="971"/>
      <c r="CN48" s="971"/>
      <c r="CO48" s="971"/>
      <c r="CP48" s="971"/>
      <c r="CQ48" s="971"/>
      <c r="CR48" s="971"/>
      <c r="CS48" s="971"/>
      <c r="CT48" s="971"/>
      <c r="CU48" s="971"/>
      <c r="CV48" s="971"/>
      <c r="CW48" s="971"/>
      <c r="CX48" s="971"/>
      <c r="CY48" s="971"/>
      <c r="CZ48" s="971"/>
      <c r="DA48" s="971"/>
      <c r="DB48" s="971"/>
      <c r="DC48" s="971"/>
      <c r="DD48" s="971"/>
      <c r="DE48" s="971"/>
      <c r="DF48" s="971"/>
      <c r="DG48" s="971"/>
      <c r="DH48" s="971"/>
      <c r="DI48" s="971"/>
      <c r="DJ48" s="971"/>
      <c r="DK48" s="971"/>
      <c r="DL48" s="971"/>
      <c r="DM48" s="971"/>
      <c r="DN48" s="971"/>
      <c r="DO48" s="971"/>
      <c r="DP48" s="971"/>
      <c r="DQ48" s="971"/>
      <c r="DR48" s="971"/>
      <c r="DS48" s="971"/>
      <c r="DT48" s="971"/>
      <c r="DU48" s="971"/>
      <c r="DV48" s="971"/>
      <c r="DW48" s="971"/>
      <c r="DX48" s="971"/>
      <c r="DY48" s="971"/>
      <c r="DZ48" s="971"/>
      <c r="EA48" s="971"/>
      <c r="EB48" s="971"/>
      <c r="EC48" s="971"/>
      <c r="ED48" s="971"/>
      <c r="EE48" s="971"/>
      <c r="EF48" s="971"/>
      <c r="EG48" s="971"/>
      <c r="EH48" s="971"/>
      <c r="EI48" s="971"/>
      <c r="EJ48" s="971"/>
      <c r="EK48" s="971"/>
      <c r="EL48" s="971"/>
      <c r="EM48" s="971"/>
      <c r="EN48" s="971"/>
      <c r="EO48" s="971"/>
      <c r="EP48" s="971"/>
      <c r="EQ48" s="971"/>
      <c r="ER48" s="971"/>
      <c r="ES48" s="971"/>
      <c r="ET48" s="971"/>
      <c r="EU48" s="971"/>
      <c r="EV48" s="971"/>
      <c r="EW48" s="971"/>
      <c r="EX48" s="971"/>
      <c r="EY48" s="971"/>
      <c r="EZ48" s="971"/>
      <c r="FA48" s="971"/>
      <c r="FB48" s="971"/>
      <c r="FC48" s="971"/>
      <c r="FD48" s="971"/>
      <c r="FE48" s="971"/>
      <c r="FF48" s="971"/>
      <c r="FG48" s="971"/>
      <c r="FH48" s="971"/>
      <c r="FI48" s="971"/>
      <c r="FJ48" s="971"/>
      <c r="FK48" s="971"/>
      <c r="FL48" s="971"/>
      <c r="FM48" s="971"/>
      <c r="FN48" s="971"/>
      <c r="FO48" s="971"/>
      <c r="FP48" s="971"/>
      <c r="FQ48" s="971"/>
      <c r="FR48" s="971"/>
      <c r="FS48" s="971"/>
      <c r="FT48" s="971"/>
      <c r="FU48" s="971"/>
      <c r="FV48" s="971"/>
      <c r="FW48" s="971"/>
      <c r="FX48" s="971"/>
      <c r="FY48" s="971"/>
      <c r="FZ48" s="971"/>
      <c r="GA48" s="971"/>
      <c r="GB48" s="971"/>
      <c r="GC48" s="971"/>
      <c r="GD48" s="971"/>
      <c r="GE48" s="971"/>
      <c r="GF48" s="971"/>
      <c r="GG48" s="971"/>
      <c r="GH48" s="971"/>
      <c r="GI48" s="971"/>
      <c r="GJ48" s="971"/>
      <c r="GK48" s="971"/>
    </row>
    <row r="49" spans="1:193" s="930" customFormat="1" ht="64.5" customHeight="1">
      <c r="A49" s="929" t="s">
        <v>2913</v>
      </c>
      <c r="B49" s="897" t="s">
        <v>1850</v>
      </c>
      <c r="C49" s="901">
        <f>D49</f>
        <v>12371.866999999998</v>
      </c>
      <c r="D49" s="901">
        <f>'HP-HC2'!D70</f>
        <v>12371.866999999998</v>
      </c>
      <c r="E49" s="901"/>
      <c r="F49" s="901"/>
      <c r="G49" s="901"/>
      <c r="H49" s="901"/>
      <c r="I49" s="901"/>
      <c r="J49" s="901"/>
      <c r="K49" s="901"/>
      <c r="L49" s="901"/>
      <c r="M49" s="901"/>
      <c r="N49" s="901"/>
      <c r="O49" s="901"/>
      <c r="P49" s="901"/>
      <c r="Q49" s="901"/>
      <c r="R49" s="901"/>
      <c r="S49" s="901"/>
      <c r="T49" s="901"/>
      <c r="U49" s="901"/>
      <c r="V49" s="901"/>
      <c r="W49" s="900"/>
      <c r="X49" s="900"/>
      <c r="Y49" s="900"/>
      <c r="Z49" s="900"/>
      <c r="AA49" s="900"/>
      <c r="AB49" s="900"/>
      <c r="AC49" s="900"/>
      <c r="AD49" s="900"/>
      <c r="AE49" s="900"/>
      <c r="AF49" s="900"/>
      <c r="AG49" s="900"/>
      <c r="AH49" s="900"/>
      <c r="AI49" s="900"/>
      <c r="AJ49" s="900"/>
      <c r="AK49" s="900"/>
      <c r="AL49" s="900"/>
      <c r="AM49" s="900"/>
      <c r="AN49" s="900"/>
      <c r="AO49" s="900"/>
      <c r="AP49" s="900"/>
      <c r="AQ49" s="900"/>
      <c r="AR49" s="900"/>
      <c r="AS49" s="900"/>
      <c r="AT49" s="900"/>
      <c r="AU49" s="900"/>
      <c r="AV49" s="900">
        <f>'HP-HC2'!CD70</f>
        <v>9872203.4626000002</v>
      </c>
      <c r="AW49" s="900"/>
      <c r="AX49" s="900"/>
      <c r="AY49" s="900"/>
      <c r="AZ49" s="900"/>
      <c r="BA49" s="900"/>
      <c r="BB49" s="900"/>
      <c r="BC49" s="900"/>
      <c r="BD49" s="900"/>
      <c r="BE49" s="900"/>
      <c r="BF49" s="900"/>
      <c r="BG49" s="902">
        <f t="shared" si="9"/>
        <v>9896947.1965999994</v>
      </c>
      <c r="BH49" s="976"/>
      <c r="BI49" s="976"/>
      <c r="BJ49" s="971"/>
      <c r="BK49" s="971"/>
      <c r="BL49" s="971"/>
      <c r="BM49" s="971"/>
      <c r="BN49" s="971"/>
      <c r="BO49" s="971"/>
      <c r="BP49" s="971"/>
      <c r="BQ49" s="971"/>
      <c r="BR49" s="971"/>
      <c r="BS49" s="971"/>
      <c r="BT49" s="971"/>
      <c r="BU49" s="971"/>
      <c r="BV49" s="971"/>
      <c r="BW49" s="971"/>
      <c r="BX49" s="971"/>
      <c r="BY49" s="971"/>
      <c r="BZ49" s="971"/>
      <c r="CA49" s="971"/>
      <c r="CB49" s="971"/>
      <c r="CC49" s="971"/>
      <c r="CD49" s="971"/>
      <c r="CE49" s="971"/>
      <c r="CF49" s="971"/>
      <c r="CG49" s="971"/>
      <c r="CH49" s="971"/>
      <c r="CI49" s="971"/>
      <c r="CJ49" s="971"/>
      <c r="CK49" s="971"/>
      <c r="CL49" s="971"/>
      <c r="CM49" s="971"/>
      <c r="CN49" s="971"/>
      <c r="CO49" s="971"/>
      <c r="CP49" s="971"/>
      <c r="CQ49" s="971"/>
      <c r="CR49" s="971"/>
      <c r="CS49" s="971"/>
      <c r="CT49" s="971"/>
      <c r="CU49" s="971"/>
      <c r="CV49" s="971"/>
      <c r="CW49" s="971"/>
      <c r="CX49" s="971"/>
      <c r="CY49" s="971"/>
      <c r="CZ49" s="971"/>
      <c r="DA49" s="971"/>
      <c r="DB49" s="971"/>
      <c r="DC49" s="971"/>
      <c r="DD49" s="971"/>
      <c r="DE49" s="971"/>
      <c r="DF49" s="971"/>
      <c r="DG49" s="971"/>
      <c r="DH49" s="971"/>
      <c r="DI49" s="971"/>
      <c r="DJ49" s="971"/>
      <c r="DK49" s="971"/>
      <c r="DL49" s="971"/>
      <c r="DM49" s="971"/>
      <c r="DN49" s="971"/>
      <c r="DO49" s="971"/>
      <c r="DP49" s="971"/>
      <c r="DQ49" s="971"/>
      <c r="DR49" s="971"/>
      <c r="DS49" s="971"/>
      <c r="DT49" s="971"/>
      <c r="DU49" s="971"/>
      <c r="DV49" s="971"/>
      <c r="DW49" s="971"/>
      <c r="DX49" s="971"/>
      <c r="DY49" s="971"/>
      <c r="DZ49" s="971"/>
      <c r="EA49" s="971"/>
      <c r="EB49" s="971"/>
      <c r="EC49" s="971"/>
      <c r="ED49" s="971"/>
      <c r="EE49" s="971"/>
      <c r="EF49" s="971"/>
      <c r="EG49" s="971"/>
      <c r="EH49" s="971"/>
      <c r="EI49" s="971"/>
      <c r="EJ49" s="971"/>
      <c r="EK49" s="971"/>
      <c r="EL49" s="971"/>
      <c r="EM49" s="971"/>
      <c r="EN49" s="971"/>
      <c r="EO49" s="971"/>
      <c r="EP49" s="971"/>
      <c r="EQ49" s="971"/>
      <c r="ER49" s="971"/>
      <c r="ES49" s="971"/>
      <c r="ET49" s="971"/>
      <c r="EU49" s="971"/>
      <c r="EV49" s="971"/>
      <c r="EW49" s="971"/>
      <c r="EX49" s="971"/>
      <c r="EY49" s="971"/>
      <c r="EZ49" s="971"/>
      <c r="FA49" s="971"/>
      <c r="FB49" s="971"/>
      <c r="FC49" s="971"/>
      <c r="FD49" s="971"/>
      <c r="FE49" s="971"/>
      <c r="FF49" s="971"/>
      <c r="FG49" s="971"/>
      <c r="FH49" s="971"/>
      <c r="FI49" s="971"/>
      <c r="FJ49" s="971"/>
      <c r="FK49" s="971"/>
      <c r="FL49" s="971"/>
      <c r="FM49" s="971"/>
      <c r="FN49" s="971"/>
      <c r="FO49" s="971"/>
      <c r="FP49" s="971"/>
      <c r="FQ49" s="971"/>
      <c r="FR49" s="971"/>
      <c r="FS49" s="971"/>
      <c r="FT49" s="971"/>
      <c r="FU49" s="971"/>
      <c r="FV49" s="971"/>
      <c r="FW49" s="971"/>
      <c r="FX49" s="971"/>
      <c r="FY49" s="971"/>
      <c r="FZ49" s="971"/>
      <c r="GA49" s="971"/>
      <c r="GB49" s="971"/>
      <c r="GC49" s="971"/>
      <c r="GD49" s="971"/>
      <c r="GE49" s="971"/>
      <c r="GF49" s="971"/>
      <c r="GG49" s="971"/>
      <c r="GH49" s="971"/>
      <c r="GI49" s="971"/>
      <c r="GJ49" s="971"/>
      <c r="GK49" s="971"/>
    </row>
    <row r="50" spans="1:193" s="930" customFormat="1" ht="53.25" customHeight="1">
      <c r="A50" s="929" t="s">
        <v>2914</v>
      </c>
      <c r="B50" s="897" t="s">
        <v>1592</v>
      </c>
      <c r="C50" s="901"/>
      <c r="D50" s="901"/>
      <c r="E50" s="917"/>
      <c r="F50" s="917"/>
      <c r="G50" s="917"/>
      <c r="H50" s="917"/>
      <c r="I50" s="917"/>
      <c r="J50" s="917"/>
      <c r="K50" s="917"/>
      <c r="L50" s="917"/>
      <c r="M50" s="917"/>
      <c r="N50" s="917"/>
      <c r="O50" s="917"/>
      <c r="P50" s="917"/>
      <c r="Q50" s="917"/>
      <c r="R50" s="917"/>
      <c r="S50" s="917"/>
      <c r="T50" s="917"/>
      <c r="U50" s="917"/>
      <c r="V50" s="917"/>
      <c r="W50" s="917"/>
      <c r="X50" s="917"/>
      <c r="Y50" s="917"/>
      <c r="Z50" s="917"/>
      <c r="AA50" s="917"/>
      <c r="AB50" s="917"/>
      <c r="AC50" s="917"/>
      <c r="AD50" s="917"/>
      <c r="AE50" s="917"/>
      <c r="AF50" s="917"/>
      <c r="AG50" s="917"/>
      <c r="AH50" s="917"/>
      <c r="AI50" s="917"/>
      <c r="AJ50" s="917"/>
      <c r="AK50" s="917"/>
      <c r="AL50" s="917"/>
      <c r="AM50" s="917"/>
      <c r="AN50" s="917">
        <f>AN51+AN52+AN53+AN54+AN55</f>
        <v>1925726.1713</v>
      </c>
      <c r="AO50" s="917"/>
      <c r="AP50" s="917"/>
      <c r="AQ50" s="917"/>
      <c r="AR50" s="917"/>
      <c r="AS50" s="917"/>
      <c r="AT50" s="917"/>
      <c r="AU50" s="917"/>
      <c r="AV50" s="917"/>
      <c r="AW50" s="917">
        <f>AY53</f>
        <v>73374</v>
      </c>
      <c r="AX50" s="917"/>
      <c r="AY50" s="917"/>
      <c r="AZ50" s="917"/>
      <c r="BA50" s="917"/>
      <c r="BB50" s="917"/>
      <c r="BC50" s="917"/>
      <c r="BD50" s="917"/>
      <c r="BE50" s="917"/>
      <c r="BF50" s="917">
        <f>'HP-HC2'!CL78-ОтчетГБ_коды!H96+BF52+BF53+BF54</f>
        <v>15525352.0559</v>
      </c>
      <c r="BG50" s="902">
        <f t="shared" si="9"/>
        <v>17524452.227200001</v>
      </c>
      <c r="BH50" s="976"/>
      <c r="BI50" s="976"/>
      <c r="BJ50" s="971"/>
      <c r="BK50" s="971"/>
      <c r="BL50" s="971"/>
      <c r="BM50" s="971"/>
      <c r="BN50" s="971"/>
      <c r="BO50" s="971"/>
      <c r="BP50" s="971"/>
      <c r="BQ50" s="971"/>
      <c r="BR50" s="971"/>
      <c r="BS50" s="971"/>
      <c r="BT50" s="971"/>
      <c r="BU50" s="971"/>
      <c r="BV50" s="971"/>
      <c r="BW50" s="971"/>
      <c r="BX50" s="971"/>
      <c r="BY50" s="971"/>
      <c r="BZ50" s="971"/>
      <c r="CA50" s="971"/>
      <c r="CB50" s="971"/>
      <c r="CC50" s="971"/>
      <c r="CD50" s="971"/>
      <c r="CE50" s="971"/>
      <c r="CF50" s="971"/>
      <c r="CG50" s="971"/>
      <c r="CH50" s="971"/>
      <c r="CI50" s="971"/>
      <c r="CJ50" s="971"/>
      <c r="CK50" s="971"/>
      <c r="CL50" s="971"/>
      <c r="CM50" s="971"/>
      <c r="CN50" s="971"/>
      <c r="CO50" s="971"/>
      <c r="CP50" s="971"/>
      <c r="CQ50" s="971"/>
      <c r="CR50" s="971"/>
      <c r="CS50" s="971"/>
      <c r="CT50" s="971"/>
      <c r="CU50" s="971"/>
      <c r="CV50" s="971"/>
      <c r="CW50" s="971"/>
      <c r="CX50" s="971"/>
      <c r="CY50" s="971"/>
      <c r="CZ50" s="971"/>
      <c r="DA50" s="971"/>
      <c r="DB50" s="971"/>
      <c r="DC50" s="971"/>
      <c r="DD50" s="971"/>
      <c r="DE50" s="971"/>
      <c r="DF50" s="971"/>
      <c r="DG50" s="971"/>
      <c r="DH50" s="971"/>
      <c r="DI50" s="971"/>
      <c r="DJ50" s="971"/>
      <c r="DK50" s="971"/>
      <c r="DL50" s="971"/>
      <c r="DM50" s="971"/>
      <c r="DN50" s="971"/>
      <c r="DO50" s="971"/>
      <c r="DP50" s="971"/>
      <c r="DQ50" s="971"/>
      <c r="DR50" s="971"/>
      <c r="DS50" s="971"/>
      <c r="DT50" s="971"/>
      <c r="DU50" s="971"/>
      <c r="DV50" s="971"/>
      <c r="DW50" s="971"/>
      <c r="DX50" s="971"/>
      <c r="DY50" s="971"/>
      <c r="DZ50" s="971"/>
      <c r="EA50" s="971"/>
      <c r="EB50" s="971"/>
      <c r="EC50" s="971"/>
      <c r="ED50" s="971"/>
      <c r="EE50" s="971"/>
      <c r="EF50" s="971"/>
      <c r="EG50" s="971"/>
      <c r="EH50" s="971"/>
      <c r="EI50" s="971"/>
      <c r="EJ50" s="971"/>
      <c r="EK50" s="971"/>
      <c r="EL50" s="971"/>
      <c r="EM50" s="971"/>
      <c r="EN50" s="971"/>
      <c r="EO50" s="971"/>
      <c r="EP50" s="971"/>
      <c r="EQ50" s="971"/>
      <c r="ER50" s="971"/>
      <c r="ES50" s="971"/>
      <c r="ET50" s="971"/>
      <c r="EU50" s="971"/>
      <c r="EV50" s="971"/>
      <c r="EW50" s="971"/>
      <c r="EX50" s="971"/>
      <c r="EY50" s="971"/>
      <c r="EZ50" s="971"/>
      <c r="FA50" s="971"/>
      <c r="FB50" s="971"/>
      <c r="FC50" s="971"/>
      <c r="FD50" s="971"/>
      <c r="FE50" s="971"/>
      <c r="FF50" s="971"/>
      <c r="FG50" s="971"/>
      <c r="FH50" s="971"/>
      <c r="FI50" s="971"/>
      <c r="FJ50" s="971"/>
      <c r="FK50" s="971"/>
      <c r="FL50" s="971"/>
      <c r="FM50" s="971"/>
      <c r="FN50" s="971"/>
      <c r="FO50" s="971"/>
      <c r="FP50" s="971"/>
      <c r="FQ50" s="971"/>
      <c r="FR50" s="971"/>
      <c r="FS50" s="971"/>
      <c r="FT50" s="971"/>
      <c r="FU50" s="971"/>
      <c r="FV50" s="971"/>
      <c r="FW50" s="971"/>
      <c r="FX50" s="971"/>
      <c r="FY50" s="971"/>
      <c r="FZ50" s="971"/>
      <c r="GA50" s="971"/>
      <c r="GB50" s="971"/>
      <c r="GC50" s="971"/>
      <c r="GD50" s="971"/>
      <c r="GE50" s="971"/>
      <c r="GF50" s="971"/>
      <c r="GG50" s="971"/>
      <c r="GH50" s="971"/>
      <c r="GI50" s="971"/>
      <c r="GJ50" s="971"/>
      <c r="GK50" s="971"/>
    </row>
    <row r="51" spans="1:193" s="870" customFormat="1" ht="39.950000000000003" customHeight="1">
      <c r="A51" s="931" t="s">
        <v>2915</v>
      </c>
      <c r="B51" s="886" t="s">
        <v>1594</v>
      </c>
      <c r="C51" s="906"/>
      <c r="D51" s="906"/>
      <c r="E51" s="907"/>
      <c r="F51" s="907"/>
      <c r="G51" s="907"/>
      <c r="H51" s="907"/>
      <c r="I51" s="907"/>
      <c r="J51" s="907"/>
      <c r="K51" s="907"/>
      <c r="L51" s="907"/>
      <c r="M51" s="907"/>
      <c r="N51" s="907"/>
      <c r="O51" s="907"/>
      <c r="P51" s="907"/>
      <c r="Q51" s="907"/>
      <c r="R51" s="907"/>
      <c r="S51" s="907"/>
      <c r="T51" s="907"/>
      <c r="U51" s="907"/>
      <c r="V51" s="907"/>
      <c r="W51" s="907"/>
      <c r="X51" s="907"/>
      <c r="Y51" s="907"/>
      <c r="Z51" s="907"/>
      <c r="AA51" s="907"/>
      <c r="AB51" s="907"/>
      <c r="AC51" s="907"/>
      <c r="AD51" s="907"/>
      <c r="AE51" s="907"/>
      <c r="AF51" s="907"/>
      <c r="AG51" s="907"/>
      <c r="AH51" s="907"/>
      <c r="AI51" s="907"/>
      <c r="AJ51" s="907"/>
      <c r="AK51" s="907"/>
      <c r="AL51" s="907"/>
      <c r="AM51" s="907"/>
      <c r="AN51" s="907">
        <f>'HP-HC2'!CB79</f>
        <v>1925726.1713</v>
      </c>
      <c r="AO51" s="907"/>
      <c r="AP51" s="907"/>
      <c r="AQ51" s="907"/>
      <c r="AR51" s="907"/>
      <c r="AS51" s="907"/>
      <c r="AT51" s="907"/>
      <c r="AU51" s="907"/>
      <c r="AV51" s="907"/>
      <c r="AW51" s="907"/>
      <c r="AX51" s="907"/>
      <c r="AY51" s="907"/>
      <c r="AZ51" s="907"/>
      <c r="BA51" s="907"/>
      <c r="BB51" s="907"/>
      <c r="BC51" s="907"/>
      <c r="BD51" s="907"/>
      <c r="BE51" s="907"/>
      <c r="BF51" s="907"/>
      <c r="BG51" s="902">
        <f t="shared" si="9"/>
        <v>1925726.1713</v>
      </c>
      <c r="BH51" s="976"/>
      <c r="BI51" s="976"/>
      <c r="BJ51" s="971"/>
      <c r="BK51" s="971"/>
      <c r="BL51" s="971"/>
      <c r="BM51" s="971"/>
      <c r="BN51" s="971"/>
      <c r="BO51" s="971"/>
      <c r="BP51" s="971"/>
      <c r="BQ51" s="971"/>
      <c r="BR51" s="971"/>
      <c r="BS51" s="971"/>
      <c r="BT51" s="971"/>
      <c r="BU51" s="971"/>
      <c r="BV51" s="971"/>
      <c r="BW51" s="971"/>
      <c r="BX51" s="971"/>
      <c r="BY51" s="971"/>
      <c r="BZ51" s="971"/>
      <c r="CA51" s="971"/>
      <c r="CB51" s="971"/>
      <c r="CC51" s="971"/>
      <c r="CD51" s="971"/>
      <c r="CE51" s="971"/>
      <c r="CF51" s="971"/>
      <c r="CG51" s="971"/>
      <c r="CH51" s="971"/>
      <c r="CI51" s="971"/>
      <c r="CJ51" s="971"/>
      <c r="CK51" s="971"/>
      <c r="CL51" s="971"/>
      <c r="CM51" s="971"/>
      <c r="CN51" s="971"/>
      <c r="CO51" s="971"/>
      <c r="CP51" s="971"/>
      <c r="CQ51" s="971"/>
      <c r="CR51" s="971"/>
      <c r="CS51" s="971"/>
      <c r="CT51" s="971"/>
      <c r="CU51" s="971"/>
      <c r="CV51" s="971"/>
      <c r="CW51" s="971"/>
      <c r="CX51" s="971"/>
      <c r="CY51" s="971"/>
      <c r="CZ51" s="971"/>
      <c r="DA51" s="971"/>
      <c r="DB51" s="971"/>
      <c r="DC51" s="971"/>
      <c r="DD51" s="971"/>
      <c r="DE51" s="971"/>
      <c r="DF51" s="971"/>
      <c r="DG51" s="971"/>
      <c r="DH51" s="971"/>
      <c r="DI51" s="971"/>
      <c r="DJ51" s="971"/>
      <c r="DK51" s="971"/>
      <c r="DL51" s="971"/>
      <c r="DM51" s="971"/>
      <c r="DN51" s="971"/>
      <c r="DO51" s="971"/>
      <c r="DP51" s="971"/>
      <c r="DQ51" s="971"/>
      <c r="DR51" s="971"/>
      <c r="DS51" s="971"/>
      <c r="DT51" s="971"/>
      <c r="DU51" s="971"/>
      <c r="DV51" s="971"/>
      <c r="DW51" s="971"/>
      <c r="DX51" s="971"/>
      <c r="DY51" s="971"/>
      <c r="DZ51" s="971"/>
      <c r="EA51" s="971"/>
      <c r="EB51" s="971"/>
      <c r="EC51" s="971"/>
      <c r="ED51" s="971"/>
      <c r="EE51" s="971"/>
      <c r="EF51" s="971"/>
      <c r="EG51" s="971"/>
      <c r="EH51" s="971"/>
      <c r="EI51" s="971"/>
      <c r="EJ51" s="971"/>
      <c r="EK51" s="971"/>
      <c r="EL51" s="971"/>
      <c r="EM51" s="971"/>
      <c r="EN51" s="971"/>
      <c r="EO51" s="971"/>
      <c r="EP51" s="971"/>
      <c r="EQ51" s="971"/>
      <c r="ER51" s="971"/>
      <c r="ES51" s="971"/>
      <c r="ET51" s="971"/>
      <c r="EU51" s="971"/>
      <c r="EV51" s="971"/>
      <c r="EW51" s="971"/>
      <c r="EX51" s="971"/>
      <c r="EY51" s="971"/>
      <c r="EZ51" s="971"/>
      <c r="FA51" s="971"/>
      <c r="FB51" s="971"/>
      <c r="FC51" s="971"/>
      <c r="FD51" s="971"/>
      <c r="FE51" s="971"/>
      <c r="FF51" s="971"/>
      <c r="FG51" s="971"/>
      <c r="FH51" s="971"/>
      <c r="FI51" s="971"/>
      <c r="FJ51" s="971"/>
      <c r="FK51" s="971"/>
      <c r="FL51" s="971"/>
      <c r="FM51" s="971"/>
      <c r="FN51" s="971"/>
      <c r="FO51" s="971"/>
      <c r="FP51" s="971"/>
      <c r="FQ51" s="971"/>
      <c r="FR51" s="971"/>
      <c r="FS51" s="971"/>
      <c r="FT51" s="971"/>
      <c r="FU51" s="971"/>
      <c r="FV51" s="971"/>
      <c r="FW51" s="971"/>
      <c r="FX51" s="971"/>
      <c r="FY51" s="971"/>
      <c r="FZ51" s="971"/>
      <c r="GA51" s="971"/>
      <c r="GB51" s="971"/>
      <c r="GC51" s="971"/>
      <c r="GD51" s="971"/>
      <c r="GE51" s="971"/>
      <c r="GF51" s="971"/>
      <c r="GG51" s="971"/>
      <c r="GH51" s="971"/>
      <c r="GI51" s="971"/>
      <c r="GJ51" s="971"/>
      <c r="GK51" s="971"/>
    </row>
    <row r="52" spans="1:193" s="870" customFormat="1" ht="39.950000000000003" customHeight="1">
      <c r="A52" s="931" t="s">
        <v>2916</v>
      </c>
      <c r="B52" s="886" t="s">
        <v>2917</v>
      </c>
      <c r="C52" s="906"/>
      <c r="D52" s="906"/>
      <c r="E52" s="907"/>
      <c r="F52" s="907"/>
      <c r="G52" s="907"/>
      <c r="H52" s="907"/>
      <c r="I52" s="907"/>
      <c r="J52" s="907"/>
      <c r="K52" s="907"/>
      <c r="L52" s="907"/>
      <c r="M52" s="907"/>
      <c r="N52" s="907"/>
      <c r="O52" s="907"/>
      <c r="P52" s="907"/>
      <c r="Q52" s="907"/>
      <c r="R52" s="907"/>
      <c r="S52" s="907"/>
      <c r="T52" s="907"/>
      <c r="U52" s="907"/>
      <c r="V52" s="907"/>
      <c r="W52" s="907"/>
      <c r="X52" s="907"/>
      <c r="Y52" s="907"/>
      <c r="Z52" s="907"/>
      <c r="AA52" s="907"/>
      <c r="AB52" s="907"/>
      <c r="AC52" s="907"/>
      <c r="AD52" s="907"/>
      <c r="AE52" s="907"/>
      <c r="AF52" s="907"/>
      <c r="AG52" s="907"/>
      <c r="AH52" s="907"/>
      <c r="AI52" s="907"/>
      <c r="AJ52" s="907"/>
      <c r="AK52" s="907"/>
      <c r="AL52" s="907"/>
      <c r="AM52" s="907"/>
      <c r="AN52" s="907"/>
      <c r="AO52" s="907"/>
      <c r="AP52" s="907"/>
      <c r="AQ52" s="907"/>
      <c r="AR52" s="907"/>
      <c r="AS52" s="907"/>
      <c r="AT52" s="907"/>
      <c r="AU52" s="907"/>
      <c r="AV52" s="907"/>
      <c r="AW52" s="907"/>
      <c r="AX52" s="907"/>
      <c r="AY52" s="907"/>
      <c r="AZ52" s="907"/>
      <c r="BA52" s="907"/>
      <c r="BB52" s="907"/>
      <c r="BC52" s="907"/>
      <c r="BD52" s="907"/>
      <c r="BE52" s="907"/>
      <c r="BF52" s="907">
        <f>'HP-HC2'!CL80</f>
        <v>9156</v>
      </c>
      <c r="BG52" s="902">
        <f t="shared" si="9"/>
        <v>9156</v>
      </c>
      <c r="BH52" s="976"/>
      <c r="BI52" s="976"/>
      <c r="BJ52" s="971"/>
      <c r="BK52" s="971"/>
      <c r="BL52" s="971"/>
      <c r="BM52" s="971"/>
      <c r="BN52" s="971"/>
      <c r="BO52" s="971"/>
      <c r="BP52" s="971"/>
      <c r="BQ52" s="971"/>
      <c r="BR52" s="971"/>
      <c r="BS52" s="971"/>
      <c r="BT52" s="971"/>
      <c r="BU52" s="971"/>
      <c r="BV52" s="971"/>
      <c r="BW52" s="971"/>
      <c r="BX52" s="971"/>
      <c r="BY52" s="971"/>
      <c r="BZ52" s="971"/>
      <c r="CA52" s="971"/>
      <c r="CB52" s="971"/>
      <c r="CC52" s="971"/>
      <c r="CD52" s="971"/>
      <c r="CE52" s="971"/>
      <c r="CF52" s="971"/>
      <c r="CG52" s="971"/>
      <c r="CH52" s="971"/>
      <c r="CI52" s="971"/>
      <c r="CJ52" s="971"/>
      <c r="CK52" s="971"/>
      <c r="CL52" s="971"/>
      <c r="CM52" s="971"/>
      <c r="CN52" s="971"/>
      <c r="CO52" s="971"/>
      <c r="CP52" s="971"/>
      <c r="CQ52" s="971"/>
      <c r="CR52" s="971"/>
      <c r="CS52" s="971"/>
      <c r="CT52" s="971"/>
      <c r="CU52" s="971"/>
      <c r="CV52" s="971"/>
      <c r="CW52" s="971"/>
      <c r="CX52" s="971"/>
      <c r="CY52" s="971"/>
      <c r="CZ52" s="971"/>
      <c r="DA52" s="971"/>
      <c r="DB52" s="971"/>
      <c r="DC52" s="971"/>
      <c r="DD52" s="971"/>
      <c r="DE52" s="971"/>
      <c r="DF52" s="971"/>
      <c r="DG52" s="971"/>
      <c r="DH52" s="971"/>
      <c r="DI52" s="971"/>
      <c r="DJ52" s="971"/>
      <c r="DK52" s="971"/>
      <c r="DL52" s="971"/>
      <c r="DM52" s="971"/>
      <c r="DN52" s="971"/>
      <c r="DO52" s="971"/>
      <c r="DP52" s="971"/>
      <c r="DQ52" s="971"/>
      <c r="DR52" s="971"/>
      <c r="DS52" s="971"/>
      <c r="DT52" s="971"/>
      <c r="DU52" s="971"/>
      <c r="DV52" s="971"/>
      <c r="DW52" s="971"/>
      <c r="DX52" s="971"/>
      <c r="DY52" s="971"/>
      <c r="DZ52" s="971"/>
      <c r="EA52" s="971"/>
      <c r="EB52" s="971"/>
      <c r="EC52" s="971"/>
      <c r="ED52" s="971"/>
      <c r="EE52" s="971"/>
      <c r="EF52" s="971"/>
      <c r="EG52" s="971"/>
      <c r="EH52" s="971"/>
      <c r="EI52" s="971"/>
      <c r="EJ52" s="971"/>
      <c r="EK52" s="971"/>
      <c r="EL52" s="971"/>
      <c r="EM52" s="971"/>
      <c r="EN52" s="971"/>
      <c r="EO52" s="971"/>
      <c r="EP52" s="971"/>
      <c r="EQ52" s="971"/>
      <c r="ER52" s="971"/>
      <c r="ES52" s="971"/>
      <c r="ET52" s="971"/>
      <c r="EU52" s="971"/>
      <c r="EV52" s="971"/>
      <c r="EW52" s="971"/>
      <c r="EX52" s="971"/>
      <c r="EY52" s="971"/>
      <c r="EZ52" s="971"/>
      <c r="FA52" s="971"/>
      <c r="FB52" s="971"/>
      <c r="FC52" s="971"/>
      <c r="FD52" s="971"/>
      <c r="FE52" s="971"/>
      <c r="FF52" s="971"/>
      <c r="FG52" s="971"/>
      <c r="FH52" s="971"/>
      <c r="FI52" s="971"/>
      <c r="FJ52" s="971"/>
      <c r="FK52" s="971"/>
      <c r="FL52" s="971"/>
      <c r="FM52" s="971"/>
      <c r="FN52" s="971"/>
      <c r="FO52" s="971"/>
      <c r="FP52" s="971"/>
      <c r="FQ52" s="971"/>
      <c r="FR52" s="971"/>
      <c r="FS52" s="971"/>
      <c r="FT52" s="971"/>
      <c r="FU52" s="971"/>
      <c r="FV52" s="971"/>
      <c r="FW52" s="971"/>
      <c r="FX52" s="971"/>
      <c r="FY52" s="971"/>
      <c r="FZ52" s="971"/>
      <c r="GA52" s="971"/>
      <c r="GB52" s="971"/>
      <c r="GC52" s="971"/>
      <c r="GD52" s="971"/>
      <c r="GE52" s="971"/>
      <c r="GF52" s="971"/>
      <c r="GG52" s="971"/>
      <c r="GH52" s="971"/>
      <c r="GI52" s="971"/>
      <c r="GJ52" s="971"/>
      <c r="GK52" s="971"/>
    </row>
    <row r="53" spans="1:193" s="870" customFormat="1" ht="39.950000000000003" customHeight="1">
      <c r="A53" s="931" t="s">
        <v>2918</v>
      </c>
      <c r="B53" s="886" t="s">
        <v>1597</v>
      </c>
      <c r="C53" s="906"/>
      <c r="D53" s="906"/>
      <c r="E53" s="907"/>
      <c r="F53" s="907"/>
      <c r="G53" s="907"/>
      <c r="H53" s="907"/>
      <c r="I53" s="907"/>
      <c r="J53" s="907"/>
      <c r="K53" s="907"/>
      <c r="L53" s="907"/>
      <c r="M53" s="907"/>
      <c r="N53" s="907"/>
      <c r="O53" s="907"/>
      <c r="P53" s="907"/>
      <c r="Q53" s="907"/>
      <c r="R53" s="907"/>
      <c r="S53" s="907"/>
      <c r="T53" s="907"/>
      <c r="U53" s="907"/>
      <c r="V53" s="907"/>
      <c r="W53" s="907"/>
      <c r="X53" s="907"/>
      <c r="Y53" s="907"/>
      <c r="Z53" s="907"/>
      <c r="AA53" s="907"/>
      <c r="AB53" s="907"/>
      <c r="AC53" s="907"/>
      <c r="AD53" s="907"/>
      <c r="AE53" s="907"/>
      <c r="AF53" s="907"/>
      <c r="AG53" s="907"/>
      <c r="AH53" s="907"/>
      <c r="AI53" s="907"/>
      <c r="AJ53" s="907"/>
      <c r="AK53" s="907"/>
      <c r="AL53" s="907"/>
      <c r="AM53" s="907"/>
      <c r="AN53" s="907"/>
      <c r="AO53" s="907"/>
      <c r="AP53" s="907"/>
      <c r="AQ53" s="907"/>
      <c r="AR53" s="907"/>
      <c r="AS53" s="907"/>
      <c r="AT53" s="907"/>
      <c r="AU53" s="907"/>
      <c r="AV53" s="907"/>
      <c r="AW53" s="907"/>
      <c r="AX53" s="907"/>
      <c r="AY53" s="907">
        <f>'HP-HC2'!BM83</f>
        <v>73374</v>
      </c>
      <c r="AZ53" s="907"/>
      <c r="BA53" s="907"/>
      <c r="BB53" s="907"/>
      <c r="BC53" s="907"/>
      <c r="BD53" s="907"/>
      <c r="BE53" s="907"/>
      <c r="BF53" s="907">
        <f>'HP-HC2'!CC81</f>
        <v>1545385.9151999999</v>
      </c>
      <c r="BG53" s="902">
        <f t="shared" si="9"/>
        <v>1618759.9151999999</v>
      </c>
      <c r="BH53" s="976"/>
      <c r="BI53" s="976"/>
      <c r="BJ53" s="971"/>
      <c r="BK53" s="971"/>
      <c r="BL53" s="971"/>
      <c r="BM53" s="971"/>
      <c r="BN53" s="971"/>
      <c r="BO53" s="971"/>
      <c r="BP53" s="971"/>
      <c r="BQ53" s="971"/>
      <c r="BR53" s="971"/>
      <c r="BS53" s="971"/>
      <c r="BT53" s="971"/>
      <c r="BU53" s="971"/>
      <c r="BV53" s="971"/>
      <c r="BW53" s="971"/>
      <c r="BX53" s="971"/>
      <c r="BY53" s="971"/>
      <c r="BZ53" s="971"/>
      <c r="CA53" s="971"/>
      <c r="CB53" s="971"/>
      <c r="CC53" s="971"/>
      <c r="CD53" s="971"/>
      <c r="CE53" s="971"/>
      <c r="CF53" s="971"/>
      <c r="CG53" s="971"/>
      <c r="CH53" s="971"/>
      <c r="CI53" s="971"/>
      <c r="CJ53" s="971"/>
      <c r="CK53" s="971"/>
      <c r="CL53" s="971"/>
      <c r="CM53" s="971"/>
      <c r="CN53" s="971"/>
      <c r="CO53" s="971"/>
      <c r="CP53" s="971"/>
      <c r="CQ53" s="971"/>
      <c r="CR53" s="971"/>
      <c r="CS53" s="971"/>
      <c r="CT53" s="971"/>
      <c r="CU53" s="971"/>
      <c r="CV53" s="971"/>
      <c r="CW53" s="971"/>
      <c r="CX53" s="971"/>
      <c r="CY53" s="971"/>
      <c r="CZ53" s="971"/>
      <c r="DA53" s="971"/>
      <c r="DB53" s="971"/>
      <c r="DC53" s="971"/>
      <c r="DD53" s="971"/>
      <c r="DE53" s="971"/>
      <c r="DF53" s="971"/>
      <c r="DG53" s="971"/>
      <c r="DH53" s="971"/>
      <c r="DI53" s="971"/>
      <c r="DJ53" s="971"/>
      <c r="DK53" s="971"/>
      <c r="DL53" s="971"/>
      <c r="DM53" s="971"/>
      <c r="DN53" s="971"/>
      <c r="DO53" s="971"/>
      <c r="DP53" s="971"/>
      <c r="DQ53" s="971"/>
      <c r="DR53" s="971"/>
      <c r="DS53" s="971"/>
      <c r="DT53" s="971"/>
      <c r="DU53" s="971"/>
      <c r="DV53" s="971"/>
      <c r="DW53" s="971"/>
      <c r="DX53" s="971"/>
      <c r="DY53" s="971"/>
      <c r="DZ53" s="971"/>
      <c r="EA53" s="971"/>
      <c r="EB53" s="971"/>
      <c r="EC53" s="971"/>
      <c r="ED53" s="971"/>
      <c r="EE53" s="971"/>
      <c r="EF53" s="971"/>
      <c r="EG53" s="971"/>
      <c r="EH53" s="971"/>
      <c r="EI53" s="971"/>
      <c r="EJ53" s="971"/>
      <c r="EK53" s="971"/>
      <c r="EL53" s="971"/>
      <c r="EM53" s="971"/>
      <c r="EN53" s="971"/>
      <c r="EO53" s="971"/>
      <c r="EP53" s="971"/>
      <c r="EQ53" s="971"/>
      <c r="ER53" s="971"/>
      <c r="ES53" s="971"/>
      <c r="ET53" s="971"/>
      <c r="EU53" s="971"/>
      <c r="EV53" s="971"/>
      <c r="EW53" s="971"/>
      <c r="EX53" s="971"/>
      <c r="EY53" s="971"/>
      <c r="EZ53" s="971"/>
      <c r="FA53" s="971"/>
      <c r="FB53" s="971"/>
      <c r="FC53" s="971"/>
      <c r="FD53" s="971"/>
      <c r="FE53" s="971"/>
      <c r="FF53" s="971"/>
      <c r="FG53" s="971"/>
      <c r="FH53" s="971"/>
      <c r="FI53" s="971"/>
      <c r="FJ53" s="971"/>
      <c r="FK53" s="971"/>
      <c r="FL53" s="971"/>
      <c r="FM53" s="971"/>
      <c r="FN53" s="971"/>
      <c r="FO53" s="971"/>
      <c r="FP53" s="971"/>
      <c r="FQ53" s="971"/>
      <c r="FR53" s="971"/>
      <c r="FS53" s="971"/>
      <c r="FT53" s="971"/>
      <c r="FU53" s="971"/>
      <c r="FV53" s="971"/>
      <c r="FW53" s="971"/>
      <c r="FX53" s="971"/>
      <c r="FY53" s="971"/>
      <c r="FZ53" s="971"/>
      <c r="GA53" s="971"/>
      <c r="GB53" s="971"/>
      <c r="GC53" s="971"/>
      <c r="GD53" s="971"/>
      <c r="GE53" s="971"/>
      <c r="GF53" s="971"/>
      <c r="GG53" s="971"/>
      <c r="GH53" s="971"/>
      <c r="GI53" s="971"/>
      <c r="GJ53" s="971"/>
      <c r="GK53" s="971"/>
    </row>
    <row r="54" spans="1:193" s="870" customFormat="1" ht="39.950000000000003" customHeight="1">
      <c r="A54" s="931" t="s">
        <v>2919</v>
      </c>
      <c r="B54" s="886" t="s">
        <v>778</v>
      </c>
      <c r="C54" s="906"/>
      <c r="D54" s="906"/>
      <c r="E54" s="907"/>
      <c r="F54" s="907"/>
      <c r="G54" s="907"/>
      <c r="H54" s="907"/>
      <c r="I54" s="907"/>
      <c r="J54" s="907"/>
      <c r="K54" s="907"/>
      <c r="L54" s="907"/>
      <c r="M54" s="907"/>
      <c r="N54" s="907"/>
      <c r="O54" s="907"/>
      <c r="P54" s="907"/>
      <c r="Q54" s="907"/>
      <c r="R54" s="907"/>
      <c r="S54" s="907"/>
      <c r="T54" s="907"/>
      <c r="U54" s="907"/>
      <c r="V54" s="907"/>
      <c r="W54" s="907"/>
      <c r="X54" s="907"/>
      <c r="Y54" s="907"/>
      <c r="Z54" s="907"/>
      <c r="AA54" s="907"/>
      <c r="AB54" s="907"/>
      <c r="AC54" s="907"/>
      <c r="AD54" s="907"/>
      <c r="AE54" s="907"/>
      <c r="AF54" s="907"/>
      <c r="AG54" s="907"/>
      <c r="AH54" s="907"/>
      <c r="AI54" s="907"/>
      <c r="AJ54" s="907"/>
      <c r="AK54" s="907"/>
      <c r="AL54" s="907"/>
      <c r="AM54" s="907"/>
      <c r="AN54" s="907"/>
      <c r="AO54" s="907"/>
      <c r="AP54" s="907"/>
      <c r="AQ54" s="907"/>
      <c r="AR54" s="907"/>
      <c r="AS54" s="907"/>
      <c r="AT54" s="907"/>
      <c r="AU54" s="907"/>
      <c r="AV54" s="907"/>
      <c r="AW54" s="907"/>
      <c r="AX54" s="907"/>
      <c r="AY54" s="907"/>
      <c r="AZ54" s="907"/>
      <c r="BA54" s="907"/>
      <c r="BB54" s="907"/>
      <c r="BC54" s="907"/>
      <c r="BD54" s="907"/>
      <c r="BF54" s="907">
        <f>'HP-HC2'!CL49+ОтчетГБ_коды!H194</f>
        <v>13909018.4407</v>
      </c>
      <c r="BG54" s="902">
        <f t="shared" si="9"/>
        <v>13909018.4407</v>
      </c>
      <c r="BH54" s="976"/>
      <c r="BI54" s="976"/>
      <c r="BJ54" s="971"/>
      <c r="BK54" s="971"/>
      <c r="BL54" s="971"/>
      <c r="BM54" s="971"/>
      <c r="BN54" s="971"/>
      <c r="BO54" s="971"/>
      <c r="BP54" s="971"/>
      <c r="BQ54" s="971"/>
      <c r="BR54" s="971"/>
      <c r="BS54" s="971"/>
      <c r="BT54" s="971"/>
      <c r="BU54" s="971"/>
      <c r="BV54" s="971"/>
      <c r="BW54" s="971"/>
      <c r="BX54" s="971"/>
      <c r="BY54" s="971"/>
      <c r="BZ54" s="971"/>
      <c r="CA54" s="971"/>
      <c r="CB54" s="971"/>
      <c r="CC54" s="971"/>
      <c r="CD54" s="971"/>
      <c r="CE54" s="971"/>
      <c r="CF54" s="971"/>
      <c r="CG54" s="971"/>
      <c r="CH54" s="971"/>
      <c r="CI54" s="971"/>
      <c r="CJ54" s="971"/>
      <c r="CK54" s="971"/>
      <c r="CL54" s="971"/>
      <c r="CM54" s="971"/>
      <c r="CN54" s="971"/>
      <c r="CO54" s="971"/>
      <c r="CP54" s="971"/>
      <c r="CQ54" s="971"/>
      <c r="CR54" s="971"/>
      <c r="CS54" s="971"/>
      <c r="CT54" s="971"/>
      <c r="CU54" s="971"/>
      <c r="CV54" s="971"/>
      <c r="CW54" s="971"/>
      <c r="CX54" s="971"/>
      <c r="CY54" s="971"/>
      <c r="CZ54" s="971"/>
      <c r="DA54" s="971"/>
      <c r="DB54" s="971"/>
      <c r="DC54" s="971"/>
      <c r="DD54" s="971"/>
      <c r="DE54" s="971"/>
      <c r="DF54" s="971"/>
      <c r="DG54" s="971"/>
      <c r="DH54" s="971"/>
      <c r="DI54" s="971"/>
      <c r="DJ54" s="971"/>
      <c r="DK54" s="971"/>
      <c r="DL54" s="971"/>
      <c r="DM54" s="971"/>
      <c r="DN54" s="971"/>
      <c r="DO54" s="971"/>
      <c r="DP54" s="971"/>
      <c r="DQ54" s="971"/>
      <c r="DR54" s="971"/>
      <c r="DS54" s="971"/>
      <c r="DT54" s="971"/>
      <c r="DU54" s="971"/>
      <c r="DV54" s="971"/>
      <c r="DW54" s="971"/>
      <c r="DX54" s="971"/>
      <c r="DY54" s="971"/>
      <c r="DZ54" s="971"/>
      <c r="EA54" s="971"/>
      <c r="EB54" s="971"/>
      <c r="EC54" s="971"/>
      <c r="ED54" s="971"/>
      <c r="EE54" s="971"/>
      <c r="EF54" s="971"/>
      <c r="EG54" s="971"/>
      <c r="EH54" s="971"/>
      <c r="EI54" s="971"/>
      <c r="EJ54" s="971"/>
      <c r="EK54" s="971"/>
      <c r="EL54" s="971"/>
      <c r="EM54" s="971"/>
      <c r="EN54" s="971"/>
      <c r="EO54" s="971"/>
      <c r="EP54" s="971"/>
      <c r="EQ54" s="971"/>
      <c r="ER54" s="971"/>
      <c r="ES54" s="971"/>
      <c r="ET54" s="971"/>
      <c r="EU54" s="971"/>
      <c r="EV54" s="971"/>
      <c r="EW54" s="971"/>
      <c r="EX54" s="971"/>
      <c r="EY54" s="971"/>
      <c r="EZ54" s="971"/>
      <c r="FA54" s="971"/>
      <c r="FB54" s="971"/>
      <c r="FC54" s="971"/>
      <c r="FD54" s="971"/>
      <c r="FE54" s="971"/>
      <c r="FF54" s="971"/>
      <c r="FG54" s="971"/>
      <c r="FH54" s="971"/>
      <c r="FI54" s="971"/>
      <c r="FJ54" s="971"/>
      <c r="FK54" s="971"/>
      <c r="FL54" s="971"/>
      <c r="FM54" s="971"/>
      <c r="FN54" s="971"/>
      <c r="FO54" s="971"/>
      <c r="FP54" s="971"/>
      <c r="FQ54" s="971"/>
      <c r="FR54" s="971"/>
      <c r="FS54" s="971"/>
      <c r="FT54" s="971"/>
      <c r="FU54" s="971"/>
      <c r="FV54" s="971"/>
      <c r="FW54" s="971"/>
      <c r="FX54" s="971"/>
      <c r="FY54" s="971"/>
      <c r="FZ54" s="971"/>
      <c r="GA54" s="971"/>
      <c r="GB54" s="971"/>
      <c r="GC54" s="971"/>
      <c r="GD54" s="971"/>
      <c r="GE54" s="971"/>
      <c r="GF54" s="971"/>
      <c r="GG54" s="971"/>
      <c r="GH54" s="971"/>
      <c r="GI54" s="971"/>
      <c r="GJ54" s="971"/>
      <c r="GK54" s="971"/>
    </row>
    <row r="55" spans="1:193" s="870" customFormat="1" ht="39.950000000000003" customHeight="1">
      <c r="A55" s="931" t="s">
        <v>2920</v>
      </c>
      <c r="B55" s="886" t="s">
        <v>2921</v>
      </c>
      <c r="C55" s="906"/>
      <c r="D55" s="906"/>
      <c r="E55" s="907"/>
      <c r="F55" s="907"/>
      <c r="G55" s="907"/>
      <c r="H55" s="907"/>
      <c r="I55" s="907"/>
      <c r="J55" s="907"/>
      <c r="K55" s="907"/>
      <c r="L55" s="907"/>
      <c r="M55" s="907"/>
      <c r="N55" s="907"/>
      <c r="O55" s="907"/>
      <c r="P55" s="907"/>
      <c r="Q55" s="907"/>
      <c r="R55" s="907"/>
      <c r="S55" s="907"/>
      <c r="T55" s="907"/>
      <c r="U55" s="907"/>
      <c r="V55" s="907"/>
      <c r="W55" s="907"/>
      <c r="X55" s="907"/>
      <c r="Y55" s="907"/>
      <c r="Z55" s="907"/>
      <c r="AA55" s="907"/>
      <c r="AB55" s="907"/>
      <c r="AC55" s="907"/>
      <c r="AD55" s="907"/>
      <c r="AE55" s="907"/>
      <c r="AF55" s="907"/>
      <c r="AG55" s="907"/>
      <c r="AH55" s="907"/>
      <c r="AI55" s="907"/>
      <c r="AJ55" s="907"/>
      <c r="AK55" s="907"/>
      <c r="AL55" s="907"/>
      <c r="AM55" s="907"/>
      <c r="AN55" s="907"/>
      <c r="AO55" s="907"/>
      <c r="AP55" s="907"/>
      <c r="AQ55" s="907"/>
      <c r="AR55" s="907"/>
      <c r="AS55" s="907"/>
      <c r="AT55" s="907"/>
      <c r="AU55" s="907"/>
      <c r="AV55" s="907"/>
      <c r="AW55" s="907"/>
      <c r="AX55" s="907"/>
      <c r="AY55" s="907"/>
      <c r="AZ55" s="907"/>
      <c r="BA55" s="907"/>
      <c r="BB55" s="907"/>
      <c r="BC55" s="907"/>
      <c r="BD55" s="907"/>
      <c r="BE55" s="907"/>
      <c r="BF55" s="908"/>
      <c r="BG55" s="902">
        <f t="shared" si="9"/>
        <v>0</v>
      </c>
      <c r="BH55" s="976"/>
      <c r="BI55" s="976"/>
      <c r="BJ55" s="971"/>
      <c r="BK55" s="971"/>
      <c r="BL55" s="971"/>
      <c r="BM55" s="971"/>
      <c r="BN55" s="971"/>
      <c r="BO55" s="971"/>
      <c r="BP55" s="971"/>
      <c r="BQ55" s="971"/>
      <c r="BR55" s="971"/>
      <c r="BS55" s="971"/>
      <c r="BT55" s="971"/>
      <c r="BU55" s="971"/>
      <c r="BV55" s="971"/>
      <c r="BW55" s="971"/>
      <c r="BX55" s="971"/>
      <c r="BY55" s="971"/>
      <c r="BZ55" s="971"/>
      <c r="CA55" s="971"/>
      <c r="CB55" s="971"/>
      <c r="CC55" s="971"/>
      <c r="CD55" s="971"/>
      <c r="CE55" s="971"/>
      <c r="CF55" s="971"/>
      <c r="CG55" s="971"/>
      <c r="CH55" s="971"/>
      <c r="CI55" s="971"/>
      <c r="CJ55" s="971"/>
      <c r="CK55" s="971"/>
      <c r="CL55" s="971"/>
      <c r="CM55" s="971"/>
      <c r="CN55" s="971"/>
      <c r="CO55" s="971"/>
      <c r="CP55" s="971"/>
      <c r="CQ55" s="971"/>
      <c r="CR55" s="971"/>
      <c r="CS55" s="971"/>
      <c r="CT55" s="971"/>
      <c r="CU55" s="971"/>
      <c r="CV55" s="971"/>
      <c r="CW55" s="971"/>
      <c r="CX55" s="971"/>
      <c r="CY55" s="971"/>
      <c r="CZ55" s="971"/>
      <c r="DA55" s="971"/>
      <c r="DB55" s="971"/>
      <c r="DC55" s="971"/>
      <c r="DD55" s="971"/>
      <c r="DE55" s="971"/>
      <c r="DF55" s="971"/>
      <c r="DG55" s="971"/>
      <c r="DH55" s="971"/>
      <c r="DI55" s="971"/>
      <c r="DJ55" s="971"/>
      <c r="DK55" s="971"/>
      <c r="DL55" s="971"/>
      <c r="DM55" s="971"/>
      <c r="DN55" s="971"/>
      <c r="DO55" s="971"/>
      <c r="DP55" s="971"/>
      <c r="DQ55" s="971"/>
      <c r="DR55" s="971"/>
      <c r="DS55" s="971"/>
      <c r="DT55" s="971"/>
      <c r="DU55" s="971"/>
      <c r="DV55" s="971"/>
      <c r="DW55" s="971"/>
      <c r="DX55" s="971"/>
      <c r="DY55" s="971"/>
      <c r="DZ55" s="971"/>
      <c r="EA55" s="971"/>
      <c r="EB55" s="971"/>
      <c r="EC55" s="971"/>
      <c r="ED55" s="971"/>
      <c r="EE55" s="971"/>
      <c r="EF55" s="971"/>
      <c r="EG55" s="971"/>
      <c r="EH55" s="971"/>
      <c r="EI55" s="971"/>
      <c r="EJ55" s="971"/>
      <c r="EK55" s="971"/>
      <c r="EL55" s="971"/>
      <c r="EM55" s="971"/>
      <c r="EN55" s="971"/>
      <c r="EO55" s="971"/>
      <c r="EP55" s="971"/>
      <c r="EQ55" s="971"/>
      <c r="ER55" s="971"/>
      <c r="ES55" s="971"/>
      <c r="ET55" s="971"/>
      <c r="EU55" s="971"/>
      <c r="EV55" s="971"/>
      <c r="EW55" s="971"/>
      <c r="EX55" s="971"/>
      <c r="EY55" s="971"/>
      <c r="EZ55" s="971"/>
      <c r="FA55" s="971"/>
      <c r="FB55" s="971"/>
      <c r="FC55" s="971"/>
      <c r="FD55" s="971"/>
      <c r="FE55" s="971"/>
      <c r="FF55" s="971"/>
      <c r="FG55" s="971"/>
      <c r="FH55" s="971"/>
      <c r="FI55" s="971"/>
      <c r="FJ55" s="971"/>
      <c r="FK55" s="971"/>
      <c r="FL55" s="971"/>
      <c r="FM55" s="971"/>
      <c r="FN55" s="971"/>
      <c r="FO55" s="971"/>
      <c r="FP55" s="971"/>
      <c r="FQ55" s="971"/>
      <c r="FR55" s="971"/>
      <c r="FS55" s="971"/>
      <c r="FT55" s="971"/>
      <c r="FU55" s="971"/>
      <c r="FV55" s="971"/>
      <c r="FW55" s="971"/>
      <c r="FX55" s="971"/>
      <c r="FY55" s="971"/>
      <c r="FZ55" s="971"/>
      <c r="GA55" s="971"/>
      <c r="GB55" s="971"/>
      <c r="GC55" s="971"/>
      <c r="GD55" s="971"/>
      <c r="GE55" s="971"/>
      <c r="GF55" s="971"/>
      <c r="GG55" s="971"/>
      <c r="GH55" s="971"/>
      <c r="GI55" s="971"/>
      <c r="GJ55" s="971"/>
      <c r="GK55" s="971"/>
    </row>
    <row r="56" spans="1:193" s="930" customFormat="1" ht="49.5" customHeight="1">
      <c r="A56" s="929" t="s">
        <v>2922</v>
      </c>
      <c r="B56" s="932" t="s">
        <v>2923</v>
      </c>
      <c r="C56" s="901"/>
      <c r="D56" s="901"/>
      <c r="E56" s="917"/>
      <c r="F56" s="917"/>
      <c r="G56" s="917"/>
      <c r="H56" s="917"/>
      <c r="I56" s="917"/>
      <c r="J56" s="917"/>
      <c r="K56" s="917"/>
      <c r="L56" s="917"/>
      <c r="M56" s="917"/>
      <c r="N56" s="917"/>
      <c r="O56" s="917"/>
      <c r="P56" s="917"/>
      <c r="Q56" s="917"/>
      <c r="R56" s="917"/>
      <c r="S56" s="917"/>
      <c r="T56" s="917"/>
      <c r="U56" s="917"/>
      <c r="V56" s="917"/>
      <c r="W56" s="917"/>
      <c r="X56" s="917"/>
      <c r="Y56" s="917"/>
      <c r="Z56" s="917"/>
      <c r="AA56" s="917"/>
      <c r="AB56" s="917"/>
      <c r="AC56" s="917"/>
      <c r="AD56" s="917"/>
      <c r="AE56" s="917"/>
      <c r="AF56" s="917"/>
      <c r="AG56" s="917"/>
      <c r="AH56" s="917"/>
      <c r="AI56" s="917"/>
      <c r="AJ56" s="917"/>
      <c r="AK56" s="917"/>
      <c r="AL56" s="917"/>
      <c r="AM56" s="917"/>
      <c r="AN56" s="917"/>
      <c r="AO56" s="917"/>
      <c r="AP56" s="917"/>
      <c r="AQ56" s="917"/>
      <c r="AR56" s="917"/>
      <c r="AS56" s="917"/>
      <c r="AT56" s="917"/>
      <c r="AU56" s="917"/>
      <c r="AV56" s="917">
        <f>'HP-HC2'!CK82</f>
        <v>546076.77040000004</v>
      </c>
      <c r="AW56" s="917"/>
      <c r="AX56" s="917"/>
      <c r="AY56" s="917"/>
      <c r="AZ56" s="917"/>
      <c r="BA56" s="917"/>
      <c r="BB56" s="917"/>
      <c r="BC56" s="917"/>
      <c r="BD56" s="917"/>
      <c r="BE56" s="917"/>
      <c r="BF56" s="917"/>
      <c r="BG56" s="902">
        <f t="shared" si="9"/>
        <v>546076.77040000004</v>
      </c>
      <c r="BH56" s="976"/>
      <c r="BI56" s="976"/>
      <c r="BJ56" s="971"/>
      <c r="BK56" s="971"/>
      <c r="BL56" s="971"/>
      <c r="BM56" s="971"/>
      <c r="BN56" s="971"/>
      <c r="BO56" s="971"/>
      <c r="BP56" s="971"/>
      <c r="BQ56" s="971"/>
      <c r="BR56" s="971"/>
      <c r="BS56" s="971"/>
      <c r="BT56" s="971"/>
      <c r="BU56" s="971"/>
      <c r="BV56" s="971"/>
      <c r="BW56" s="971"/>
      <c r="BX56" s="971"/>
      <c r="BY56" s="971"/>
      <c r="BZ56" s="971"/>
      <c r="CA56" s="971"/>
      <c r="CB56" s="971"/>
      <c r="CC56" s="971"/>
      <c r="CD56" s="971"/>
      <c r="CE56" s="971"/>
      <c r="CF56" s="971"/>
      <c r="CG56" s="971"/>
      <c r="CH56" s="971"/>
      <c r="CI56" s="971"/>
      <c r="CJ56" s="971"/>
      <c r="CK56" s="971"/>
      <c r="CL56" s="971"/>
      <c r="CM56" s="971"/>
      <c r="CN56" s="971"/>
      <c r="CO56" s="971"/>
      <c r="CP56" s="971"/>
      <c r="CQ56" s="971"/>
      <c r="CR56" s="971"/>
      <c r="CS56" s="971"/>
      <c r="CT56" s="971"/>
      <c r="CU56" s="971"/>
      <c r="CV56" s="971"/>
      <c r="CW56" s="971"/>
      <c r="CX56" s="971"/>
      <c r="CY56" s="971"/>
      <c r="CZ56" s="971"/>
      <c r="DA56" s="971"/>
      <c r="DB56" s="971"/>
      <c r="DC56" s="971"/>
      <c r="DD56" s="971"/>
      <c r="DE56" s="971"/>
      <c r="DF56" s="971"/>
      <c r="DG56" s="971"/>
      <c r="DH56" s="971"/>
      <c r="DI56" s="971"/>
      <c r="DJ56" s="971"/>
      <c r="DK56" s="971"/>
      <c r="DL56" s="971"/>
      <c r="DM56" s="971"/>
      <c r="DN56" s="971"/>
      <c r="DO56" s="971"/>
      <c r="DP56" s="971"/>
      <c r="DQ56" s="971"/>
      <c r="DR56" s="971"/>
      <c r="DS56" s="971"/>
      <c r="DT56" s="971"/>
      <c r="DU56" s="971"/>
      <c r="DV56" s="971"/>
      <c r="DW56" s="971"/>
      <c r="DX56" s="971"/>
      <c r="DY56" s="971"/>
      <c r="DZ56" s="971"/>
      <c r="EA56" s="971"/>
      <c r="EB56" s="971"/>
      <c r="EC56" s="971"/>
      <c r="ED56" s="971"/>
      <c r="EE56" s="971"/>
      <c r="EF56" s="971"/>
      <c r="EG56" s="971"/>
      <c r="EH56" s="971"/>
      <c r="EI56" s="971"/>
      <c r="EJ56" s="971"/>
      <c r="EK56" s="971"/>
      <c r="EL56" s="971"/>
      <c r="EM56" s="971"/>
      <c r="EN56" s="971"/>
      <c r="EO56" s="971"/>
      <c r="EP56" s="971"/>
      <c r="EQ56" s="971"/>
      <c r="ER56" s="971"/>
      <c r="ES56" s="971"/>
      <c r="ET56" s="971"/>
      <c r="EU56" s="971"/>
      <c r="EV56" s="971"/>
      <c r="EW56" s="971"/>
      <c r="EX56" s="971"/>
      <c r="EY56" s="971"/>
      <c r="EZ56" s="971"/>
      <c r="FA56" s="971"/>
      <c r="FB56" s="971"/>
      <c r="FC56" s="971"/>
      <c r="FD56" s="971"/>
      <c r="FE56" s="971"/>
      <c r="FF56" s="971"/>
      <c r="FG56" s="971"/>
      <c r="FH56" s="971"/>
      <c r="FI56" s="971"/>
      <c r="FJ56" s="971"/>
      <c r="FK56" s="971"/>
      <c r="FL56" s="971"/>
      <c r="FM56" s="971"/>
      <c r="FN56" s="971"/>
      <c r="FO56" s="971"/>
      <c r="FP56" s="971"/>
      <c r="FQ56" s="971"/>
      <c r="FR56" s="971"/>
      <c r="FS56" s="971"/>
      <c r="FT56" s="971"/>
      <c r="FU56" s="971"/>
      <c r="FV56" s="971"/>
      <c r="FW56" s="971"/>
      <c r="FX56" s="971"/>
      <c r="FY56" s="971"/>
      <c r="FZ56" s="971"/>
      <c r="GA56" s="971"/>
      <c r="GB56" s="971"/>
      <c r="GC56" s="971"/>
      <c r="GD56" s="971"/>
      <c r="GE56" s="971"/>
      <c r="GF56" s="971"/>
      <c r="GG56" s="971"/>
      <c r="GH56" s="971"/>
      <c r="GI56" s="971"/>
      <c r="GJ56" s="971"/>
      <c r="GK56" s="971"/>
    </row>
    <row r="57" spans="1:193" s="903" customFormat="1" ht="39.950000000000003" customHeight="1">
      <c r="A57" s="898" t="s">
        <v>2924</v>
      </c>
      <c r="B57" s="925" t="s">
        <v>1601</v>
      </c>
      <c r="C57" s="901"/>
      <c r="D57" s="901"/>
      <c r="E57" s="917"/>
      <c r="F57" s="917"/>
      <c r="G57" s="917"/>
      <c r="H57" s="917"/>
      <c r="I57" s="917"/>
      <c r="J57" s="917"/>
      <c r="K57" s="917"/>
      <c r="L57" s="917"/>
      <c r="M57" s="917"/>
      <c r="N57" s="917"/>
      <c r="O57" s="917"/>
      <c r="P57" s="917"/>
      <c r="Q57" s="917"/>
      <c r="R57" s="917"/>
      <c r="S57" s="917"/>
      <c r="T57" s="917"/>
      <c r="U57" s="917"/>
      <c r="V57" s="917"/>
      <c r="W57" s="917"/>
      <c r="X57" s="917"/>
      <c r="Y57" s="917"/>
      <c r="Z57" s="917"/>
      <c r="AA57" s="917"/>
      <c r="AB57" s="917"/>
      <c r="AC57" s="917"/>
      <c r="AD57" s="917"/>
      <c r="AE57" s="917"/>
      <c r="AF57" s="917"/>
      <c r="AG57" s="917"/>
      <c r="AH57" s="917"/>
      <c r="AI57" s="917"/>
      <c r="AJ57" s="917"/>
      <c r="AK57" s="917"/>
      <c r="AL57" s="917"/>
      <c r="AM57" s="917"/>
      <c r="AN57" s="917"/>
      <c r="AO57" s="917"/>
      <c r="AP57" s="917"/>
      <c r="AQ57" s="917"/>
      <c r="AR57" s="917"/>
      <c r="AS57" s="917"/>
      <c r="AT57" s="917"/>
      <c r="AU57" s="917"/>
      <c r="AV57" s="917"/>
      <c r="AW57" s="917">
        <f>'HP-HC2'!BG83+AY57</f>
        <v>2095306.2123000002</v>
      </c>
      <c r="AX57" s="917"/>
      <c r="AY57" s="917">
        <f>'HP-HC2'!BH83</f>
        <v>751637.71230000013</v>
      </c>
      <c r="AZ57" s="917"/>
      <c r="BA57" s="917"/>
      <c r="BB57" s="917"/>
      <c r="BC57" s="917"/>
      <c r="BD57" s="917"/>
      <c r="BE57" s="933"/>
      <c r="BF57" s="917">
        <f>'HF-HP2'!AP90+ОтчетГБ_коды!H212-507208</f>
        <v>3967285</v>
      </c>
      <c r="BG57" s="902">
        <f t="shared" si="9"/>
        <v>6814228.9246000005</v>
      </c>
      <c r="BH57" s="976"/>
      <c r="BI57" s="976"/>
      <c r="BJ57" s="976"/>
      <c r="BK57" s="976"/>
      <c r="BL57" s="976"/>
      <c r="BM57" s="976"/>
      <c r="BN57" s="976"/>
      <c r="BO57" s="976"/>
      <c r="BP57" s="976"/>
      <c r="BQ57" s="976"/>
      <c r="BR57" s="976"/>
      <c r="BS57" s="976"/>
      <c r="BT57" s="976"/>
      <c r="BU57" s="976"/>
      <c r="BV57" s="976"/>
      <c r="BW57" s="976"/>
      <c r="BX57" s="976"/>
      <c r="BY57" s="976"/>
      <c r="BZ57" s="976"/>
      <c r="CA57" s="976"/>
      <c r="CB57" s="976"/>
      <c r="CC57" s="976"/>
      <c r="CD57" s="976"/>
      <c r="CE57" s="976"/>
      <c r="CF57" s="976"/>
      <c r="CG57" s="976"/>
      <c r="CH57" s="976"/>
      <c r="CI57" s="976"/>
      <c r="CJ57" s="976"/>
      <c r="CK57" s="976"/>
      <c r="CL57" s="976"/>
      <c r="CM57" s="976"/>
      <c r="CN57" s="976"/>
      <c r="CO57" s="976"/>
      <c r="CP57" s="976"/>
      <c r="CQ57" s="976"/>
      <c r="CR57" s="976"/>
      <c r="CS57" s="976"/>
      <c r="CT57" s="976"/>
      <c r="CU57" s="976"/>
      <c r="CV57" s="976"/>
      <c r="CW57" s="976"/>
      <c r="CX57" s="976"/>
      <c r="CY57" s="976"/>
      <c r="CZ57" s="976"/>
      <c r="DA57" s="976"/>
      <c r="DB57" s="976"/>
      <c r="DC57" s="976"/>
      <c r="DD57" s="976"/>
      <c r="DE57" s="976"/>
      <c r="DF57" s="976"/>
      <c r="DG57" s="976"/>
      <c r="DH57" s="976"/>
      <c r="DI57" s="976"/>
      <c r="DJ57" s="976"/>
      <c r="DK57" s="976"/>
      <c r="DL57" s="976"/>
      <c r="DM57" s="976"/>
      <c r="DN57" s="976"/>
      <c r="DO57" s="976"/>
      <c r="DP57" s="976"/>
      <c r="DQ57" s="976"/>
      <c r="DR57" s="976"/>
      <c r="DS57" s="976"/>
      <c r="DT57" s="976"/>
      <c r="DU57" s="976"/>
      <c r="DV57" s="976"/>
      <c r="DW57" s="976"/>
      <c r="DX57" s="976"/>
      <c r="DY57" s="976"/>
      <c r="DZ57" s="976"/>
      <c r="EA57" s="976"/>
      <c r="EB57" s="976"/>
      <c r="EC57" s="976"/>
      <c r="ED57" s="976"/>
      <c r="EE57" s="976"/>
      <c r="EF57" s="976"/>
      <c r="EG57" s="976"/>
      <c r="EH57" s="976"/>
      <c r="EI57" s="976"/>
      <c r="EJ57" s="976"/>
      <c r="EK57" s="976"/>
      <c r="EL57" s="976"/>
      <c r="EM57" s="976"/>
      <c r="EN57" s="976"/>
      <c r="EO57" s="976"/>
      <c r="EP57" s="976"/>
      <c r="EQ57" s="976"/>
      <c r="ER57" s="976"/>
      <c r="ES57" s="976"/>
      <c r="ET57" s="976"/>
      <c r="EU57" s="976"/>
      <c r="EV57" s="976"/>
      <c r="EW57" s="976"/>
      <c r="EX57" s="976"/>
      <c r="EY57" s="976"/>
      <c r="EZ57" s="976"/>
      <c r="FA57" s="976"/>
      <c r="FB57" s="976"/>
      <c r="FC57" s="976"/>
      <c r="FD57" s="976"/>
      <c r="FE57" s="976"/>
      <c r="FF57" s="976"/>
      <c r="FG57" s="976"/>
      <c r="FH57" s="976"/>
      <c r="FI57" s="976"/>
      <c r="FJ57" s="976"/>
      <c r="FK57" s="976"/>
      <c r="FL57" s="976"/>
      <c r="FM57" s="976"/>
      <c r="FN57" s="976"/>
      <c r="FO57" s="976"/>
      <c r="FP57" s="976"/>
      <c r="FQ57" s="976"/>
      <c r="FR57" s="976"/>
      <c r="FS57" s="976"/>
      <c r="FT57" s="976"/>
      <c r="FU57" s="976"/>
      <c r="FV57" s="976"/>
      <c r="FW57" s="976"/>
      <c r="FX57" s="976"/>
      <c r="FY57" s="976"/>
      <c r="FZ57" s="976"/>
      <c r="GA57" s="976"/>
      <c r="GB57" s="976"/>
      <c r="GC57" s="976"/>
      <c r="GD57" s="976"/>
      <c r="GE57" s="976"/>
      <c r="GF57" s="976"/>
      <c r="GG57" s="976"/>
      <c r="GH57" s="976"/>
      <c r="GI57" s="976"/>
      <c r="GJ57" s="976"/>
      <c r="GK57" s="976"/>
    </row>
    <row r="58" spans="1:193" s="930" customFormat="1" ht="60.75" customHeight="1">
      <c r="A58" s="929" t="s">
        <v>2925</v>
      </c>
      <c r="B58" s="932" t="s">
        <v>1603</v>
      </c>
      <c r="C58" s="901"/>
      <c r="D58" s="901"/>
      <c r="E58" s="917"/>
      <c r="F58" s="917"/>
      <c r="G58" s="917"/>
      <c r="H58" s="917"/>
      <c r="I58" s="917"/>
      <c r="J58" s="917"/>
      <c r="K58" s="917"/>
      <c r="L58" s="917"/>
      <c r="M58" s="917"/>
      <c r="N58" s="917"/>
      <c r="O58" s="917"/>
      <c r="P58" s="917"/>
      <c r="Q58" s="917"/>
      <c r="R58" s="917"/>
      <c r="S58" s="917"/>
      <c r="T58" s="917"/>
      <c r="U58" s="917"/>
      <c r="V58" s="917"/>
      <c r="W58" s="917"/>
      <c r="X58" s="917"/>
      <c r="Y58" s="917"/>
      <c r="Z58" s="917"/>
      <c r="AA58" s="917"/>
      <c r="AB58" s="917"/>
      <c r="AC58" s="917"/>
      <c r="AD58" s="917"/>
      <c r="AE58" s="917"/>
      <c r="AF58" s="917"/>
      <c r="AG58" s="917"/>
      <c r="AH58" s="917"/>
      <c r="AI58" s="917"/>
      <c r="AJ58" s="917"/>
      <c r="AK58" s="917"/>
      <c r="AL58" s="917"/>
      <c r="AM58" s="917"/>
      <c r="AN58" s="917"/>
      <c r="AO58" s="917"/>
      <c r="AP58" s="917"/>
      <c r="AQ58" s="917"/>
      <c r="AR58" s="917"/>
      <c r="AS58" s="917"/>
      <c r="AT58" s="917"/>
      <c r="AU58" s="917"/>
      <c r="AV58" s="917"/>
      <c r="AW58" s="917"/>
      <c r="AX58" s="917"/>
      <c r="AY58" s="917"/>
      <c r="AZ58" s="917"/>
      <c r="BA58" s="917"/>
      <c r="BB58" s="917"/>
      <c r="BC58" s="917"/>
      <c r="BD58" s="917"/>
      <c r="BE58" s="917"/>
      <c r="BF58" s="917">
        <f>'HP-HC2'!CL84</f>
        <v>3272515.3326841579</v>
      </c>
      <c r="BG58" s="902">
        <f t="shared" si="9"/>
        <v>3272515.3326841579</v>
      </c>
      <c r="BH58" s="976"/>
      <c r="BI58" s="976"/>
      <c r="BJ58" s="971"/>
      <c r="BK58" s="971"/>
      <c r="BL58" s="971"/>
      <c r="BM58" s="971"/>
      <c r="BN58" s="971"/>
      <c r="BO58" s="971"/>
      <c r="BP58" s="971"/>
      <c r="BQ58" s="971"/>
      <c r="BR58" s="971"/>
      <c r="BS58" s="971"/>
      <c r="BT58" s="971"/>
      <c r="BU58" s="971"/>
      <c r="BV58" s="971"/>
      <c r="BW58" s="971"/>
      <c r="BX58" s="971"/>
      <c r="BY58" s="971"/>
      <c r="BZ58" s="971"/>
      <c r="CA58" s="971"/>
      <c r="CB58" s="971"/>
      <c r="CC58" s="971"/>
      <c r="CD58" s="971"/>
      <c r="CE58" s="971"/>
      <c r="CF58" s="971"/>
      <c r="CG58" s="971"/>
      <c r="CH58" s="971"/>
      <c r="CI58" s="971"/>
      <c r="CJ58" s="971"/>
      <c r="CK58" s="971"/>
      <c r="CL58" s="971"/>
      <c r="CM58" s="971"/>
      <c r="CN58" s="971"/>
      <c r="CO58" s="971"/>
      <c r="CP58" s="971"/>
      <c r="CQ58" s="971"/>
      <c r="CR58" s="971"/>
      <c r="CS58" s="971"/>
      <c r="CT58" s="971"/>
      <c r="CU58" s="971"/>
      <c r="CV58" s="971"/>
      <c r="CW58" s="971"/>
      <c r="CX58" s="971"/>
      <c r="CY58" s="971"/>
      <c r="CZ58" s="971"/>
      <c r="DA58" s="971"/>
      <c r="DB58" s="971"/>
      <c r="DC58" s="971"/>
      <c r="DD58" s="971"/>
      <c r="DE58" s="971"/>
      <c r="DF58" s="971"/>
      <c r="DG58" s="971"/>
      <c r="DH58" s="971"/>
      <c r="DI58" s="971"/>
      <c r="DJ58" s="971"/>
      <c r="DK58" s="971"/>
      <c r="DL58" s="971"/>
      <c r="DM58" s="971"/>
      <c r="DN58" s="971"/>
      <c r="DO58" s="971"/>
      <c r="DP58" s="971"/>
      <c r="DQ58" s="971"/>
      <c r="DR58" s="971"/>
      <c r="DS58" s="971"/>
      <c r="DT58" s="971"/>
      <c r="DU58" s="971"/>
      <c r="DV58" s="971"/>
      <c r="DW58" s="971"/>
      <c r="DX58" s="971"/>
      <c r="DY58" s="971"/>
      <c r="DZ58" s="971"/>
      <c r="EA58" s="971"/>
      <c r="EB58" s="971"/>
      <c r="EC58" s="971"/>
      <c r="ED58" s="971"/>
      <c r="EE58" s="971"/>
      <c r="EF58" s="971"/>
      <c r="EG58" s="971"/>
      <c r="EH58" s="971"/>
      <c r="EI58" s="971"/>
      <c r="EJ58" s="971"/>
      <c r="EK58" s="971"/>
      <c r="EL58" s="971"/>
      <c r="EM58" s="971"/>
      <c r="EN58" s="971"/>
      <c r="EO58" s="971"/>
      <c r="EP58" s="971"/>
      <c r="EQ58" s="971"/>
      <c r="ER58" s="971"/>
      <c r="ES58" s="971"/>
      <c r="ET58" s="971"/>
      <c r="EU58" s="971"/>
      <c r="EV58" s="971"/>
      <c r="EW58" s="971"/>
      <c r="EX58" s="971"/>
      <c r="EY58" s="971"/>
      <c r="EZ58" s="971"/>
      <c r="FA58" s="971"/>
      <c r="FB58" s="971"/>
      <c r="FC58" s="971"/>
      <c r="FD58" s="971"/>
      <c r="FE58" s="971"/>
      <c r="FF58" s="971"/>
      <c r="FG58" s="971"/>
      <c r="FH58" s="971"/>
      <c r="FI58" s="971"/>
      <c r="FJ58" s="971"/>
      <c r="FK58" s="971"/>
      <c r="FL58" s="971"/>
      <c r="FM58" s="971"/>
      <c r="FN58" s="971"/>
      <c r="FO58" s="971"/>
      <c r="FP58" s="971"/>
      <c r="FQ58" s="971"/>
      <c r="FR58" s="971"/>
      <c r="FS58" s="971"/>
      <c r="FT58" s="971"/>
      <c r="FU58" s="971"/>
      <c r="FV58" s="971"/>
      <c r="FW58" s="971"/>
      <c r="FX58" s="971"/>
      <c r="FY58" s="971"/>
      <c r="FZ58" s="971"/>
      <c r="GA58" s="971"/>
      <c r="GB58" s="971"/>
      <c r="GC58" s="971"/>
      <c r="GD58" s="971"/>
      <c r="GE58" s="971"/>
      <c r="GF58" s="971"/>
      <c r="GG58" s="971"/>
      <c r="GH58" s="971"/>
      <c r="GI58" s="971"/>
      <c r="GJ58" s="971"/>
      <c r="GK58" s="971"/>
    </row>
    <row r="59" spans="1:193" s="960" customFormat="1" ht="39.950000000000003" customHeight="1">
      <c r="A59" s="1520" t="s">
        <v>2782</v>
      </c>
      <c r="B59" s="1520"/>
      <c r="C59" s="934">
        <f>SUM(C3:C58)</f>
        <v>741644384.057423</v>
      </c>
      <c r="D59" s="934">
        <f t="shared" ref="D59:BF59" si="10">SUM(D3:D58)</f>
        <v>382496437.04533857</v>
      </c>
      <c r="E59" s="934">
        <f t="shared" si="10"/>
        <v>379840059.34822524</v>
      </c>
      <c r="F59" s="934">
        <f t="shared" si="10"/>
        <v>0</v>
      </c>
      <c r="G59" s="934">
        <f t="shared" si="10"/>
        <v>2644005.8301133327</v>
      </c>
      <c r="H59" s="934">
        <f t="shared" si="10"/>
        <v>20541974</v>
      </c>
      <c r="I59" s="934">
        <f t="shared" si="10"/>
        <v>28011783</v>
      </c>
      <c r="J59" s="934">
        <f t="shared" si="10"/>
        <v>2801178</v>
      </c>
      <c r="K59" s="934">
        <f t="shared" si="10"/>
        <v>352562689.22414756</v>
      </c>
      <c r="L59" s="934">
        <f t="shared" si="10"/>
        <v>36415317</v>
      </c>
      <c r="M59" s="934">
        <f t="shared" si="10"/>
        <v>71430045</v>
      </c>
      <c r="N59" s="934">
        <f t="shared" si="10"/>
        <v>0</v>
      </c>
      <c r="O59" s="934">
        <f t="shared" si="10"/>
        <v>5011453.6258666664</v>
      </c>
      <c r="P59" s="934">
        <f t="shared" si="10"/>
        <v>39803341.963403717</v>
      </c>
      <c r="Q59" s="934">
        <f t="shared" si="10"/>
        <v>0</v>
      </c>
      <c r="R59" s="934">
        <f t="shared" si="10"/>
        <v>56590824.31871333</v>
      </c>
      <c r="S59" s="934">
        <f t="shared" si="10"/>
        <v>0</v>
      </c>
      <c r="T59" s="934">
        <f t="shared" si="10"/>
        <v>77122115.360147834</v>
      </c>
      <c r="U59" s="934">
        <f t="shared" si="10"/>
        <v>65806959.684015982</v>
      </c>
      <c r="V59" s="934">
        <f t="shared" si="10"/>
        <v>3069772.5383299999</v>
      </c>
      <c r="W59" s="934">
        <f t="shared" si="10"/>
        <v>0</v>
      </c>
      <c r="X59" s="934">
        <f t="shared" si="10"/>
        <v>6139545.0766599998</v>
      </c>
      <c r="Y59" s="934">
        <f t="shared" si="10"/>
        <v>438677696.38855666</v>
      </c>
      <c r="Z59" s="934">
        <f t="shared" si="10"/>
        <v>393935635.08210331</v>
      </c>
      <c r="AA59" s="934">
        <f t="shared" si="10"/>
        <v>3641763.5999999996</v>
      </c>
      <c r="AB59" s="934">
        <f t="shared" si="10"/>
        <v>9493144.5</v>
      </c>
      <c r="AC59" s="934">
        <f t="shared" si="10"/>
        <v>14932388.903993333</v>
      </c>
      <c r="AD59" s="934">
        <f t="shared" si="10"/>
        <v>247490.56628000003</v>
      </c>
      <c r="AE59" s="934">
        <f t="shared" si="10"/>
        <v>73765.799999999988</v>
      </c>
      <c r="AF59" s="934">
        <f t="shared" si="10"/>
        <v>1757327.7620000001</v>
      </c>
      <c r="AG59" s="934">
        <f t="shared" si="10"/>
        <v>0</v>
      </c>
      <c r="AH59" s="934">
        <f t="shared" si="10"/>
        <v>0</v>
      </c>
      <c r="AI59" s="934">
        <f t="shared" si="10"/>
        <v>0</v>
      </c>
      <c r="AJ59" s="934">
        <f t="shared" si="10"/>
        <v>12832317.092713332</v>
      </c>
      <c r="AK59" s="934">
        <f t="shared" si="10"/>
        <v>0</v>
      </c>
      <c r="AL59" s="934">
        <f t="shared" si="10"/>
        <v>93319.565999999992</v>
      </c>
      <c r="AM59" s="934">
        <f t="shared" si="10"/>
        <v>17566.199999999997</v>
      </c>
      <c r="AN59" s="934">
        <f t="shared" si="10"/>
        <v>67016708.02257999</v>
      </c>
      <c r="AO59" s="934">
        <f t="shared" si="10"/>
        <v>74883714.190799981</v>
      </c>
      <c r="AP59" s="934">
        <f t="shared" si="10"/>
        <v>11398993.989200002</v>
      </c>
      <c r="AQ59" s="934">
        <f t="shared" si="10"/>
        <v>5425376.4671999998</v>
      </c>
      <c r="AR59" s="934">
        <f t="shared" si="10"/>
        <v>64981796.554439992</v>
      </c>
      <c r="AS59" s="934">
        <f t="shared" si="10"/>
        <v>64981796.554439992</v>
      </c>
      <c r="AT59" s="934">
        <f t="shared" si="10"/>
        <v>0</v>
      </c>
      <c r="AU59" s="934">
        <f t="shared" si="10"/>
        <v>0</v>
      </c>
      <c r="AV59" s="934">
        <f t="shared" si="10"/>
        <v>30008260.608152602</v>
      </c>
      <c r="AW59" s="934">
        <f t="shared" si="10"/>
        <v>26642255.661099996</v>
      </c>
      <c r="AX59" s="934">
        <f t="shared" si="10"/>
        <v>11916277.048799999</v>
      </c>
      <c r="AY59" s="934">
        <f t="shared" si="10"/>
        <v>44347499.604600005</v>
      </c>
      <c r="AZ59" s="934">
        <f t="shared" si="10"/>
        <v>4142620.3028999995</v>
      </c>
      <c r="BA59" s="934">
        <f>SUM(BA3:BA58)-BA36</f>
        <v>15804260</v>
      </c>
      <c r="BB59" s="934">
        <f t="shared" si="10"/>
        <v>8064678.6095537506</v>
      </c>
      <c r="BC59" s="934">
        <f t="shared" si="10"/>
        <v>8064678.6095537506</v>
      </c>
      <c r="BD59" s="934">
        <f t="shared" si="10"/>
        <v>9899235.1095537506</v>
      </c>
      <c r="BE59" s="934">
        <f t="shared" si="10"/>
        <v>0</v>
      </c>
      <c r="BF59" s="934">
        <f t="shared" si="10"/>
        <v>41655367.244484156</v>
      </c>
      <c r="BG59" s="1049">
        <f>SUM(C59:BF59)</f>
        <v>3636867819.1113892</v>
      </c>
      <c r="BH59" s="970">
        <f>BG59-'HF-HP_sha'!AE56</f>
        <v>1149417562.6705432</v>
      </c>
      <c r="BI59" s="970"/>
      <c r="BJ59" s="978"/>
      <c r="BK59" s="978"/>
      <c r="BL59" s="978"/>
      <c r="BM59" s="978"/>
      <c r="BN59" s="978"/>
      <c r="BO59" s="978"/>
      <c r="BP59" s="978"/>
      <c r="BQ59" s="978"/>
      <c r="BR59" s="978"/>
      <c r="BS59" s="978"/>
      <c r="BT59" s="978"/>
      <c r="BU59" s="978"/>
      <c r="BV59" s="978"/>
      <c r="BW59" s="978"/>
      <c r="BX59" s="978"/>
      <c r="BY59" s="978"/>
      <c r="BZ59" s="978"/>
      <c r="CA59" s="978"/>
      <c r="CB59" s="978"/>
      <c r="CC59" s="978"/>
      <c r="CD59" s="978"/>
      <c r="CE59" s="978"/>
      <c r="CF59" s="978"/>
      <c r="CG59" s="978"/>
      <c r="CH59" s="978"/>
      <c r="CI59" s="978"/>
      <c r="CJ59" s="978"/>
      <c r="CK59" s="978"/>
      <c r="CL59" s="978"/>
      <c r="CM59" s="978"/>
      <c r="CN59" s="978"/>
      <c r="CO59" s="978"/>
      <c r="CP59" s="978"/>
      <c r="CQ59" s="978"/>
      <c r="CR59" s="978"/>
      <c r="CS59" s="978"/>
      <c r="CT59" s="978"/>
      <c r="CU59" s="978"/>
      <c r="CV59" s="978"/>
      <c r="CW59" s="978"/>
      <c r="CX59" s="978"/>
      <c r="CY59" s="978"/>
      <c r="CZ59" s="978"/>
      <c r="DA59" s="978"/>
      <c r="DB59" s="978"/>
      <c r="DC59" s="978"/>
      <c r="DD59" s="978"/>
      <c r="DE59" s="978"/>
      <c r="DF59" s="978"/>
      <c r="DG59" s="978"/>
      <c r="DH59" s="978"/>
      <c r="DI59" s="978"/>
      <c r="DJ59" s="978"/>
      <c r="DK59" s="978"/>
      <c r="DL59" s="978"/>
      <c r="DM59" s="978"/>
      <c r="DN59" s="978"/>
      <c r="DO59" s="978"/>
      <c r="DP59" s="978"/>
      <c r="DQ59" s="978"/>
      <c r="DR59" s="978"/>
      <c r="DS59" s="978"/>
      <c r="DT59" s="978"/>
      <c r="DU59" s="978"/>
      <c r="DV59" s="978"/>
      <c r="DW59" s="978"/>
      <c r="DX59" s="978"/>
      <c r="DY59" s="978"/>
      <c r="DZ59" s="978"/>
      <c r="EA59" s="978"/>
      <c r="EB59" s="978"/>
      <c r="EC59" s="978"/>
      <c r="ED59" s="978"/>
      <c r="EE59" s="978"/>
      <c r="EF59" s="978"/>
      <c r="EG59" s="978"/>
      <c r="EH59" s="978"/>
      <c r="EI59" s="978"/>
      <c r="EJ59" s="978"/>
      <c r="EK59" s="978"/>
      <c r="EL59" s="978"/>
      <c r="EM59" s="978"/>
      <c r="EN59" s="978"/>
      <c r="EO59" s="978"/>
      <c r="EP59" s="978"/>
      <c r="EQ59" s="978"/>
      <c r="ER59" s="978"/>
      <c r="ES59" s="978"/>
      <c r="ET59" s="978"/>
      <c r="EU59" s="978"/>
      <c r="EV59" s="978"/>
      <c r="EW59" s="978"/>
      <c r="EX59" s="978"/>
      <c r="EY59" s="978"/>
      <c r="EZ59" s="978"/>
      <c r="FA59" s="978"/>
      <c r="FB59" s="978"/>
      <c r="FC59" s="978"/>
      <c r="FD59" s="978"/>
      <c r="FE59" s="978"/>
      <c r="FF59" s="978"/>
      <c r="FG59" s="978"/>
      <c r="FH59" s="978"/>
      <c r="FI59" s="978"/>
      <c r="FJ59" s="978"/>
      <c r="FK59" s="978"/>
      <c r="FL59" s="978"/>
      <c r="FM59" s="978"/>
      <c r="FN59" s="978"/>
      <c r="FO59" s="978"/>
      <c r="FP59" s="978"/>
      <c r="FQ59" s="978"/>
      <c r="FR59" s="978"/>
      <c r="FS59" s="978"/>
      <c r="FT59" s="978"/>
      <c r="FU59" s="978"/>
      <c r="FV59" s="978"/>
      <c r="FW59" s="978"/>
      <c r="FX59" s="978"/>
      <c r="FY59" s="978"/>
      <c r="FZ59" s="978"/>
      <c r="GA59" s="978"/>
      <c r="GB59" s="978"/>
      <c r="GC59" s="978"/>
      <c r="GD59" s="978"/>
      <c r="GE59" s="978"/>
      <c r="GF59" s="978"/>
      <c r="GG59" s="978"/>
      <c r="GH59" s="978"/>
      <c r="GI59" s="978"/>
      <c r="GJ59" s="978"/>
      <c r="GK59" s="978"/>
    </row>
    <row r="60" spans="1:193" s="971" customFormat="1">
      <c r="A60" s="966"/>
      <c r="B60" s="967"/>
      <c r="C60" s="968"/>
      <c r="D60" s="968"/>
      <c r="E60" s="969"/>
      <c r="F60" s="969"/>
      <c r="G60" s="969"/>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c r="AL60" s="968"/>
      <c r="AM60" s="968"/>
      <c r="AN60" s="968"/>
      <c r="AO60" s="968"/>
      <c r="AP60" s="968"/>
      <c r="AQ60" s="968"/>
      <c r="AR60" s="968"/>
      <c r="AS60" s="968"/>
      <c r="AT60" s="968"/>
      <c r="AU60" s="968"/>
      <c r="AV60" s="968"/>
      <c r="AW60" s="968"/>
      <c r="AX60" s="968"/>
      <c r="AY60" s="968"/>
      <c r="AZ60" s="968"/>
      <c r="BA60" s="968"/>
      <c r="BB60" s="968"/>
      <c r="BC60" s="968"/>
      <c r="BD60" s="968"/>
      <c r="BE60" s="968"/>
      <c r="BF60" s="968"/>
      <c r="BG60" s="970"/>
    </row>
    <row r="61" spans="1:193" s="971" customFormat="1">
      <c r="A61" s="966"/>
      <c r="B61" s="967"/>
      <c r="C61" s="968"/>
      <c r="D61" s="968"/>
      <c r="E61" s="969"/>
      <c r="F61" s="969"/>
      <c r="G61" s="969"/>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c r="AL61" s="968"/>
      <c r="AM61" s="968"/>
      <c r="AN61" s="968"/>
      <c r="AO61" s="968"/>
      <c r="AP61" s="968"/>
      <c r="AQ61" s="968"/>
      <c r="AR61" s="968"/>
      <c r="AS61" s="968"/>
      <c r="AT61" s="968"/>
      <c r="AU61" s="968"/>
      <c r="AV61" s="968"/>
      <c r="AW61" s="968"/>
      <c r="AX61" s="968"/>
      <c r="AY61" s="968"/>
      <c r="AZ61" s="968"/>
      <c r="BA61" s="968"/>
      <c r="BB61" s="968"/>
      <c r="BC61" s="968"/>
      <c r="BD61" s="968"/>
      <c r="BE61" s="968"/>
      <c r="BF61" s="968"/>
      <c r="BG61" s="970"/>
    </row>
    <row r="62" spans="1:193" s="971" customFormat="1">
      <c r="A62" s="966"/>
      <c r="B62" s="967"/>
      <c r="C62" s="968"/>
      <c r="D62" s="968"/>
      <c r="E62" s="969"/>
      <c r="F62" s="969"/>
      <c r="G62" s="969"/>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c r="AL62" s="968"/>
      <c r="AM62" s="968"/>
      <c r="AN62" s="968"/>
      <c r="AO62" s="968"/>
      <c r="AP62" s="968"/>
      <c r="AQ62" s="968"/>
      <c r="AR62" s="968"/>
      <c r="AS62" s="968"/>
      <c r="AT62" s="968"/>
      <c r="AU62" s="968"/>
      <c r="AV62" s="968"/>
      <c r="AW62" s="968"/>
      <c r="AX62" s="968"/>
      <c r="AY62" s="968"/>
      <c r="AZ62" s="968"/>
      <c r="BA62" s="968"/>
      <c r="BB62" s="968"/>
      <c r="BC62" s="968"/>
      <c r="BD62" s="968"/>
      <c r="BE62" s="968"/>
      <c r="BF62" s="968"/>
      <c r="BG62" s="970"/>
    </row>
    <row r="63" spans="1:193" s="971" customFormat="1">
      <c r="A63" s="966"/>
      <c r="B63" s="967"/>
      <c r="C63" s="968"/>
      <c r="D63" s="968"/>
      <c r="E63" s="969"/>
      <c r="F63" s="969"/>
      <c r="G63" s="969"/>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c r="AL63" s="968"/>
      <c r="AM63" s="968"/>
      <c r="AN63" s="968"/>
      <c r="AO63" s="968"/>
      <c r="AP63" s="968"/>
      <c r="AQ63" s="968"/>
      <c r="AR63" s="968"/>
      <c r="AS63" s="968"/>
      <c r="AT63" s="968"/>
      <c r="AU63" s="968"/>
      <c r="AV63" s="968"/>
      <c r="AW63" s="968"/>
      <c r="AX63" s="968"/>
      <c r="AY63" s="968"/>
      <c r="AZ63" s="968"/>
      <c r="BA63" s="968"/>
      <c r="BB63" s="968"/>
      <c r="BC63" s="968"/>
      <c r="BD63" s="968"/>
      <c r="BE63" s="968"/>
      <c r="BF63" s="968"/>
      <c r="BG63" s="970"/>
    </row>
    <row r="64" spans="1:193" s="971" customFormat="1">
      <c r="A64" s="966"/>
      <c r="B64" s="967"/>
      <c r="C64" s="968"/>
      <c r="D64" s="968"/>
      <c r="E64" s="969"/>
      <c r="F64" s="969"/>
      <c r="G64" s="969"/>
      <c r="H64" s="968"/>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968"/>
      <c r="AK64" s="968"/>
      <c r="AL64" s="968"/>
      <c r="AM64" s="968"/>
      <c r="AN64" s="968"/>
      <c r="AO64" s="968"/>
      <c r="AP64" s="968"/>
      <c r="AQ64" s="968"/>
      <c r="AR64" s="968"/>
      <c r="AS64" s="968"/>
      <c r="AT64" s="968"/>
      <c r="AU64" s="968"/>
      <c r="AV64" s="968"/>
      <c r="AW64" s="968"/>
      <c r="AX64" s="968"/>
      <c r="AY64" s="968"/>
      <c r="AZ64" s="968"/>
      <c r="BA64" s="968"/>
      <c r="BB64" s="968"/>
      <c r="BC64" s="968"/>
      <c r="BD64" s="968"/>
      <c r="BE64" s="968"/>
      <c r="BF64" s="968"/>
      <c r="BG64" s="970"/>
    </row>
    <row r="65" spans="1:59" s="971" customFormat="1">
      <c r="A65" s="966"/>
      <c r="B65" s="967"/>
      <c r="C65" s="968"/>
      <c r="D65" s="968"/>
      <c r="E65" s="969"/>
      <c r="F65" s="969"/>
      <c r="G65" s="969"/>
      <c r="H65" s="968"/>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968"/>
      <c r="AK65" s="968"/>
      <c r="AL65" s="968"/>
      <c r="AM65" s="968"/>
      <c r="AN65" s="968"/>
      <c r="AO65" s="968"/>
      <c r="AP65" s="968"/>
      <c r="AQ65" s="968"/>
      <c r="AR65" s="968"/>
      <c r="AS65" s="968"/>
      <c r="AT65" s="968"/>
      <c r="AU65" s="968"/>
      <c r="AV65" s="968"/>
      <c r="AW65" s="968"/>
      <c r="AX65" s="968"/>
      <c r="AY65" s="968"/>
      <c r="AZ65" s="968"/>
      <c r="BA65" s="968"/>
      <c r="BB65" s="968"/>
      <c r="BC65" s="968"/>
      <c r="BD65" s="968"/>
      <c r="BE65" s="968"/>
      <c r="BF65" s="968"/>
      <c r="BG65" s="970"/>
    </row>
    <row r="66" spans="1:59" s="971" customFormat="1">
      <c r="A66" s="966"/>
      <c r="B66" s="967"/>
      <c r="C66" s="968"/>
      <c r="D66" s="968"/>
      <c r="E66" s="969"/>
      <c r="F66" s="969"/>
      <c r="G66" s="969"/>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968"/>
      <c r="AK66" s="968"/>
      <c r="AL66" s="968"/>
      <c r="AM66" s="968"/>
      <c r="AN66" s="968"/>
      <c r="AO66" s="968"/>
      <c r="AP66" s="968"/>
      <c r="AQ66" s="968"/>
      <c r="AR66" s="968"/>
      <c r="AS66" s="968"/>
      <c r="AT66" s="968"/>
      <c r="AU66" s="968"/>
      <c r="AV66" s="968"/>
      <c r="AW66" s="968"/>
      <c r="AX66" s="968"/>
      <c r="AY66" s="968"/>
      <c r="AZ66" s="968"/>
      <c r="BA66" s="968"/>
      <c r="BB66" s="968"/>
      <c r="BC66" s="968"/>
      <c r="BD66" s="968"/>
      <c r="BE66" s="968"/>
      <c r="BF66" s="968"/>
      <c r="BG66" s="970"/>
    </row>
    <row r="67" spans="1:59" s="971" customFormat="1">
      <c r="A67" s="966"/>
      <c r="B67" s="967"/>
      <c r="C67" s="968"/>
      <c r="D67" s="968"/>
      <c r="E67" s="969"/>
      <c r="F67" s="969"/>
      <c r="G67" s="969"/>
      <c r="H67" s="968"/>
      <c r="I67" s="968"/>
      <c r="J67" s="968"/>
      <c r="K67" s="968"/>
      <c r="L67" s="968"/>
      <c r="M67" s="968"/>
      <c r="N67" s="968"/>
      <c r="O67" s="968"/>
      <c r="P67" s="968"/>
      <c r="Q67" s="968"/>
      <c r="R67" s="968"/>
      <c r="S67" s="968"/>
      <c r="T67" s="968"/>
      <c r="U67" s="968"/>
      <c r="V67" s="968"/>
      <c r="W67" s="968"/>
      <c r="X67" s="968"/>
      <c r="Y67" s="968"/>
      <c r="Z67" s="968"/>
      <c r="AA67" s="968"/>
      <c r="AB67" s="968"/>
      <c r="AC67" s="968"/>
      <c r="AD67" s="968"/>
      <c r="AE67" s="968"/>
      <c r="AF67" s="968"/>
      <c r="AG67" s="968"/>
      <c r="AH67" s="968"/>
      <c r="AI67" s="968"/>
      <c r="AJ67" s="968"/>
      <c r="AK67" s="968"/>
      <c r="AL67" s="968"/>
      <c r="AM67" s="968"/>
      <c r="AN67" s="968"/>
      <c r="AO67" s="968"/>
      <c r="AP67" s="968"/>
      <c r="AQ67" s="968"/>
      <c r="AR67" s="968"/>
      <c r="AS67" s="968"/>
      <c r="AT67" s="968"/>
      <c r="AU67" s="968"/>
      <c r="AV67" s="968"/>
      <c r="AW67" s="968"/>
      <c r="AX67" s="968"/>
      <c r="AY67" s="968"/>
      <c r="AZ67" s="968"/>
      <c r="BA67" s="968"/>
      <c r="BB67" s="968"/>
      <c r="BC67" s="968"/>
      <c r="BD67" s="968"/>
      <c r="BE67" s="968"/>
      <c r="BF67" s="968"/>
      <c r="BG67" s="970"/>
    </row>
    <row r="68" spans="1:59" s="971" customFormat="1">
      <c r="A68" s="966"/>
      <c r="B68" s="967"/>
      <c r="C68" s="968"/>
      <c r="D68" s="968"/>
      <c r="E68" s="969"/>
      <c r="F68" s="969"/>
      <c r="G68" s="969"/>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c r="AL68" s="968"/>
      <c r="AM68" s="968"/>
      <c r="AN68" s="968"/>
      <c r="AO68" s="968"/>
      <c r="AP68" s="968"/>
      <c r="AQ68" s="968"/>
      <c r="AR68" s="968"/>
      <c r="AS68" s="968"/>
      <c r="AT68" s="968"/>
      <c r="AU68" s="968"/>
      <c r="AV68" s="968"/>
      <c r="AW68" s="968"/>
      <c r="AX68" s="968"/>
      <c r="AY68" s="968"/>
      <c r="AZ68" s="968"/>
      <c r="BA68" s="968"/>
      <c r="BB68" s="968"/>
      <c r="BC68" s="968"/>
      <c r="BD68" s="968"/>
      <c r="BE68" s="968"/>
      <c r="BF68" s="968"/>
      <c r="BG68" s="970"/>
    </row>
    <row r="69" spans="1:59" s="971" customFormat="1">
      <c r="A69" s="966"/>
      <c r="B69" s="967"/>
      <c r="C69" s="968"/>
      <c r="D69" s="968"/>
      <c r="E69" s="969"/>
      <c r="F69" s="969"/>
      <c r="G69" s="969"/>
      <c r="H69" s="968"/>
      <c r="I69" s="968"/>
      <c r="J69" s="968"/>
      <c r="K69" s="968"/>
      <c r="L69" s="968"/>
      <c r="M69" s="968"/>
      <c r="N69" s="968"/>
      <c r="O69" s="968"/>
      <c r="P69" s="968"/>
      <c r="Q69" s="968"/>
      <c r="R69" s="968"/>
      <c r="S69" s="968"/>
      <c r="T69" s="968"/>
      <c r="U69" s="968"/>
      <c r="V69" s="968"/>
      <c r="W69" s="968"/>
      <c r="X69" s="968"/>
      <c r="Y69" s="968"/>
      <c r="Z69" s="968"/>
      <c r="AA69" s="968"/>
      <c r="AB69" s="968"/>
      <c r="AC69" s="968"/>
      <c r="AD69" s="968"/>
      <c r="AE69" s="968"/>
      <c r="AF69" s="968"/>
      <c r="AG69" s="968"/>
      <c r="AH69" s="968"/>
      <c r="AI69" s="968"/>
      <c r="AJ69" s="968"/>
      <c r="AK69" s="968"/>
      <c r="AL69" s="968"/>
      <c r="AM69" s="968"/>
      <c r="AN69" s="968"/>
      <c r="AO69" s="968"/>
      <c r="AP69" s="968"/>
      <c r="AQ69" s="968"/>
      <c r="AR69" s="968"/>
      <c r="AS69" s="968"/>
      <c r="AT69" s="968"/>
      <c r="AU69" s="968"/>
      <c r="AV69" s="968"/>
      <c r="AW69" s="968"/>
      <c r="AX69" s="968"/>
      <c r="AY69" s="968"/>
      <c r="AZ69" s="968"/>
      <c r="BA69" s="968"/>
      <c r="BB69" s="968"/>
      <c r="BC69" s="968"/>
      <c r="BD69" s="968"/>
      <c r="BE69" s="968"/>
      <c r="BF69" s="968"/>
      <c r="BG69" s="970"/>
    </row>
    <row r="70" spans="1:59" s="971" customFormat="1">
      <c r="A70" s="966"/>
      <c r="B70" s="967"/>
      <c r="C70" s="968"/>
      <c r="D70" s="968"/>
      <c r="E70" s="969"/>
      <c r="F70" s="969"/>
      <c r="G70" s="969"/>
      <c r="H70" s="968"/>
      <c r="I70" s="968"/>
      <c r="J70" s="968"/>
      <c r="K70" s="968"/>
      <c r="L70" s="968"/>
      <c r="M70" s="968"/>
      <c r="N70" s="968"/>
      <c r="O70" s="968"/>
      <c r="P70" s="968"/>
      <c r="Q70" s="968"/>
      <c r="R70" s="968"/>
      <c r="S70" s="968"/>
      <c r="T70" s="968"/>
      <c r="U70" s="968"/>
      <c r="V70" s="968"/>
      <c r="W70" s="968"/>
      <c r="X70" s="968"/>
      <c r="Y70" s="968"/>
      <c r="Z70" s="968"/>
      <c r="AA70" s="968"/>
      <c r="AB70" s="968"/>
      <c r="AC70" s="968"/>
      <c r="AD70" s="968"/>
      <c r="AE70" s="968"/>
      <c r="AF70" s="968"/>
      <c r="AG70" s="968"/>
      <c r="AH70" s="968"/>
      <c r="AI70" s="968"/>
      <c r="AJ70" s="968"/>
      <c r="AK70" s="968"/>
      <c r="AL70" s="968"/>
      <c r="AM70" s="968"/>
      <c r="AN70" s="968"/>
      <c r="AO70" s="968"/>
      <c r="AP70" s="968"/>
      <c r="AQ70" s="968"/>
      <c r="AR70" s="968"/>
      <c r="AS70" s="968"/>
      <c r="AT70" s="968"/>
      <c r="AU70" s="968"/>
      <c r="AV70" s="968"/>
      <c r="AW70" s="968"/>
      <c r="AX70" s="968"/>
      <c r="AY70" s="968"/>
      <c r="AZ70" s="968"/>
      <c r="BA70" s="968"/>
      <c r="BB70" s="968"/>
      <c r="BC70" s="968"/>
      <c r="BD70" s="968"/>
      <c r="BE70" s="968"/>
      <c r="BF70" s="968"/>
      <c r="BG70" s="970"/>
    </row>
    <row r="71" spans="1:59" s="971" customFormat="1">
      <c r="A71" s="966"/>
      <c r="B71" s="967"/>
      <c r="C71" s="968"/>
      <c r="D71" s="968"/>
      <c r="E71" s="969"/>
      <c r="F71" s="969"/>
      <c r="G71" s="969"/>
      <c r="H71" s="968"/>
      <c r="I71" s="968"/>
      <c r="J71" s="968"/>
      <c r="K71" s="968"/>
      <c r="L71" s="968"/>
      <c r="M71" s="968"/>
      <c r="N71" s="968"/>
      <c r="O71" s="968"/>
      <c r="P71" s="968"/>
      <c r="Q71" s="968"/>
      <c r="R71" s="968"/>
      <c r="S71" s="968"/>
      <c r="T71" s="968"/>
      <c r="U71" s="968"/>
      <c r="V71" s="968"/>
      <c r="W71" s="968"/>
      <c r="X71" s="968"/>
      <c r="Y71" s="968"/>
      <c r="Z71" s="968"/>
      <c r="AA71" s="968"/>
      <c r="AB71" s="968"/>
      <c r="AC71" s="968"/>
      <c r="AD71" s="968"/>
      <c r="AE71" s="968"/>
      <c r="AF71" s="968"/>
      <c r="AG71" s="968"/>
      <c r="AH71" s="968"/>
      <c r="AI71" s="968"/>
      <c r="AJ71" s="968"/>
      <c r="AK71" s="968"/>
      <c r="AL71" s="968"/>
      <c r="AM71" s="968"/>
      <c r="AN71" s="968"/>
      <c r="AO71" s="968"/>
      <c r="AP71" s="968"/>
      <c r="AQ71" s="968"/>
      <c r="AR71" s="968"/>
      <c r="AS71" s="968"/>
      <c r="AT71" s="968"/>
      <c r="AU71" s="968"/>
      <c r="AV71" s="968"/>
      <c r="AW71" s="968"/>
      <c r="AX71" s="968"/>
      <c r="AY71" s="968"/>
      <c r="AZ71" s="968"/>
      <c r="BA71" s="968"/>
      <c r="BB71" s="968"/>
      <c r="BC71" s="968"/>
      <c r="BD71" s="968"/>
      <c r="BE71" s="968"/>
      <c r="BF71" s="968"/>
      <c r="BG71" s="970"/>
    </row>
    <row r="72" spans="1:59" s="971" customFormat="1">
      <c r="A72" s="966"/>
      <c r="B72" s="967"/>
      <c r="C72" s="968"/>
      <c r="D72" s="968"/>
      <c r="E72" s="969"/>
      <c r="F72" s="969"/>
      <c r="G72" s="969"/>
      <c r="H72" s="968"/>
      <c r="I72" s="968"/>
      <c r="J72" s="968"/>
      <c r="K72" s="968"/>
      <c r="L72" s="968"/>
      <c r="M72" s="968"/>
      <c r="N72" s="968"/>
      <c r="O72" s="968"/>
      <c r="P72" s="968"/>
      <c r="Q72" s="968"/>
      <c r="R72" s="968"/>
      <c r="S72" s="968"/>
      <c r="T72" s="968"/>
      <c r="U72" s="968"/>
      <c r="V72" s="968"/>
      <c r="W72" s="968"/>
      <c r="X72" s="968"/>
      <c r="Y72" s="968"/>
      <c r="Z72" s="968"/>
      <c r="AA72" s="968"/>
      <c r="AB72" s="968"/>
      <c r="AC72" s="968"/>
      <c r="AD72" s="968"/>
      <c r="AE72" s="968"/>
      <c r="AF72" s="968"/>
      <c r="AG72" s="968"/>
      <c r="AH72" s="968"/>
      <c r="AI72" s="968"/>
      <c r="AJ72" s="968"/>
      <c r="AK72" s="968"/>
      <c r="AL72" s="968"/>
      <c r="AM72" s="968"/>
      <c r="AN72" s="968"/>
      <c r="AO72" s="968"/>
      <c r="AP72" s="968"/>
      <c r="AQ72" s="968"/>
      <c r="AR72" s="968"/>
      <c r="AS72" s="968"/>
      <c r="AT72" s="968"/>
      <c r="AU72" s="968"/>
      <c r="AV72" s="968"/>
      <c r="AW72" s="968"/>
      <c r="AX72" s="968"/>
      <c r="AY72" s="968"/>
      <c r="AZ72" s="968"/>
      <c r="BA72" s="968"/>
      <c r="BB72" s="968"/>
      <c r="BC72" s="968"/>
      <c r="BD72" s="968"/>
      <c r="BE72" s="968"/>
      <c r="BF72" s="968"/>
      <c r="BG72" s="970"/>
    </row>
    <row r="73" spans="1:59" s="971" customFormat="1">
      <c r="A73" s="966"/>
      <c r="B73" s="967"/>
      <c r="C73" s="968"/>
      <c r="D73" s="968"/>
      <c r="E73" s="969"/>
      <c r="F73" s="969"/>
      <c r="G73" s="969"/>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8"/>
      <c r="AK73" s="968"/>
      <c r="AL73" s="968"/>
      <c r="AM73" s="968"/>
      <c r="AN73" s="968"/>
      <c r="AO73" s="968"/>
      <c r="AP73" s="968"/>
      <c r="AQ73" s="968"/>
      <c r="AR73" s="968"/>
      <c r="AS73" s="968"/>
      <c r="AT73" s="968"/>
      <c r="AU73" s="968"/>
      <c r="AV73" s="968"/>
      <c r="AW73" s="968"/>
      <c r="AX73" s="968"/>
      <c r="AY73" s="968"/>
      <c r="AZ73" s="968"/>
      <c r="BA73" s="968"/>
      <c r="BB73" s="968"/>
      <c r="BC73" s="968"/>
      <c r="BD73" s="968"/>
      <c r="BE73" s="968"/>
      <c r="BF73" s="968"/>
      <c r="BG73" s="970"/>
    </row>
    <row r="74" spans="1:59" s="971" customFormat="1">
      <c r="A74" s="966"/>
      <c r="B74" s="967"/>
      <c r="C74" s="968"/>
      <c r="D74" s="968"/>
      <c r="E74" s="969"/>
      <c r="F74" s="969"/>
      <c r="G74" s="969"/>
      <c r="H74" s="968"/>
      <c r="I74" s="968"/>
      <c r="J74" s="968"/>
      <c r="K74" s="968"/>
      <c r="L74" s="968"/>
      <c r="M74" s="968"/>
      <c r="N74" s="968"/>
      <c r="O74" s="968"/>
      <c r="P74" s="968"/>
      <c r="Q74" s="968"/>
      <c r="R74" s="968"/>
      <c r="S74" s="968"/>
      <c r="T74" s="968"/>
      <c r="U74" s="968"/>
      <c r="V74" s="968"/>
      <c r="W74" s="968"/>
      <c r="X74" s="968"/>
      <c r="Y74" s="968"/>
      <c r="Z74" s="968"/>
      <c r="AA74" s="968"/>
      <c r="AB74" s="968"/>
      <c r="AC74" s="968"/>
      <c r="AD74" s="968"/>
      <c r="AE74" s="968"/>
      <c r="AF74" s="968"/>
      <c r="AG74" s="968"/>
      <c r="AH74" s="968"/>
      <c r="AI74" s="968"/>
      <c r="AJ74" s="968"/>
      <c r="AK74" s="968"/>
      <c r="AL74" s="968"/>
      <c r="AM74" s="968"/>
      <c r="AN74" s="968"/>
      <c r="AO74" s="968"/>
      <c r="AP74" s="968"/>
      <c r="AQ74" s="968"/>
      <c r="AR74" s="968"/>
      <c r="AS74" s="968"/>
      <c r="AT74" s="968"/>
      <c r="AU74" s="968"/>
      <c r="AV74" s="968"/>
      <c r="AW74" s="968"/>
      <c r="AX74" s="968"/>
      <c r="AY74" s="968"/>
      <c r="AZ74" s="968"/>
      <c r="BA74" s="968"/>
      <c r="BB74" s="968"/>
      <c r="BC74" s="968"/>
      <c r="BD74" s="968"/>
      <c r="BE74" s="968"/>
      <c r="BF74" s="968"/>
      <c r="BG74" s="970"/>
    </row>
    <row r="75" spans="1:59" s="971" customFormat="1">
      <c r="A75" s="966"/>
      <c r="B75" s="967"/>
      <c r="C75" s="968"/>
      <c r="D75" s="968"/>
      <c r="E75" s="969"/>
      <c r="F75" s="969"/>
      <c r="G75" s="969"/>
      <c r="H75" s="968"/>
      <c r="I75" s="968"/>
      <c r="J75" s="968"/>
      <c r="K75" s="968"/>
      <c r="L75" s="968"/>
      <c r="M75" s="968"/>
      <c r="N75" s="968"/>
      <c r="O75" s="968"/>
      <c r="P75" s="968"/>
      <c r="Q75" s="968"/>
      <c r="R75" s="968"/>
      <c r="S75" s="968"/>
      <c r="T75" s="968"/>
      <c r="U75" s="968"/>
      <c r="V75" s="968"/>
      <c r="W75" s="968"/>
      <c r="X75" s="968"/>
      <c r="Y75" s="968"/>
      <c r="Z75" s="968"/>
      <c r="AA75" s="968"/>
      <c r="AB75" s="968"/>
      <c r="AC75" s="968"/>
      <c r="AD75" s="968"/>
      <c r="AE75" s="968"/>
      <c r="AF75" s="968"/>
      <c r="AG75" s="968"/>
      <c r="AH75" s="968"/>
      <c r="AI75" s="968"/>
      <c r="AJ75" s="968"/>
      <c r="AK75" s="968"/>
      <c r="AL75" s="968"/>
      <c r="AM75" s="968"/>
      <c r="AN75" s="968"/>
      <c r="AO75" s="968"/>
      <c r="AP75" s="968"/>
      <c r="AQ75" s="968"/>
      <c r="AR75" s="968"/>
      <c r="AS75" s="968"/>
      <c r="AT75" s="968"/>
      <c r="AU75" s="968"/>
      <c r="AV75" s="968"/>
      <c r="AW75" s="968"/>
      <c r="AX75" s="968"/>
      <c r="AY75" s="968"/>
      <c r="AZ75" s="968"/>
      <c r="BA75" s="968"/>
      <c r="BB75" s="968"/>
      <c r="BC75" s="968"/>
      <c r="BD75" s="968"/>
      <c r="BE75" s="968"/>
      <c r="BF75" s="968"/>
      <c r="BG75" s="970"/>
    </row>
    <row r="76" spans="1:59" s="971" customFormat="1">
      <c r="A76" s="966"/>
      <c r="B76" s="967"/>
      <c r="C76" s="968"/>
      <c r="D76" s="968"/>
      <c r="E76" s="969"/>
      <c r="F76" s="969"/>
      <c r="G76" s="969"/>
      <c r="H76" s="968"/>
      <c r="I76" s="968"/>
      <c r="J76" s="968"/>
      <c r="K76" s="968"/>
      <c r="L76" s="968"/>
      <c r="M76" s="968"/>
      <c r="N76" s="968"/>
      <c r="O76" s="968"/>
      <c r="P76" s="968"/>
      <c r="Q76" s="968"/>
      <c r="R76" s="968"/>
      <c r="S76" s="968"/>
      <c r="T76" s="968"/>
      <c r="U76" s="968"/>
      <c r="V76" s="968"/>
      <c r="W76" s="968"/>
      <c r="X76" s="968"/>
      <c r="Y76" s="968"/>
      <c r="Z76" s="968"/>
      <c r="AA76" s="968"/>
      <c r="AB76" s="968"/>
      <c r="AC76" s="968"/>
      <c r="AD76" s="968"/>
      <c r="AE76" s="968"/>
      <c r="AF76" s="968"/>
      <c r="AG76" s="968"/>
      <c r="AH76" s="968"/>
      <c r="AI76" s="968"/>
      <c r="AJ76" s="968"/>
      <c r="AK76" s="968"/>
      <c r="AL76" s="968"/>
      <c r="AM76" s="968"/>
      <c r="AN76" s="968"/>
      <c r="AO76" s="968"/>
      <c r="AP76" s="968"/>
      <c r="AQ76" s="968"/>
      <c r="AR76" s="968"/>
      <c r="AS76" s="968"/>
      <c r="AT76" s="968"/>
      <c r="AU76" s="968"/>
      <c r="AV76" s="968"/>
      <c r="AW76" s="968"/>
      <c r="AX76" s="968"/>
      <c r="AY76" s="968"/>
      <c r="AZ76" s="968"/>
      <c r="BA76" s="968"/>
      <c r="BB76" s="968"/>
      <c r="BC76" s="968"/>
      <c r="BD76" s="968"/>
      <c r="BE76" s="968"/>
      <c r="BF76" s="968"/>
      <c r="BG76" s="970"/>
    </row>
    <row r="77" spans="1:59" s="971" customFormat="1">
      <c r="A77" s="966"/>
      <c r="B77" s="967"/>
      <c r="C77" s="968"/>
      <c r="D77" s="968"/>
      <c r="E77" s="969"/>
      <c r="F77" s="969"/>
      <c r="G77" s="969"/>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c r="AL77" s="968"/>
      <c r="AM77" s="968"/>
      <c r="AN77" s="968"/>
      <c r="AO77" s="968"/>
      <c r="AP77" s="968"/>
      <c r="AQ77" s="968"/>
      <c r="AR77" s="968"/>
      <c r="AS77" s="968"/>
      <c r="AT77" s="968"/>
      <c r="AU77" s="968"/>
      <c r="AV77" s="968"/>
      <c r="AW77" s="968"/>
      <c r="AX77" s="968"/>
      <c r="AY77" s="968"/>
      <c r="AZ77" s="968"/>
      <c r="BA77" s="968"/>
      <c r="BB77" s="968"/>
      <c r="BC77" s="968"/>
      <c r="BD77" s="968"/>
      <c r="BE77" s="968"/>
      <c r="BF77" s="968"/>
      <c r="BG77" s="970"/>
    </row>
    <row r="78" spans="1:59" s="971" customFormat="1">
      <c r="A78" s="966"/>
      <c r="B78" s="967"/>
      <c r="C78" s="968"/>
      <c r="D78" s="968"/>
      <c r="E78" s="969"/>
      <c r="F78" s="969"/>
      <c r="G78" s="969"/>
      <c r="H78" s="968"/>
      <c r="I78" s="968"/>
      <c r="J78" s="968"/>
      <c r="K78" s="968"/>
      <c r="L78" s="968"/>
      <c r="M78" s="968"/>
      <c r="N78" s="968"/>
      <c r="O78" s="968"/>
      <c r="P78" s="968"/>
      <c r="Q78" s="968"/>
      <c r="R78" s="968"/>
      <c r="S78" s="968"/>
      <c r="T78" s="968"/>
      <c r="U78" s="968"/>
      <c r="V78" s="968"/>
      <c r="W78" s="968"/>
      <c r="X78" s="968"/>
      <c r="Y78" s="968"/>
      <c r="Z78" s="968"/>
      <c r="AA78" s="968"/>
      <c r="AB78" s="968"/>
      <c r="AC78" s="968"/>
      <c r="AD78" s="968"/>
      <c r="AE78" s="968"/>
      <c r="AF78" s="968"/>
      <c r="AG78" s="968"/>
      <c r="AH78" s="968"/>
      <c r="AI78" s="968"/>
      <c r="AJ78" s="968"/>
      <c r="AK78" s="968"/>
      <c r="AL78" s="968"/>
      <c r="AM78" s="968"/>
      <c r="AN78" s="968"/>
      <c r="AO78" s="968"/>
      <c r="AP78" s="968"/>
      <c r="AQ78" s="968"/>
      <c r="AR78" s="968"/>
      <c r="AS78" s="968"/>
      <c r="AT78" s="968"/>
      <c r="AU78" s="968"/>
      <c r="AV78" s="968"/>
      <c r="AW78" s="968"/>
      <c r="AX78" s="968"/>
      <c r="AY78" s="968"/>
      <c r="AZ78" s="968"/>
      <c r="BA78" s="968"/>
      <c r="BB78" s="968"/>
      <c r="BC78" s="968"/>
      <c r="BD78" s="968"/>
      <c r="BE78" s="968"/>
      <c r="BF78" s="968"/>
      <c r="BG78" s="970"/>
    </row>
    <row r="79" spans="1:59" s="971" customFormat="1">
      <c r="A79" s="966"/>
      <c r="B79" s="967"/>
      <c r="C79" s="968"/>
      <c r="D79" s="968"/>
      <c r="E79" s="969"/>
      <c r="F79" s="969"/>
      <c r="G79" s="969"/>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c r="AL79" s="968"/>
      <c r="AM79" s="968"/>
      <c r="AN79" s="968"/>
      <c r="AO79" s="968"/>
      <c r="AP79" s="968"/>
      <c r="AQ79" s="968"/>
      <c r="AR79" s="968"/>
      <c r="AS79" s="968"/>
      <c r="AT79" s="968"/>
      <c r="AU79" s="968"/>
      <c r="AV79" s="968"/>
      <c r="AW79" s="968"/>
      <c r="AX79" s="968"/>
      <c r="AY79" s="968"/>
      <c r="AZ79" s="968"/>
      <c r="BA79" s="968"/>
      <c r="BB79" s="968"/>
      <c r="BC79" s="968"/>
      <c r="BD79" s="968"/>
      <c r="BE79" s="968"/>
      <c r="BF79" s="968"/>
      <c r="BG79" s="970"/>
    </row>
    <row r="80" spans="1:59" s="971" customFormat="1">
      <c r="A80" s="966"/>
      <c r="B80" s="967"/>
      <c r="C80" s="968"/>
      <c r="D80" s="968"/>
      <c r="E80" s="969"/>
      <c r="F80" s="969"/>
      <c r="G80" s="969"/>
      <c r="H80" s="968"/>
      <c r="I80" s="968"/>
      <c r="J80" s="968"/>
      <c r="K80" s="968"/>
      <c r="L80" s="968"/>
      <c r="M80" s="968"/>
      <c r="N80" s="968"/>
      <c r="O80" s="968"/>
      <c r="P80" s="968"/>
      <c r="Q80" s="968"/>
      <c r="R80" s="968"/>
      <c r="S80" s="968"/>
      <c r="T80" s="968"/>
      <c r="U80" s="968"/>
      <c r="V80" s="968"/>
      <c r="W80" s="968"/>
      <c r="X80" s="968"/>
      <c r="Y80" s="968"/>
      <c r="Z80" s="968"/>
      <c r="AA80" s="968"/>
      <c r="AB80" s="968"/>
      <c r="AC80" s="968"/>
      <c r="AD80" s="968"/>
      <c r="AE80" s="968"/>
      <c r="AF80" s="968"/>
      <c r="AG80" s="968"/>
      <c r="AH80" s="968"/>
      <c r="AI80" s="968"/>
      <c r="AJ80" s="968"/>
      <c r="AK80" s="968"/>
      <c r="AL80" s="968"/>
      <c r="AM80" s="968"/>
      <c r="AN80" s="968"/>
      <c r="AO80" s="968"/>
      <c r="AP80" s="968"/>
      <c r="AQ80" s="968"/>
      <c r="AR80" s="968"/>
      <c r="AS80" s="968"/>
      <c r="AT80" s="968"/>
      <c r="AU80" s="968"/>
      <c r="AV80" s="968"/>
      <c r="AW80" s="968"/>
      <c r="AX80" s="968"/>
      <c r="AY80" s="968"/>
      <c r="AZ80" s="968"/>
      <c r="BA80" s="968"/>
      <c r="BB80" s="968"/>
      <c r="BC80" s="968"/>
      <c r="BD80" s="968"/>
      <c r="BE80" s="968"/>
      <c r="BF80" s="968"/>
      <c r="BG80" s="970"/>
    </row>
    <row r="81" spans="1:59" s="971" customFormat="1">
      <c r="A81" s="966"/>
      <c r="B81" s="967"/>
      <c r="C81" s="968"/>
      <c r="D81" s="968"/>
      <c r="E81" s="969"/>
      <c r="F81" s="969"/>
      <c r="G81" s="969"/>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c r="AL81" s="968"/>
      <c r="AM81" s="968"/>
      <c r="AN81" s="968"/>
      <c r="AO81" s="968"/>
      <c r="AP81" s="968"/>
      <c r="AQ81" s="968"/>
      <c r="AR81" s="968"/>
      <c r="AS81" s="968"/>
      <c r="AT81" s="968"/>
      <c r="AU81" s="968"/>
      <c r="AV81" s="968"/>
      <c r="AW81" s="968"/>
      <c r="AX81" s="968"/>
      <c r="AY81" s="968"/>
      <c r="AZ81" s="968"/>
      <c r="BA81" s="968"/>
      <c r="BB81" s="968"/>
      <c r="BC81" s="968"/>
      <c r="BD81" s="968"/>
      <c r="BE81" s="968"/>
      <c r="BF81" s="968"/>
      <c r="BG81" s="970"/>
    </row>
    <row r="82" spans="1:59" s="971" customFormat="1">
      <c r="A82" s="966"/>
      <c r="B82" s="967"/>
      <c r="C82" s="968"/>
      <c r="D82" s="968"/>
      <c r="E82" s="969"/>
      <c r="F82" s="969"/>
      <c r="G82" s="969"/>
      <c r="H82" s="968"/>
      <c r="I82" s="968"/>
      <c r="J82" s="968"/>
      <c r="K82" s="968"/>
      <c r="L82" s="968"/>
      <c r="M82" s="968"/>
      <c r="N82" s="968"/>
      <c r="O82" s="968"/>
      <c r="P82" s="968"/>
      <c r="Q82" s="968"/>
      <c r="R82" s="968"/>
      <c r="S82" s="968"/>
      <c r="T82" s="968"/>
      <c r="U82" s="968"/>
      <c r="V82" s="968"/>
      <c r="W82" s="968"/>
      <c r="X82" s="968"/>
      <c r="Y82" s="968"/>
      <c r="Z82" s="968"/>
      <c r="AA82" s="968"/>
      <c r="AB82" s="968"/>
      <c r="AC82" s="968"/>
      <c r="AD82" s="968"/>
      <c r="AE82" s="968"/>
      <c r="AF82" s="968"/>
      <c r="AG82" s="968"/>
      <c r="AH82" s="968"/>
      <c r="AI82" s="968"/>
      <c r="AJ82" s="968"/>
      <c r="AK82" s="968"/>
      <c r="AL82" s="968"/>
      <c r="AM82" s="968"/>
      <c r="AN82" s="968"/>
      <c r="AO82" s="968"/>
      <c r="AP82" s="968"/>
      <c r="AQ82" s="968"/>
      <c r="AR82" s="968"/>
      <c r="AS82" s="968"/>
      <c r="AT82" s="968"/>
      <c r="AU82" s="968"/>
      <c r="AV82" s="968"/>
      <c r="AW82" s="968"/>
      <c r="AX82" s="968"/>
      <c r="AY82" s="968"/>
      <c r="AZ82" s="968"/>
      <c r="BA82" s="968"/>
      <c r="BB82" s="968"/>
      <c r="BC82" s="968"/>
      <c r="BD82" s="968"/>
      <c r="BE82" s="968"/>
      <c r="BF82" s="968"/>
      <c r="BG82" s="970"/>
    </row>
    <row r="83" spans="1:59" s="971" customFormat="1">
      <c r="A83" s="966"/>
      <c r="B83" s="967"/>
      <c r="C83" s="968"/>
      <c r="D83" s="968"/>
      <c r="E83" s="969"/>
      <c r="F83" s="969"/>
      <c r="G83" s="969"/>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c r="AL83" s="968"/>
      <c r="AM83" s="968"/>
      <c r="AN83" s="968"/>
      <c r="AO83" s="968"/>
      <c r="AP83" s="968"/>
      <c r="AQ83" s="968"/>
      <c r="AR83" s="968"/>
      <c r="AS83" s="968"/>
      <c r="AT83" s="968"/>
      <c r="AU83" s="968"/>
      <c r="AV83" s="968"/>
      <c r="AW83" s="968"/>
      <c r="AX83" s="968"/>
      <c r="AY83" s="968"/>
      <c r="AZ83" s="968"/>
      <c r="BA83" s="968"/>
      <c r="BB83" s="968"/>
      <c r="BC83" s="968"/>
      <c r="BD83" s="968"/>
      <c r="BE83" s="968"/>
      <c r="BF83" s="968"/>
      <c r="BG83" s="970"/>
    </row>
    <row r="84" spans="1:59" s="971" customFormat="1">
      <c r="A84" s="966"/>
      <c r="B84" s="967"/>
      <c r="C84" s="968"/>
      <c r="D84" s="968"/>
      <c r="E84" s="969"/>
      <c r="F84" s="969"/>
      <c r="G84" s="969"/>
      <c r="H84" s="968"/>
      <c r="I84" s="968"/>
      <c r="J84" s="968"/>
      <c r="K84" s="968"/>
      <c r="L84" s="968"/>
      <c r="M84" s="968"/>
      <c r="N84" s="968"/>
      <c r="O84" s="968"/>
      <c r="P84" s="968"/>
      <c r="Q84" s="968"/>
      <c r="R84" s="968"/>
      <c r="S84" s="968"/>
      <c r="T84" s="968"/>
      <c r="U84" s="968"/>
      <c r="V84" s="968"/>
      <c r="W84" s="968"/>
      <c r="X84" s="968"/>
      <c r="Y84" s="968"/>
      <c r="Z84" s="968"/>
      <c r="AA84" s="968"/>
      <c r="AB84" s="968"/>
      <c r="AC84" s="968"/>
      <c r="AD84" s="968"/>
      <c r="AE84" s="968"/>
      <c r="AF84" s="968"/>
      <c r="AG84" s="968"/>
      <c r="AH84" s="968"/>
      <c r="AI84" s="968"/>
      <c r="AJ84" s="968"/>
      <c r="AK84" s="968"/>
      <c r="AL84" s="968"/>
      <c r="AM84" s="968"/>
      <c r="AN84" s="968"/>
      <c r="AO84" s="968"/>
      <c r="AP84" s="968"/>
      <c r="AQ84" s="968"/>
      <c r="AR84" s="968"/>
      <c r="AS84" s="968"/>
      <c r="AT84" s="968"/>
      <c r="AU84" s="968"/>
      <c r="AV84" s="968"/>
      <c r="AW84" s="968"/>
      <c r="AX84" s="968"/>
      <c r="AY84" s="968"/>
      <c r="AZ84" s="968"/>
      <c r="BA84" s="968"/>
      <c r="BB84" s="968"/>
      <c r="BC84" s="968"/>
      <c r="BD84" s="968"/>
      <c r="BE84" s="968"/>
      <c r="BF84" s="968"/>
      <c r="BG84" s="970"/>
    </row>
    <row r="85" spans="1:59" s="971" customFormat="1">
      <c r="A85" s="966"/>
      <c r="B85" s="967"/>
      <c r="C85" s="968"/>
      <c r="D85" s="968"/>
      <c r="E85" s="969"/>
      <c r="F85" s="969"/>
      <c r="G85" s="969"/>
      <c r="H85" s="968"/>
      <c r="I85" s="968"/>
      <c r="J85" s="968"/>
      <c r="K85" s="968"/>
      <c r="L85" s="968"/>
      <c r="M85" s="968"/>
      <c r="N85" s="968"/>
      <c r="O85" s="968"/>
      <c r="P85" s="968"/>
      <c r="Q85" s="968"/>
      <c r="R85" s="968"/>
      <c r="S85" s="968"/>
      <c r="T85" s="968"/>
      <c r="U85" s="968"/>
      <c r="V85" s="968"/>
      <c r="W85" s="968"/>
      <c r="X85" s="968"/>
      <c r="Y85" s="968"/>
      <c r="Z85" s="968"/>
      <c r="AA85" s="968"/>
      <c r="AB85" s="968"/>
      <c r="AC85" s="968"/>
      <c r="AD85" s="968"/>
      <c r="AE85" s="968"/>
      <c r="AF85" s="968"/>
      <c r="AG85" s="968"/>
      <c r="AH85" s="968"/>
      <c r="AI85" s="968"/>
      <c r="AJ85" s="968"/>
      <c r="AK85" s="968"/>
      <c r="AL85" s="968"/>
      <c r="AM85" s="968"/>
      <c r="AN85" s="968"/>
      <c r="AO85" s="968"/>
      <c r="AP85" s="968"/>
      <c r="AQ85" s="968"/>
      <c r="AR85" s="968"/>
      <c r="AS85" s="968"/>
      <c r="AT85" s="968"/>
      <c r="AU85" s="968"/>
      <c r="AV85" s="968"/>
      <c r="AW85" s="968"/>
      <c r="AX85" s="968"/>
      <c r="AY85" s="968"/>
      <c r="AZ85" s="968"/>
      <c r="BA85" s="968"/>
      <c r="BB85" s="968"/>
      <c r="BC85" s="968"/>
      <c r="BD85" s="968"/>
      <c r="BE85" s="968"/>
      <c r="BF85" s="968"/>
      <c r="BG85" s="970"/>
    </row>
    <row r="86" spans="1:59" s="971" customFormat="1">
      <c r="A86" s="966"/>
      <c r="B86" s="967"/>
      <c r="C86" s="968"/>
      <c r="D86" s="968"/>
      <c r="E86" s="969"/>
      <c r="F86" s="969"/>
      <c r="G86" s="969"/>
      <c r="H86" s="968"/>
      <c r="I86" s="968"/>
      <c r="J86" s="968"/>
      <c r="K86" s="968"/>
      <c r="L86" s="968"/>
      <c r="M86" s="968"/>
      <c r="N86" s="968"/>
      <c r="O86" s="968"/>
      <c r="P86" s="968"/>
      <c r="Q86" s="968"/>
      <c r="R86" s="968"/>
      <c r="S86" s="968"/>
      <c r="T86" s="968"/>
      <c r="U86" s="968"/>
      <c r="V86" s="968"/>
      <c r="W86" s="968"/>
      <c r="X86" s="968"/>
      <c r="Y86" s="968"/>
      <c r="Z86" s="968"/>
      <c r="AA86" s="968"/>
      <c r="AB86" s="968"/>
      <c r="AC86" s="968"/>
      <c r="AD86" s="968"/>
      <c r="AE86" s="968"/>
      <c r="AF86" s="968"/>
      <c r="AG86" s="968"/>
      <c r="AH86" s="968"/>
      <c r="AI86" s="968"/>
      <c r="AJ86" s="968"/>
      <c r="AK86" s="968"/>
      <c r="AL86" s="968"/>
      <c r="AM86" s="968"/>
      <c r="AN86" s="968"/>
      <c r="AO86" s="968"/>
      <c r="AP86" s="968"/>
      <c r="AQ86" s="968"/>
      <c r="AR86" s="968"/>
      <c r="AS86" s="968"/>
      <c r="AT86" s="968"/>
      <c r="AU86" s="968"/>
      <c r="AV86" s="968"/>
      <c r="AW86" s="968"/>
      <c r="AX86" s="968"/>
      <c r="AY86" s="968"/>
      <c r="AZ86" s="968"/>
      <c r="BA86" s="968"/>
      <c r="BB86" s="968"/>
      <c r="BC86" s="968"/>
      <c r="BD86" s="968"/>
      <c r="BE86" s="968"/>
      <c r="BF86" s="968"/>
      <c r="BG86" s="970"/>
    </row>
    <row r="87" spans="1:59" s="971" customFormat="1">
      <c r="A87" s="966"/>
      <c r="B87" s="967"/>
      <c r="C87" s="968"/>
      <c r="D87" s="968"/>
      <c r="E87" s="969"/>
      <c r="F87" s="969"/>
      <c r="G87" s="969"/>
      <c r="H87" s="968"/>
      <c r="I87" s="968"/>
      <c r="J87" s="968"/>
      <c r="K87" s="968"/>
      <c r="L87" s="968"/>
      <c r="M87" s="968"/>
      <c r="N87" s="968"/>
      <c r="O87" s="968"/>
      <c r="P87" s="968"/>
      <c r="Q87" s="968"/>
      <c r="R87" s="968"/>
      <c r="S87" s="968"/>
      <c r="T87" s="968"/>
      <c r="U87" s="968"/>
      <c r="V87" s="968"/>
      <c r="W87" s="968"/>
      <c r="X87" s="968"/>
      <c r="Y87" s="968"/>
      <c r="Z87" s="968"/>
      <c r="AA87" s="968"/>
      <c r="AB87" s="968"/>
      <c r="AC87" s="968"/>
      <c r="AD87" s="968"/>
      <c r="AE87" s="968"/>
      <c r="AF87" s="968"/>
      <c r="AG87" s="968"/>
      <c r="AH87" s="968"/>
      <c r="AI87" s="968"/>
      <c r="AJ87" s="968"/>
      <c r="AK87" s="968"/>
      <c r="AL87" s="968"/>
      <c r="AM87" s="968"/>
      <c r="AN87" s="968"/>
      <c r="AO87" s="968"/>
      <c r="AP87" s="968"/>
      <c r="AQ87" s="968"/>
      <c r="AR87" s="968"/>
      <c r="AS87" s="968"/>
      <c r="AT87" s="968"/>
      <c r="AU87" s="968"/>
      <c r="AV87" s="968"/>
      <c r="AW87" s="968"/>
      <c r="AX87" s="968"/>
      <c r="AY87" s="968"/>
      <c r="AZ87" s="968"/>
      <c r="BA87" s="968"/>
      <c r="BB87" s="968"/>
      <c r="BC87" s="968"/>
      <c r="BD87" s="968"/>
      <c r="BE87" s="968"/>
      <c r="BF87" s="968"/>
      <c r="BG87" s="970"/>
    </row>
    <row r="88" spans="1:59" s="971" customFormat="1">
      <c r="A88" s="966"/>
      <c r="B88" s="967"/>
      <c r="C88" s="968"/>
      <c r="D88" s="968"/>
      <c r="E88" s="969"/>
      <c r="F88" s="969"/>
      <c r="G88" s="969"/>
      <c r="H88" s="968"/>
      <c r="I88" s="968"/>
      <c r="J88" s="968"/>
      <c r="K88" s="968"/>
      <c r="L88" s="968"/>
      <c r="M88" s="968"/>
      <c r="N88" s="968"/>
      <c r="O88" s="968"/>
      <c r="P88" s="968"/>
      <c r="Q88" s="968"/>
      <c r="R88" s="968"/>
      <c r="S88" s="968"/>
      <c r="T88" s="968"/>
      <c r="U88" s="968"/>
      <c r="V88" s="968"/>
      <c r="W88" s="968"/>
      <c r="X88" s="968"/>
      <c r="Y88" s="968"/>
      <c r="Z88" s="968"/>
      <c r="AA88" s="968"/>
      <c r="AB88" s="968"/>
      <c r="AC88" s="968"/>
      <c r="AD88" s="968"/>
      <c r="AE88" s="968"/>
      <c r="AF88" s="968"/>
      <c r="AG88" s="968"/>
      <c r="AH88" s="968"/>
      <c r="AI88" s="968"/>
      <c r="AJ88" s="968"/>
      <c r="AK88" s="968"/>
      <c r="AL88" s="968"/>
      <c r="AM88" s="968"/>
      <c r="AN88" s="968"/>
      <c r="AO88" s="968"/>
      <c r="AP88" s="968"/>
      <c r="AQ88" s="968"/>
      <c r="AR88" s="968"/>
      <c r="AS88" s="968"/>
      <c r="AT88" s="968"/>
      <c r="AU88" s="968"/>
      <c r="AV88" s="968"/>
      <c r="AW88" s="968"/>
      <c r="AX88" s="968"/>
      <c r="AY88" s="968"/>
      <c r="AZ88" s="968"/>
      <c r="BA88" s="968"/>
      <c r="BB88" s="968"/>
      <c r="BC88" s="968"/>
      <c r="BD88" s="968"/>
      <c r="BE88" s="968"/>
      <c r="BF88" s="968"/>
      <c r="BG88" s="970"/>
    </row>
    <row r="89" spans="1:59" s="971" customFormat="1">
      <c r="A89" s="966"/>
      <c r="B89" s="967"/>
      <c r="C89" s="968"/>
      <c r="D89" s="968"/>
      <c r="E89" s="969"/>
      <c r="F89" s="969"/>
      <c r="G89" s="969"/>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c r="AL89" s="968"/>
      <c r="AM89" s="968"/>
      <c r="AN89" s="968"/>
      <c r="AO89" s="968"/>
      <c r="AP89" s="968"/>
      <c r="AQ89" s="968"/>
      <c r="AR89" s="968"/>
      <c r="AS89" s="968"/>
      <c r="AT89" s="968"/>
      <c r="AU89" s="968"/>
      <c r="AV89" s="968"/>
      <c r="AW89" s="968"/>
      <c r="AX89" s="968"/>
      <c r="AY89" s="968"/>
      <c r="AZ89" s="968"/>
      <c r="BA89" s="968"/>
      <c r="BB89" s="968"/>
      <c r="BC89" s="968"/>
      <c r="BD89" s="968"/>
      <c r="BE89" s="968"/>
      <c r="BF89" s="968"/>
      <c r="BG89" s="970"/>
    </row>
    <row r="90" spans="1:59" s="971" customFormat="1">
      <c r="A90" s="966"/>
      <c r="B90" s="967"/>
      <c r="C90" s="968"/>
      <c r="D90" s="968"/>
      <c r="E90" s="969"/>
      <c r="F90" s="969"/>
      <c r="G90" s="969"/>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c r="AL90" s="968"/>
      <c r="AM90" s="968"/>
      <c r="AN90" s="968"/>
      <c r="AO90" s="968"/>
      <c r="AP90" s="968"/>
      <c r="AQ90" s="968"/>
      <c r="AR90" s="968"/>
      <c r="AS90" s="968"/>
      <c r="AT90" s="968"/>
      <c r="AU90" s="968"/>
      <c r="AV90" s="968"/>
      <c r="AW90" s="968"/>
      <c r="AX90" s="968"/>
      <c r="AY90" s="968"/>
      <c r="AZ90" s="968"/>
      <c r="BA90" s="968"/>
      <c r="BB90" s="968"/>
      <c r="BC90" s="968"/>
      <c r="BD90" s="968"/>
      <c r="BE90" s="968"/>
      <c r="BF90" s="968"/>
      <c r="BG90" s="970"/>
    </row>
    <row r="91" spans="1:59" s="971" customFormat="1">
      <c r="A91" s="966"/>
      <c r="B91" s="967"/>
      <c r="C91" s="968"/>
      <c r="D91" s="968"/>
      <c r="E91" s="969"/>
      <c r="F91" s="969"/>
      <c r="G91" s="969"/>
      <c r="H91" s="968"/>
      <c r="I91" s="968"/>
      <c r="J91" s="968"/>
      <c r="K91" s="968"/>
      <c r="L91" s="968"/>
      <c r="M91" s="968"/>
      <c r="N91" s="968"/>
      <c r="O91" s="968"/>
      <c r="P91" s="968"/>
      <c r="Q91" s="968"/>
      <c r="R91" s="968"/>
      <c r="S91" s="968"/>
      <c r="T91" s="968"/>
      <c r="U91" s="968"/>
      <c r="V91" s="968"/>
      <c r="W91" s="968"/>
      <c r="X91" s="968"/>
      <c r="Y91" s="968"/>
      <c r="Z91" s="968"/>
      <c r="AA91" s="968"/>
      <c r="AB91" s="968"/>
      <c r="AC91" s="968"/>
      <c r="AD91" s="968"/>
      <c r="AE91" s="968"/>
      <c r="AF91" s="968"/>
      <c r="AG91" s="968"/>
      <c r="AH91" s="968"/>
      <c r="AI91" s="968"/>
      <c r="AJ91" s="968"/>
      <c r="AK91" s="968"/>
      <c r="AL91" s="968"/>
      <c r="AM91" s="968"/>
      <c r="AN91" s="968"/>
      <c r="AO91" s="968"/>
      <c r="AP91" s="968"/>
      <c r="AQ91" s="968"/>
      <c r="AR91" s="968"/>
      <c r="AS91" s="968"/>
      <c r="AT91" s="968"/>
      <c r="AU91" s="968"/>
      <c r="AV91" s="968"/>
      <c r="AW91" s="968"/>
      <c r="AX91" s="968"/>
      <c r="AY91" s="968"/>
      <c r="AZ91" s="968"/>
      <c r="BA91" s="968"/>
      <c r="BB91" s="968"/>
      <c r="BC91" s="968"/>
      <c r="BD91" s="968"/>
      <c r="BE91" s="968"/>
      <c r="BF91" s="968"/>
      <c r="BG91" s="970"/>
    </row>
    <row r="92" spans="1:59" s="971" customFormat="1">
      <c r="A92" s="966"/>
      <c r="B92" s="967"/>
      <c r="C92" s="968"/>
      <c r="D92" s="968"/>
      <c r="E92" s="969"/>
      <c r="F92" s="969"/>
      <c r="G92" s="969"/>
      <c r="H92" s="968"/>
      <c r="I92" s="968"/>
      <c r="J92" s="968"/>
      <c r="K92" s="968"/>
      <c r="L92" s="968"/>
      <c r="M92" s="968"/>
      <c r="N92" s="968"/>
      <c r="O92" s="968"/>
      <c r="P92" s="968"/>
      <c r="Q92" s="968"/>
      <c r="R92" s="968"/>
      <c r="S92" s="968"/>
      <c r="T92" s="968"/>
      <c r="U92" s="968"/>
      <c r="V92" s="968"/>
      <c r="W92" s="968"/>
      <c r="X92" s="968"/>
      <c r="Y92" s="968"/>
      <c r="Z92" s="968"/>
      <c r="AA92" s="968"/>
      <c r="AB92" s="968"/>
      <c r="AC92" s="968"/>
      <c r="AD92" s="968"/>
      <c r="AE92" s="968"/>
      <c r="AF92" s="968"/>
      <c r="AG92" s="968"/>
      <c r="AH92" s="968"/>
      <c r="AI92" s="968"/>
      <c r="AJ92" s="968"/>
      <c r="AK92" s="968"/>
      <c r="AL92" s="968"/>
      <c r="AM92" s="968"/>
      <c r="AN92" s="968"/>
      <c r="AO92" s="968"/>
      <c r="AP92" s="968"/>
      <c r="AQ92" s="968"/>
      <c r="AR92" s="968"/>
      <c r="AS92" s="968"/>
      <c r="AT92" s="968"/>
      <c r="AU92" s="968"/>
      <c r="AV92" s="968"/>
      <c r="AW92" s="968"/>
      <c r="AX92" s="968"/>
      <c r="AY92" s="968"/>
      <c r="AZ92" s="968"/>
      <c r="BA92" s="968"/>
      <c r="BB92" s="968"/>
      <c r="BC92" s="968"/>
      <c r="BD92" s="968"/>
      <c r="BE92" s="968"/>
      <c r="BF92" s="968"/>
      <c r="BG92" s="970"/>
    </row>
    <row r="93" spans="1:59" s="971" customFormat="1">
      <c r="A93" s="966"/>
      <c r="B93" s="967"/>
      <c r="C93" s="968"/>
      <c r="D93" s="968"/>
      <c r="E93" s="969"/>
      <c r="F93" s="969"/>
      <c r="G93" s="969"/>
      <c r="H93" s="968"/>
      <c r="I93" s="968"/>
      <c r="J93" s="968"/>
      <c r="K93" s="968"/>
      <c r="L93" s="968"/>
      <c r="M93" s="968"/>
      <c r="N93" s="968"/>
      <c r="O93" s="968"/>
      <c r="P93" s="968"/>
      <c r="Q93" s="968"/>
      <c r="R93" s="968"/>
      <c r="S93" s="968"/>
      <c r="T93" s="968"/>
      <c r="U93" s="968"/>
      <c r="V93" s="968"/>
      <c r="W93" s="968"/>
      <c r="X93" s="968"/>
      <c r="Y93" s="968"/>
      <c r="Z93" s="968"/>
      <c r="AA93" s="968"/>
      <c r="AB93" s="968"/>
      <c r="AC93" s="968"/>
      <c r="AD93" s="968"/>
      <c r="AE93" s="968"/>
      <c r="AF93" s="968"/>
      <c r="AG93" s="968"/>
      <c r="AH93" s="968"/>
      <c r="AI93" s="968"/>
      <c r="AJ93" s="968"/>
      <c r="AK93" s="968"/>
      <c r="AL93" s="968"/>
      <c r="AM93" s="968"/>
      <c r="AN93" s="968"/>
      <c r="AO93" s="968"/>
      <c r="AP93" s="968"/>
      <c r="AQ93" s="968"/>
      <c r="AR93" s="968"/>
      <c r="AS93" s="968"/>
      <c r="AT93" s="968"/>
      <c r="AU93" s="968"/>
      <c r="AV93" s="968"/>
      <c r="AW93" s="968"/>
      <c r="AX93" s="968"/>
      <c r="AY93" s="968"/>
      <c r="AZ93" s="968"/>
      <c r="BA93" s="968"/>
      <c r="BB93" s="968"/>
      <c r="BC93" s="968"/>
      <c r="BD93" s="968"/>
      <c r="BE93" s="968"/>
      <c r="BF93" s="968"/>
      <c r="BG93" s="970"/>
    </row>
    <row r="94" spans="1:59" s="971" customFormat="1">
      <c r="A94" s="966"/>
      <c r="B94" s="967"/>
      <c r="C94" s="968"/>
      <c r="D94" s="968"/>
      <c r="E94" s="969"/>
      <c r="F94" s="969"/>
      <c r="G94" s="969"/>
      <c r="H94" s="968"/>
      <c r="I94" s="968"/>
      <c r="J94" s="968"/>
      <c r="K94" s="968"/>
      <c r="L94" s="968"/>
      <c r="M94" s="968"/>
      <c r="N94" s="968"/>
      <c r="O94" s="968"/>
      <c r="P94" s="968"/>
      <c r="Q94" s="968"/>
      <c r="R94" s="968"/>
      <c r="S94" s="968"/>
      <c r="T94" s="968"/>
      <c r="U94" s="968"/>
      <c r="V94" s="968"/>
      <c r="W94" s="968"/>
      <c r="X94" s="968"/>
      <c r="Y94" s="968"/>
      <c r="Z94" s="968"/>
      <c r="AA94" s="968"/>
      <c r="AB94" s="968"/>
      <c r="AC94" s="968"/>
      <c r="AD94" s="968"/>
      <c r="AE94" s="968"/>
      <c r="AF94" s="968"/>
      <c r="AG94" s="968"/>
      <c r="AH94" s="968"/>
      <c r="AI94" s="968"/>
      <c r="AJ94" s="968"/>
      <c r="AK94" s="968"/>
      <c r="AL94" s="968"/>
      <c r="AM94" s="968"/>
      <c r="AN94" s="968"/>
      <c r="AO94" s="968"/>
      <c r="AP94" s="968"/>
      <c r="AQ94" s="968"/>
      <c r="AR94" s="968"/>
      <c r="AS94" s="968"/>
      <c r="AT94" s="968"/>
      <c r="AU94" s="968"/>
      <c r="AV94" s="968"/>
      <c r="AW94" s="968"/>
      <c r="AX94" s="968"/>
      <c r="AY94" s="968"/>
      <c r="AZ94" s="968"/>
      <c r="BA94" s="968"/>
      <c r="BB94" s="968"/>
      <c r="BC94" s="968"/>
      <c r="BD94" s="968"/>
      <c r="BE94" s="968"/>
      <c r="BF94" s="968"/>
      <c r="BG94" s="970"/>
    </row>
    <row r="95" spans="1:59" s="971" customFormat="1">
      <c r="A95" s="966"/>
      <c r="B95" s="967"/>
      <c r="C95" s="968"/>
      <c r="D95" s="968"/>
      <c r="E95" s="969"/>
      <c r="F95" s="969"/>
      <c r="G95" s="969"/>
      <c r="H95" s="968"/>
      <c r="I95" s="968"/>
      <c r="J95" s="968"/>
      <c r="K95" s="968"/>
      <c r="L95" s="968"/>
      <c r="M95" s="968"/>
      <c r="N95" s="968"/>
      <c r="O95" s="968"/>
      <c r="P95" s="968"/>
      <c r="Q95" s="968"/>
      <c r="R95" s="968"/>
      <c r="S95" s="968"/>
      <c r="T95" s="968"/>
      <c r="U95" s="968"/>
      <c r="V95" s="968"/>
      <c r="W95" s="968"/>
      <c r="X95" s="968"/>
      <c r="Y95" s="968"/>
      <c r="Z95" s="968"/>
      <c r="AA95" s="968"/>
      <c r="AB95" s="968"/>
      <c r="AC95" s="968"/>
      <c r="AD95" s="968"/>
      <c r="AE95" s="968"/>
      <c r="AF95" s="968"/>
      <c r="AG95" s="968"/>
      <c r="AH95" s="968"/>
      <c r="AI95" s="968"/>
      <c r="AJ95" s="968"/>
      <c r="AK95" s="968"/>
      <c r="AL95" s="968"/>
      <c r="AM95" s="968"/>
      <c r="AN95" s="968"/>
      <c r="AO95" s="968"/>
      <c r="AP95" s="968"/>
      <c r="AQ95" s="968"/>
      <c r="AR95" s="968"/>
      <c r="AS95" s="968"/>
      <c r="AT95" s="968"/>
      <c r="AU95" s="968"/>
      <c r="AV95" s="968"/>
      <c r="AW95" s="968"/>
      <c r="AX95" s="968"/>
      <c r="AY95" s="968"/>
      <c r="AZ95" s="968"/>
      <c r="BA95" s="968"/>
      <c r="BB95" s="968"/>
      <c r="BC95" s="968"/>
      <c r="BD95" s="968"/>
      <c r="BE95" s="968"/>
      <c r="BF95" s="968"/>
      <c r="BG95" s="970"/>
    </row>
    <row r="96" spans="1:59" s="971" customFormat="1">
      <c r="A96" s="966"/>
      <c r="B96" s="967"/>
      <c r="C96" s="968"/>
      <c r="D96" s="968"/>
      <c r="E96" s="969"/>
      <c r="F96" s="969"/>
      <c r="G96" s="969"/>
      <c r="H96" s="968"/>
      <c r="I96" s="968"/>
      <c r="J96" s="968"/>
      <c r="K96" s="968"/>
      <c r="L96" s="968"/>
      <c r="M96" s="968"/>
      <c r="N96" s="968"/>
      <c r="O96" s="968"/>
      <c r="P96" s="968"/>
      <c r="Q96" s="968"/>
      <c r="R96" s="968"/>
      <c r="S96" s="968"/>
      <c r="T96" s="968"/>
      <c r="U96" s="968"/>
      <c r="V96" s="968"/>
      <c r="W96" s="968"/>
      <c r="X96" s="968"/>
      <c r="Y96" s="968"/>
      <c r="Z96" s="968"/>
      <c r="AA96" s="968"/>
      <c r="AB96" s="968"/>
      <c r="AC96" s="968"/>
      <c r="AD96" s="968"/>
      <c r="AE96" s="968"/>
      <c r="AF96" s="968"/>
      <c r="AG96" s="968"/>
      <c r="AH96" s="968"/>
      <c r="AI96" s="968"/>
      <c r="AJ96" s="968"/>
      <c r="AK96" s="968"/>
      <c r="AL96" s="968"/>
      <c r="AM96" s="968"/>
      <c r="AN96" s="968"/>
      <c r="AO96" s="968"/>
      <c r="AP96" s="968"/>
      <c r="AQ96" s="968"/>
      <c r="AR96" s="968"/>
      <c r="AS96" s="968"/>
      <c r="AT96" s="968"/>
      <c r="AU96" s="968"/>
      <c r="AV96" s="968"/>
      <c r="AW96" s="968"/>
      <c r="AX96" s="968"/>
      <c r="AY96" s="968"/>
      <c r="AZ96" s="968"/>
      <c r="BA96" s="968"/>
      <c r="BB96" s="968"/>
      <c r="BC96" s="968"/>
      <c r="BD96" s="968"/>
      <c r="BE96" s="968"/>
      <c r="BF96" s="968"/>
      <c r="BG96" s="970"/>
    </row>
    <row r="97" spans="1:59" s="971" customFormat="1">
      <c r="A97" s="966"/>
      <c r="B97" s="967"/>
      <c r="C97" s="968"/>
      <c r="D97" s="968"/>
      <c r="E97" s="969"/>
      <c r="F97" s="969"/>
      <c r="G97" s="969"/>
      <c r="H97" s="968"/>
      <c r="I97" s="968"/>
      <c r="J97" s="968"/>
      <c r="K97" s="968"/>
      <c r="L97" s="968"/>
      <c r="M97" s="968"/>
      <c r="N97" s="968"/>
      <c r="O97" s="968"/>
      <c r="P97" s="968"/>
      <c r="Q97" s="968"/>
      <c r="R97" s="968"/>
      <c r="S97" s="968"/>
      <c r="T97" s="968"/>
      <c r="U97" s="968"/>
      <c r="V97" s="968"/>
      <c r="W97" s="968"/>
      <c r="X97" s="968"/>
      <c r="Y97" s="968"/>
      <c r="Z97" s="968"/>
      <c r="AA97" s="968"/>
      <c r="AB97" s="968"/>
      <c r="AC97" s="968"/>
      <c r="AD97" s="968"/>
      <c r="AE97" s="968"/>
      <c r="AF97" s="968"/>
      <c r="AG97" s="968"/>
      <c r="AH97" s="968"/>
      <c r="AI97" s="968"/>
      <c r="AJ97" s="968"/>
      <c r="AK97" s="968"/>
      <c r="AL97" s="968"/>
      <c r="AM97" s="968"/>
      <c r="AN97" s="968"/>
      <c r="AO97" s="968"/>
      <c r="AP97" s="968"/>
      <c r="AQ97" s="968"/>
      <c r="AR97" s="968"/>
      <c r="AS97" s="968"/>
      <c r="AT97" s="968"/>
      <c r="AU97" s="968"/>
      <c r="AV97" s="968"/>
      <c r="AW97" s="968"/>
      <c r="AX97" s="968"/>
      <c r="AY97" s="968"/>
      <c r="AZ97" s="968"/>
      <c r="BA97" s="968"/>
      <c r="BB97" s="968"/>
      <c r="BC97" s="968"/>
      <c r="BD97" s="968"/>
      <c r="BE97" s="968"/>
      <c r="BF97" s="968"/>
      <c r="BG97" s="970"/>
    </row>
    <row r="98" spans="1:59" s="971" customFormat="1">
      <c r="A98" s="966"/>
      <c r="B98" s="967"/>
      <c r="C98" s="968"/>
      <c r="D98" s="968"/>
      <c r="E98" s="969"/>
      <c r="F98" s="969"/>
      <c r="G98" s="969"/>
      <c r="H98" s="968"/>
      <c r="I98" s="968"/>
      <c r="J98" s="968"/>
      <c r="K98" s="968"/>
      <c r="L98" s="968"/>
      <c r="M98" s="968"/>
      <c r="N98" s="968"/>
      <c r="O98" s="968"/>
      <c r="P98" s="968"/>
      <c r="Q98" s="968"/>
      <c r="R98" s="968"/>
      <c r="S98" s="968"/>
      <c r="T98" s="968"/>
      <c r="U98" s="968"/>
      <c r="V98" s="968"/>
      <c r="W98" s="968"/>
      <c r="X98" s="968"/>
      <c r="Y98" s="968"/>
      <c r="Z98" s="968"/>
      <c r="AA98" s="968"/>
      <c r="AB98" s="968"/>
      <c r="AC98" s="968"/>
      <c r="AD98" s="968"/>
      <c r="AE98" s="968"/>
      <c r="AF98" s="968"/>
      <c r="AG98" s="968"/>
      <c r="AH98" s="968"/>
      <c r="AI98" s="968"/>
      <c r="AJ98" s="968"/>
      <c r="AK98" s="968"/>
      <c r="AL98" s="968"/>
      <c r="AM98" s="968"/>
      <c r="AN98" s="968"/>
      <c r="AO98" s="968"/>
      <c r="AP98" s="968"/>
      <c r="AQ98" s="968"/>
      <c r="AR98" s="968"/>
      <c r="AS98" s="968"/>
      <c r="AT98" s="968"/>
      <c r="AU98" s="968"/>
      <c r="AV98" s="968"/>
      <c r="AW98" s="968"/>
      <c r="AX98" s="968"/>
      <c r="AY98" s="968"/>
      <c r="AZ98" s="968"/>
      <c r="BA98" s="968"/>
      <c r="BB98" s="968"/>
      <c r="BC98" s="968"/>
      <c r="BD98" s="968"/>
      <c r="BE98" s="968"/>
      <c r="BF98" s="968"/>
      <c r="BG98" s="970"/>
    </row>
    <row r="99" spans="1:59" s="971" customFormat="1">
      <c r="A99" s="966"/>
      <c r="B99" s="967"/>
      <c r="C99" s="968"/>
      <c r="D99" s="968"/>
      <c r="E99" s="969"/>
      <c r="F99" s="969"/>
      <c r="G99" s="969"/>
      <c r="H99" s="968"/>
      <c r="I99" s="968"/>
      <c r="J99" s="968"/>
      <c r="K99" s="968"/>
      <c r="L99" s="968"/>
      <c r="M99" s="968"/>
      <c r="N99" s="968"/>
      <c r="O99" s="968"/>
      <c r="P99" s="968"/>
      <c r="Q99" s="968"/>
      <c r="R99" s="968"/>
      <c r="S99" s="968"/>
      <c r="T99" s="968"/>
      <c r="U99" s="968"/>
      <c r="V99" s="968"/>
      <c r="W99" s="968"/>
      <c r="X99" s="968"/>
      <c r="Y99" s="968"/>
      <c r="Z99" s="968"/>
      <c r="AA99" s="968"/>
      <c r="AB99" s="968"/>
      <c r="AC99" s="968"/>
      <c r="AD99" s="968"/>
      <c r="AE99" s="968"/>
      <c r="AF99" s="968"/>
      <c r="AG99" s="968"/>
      <c r="AH99" s="968"/>
      <c r="AI99" s="968"/>
      <c r="AJ99" s="968"/>
      <c r="AK99" s="968"/>
      <c r="AL99" s="968"/>
      <c r="AM99" s="968"/>
      <c r="AN99" s="968"/>
      <c r="AO99" s="968"/>
      <c r="AP99" s="968"/>
      <c r="AQ99" s="968"/>
      <c r="AR99" s="968"/>
      <c r="AS99" s="968"/>
      <c r="AT99" s="968"/>
      <c r="AU99" s="968"/>
      <c r="AV99" s="968"/>
      <c r="AW99" s="968"/>
      <c r="AX99" s="968"/>
      <c r="AY99" s="968"/>
      <c r="AZ99" s="968"/>
      <c r="BA99" s="968"/>
      <c r="BB99" s="968"/>
      <c r="BC99" s="968"/>
      <c r="BD99" s="968"/>
      <c r="BE99" s="968"/>
      <c r="BF99" s="968"/>
      <c r="BG99" s="970"/>
    </row>
    <row r="100" spans="1:59" s="971" customFormat="1">
      <c r="A100" s="966"/>
      <c r="B100" s="967"/>
      <c r="C100" s="968"/>
      <c r="D100" s="968"/>
      <c r="E100" s="969"/>
      <c r="F100" s="969"/>
      <c r="G100" s="969"/>
      <c r="H100" s="968"/>
      <c r="I100" s="968"/>
      <c r="J100" s="968"/>
      <c r="K100" s="968"/>
      <c r="L100" s="968"/>
      <c r="M100" s="968"/>
      <c r="N100" s="968"/>
      <c r="O100" s="968"/>
      <c r="P100" s="968"/>
      <c r="Q100" s="968"/>
      <c r="R100" s="968"/>
      <c r="S100" s="968"/>
      <c r="T100" s="968"/>
      <c r="U100" s="968"/>
      <c r="V100" s="968"/>
      <c r="W100" s="968"/>
      <c r="X100" s="968"/>
      <c r="Y100" s="968"/>
      <c r="Z100" s="968"/>
      <c r="AA100" s="968"/>
      <c r="AB100" s="968"/>
      <c r="AC100" s="968"/>
      <c r="AD100" s="968"/>
      <c r="AE100" s="968"/>
      <c r="AF100" s="968"/>
      <c r="AG100" s="968"/>
      <c r="AH100" s="968"/>
      <c r="AI100" s="968"/>
      <c r="AJ100" s="968"/>
      <c r="AK100" s="968"/>
      <c r="AL100" s="968"/>
      <c r="AM100" s="968"/>
      <c r="AN100" s="968"/>
      <c r="AO100" s="968"/>
      <c r="AP100" s="968"/>
      <c r="AQ100" s="968"/>
      <c r="AR100" s="968"/>
      <c r="AS100" s="968"/>
      <c r="AT100" s="968"/>
      <c r="AU100" s="968"/>
      <c r="AV100" s="968"/>
      <c r="AW100" s="968"/>
      <c r="AX100" s="968"/>
      <c r="AY100" s="968"/>
      <c r="AZ100" s="968"/>
      <c r="BA100" s="968"/>
      <c r="BB100" s="968"/>
      <c r="BC100" s="968"/>
      <c r="BD100" s="968"/>
      <c r="BE100" s="968"/>
      <c r="BF100" s="968"/>
      <c r="BG100" s="970"/>
    </row>
    <row r="101" spans="1:59" s="971" customFormat="1">
      <c r="A101" s="966"/>
      <c r="B101" s="967"/>
      <c r="C101" s="968"/>
      <c r="D101" s="968"/>
      <c r="E101" s="969"/>
      <c r="F101" s="969"/>
      <c r="G101" s="969"/>
      <c r="H101" s="968"/>
      <c r="I101" s="968"/>
      <c r="J101" s="968"/>
      <c r="K101" s="968"/>
      <c r="L101" s="968"/>
      <c r="M101" s="968"/>
      <c r="N101" s="968"/>
      <c r="O101" s="968"/>
      <c r="P101" s="968"/>
      <c r="Q101" s="968"/>
      <c r="R101" s="968"/>
      <c r="S101" s="968"/>
      <c r="T101" s="968"/>
      <c r="U101" s="968"/>
      <c r="V101" s="968"/>
      <c r="W101" s="968"/>
      <c r="X101" s="968"/>
      <c r="Y101" s="968"/>
      <c r="Z101" s="968"/>
      <c r="AA101" s="968"/>
      <c r="AB101" s="968"/>
      <c r="AC101" s="968"/>
      <c r="AD101" s="968"/>
      <c r="AE101" s="968"/>
      <c r="AF101" s="968"/>
      <c r="AG101" s="968"/>
      <c r="AH101" s="968"/>
      <c r="AI101" s="968"/>
      <c r="AJ101" s="968"/>
      <c r="AK101" s="968"/>
      <c r="AL101" s="968"/>
      <c r="AM101" s="968"/>
      <c r="AN101" s="968"/>
      <c r="AO101" s="968"/>
      <c r="AP101" s="968"/>
      <c r="AQ101" s="968"/>
      <c r="AR101" s="968"/>
      <c r="AS101" s="968"/>
      <c r="AT101" s="968"/>
      <c r="AU101" s="968"/>
      <c r="AV101" s="968"/>
      <c r="AW101" s="968"/>
      <c r="AX101" s="968"/>
      <c r="AY101" s="968"/>
      <c r="AZ101" s="968"/>
      <c r="BA101" s="968"/>
      <c r="BB101" s="968"/>
      <c r="BC101" s="968"/>
      <c r="BD101" s="968"/>
      <c r="BE101" s="968"/>
      <c r="BF101" s="968"/>
      <c r="BG101" s="970"/>
    </row>
    <row r="102" spans="1:59" s="971" customFormat="1">
      <c r="A102" s="966"/>
      <c r="B102" s="967"/>
      <c r="C102" s="968"/>
      <c r="D102" s="968"/>
      <c r="E102" s="969"/>
      <c r="F102" s="969"/>
      <c r="G102" s="969"/>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c r="AL102" s="968"/>
      <c r="AM102" s="968"/>
      <c r="AN102" s="968"/>
      <c r="AO102" s="968"/>
      <c r="AP102" s="968"/>
      <c r="AQ102" s="968"/>
      <c r="AR102" s="968"/>
      <c r="AS102" s="968"/>
      <c r="AT102" s="968"/>
      <c r="AU102" s="968"/>
      <c r="AV102" s="968"/>
      <c r="AW102" s="968"/>
      <c r="AX102" s="968"/>
      <c r="AY102" s="968"/>
      <c r="AZ102" s="968"/>
      <c r="BA102" s="968"/>
      <c r="BB102" s="968"/>
      <c r="BC102" s="968"/>
      <c r="BD102" s="968"/>
      <c r="BE102" s="968"/>
      <c r="BF102" s="968"/>
      <c r="BG102" s="970"/>
    </row>
    <row r="103" spans="1:59" s="971" customFormat="1">
      <c r="A103" s="966"/>
      <c r="B103" s="967"/>
      <c r="C103" s="968"/>
      <c r="D103" s="968"/>
      <c r="E103" s="969"/>
      <c r="F103" s="969"/>
      <c r="G103" s="969"/>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c r="AL103" s="968"/>
      <c r="AM103" s="968"/>
      <c r="AN103" s="968"/>
      <c r="AO103" s="968"/>
      <c r="AP103" s="968"/>
      <c r="AQ103" s="968"/>
      <c r="AR103" s="968"/>
      <c r="AS103" s="968"/>
      <c r="AT103" s="968"/>
      <c r="AU103" s="968"/>
      <c r="AV103" s="968"/>
      <c r="AW103" s="968"/>
      <c r="AX103" s="968"/>
      <c r="AY103" s="968"/>
      <c r="AZ103" s="968"/>
      <c r="BA103" s="968"/>
      <c r="BB103" s="968"/>
      <c r="BC103" s="968"/>
      <c r="BD103" s="968"/>
      <c r="BE103" s="968"/>
      <c r="BF103" s="968"/>
      <c r="BG103" s="970"/>
    </row>
    <row r="104" spans="1:59" s="971" customFormat="1">
      <c r="A104" s="966"/>
      <c r="B104" s="967"/>
      <c r="C104" s="968"/>
      <c r="D104" s="968"/>
      <c r="E104" s="969"/>
      <c r="F104" s="969"/>
      <c r="G104" s="969"/>
      <c r="H104" s="968"/>
      <c r="I104" s="968"/>
      <c r="J104" s="968"/>
      <c r="K104" s="968"/>
      <c r="L104" s="968"/>
      <c r="M104" s="968"/>
      <c r="N104" s="968"/>
      <c r="O104" s="968"/>
      <c r="P104" s="968"/>
      <c r="Q104" s="968"/>
      <c r="R104" s="968"/>
      <c r="S104" s="968"/>
      <c r="T104" s="968"/>
      <c r="U104" s="968"/>
      <c r="V104" s="968"/>
      <c r="W104" s="968"/>
      <c r="X104" s="968"/>
      <c r="Y104" s="968"/>
      <c r="Z104" s="968"/>
      <c r="AA104" s="968"/>
      <c r="AB104" s="968"/>
      <c r="AC104" s="968"/>
      <c r="AD104" s="968"/>
      <c r="AE104" s="968"/>
      <c r="AF104" s="968"/>
      <c r="AG104" s="968"/>
      <c r="AH104" s="968"/>
      <c r="AI104" s="968"/>
      <c r="AJ104" s="968"/>
      <c r="AK104" s="968"/>
      <c r="AL104" s="968"/>
      <c r="AM104" s="968"/>
      <c r="AN104" s="968"/>
      <c r="AO104" s="968"/>
      <c r="AP104" s="968"/>
      <c r="AQ104" s="968"/>
      <c r="AR104" s="968"/>
      <c r="AS104" s="968"/>
      <c r="AT104" s="968"/>
      <c r="AU104" s="968"/>
      <c r="AV104" s="968"/>
      <c r="AW104" s="968"/>
      <c r="AX104" s="968"/>
      <c r="AY104" s="968"/>
      <c r="AZ104" s="968"/>
      <c r="BA104" s="968"/>
      <c r="BB104" s="968"/>
      <c r="BC104" s="968"/>
      <c r="BD104" s="968"/>
      <c r="BE104" s="968"/>
      <c r="BF104" s="968"/>
      <c r="BG104" s="970"/>
    </row>
    <row r="105" spans="1:59" s="971" customFormat="1">
      <c r="A105" s="966"/>
      <c r="B105" s="967"/>
      <c r="C105" s="968"/>
      <c r="D105" s="968"/>
      <c r="E105" s="969"/>
      <c r="F105" s="969"/>
      <c r="G105" s="969"/>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c r="AL105" s="968"/>
      <c r="AM105" s="968"/>
      <c r="AN105" s="968"/>
      <c r="AO105" s="968"/>
      <c r="AP105" s="968"/>
      <c r="AQ105" s="968"/>
      <c r="AR105" s="968"/>
      <c r="AS105" s="968"/>
      <c r="AT105" s="968"/>
      <c r="AU105" s="968"/>
      <c r="AV105" s="968"/>
      <c r="AW105" s="968"/>
      <c r="AX105" s="968"/>
      <c r="AY105" s="968"/>
      <c r="AZ105" s="968"/>
      <c r="BA105" s="968"/>
      <c r="BB105" s="968"/>
      <c r="BC105" s="968"/>
      <c r="BD105" s="968"/>
      <c r="BE105" s="968"/>
      <c r="BF105" s="968"/>
      <c r="BG105" s="970"/>
    </row>
    <row r="106" spans="1:59" s="971" customFormat="1">
      <c r="A106" s="966"/>
      <c r="B106" s="967"/>
      <c r="C106" s="968"/>
      <c r="D106" s="968"/>
      <c r="E106" s="969"/>
      <c r="F106" s="969"/>
      <c r="G106" s="969"/>
      <c r="H106" s="968"/>
      <c r="I106" s="968"/>
      <c r="J106" s="968"/>
      <c r="K106" s="968"/>
      <c r="L106" s="968"/>
      <c r="M106" s="968"/>
      <c r="N106" s="968"/>
      <c r="O106" s="968"/>
      <c r="P106" s="968"/>
      <c r="Q106" s="968"/>
      <c r="R106" s="968"/>
      <c r="S106" s="968"/>
      <c r="T106" s="968"/>
      <c r="U106" s="968"/>
      <c r="V106" s="968"/>
      <c r="W106" s="968"/>
      <c r="X106" s="968"/>
      <c r="Y106" s="968"/>
      <c r="Z106" s="968"/>
      <c r="AA106" s="968"/>
      <c r="AB106" s="968"/>
      <c r="AC106" s="968"/>
      <c r="AD106" s="968"/>
      <c r="AE106" s="968"/>
      <c r="AF106" s="968"/>
      <c r="AG106" s="968"/>
      <c r="AH106" s="968"/>
      <c r="AI106" s="968"/>
      <c r="AJ106" s="968"/>
      <c r="AK106" s="968"/>
      <c r="AL106" s="968"/>
      <c r="AM106" s="968"/>
      <c r="AN106" s="968"/>
      <c r="AO106" s="968"/>
      <c r="AP106" s="968"/>
      <c r="AQ106" s="968"/>
      <c r="AR106" s="968"/>
      <c r="AS106" s="968"/>
      <c r="AT106" s="968"/>
      <c r="AU106" s="968"/>
      <c r="AV106" s="968"/>
      <c r="AW106" s="968"/>
      <c r="AX106" s="968"/>
      <c r="AY106" s="968"/>
      <c r="AZ106" s="968"/>
      <c r="BA106" s="968"/>
      <c r="BB106" s="968"/>
      <c r="BC106" s="968"/>
      <c r="BD106" s="968"/>
      <c r="BE106" s="968"/>
      <c r="BF106" s="968"/>
      <c r="BG106" s="970"/>
    </row>
    <row r="107" spans="1:59" s="971" customFormat="1">
      <c r="A107" s="966"/>
      <c r="B107" s="967"/>
      <c r="C107" s="968"/>
      <c r="D107" s="968"/>
      <c r="E107" s="969"/>
      <c r="F107" s="969"/>
      <c r="G107" s="969"/>
      <c r="H107" s="968"/>
      <c r="I107" s="968"/>
      <c r="J107" s="968"/>
      <c r="K107" s="968"/>
      <c r="L107" s="968"/>
      <c r="M107" s="968"/>
      <c r="N107" s="968"/>
      <c r="O107" s="968"/>
      <c r="P107" s="968"/>
      <c r="Q107" s="968"/>
      <c r="R107" s="968"/>
      <c r="S107" s="968"/>
      <c r="T107" s="968"/>
      <c r="U107" s="968"/>
      <c r="V107" s="968"/>
      <c r="W107" s="968"/>
      <c r="X107" s="968"/>
      <c r="Y107" s="968"/>
      <c r="Z107" s="968"/>
      <c r="AA107" s="968"/>
      <c r="AB107" s="968"/>
      <c r="AC107" s="968"/>
      <c r="AD107" s="968"/>
      <c r="AE107" s="968"/>
      <c r="AF107" s="968"/>
      <c r="AG107" s="968"/>
      <c r="AH107" s="968"/>
      <c r="AI107" s="968"/>
      <c r="AJ107" s="968"/>
      <c r="AK107" s="968"/>
      <c r="AL107" s="968"/>
      <c r="AM107" s="968"/>
      <c r="AN107" s="968"/>
      <c r="AO107" s="968"/>
      <c r="AP107" s="968"/>
      <c r="AQ107" s="968"/>
      <c r="AR107" s="968"/>
      <c r="AS107" s="968"/>
      <c r="AT107" s="968"/>
      <c r="AU107" s="968"/>
      <c r="AV107" s="968"/>
      <c r="AW107" s="968"/>
      <c r="AX107" s="968"/>
      <c r="AY107" s="968"/>
      <c r="AZ107" s="968"/>
      <c r="BA107" s="968"/>
      <c r="BB107" s="968"/>
      <c r="BC107" s="968"/>
      <c r="BD107" s="968"/>
      <c r="BE107" s="968"/>
      <c r="BF107" s="968"/>
      <c r="BG107" s="970"/>
    </row>
    <row r="108" spans="1:59" s="971" customFormat="1">
      <c r="A108" s="966"/>
      <c r="B108" s="967"/>
      <c r="C108" s="968"/>
      <c r="D108" s="968"/>
      <c r="E108" s="969"/>
      <c r="F108" s="969"/>
      <c r="G108" s="969"/>
      <c r="H108" s="968"/>
      <c r="I108" s="968"/>
      <c r="J108" s="968"/>
      <c r="K108" s="968"/>
      <c r="L108" s="968"/>
      <c r="M108" s="968"/>
      <c r="N108" s="968"/>
      <c r="O108" s="968"/>
      <c r="P108" s="968"/>
      <c r="Q108" s="968"/>
      <c r="R108" s="968"/>
      <c r="S108" s="968"/>
      <c r="T108" s="968"/>
      <c r="U108" s="968"/>
      <c r="V108" s="968"/>
      <c r="W108" s="968"/>
      <c r="X108" s="968"/>
      <c r="Y108" s="968"/>
      <c r="Z108" s="968"/>
      <c r="AA108" s="968"/>
      <c r="AB108" s="968"/>
      <c r="AC108" s="968"/>
      <c r="AD108" s="968"/>
      <c r="AE108" s="968"/>
      <c r="AF108" s="968"/>
      <c r="AG108" s="968"/>
      <c r="AH108" s="968"/>
      <c r="AI108" s="968"/>
      <c r="AJ108" s="968"/>
      <c r="AK108" s="968"/>
      <c r="AL108" s="968"/>
      <c r="AM108" s="968"/>
      <c r="AN108" s="968"/>
      <c r="AO108" s="968"/>
      <c r="AP108" s="968"/>
      <c r="AQ108" s="968"/>
      <c r="AR108" s="968"/>
      <c r="AS108" s="968"/>
      <c r="AT108" s="968"/>
      <c r="AU108" s="968"/>
      <c r="AV108" s="968"/>
      <c r="AW108" s="968"/>
      <c r="AX108" s="968"/>
      <c r="AY108" s="968"/>
      <c r="AZ108" s="968"/>
      <c r="BA108" s="968"/>
      <c r="BB108" s="968"/>
      <c r="BC108" s="968"/>
      <c r="BD108" s="968"/>
      <c r="BE108" s="968"/>
      <c r="BF108" s="968"/>
      <c r="BG108" s="970"/>
    </row>
    <row r="109" spans="1:59" s="971" customFormat="1">
      <c r="A109" s="966"/>
      <c r="B109" s="967"/>
      <c r="C109" s="968"/>
      <c r="D109" s="968"/>
      <c r="E109" s="969"/>
      <c r="F109" s="969"/>
      <c r="G109" s="969"/>
      <c r="H109" s="968"/>
      <c r="I109" s="968"/>
      <c r="J109" s="968"/>
      <c r="K109" s="968"/>
      <c r="L109" s="968"/>
      <c r="M109" s="968"/>
      <c r="N109" s="968"/>
      <c r="O109" s="968"/>
      <c r="P109" s="968"/>
      <c r="Q109" s="968"/>
      <c r="R109" s="968"/>
      <c r="S109" s="968"/>
      <c r="T109" s="968"/>
      <c r="U109" s="968"/>
      <c r="V109" s="968"/>
      <c r="W109" s="968"/>
      <c r="X109" s="968"/>
      <c r="Y109" s="968"/>
      <c r="Z109" s="968"/>
      <c r="AA109" s="968"/>
      <c r="AB109" s="968"/>
      <c r="AC109" s="968"/>
      <c r="AD109" s="968"/>
      <c r="AE109" s="968"/>
      <c r="AF109" s="968"/>
      <c r="AG109" s="968"/>
      <c r="AH109" s="968"/>
      <c r="AI109" s="968"/>
      <c r="AJ109" s="968"/>
      <c r="AK109" s="968"/>
      <c r="AL109" s="968"/>
      <c r="AM109" s="968"/>
      <c r="AN109" s="968"/>
      <c r="AO109" s="968"/>
      <c r="AP109" s="968"/>
      <c r="AQ109" s="968"/>
      <c r="AR109" s="968"/>
      <c r="AS109" s="968"/>
      <c r="AT109" s="968"/>
      <c r="AU109" s="968"/>
      <c r="AV109" s="968"/>
      <c r="AW109" s="968"/>
      <c r="AX109" s="968"/>
      <c r="AY109" s="968"/>
      <c r="AZ109" s="968"/>
      <c r="BA109" s="968"/>
      <c r="BB109" s="968"/>
      <c r="BC109" s="968"/>
      <c r="BD109" s="968"/>
      <c r="BE109" s="968"/>
      <c r="BF109" s="968"/>
      <c r="BG109" s="970"/>
    </row>
    <row r="110" spans="1:59" s="971" customFormat="1">
      <c r="A110" s="966"/>
      <c r="B110" s="967"/>
      <c r="C110" s="968"/>
      <c r="D110" s="968"/>
      <c r="E110" s="969"/>
      <c r="F110" s="969"/>
      <c r="G110" s="969"/>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c r="AL110" s="968"/>
      <c r="AM110" s="968"/>
      <c r="AN110" s="968"/>
      <c r="AO110" s="968"/>
      <c r="AP110" s="968"/>
      <c r="AQ110" s="968"/>
      <c r="AR110" s="968"/>
      <c r="AS110" s="968"/>
      <c r="AT110" s="968"/>
      <c r="AU110" s="968"/>
      <c r="AV110" s="968"/>
      <c r="AW110" s="968"/>
      <c r="AX110" s="968"/>
      <c r="AY110" s="968"/>
      <c r="AZ110" s="968"/>
      <c r="BA110" s="968"/>
      <c r="BB110" s="968"/>
      <c r="BC110" s="968"/>
      <c r="BD110" s="968"/>
      <c r="BE110" s="968"/>
      <c r="BF110" s="968"/>
      <c r="BG110" s="970"/>
    </row>
    <row r="111" spans="1:59" s="971" customFormat="1">
      <c r="A111" s="966"/>
      <c r="B111" s="967"/>
      <c r="C111" s="968"/>
      <c r="D111" s="968"/>
      <c r="E111" s="969"/>
      <c r="F111" s="969"/>
      <c r="G111" s="969"/>
      <c r="H111" s="968"/>
      <c r="I111" s="968"/>
      <c r="J111" s="968"/>
      <c r="K111" s="968"/>
      <c r="L111" s="968"/>
      <c r="M111" s="968"/>
      <c r="N111" s="968"/>
      <c r="O111" s="968"/>
      <c r="P111" s="968"/>
      <c r="Q111" s="968"/>
      <c r="R111" s="968"/>
      <c r="S111" s="968"/>
      <c r="T111" s="968"/>
      <c r="U111" s="968"/>
      <c r="V111" s="968"/>
      <c r="W111" s="968"/>
      <c r="X111" s="968"/>
      <c r="Y111" s="968"/>
      <c r="Z111" s="968"/>
      <c r="AA111" s="968"/>
      <c r="AB111" s="968"/>
      <c r="AC111" s="968"/>
      <c r="AD111" s="968"/>
      <c r="AE111" s="968"/>
      <c r="AF111" s="968"/>
      <c r="AG111" s="968"/>
      <c r="AH111" s="968"/>
      <c r="AI111" s="968"/>
      <c r="AJ111" s="968"/>
      <c r="AK111" s="968"/>
      <c r="AL111" s="968"/>
      <c r="AM111" s="968"/>
      <c r="AN111" s="968"/>
      <c r="AO111" s="968"/>
      <c r="AP111" s="968"/>
      <c r="AQ111" s="968"/>
      <c r="AR111" s="968"/>
      <c r="AS111" s="968"/>
      <c r="AT111" s="968"/>
      <c r="AU111" s="968"/>
      <c r="AV111" s="968"/>
      <c r="AW111" s="968"/>
      <c r="AX111" s="968"/>
      <c r="AY111" s="968"/>
      <c r="AZ111" s="968"/>
      <c r="BA111" s="968"/>
      <c r="BB111" s="968"/>
      <c r="BC111" s="968"/>
      <c r="BD111" s="968"/>
      <c r="BE111" s="968"/>
      <c r="BF111" s="968"/>
      <c r="BG111" s="970"/>
    </row>
    <row r="112" spans="1:59" s="971" customFormat="1">
      <c r="A112" s="966"/>
      <c r="B112" s="967"/>
      <c r="C112" s="968"/>
      <c r="D112" s="968"/>
      <c r="E112" s="969"/>
      <c r="F112" s="969"/>
      <c r="G112" s="969"/>
      <c r="H112" s="968"/>
      <c r="I112" s="968"/>
      <c r="J112" s="968"/>
      <c r="K112" s="968"/>
      <c r="L112" s="968"/>
      <c r="M112" s="968"/>
      <c r="N112" s="968"/>
      <c r="O112" s="968"/>
      <c r="P112" s="968"/>
      <c r="Q112" s="968"/>
      <c r="R112" s="968"/>
      <c r="S112" s="968"/>
      <c r="T112" s="968"/>
      <c r="U112" s="968"/>
      <c r="V112" s="968"/>
      <c r="W112" s="968"/>
      <c r="X112" s="968"/>
      <c r="Y112" s="968"/>
      <c r="Z112" s="968"/>
      <c r="AA112" s="968"/>
      <c r="AB112" s="968"/>
      <c r="AC112" s="968"/>
      <c r="AD112" s="968"/>
      <c r="AE112" s="968"/>
      <c r="AF112" s="968"/>
      <c r="AG112" s="968"/>
      <c r="AH112" s="968"/>
      <c r="AI112" s="968"/>
      <c r="AJ112" s="968"/>
      <c r="AK112" s="968"/>
      <c r="AL112" s="968"/>
      <c r="AM112" s="968"/>
      <c r="AN112" s="968"/>
      <c r="AO112" s="968"/>
      <c r="AP112" s="968"/>
      <c r="AQ112" s="968"/>
      <c r="AR112" s="968"/>
      <c r="AS112" s="968"/>
      <c r="AT112" s="968"/>
      <c r="AU112" s="968"/>
      <c r="AV112" s="968"/>
      <c r="AW112" s="968"/>
      <c r="AX112" s="968"/>
      <c r="AY112" s="968"/>
      <c r="AZ112" s="968"/>
      <c r="BA112" s="968"/>
      <c r="BB112" s="968"/>
      <c r="BC112" s="968"/>
      <c r="BD112" s="968"/>
      <c r="BE112" s="968"/>
      <c r="BF112" s="968"/>
      <c r="BG112" s="970"/>
    </row>
    <row r="113" spans="1:59" s="971" customFormat="1">
      <c r="A113" s="966"/>
      <c r="B113" s="967"/>
      <c r="C113" s="968"/>
      <c r="D113" s="968"/>
      <c r="E113" s="969"/>
      <c r="F113" s="969"/>
      <c r="G113" s="969"/>
      <c r="H113" s="968"/>
      <c r="I113" s="968"/>
      <c r="J113" s="968"/>
      <c r="K113" s="968"/>
      <c r="L113" s="968"/>
      <c r="M113" s="968"/>
      <c r="N113" s="968"/>
      <c r="O113" s="968"/>
      <c r="P113" s="968"/>
      <c r="Q113" s="968"/>
      <c r="R113" s="968"/>
      <c r="S113" s="968"/>
      <c r="T113" s="968"/>
      <c r="U113" s="968"/>
      <c r="V113" s="968"/>
      <c r="W113" s="968"/>
      <c r="X113" s="968"/>
      <c r="Y113" s="968"/>
      <c r="Z113" s="968"/>
      <c r="AA113" s="968"/>
      <c r="AB113" s="968"/>
      <c r="AC113" s="968"/>
      <c r="AD113" s="968"/>
      <c r="AE113" s="968"/>
      <c r="AF113" s="968"/>
      <c r="AG113" s="968"/>
      <c r="AH113" s="968"/>
      <c r="AI113" s="968"/>
      <c r="AJ113" s="968"/>
      <c r="AK113" s="968"/>
      <c r="AL113" s="968"/>
      <c r="AM113" s="968"/>
      <c r="AN113" s="968"/>
      <c r="AO113" s="968"/>
      <c r="AP113" s="968"/>
      <c r="AQ113" s="968"/>
      <c r="AR113" s="968"/>
      <c r="AS113" s="968"/>
      <c r="AT113" s="968"/>
      <c r="AU113" s="968"/>
      <c r="AV113" s="968"/>
      <c r="AW113" s="968"/>
      <c r="AX113" s="968"/>
      <c r="AY113" s="968"/>
      <c r="AZ113" s="968"/>
      <c r="BA113" s="968"/>
      <c r="BB113" s="968"/>
      <c r="BC113" s="968"/>
      <c r="BD113" s="968"/>
      <c r="BE113" s="968"/>
      <c r="BF113" s="968"/>
      <c r="BG113" s="970"/>
    </row>
    <row r="114" spans="1:59" s="971" customFormat="1">
      <c r="A114" s="966"/>
      <c r="B114" s="967"/>
      <c r="C114" s="968"/>
      <c r="D114" s="968"/>
      <c r="E114" s="969"/>
      <c r="F114" s="969"/>
      <c r="G114" s="969"/>
      <c r="H114" s="968"/>
      <c r="I114" s="968"/>
      <c r="J114" s="968"/>
      <c r="K114" s="968"/>
      <c r="L114" s="968"/>
      <c r="M114" s="968"/>
      <c r="N114" s="968"/>
      <c r="O114" s="968"/>
      <c r="P114" s="968"/>
      <c r="Q114" s="968"/>
      <c r="R114" s="968"/>
      <c r="S114" s="968"/>
      <c r="T114" s="968"/>
      <c r="U114" s="968"/>
      <c r="V114" s="968"/>
      <c r="W114" s="968"/>
      <c r="X114" s="968"/>
      <c r="Y114" s="968"/>
      <c r="Z114" s="968"/>
      <c r="AA114" s="968"/>
      <c r="AB114" s="968"/>
      <c r="AC114" s="968"/>
      <c r="AD114" s="968"/>
      <c r="AE114" s="968"/>
      <c r="AF114" s="968"/>
      <c r="AG114" s="968"/>
      <c r="AH114" s="968"/>
      <c r="AI114" s="968"/>
      <c r="AJ114" s="968"/>
      <c r="AK114" s="968"/>
      <c r="AL114" s="968"/>
      <c r="AM114" s="968"/>
      <c r="AN114" s="968"/>
      <c r="AO114" s="968"/>
      <c r="AP114" s="968"/>
      <c r="AQ114" s="968"/>
      <c r="AR114" s="968"/>
      <c r="AS114" s="968"/>
      <c r="AT114" s="968"/>
      <c r="AU114" s="968"/>
      <c r="AV114" s="968"/>
      <c r="AW114" s="968"/>
      <c r="AX114" s="968"/>
      <c r="AY114" s="968"/>
      <c r="AZ114" s="968"/>
      <c r="BA114" s="968"/>
      <c r="BB114" s="968"/>
      <c r="BC114" s="968"/>
      <c r="BD114" s="968"/>
      <c r="BE114" s="968"/>
      <c r="BF114" s="968"/>
      <c r="BG114" s="970"/>
    </row>
    <row r="115" spans="1:59" s="971" customFormat="1">
      <c r="A115" s="966"/>
      <c r="B115" s="967"/>
      <c r="C115" s="968"/>
      <c r="D115" s="968"/>
      <c r="E115" s="969"/>
      <c r="F115" s="969"/>
      <c r="G115" s="969"/>
      <c r="H115" s="968"/>
      <c r="I115" s="968"/>
      <c r="J115" s="968"/>
      <c r="K115" s="968"/>
      <c r="L115" s="968"/>
      <c r="M115" s="968"/>
      <c r="N115" s="968"/>
      <c r="O115" s="968"/>
      <c r="P115" s="968"/>
      <c r="Q115" s="968"/>
      <c r="R115" s="968"/>
      <c r="S115" s="968"/>
      <c r="T115" s="968"/>
      <c r="U115" s="968"/>
      <c r="V115" s="968"/>
      <c r="W115" s="968"/>
      <c r="X115" s="968"/>
      <c r="Y115" s="968"/>
      <c r="Z115" s="968"/>
      <c r="AA115" s="968"/>
      <c r="AB115" s="968"/>
      <c r="AC115" s="968"/>
      <c r="AD115" s="968"/>
      <c r="AE115" s="968"/>
      <c r="AF115" s="968"/>
      <c r="AG115" s="968"/>
      <c r="AH115" s="968"/>
      <c r="AI115" s="968"/>
      <c r="AJ115" s="968"/>
      <c r="AK115" s="968"/>
      <c r="AL115" s="968"/>
      <c r="AM115" s="968"/>
      <c r="AN115" s="968"/>
      <c r="AO115" s="968"/>
      <c r="AP115" s="968"/>
      <c r="AQ115" s="968"/>
      <c r="AR115" s="968"/>
      <c r="AS115" s="968"/>
      <c r="AT115" s="968"/>
      <c r="AU115" s="968"/>
      <c r="AV115" s="968"/>
      <c r="AW115" s="968"/>
      <c r="AX115" s="968"/>
      <c r="AY115" s="968"/>
      <c r="AZ115" s="968"/>
      <c r="BA115" s="968"/>
      <c r="BB115" s="968"/>
      <c r="BC115" s="968"/>
      <c r="BD115" s="968"/>
      <c r="BE115" s="968"/>
      <c r="BF115" s="968"/>
      <c r="BG115" s="970"/>
    </row>
    <row r="116" spans="1:59" s="971" customFormat="1">
      <c r="A116" s="966"/>
      <c r="B116" s="967"/>
      <c r="C116" s="968"/>
      <c r="D116" s="968"/>
      <c r="E116" s="969"/>
      <c r="F116" s="969"/>
      <c r="G116" s="969"/>
      <c r="H116" s="968"/>
      <c r="I116" s="968"/>
      <c r="J116" s="968"/>
      <c r="K116" s="968"/>
      <c r="L116" s="968"/>
      <c r="M116" s="968"/>
      <c r="N116" s="968"/>
      <c r="O116" s="968"/>
      <c r="P116" s="968"/>
      <c r="Q116" s="968"/>
      <c r="R116" s="968"/>
      <c r="S116" s="968"/>
      <c r="T116" s="968"/>
      <c r="U116" s="968"/>
      <c r="V116" s="968"/>
      <c r="W116" s="968"/>
      <c r="X116" s="968"/>
      <c r="Y116" s="968"/>
      <c r="Z116" s="968"/>
      <c r="AA116" s="968"/>
      <c r="AB116" s="968"/>
      <c r="AC116" s="968"/>
      <c r="AD116" s="968"/>
      <c r="AE116" s="968"/>
      <c r="AF116" s="968"/>
      <c r="AG116" s="968"/>
      <c r="AH116" s="968"/>
      <c r="AI116" s="968"/>
      <c r="AJ116" s="968"/>
      <c r="AK116" s="968"/>
      <c r="AL116" s="968"/>
      <c r="AM116" s="968"/>
      <c r="AN116" s="968"/>
      <c r="AO116" s="968"/>
      <c r="AP116" s="968"/>
      <c r="AQ116" s="968"/>
      <c r="AR116" s="968"/>
      <c r="AS116" s="968"/>
      <c r="AT116" s="968"/>
      <c r="AU116" s="968"/>
      <c r="AV116" s="968"/>
      <c r="AW116" s="968"/>
      <c r="AX116" s="968"/>
      <c r="AY116" s="968"/>
      <c r="AZ116" s="968"/>
      <c r="BA116" s="968"/>
      <c r="BB116" s="968"/>
      <c r="BC116" s="968"/>
      <c r="BD116" s="968"/>
      <c r="BE116" s="968"/>
      <c r="BF116" s="968"/>
      <c r="BG116" s="970"/>
    </row>
    <row r="117" spans="1:59" s="971" customFormat="1">
      <c r="A117" s="966"/>
      <c r="B117" s="967"/>
      <c r="C117" s="968"/>
      <c r="D117" s="968"/>
      <c r="E117" s="969"/>
      <c r="F117" s="969"/>
      <c r="G117" s="969"/>
      <c r="H117" s="968"/>
      <c r="I117" s="968"/>
      <c r="J117" s="968"/>
      <c r="K117" s="968"/>
      <c r="L117" s="968"/>
      <c r="M117" s="968"/>
      <c r="N117" s="968"/>
      <c r="O117" s="968"/>
      <c r="P117" s="968"/>
      <c r="Q117" s="968"/>
      <c r="R117" s="968"/>
      <c r="S117" s="968"/>
      <c r="T117" s="968"/>
      <c r="U117" s="968"/>
      <c r="V117" s="968"/>
      <c r="W117" s="968"/>
      <c r="X117" s="968"/>
      <c r="Y117" s="968"/>
      <c r="Z117" s="968"/>
      <c r="AA117" s="968"/>
      <c r="AB117" s="968"/>
      <c r="AC117" s="968"/>
      <c r="AD117" s="968"/>
      <c r="AE117" s="968"/>
      <c r="AF117" s="968"/>
      <c r="AG117" s="968"/>
      <c r="AH117" s="968"/>
      <c r="AI117" s="968"/>
      <c r="AJ117" s="968"/>
      <c r="AK117" s="968"/>
      <c r="AL117" s="968"/>
      <c r="AM117" s="968"/>
      <c r="AN117" s="968"/>
      <c r="AO117" s="968"/>
      <c r="AP117" s="968"/>
      <c r="AQ117" s="968"/>
      <c r="AR117" s="968"/>
      <c r="AS117" s="968"/>
      <c r="AT117" s="968"/>
      <c r="AU117" s="968"/>
      <c r="AV117" s="968"/>
      <c r="AW117" s="968"/>
      <c r="AX117" s="968"/>
      <c r="AY117" s="968"/>
      <c r="AZ117" s="968"/>
      <c r="BA117" s="968"/>
      <c r="BB117" s="968"/>
      <c r="BC117" s="968"/>
      <c r="BD117" s="968"/>
      <c r="BE117" s="968"/>
      <c r="BF117" s="968"/>
      <c r="BG117" s="970"/>
    </row>
    <row r="118" spans="1:59" s="971" customFormat="1">
      <c r="A118" s="966"/>
      <c r="B118" s="967"/>
      <c r="C118" s="968"/>
      <c r="D118" s="968"/>
      <c r="E118" s="969"/>
      <c r="F118" s="969"/>
      <c r="G118" s="969"/>
      <c r="H118" s="968"/>
      <c r="I118" s="968"/>
      <c r="J118" s="968"/>
      <c r="K118" s="968"/>
      <c r="L118" s="968"/>
      <c r="M118" s="968"/>
      <c r="N118" s="968"/>
      <c r="O118" s="968"/>
      <c r="P118" s="968"/>
      <c r="Q118" s="968"/>
      <c r="R118" s="968"/>
      <c r="S118" s="968"/>
      <c r="T118" s="968"/>
      <c r="U118" s="968"/>
      <c r="V118" s="968"/>
      <c r="W118" s="968"/>
      <c r="X118" s="968"/>
      <c r="Y118" s="968"/>
      <c r="Z118" s="968"/>
      <c r="AA118" s="968"/>
      <c r="AB118" s="968"/>
      <c r="AC118" s="968"/>
      <c r="AD118" s="968"/>
      <c r="AE118" s="968"/>
      <c r="AF118" s="968"/>
      <c r="AG118" s="968"/>
      <c r="AH118" s="968"/>
      <c r="AI118" s="968"/>
      <c r="AJ118" s="968"/>
      <c r="AK118" s="968"/>
      <c r="AL118" s="968"/>
      <c r="AM118" s="968"/>
      <c r="AN118" s="968"/>
      <c r="AO118" s="968"/>
      <c r="AP118" s="968"/>
      <c r="AQ118" s="968"/>
      <c r="AR118" s="968"/>
      <c r="AS118" s="968"/>
      <c r="AT118" s="968"/>
      <c r="AU118" s="968"/>
      <c r="AV118" s="968"/>
      <c r="AW118" s="968"/>
      <c r="AX118" s="968"/>
      <c r="AY118" s="968"/>
      <c r="AZ118" s="968"/>
      <c r="BA118" s="968"/>
      <c r="BB118" s="968"/>
      <c r="BC118" s="968"/>
      <c r="BD118" s="968"/>
      <c r="BE118" s="968"/>
      <c r="BF118" s="968"/>
      <c r="BG118" s="970"/>
    </row>
    <row r="119" spans="1:59" s="971" customFormat="1">
      <c r="A119" s="966"/>
      <c r="B119" s="967"/>
      <c r="C119" s="968"/>
      <c r="D119" s="968"/>
      <c r="E119" s="969"/>
      <c r="F119" s="969"/>
      <c r="G119" s="969"/>
      <c r="H119" s="968"/>
      <c r="I119" s="968"/>
      <c r="J119" s="968"/>
      <c r="K119" s="968"/>
      <c r="L119" s="968"/>
      <c r="M119" s="968"/>
      <c r="N119" s="968"/>
      <c r="O119" s="968"/>
      <c r="P119" s="968"/>
      <c r="Q119" s="968"/>
      <c r="R119" s="968"/>
      <c r="S119" s="968"/>
      <c r="T119" s="968"/>
      <c r="U119" s="968"/>
      <c r="V119" s="968"/>
      <c r="W119" s="968"/>
      <c r="X119" s="968"/>
      <c r="Y119" s="968"/>
      <c r="Z119" s="968"/>
      <c r="AA119" s="968"/>
      <c r="AB119" s="968"/>
      <c r="AC119" s="968"/>
      <c r="AD119" s="968"/>
      <c r="AE119" s="968"/>
      <c r="AF119" s="968"/>
      <c r="AG119" s="968"/>
      <c r="AH119" s="968"/>
      <c r="AI119" s="968"/>
      <c r="AJ119" s="968"/>
      <c r="AK119" s="968"/>
      <c r="AL119" s="968"/>
      <c r="AM119" s="968"/>
      <c r="AN119" s="968"/>
      <c r="AO119" s="968"/>
      <c r="AP119" s="968"/>
      <c r="AQ119" s="968"/>
      <c r="AR119" s="968"/>
      <c r="AS119" s="968"/>
      <c r="AT119" s="968"/>
      <c r="AU119" s="968"/>
      <c r="AV119" s="968"/>
      <c r="AW119" s="968"/>
      <c r="AX119" s="968"/>
      <c r="AY119" s="968"/>
      <c r="AZ119" s="968"/>
      <c r="BA119" s="968"/>
      <c r="BB119" s="968"/>
      <c r="BC119" s="968"/>
      <c r="BD119" s="968"/>
      <c r="BE119" s="968"/>
      <c r="BF119" s="968"/>
      <c r="BG119" s="970"/>
    </row>
    <row r="120" spans="1:59" s="971" customFormat="1">
      <c r="A120" s="966"/>
      <c r="B120" s="967"/>
      <c r="C120" s="968"/>
      <c r="D120" s="968"/>
      <c r="E120" s="969"/>
      <c r="F120" s="969"/>
      <c r="G120" s="969"/>
      <c r="H120" s="968"/>
      <c r="I120" s="968"/>
      <c r="J120" s="968"/>
      <c r="K120" s="968"/>
      <c r="L120" s="968"/>
      <c r="M120" s="968"/>
      <c r="N120" s="968"/>
      <c r="O120" s="968"/>
      <c r="P120" s="968"/>
      <c r="Q120" s="968"/>
      <c r="R120" s="968"/>
      <c r="S120" s="968"/>
      <c r="T120" s="968"/>
      <c r="U120" s="968"/>
      <c r="V120" s="968"/>
      <c r="W120" s="968"/>
      <c r="X120" s="968"/>
      <c r="Y120" s="968"/>
      <c r="Z120" s="968"/>
      <c r="AA120" s="968"/>
      <c r="AB120" s="968"/>
      <c r="AC120" s="968"/>
      <c r="AD120" s="968"/>
      <c r="AE120" s="968"/>
      <c r="AF120" s="968"/>
      <c r="AG120" s="968"/>
      <c r="AH120" s="968"/>
      <c r="AI120" s="968"/>
      <c r="AJ120" s="968"/>
      <c r="AK120" s="968"/>
      <c r="AL120" s="968"/>
      <c r="AM120" s="968"/>
      <c r="AN120" s="968"/>
      <c r="AO120" s="968"/>
      <c r="AP120" s="968"/>
      <c r="AQ120" s="968"/>
      <c r="AR120" s="968"/>
      <c r="AS120" s="968"/>
      <c r="AT120" s="968"/>
      <c r="AU120" s="968"/>
      <c r="AV120" s="968"/>
      <c r="AW120" s="968"/>
      <c r="AX120" s="968"/>
      <c r="AY120" s="968"/>
      <c r="AZ120" s="968"/>
      <c r="BA120" s="968"/>
      <c r="BB120" s="968"/>
      <c r="BC120" s="968"/>
      <c r="BD120" s="968"/>
      <c r="BE120" s="968"/>
      <c r="BF120" s="968"/>
      <c r="BG120" s="970"/>
    </row>
    <row r="121" spans="1:59" s="971" customFormat="1">
      <c r="A121" s="966"/>
      <c r="B121" s="967"/>
      <c r="C121" s="968"/>
      <c r="D121" s="968"/>
      <c r="E121" s="969"/>
      <c r="F121" s="969"/>
      <c r="G121" s="969"/>
      <c r="H121" s="968"/>
      <c r="I121" s="968"/>
      <c r="J121" s="968"/>
      <c r="K121" s="968"/>
      <c r="L121" s="968"/>
      <c r="M121" s="968"/>
      <c r="N121" s="968"/>
      <c r="O121" s="968"/>
      <c r="P121" s="968"/>
      <c r="Q121" s="968"/>
      <c r="R121" s="968"/>
      <c r="S121" s="968"/>
      <c r="T121" s="968"/>
      <c r="U121" s="968"/>
      <c r="V121" s="968"/>
      <c r="W121" s="968"/>
      <c r="X121" s="968"/>
      <c r="Y121" s="968"/>
      <c r="Z121" s="968"/>
      <c r="AA121" s="968"/>
      <c r="AB121" s="968"/>
      <c r="AC121" s="968"/>
      <c r="AD121" s="968"/>
      <c r="AE121" s="968"/>
      <c r="AF121" s="968"/>
      <c r="AG121" s="968"/>
      <c r="AH121" s="968"/>
      <c r="AI121" s="968"/>
      <c r="AJ121" s="968"/>
      <c r="AK121" s="968"/>
      <c r="AL121" s="968"/>
      <c r="AM121" s="968"/>
      <c r="AN121" s="968"/>
      <c r="AO121" s="968"/>
      <c r="AP121" s="968"/>
      <c r="AQ121" s="968"/>
      <c r="AR121" s="968"/>
      <c r="AS121" s="968"/>
      <c r="AT121" s="968"/>
      <c r="AU121" s="968"/>
      <c r="AV121" s="968"/>
      <c r="AW121" s="968"/>
      <c r="AX121" s="968"/>
      <c r="AY121" s="968"/>
      <c r="AZ121" s="968"/>
      <c r="BA121" s="968"/>
      <c r="BB121" s="968"/>
      <c r="BC121" s="968"/>
      <c r="BD121" s="968"/>
      <c r="BE121" s="968"/>
      <c r="BF121" s="968"/>
      <c r="BG121" s="970"/>
    </row>
    <row r="122" spans="1:59" s="971" customFormat="1">
      <c r="A122" s="966"/>
      <c r="B122" s="967"/>
      <c r="C122" s="968"/>
      <c r="D122" s="968"/>
      <c r="E122" s="969"/>
      <c r="F122" s="969"/>
      <c r="G122" s="969"/>
      <c r="H122" s="968"/>
      <c r="I122" s="968"/>
      <c r="J122" s="968"/>
      <c r="K122" s="968"/>
      <c r="L122" s="968"/>
      <c r="M122" s="968"/>
      <c r="N122" s="968"/>
      <c r="O122" s="968"/>
      <c r="P122" s="968"/>
      <c r="Q122" s="968"/>
      <c r="R122" s="968"/>
      <c r="S122" s="968"/>
      <c r="T122" s="968"/>
      <c r="U122" s="968"/>
      <c r="V122" s="968"/>
      <c r="W122" s="968"/>
      <c r="X122" s="968"/>
      <c r="Y122" s="968"/>
      <c r="Z122" s="968"/>
      <c r="AA122" s="968"/>
      <c r="AB122" s="968"/>
      <c r="AC122" s="968"/>
      <c r="AD122" s="968"/>
      <c r="AE122" s="968"/>
      <c r="AF122" s="968"/>
      <c r="AG122" s="968"/>
      <c r="AH122" s="968"/>
      <c r="AI122" s="968"/>
      <c r="AJ122" s="968"/>
      <c r="AK122" s="968"/>
      <c r="AL122" s="968"/>
      <c r="AM122" s="968"/>
      <c r="AN122" s="968"/>
      <c r="AO122" s="968"/>
      <c r="AP122" s="968"/>
      <c r="AQ122" s="968"/>
      <c r="AR122" s="968"/>
      <c r="AS122" s="968"/>
      <c r="AT122" s="968"/>
      <c r="AU122" s="968"/>
      <c r="AV122" s="968"/>
      <c r="AW122" s="968"/>
      <c r="AX122" s="968"/>
      <c r="AY122" s="968"/>
      <c r="AZ122" s="968"/>
      <c r="BA122" s="968"/>
      <c r="BB122" s="968"/>
      <c r="BC122" s="968"/>
      <c r="BD122" s="968"/>
      <c r="BE122" s="968"/>
      <c r="BF122" s="968"/>
      <c r="BG122" s="970"/>
    </row>
    <row r="123" spans="1:59" s="971" customFormat="1">
      <c r="A123" s="966"/>
      <c r="B123" s="967"/>
      <c r="C123" s="968"/>
      <c r="D123" s="968"/>
      <c r="E123" s="969"/>
      <c r="F123" s="969"/>
      <c r="G123" s="969"/>
      <c r="H123" s="968"/>
      <c r="I123" s="968"/>
      <c r="J123" s="968"/>
      <c r="K123" s="968"/>
      <c r="L123" s="968"/>
      <c r="M123" s="968"/>
      <c r="N123" s="968"/>
      <c r="O123" s="968"/>
      <c r="P123" s="968"/>
      <c r="Q123" s="968"/>
      <c r="R123" s="968"/>
      <c r="S123" s="968"/>
      <c r="T123" s="968"/>
      <c r="U123" s="968"/>
      <c r="V123" s="968"/>
      <c r="W123" s="968"/>
      <c r="X123" s="968"/>
      <c r="Y123" s="968"/>
      <c r="Z123" s="968"/>
      <c r="AA123" s="968"/>
      <c r="AB123" s="968"/>
      <c r="AC123" s="968"/>
      <c r="AD123" s="968"/>
      <c r="AE123" s="968"/>
      <c r="AF123" s="968"/>
      <c r="AG123" s="968"/>
      <c r="AH123" s="968"/>
      <c r="AI123" s="968"/>
      <c r="AJ123" s="968"/>
      <c r="AK123" s="968"/>
      <c r="AL123" s="968"/>
      <c r="AM123" s="968"/>
      <c r="AN123" s="968"/>
      <c r="AO123" s="968"/>
      <c r="AP123" s="968"/>
      <c r="AQ123" s="968"/>
      <c r="AR123" s="968"/>
      <c r="AS123" s="968"/>
      <c r="AT123" s="968"/>
      <c r="AU123" s="968"/>
      <c r="AV123" s="968"/>
      <c r="AW123" s="968"/>
      <c r="AX123" s="968"/>
      <c r="AY123" s="968"/>
      <c r="AZ123" s="968"/>
      <c r="BA123" s="968"/>
      <c r="BB123" s="968"/>
      <c r="BC123" s="968"/>
      <c r="BD123" s="968"/>
      <c r="BE123" s="968"/>
      <c r="BF123" s="968"/>
      <c r="BG123" s="970"/>
    </row>
    <row r="124" spans="1:59" s="971" customFormat="1">
      <c r="A124" s="966"/>
      <c r="B124" s="967"/>
      <c r="C124" s="968"/>
      <c r="D124" s="968"/>
      <c r="E124" s="969"/>
      <c r="F124" s="969"/>
      <c r="G124" s="969"/>
      <c r="H124" s="968"/>
      <c r="I124" s="968"/>
      <c r="J124" s="968"/>
      <c r="K124" s="968"/>
      <c r="L124" s="968"/>
      <c r="M124" s="968"/>
      <c r="N124" s="968"/>
      <c r="O124" s="968"/>
      <c r="P124" s="968"/>
      <c r="Q124" s="968"/>
      <c r="R124" s="968"/>
      <c r="S124" s="968"/>
      <c r="T124" s="968"/>
      <c r="U124" s="968"/>
      <c r="V124" s="968"/>
      <c r="W124" s="968"/>
      <c r="X124" s="968"/>
      <c r="Y124" s="968"/>
      <c r="Z124" s="968"/>
      <c r="AA124" s="968"/>
      <c r="AB124" s="968"/>
      <c r="AC124" s="968"/>
      <c r="AD124" s="968"/>
      <c r="AE124" s="968"/>
      <c r="AF124" s="968"/>
      <c r="AG124" s="968"/>
      <c r="AH124" s="968"/>
      <c r="AI124" s="968"/>
      <c r="AJ124" s="968"/>
      <c r="AK124" s="968"/>
      <c r="AL124" s="968"/>
      <c r="AM124" s="968"/>
      <c r="AN124" s="968"/>
      <c r="AO124" s="968"/>
      <c r="AP124" s="968"/>
      <c r="AQ124" s="968"/>
      <c r="AR124" s="968"/>
      <c r="AS124" s="968"/>
      <c r="AT124" s="968"/>
      <c r="AU124" s="968"/>
      <c r="AV124" s="968"/>
      <c r="AW124" s="968"/>
      <c r="AX124" s="968"/>
      <c r="AY124" s="968"/>
      <c r="AZ124" s="968"/>
      <c r="BA124" s="968"/>
      <c r="BB124" s="968"/>
      <c r="BC124" s="968"/>
      <c r="BD124" s="968"/>
      <c r="BE124" s="968"/>
      <c r="BF124" s="968"/>
      <c r="BG124" s="970"/>
    </row>
    <row r="125" spans="1:59" s="971" customFormat="1">
      <c r="A125" s="966"/>
      <c r="B125" s="967"/>
      <c r="C125" s="968"/>
      <c r="D125" s="968"/>
      <c r="E125" s="969"/>
      <c r="F125" s="969"/>
      <c r="G125" s="969"/>
      <c r="H125" s="968"/>
      <c r="I125" s="968"/>
      <c r="J125" s="968"/>
      <c r="K125" s="968"/>
      <c r="L125" s="968"/>
      <c r="M125" s="968"/>
      <c r="N125" s="968"/>
      <c r="O125" s="968"/>
      <c r="P125" s="968"/>
      <c r="Q125" s="968"/>
      <c r="R125" s="968"/>
      <c r="S125" s="968"/>
      <c r="T125" s="968"/>
      <c r="U125" s="968"/>
      <c r="V125" s="968"/>
      <c r="W125" s="968"/>
      <c r="X125" s="968"/>
      <c r="Y125" s="968"/>
      <c r="Z125" s="968"/>
      <c r="AA125" s="968"/>
      <c r="AB125" s="968"/>
      <c r="AC125" s="968"/>
      <c r="AD125" s="968"/>
      <c r="AE125" s="968"/>
      <c r="AF125" s="968"/>
      <c r="AG125" s="968"/>
      <c r="AH125" s="968"/>
      <c r="AI125" s="968"/>
      <c r="AJ125" s="968"/>
      <c r="AK125" s="968"/>
      <c r="AL125" s="968"/>
      <c r="AM125" s="968"/>
      <c r="AN125" s="968"/>
      <c r="AO125" s="968"/>
      <c r="AP125" s="968"/>
      <c r="AQ125" s="968"/>
      <c r="AR125" s="968"/>
      <c r="AS125" s="968"/>
      <c r="AT125" s="968"/>
      <c r="AU125" s="968"/>
      <c r="AV125" s="968"/>
      <c r="AW125" s="968"/>
      <c r="AX125" s="968"/>
      <c r="AY125" s="968"/>
      <c r="AZ125" s="968"/>
      <c r="BA125" s="968"/>
      <c r="BB125" s="968"/>
      <c r="BC125" s="968"/>
      <c r="BD125" s="968"/>
      <c r="BE125" s="968"/>
      <c r="BF125" s="968"/>
      <c r="BG125" s="970"/>
    </row>
    <row r="126" spans="1:59" s="971" customFormat="1">
      <c r="A126" s="966"/>
      <c r="B126" s="967"/>
      <c r="C126" s="968"/>
      <c r="D126" s="968"/>
      <c r="E126" s="969"/>
      <c r="F126" s="969"/>
      <c r="G126" s="969"/>
      <c r="H126" s="968"/>
      <c r="I126" s="968"/>
      <c r="J126" s="968"/>
      <c r="K126" s="968"/>
      <c r="L126" s="968"/>
      <c r="M126" s="968"/>
      <c r="N126" s="968"/>
      <c r="O126" s="968"/>
      <c r="P126" s="968"/>
      <c r="Q126" s="968"/>
      <c r="R126" s="968"/>
      <c r="S126" s="968"/>
      <c r="T126" s="968"/>
      <c r="U126" s="968"/>
      <c r="V126" s="968"/>
      <c r="W126" s="968"/>
      <c r="X126" s="968"/>
      <c r="Y126" s="968"/>
      <c r="Z126" s="968"/>
      <c r="AA126" s="968"/>
      <c r="AB126" s="968"/>
      <c r="AC126" s="968"/>
      <c r="AD126" s="968"/>
      <c r="AE126" s="968"/>
      <c r="AF126" s="968"/>
      <c r="AG126" s="968"/>
      <c r="AH126" s="968"/>
      <c r="AI126" s="968"/>
      <c r="AJ126" s="968"/>
      <c r="AK126" s="968"/>
      <c r="AL126" s="968"/>
      <c r="AM126" s="968"/>
      <c r="AN126" s="968"/>
      <c r="AO126" s="968"/>
      <c r="AP126" s="968"/>
      <c r="AQ126" s="968"/>
      <c r="AR126" s="968"/>
      <c r="AS126" s="968"/>
      <c r="AT126" s="968"/>
      <c r="AU126" s="968"/>
      <c r="AV126" s="968"/>
      <c r="AW126" s="968"/>
      <c r="AX126" s="968"/>
      <c r="AY126" s="968"/>
      <c r="AZ126" s="968"/>
      <c r="BA126" s="968"/>
      <c r="BB126" s="968"/>
      <c r="BC126" s="968"/>
      <c r="BD126" s="968"/>
      <c r="BE126" s="968"/>
      <c r="BF126" s="968"/>
      <c r="BG126" s="970"/>
    </row>
    <row r="127" spans="1:59" s="971" customFormat="1">
      <c r="A127" s="966"/>
      <c r="B127" s="967"/>
      <c r="C127" s="968"/>
      <c r="D127" s="968"/>
      <c r="E127" s="969"/>
      <c r="F127" s="969"/>
      <c r="G127" s="969"/>
      <c r="H127" s="968"/>
      <c r="I127" s="968"/>
      <c r="J127" s="968"/>
      <c r="K127" s="968"/>
      <c r="L127" s="968"/>
      <c r="M127" s="968"/>
      <c r="N127" s="968"/>
      <c r="O127" s="968"/>
      <c r="P127" s="968"/>
      <c r="Q127" s="968"/>
      <c r="R127" s="968"/>
      <c r="S127" s="968"/>
      <c r="T127" s="968"/>
      <c r="U127" s="968"/>
      <c r="V127" s="968"/>
      <c r="W127" s="968"/>
      <c r="X127" s="968"/>
      <c r="Y127" s="968"/>
      <c r="Z127" s="968"/>
      <c r="AA127" s="968"/>
      <c r="AB127" s="968"/>
      <c r="AC127" s="968"/>
      <c r="AD127" s="968"/>
      <c r="AE127" s="968"/>
      <c r="AF127" s="968"/>
      <c r="AG127" s="968"/>
      <c r="AH127" s="968"/>
      <c r="AI127" s="968"/>
      <c r="AJ127" s="968"/>
      <c r="AK127" s="968"/>
      <c r="AL127" s="968"/>
      <c r="AM127" s="968"/>
      <c r="AN127" s="968"/>
      <c r="AO127" s="968"/>
      <c r="AP127" s="968"/>
      <c r="AQ127" s="968"/>
      <c r="AR127" s="968"/>
      <c r="AS127" s="968"/>
      <c r="AT127" s="968"/>
      <c r="AU127" s="968"/>
      <c r="AV127" s="968"/>
      <c r="AW127" s="968"/>
      <c r="AX127" s="968"/>
      <c r="AY127" s="968"/>
      <c r="AZ127" s="968"/>
      <c r="BA127" s="968"/>
      <c r="BB127" s="968"/>
      <c r="BC127" s="968"/>
      <c r="BD127" s="968"/>
      <c r="BE127" s="968"/>
      <c r="BF127" s="968"/>
      <c r="BG127" s="970"/>
    </row>
    <row r="128" spans="1:59" s="971" customFormat="1">
      <c r="A128" s="966"/>
      <c r="B128" s="967"/>
      <c r="C128" s="968"/>
      <c r="D128" s="968"/>
      <c r="E128" s="969"/>
      <c r="F128" s="969"/>
      <c r="G128" s="969"/>
      <c r="H128" s="968"/>
      <c r="I128" s="968"/>
      <c r="J128" s="968"/>
      <c r="K128" s="968"/>
      <c r="L128" s="968"/>
      <c r="M128" s="968"/>
      <c r="N128" s="968"/>
      <c r="O128" s="968"/>
      <c r="P128" s="968"/>
      <c r="Q128" s="968"/>
      <c r="R128" s="968"/>
      <c r="S128" s="968"/>
      <c r="T128" s="968"/>
      <c r="U128" s="968"/>
      <c r="V128" s="968"/>
      <c r="W128" s="968"/>
      <c r="X128" s="968"/>
      <c r="Y128" s="968"/>
      <c r="Z128" s="968"/>
      <c r="AA128" s="968"/>
      <c r="AB128" s="968"/>
      <c r="AC128" s="968"/>
      <c r="AD128" s="968"/>
      <c r="AE128" s="968"/>
      <c r="AF128" s="968"/>
      <c r="AG128" s="968"/>
      <c r="AH128" s="968"/>
      <c r="AI128" s="968"/>
      <c r="AJ128" s="968"/>
      <c r="AK128" s="968"/>
      <c r="AL128" s="968"/>
      <c r="AM128" s="968"/>
      <c r="AN128" s="968"/>
      <c r="AO128" s="968"/>
      <c r="AP128" s="968"/>
      <c r="AQ128" s="968"/>
      <c r="AR128" s="968"/>
      <c r="AS128" s="968"/>
      <c r="AT128" s="968"/>
      <c r="AU128" s="968"/>
      <c r="AV128" s="968"/>
      <c r="AW128" s="968"/>
      <c r="AX128" s="968"/>
      <c r="AY128" s="968"/>
      <c r="AZ128" s="968"/>
      <c r="BA128" s="968"/>
      <c r="BB128" s="968"/>
      <c r="BC128" s="968"/>
      <c r="BD128" s="968"/>
      <c r="BE128" s="968"/>
      <c r="BF128" s="968"/>
      <c r="BG128" s="970"/>
    </row>
    <row r="129" spans="1:59" s="971" customFormat="1">
      <c r="A129" s="966"/>
      <c r="B129" s="967"/>
      <c r="C129" s="968"/>
      <c r="D129" s="968"/>
      <c r="E129" s="969"/>
      <c r="F129" s="969"/>
      <c r="G129" s="969"/>
      <c r="H129" s="968"/>
      <c r="I129" s="968"/>
      <c r="J129" s="968"/>
      <c r="K129" s="968"/>
      <c r="L129" s="968"/>
      <c r="M129" s="968"/>
      <c r="N129" s="968"/>
      <c r="O129" s="968"/>
      <c r="P129" s="968"/>
      <c r="Q129" s="968"/>
      <c r="R129" s="968"/>
      <c r="S129" s="968"/>
      <c r="T129" s="968"/>
      <c r="U129" s="968"/>
      <c r="V129" s="968"/>
      <c r="W129" s="968"/>
      <c r="X129" s="968"/>
      <c r="Y129" s="968"/>
      <c r="Z129" s="968"/>
      <c r="AA129" s="968"/>
      <c r="AB129" s="968"/>
      <c r="AC129" s="968"/>
      <c r="AD129" s="968"/>
      <c r="AE129" s="968"/>
      <c r="AF129" s="968"/>
      <c r="AG129" s="968"/>
      <c r="AH129" s="968"/>
      <c r="AI129" s="968"/>
      <c r="AJ129" s="968"/>
      <c r="AK129" s="968"/>
      <c r="AL129" s="968"/>
      <c r="AM129" s="968"/>
      <c r="AN129" s="968"/>
      <c r="AO129" s="968"/>
      <c r="AP129" s="968"/>
      <c r="AQ129" s="968"/>
      <c r="AR129" s="968"/>
      <c r="AS129" s="968"/>
      <c r="AT129" s="968"/>
      <c r="AU129" s="968"/>
      <c r="AV129" s="968"/>
      <c r="AW129" s="968"/>
      <c r="AX129" s="968"/>
      <c r="AY129" s="968"/>
      <c r="AZ129" s="968"/>
      <c r="BA129" s="968"/>
      <c r="BB129" s="968"/>
      <c r="BC129" s="968"/>
      <c r="BD129" s="968"/>
      <c r="BE129" s="968"/>
      <c r="BF129" s="968"/>
      <c r="BG129" s="970"/>
    </row>
    <row r="130" spans="1:59" s="971" customFormat="1">
      <c r="A130" s="966"/>
      <c r="B130" s="967"/>
      <c r="C130" s="968"/>
      <c r="D130" s="968"/>
      <c r="E130" s="969"/>
      <c r="F130" s="969"/>
      <c r="G130" s="969"/>
      <c r="H130" s="968"/>
      <c r="I130" s="968"/>
      <c r="J130" s="968"/>
      <c r="K130" s="968"/>
      <c r="L130" s="968"/>
      <c r="M130" s="968"/>
      <c r="N130" s="968"/>
      <c r="O130" s="968"/>
      <c r="P130" s="968"/>
      <c r="Q130" s="968"/>
      <c r="R130" s="968"/>
      <c r="S130" s="968"/>
      <c r="T130" s="968"/>
      <c r="U130" s="968"/>
      <c r="V130" s="968"/>
      <c r="W130" s="968"/>
      <c r="X130" s="968"/>
      <c r="Y130" s="968"/>
      <c r="Z130" s="968"/>
      <c r="AA130" s="968"/>
      <c r="AB130" s="968"/>
      <c r="AC130" s="968"/>
      <c r="AD130" s="968"/>
      <c r="AE130" s="968"/>
      <c r="AF130" s="968"/>
      <c r="AG130" s="968"/>
      <c r="AH130" s="968"/>
      <c r="AI130" s="968"/>
      <c r="AJ130" s="968"/>
      <c r="AK130" s="968"/>
      <c r="AL130" s="968"/>
      <c r="AM130" s="968"/>
      <c r="AN130" s="968"/>
      <c r="AO130" s="968"/>
      <c r="AP130" s="968"/>
      <c r="AQ130" s="968"/>
      <c r="AR130" s="968"/>
      <c r="AS130" s="968"/>
      <c r="AT130" s="968"/>
      <c r="AU130" s="968"/>
      <c r="AV130" s="968"/>
      <c r="AW130" s="968"/>
      <c r="AX130" s="968"/>
      <c r="AY130" s="968"/>
      <c r="AZ130" s="968"/>
      <c r="BA130" s="968"/>
      <c r="BB130" s="968"/>
      <c r="BC130" s="968"/>
      <c r="BD130" s="968"/>
      <c r="BE130" s="968"/>
      <c r="BF130" s="968"/>
      <c r="BG130" s="970"/>
    </row>
    <row r="131" spans="1:59" s="971" customFormat="1">
      <c r="A131" s="966"/>
      <c r="B131" s="967"/>
      <c r="C131" s="968"/>
      <c r="D131" s="968"/>
      <c r="E131" s="969"/>
      <c r="F131" s="969"/>
      <c r="G131" s="969"/>
      <c r="H131" s="968"/>
      <c r="I131" s="968"/>
      <c r="J131" s="968"/>
      <c r="K131" s="968"/>
      <c r="L131" s="968"/>
      <c r="M131" s="968"/>
      <c r="N131" s="968"/>
      <c r="O131" s="968"/>
      <c r="P131" s="968"/>
      <c r="Q131" s="968"/>
      <c r="R131" s="968"/>
      <c r="S131" s="968"/>
      <c r="T131" s="968"/>
      <c r="U131" s="968"/>
      <c r="V131" s="968"/>
      <c r="W131" s="968"/>
      <c r="X131" s="968"/>
      <c r="Y131" s="968"/>
      <c r="Z131" s="968"/>
      <c r="AA131" s="968"/>
      <c r="AB131" s="968"/>
      <c r="AC131" s="968"/>
      <c r="AD131" s="968"/>
      <c r="AE131" s="968"/>
      <c r="AF131" s="968"/>
      <c r="AG131" s="968"/>
      <c r="AH131" s="968"/>
      <c r="AI131" s="968"/>
      <c r="AJ131" s="968"/>
      <c r="AK131" s="968"/>
      <c r="AL131" s="968"/>
      <c r="AM131" s="968"/>
      <c r="AN131" s="968"/>
      <c r="AO131" s="968"/>
      <c r="AP131" s="968"/>
      <c r="AQ131" s="968"/>
      <c r="AR131" s="968"/>
      <c r="AS131" s="968"/>
      <c r="AT131" s="968"/>
      <c r="AU131" s="968"/>
      <c r="AV131" s="968"/>
      <c r="AW131" s="968"/>
      <c r="AX131" s="968"/>
      <c r="AY131" s="968"/>
      <c r="AZ131" s="968"/>
      <c r="BA131" s="968"/>
      <c r="BB131" s="968"/>
      <c r="BC131" s="968"/>
      <c r="BD131" s="968"/>
      <c r="BE131" s="968"/>
      <c r="BF131" s="968"/>
      <c r="BG131" s="970"/>
    </row>
    <row r="132" spans="1:59" s="971" customFormat="1">
      <c r="A132" s="966"/>
      <c r="B132" s="967"/>
      <c r="C132" s="968"/>
      <c r="D132" s="968"/>
      <c r="E132" s="969"/>
      <c r="F132" s="969"/>
      <c r="G132" s="969"/>
      <c r="H132" s="968"/>
      <c r="I132" s="968"/>
      <c r="J132" s="968"/>
      <c r="K132" s="968"/>
      <c r="L132" s="968"/>
      <c r="M132" s="968"/>
      <c r="N132" s="968"/>
      <c r="O132" s="968"/>
      <c r="P132" s="968"/>
      <c r="Q132" s="968"/>
      <c r="R132" s="968"/>
      <c r="S132" s="968"/>
      <c r="T132" s="968"/>
      <c r="U132" s="968"/>
      <c r="V132" s="968"/>
      <c r="W132" s="968"/>
      <c r="X132" s="968"/>
      <c r="Y132" s="968"/>
      <c r="Z132" s="968"/>
      <c r="AA132" s="968"/>
      <c r="AB132" s="968"/>
      <c r="AC132" s="968"/>
      <c r="AD132" s="968"/>
      <c r="AE132" s="968"/>
      <c r="AF132" s="968"/>
      <c r="AG132" s="968"/>
      <c r="AH132" s="968"/>
      <c r="AI132" s="968"/>
      <c r="AJ132" s="968"/>
      <c r="AK132" s="968"/>
      <c r="AL132" s="968"/>
      <c r="AM132" s="968"/>
      <c r="AN132" s="968"/>
      <c r="AO132" s="968"/>
      <c r="AP132" s="968"/>
      <c r="AQ132" s="968"/>
      <c r="AR132" s="968"/>
      <c r="AS132" s="968"/>
      <c r="AT132" s="968"/>
      <c r="AU132" s="968"/>
      <c r="AV132" s="968"/>
      <c r="AW132" s="968"/>
      <c r="AX132" s="968"/>
      <c r="AY132" s="968"/>
      <c r="AZ132" s="968"/>
      <c r="BA132" s="968"/>
      <c r="BB132" s="968"/>
      <c r="BC132" s="968"/>
      <c r="BD132" s="968"/>
      <c r="BE132" s="968"/>
      <c r="BF132" s="968"/>
      <c r="BG132" s="970"/>
    </row>
    <row r="133" spans="1:59" s="971" customFormat="1">
      <c r="A133" s="966"/>
      <c r="B133" s="967"/>
      <c r="C133" s="968"/>
      <c r="D133" s="968"/>
      <c r="E133" s="969"/>
      <c r="F133" s="969"/>
      <c r="G133" s="969"/>
      <c r="H133" s="968"/>
      <c r="I133" s="968"/>
      <c r="J133" s="968"/>
      <c r="K133" s="968"/>
      <c r="L133" s="968"/>
      <c r="M133" s="968"/>
      <c r="N133" s="968"/>
      <c r="O133" s="968"/>
      <c r="P133" s="968"/>
      <c r="Q133" s="968"/>
      <c r="R133" s="968"/>
      <c r="S133" s="968"/>
      <c r="T133" s="968"/>
      <c r="U133" s="968"/>
      <c r="V133" s="968"/>
      <c r="W133" s="968"/>
      <c r="X133" s="968"/>
      <c r="Y133" s="968"/>
      <c r="Z133" s="968"/>
      <c r="AA133" s="968"/>
      <c r="AB133" s="968"/>
      <c r="AC133" s="968"/>
      <c r="AD133" s="968"/>
      <c r="AE133" s="968"/>
      <c r="AF133" s="968"/>
      <c r="AG133" s="968"/>
      <c r="AH133" s="968"/>
      <c r="AI133" s="968"/>
      <c r="AJ133" s="968"/>
      <c r="AK133" s="968"/>
      <c r="AL133" s="968"/>
      <c r="AM133" s="968"/>
      <c r="AN133" s="968"/>
      <c r="AO133" s="968"/>
      <c r="AP133" s="968"/>
      <c r="AQ133" s="968"/>
      <c r="AR133" s="968"/>
      <c r="AS133" s="968"/>
      <c r="AT133" s="968"/>
      <c r="AU133" s="968"/>
      <c r="AV133" s="968"/>
      <c r="AW133" s="968"/>
      <c r="AX133" s="968"/>
      <c r="AY133" s="968"/>
      <c r="AZ133" s="968"/>
      <c r="BA133" s="968"/>
      <c r="BB133" s="968"/>
      <c r="BC133" s="968"/>
      <c r="BD133" s="968"/>
      <c r="BE133" s="968"/>
      <c r="BF133" s="968"/>
      <c r="BG133" s="970"/>
    </row>
    <row r="134" spans="1:59" s="971" customFormat="1">
      <c r="A134" s="966"/>
      <c r="B134" s="967"/>
      <c r="C134" s="968"/>
      <c r="D134" s="968"/>
      <c r="E134" s="969"/>
      <c r="F134" s="969"/>
      <c r="G134" s="969"/>
      <c r="H134" s="968"/>
      <c r="I134" s="968"/>
      <c r="J134" s="968"/>
      <c r="K134" s="968"/>
      <c r="L134" s="968"/>
      <c r="M134" s="968"/>
      <c r="N134" s="968"/>
      <c r="O134" s="968"/>
      <c r="P134" s="968"/>
      <c r="Q134" s="968"/>
      <c r="R134" s="968"/>
      <c r="S134" s="968"/>
      <c r="T134" s="968"/>
      <c r="U134" s="968"/>
      <c r="V134" s="968"/>
      <c r="W134" s="968"/>
      <c r="X134" s="968"/>
      <c r="Y134" s="968"/>
      <c r="Z134" s="968"/>
      <c r="AA134" s="968"/>
      <c r="AB134" s="968"/>
      <c r="AC134" s="968"/>
      <c r="AD134" s="968"/>
      <c r="AE134" s="968"/>
      <c r="AF134" s="968"/>
      <c r="AG134" s="968"/>
      <c r="AH134" s="968"/>
      <c r="AI134" s="968"/>
      <c r="AJ134" s="968"/>
      <c r="AK134" s="968"/>
      <c r="AL134" s="968"/>
      <c r="AM134" s="968"/>
      <c r="AN134" s="968"/>
      <c r="AO134" s="968"/>
      <c r="AP134" s="968"/>
      <c r="AQ134" s="968"/>
      <c r="AR134" s="968"/>
      <c r="AS134" s="968"/>
      <c r="AT134" s="968"/>
      <c r="AU134" s="968"/>
      <c r="AV134" s="968"/>
      <c r="AW134" s="968"/>
      <c r="AX134" s="968"/>
      <c r="AY134" s="968"/>
      <c r="AZ134" s="968"/>
      <c r="BA134" s="968"/>
      <c r="BB134" s="968"/>
      <c r="BC134" s="968"/>
      <c r="BD134" s="968"/>
      <c r="BE134" s="968"/>
      <c r="BF134" s="968"/>
      <c r="BG134" s="970"/>
    </row>
    <row r="135" spans="1:59" s="971" customFormat="1">
      <c r="A135" s="966"/>
      <c r="B135" s="967"/>
      <c r="C135" s="968"/>
      <c r="D135" s="968"/>
      <c r="E135" s="969"/>
      <c r="F135" s="969"/>
      <c r="G135" s="969"/>
      <c r="H135" s="968"/>
      <c r="I135" s="968"/>
      <c r="J135" s="968"/>
      <c r="K135" s="968"/>
      <c r="L135" s="968"/>
      <c r="M135" s="968"/>
      <c r="N135" s="968"/>
      <c r="O135" s="968"/>
      <c r="P135" s="968"/>
      <c r="Q135" s="968"/>
      <c r="R135" s="968"/>
      <c r="S135" s="968"/>
      <c r="T135" s="968"/>
      <c r="U135" s="968"/>
      <c r="V135" s="968"/>
      <c r="W135" s="968"/>
      <c r="X135" s="968"/>
      <c r="Y135" s="968"/>
      <c r="Z135" s="968"/>
      <c r="AA135" s="968"/>
      <c r="AB135" s="968"/>
      <c r="AC135" s="968"/>
      <c r="AD135" s="968"/>
      <c r="AE135" s="968"/>
      <c r="AF135" s="968"/>
      <c r="AG135" s="968"/>
      <c r="AH135" s="968"/>
      <c r="AI135" s="968"/>
      <c r="AJ135" s="968"/>
      <c r="AK135" s="968"/>
      <c r="AL135" s="968"/>
      <c r="AM135" s="968"/>
      <c r="AN135" s="968"/>
      <c r="AO135" s="968"/>
      <c r="AP135" s="968"/>
      <c r="AQ135" s="968"/>
      <c r="AR135" s="968"/>
      <c r="AS135" s="968"/>
      <c r="AT135" s="968"/>
      <c r="AU135" s="968"/>
      <c r="AV135" s="968"/>
      <c r="AW135" s="968"/>
      <c r="AX135" s="968"/>
      <c r="AY135" s="968"/>
      <c r="AZ135" s="968"/>
      <c r="BA135" s="968"/>
      <c r="BB135" s="968"/>
      <c r="BC135" s="968"/>
      <c r="BD135" s="968"/>
      <c r="BE135" s="968"/>
      <c r="BF135" s="968"/>
      <c r="BG135" s="970"/>
    </row>
    <row r="136" spans="1:59" s="971" customFormat="1">
      <c r="A136" s="966"/>
      <c r="B136" s="967"/>
      <c r="C136" s="968"/>
      <c r="D136" s="968"/>
      <c r="E136" s="969"/>
      <c r="F136" s="969"/>
      <c r="G136" s="969"/>
      <c r="H136" s="968"/>
      <c r="I136" s="968"/>
      <c r="J136" s="968"/>
      <c r="K136" s="968"/>
      <c r="L136" s="968"/>
      <c r="M136" s="968"/>
      <c r="N136" s="968"/>
      <c r="O136" s="968"/>
      <c r="P136" s="968"/>
      <c r="Q136" s="968"/>
      <c r="R136" s="968"/>
      <c r="S136" s="968"/>
      <c r="T136" s="968"/>
      <c r="U136" s="968"/>
      <c r="V136" s="968"/>
      <c r="W136" s="968"/>
      <c r="X136" s="968"/>
      <c r="Y136" s="968"/>
      <c r="Z136" s="968"/>
      <c r="AA136" s="968"/>
      <c r="AB136" s="968"/>
      <c r="AC136" s="968"/>
      <c r="AD136" s="968"/>
      <c r="AE136" s="968"/>
      <c r="AF136" s="968"/>
      <c r="AG136" s="968"/>
      <c r="AH136" s="968"/>
      <c r="AI136" s="968"/>
      <c r="AJ136" s="968"/>
      <c r="AK136" s="968"/>
      <c r="AL136" s="968"/>
      <c r="AM136" s="968"/>
      <c r="AN136" s="968"/>
      <c r="AO136" s="968"/>
      <c r="AP136" s="968"/>
      <c r="AQ136" s="968"/>
      <c r="AR136" s="968"/>
      <c r="AS136" s="968"/>
      <c r="AT136" s="968"/>
      <c r="AU136" s="968"/>
      <c r="AV136" s="968"/>
      <c r="AW136" s="968"/>
      <c r="AX136" s="968"/>
      <c r="AY136" s="968"/>
      <c r="AZ136" s="968"/>
      <c r="BA136" s="968"/>
      <c r="BB136" s="968"/>
      <c r="BC136" s="968"/>
      <c r="BD136" s="968"/>
      <c r="BE136" s="968"/>
      <c r="BF136" s="968"/>
      <c r="BG136" s="970"/>
    </row>
    <row r="137" spans="1:59" s="971" customFormat="1">
      <c r="A137" s="966"/>
      <c r="B137" s="967"/>
      <c r="C137" s="968"/>
      <c r="D137" s="968"/>
      <c r="E137" s="969"/>
      <c r="F137" s="969"/>
      <c r="G137" s="969"/>
      <c r="H137" s="968"/>
      <c r="I137" s="968"/>
      <c r="J137" s="968"/>
      <c r="K137" s="968"/>
      <c r="L137" s="968"/>
      <c r="M137" s="968"/>
      <c r="N137" s="968"/>
      <c r="O137" s="968"/>
      <c r="P137" s="968"/>
      <c r="Q137" s="968"/>
      <c r="R137" s="968"/>
      <c r="S137" s="968"/>
      <c r="T137" s="968"/>
      <c r="U137" s="968"/>
      <c r="V137" s="968"/>
      <c r="W137" s="968"/>
      <c r="X137" s="968"/>
      <c r="Y137" s="968"/>
      <c r="Z137" s="968"/>
      <c r="AA137" s="968"/>
      <c r="AB137" s="968"/>
      <c r="AC137" s="968"/>
      <c r="AD137" s="968"/>
      <c r="AE137" s="968"/>
      <c r="AF137" s="968"/>
      <c r="AG137" s="968"/>
      <c r="AH137" s="968"/>
      <c r="AI137" s="968"/>
      <c r="AJ137" s="968"/>
      <c r="AK137" s="968"/>
      <c r="AL137" s="968"/>
      <c r="AM137" s="968"/>
      <c r="AN137" s="968"/>
      <c r="AO137" s="968"/>
      <c r="AP137" s="968"/>
      <c r="AQ137" s="968"/>
      <c r="AR137" s="968"/>
      <c r="AS137" s="968"/>
      <c r="AT137" s="968"/>
      <c r="AU137" s="968"/>
      <c r="AV137" s="968"/>
      <c r="AW137" s="968"/>
      <c r="AX137" s="968"/>
      <c r="AY137" s="968"/>
      <c r="AZ137" s="968"/>
      <c r="BA137" s="968"/>
      <c r="BB137" s="968"/>
      <c r="BC137" s="968"/>
      <c r="BD137" s="968"/>
      <c r="BE137" s="968"/>
      <c r="BF137" s="968"/>
      <c r="BG137" s="970"/>
    </row>
    <row r="138" spans="1:59" s="971" customFormat="1">
      <c r="A138" s="966"/>
      <c r="B138" s="967"/>
      <c r="C138" s="968"/>
      <c r="D138" s="968"/>
      <c r="E138" s="969"/>
      <c r="F138" s="969"/>
      <c r="G138" s="969"/>
      <c r="H138" s="968"/>
      <c r="I138" s="968"/>
      <c r="J138" s="968"/>
      <c r="K138" s="968"/>
      <c r="L138" s="968"/>
      <c r="M138" s="968"/>
      <c r="N138" s="968"/>
      <c r="O138" s="968"/>
      <c r="P138" s="968"/>
      <c r="Q138" s="968"/>
      <c r="R138" s="968"/>
      <c r="S138" s="968"/>
      <c r="T138" s="968"/>
      <c r="U138" s="968"/>
      <c r="V138" s="968"/>
      <c r="W138" s="968"/>
      <c r="X138" s="968"/>
      <c r="Y138" s="968"/>
      <c r="Z138" s="968"/>
      <c r="AA138" s="968"/>
      <c r="AB138" s="968"/>
      <c r="AC138" s="968"/>
      <c r="AD138" s="968"/>
      <c r="AE138" s="968"/>
      <c r="AF138" s="968"/>
      <c r="AG138" s="968"/>
      <c r="AH138" s="968"/>
      <c r="AI138" s="968"/>
      <c r="AJ138" s="968"/>
      <c r="AK138" s="968"/>
      <c r="AL138" s="968"/>
      <c r="AM138" s="968"/>
      <c r="AN138" s="968"/>
      <c r="AO138" s="968"/>
      <c r="AP138" s="968"/>
      <c r="AQ138" s="968"/>
      <c r="AR138" s="968"/>
      <c r="AS138" s="968"/>
      <c r="AT138" s="968"/>
      <c r="AU138" s="968"/>
      <c r="AV138" s="968"/>
      <c r="AW138" s="968"/>
      <c r="AX138" s="968"/>
      <c r="AY138" s="968"/>
      <c r="AZ138" s="968"/>
      <c r="BA138" s="968"/>
      <c r="BB138" s="968"/>
      <c r="BC138" s="968"/>
      <c r="BD138" s="968"/>
      <c r="BE138" s="968"/>
      <c r="BF138" s="968"/>
      <c r="BG138" s="970"/>
    </row>
    <row r="139" spans="1:59" s="971" customFormat="1">
      <c r="A139" s="966"/>
      <c r="B139" s="967"/>
      <c r="C139" s="968"/>
      <c r="D139" s="968"/>
      <c r="E139" s="969"/>
      <c r="F139" s="969"/>
      <c r="G139" s="969"/>
      <c r="H139" s="968"/>
      <c r="I139" s="968"/>
      <c r="J139" s="968"/>
      <c r="K139" s="968"/>
      <c r="L139" s="968"/>
      <c r="M139" s="968"/>
      <c r="N139" s="968"/>
      <c r="O139" s="968"/>
      <c r="P139" s="968"/>
      <c r="Q139" s="968"/>
      <c r="R139" s="968"/>
      <c r="S139" s="968"/>
      <c r="T139" s="968"/>
      <c r="U139" s="968"/>
      <c r="V139" s="968"/>
      <c r="W139" s="968"/>
      <c r="X139" s="968"/>
      <c r="Y139" s="968"/>
      <c r="Z139" s="968"/>
      <c r="AA139" s="968"/>
      <c r="AB139" s="968"/>
      <c r="AC139" s="968"/>
      <c r="AD139" s="968"/>
      <c r="AE139" s="968"/>
      <c r="AF139" s="968"/>
      <c r="AG139" s="968"/>
      <c r="AH139" s="968"/>
      <c r="AI139" s="968"/>
      <c r="AJ139" s="968"/>
      <c r="AK139" s="968"/>
      <c r="AL139" s="968"/>
      <c r="AM139" s="968"/>
      <c r="AN139" s="968"/>
      <c r="AO139" s="968"/>
      <c r="AP139" s="968"/>
      <c r="AQ139" s="968"/>
      <c r="AR139" s="968"/>
      <c r="AS139" s="968"/>
      <c r="AT139" s="968"/>
      <c r="AU139" s="968"/>
      <c r="AV139" s="968"/>
      <c r="AW139" s="968"/>
      <c r="AX139" s="968"/>
      <c r="AY139" s="968"/>
      <c r="AZ139" s="968"/>
      <c r="BA139" s="968"/>
      <c r="BB139" s="968"/>
      <c r="BC139" s="968"/>
      <c r="BD139" s="968"/>
      <c r="BE139" s="968"/>
      <c r="BF139" s="968"/>
      <c r="BG139" s="970"/>
    </row>
    <row r="140" spans="1:59" s="971" customFormat="1">
      <c r="A140" s="966"/>
      <c r="B140" s="967"/>
      <c r="C140" s="968"/>
      <c r="D140" s="968"/>
      <c r="E140" s="969"/>
      <c r="F140" s="969"/>
      <c r="G140" s="969"/>
      <c r="H140" s="968"/>
      <c r="I140" s="968"/>
      <c r="J140" s="968"/>
      <c r="K140" s="968"/>
      <c r="L140" s="968"/>
      <c r="M140" s="968"/>
      <c r="N140" s="968"/>
      <c r="O140" s="968"/>
      <c r="P140" s="968"/>
      <c r="Q140" s="968"/>
      <c r="R140" s="968"/>
      <c r="S140" s="968"/>
      <c r="T140" s="968"/>
      <c r="U140" s="968"/>
      <c r="V140" s="968"/>
      <c r="W140" s="968"/>
      <c r="X140" s="968"/>
      <c r="Y140" s="968"/>
      <c r="Z140" s="968"/>
      <c r="AA140" s="968"/>
      <c r="AB140" s="968"/>
      <c r="AC140" s="968"/>
      <c r="AD140" s="968"/>
      <c r="AE140" s="968"/>
      <c r="AF140" s="968"/>
      <c r="AG140" s="968"/>
      <c r="AH140" s="968"/>
      <c r="AI140" s="968"/>
      <c r="AJ140" s="968"/>
      <c r="AK140" s="968"/>
      <c r="AL140" s="968"/>
      <c r="AM140" s="968"/>
      <c r="AN140" s="968"/>
      <c r="AO140" s="968"/>
      <c r="AP140" s="968"/>
      <c r="AQ140" s="968"/>
      <c r="AR140" s="968"/>
      <c r="AS140" s="968"/>
      <c r="AT140" s="968"/>
      <c r="AU140" s="968"/>
      <c r="AV140" s="968"/>
      <c r="AW140" s="968"/>
      <c r="AX140" s="968"/>
      <c r="AY140" s="968"/>
      <c r="AZ140" s="968"/>
      <c r="BA140" s="968"/>
      <c r="BB140" s="968"/>
      <c r="BC140" s="968"/>
      <c r="BD140" s="968"/>
      <c r="BE140" s="968"/>
      <c r="BF140" s="968"/>
      <c r="BG140" s="970"/>
    </row>
    <row r="141" spans="1:59" s="971" customFormat="1">
      <c r="A141" s="966"/>
      <c r="B141" s="967"/>
      <c r="C141" s="968"/>
      <c r="D141" s="968"/>
      <c r="E141" s="969"/>
      <c r="F141" s="969"/>
      <c r="G141" s="969"/>
      <c r="H141" s="968"/>
      <c r="I141" s="968"/>
      <c r="J141" s="968"/>
      <c r="K141" s="968"/>
      <c r="L141" s="968"/>
      <c r="M141" s="968"/>
      <c r="N141" s="968"/>
      <c r="O141" s="968"/>
      <c r="P141" s="968"/>
      <c r="Q141" s="968"/>
      <c r="R141" s="968"/>
      <c r="S141" s="968"/>
      <c r="T141" s="968"/>
      <c r="U141" s="968"/>
      <c r="V141" s="968"/>
      <c r="W141" s="968"/>
      <c r="X141" s="968"/>
      <c r="Y141" s="968"/>
      <c r="Z141" s="968"/>
      <c r="AA141" s="968"/>
      <c r="AB141" s="968"/>
      <c r="AC141" s="968"/>
      <c r="AD141" s="968"/>
      <c r="AE141" s="968"/>
      <c r="AF141" s="968"/>
      <c r="AG141" s="968"/>
      <c r="AH141" s="968"/>
      <c r="AI141" s="968"/>
      <c r="AJ141" s="968"/>
      <c r="AK141" s="968"/>
      <c r="AL141" s="968"/>
      <c r="AM141" s="968"/>
      <c r="AN141" s="968"/>
      <c r="AO141" s="968"/>
      <c r="AP141" s="968"/>
      <c r="AQ141" s="968"/>
      <c r="AR141" s="968"/>
      <c r="AS141" s="968"/>
      <c r="AT141" s="968"/>
      <c r="AU141" s="968"/>
      <c r="AV141" s="968"/>
      <c r="AW141" s="968"/>
      <c r="AX141" s="968"/>
      <c r="AY141" s="968"/>
      <c r="AZ141" s="968"/>
      <c r="BA141" s="968"/>
      <c r="BB141" s="968"/>
      <c r="BC141" s="968"/>
      <c r="BD141" s="968"/>
      <c r="BE141" s="968"/>
      <c r="BF141" s="968"/>
      <c r="BG141" s="970"/>
    </row>
    <row r="142" spans="1:59" s="971" customFormat="1">
      <c r="A142" s="966"/>
      <c r="B142" s="967"/>
      <c r="C142" s="968"/>
      <c r="D142" s="968"/>
      <c r="E142" s="969"/>
      <c r="F142" s="969"/>
      <c r="G142" s="969"/>
      <c r="H142" s="968"/>
      <c r="I142" s="968"/>
      <c r="J142" s="968"/>
      <c r="K142" s="968"/>
      <c r="L142" s="968"/>
      <c r="M142" s="968"/>
      <c r="N142" s="968"/>
      <c r="O142" s="968"/>
      <c r="P142" s="968"/>
      <c r="Q142" s="968"/>
      <c r="R142" s="968"/>
      <c r="S142" s="968"/>
      <c r="T142" s="968"/>
      <c r="U142" s="968"/>
      <c r="V142" s="968"/>
      <c r="W142" s="968"/>
      <c r="X142" s="968"/>
      <c r="Y142" s="968"/>
      <c r="Z142" s="968"/>
      <c r="AA142" s="968"/>
      <c r="AB142" s="968"/>
      <c r="AC142" s="968"/>
      <c r="AD142" s="968"/>
      <c r="AE142" s="968"/>
      <c r="AF142" s="968"/>
      <c r="AG142" s="968"/>
      <c r="AH142" s="968"/>
      <c r="AI142" s="968"/>
      <c r="AJ142" s="968"/>
      <c r="AK142" s="968"/>
      <c r="AL142" s="968"/>
      <c r="AM142" s="968"/>
      <c r="AN142" s="968"/>
      <c r="AO142" s="968"/>
      <c r="AP142" s="968"/>
      <c r="AQ142" s="968"/>
      <c r="AR142" s="968"/>
      <c r="AS142" s="968"/>
      <c r="AT142" s="968"/>
      <c r="AU142" s="968"/>
      <c r="AV142" s="968"/>
      <c r="AW142" s="968"/>
      <c r="AX142" s="968"/>
      <c r="AY142" s="968"/>
      <c r="AZ142" s="968"/>
      <c r="BA142" s="968"/>
      <c r="BB142" s="968"/>
      <c r="BC142" s="968"/>
      <c r="BD142" s="968"/>
      <c r="BE142" s="968"/>
      <c r="BF142" s="968"/>
      <c r="BG142" s="970"/>
    </row>
    <row r="143" spans="1:59" s="971" customFormat="1">
      <c r="A143" s="966"/>
      <c r="B143" s="967"/>
      <c r="C143" s="968"/>
      <c r="D143" s="968"/>
      <c r="E143" s="969"/>
      <c r="F143" s="969"/>
      <c r="G143" s="969"/>
      <c r="H143" s="968"/>
      <c r="I143" s="968"/>
      <c r="J143" s="968"/>
      <c r="K143" s="968"/>
      <c r="L143" s="968"/>
      <c r="M143" s="968"/>
      <c r="N143" s="968"/>
      <c r="O143" s="968"/>
      <c r="P143" s="968"/>
      <c r="Q143" s="968"/>
      <c r="R143" s="968"/>
      <c r="S143" s="968"/>
      <c r="T143" s="968"/>
      <c r="U143" s="968"/>
      <c r="V143" s="968"/>
      <c r="W143" s="968"/>
      <c r="X143" s="968"/>
      <c r="Y143" s="968"/>
      <c r="Z143" s="968"/>
      <c r="AA143" s="968"/>
      <c r="AB143" s="968"/>
      <c r="AC143" s="968"/>
      <c r="AD143" s="968"/>
      <c r="AE143" s="968"/>
      <c r="AF143" s="968"/>
      <c r="AG143" s="968"/>
      <c r="AH143" s="968"/>
      <c r="AI143" s="968"/>
      <c r="AJ143" s="968"/>
      <c r="AK143" s="968"/>
      <c r="AL143" s="968"/>
      <c r="AM143" s="968"/>
      <c r="AN143" s="968"/>
      <c r="AO143" s="968"/>
      <c r="AP143" s="968"/>
      <c r="AQ143" s="968"/>
      <c r="AR143" s="968"/>
      <c r="AS143" s="968"/>
      <c r="AT143" s="968"/>
      <c r="AU143" s="968"/>
      <c r="AV143" s="968"/>
      <c r="AW143" s="968"/>
      <c r="AX143" s="968"/>
      <c r="AY143" s="968"/>
      <c r="AZ143" s="968"/>
      <c r="BA143" s="968"/>
      <c r="BB143" s="968"/>
      <c r="BC143" s="968"/>
      <c r="BD143" s="968"/>
      <c r="BE143" s="968"/>
      <c r="BF143" s="968"/>
      <c r="BG143" s="970"/>
    </row>
    <row r="144" spans="1:59" s="971" customFormat="1">
      <c r="A144" s="966"/>
      <c r="B144" s="967"/>
      <c r="C144" s="968"/>
      <c r="D144" s="968"/>
      <c r="E144" s="969"/>
      <c r="F144" s="969"/>
      <c r="G144" s="969"/>
      <c r="H144" s="968"/>
      <c r="I144" s="968"/>
      <c r="J144" s="968"/>
      <c r="K144" s="968"/>
      <c r="L144" s="968"/>
      <c r="M144" s="968"/>
      <c r="N144" s="968"/>
      <c r="O144" s="968"/>
      <c r="P144" s="968"/>
      <c r="Q144" s="968"/>
      <c r="R144" s="968"/>
      <c r="S144" s="968"/>
      <c r="T144" s="968"/>
      <c r="U144" s="968"/>
      <c r="V144" s="968"/>
      <c r="W144" s="968"/>
      <c r="X144" s="968"/>
      <c r="Y144" s="968"/>
      <c r="Z144" s="968"/>
      <c r="AA144" s="968"/>
      <c r="AB144" s="968"/>
      <c r="AC144" s="968"/>
      <c r="AD144" s="968"/>
      <c r="AE144" s="968"/>
      <c r="AF144" s="968"/>
      <c r="AG144" s="968"/>
      <c r="AH144" s="968"/>
      <c r="AI144" s="968"/>
      <c r="AJ144" s="968"/>
      <c r="AK144" s="968"/>
      <c r="AL144" s="968"/>
      <c r="AM144" s="968"/>
      <c r="AN144" s="968"/>
      <c r="AO144" s="968"/>
      <c r="AP144" s="968"/>
      <c r="AQ144" s="968"/>
      <c r="AR144" s="968"/>
      <c r="AS144" s="968"/>
      <c r="AT144" s="968"/>
      <c r="AU144" s="968"/>
      <c r="AV144" s="968"/>
      <c r="AW144" s="968"/>
      <c r="AX144" s="968"/>
      <c r="AY144" s="968"/>
      <c r="AZ144" s="968"/>
      <c r="BA144" s="968"/>
      <c r="BB144" s="968"/>
      <c r="BC144" s="968"/>
      <c r="BD144" s="968"/>
      <c r="BE144" s="968"/>
      <c r="BF144" s="968"/>
      <c r="BG144" s="970"/>
    </row>
    <row r="145" spans="1:59" s="971" customFormat="1">
      <c r="A145" s="966"/>
      <c r="B145" s="967"/>
      <c r="C145" s="968"/>
      <c r="D145" s="968"/>
      <c r="E145" s="969"/>
      <c r="F145" s="969"/>
      <c r="G145" s="969"/>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c r="AJ145" s="968"/>
      <c r="AK145" s="968"/>
      <c r="AL145" s="968"/>
      <c r="AM145" s="968"/>
      <c r="AN145" s="968"/>
      <c r="AO145" s="968"/>
      <c r="AP145" s="968"/>
      <c r="AQ145" s="968"/>
      <c r="AR145" s="968"/>
      <c r="AS145" s="968"/>
      <c r="AT145" s="968"/>
      <c r="AU145" s="968"/>
      <c r="AV145" s="968"/>
      <c r="AW145" s="968"/>
      <c r="AX145" s="968"/>
      <c r="AY145" s="968"/>
      <c r="AZ145" s="968"/>
      <c r="BA145" s="968"/>
      <c r="BB145" s="968"/>
      <c r="BC145" s="968"/>
      <c r="BD145" s="968"/>
      <c r="BE145" s="968"/>
      <c r="BF145" s="968"/>
      <c r="BG145" s="970"/>
    </row>
    <row r="146" spans="1:59" s="971" customFormat="1">
      <c r="A146" s="966"/>
      <c r="B146" s="967"/>
      <c r="C146" s="968"/>
      <c r="D146" s="968"/>
      <c r="E146" s="969"/>
      <c r="F146" s="969"/>
      <c r="G146" s="969"/>
      <c r="H146" s="968"/>
      <c r="I146" s="968"/>
      <c r="J146" s="968"/>
      <c r="K146" s="968"/>
      <c r="L146" s="968"/>
      <c r="M146" s="968"/>
      <c r="N146" s="968"/>
      <c r="O146" s="968"/>
      <c r="P146" s="968"/>
      <c r="Q146" s="968"/>
      <c r="R146" s="968"/>
      <c r="S146" s="968"/>
      <c r="T146" s="968"/>
      <c r="U146" s="968"/>
      <c r="V146" s="968"/>
      <c r="W146" s="968"/>
      <c r="X146" s="968"/>
      <c r="Y146" s="968"/>
      <c r="Z146" s="968"/>
      <c r="AA146" s="968"/>
      <c r="AB146" s="968"/>
      <c r="AC146" s="968"/>
      <c r="AD146" s="968"/>
      <c r="AE146" s="968"/>
      <c r="AF146" s="968"/>
      <c r="AG146" s="968"/>
      <c r="AH146" s="968"/>
      <c r="AI146" s="968"/>
      <c r="AJ146" s="968"/>
      <c r="AK146" s="968"/>
      <c r="AL146" s="968"/>
      <c r="AM146" s="968"/>
      <c r="AN146" s="968"/>
      <c r="AO146" s="968"/>
      <c r="AP146" s="968"/>
      <c r="AQ146" s="968"/>
      <c r="AR146" s="968"/>
      <c r="AS146" s="968"/>
      <c r="AT146" s="968"/>
      <c r="AU146" s="968"/>
      <c r="AV146" s="968"/>
      <c r="AW146" s="968"/>
      <c r="AX146" s="968"/>
      <c r="AY146" s="968"/>
      <c r="AZ146" s="968"/>
      <c r="BA146" s="968"/>
      <c r="BB146" s="968"/>
      <c r="BC146" s="968"/>
      <c r="BD146" s="968"/>
      <c r="BE146" s="968"/>
      <c r="BF146" s="968"/>
      <c r="BG146" s="970"/>
    </row>
    <row r="147" spans="1:59" s="971" customFormat="1">
      <c r="A147" s="966"/>
      <c r="B147" s="967"/>
      <c r="C147" s="968"/>
      <c r="D147" s="968"/>
      <c r="E147" s="969"/>
      <c r="F147" s="969"/>
      <c r="G147" s="969"/>
      <c r="H147" s="968"/>
      <c r="I147" s="968"/>
      <c r="J147" s="968"/>
      <c r="K147" s="968"/>
      <c r="L147" s="968"/>
      <c r="M147" s="968"/>
      <c r="N147" s="968"/>
      <c r="O147" s="968"/>
      <c r="P147" s="968"/>
      <c r="Q147" s="968"/>
      <c r="R147" s="968"/>
      <c r="S147" s="968"/>
      <c r="T147" s="968"/>
      <c r="U147" s="968"/>
      <c r="V147" s="968"/>
      <c r="W147" s="968"/>
      <c r="X147" s="968"/>
      <c r="Y147" s="968"/>
      <c r="Z147" s="968"/>
      <c r="AA147" s="968"/>
      <c r="AB147" s="968"/>
      <c r="AC147" s="968"/>
      <c r="AD147" s="968"/>
      <c r="AE147" s="968"/>
      <c r="AF147" s="968"/>
      <c r="AG147" s="968"/>
      <c r="AH147" s="968"/>
      <c r="AI147" s="968"/>
      <c r="AJ147" s="968"/>
      <c r="AK147" s="968"/>
      <c r="AL147" s="968"/>
      <c r="AM147" s="968"/>
      <c r="AN147" s="968"/>
      <c r="AO147" s="968"/>
      <c r="AP147" s="968"/>
      <c r="AQ147" s="968"/>
      <c r="AR147" s="968"/>
      <c r="AS147" s="968"/>
      <c r="AT147" s="968"/>
      <c r="AU147" s="968"/>
      <c r="AV147" s="968"/>
      <c r="AW147" s="968"/>
      <c r="AX147" s="968"/>
      <c r="AY147" s="968"/>
      <c r="AZ147" s="968"/>
      <c r="BA147" s="968"/>
      <c r="BB147" s="968"/>
      <c r="BC147" s="968"/>
      <c r="BD147" s="968"/>
      <c r="BE147" s="968"/>
      <c r="BF147" s="968"/>
      <c r="BG147" s="970"/>
    </row>
    <row r="148" spans="1:59" s="971" customFormat="1">
      <c r="A148" s="966"/>
      <c r="B148" s="967"/>
      <c r="C148" s="968"/>
      <c r="D148" s="968"/>
      <c r="E148" s="969"/>
      <c r="F148" s="969"/>
      <c r="G148" s="969"/>
      <c r="H148" s="968"/>
      <c r="I148" s="968"/>
      <c r="J148" s="968"/>
      <c r="K148" s="968"/>
      <c r="L148" s="968"/>
      <c r="M148" s="968"/>
      <c r="N148" s="968"/>
      <c r="O148" s="968"/>
      <c r="P148" s="968"/>
      <c r="Q148" s="968"/>
      <c r="R148" s="968"/>
      <c r="S148" s="968"/>
      <c r="T148" s="968"/>
      <c r="U148" s="968"/>
      <c r="V148" s="968"/>
      <c r="W148" s="968"/>
      <c r="X148" s="968"/>
      <c r="Y148" s="968"/>
      <c r="Z148" s="968"/>
      <c r="AA148" s="968"/>
      <c r="AB148" s="968"/>
      <c r="AC148" s="968"/>
      <c r="AD148" s="968"/>
      <c r="AE148" s="968"/>
      <c r="AF148" s="968"/>
      <c r="AG148" s="968"/>
      <c r="AH148" s="968"/>
      <c r="AI148" s="968"/>
      <c r="AJ148" s="968"/>
      <c r="AK148" s="968"/>
      <c r="AL148" s="968"/>
      <c r="AM148" s="968"/>
      <c r="AN148" s="968"/>
      <c r="AO148" s="968"/>
      <c r="AP148" s="968"/>
      <c r="AQ148" s="968"/>
      <c r="AR148" s="968"/>
      <c r="AS148" s="968"/>
      <c r="AT148" s="968"/>
      <c r="AU148" s="968"/>
      <c r="AV148" s="968"/>
      <c r="AW148" s="968"/>
      <c r="AX148" s="968"/>
      <c r="AY148" s="968"/>
      <c r="AZ148" s="968"/>
      <c r="BA148" s="968"/>
      <c r="BB148" s="968"/>
      <c r="BC148" s="968"/>
      <c r="BD148" s="968"/>
      <c r="BE148" s="968"/>
      <c r="BF148" s="968"/>
      <c r="BG148" s="970"/>
    </row>
    <row r="149" spans="1:59" s="971" customFormat="1">
      <c r="A149" s="966"/>
      <c r="B149" s="967"/>
      <c r="C149" s="968"/>
      <c r="D149" s="968"/>
      <c r="E149" s="969"/>
      <c r="F149" s="969"/>
      <c r="G149" s="969"/>
      <c r="H149" s="968"/>
      <c r="I149" s="968"/>
      <c r="J149" s="968"/>
      <c r="K149" s="968"/>
      <c r="L149" s="968"/>
      <c r="M149" s="968"/>
      <c r="N149" s="968"/>
      <c r="O149" s="968"/>
      <c r="P149" s="968"/>
      <c r="Q149" s="968"/>
      <c r="R149" s="968"/>
      <c r="S149" s="968"/>
      <c r="T149" s="968"/>
      <c r="U149" s="968"/>
      <c r="V149" s="968"/>
      <c r="W149" s="968"/>
      <c r="X149" s="968"/>
      <c r="Y149" s="968"/>
      <c r="Z149" s="968"/>
      <c r="AA149" s="968"/>
      <c r="AB149" s="968"/>
      <c r="AC149" s="968"/>
      <c r="AD149" s="968"/>
      <c r="AE149" s="968"/>
      <c r="AF149" s="968"/>
      <c r="AG149" s="968"/>
      <c r="AH149" s="968"/>
      <c r="AI149" s="968"/>
      <c r="AJ149" s="968"/>
      <c r="AK149" s="968"/>
      <c r="AL149" s="968"/>
      <c r="AM149" s="968"/>
      <c r="AN149" s="968"/>
      <c r="AO149" s="968"/>
      <c r="AP149" s="968"/>
      <c r="AQ149" s="968"/>
      <c r="AR149" s="968"/>
      <c r="AS149" s="968"/>
      <c r="AT149" s="968"/>
      <c r="AU149" s="968"/>
      <c r="AV149" s="968"/>
      <c r="AW149" s="968"/>
      <c r="AX149" s="968"/>
      <c r="AY149" s="968"/>
      <c r="AZ149" s="968"/>
      <c r="BA149" s="968"/>
      <c r="BB149" s="968"/>
      <c r="BC149" s="968"/>
      <c r="BD149" s="968"/>
      <c r="BE149" s="968"/>
      <c r="BF149" s="968"/>
      <c r="BG149" s="970"/>
    </row>
    <row r="150" spans="1:59" s="971" customFormat="1">
      <c r="A150" s="966"/>
      <c r="B150" s="967"/>
      <c r="C150" s="968"/>
      <c r="D150" s="968"/>
      <c r="E150" s="969"/>
      <c r="F150" s="969"/>
      <c r="G150" s="969"/>
      <c r="H150" s="968"/>
      <c r="I150" s="968"/>
      <c r="J150" s="968"/>
      <c r="K150" s="968"/>
      <c r="L150" s="968"/>
      <c r="M150" s="968"/>
      <c r="N150" s="968"/>
      <c r="O150" s="968"/>
      <c r="P150" s="968"/>
      <c r="Q150" s="968"/>
      <c r="R150" s="968"/>
      <c r="S150" s="968"/>
      <c r="T150" s="968"/>
      <c r="U150" s="968"/>
      <c r="V150" s="968"/>
      <c r="W150" s="968"/>
      <c r="X150" s="968"/>
      <c r="Y150" s="968"/>
      <c r="Z150" s="968"/>
      <c r="AA150" s="968"/>
      <c r="AB150" s="968"/>
      <c r="AC150" s="968"/>
      <c r="AD150" s="968"/>
      <c r="AE150" s="968"/>
      <c r="AF150" s="968"/>
      <c r="AG150" s="968"/>
      <c r="AH150" s="968"/>
      <c r="AI150" s="968"/>
      <c r="AJ150" s="968"/>
      <c r="AK150" s="968"/>
      <c r="AL150" s="968"/>
      <c r="AM150" s="968"/>
      <c r="AN150" s="968"/>
      <c r="AO150" s="968"/>
      <c r="AP150" s="968"/>
      <c r="AQ150" s="968"/>
      <c r="AR150" s="968"/>
      <c r="AS150" s="968"/>
      <c r="AT150" s="968"/>
      <c r="AU150" s="968"/>
      <c r="AV150" s="968"/>
      <c r="AW150" s="968"/>
      <c r="AX150" s="968"/>
      <c r="AY150" s="968"/>
      <c r="AZ150" s="968"/>
      <c r="BA150" s="968"/>
      <c r="BB150" s="968"/>
      <c r="BC150" s="968"/>
      <c r="BD150" s="968"/>
      <c r="BE150" s="968"/>
      <c r="BF150" s="968"/>
      <c r="BG150" s="970"/>
    </row>
    <row r="151" spans="1:59" s="971" customFormat="1">
      <c r="A151" s="966"/>
      <c r="B151" s="967"/>
      <c r="C151" s="968"/>
      <c r="D151" s="968"/>
      <c r="E151" s="969"/>
      <c r="F151" s="969"/>
      <c r="G151" s="969"/>
      <c r="H151" s="968"/>
      <c r="I151" s="968"/>
      <c r="J151" s="968"/>
      <c r="K151" s="968"/>
      <c r="L151" s="968"/>
      <c r="M151" s="968"/>
      <c r="N151" s="968"/>
      <c r="O151" s="968"/>
      <c r="P151" s="968"/>
      <c r="Q151" s="968"/>
      <c r="R151" s="968"/>
      <c r="S151" s="968"/>
      <c r="T151" s="968"/>
      <c r="U151" s="968"/>
      <c r="V151" s="968"/>
      <c r="W151" s="968"/>
      <c r="X151" s="968"/>
      <c r="Y151" s="968"/>
      <c r="Z151" s="968"/>
      <c r="AA151" s="968"/>
      <c r="AB151" s="968"/>
      <c r="AC151" s="968"/>
      <c r="AD151" s="968"/>
      <c r="AE151" s="968"/>
      <c r="AF151" s="968"/>
      <c r="AG151" s="968"/>
      <c r="AH151" s="968"/>
      <c r="AI151" s="968"/>
      <c r="AJ151" s="968"/>
      <c r="AK151" s="968"/>
      <c r="AL151" s="968"/>
      <c r="AM151" s="968"/>
      <c r="AN151" s="968"/>
      <c r="AO151" s="968"/>
      <c r="AP151" s="968"/>
      <c r="AQ151" s="968"/>
      <c r="AR151" s="968"/>
      <c r="AS151" s="968"/>
      <c r="AT151" s="968"/>
      <c r="AU151" s="968"/>
      <c r="AV151" s="968"/>
      <c r="AW151" s="968"/>
      <c r="AX151" s="968"/>
      <c r="AY151" s="968"/>
      <c r="AZ151" s="968"/>
      <c r="BA151" s="968"/>
      <c r="BB151" s="968"/>
      <c r="BC151" s="968"/>
      <c r="BD151" s="968"/>
      <c r="BE151" s="968"/>
      <c r="BF151" s="968"/>
      <c r="BG151" s="970"/>
    </row>
    <row r="152" spans="1:59" s="971" customFormat="1">
      <c r="A152" s="966"/>
      <c r="B152" s="967"/>
      <c r="C152" s="968"/>
      <c r="D152" s="968"/>
      <c r="E152" s="969"/>
      <c r="F152" s="969"/>
      <c r="G152" s="969"/>
      <c r="H152" s="968"/>
      <c r="I152" s="968"/>
      <c r="J152" s="968"/>
      <c r="K152" s="968"/>
      <c r="L152" s="968"/>
      <c r="M152" s="968"/>
      <c r="N152" s="968"/>
      <c r="O152" s="968"/>
      <c r="P152" s="968"/>
      <c r="Q152" s="968"/>
      <c r="R152" s="968"/>
      <c r="S152" s="968"/>
      <c r="T152" s="968"/>
      <c r="U152" s="968"/>
      <c r="V152" s="968"/>
      <c r="W152" s="968"/>
      <c r="X152" s="968"/>
      <c r="Y152" s="968"/>
      <c r="Z152" s="968"/>
      <c r="AA152" s="968"/>
      <c r="AB152" s="968"/>
      <c r="AC152" s="968"/>
      <c r="AD152" s="968"/>
      <c r="AE152" s="968"/>
      <c r="AF152" s="968"/>
      <c r="AG152" s="968"/>
      <c r="AH152" s="968"/>
      <c r="AI152" s="968"/>
      <c r="AJ152" s="968"/>
      <c r="AK152" s="968"/>
      <c r="AL152" s="968"/>
      <c r="AM152" s="968"/>
      <c r="AN152" s="968"/>
      <c r="AO152" s="968"/>
      <c r="AP152" s="968"/>
      <c r="AQ152" s="968"/>
      <c r="AR152" s="968"/>
      <c r="AS152" s="968"/>
      <c r="AT152" s="968"/>
      <c r="AU152" s="968"/>
      <c r="AV152" s="968"/>
      <c r="AW152" s="968"/>
      <c r="AX152" s="968"/>
      <c r="AY152" s="968"/>
      <c r="AZ152" s="968"/>
      <c r="BA152" s="968"/>
      <c r="BB152" s="968"/>
      <c r="BC152" s="968"/>
      <c r="BD152" s="968"/>
      <c r="BE152" s="968"/>
      <c r="BF152" s="968"/>
      <c r="BG152" s="970"/>
    </row>
    <row r="153" spans="1:59" s="971" customFormat="1">
      <c r="A153" s="966"/>
      <c r="B153" s="967"/>
      <c r="C153" s="968"/>
      <c r="D153" s="968"/>
      <c r="E153" s="969"/>
      <c r="F153" s="969"/>
      <c r="G153" s="969"/>
      <c r="H153" s="968"/>
      <c r="I153" s="968"/>
      <c r="J153" s="968"/>
      <c r="K153" s="968"/>
      <c r="L153" s="968"/>
      <c r="M153" s="968"/>
      <c r="N153" s="968"/>
      <c r="O153" s="968"/>
      <c r="P153" s="968"/>
      <c r="Q153" s="968"/>
      <c r="R153" s="968"/>
      <c r="S153" s="968"/>
      <c r="T153" s="968"/>
      <c r="U153" s="968"/>
      <c r="V153" s="968"/>
      <c r="W153" s="968"/>
      <c r="X153" s="968"/>
      <c r="Y153" s="968"/>
      <c r="Z153" s="968"/>
      <c r="AA153" s="968"/>
      <c r="AB153" s="968"/>
      <c r="AC153" s="968"/>
      <c r="AD153" s="968"/>
      <c r="AE153" s="968"/>
      <c r="AF153" s="968"/>
      <c r="AG153" s="968"/>
      <c r="AH153" s="968"/>
      <c r="AI153" s="968"/>
      <c r="AJ153" s="968"/>
      <c r="AK153" s="968"/>
      <c r="AL153" s="968"/>
      <c r="AM153" s="968"/>
      <c r="AN153" s="968"/>
      <c r="AO153" s="968"/>
      <c r="AP153" s="968"/>
      <c r="AQ153" s="968"/>
      <c r="AR153" s="968"/>
      <c r="AS153" s="968"/>
      <c r="AT153" s="968"/>
      <c r="AU153" s="968"/>
      <c r="AV153" s="968"/>
      <c r="AW153" s="968"/>
      <c r="AX153" s="968"/>
      <c r="AY153" s="968"/>
      <c r="AZ153" s="968"/>
      <c r="BA153" s="968"/>
      <c r="BB153" s="968"/>
      <c r="BC153" s="968"/>
      <c r="BD153" s="968"/>
      <c r="BE153" s="968"/>
      <c r="BF153" s="968"/>
      <c r="BG153" s="970"/>
    </row>
    <row r="154" spans="1:59" s="971" customFormat="1">
      <c r="A154" s="966"/>
      <c r="B154" s="967"/>
      <c r="C154" s="968"/>
      <c r="D154" s="968"/>
      <c r="E154" s="969"/>
      <c r="F154" s="969"/>
      <c r="G154" s="969"/>
      <c r="H154" s="968"/>
      <c r="I154" s="968"/>
      <c r="J154" s="968"/>
      <c r="K154" s="968"/>
      <c r="L154" s="968"/>
      <c r="M154" s="968"/>
      <c r="N154" s="968"/>
      <c r="O154" s="968"/>
      <c r="P154" s="968"/>
      <c r="Q154" s="968"/>
      <c r="R154" s="968"/>
      <c r="S154" s="968"/>
      <c r="T154" s="968"/>
      <c r="U154" s="968"/>
      <c r="V154" s="968"/>
      <c r="W154" s="968"/>
      <c r="X154" s="968"/>
      <c r="Y154" s="968"/>
      <c r="Z154" s="968"/>
      <c r="AA154" s="968"/>
      <c r="AB154" s="968"/>
      <c r="AC154" s="968"/>
      <c r="AD154" s="968"/>
      <c r="AE154" s="968"/>
      <c r="AF154" s="968"/>
      <c r="AG154" s="968"/>
      <c r="AH154" s="968"/>
      <c r="AI154" s="968"/>
      <c r="AJ154" s="968"/>
      <c r="AK154" s="968"/>
      <c r="AL154" s="968"/>
      <c r="AM154" s="968"/>
      <c r="AN154" s="968"/>
      <c r="AO154" s="968"/>
      <c r="AP154" s="968"/>
      <c r="AQ154" s="968"/>
      <c r="AR154" s="968"/>
      <c r="AS154" s="968"/>
      <c r="AT154" s="968"/>
      <c r="AU154" s="968"/>
      <c r="AV154" s="968"/>
      <c r="AW154" s="968"/>
      <c r="AX154" s="968"/>
      <c r="AY154" s="968"/>
      <c r="AZ154" s="968"/>
      <c r="BA154" s="968"/>
      <c r="BB154" s="968"/>
      <c r="BC154" s="968"/>
      <c r="BD154" s="968"/>
      <c r="BE154" s="968"/>
      <c r="BF154" s="968"/>
      <c r="BG154" s="970"/>
    </row>
    <row r="155" spans="1:59" s="971" customFormat="1">
      <c r="A155" s="966"/>
      <c r="B155" s="967"/>
      <c r="C155" s="968"/>
      <c r="D155" s="968"/>
      <c r="E155" s="969"/>
      <c r="F155" s="969"/>
      <c r="G155" s="969"/>
      <c r="H155" s="968"/>
      <c r="I155" s="968"/>
      <c r="J155" s="968"/>
      <c r="K155" s="968"/>
      <c r="L155" s="968"/>
      <c r="M155" s="968"/>
      <c r="N155" s="968"/>
      <c r="O155" s="968"/>
      <c r="P155" s="968"/>
      <c r="Q155" s="968"/>
      <c r="R155" s="968"/>
      <c r="S155" s="968"/>
      <c r="T155" s="968"/>
      <c r="U155" s="968"/>
      <c r="V155" s="968"/>
      <c r="W155" s="968"/>
      <c r="X155" s="968"/>
      <c r="Y155" s="968"/>
      <c r="Z155" s="968"/>
      <c r="AA155" s="968"/>
      <c r="AB155" s="968"/>
      <c r="AC155" s="968"/>
      <c r="AD155" s="968"/>
      <c r="AE155" s="968"/>
      <c r="AF155" s="968"/>
      <c r="AG155" s="968"/>
      <c r="AH155" s="968"/>
      <c r="AI155" s="968"/>
      <c r="AJ155" s="968"/>
      <c r="AK155" s="968"/>
      <c r="AL155" s="968"/>
      <c r="AM155" s="968"/>
      <c r="AN155" s="968"/>
      <c r="AO155" s="968"/>
      <c r="AP155" s="968"/>
      <c r="AQ155" s="968"/>
      <c r="AR155" s="968"/>
      <c r="AS155" s="968"/>
      <c r="AT155" s="968"/>
      <c r="AU155" s="968"/>
      <c r="AV155" s="968"/>
      <c r="AW155" s="968"/>
      <c r="AX155" s="968"/>
      <c r="AY155" s="968"/>
      <c r="AZ155" s="968"/>
      <c r="BA155" s="968"/>
      <c r="BB155" s="968"/>
      <c r="BC155" s="968"/>
      <c r="BD155" s="968"/>
      <c r="BE155" s="968"/>
      <c r="BF155" s="968"/>
      <c r="BG155" s="970"/>
    </row>
    <row r="156" spans="1:59" s="971" customFormat="1">
      <c r="A156" s="966"/>
      <c r="B156" s="967"/>
      <c r="C156" s="968"/>
      <c r="D156" s="968"/>
      <c r="E156" s="969"/>
      <c r="F156" s="969"/>
      <c r="G156" s="969"/>
      <c r="H156" s="968"/>
      <c r="I156" s="968"/>
      <c r="J156" s="968"/>
      <c r="K156" s="968"/>
      <c r="L156" s="968"/>
      <c r="M156" s="968"/>
      <c r="N156" s="968"/>
      <c r="O156" s="968"/>
      <c r="P156" s="968"/>
      <c r="Q156" s="968"/>
      <c r="R156" s="968"/>
      <c r="S156" s="968"/>
      <c r="T156" s="968"/>
      <c r="U156" s="968"/>
      <c r="V156" s="968"/>
      <c r="W156" s="968"/>
      <c r="X156" s="968"/>
      <c r="Y156" s="968"/>
      <c r="Z156" s="968"/>
      <c r="AA156" s="968"/>
      <c r="AB156" s="968"/>
      <c r="AC156" s="968"/>
      <c r="AD156" s="968"/>
      <c r="AE156" s="968"/>
      <c r="AF156" s="968"/>
      <c r="AG156" s="968"/>
      <c r="AH156" s="968"/>
      <c r="AI156" s="968"/>
      <c r="AJ156" s="968"/>
      <c r="AK156" s="968"/>
      <c r="AL156" s="968"/>
      <c r="AM156" s="968"/>
      <c r="AN156" s="968"/>
      <c r="AO156" s="968"/>
      <c r="AP156" s="968"/>
      <c r="AQ156" s="968"/>
      <c r="AR156" s="968"/>
      <c r="AS156" s="968"/>
      <c r="AT156" s="968"/>
      <c r="AU156" s="968"/>
      <c r="AV156" s="968"/>
      <c r="AW156" s="968"/>
      <c r="AX156" s="968"/>
      <c r="AY156" s="968"/>
      <c r="AZ156" s="968"/>
      <c r="BA156" s="968"/>
      <c r="BB156" s="968"/>
      <c r="BC156" s="968"/>
      <c r="BD156" s="968"/>
      <c r="BE156" s="968"/>
      <c r="BF156" s="968"/>
      <c r="BG156" s="970"/>
    </row>
    <row r="157" spans="1:59" s="971" customFormat="1">
      <c r="A157" s="966"/>
      <c r="B157" s="967"/>
      <c r="C157" s="968"/>
      <c r="D157" s="968"/>
      <c r="E157" s="969"/>
      <c r="F157" s="969"/>
      <c r="G157" s="969"/>
      <c r="H157" s="968"/>
      <c r="I157" s="968"/>
      <c r="J157" s="968"/>
      <c r="K157" s="968"/>
      <c r="L157" s="968"/>
      <c r="M157" s="968"/>
      <c r="N157" s="968"/>
      <c r="O157" s="968"/>
      <c r="P157" s="968"/>
      <c r="Q157" s="968"/>
      <c r="R157" s="968"/>
      <c r="S157" s="968"/>
      <c r="T157" s="968"/>
      <c r="U157" s="968"/>
      <c r="V157" s="968"/>
      <c r="W157" s="968"/>
      <c r="X157" s="968"/>
      <c r="Y157" s="968"/>
      <c r="Z157" s="968"/>
      <c r="AA157" s="968"/>
      <c r="AB157" s="968"/>
      <c r="AC157" s="968"/>
      <c r="AD157" s="968"/>
      <c r="AE157" s="968"/>
      <c r="AF157" s="968"/>
      <c r="AG157" s="968"/>
      <c r="AH157" s="968"/>
      <c r="AI157" s="968"/>
      <c r="AJ157" s="968"/>
      <c r="AK157" s="968"/>
      <c r="AL157" s="968"/>
      <c r="AM157" s="968"/>
      <c r="AN157" s="968"/>
      <c r="AO157" s="968"/>
      <c r="AP157" s="968"/>
      <c r="AQ157" s="968"/>
      <c r="AR157" s="968"/>
      <c r="AS157" s="968"/>
      <c r="AT157" s="968"/>
      <c r="AU157" s="968"/>
      <c r="AV157" s="968"/>
      <c r="AW157" s="968"/>
      <c r="AX157" s="968"/>
      <c r="AY157" s="968"/>
      <c r="AZ157" s="968"/>
      <c r="BA157" s="968"/>
      <c r="BB157" s="968"/>
      <c r="BC157" s="968"/>
      <c r="BD157" s="968"/>
      <c r="BE157" s="968"/>
      <c r="BF157" s="968"/>
      <c r="BG157" s="970"/>
    </row>
    <row r="158" spans="1:59" s="971" customFormat="1">
      <c r="A158" s="966"/>
      <c r="B158" s="967"/>
      <c r="C158" s="968"/>
      <c r="D158" s="968"/>
      <c r="E158" s="969"/>
      <c r="F158" s="969"/>
      <c r="G158" s="969"/>
      <c r="H158" s="968"/>
      <c r="I158" s="968"/>
      <c r="J158" s="968"/>
      <c r="K158" s="968"/>
      <c r="L158" s="968"/>
      <c r="M158" s="968"/>
      <c r="N158" s="968"/>
      <c r="O158" s="968"/>
      <c r="P158" s="968"/>
      <c r="Q158" s="968"/>
      <c r="R158" s="968"/>
      <c r="S158" s="968"/>
      <c r="T158" s="968"/>
      <c r="U158" s="968"/>
      <c r="V158" s="968"/>
      <c r="W158" s="968"/>
      <c r="X158" s="968"/>
      <c r="Y158" s="968"/>
      <c r="Z158" s="968"/>
      <c r="AA158" s="968"/>
      <c r="AB158" s="968"/>
      <c r="AC158" s="968"/>
      <c r="AD158" s="968"/>
      <c r="AE158" s="968"/>
      <c r="AF158" s="968"/>
      <c r="AG158" s="968"/>
      <c r="AH158" s="968"/>
      <c r="AI158" s="968"/>
      <c r="AJ158" s="968"/>
      <c r="AK158" s="968"/>
      <c r="AL158" s="968"/>
      <c r="AM158" s="968"/>
      <c r="AN158" s="968"/>
      <c r="AO158" s="968"/>
      <c r="AP158" s="968"/>
      <c r="AQ158" s="968"/>
      <c r="AR158" s="968"/>
      <c r="AS158" s="968"/>
      <c r="AT158" s="968"/>
      <c r="AU158" s="968"/>
      <c r="AV158" s="968"/>
      <c r="AW158" s="968"/>
      <c r="AX158" s="968"/>
      <c r="AY158" s="968"/>
      <c r="AZ158" s="968"/>
      <c r="BA158" s="968"/>
      <c r="BB158" s="968"/>
      <c r="BC158" s="968"/>
      <c r="BD158" s="968"/>
      <c r="BE158" s="968"/>
      <c r="BF158" s="968"/>
      <c r="BG158" s="970"/>
    </row>
    <row r="159" spans="1:59" s="971" customFormat="1">
      <c r="A159" s="966"/>
      <c r="B159" s="967"/>
      <c r="C159" s="968"/>
      <c r="D159" s="968"/>
      <c r="E159" s="969"/>
      <c r="F159" s="969"/>
      <c r="G159" s="969"/>
      <c r="H159" s="968"/>
      <c r="I159" s="968"/>
      <c r="J159" s="968"/>
      <c r="K159" s="968"/>
      <c r="L159" s="968"/>
      <c r="M159" s="968"/>
      <c r="N159" s="968"/>
      <c r="O159" s="968"/>
      <c r="P159" s="968"/>
      <c r="Q159" s="968"/>
      <c r="R159" s="968"/>
      <c r="S159" s="968"/>
      <c r="T159" s="968"/>
      <c r="U159" s="968"/>
      <c r="V159" s="968"/>
      <c r="W159" s="968"/>
      <c r="X159" s="968"/>
      <c r="Y159" s="968"/>
      <c r="Z159" s="968"/>
      <c r="AA159" s="968"/>
      <c r="AB159" s="968"/>
      <c r="AC159" s="968"/>
      <c r="AD159" s="968"/>
      <c r="AE159" s="968"/>
      <c r="AF159" s="968"/>
      <c r="AG159" s="968"/>
      <c r="AH159" s="968"/>
      <c r="AI159" s="968"/>
      <c r="AJ159" s="968"/>
      <c r="AK159" s="968"/>
      <c r="AL159" s="968"/>
      <c r="AM159" s="968"/>
      <c r="AN159" s="968"/>
      <c r="AO159" s="968"/>
      <c r="AP159" s="968"/>
      <c r="AQ159" s="968"/>
      <c r="AR159" s="968"/>
      <c r="AS159" s="968"/>
      <c r="AT159" s="968"/>
      <c r="AU159" s="968"/>
      <c r="AV159" s="968"/>
      <c r="AW159" s="968"/>
      <c r="AX159" s="968"/>
      <c r="AY159" s="968"/>
      <c r="AZ159" s="968"/>
      <c r="BA159" s="968"/>
      <c r="BB159" s="968"/>
      <c r="BC159" s="968"/>
      <c r="BD159" s="968"/>
      <c r="BE159" s="968"/>
      <c r="BF159" s="968"/>
      <c r="BG159" s="970"/>
    </row>
    <row r="160" spans="1:59" s="971" customFormat="1">
      <c r="A160" s="966"/>
      <c r="B160" s="967"/>
      <c r="C160" s="968"/>
      <c r="D160" s="968"/>
      <c r="E160" s="969"/>
      <c r="F160" s="969"/>
      <c r="G160" s="969"/>
      <c r="H160" s="968"/>
      <c r="I160" s="968"/>
      <c r="J160" s="968"/>
      <c r="K160" s="968"/>
      <c r="L160" s="968"/>
      <c r="M160" s="968"/>
      <c r="N160" s="968"/>
      <c r="O160" s="968"/>
      <c r="P160" s="968"/>
      <c r="Q160" s="968"/>
      <c r="R160" s="968"/>
      <c r="S160" s="968"/>
      <c r="T160" s="968"/>
      <c r="U160" s="968"/>
      <c r="V160" s="968"/>
      <c r="W160" s="968"/>
      <c r="X160" s="968"/>
      <c r="Y160" s="968"/>
      <c r="Z160" s="968"/>
      <c r="AA160" s="968"/>
      <c r="AB160" s="968"/>
      <c r="AC160" s="968"/>
      <c r="AD160" s="968"/>
      <c r="AE160" s="968"/>
      <c r="AF160" s="968"/>
      <c r="AG160" s="968"/>
      <c r="AH160" s="968"/>
      <c r="AI160" s="968"/>
      <c r="AJ160" s="968"/>
      <c r="AK160" s="968"/>
      <c r="AL160" s="968"/>
      <c r="AM160" s="968"/>
      <c r="AN160" s="968"/>
      <c r="AO160" s="968"/>
      <c r="AP160" s="968"/>
      <c r="AQ160" s="968"/>
      <c r="AR160" s="968"/>
      <c r="AS160" s="968"/>
      <c r="AT160" s="968"/>
      <c r="AU160" s="968"/>
      <c r="AV160" s="968"/>
      <c r="AW160" s="968"/>
      <c r="AX160" s="968"/>
      <c r="AY160" s="968"/>
      <c r="AZ160" s="968"/>
      <c r="BA160" s="968"/>
      <c r="BB160" s="968"/>
      <c r="BC160" s="968"/>
      <c r="BD160" s="968"/>
      <c r="BE160" s="968"/>
      <c r="BF160" s="968"/>
      <c r="BG160" s="970"/>
    </row>
    <row r="161" spans="1:193" s="971" customFormat="1">
      <c r="A161" s="966"/>
      <c r="B161" s="967"/>
      <c r="C161" s="968"/>
      <c r="D161" s="968"/>
      <c r="E161" s="969"/>
      <c r="F161" s="969"/>
      <c r="G161" s="969"/>
      <c r="H161" s="968"/>
      <c r="I161" s="968"/>
      <c r="J161" s="968"/>
      <c r="K161" s="968"/>
      <c r="L161" s="968"/>
      <c r="M161" s="968"/>
      <c r="N161" s="968"/>
      <c r="O161" s="968"/>
      <c r="P161" s="968"/>
      <c r="Q161" s="968"/>
      <c r="R161" s="968"/>
      <c r="S161" s="968"/>
      <c r="T161" s="968"/>
      <c r="U161" s="968"/>
      <c r="V161" s="968"/>
      <c r="W161" s="968"/>
      <c r="X161" s="968"/>
      <c r="Y161" s="968"/>
      <c r="Z161" s="968"/>
      <c r="AA161" s="968"/>
      <c r="AB161" s="968"/>
      <c r="AC161" s="968"/>
      <c r="AD161" s="968"/>
      <c r="AE161" s="968"/>
      <c r="AF161" s="968"/>
      <c r="AG161" s="968"/>
      <c r="AH161" s="968"/>
      <c r="AI161" s="968"/>
      <c r="AJ161" s="968"/>
      <c r="AK161" s="968"/>
      <c r="AL161" s="968"/>
      <c r="AM161" s="968"/>
      <c r="AN161" s="968"/>
      <c r="AO161" s="968"/>
      <c r="AP161" s="968"/>
      <c r="AQ161" s="968"/>
      <c r="AR161" s="968"/>
      <c r="AS161" s="968"/>
      <c r="AT161" s="968"/>
      <c r="AU161" s="968"/>
      <c r="AV161" s="968"/>
      <c r="AW161" s="968"/>
      <c r="AX161" s="968"/>
      <c r="AY161" s="968"/>
      <c r="AZ161" s="968"/>
      <c r="BA161" s="968"/>
      <c r="BB161" s="968"/>
      <c r="BC161" s="968"/>
      <c r="BD161" s="968"/>
      <c r="BE161" s="968"/>
      <c r="BF161" s="968"/>
      <c r="BG161" s="970"/>
    </row>
    <row r="162" spans="1:193" s="971" customFormat="1">
      <c r="A162" s="966"/>
      <c r="B162" s="967"/>
      <c r="C162" s="968"/>
      <c r="D162" s="968"/>
      <c r="E162" s="969"/>
      <c r="F162" s="969"/>
      <c r="G162" s="969"/>
      <c r="H162" s="968"/>
      <c r="I162" s="968"/>
      <c r="J162" s="968"/>
      <c r="K162" s="968"/>
      <c r="L162" s="968"/>
      <c r="M162" s="968"/>
      <c r="N162" s="968"/>
      <c r="O162" s="968"/>
      <c r="P162" s="968"/>
      <c r="Q162" s="968"/>
      <c r="R162" s="968"/>
      <c r="S162" s="968"/>
      <c r="T162" s="968"/>
      <c r="U162" s="968"/>
      <c r="V162" s="968"/>
      <c r="W162" s="968"/>
      <c r="X162" s="968"/>
      <c r="Y162" s="968"/>
      <c r="Z162" s="968"/>
      <c r="AA162" s="968"/>
      <c r="AB162" s="968"/>
      <c r="AC162" s="968"/>
      <c r="AD162" s="968"/>
      <c r="AE162" s="968"/>
      <c r="AF162" s="968"/>
      <c r="AG162" s="968"/>
      <c r="AH162" s="968"/>
      <c r="AI162" s="968"/>
      <c r="AJ162" s="968"/>
      <c r="AK162" s="968"/>
      <c r="AL162" s="968"/>
      <c r="AM162" s="968"/>
      <c r="AN162" s="968"/>
      <c r="AO162" s="968"/>
      <c r="AP162" s="968"/>
      <c r="AQ162" s="968"/>
      <c r="AR162" s="968"/>
      <c r="AS162" s="968"/>
      <c r="AT162" s="968"/>
      <c r="AU162" s="968"/>
      <c r="AV162" s="968"/>
      <c r="AW162" s="968"/>
      <c r="AX162" s="968"/>
      <c r="AY162" s="968"/>
      <c r="AZ162" s="968"/>
      <c r="BA162" s="968"/>
      <c r="BB162" s="968"/>
      <c r="BC162" s="968"/>
      <c r="BD162" s="968"/>
      <c r="BE162" s="968"/>
      <c r="BF162" s="968"/>
      <c r="BG162" s="970"/>
    </row>
    <row r="163" spans="1:193" s="971" customFormat="1">
      <c r="A163" s="966"/>
      <c r="B163" s="967"/>
      <c r="C163" s="968"/>
      <c r="D163" s="968"/>
      <c r="E163" s="969"/>
      <c r="F163" s="969"/>
      <c r="G163" s="969"/>
      <c r="H163" s="968"/>
      <c r="I163" s="968"/>
      <c r="J163" s="968"/>
      <c r="K163" s="968"/>
      <c r="L163" s="968"/>
      <c r="M163" s="968"/>
      <c r="N163" s="968"/>
      <c r="O163" s="968"/>
      <c r="P163" s="968"/>
      <c r="Q163" s="968"/>
      <c r="R163" s="968"/>
      <c r="S163" s="968"/>
      <c r="T163" s="968"/>
      <c r="U163" s="968"/>
      <c r="V163" s="968"/>
      <c r="W163" s="968"/>
      <c r="X163" s="968"/>
      <c r="Y163" s="968"/>
      <c r="Z163" s="968"/>
      <c r="AA163" s="968"/>
      <c r="AB163" s="968"/>
      <c r="AC163" s="968"/>
      <c r="AD163" s="968"/>
      <c r="AE163" s="968"/>
      <c r="AF163" s="968"/>
      <c r="AG163" s="968"/>
      <c r="AH163" s="968"/>
      <c r="AI163" s="968"/>
      <c r="AJ163" s="968"/>
      <c r="AK163" s="968"/>
      <c r="AL163" s="968"/>
      <c r="AM163" s="968"/>
      <c r="AN163" s="968"/>
      <c r="AO163" s="968"/>
      <c r="AP163" s="968"/>
      <c r="AQ163" s="968"/>
      <c r="AR163" s="968"/>
      <c r="AS163" s="968"/>
      <c r="AT163" s="968"/>
      <c r="AU163" s="968"/>
      <c r="AV163" s="968"/>
      <c r="AW163" s="968"/>
      <c r="AX163" s="968"/>
      <c r="AY163" s="968"/>
      <c r="AZ163" s="968"/>
      <c r="BA163" s="968"/>
      <c r="BB163" s="968"/>
      <c r="BC163" s="968"/>
      <c r="BD163" s="968"/>
      <c r="BE163" s="968"/>
      <c r="BF163" s="968"/>
      <c r="BG163" s="970"/>
    </row>
    <row r="164" spans="1:193" s="971" customFormat="1">
      <c r="A164" s="966"/>
      <c r="B164" s="967"/>
      <c r="C164" s="968"/>
      <c r="D164" s="968"/>
      <c r="E164" s="969"/>
      <c r="F164" s="969"/>
      <c r="G164" s="969"/>
      <c r="H164" s="968"/>
      <c r="I164" s="968"/>
      <c r="J164" s="968"/>
      <c r="K164" s="968"/>
      <c r="L164" s="968"/>
      <c r="M164" s="968"/>
      <c r="N164" s="968"/>
      <c r="O164" s="968"/>
      <c r="P164" s="968"/>
      <c r="Q164" s="968"/>
      <c r="R164" s="968"/>
      <c r="S164" s="968"/>
      <c r="T164" s="968"/>
      <c r="U164" s="968"/>
      <c r="V164" s="968"/>
      <c r="W164" s="968"/>
      <c r="X164" s="968"/>
      <c r="Y164" s="968"/>
      <c r="Z164" s="968"/>
      <c r="AA164" s="968"/>
      <c r="AB164" s="968"/>
      <c r="AC164" s="968"/>
      <c r="AD164" s="968"/>
      <c r="AE164" s="968"/>
      <c r="AF164" s="968"/>
      <c r="AG164" s="968"/>
      <c r="AH164" s="968"/>
      <c r="AI164" s="968"/>
      <c r="AJ164" s="968"/>
      <c r="AK164" s="968"/>
      <c r="AL164" s="968"/>
      <c r="AM164" s="968"/>
      <c r="AN164" s="968"/>
      <c r="AO164" s="968"/>
      <c r="AP164" s="968"/>
      <c r="AQ164" s="968"/>
      <c r="AR164" s="968"/>
      <c r="AS164" s="968"/>
      <c r="AT164" s="968"/>
      <c r="AU164" s="968"/>
      <c r="AV164" s="968"/>
      <c r="AW164" s="968"/>
      <c r="AX164" s="968"/>
      <c r="AY164" s="968"/>
      <c r="AZ164" s="968"/>
      <c r="BA164" s="968"/>
      <c r="BB164" s="968"/>
      <c r="BC164" s="968"/>
      <c r="BD164" s="968"/>
      <c r="BE164" s="968"/>
      <c r="BF164" s="968"/>
      <c r="BG164" s="970"/>
    </row>
    <row r="165" spans="1:193" s="965" customFormat="1">
      <c r="A165" s="961"/>
      <c r="B165" s="962"/>
      <c r="C165" s="963"/>
      <c r="D165" s="963"/>
      <c r="E165" s="964"/>
      <c r="F165" s="964"/>
      <c r="G165" s="964"/>
      <c r="H165" s="963"/>
      <c r="I165" s="963"/>
      <c r="J165" s="963"/>
      <c r="K165" s="963"/>
      <c r="L165" s="963"/>
      <c r="M165" s="963"/>
      <c r="N165" s="963"/>
      <c r="O165" s="963"/>
      <c r="P165" s="963"/>
      <c r="Q165" s="963"/>
      <c r="R165" s="963"/>
      <c r="S165" s="963"/>
      <c r="T165" s="963"/>
      <c r="U165" s="963"/>
      <c r="V165" s="963"/>
      <c r="W165" s="963"/>
      <c r="X165" s="963"/>
      <c r="Y165" s="963"/>
      <c r="Z165" s="963"/>
      <c r="AA165" s="963"/>
      <c r="AB165" s="963"/>
      <c r="AC165" s="963"/>
      <c r="AD165" s="963"/>
      <c r="AE165" s="963"/>
      <c r="AF165" s="963"/>
      <c r="AG165" s="963"/>
      <c r="AH165" s="963"/>
      <c r="AI165" s="963"/>
      <c r="AJ165" s="963"/>
      <c r="AK165" s="963"/>
      <c r="AL165" s="963"/>
      <c r="AM165" s="963"/>
      <c r="AN165" s="963"/>
      <c r="AO165" s="963"/>
      <c r="AP165" s="963"/>
      <c r="AQ165" s="963"/>
      <c r="AR165" s="963"/>
      <c r="AS165" s="963"/>
      <c r="AT165" s="963"/>
      <c r="AU165" s="963"/>
      <c r="AV165" s="963"/>
      <c r="AW165" s="963"/>
      <c r="AX165" s="963"/>
      <c r="AY165" s="963"/>
      <c r="AZ165" s="963"/>
      <c r="BA165" s="963"/>
      <c r="BB165" s="963"/>
      <c r="BC165" s="963"/>
      <c r="BD165" s="963"/>
      <c r="BE165" s="963"/>
      <c r="BF165" s="963"/>
      <c r="BG165" s="972"/>
      <c r="BH165" s="971"/>
      <c r="BI165" s="971"/>
      <c r="BJ165" s="971"/>
      <c r="BK165" s="971"/>
      <c r="BL165" s="971"/>
      <c r="BM165" s="971"/>
      <c r="BN165" s="971"/>
      <c r="BO165" s="971"/>
      <c r="BP165" s="971"/>
      <c r="BQ165" s="971"/>
      <c r="BR165" s="971"/>
      <c r="BS165" s="971"/>
      <c r="BT165" s="971"/>
      <c r="BU165" s="971"/>
      <c r="BV165" s="971"/>
      <c r="BW165" s="971"/>
      <c r="BX165" s="971"/>
      <c r="BY165" s="971"/>
      <c r="BZ165" s="971"/>
      <c r="CA165" s="971"/>
      <c r="CB165" s="971"/>
      <c r="CC165" s="971"/>
      <c r="CD165" s="971"/>
      <c r="CE165" s="971"/>
      <c r="CF165" s="971"/>
      <c r="CG165" s="971"/>
      <c r="CH165" s="971"/>
      <c r="CI165" s="971"/>
      <c r="CJ165" s="971"/>
      <c r="CK165" s="971"/>
      <c r="CL165" s="971"/>
      <c r="CM165" s="971"/>
      <c r="CN165" s="971"/>
      <c r="CO165" s="971"/>
      <c r="CP165" s="971"/>
      <c r="CQ165" s="971"/>
      <c r="CR165" s="971"/>
      <c r="CS165" s="971"/>
      <c r="CT165" s="971"/>
      <c r="CU165" s="971"/>
      <c r="CV165" s="971"/>
      <c r="CW165" s="971"/>
      <c r="CX165" s="971"/>
      <c r="CY165" s="971"/>
      <c r="CZ165" s="971"/>
      <c r="DA165" s="971"/>
      <c r="DB165" s="971"/>
      <c r="DC165" s="971"/>
      <c r="DD165" s="971"/>
      <c r="DE165" s="971"/>
      <c r="DF165" s="971"/>
      <c r="DG165" s="971"/>
      <c r="DH165" s="971"/>
      <c r="DI165" s="971"/>
      <c r="DJ165" s="971"/>
      <c r="DK165" s="971"/>
      <c r="DL165" s="971"/>
      <c r="DM165" s="971"/>
      <c r="DN165" s="971"/>
      <c r="DO165" s="971"/>
      <c r="DP165" s="971"/>
      <c r="DQ165" s="971"/>
      <c r="DR165" s="971"/>
      <c r="DS165" s="971"/>
      <c r="DT165" s="971"/>
      <c r="DU165" s="971"/>
      <c r="DV165" s="971"/>
      <c r="DW165" s="971"/>
      <c r="DX165" s="971"/>
      <c r="DY165" s="971"/>
      <c r="DZ165" s="971"/>
      <c r="EA165" s="971"/>
      <c r="EB165" s="971"/>
      <c r="EC165" s="971"/>
      <c r="ED165" s="971"/>
      <c r="EE165" s="971"/>
      <c r="EF165" s="971"/>
      <c r="EG165" s="971"/>
      <c r="EH165" s="971"/>
      <c r="EI165" s="971"/>
      <c r="EJ165" s="971"/>
      <c r="EK165" s="971"/>
      <c r="EL165" s="971"/>
      <c r="EM165" s="971"/>
      <c r="EN165" s="971"/>
      <c r="EO165" s="971"/>
      <c r="EP165" s="971"/>
      <c r="EQ165" s="971"/>
      <c r="ER165" s="971"/>
      <c r="ES165" s="971"/>
      <c r="ET165" s="971"/>
      <c r="EU165" s="971"/>
      <c r="EV165" s="971"/>
      <c r="EW165" s="971"/>
      <c r="EX165" s="971"/>
      <c r="EY165" s="971"/>
      <c r="EZ165" s="971"/>
      <c r="FA165" s="971"/>
      <c r="FB165" s="971"/>
      <c r="FC165" s="971"/>
      <c r="FD165" s="971"/>
      <c r="FE165" s="971"/>
      <c r="FF165" s="971"/>
      <c r="FG165" s="971"/>
      <c r="FH165" s="971"/>
      <c r="FI165" s="971"/>
      <c r="FJ165" s="971"/>
      <c r="FK165" s="971"/>
      <c r="FL165" s="971"/>
      <c r="FM165" s="971"/>
      <c r="FN165" s="971"/>
      <c r="FO165" s="971"/>
      <c r="FP165" s="971"/>
      <c r="FQ165" s="971"/>
      <c r="FR165" s="971"/>
      <c r="FS165" s="971"/>
      <c r="FT165" s="971"/>
      <c r="FU165" s="971"/>
      <c r="FV165" s="971"/>
      <c r="FW165" s="971"/>
      <c r="FX165" s="971"/>
      <c r="FY165" s="971"/>
      <c r="FZ165" s="971"/>
      <c r="GA165" s="971"/>
      <c r="GB165" s="971"/>
      <c r="GC165" s="971"/>
      <c r="GD165" s="971"/>
      <c r="GE165" s="971"/>
      <c r="GF165" s="971"/>
      <c r="GG165" s="971"/>
      <c r="GH165" s="971"/>
      <c r="GI165" s="971"/>
      <c r="GJ165" s="971"/>
      <c r="GK165" s="971"/>
    </row>
    <row r="166" spans="1:193" s="947" customFormat="1">
      <c r="A166" s="935"/>
      <c r="B166" s="936"/>
      <c r="C166" s="945"/>
      <c r="D166" s="945"/>
      <c r="E166" s="946"/>
      <c r="F166" s="946"/>
      <c r="G166" s="946"/>
      <c r="H166" s="945"/>
      <c r="I166" s="945"/>
      <c r="J166" s="945"/>
      <c r="K166" s="945"/>
      <c r="L166" s="945"/>
      <c r="M166" s="945"/>
      <c r="N166" s="945"/>
      <c r="O166" s="945"/>
      <c r="P166" s="945"/>
      <c r="Q166" s="945"/>
      <c r="R166" s="945"/>
      <c r="S166" s="945"/>
      <c r="T166" s="945"/>
      <c r="U166" s="945"/>
      <c r="V166" s="945"/>
      <c r="W166" s="945"/>
      <c r="X166" s="945"/>
      <c r="Y166" s="945"/>
      <c r="Z166" s="945"/>
      <c r="AA166" s="945"/>
      <c r="AB166" s="945"/>
      <c r="AC166" s="945"/>
      <c r="AD166" s="945"/>
      <c r="AE166" s="945"/>
      <c r="AF166" s="945"/>
      <c r="AG166" s="945"/>
      <c r="AH166" s="945"/>
      <c r="AI166" s="945"/>
      <c r="AJ166" s="945"/>
      <c r="AK166" s="945"/>
      <c r="AL166" s="945"/>
      <c r="AM166" s="945"/>
      <c r="AN166" s="945"/>
      <c r="AO166" s="945"/>
      <c r="AP166" s="945"/>
      <c r="AQ166" s="945"/>
      <c r="AR166" s="945"/>
      <c r="AS166" s="945"/>
      <c r="AT166" s="945"/>
      <c r="AU166" s="945"/>
      <c r="AV166" s="945"/>
      <c r="AW166" s="945"/>
      <c r="AX166" s="945"/>
      <c r="AY166" s="945"/>
      <c r="AZ166" s="945"/>
      <c r="BA166" s="945"/>
      <c r="BB166" s="945"/>
      <c r="BC166" s="945"/>
      <c r="BD166" s="945"/>
      <c r="BE166" s="945"/>
      <c r="BF166" s="945"/>
      <c r="BG166" s="973"/>
      <c r="BH166" s="971"/>
      <c r="BI166" s="971"/>
      <c r="BJ166" s="971"/>
      <c r="BK166" s="971"/>
      <c r="BL166" s="971"/>
      <c r="BM166" s="971"/>
      <c r="BN166" s="971"/>
      <c r="BO166" s="971"/>
      <c r="BP166" s="971"/>
      <c r="BQ166" s="971"/>
      <c r="BR166" s="971"/>
      <c r="BS166" s="971"/>
      <c r="BT166" s="971"/>
      <c r="BU166" s="971"/>
      <c r="BV166" s="971"/>
      <c r="BW166" s="971"/>
      <c r="BX166" s="971"/>
      <c r="BY166" s="971"/>
      <c r="BZ166" s="971"/>
      <c r="CA166" s="971"/>
      <c r="CB166" s="971"/>
      <c r="CC166" s="971"/>
      <c r="CD166" s="971"/>
      <c r="CE166" s="971"/>
      <c r="CF166" s="971"/>
      <c r="CG166" s="971"/>
      <c r="CH166" s="971"/>
      <c r="CI166" s="971"/>
      <c r="CJ166" s="971"/>
      <c r="CK166" s="971"/>
      <c r="CL166" s="971"/>
      <c r="CM166" s="971"/>
      <c r="CN166" s="971"/>
      <c r="CO166" s="971"/>
      <c r="CP166" s="971"/>
      <c r="CQ166" s="971"/>
      <c r="CR166" s="971"/>
      <c r="CS166" s="971"/>
      <c r="CT166" s="971"/>
      <c r="CU166" s="971"/>
      <c r="CV166" s="971"/>
      <c r="CW166" s="971"/>
      <c r="CX166" s="971"/>
      <c r="CY166" s="971"/>
      <c r="CZ166" s="971"/>
      <c r="DA166" s="971"/>
      <c r="DB166" s="971"/>
      <c r="DC166" s="971"/>
      <c r="DD166" s="971"/>
      <c r="DE166" s="971"/>
      <c r="DF166" s="971"/>
      <c r="DG166" s="971"/>
      <c r="DH166" s="971"/>
      <c r="DI166" s="971"/>
      <c r="DJ166" s="971"/>
      <c r="DK166" s="971"/>
      <c r="DL166" s="971"/>
      <c r="DM166" s="971"/>
      <c r="DN166" s="971"/>
      <c r="DO166" s="971"/>
      <c r="DP166" s="971"/>
      <c r="DQ166" s="971"/>
      <c r="DR166" s="971"/>
      <c r="DS166" s="971"/>
      <c r="DT166" s="971"/>
      <c r="DU166" s="971"/>
      <c r="DV166" s="971"/>
      <c r="DW166" s="971"/>
      <c r="DX166" s="971"/>
      <c r="DY166" s="971"/>
      <c r="DZ166" s="971"/>
      <c r="EA166" s="971"/>
      <c r="EB166" s="971"/>
      <c r="EC166" s="971"/>
      <c r="ED166" s="971"/>
      <c r="EE166" s="971"/>
      <c r="EF166" s="971"/>
      <c r="EG166" s="971"/>
      <c r="EH166" s="971"/>
      <c r="EI166" s="971"/>
      <c r="EJ166" s="971"/>
      <c r="EK166" s="971"/>
      <c r="EL166" s="971"/>
      <c r="EM166" s="971"/>
      <c r="EN166" s="971"/>
      <c r="EO166" s="971"/>
      <c r="EP166" s="971"/>
      <c r="EQ166" s="971"/>
      <c r="ER166" s="971"/>
      <c r="ES166" s="971"/>
      <c r="ET166" s="971"/>
      <c r="EU166" s="971"/>
      <c r="EV166" s="971"/>
      <c r="EW166" s="971"/>
      <c r="EX166" s="971"/>
      <c r="EY166" s="971"/>
      <c r="EZ166" s="971"/>
      <c r="FA166" s="971"/>
      <c r="FB166" s="971"/>
      <c r="FC166" s="971"/>
      <c r="FD166" s="971"/>
      <c r="FE166" s="971"/>
      <c r="FF166" s="971"/>
      <c r="FG166" s="971"/>
      <c r="FH166" s="971"/>
      <c r="FI166" s="971"/>
      <c r="FJ166" s="971"/>
      <c r="FK166" s="971"/>
      <c r="FL166" s="971"/>
      <c r="FM166" s="971"/>
      <c r="FN166" s="971"/>
      <c r="FO166" s="971"/>
      <c r="FP166" s="971"/>
      <c r="FQ166" s="971"/>
      <c r="FR166" s="971"/>
      <c r="FS166" s="971"/>
      <c r="FT166" s="971"/>
      <c r="FU166" s="971"/>
      <c r="FV166" s="971"/>
      <c r="FW166" s="971"/>
      <c r="FX166" s="971"/>
      <c r="FY166" s="971"/>
      <c r="FZ166" s="971"/>
      <c r="GA166" s="971"/>
      <c r="GB166" s="971"/>
      <c r="GC166" s="971"/>
      <c r="GD166" s="971"/>
      <c r="GE166" s="971"/>
      <c r="GF166" s="971"/>
      <c r="GG166" s="971"/>
      <c r="GH166" s="971"/>
      <c r="GI166" s="971"/>
      <c r="GJ166" s="971"/>
      <c r="GK166" s="971"/>
    </row>
    <row r="167" spans="1:193" s="947" customFormat="1">
      <c r="A167" s="935"/>
      <c r="B167" s="936"/>
      <c r="C167" s="945"/>
      <c r="D167" s="945"/>
      <c r="E167" s="946"/>
      <c r="F167" s="946"/>
      <c r="G167" s="946"/>
      <c r="H167" s="945"/>
      <c r="I167" s="945"/>
      <c r="J167" s="945"/>
      <c r="K167" s="945"/>
      <c r="L167" s="945"/>
      <c r="M167" s="945"/>
      <c r="N167" s="945"/>
      <c r="O167" s="945"/>
      <c r="P167" s="945"/>
      <c r="Q167" s="945"/>
      <c r="R167" s="945"/>
      <c r="S167" s="945"/>
      <c r="T167" s="945"/>
      <c r="U167" s="945"/>
      <c r="V167" s="945"/>
      <c r="W167" s="945"/>
      <c r="X167" s="945"/>
      <c r="Y167" s="945"/>
      <c r="Z167" s="945"/>
      <c r="AA167" s="945"/>
      <c r="AB167" s="945"/>
      <c r="AC167" s="945"/>
      <c r="AD167" s="945"/>
      <c r="AE167" s="945"/>
      <c r="AF167" s="945"/>
      <c r="AG167" s="945"/>
      <c r="AH167" s="945"/>
      <c r="AI167" s="945"/>
      <c r="AJ167" s="945"/>
      <c r="AK167" s="945"/>
      <c r="AL167" s="945"/>
      <c r="AM167" s="945"/>
      <c r="AN167" s="945"/>
      <c r="AO167" s="945"/>
      <c r="AP167" s="945"/>
      <c r="AQ167" s="945"/>
      <c r="AR167" s="945"/>
      <c r="AS167" s="945"/>
      <c r="AT167" s="945"/>
      <c r="AU167" s="945"/>
      <c r="AV167" s="945"/>
      <c r="AW167" s="945"/>
      <c r="AX167" s="945"/>
      <c r="AY167" s="945"/>
      <c r="AZ167" s="945"/>
      <c r="BA167" s="945"/>
      <c r="BB167" s="945"/>
      <c r="BC167" s="945"/>
      <c r="BD167" s="945"/>
      <c r="BE167" s="945"/>
      <c r="BF167" s="945"/>
      <c r="BG167" s="973"/>
      <c r="BH167" s="971"/>
      <c r="BI167" s="971"/>
      <c r="BJ167" s="971"/>
      <c r="BK167" s="971"/>
      <c r="BL167" s="971"/>
      <c r="BM167" s="971"/>
      <c r="BN167" s="971"/>
      <c r="BO167" s="971"/>
      <c r="BP167" s="971"/>
      <c r="BQ167" s="971"/>
      <c r="BR167" s="971"/>
      <c r="BS167" s="971"/>
      <c r="BT167" s="971"/>
      <c r="BU167" s="971"/>
      <c r="BV167" s="971"/>
      <c r="BW167" s="971"/>
      <c r="BX167" s="971"/>
      <c r="BY167" s="971"/>
      <c r="BZ167" s="971"/>
      <c r="CA167" s="971"/>
      <c r="CB167" s="971"/>
      <c r="CC167" s="971"/>
      <c r="CD167" s="971"/>
      <c r="CE167" s="971"/>
      <c r="CF167" s="971"/>
      <c r="CG167" s="971"/>
      <c r="CH167" s="971"/>
      <c r="CI167" s="971"/>
      <c r="CJ167" s="971"/>
      <c r="CK167" s="971"/>
      <c r="CL167" s="971"/>
      <c r="CM167" s="971"/>
      <c r="CN167" s="971"/>
      <c r="CO167" s="971"/>
      <c r="CP167" s="971"/>
      <c r="CQ167" s="971"/>
      <c r="CR167" s="971"/>
      <c r="CS167" s="971"/>
      <c r="CT167" s="971"/>
      <c r="CU167" s="971"/>
      <c r="CV167" s="971"/>
      <c r="CW167" s="971"/>
      <c r="CX167" s="971"/>
      <c r="CY167" s="971"/>
      <c r="CZ167" s="971"/>
      <c r="DA167" s="971"/>
      <c r="DB167" s="971"/>
      <c r="DC167" s="971"/>
      <c r="DD167" s="971"/>
      <c r="DE167" s="971"/>
      <c r="DF167" s="971"/>
      <c r="DG167" s="971"/>
      <c r="DH167" s="971"/>
      <c r="DI167" s="971"/>
      <c r="DJ167" s="971"/>
      <c r="DK167" s="971"/>
      <c r="DL167" s="971"/>
      <c r="DM167" s="971"/>
      <c r="DN167" s="971"/>
      <c r="DO167" s="971"/>
      <c r="DP167" s="971"/>
      <c r="DQ167" s="971"/>
      <c r="DR167" s="971"/>
      <c r="DS167" s="971"/>
      <c r="DT167" s="971"/>
      <c r="DU167" s="971"/>
      <c r="DV167" s="971"/>
      <c r="DW167" s="971"/>
      <c r="DX167" s="971"/>
      <c r="DY167" s="971"/>
      <c r="DZ167" s="971"/>
      <c r="EA167" s="971"/>
      <c r="EB167" s="971"/>
      <c r="EC167" s="971"/>
      <c r="ED167" s="971"/>
      <c r="EE167" s="971"/>
      <c r="EF167" s="971"/>
      <c r="EG167" s="971"/>
      <c r="EH167" s="971"/>
      <c r="EI167" s="971"/>
      <c r="EJ167" s="971"/>
      <c r="EK167" s="971"/>
      <c r="EL167" s="971"/>
      <c r="EM167" s="971"/>
      <c r="EN167" s="971"/>
      <c r="EO167" s="971"/>
      <c r="EP167" s="971"/>
      <c r="EQ167" s="971"/>
      <c r="ER167" s="971"/>
      <c r="ES167" s="971"/>
      <c r="ET167" s="971"/>
      <c r="EU167" s="971"/>
      <c r="EV167" s="971"/>
      <c r="EW167" s="971"/>
      <c r="EX167" s="971"/>
      <c r="EY167" s="971"/>
      <c r="EZ167" s="971"/>
      <c r="FA167" s="971"/>
      <c r="FB167" s="971"/>
      <c r="FC167" s="971"/>
      <c r="FD167" s="971"/>
      <c r="FE167" s="971"/>
      <c r="FF167" s="971"/>
      <c r="FG167" s="971"/>
      <c r="FH167" s="971"/>
      <c r="FI167" s="971"/>
      <c r="FJ167" s="971"/>
      <c r="FK167" s="971"/>
      <c r="FL167" s="971"/>
      <c r="FM167" s="971"/>
      <c r="FN167" s="971"/>
      <c r="FO167" s="971"/>
      <c r="FP167" s="971"/>
      <c r="FQ167" s="971"/>
      <c r="FR167" s="971"/>
      <c r="FS167" s="971"/>
      <c r="FT167" s="971"/>
      <c r="FU167" s="971"/>
      <c r="FV167" s="971"/>
      <c r="FW167" s="971"/>
      <c r="FX167" s="971"/>
      <c r="FY167" s="971"/>
      <c r="FZ167" s="971"/>
      <c r="GA167" s="971"/>
      <c r="GB167" s="971"/>
      <c r="GC167" s="971"/>
      <c r="GD167" s="971"/>
      <c r="GE167" s="971"/>
      <c r="GF167" s="971"/>
      <c r="GG167" s="971"/>
      <c r="GH167" s="971"/>
      <c r="GI167" s="971"/>
      <c r="GJ167" s="971"/>
      <c r="GK167" s="971"/>
    </row>
    <row r="168" spans="1:193" s="947" customFormat="1">
      <c r="A168" s="935"/>
      <c r="B168" s="936"/>
      <c r="C168" s="945"/>
      <c r="D168" s="945"/>
      <c r="E168" s="946"/>
      <c r="F168" s="946"/>
      <c r="G168" s="946"/>
      <c r="H168" s="945"/>
      <c r="I168" s="945"/>
      <c r="J168" s="945"/>
      <c r="K168" s="945"/>
      <c r="L168" s="945"/>
      <c r="M168" s="945"/>
      <c r="N168" s="945"/>
      <c r="O168" s="945"/>
      <c r="P168" s="945"/>
      <c r="Q168" s="945"/>
      <c r="R168" s="945"/>
      <c r="S168" s="945"/>
      <c r="T168" s="945"/>
      <c r="U168" s="945"/>
      <c r="V168" s="945"/>
      <c r="W168" s="945"/>
      <c r="X168" s="945"/>
      <c r="Y168" s="945"/>
      <c r="Z168" s="945"/>
      <c r="AA168" s="945"/>
      <c r="AB168" s="945"/>
      <c r="AC168" s="945"/>
      <c r="AD168" s="945"/>
      <c r="AE168" s="945"/>
      <c r="AF168" s="945"/>
      <c r="AG168" s="945"/>
      <c r="AH168" s="945"/>
      <c r="AI168" s="945"/>
      <c r="AJ168" s="945"/>
      <c r="AK168" s="945"/>
      <c r="AL168" s="945"/>
      <c r="AM168" s="945"/>
      <c r="AN168" s="945"/>
      <c r="AO168" s="945"/>
      <c r="AP168" s="945"/>
      <c r="AQ168" s="945"/>
      <c r="AR168" s="945"/>
      <c r="AS168" s="945"/>
      <c r="AT168" s="945"/>
      <c r="AU168" s="945"/>
      <c r="AV168" s="945"/>
      <c r="AW168" s="945"/>
      <c r="AX168" s="945"/>
      <c r="AY168" s="945"/>
      <c r="AZ168" s="945"/>
      <c r="BA168" s="945"/>
      <c r="BB168" s="945"/>
      <c r="BC168" s="945"/>
      <c r="BD168" s="945"/>
      <c r="BE168" s="945"/>
      <c r="BF168" s="945"/>
      <c r="BG168" s="973"/>
      <c r="BH168" s="971"/>
      <c r="BI168" s="971"/>
      <c r="BJ168" s="971"/>
      <c r="BK168" s="971"/>
      <c r="BL168" s="971"/>
      <c r="BM168" s="971"/>
      <c r="BN168" s="971"/>
      <c r="BO168" s="971"/>
      <c r="BP168" s="971"/>
      <c r="BQ168" s="971"/>
      <c r="BR168" s="971"/>
      <c r="BS168" s="971"/>
      <c r="BT168" s="971"/>
      <c r="BU168" s="971"/>
      <c r="BV168" s="971"/>
      <c r="BW168" s="971"/>
      <c r="BX168" s="971"/>
      <c r="BY168" s="971"/>
      <c r="BZ168" s="971"/>
      <c r="CA168" s="971"/>
      <c r="CB168" s="971"/>
      <c r="CC168" s="971"/>
      <c r="CD168" s="971"/>
      <c r="CE168" s="971"/>
      <c r="CF168" s="971"/>
      <c r="CG168" s="971"/>
      <c r="CH168" s="971"/>
      <c r="CI168" s="971"/>
      <c r="CJ168" s="971"/>
      <c r="CK168" s="971"/>
      <c r="CL168" s="971"/>
      <c r="CM168" s="971"/>
      <c r="CN168" s="971"/>
      <c r="CO168" s="971"/>
      <c r="CP168" s="971"/>
      <c r="CQ168" s="971"/>
      <c r="CR168" s="971"/>
      <c r="CS168" s="971"/>
      <c r="CT168" s="971"/>
      <c r="CU168" s="971"/>
      <c r="CV168" s="971"/>
      <c r="CW168" s="971"/>
      <c r="CX168" s="971"/>
      <c r="CY168" s="971"/>
      <c r="CZ168" s="971"/>
      <c r="DA168" s="971"/>
      <c r="DB168" s="971"/>
      <c r="DC168" s="971"/>
      <c r="DD168" s="971"/>
      <c r="DE168" s="971"/>
      <c r="DF168" s="971"/>
      <c r="DG168" s="971"/>
      <c r="DH168" s="971"/>
      <c r="DI168" s="971"/>
      <c r="DJ168" s="971"/>
      <c r="DK168" s="971"/>
      <c r="DL168" s="971"/>
      <c r="DM168" s="971"/>
      <c r="DN168" s="971"/>
      <c r="DO168" s="971"/>
      <c r="DP168" s="971"/>
      <c r="DQ168" s="971"/>
      <c r="DR168" s="971"/>
      <c r="DS168" s="971"/>
      <c r="DT168" s="971"/>
      <c r="DU168" s="971"/>
      <c r="DV168" s="971"/>
      <c r="DW168" s="971"/>
      <c r="DX168" s="971"/>
      <c r="DY168" s="971"/>
      <c r="DZ168" s="971"/>
      <c r="EA168" s="971"/>
      <c r="EB168" s="971"/>
      <c r="EC168" s="971"/>
      <c r="ED168" s="971"/>
      <c r="EE168" s="971"/>
      <c r="EF168" s="971"/>
      <c r="EG168" s="971"/>
      <c r="EH168" s="971"/>
      <c r="EI168" s="971"/>
      <c r="EJ168" s="971"/>
      <c r="EK168" s="971"/>
      <c r="EL168" s="971"/>
      <c r="EM168" s="971"/>
      <c r="EN168" s="971"/>
      <c r="EO168" s="971"/>
      <c r="EP168" s="971"/>
      <c r="EQ168" s="971"/>
      <c r="ER168" s="971"/>
      <c r="ES168" s="971"/>
      <c r="ET168" s="971"/>
      <c r="EU168" s="971"/>
      <c r="EV168" s="971"/>
      <c r="EW168" s="971"/>
      <c r="EX168" s="971"/>
      <c r="EY168" s="971"/>
      <c r="EZ168" s="971"/>
      <c r="FA168" s="971"/>
      <c r="FB168" s="971"/>
      <c r="FC168" s="971"/>
      <c r="FD168" s="971"/>
      <c r="FE168" s="971"/>
      <c r="FF168" s="971"/>
      <c r="FG168" s="971"/>
      <c r="FH168" s="971"/>
      <c r="FI168" s="971"/>
      <c r="FJ168" s="971"/>
      <c r="FK168" s="971"/>
      <c r="FL168" s="971"/>
      <c r="FM168" s="971"/>
      <c r="FN168" s="971"/>
      <c r="FO168" s="971"/>
      <c r="FP168" s="971"/>
      <c r="FQ168" s="971"/>
      <c r="FR168" s="971"/>
      <c r="FS168" s="971"/>
      <c r="FT168" s="971"/>
      <c r="FU168" s="971"/>
      <c r="FV168" s="971"/>
      <c r="FW168" s="971"/>
      <c r="FX168" s="971"/>
      <c r="FY168" s="971"/>
      <c r="FZ168" s="971"/>
      <c r="GA168" s="971"/>
      <c r="GB168" s="971"/>
      <c r="GC168" s="971"/>
      <c r="GD168" s="971"/>
      <c r="GE168" s="971"/>
      <c r="GF168" s="971"/>
      <c r="GG168" s="971"/>
      <c r="GH168" s="971"/>
      <c r="GI168" s="971"/>
      <c r="GJ168" s="971"/>
      <c r="GK168" s="971"/>
    </row>
    <row r="169" spans="1:193" s="947" customFormat="1">
      <c r="A169" s="935"/>
      <c r="B169" s="936"/>
      <c r="C169" s="945"/>
      <c r="D169" s="945"/>
      <c r="E169" s="946"/>
      <c r="F169" s="946"/>
      <c r="G169" s="946"/>
      <c r="H169" s="945"/>
      <c r="I169" s="945"/>
      <c r="J169" s="945"/>
      <c r="K169" s="945"/>
      <c r="L169" s="945"/>
      <c r="M169" s="945"/>
      <c r="N169" s="945"/>
      <c r="O169" s="945"/>
      <c r="P169" s="945"/>
      <c r="Q169" s="945"/>
      <c r="R169" s="945"/>
      <c r="S169" s="945"/>
      <c r="T169" s="945"/>
      <c r="U169" s="945"/>
      <c r="V169" s="945"/>
      <c r="W169" s="945"/>
      <c r="X169" s="945"/>
      <c r="Y169" s="945"/>
      <c r="Z169" s="945"/>
      <c r="AA169" s="945"/>
      <c r="AB169" s="945"/>
      <c r="AC169" s="945"/>
      <c r="AD169" s="945"/>
      <c r="AE169" s="945"/>
      <c r="AF169" s="945"/>
      <c r="AG169" s="945"/>
      <c r="AH169" s="945"/>
      <c r="AI169" s="945"/>
      <c r="AJ169" s="945"/>
      <c r="AK169" s="945"/>
      <c r="AL169" s="945"/>
      <c r="AM169" s="945"/>
      <c r="AN169" s="945"/>
      <c r="AO169" s="945"/>
      <c r="AP169" s="945"/>
      <c r="AQ169" s="945"/>
      <c r="AR169" s="945"/>
      <c r="AS169" s="945"/>
      <c r="AT169" s="945"/>
      <c r="AU169" s="945"/>
      <c r="AV169" s="945"/>
      <c r="AW169" s="945"/>
      <c r="AX169" s="945"/>
      <c r="AY169" s="945"/>
      <c r="AZ169" s="945"/>
      <c r="BA169" s="945"/>
      <c r="BB169" s="945"/>
      <c r="BC169" s="945"/>
      <c r="BD169" s="945"/>
      <c r="BE169" s="945"/>
      <c r="BF169" s="945"/>
      <c r="BG169" s="973"/>
      <c r="BH169" s="971"/>
      <c r="BI169" s="971"/>
      <c r="BJ169" s="971"/>
      <c r="BK169" s="971"/>
      <c r="BL169" s="971"/>
      <c r="BM169" s="971"/>
      <c r="BN169" s="971"/>
      <c r="BO169" s="971"/>
      <c r="BP169" s="971"/>
      <c r="BQ169" s="971"/>
      <c r="BR169" s="971"/>
      <c r="BS169" s="971"/>
      <c r="BT169" s="971"/>
      <c r="BU169" s="971"/>
      <c r="BV169" s="971"/>
      <c r="BW169" s="971"/>
      <c r="BX169" s="971"/>
      <c r="BY169" s="971"/>
      <c r="BZ169" s="971"/>
      <c r="CA169" s="971"/>
      <c r="CB169" s="971"/>
      <c r="CC169" s="971"/>
      <c r="CD169" s="971"/>
      <c r="CE169" s="971"/>
      <c r="CF169" s="971"/>
      <c r="CG169" s="971"/>
      <c r="CH169" s="971"/>
      <c r="CI169" s="971"/>
      <c r="CJ169" s="971"/>
      <c r="CK169" s="971"/>
      <c r="CL169" s="971"/>
      <c r="CM169" s="971"/>
      <c r="CN169" s="971"/>
      <c r="CO169" s="971"/>
      <c r="CP169" s="971"/>
      <c r="CQ169" s="971"/>
      <c r="CR169" s="971"/>
      <c r="CS169" s="971"/>
      <c r="CT169" s="971"/>
      <c r="CU169" s="971"/>
      <c r="CV169" s="971"/>
      <c r="CW169" s="971"/>
      <c r="CX169" s="971"/>
      <c r="CY169" s="971"/>
      <c r="CZ169" s="971"/>
      <c r="DA169" s="971"/>
      <c r="DB169" s="971"/>
      <c r="DC169" s="971"/>
      <c r="DD169" s="971"/>
      <c r="DE169" s="971"/>
      <c r="DF169" s="971"/>
      <c r="DG169" s="971"/>
      <c r="DH169" s="971"/>
      <c r="DI169" s="971"/>
      <c r="DJ169" s="971"/>
      <c r="DK169" s="971"/>
      <c r="DL169" s="971"/>
      <c r="DM169" s="971"/>
      <c r="DN169" s="971"/>
      <c r="DO169" s="971"/>
      <c r="DP169" s="971"/>
      <c r="DQ169" s="971"/>
      <c r="DR169" s="971"/>
      <c r="DS169" s="971"/>
      <c r="DT169" s="971"/>
      <c r="DU169" s="971"/>
      <c r="DV169" s="971"/>
      <c r="DW169" s="971"/>
      <c r="DX169" s="971"/>
      <c r="DY169" s="971"/>
      <c r="DZ169" s="971"/>
      <c r="EA169" s="971"/>
      <c r="EB169" s="971"/>
      <c r="EC169" s="971"/>
      <c r="ED169" s="971"/>
      <c r="EE169" s="971"/>
      <c r="EF169" s="971"/>
      <c r="EG169" s="971"/>
      <c r="EH169" s="971"/>
      <c r="EI169" s="971"/>
      <c r="EJ169" s="971"/>
      <c r="EK169" s="971"/>
      <c r="EL169" s="971"/>
      <c r="EM169" s="971"/>
      <c r="EN169" s="971"/>
      <c r="EO169" s="971"/>
      <c r="EP169" s="971"/>
      <c r="EQ169" s="971"/>
      <c r="ER169" s="971"/>
      <c r="ES169" s="971"/>
      <c r="ET169" s="971"/>
      <c r="EU169" s="971"/>
      <c r="EV169" s="971"/>
      <c r="EW169" s="971"/>
      <c r="EX169" s="971"/>
      <c r="EY169" s="971"/>
      <c r="EZ169" s="971"/>
      <c r="FA169" s="971"/>
      <c r="FB169" s="971"/>
      <c r="FC169" s="971"/>
      <c r="FD169" s="971"/>
      <c r="FE169" s="971"/>
      <c r="FF169" s="971"/>
      <c r="FG169" s="971"/>
      <c r="FH169" s="971"/>
      <c r="FI169" s="971"/>
      <c r="FJ169" s="971"/>
      <c r="FK169" s="971"/>
      <c r="FL169" s="971"/>
      <c r="FM169" s="971"/>
      <c r="FN169" s="971"/>
      <c r="FO169" s="971"/>
      <c r="FP169" s="971"/>
      <c r="FQ169" s="971"/>
      <c r="FR169" s="971"/>
      <c r="FS169" s="971"/>
      <c r="FT169" s="971"/>
      <c r="FU169" s="971"/>
      <c r="FV169" s="971"/>
      <c r="FW169" s="971"/>
      <c r="FX169" s="971"/>
      <c r="FY169" s="971"/>
      <c r="FZ169" s="971"/>
      <c r="GA169" s="971"/>
      <c r="GB169" s="971"/>
      <c r="GC169" s="971"/>
      <c r="GD169" s="971"/>
      <c r="GE169" s="971"/>
      <c r="GF169" s="971"/>
      <c r="GG169" s="971"/>
      <c r="GH169" s="971"/>
      <c r="GI169" s="971"/>
      <c r="GJ169" s="971"/>
      <c r="GK169" s="971"/>
    </row>
    <row r="170" spans="1:193" s="947" customFormat="1">
      <c r="A170" s="935"/>
      <c r="B170" s="936"/>
      <c r="C170" s="945"/>
      <c r="D170" s="945"/>
      <c r="E170" s="946"/>
      <c r="F170" s="946"/>
      <c r="G170" s="946"/>
      <c r="H170" s="945"/>
      <c r="I170" s="945"/>
      <c r="J170" s="945"/>
      <c r="K170" s="945"/>
      <c r="L170" s="945"/>
      <c r="M170" s="945"/>
      <c r="N170" s="945"/>
      <c r="O170" s="945"/>
      <c r="P170" s="945"/>
      <c r="Q170" s="945"/>
      <c r="R170" s="945"/>
      <c r="S170" s="945"/>
      <c r="T170" s="945"/>
      <c r="U170" s="945"/>
      <c r="V170" s="945"/>
      <c r="W170" s="945"/>
      <c r="X170" s="945"/>
      <c r="Y170" s="945"/>
      <c r="Z170" s="945"/>
      <c r="AA170" s="945"/>
      <c r="AB170" s="945"/>
      <c r="AC170" s="945"/>
      <c r="AD170" s="945"/>
      <c r="AE170" s="945"/>
      <c r="AF170" s="945"/>
      <c r="AG170" s="945"/>
      <c r="AH170" s="945"/>
      <c r="AI170" s="945"/>
      <c r="AJ170" s="945"/>
      <c r="AK170" s="945"/>
      <c r="AL170" s="945"/>
      <c r="AM170" s="945"/>
      <c r="AN170" s="945"/>
      <c r="AO170" s="945"/>
      <c r="AP170" s="945"/>
      <c r="AQ170" s="945"/>
      <c r="AR170" s="945"/>
      <c r="AS170" s="945"/>
      <c r="AT170" s="945"/>
      <c r="AU170" s="945"/>
      <c r="AV170" s="945"/>
      <c r="AW170" s="945"/>
      <c r="AX170" s="945"/>
      <c r="AY170" s="945"/>
      <c r="AZ170" s="945"/>
      <c r="BA170" s="945"/>
      <c r="BB170" s="945"/>
      <c r="BC170" s="945"/>
      <c r="BD170" s="945"/>
      <c r="BE170" s="945"/>
      <c r="BF170" s="945"/>
      <c r="BG170" s="973"/>
      <c r="BH170" s="971"/>
      <c r="BI170" s="971"/>
      <c r="BJ170" s="971"/>
      <c r="BK170" s="971"/>
      <c r="BL170" s="971"/>
      <c r="BM170" s="971"/>
      <c r="BN170" s="971"/>
      <c r="BO170" s="971"/>
      <c r="BP170" s="971"/>
      <c r="BQ170" s="971"/>
      <c r="BR170" s="971"/>
      <c r="BS170" s="971"/>
      <c r="BT170" s="971"/>
      <c r="BU170" s="971"/>
      <c r="BV170" s="971"/>
      <c r="BW170" s="971"/>
      <c r="BX170" s="971"/>
      <c r="BY170" s="971"/>
      <c r="BZ170" s="971"/>
      <c r="CA170" s="971"/>
      <c r="CB170" s="971"/>
      <c r="CC170" s="971"/>
      <c r="CD170" s="971"/>
      <c r="CE170" s="971"/>
      <c r="CF170" s="971"/>
      <c r="CG170" s="971"/>
      <c r="CH170" s="971"/>
      <c r="CI170" s="971"/>
      <c r="CJ170" s="971"/>
      <c r="CK170" s="971"/>
      <c r="CL170" s="971"/>
      <c r="CM170" s="971"/>
      <c r="CN170" s="971"/>
      <c r="CO170" s="971"/>
      <c r="CP170" s="971"/>
      <c r="CQ170" s="971"/>
      <c r="CR170" s="971"/>
      <c r="CS170" s="971"/>
      <c r="CT170" s="971"/>
      <c r="CU170" s="971"/>
      <c r="CV170" s="971"/>
      <c r="CW170" s="971"/>
      <c r="CX170" s="971"/>
      <c r="CY170" s="971"/>
      <c r="CZ170" s="971"/>
      <c r="DA170" s="971"/>
      <c r="DB170" s="971"/>
      <c r="DC170" s="971"/>
      <c r="DD170" s="971"/>
      <c r="DE170" s="971"/>
      <c r="DF170" s="971"/>
      <c r="DG170" s="971"/>
      <c r="DH170" s="971"/>
      <c r="DI170" s="971"/>
      <c r="DJ170" s="971"/>
      <c r="DK170" s="971"/>
      <c r="DL170" s="971"/>
      <c r="DM170" s="971"/>
      <c r="DN170" s="971"/>
      <c r="DO170" s="971"/>
      <c r="DP170" s="971"/>
      <c r="DQ170" s="971"/>
      <c r="DR170" s="971"/>
      <c r="DS170" s="971"/>
      <c r="DT170" s="971"/>
      <c r="DU170" s="971"/>
      <c r="DV170" s="971"/>
      <c r="DW170" s="971"/>
      <c r="DX170" s="971"/>
      <c r="DY170" s="971"/>
      <c r="DZ170" s="971"/>
      <c r="EA170" s="971"/>
      <c r="EB170" s="971"/>
      <c r="EC170" s="971"/>
      <c r="ED170" s="971"/>
      <c r="EE170" s="971"/>
      <c r="EF170" s="971"/>
      <c r="EG170" s="971"/>
      <c r="EH170" s="971"/>
      <c r="EI170" s="971"/>
      <c r="EJ170" s="971"/>
      <c r="EK170" s="971"/>
      <c r="EL170" s="971"/>
      <c r="EM170" s="971"/>
      <c r="EN170" s="971"/>
      <c r="EO170" s="971"/>
      <c r="EP170" s="971"/>
      <c r="EQ170" s="971"/>
      <c r="ER170" s="971"/>
      <c r="ES170" s="971"/>
      <c r="ET170" s="971"/>
      <c r="EU170" s="971"/>
      <c r="EV170" s="971"/>
      <c r="EW170" s="971"/>
      <c r="EX170" s="971"/>
      <c r="EY170" s="971"/>
      <c r="EZ170" s="971"/>
      <c r="FA170" s="971"/>
      <c r="FB170" s="971"/>
      <c r="FC170" s="971"/>
      <c r="FD170" s="971"/>
      <c r="FE170" s="971"/>
      <c r="FF170" s="971"/>
      <c r="FG170" s="971"/>
      <c r="FH170" s="971"/>
      <c r="FI170" s="971"/>
      <c r="FJ170" s="971"/>
      <c r="FK170" s="971"/>
      <c r="FL170" s="971"/>
      <c r="FM170" s="971"/>
      <c r="FN170" s="971"/>
      <c r="FO170" s="971"/>
      <c r="FP170" s="971"/>
      <c r="FQ170" s="971"/>
      <c r="FR170" s="971"/>
      <c r="FS170" s="971"/>
      <c r="FT170" s="971"/>
      <c r="FU170" s="971"/>
      <c r="FV170" s="971"/>
      <c r="FW170" s="971"/>
      <c r="FX170" s="971"/>
      <c r="FY170" s="971"/>
      <c r="FZ170" s="971"/>
      <c r="GA170" s="971"/>
      <c r="GB170" s="971"/>
      <c r="GC170" s="971"/>
      <c r="GD170" s="971"/>
      <c r="GE170" s="971"/>
      <c r="GF170" s="971"/>
      <c r="GG170" s="971"/>
      <c r="GH170" s="971"/>
      <c r="GI170" s="971"/>
      <c r="GJ170" s="971"/>
      <c r="GK170" s="971"/>
    </row>
    <row r="171" spans="1:193" s="947" customFormat="1">
      <c r="A171" s="935"/>
      <c r="B171" s="936"/>
      <c r="C171" s="945"/>
      <c r="D171" s="945"/>
      <c r="E171" s="946"/>
      <c r="F171" s="946"/>
      <c r="G171" s="946"/>
      <c r="H171" s="945"/>
      <c r="I171" s="945"/>
      <c r="J171" s="945"/>
      <c r="K171" s="945"/>
      <c r="L171" s="945"/>
      <c r="M171" s="945"/>
      <c r="N171" s="945"/>
      <c r="O171" s="945"/>
      <c r="P171" s="945"/>
      <c r="Q171" s="945"/>
      <c r="R171" s="945"/>
      <c r="S171" s="945"/>
      <c r="T171" s="945"/>
      <c r="U171" s="945"/>
      <c r="V171" s="945"/>
      <c r="W171" s="945"/>
      <c r="X171" s="945"/>
      <c r="Y171" s="945"/>
      <c r="Z171" s="945"/>
      <c r="AA171" s="945"/>
      <c r="AB171" s="945"/>
      <c r="AC171" s="945"/>
      <c r="AD171" s="945"/>
      <c r="AE171" s="945"/>
      <c r="AF171" s="945"/>
      <c r="AG171" s="945"/>
      <c r="AH171" s="945"/>
      <c r="AI171" s="945"/>
      <c r="AJ171" s="945"/>
      <c r="AK171" s="945"/>
      <c r="AL171" s="945"/>
      <c r="AM171" s="945"/>
      <c r="AN171" s="945"/>
      <c r="AO171" s="945"/>
      <c r="AP171" s="945"/>
      <c r="AQ171" s="945"/>
      <c r="AR171" s="945"/>
      <c r="AS171" s="945"/>
      <c r="AT171" s="945"/>
      <c r="AU171" s="945"/>
      <c r="AV171" s="945"/>
      <c r="AW171" s="945"/>
      <c r="AX171" s="945"/>
      <c r="AY171" s="945"/>
      <c r="AZ171" s="945"/>
      <c r="BA171" s="945"/>
      <c r="BB171" s="945"/>
      <c r="BC171" s="945"/>
      <c r="BD171" s="945"/>
      <c r="BE171" s="945"/>
      <c r="BF171" s="945"/>
      <c r="BG171" s="973"/>
      <c r="BH171" s="971"/>
      <c r="BI171" s="971"/>
      <c r="BJ171" s="971"/>
      <c r="BK171" s="971"/>
      <c r="BL171" s="971"/>
      <c r="BM171" s="971"/>
      <c r="BN171" s="971"/>
      <c r="BO171" s="971"/>
      <c r="BP171" s="971"/>
      <c r="BQ171" s="971"/>
      <c r="BR171" s="971"/>
      <c r="BS171" s="971"/>
      <c r="BT171" s="971"/>
      <c r="BU171" s="971"/>
      <c r="BV171" s="971"/>
      <c r="BW171" s="971"/>
      <c r="BX171" s="971"/>
      <c r="BY171" s="971"/>
      <c r="BZ171" s="971"/>
      <c r="CA171" s="971"/>
      <c r="CB171" s="971"/>
      <c r="CC171" s="971"/>
      <c r="CD171" s="971"/>
      <c r="CE171" s="971"/>
      <c r="CF171" s="971"/>
      <c r="CG171" s="971"/>
      <c r="CH171" s="971"/>
      <c r="CI171" s="971"/>
      <c r="CJ171" s="971"/>
      <c r="CK171" s="971"/>
      <c r="CL171" s="971"/>
      <c r="CM171" s="971"/>
      <c r="CN171" s="971"/>
      <c r="CO171" s="971"/>
      <c r="CP171" s="971"/>
      <c r="CQ171" s="971"/>
      <c r="CR171" s="971"/>
      <c r="CS171" s="971"/>
      <c r="CT171" s="971"/>
      <c r="CU171" s="971"/>
      <c r="CV171" s="971"/>
      <c r="CW171" s="971"/>
      <c r="CX171" s="971"/>
      <c r="CY171" s="971"/>
      <c r="CZ171" s="971"/>
      <c r="DA171" s="971"/>
      <c r="DB171" s="971"/>
      <c r="DC171" s="971"/>
      <c r="DD171" s="971"/>
      <c r="DE171" s="971"/>
      <c r="DF171" s="971"/>
      <c r="DG171" s="971"/>
      <c r="DH171" s="971"/>
      <c r="DI171" s="971"/>
      <c r="DJ171" s="971"/>
      <c r="DK171" s="971"/>
      <c r="DL171" s="971"/>
      <c r="DM171" s="971"/>
      <c r="DN171" s="971"/>
      <c r="DO171" s="971"/>
      <c r="DP171" s="971"/>
      <c r="DQ171" s="971"/>
      <c r="DR171" s="971"/>
      <c r="DS171" s="971"/>
      <c r="DT171" s="971"/>
      <c r="DU171" s="971"/>
      <c r="DV171" s="971"/>
      <c r="DW171" s="971"/>
      <c r="DX171" s="971"/>
      <c r="DY171" s="971"/>
      <c r="DZ171" s="971"/>
      <c r="EA171" s="971"/>
      <c r="EB171" s="971"/>
      <c r="EC171" s="971"/>
      <c r="ED171" s="971"/>
      <c r="EE171" s="971"/>
      <c r="EF171" s="971"/>
      <c r="EG171" s="971"/>
      <c r="EH171" s="971"/>
      <c r="EI171" s="971"/>
      <c r="EJ171" s="971"/>
      <c r="EK171" s="971"/>
      <c r="EL171" s="971"/>
      <c r="EM171" s="971"/>
      <c r="EN171" s="971"/>
      <c r="EO171" s="971"/>
      <c r="EP171" s="971"/>
      <c r="EQ171" s="971"/>
      <c r="ER171" s="971"/>
      <c r="ES171" s="971"/>
      <c r="ET171" s="971"/>
      <c r="EU171" s="971"/>
      <c r="EV171" s="971"/>
      <c r="EW171" s="971"/>
      <c r="EX171" s="971"/>
      <c r="EY171" s="971"/>
      <c r="EZ171" s="971"/>
      <c r="FA171" s="971"/>
      <c r="FB171" s="971"/>
      <c r="FC171" s="971"/>
      <c r="FD171" s="971"/>
      <c r="FE171" s="971"/>
      <c r="FF171" s="971"/>
      <c r="FG171" s="971"/>
      <c r="FH171" s="971"/>
      <c r="FI171" s="971"/>
      <c r="FJ171" s="971"/>
      <c r="FK171" s="971"/>
      <c r="FL171" s="971"/>
      <c r="FM171" s="971"/>
      <c r="FN171" s="971"/>
      <c r="FO171" s="971"/>
      <c r="FP171" s="971"/>
      <c r="FQ171" s="971"/>
      <c r="FR171" s="971"/>
      <c r="FS171" s="971"/>
      <c r="FT171" s="971"/>
      <c r="FU171" s="971"/>
      <c r="FV171" s="971"/>
      <c r="FW171" s="971"/>
      <c r="FX171" s="971"/>
      <c r="FY171" s="971"/>
      <c r="FZ171" s="971"/>
      <c r="GA171" s="971"/>
      <c r="GB171" s="971"/>
      <c r="GC171" s="971"/>
      <c r="GD171" s="971"/>
      <c r="GE171" s="971"/>
      <c r="GF171" s="971"/>
      <c r="GG171" s="971"/>
      <c r="GH171" s="971"/>
      <c r="GI171" s="971"/>
      <c r="GJ171" s="971"/>
      <c r="GK171" s="971"/>
    </row>
    <row r="172" spans="1:193" s="947" customFormat="1">
      <c r="A172" s="935"/>
      <c r="B172" s="936"/>
      <c r="C172" s="945"/>
      <c r="D172" s="945"/>
      <c r="E172" s="946"/>
      <c r="F172" s="946"/>
      <c r="G172" s="946"/>
      <c r="H172" s="945"/>
      <c r="I172" s="945"/>
      <c r="J172" s="945"/>
      <c r="K172" s="945"/>
      <c r="L172" s="945"/>
      <c r="M172" s="945"/>
      <c r="N172" s="945"/>
      <c r="O172" s="945"/>
      <c r="P172" s="945"/>
      <c r="Q172" s="945"/>
      <c r="R172" s="945"/>
      <c r="S172" s="945"/>
      <c r="T172" s="945"/>
      <c r="U172" s="945"/>
      <c r="V172" s="945"/>
      <c r="W172" s="945"/>
      <c r="X172" s="945"/>
      <c r="Y172" s="945"/>
      <c r="Z172" s="945"/>
      <c r="AA172" s="945"/>
      <c r="AB172" s="945"/>
      <c r="AC172" s="945"/>
      <c r="AD172" s="945"/>
      <c r="AE172" s="945"/>
      <c r="AF172" s="945"/>
      <c r="AG172" s="945"/>
      <c r="AH172" s="945"/>
      <c r="AI172" s="945"/>
      <c r="AJ172" s="945"/>
      <c r="AK172" s="945"/>
      <c r="AL172" s="945"/>
      <c r="AM172" s="945"/>
      <c r="AN172" s="945"/>
      <c r="AO172" s="945"/>
      <c r="AP172" s="945"/>
      <c r="AQ172" s="945"/>
      <c r="AR172" s="945"/>
      <c r="AS172" s="945"/>
      <c r="AT172" s="945"/>
      <c r="AU172" s="945"/>
      <c r="AV172" s="945"/>
      <c r="AW172" s="945"/>
      <c r="AX172" s="945"/>
      <c r="AY172" s="945"/>
      <c r="AZ172" s="945"/>
      <c r="BA172" s="945"/>
      <c r="BB172" s="945"/>
      <c r="BC172" s="945"/>
      <c r="BD172" s="945"/>
      <c r="BE172" s="945"/>
      <c r="BF172" s="945"/>
      <c r="BG172" s="973"/>
      <c r="BH172" s="971"/>
      <c r="BI172" s="971"/>
      <c r="BJ172" s="971"/>
      <c r="BK172" s="971"/>
      <c r="BL172" s="971"/>
      <c r="BM172" s="971"/>
      <c r="BN172" s="971"/>
      <c r="BO172" s="971"/>
      <c r="BP172" s="971"/>
      <c r="BQ172" s="971"/>
      <c r="BR172" s="971"/>
      <c r="BS172" s="971"/>
      <c r="BT172" s="971"/>
      <c r="BU172" s="971"/>
      <c r="BV172" s="971"/>
      <c r="BW172" s="971"/>
      <c r="BX172" s="971"/>
      <c r="BY172" s="971"/>
      <c r="BZ172" s="971"/>
      <c r="CA172" s="971"/>
      <c r="CB172" s="971"/>
      <c r="CC172" s="971"/>
      <c r="CD172" s="971"/>
      <c r="CE172" s="971"/>
      <c r="CF172" s="971"/>
      <c r="CG172" s="971"/>
      <c r="CH172" s="971"/>
      <c r="CI172" s="971"/>
      <c r="CJ172" s="971"/>
      <c r="CK172" s="971"/>
      <c r="CL172" s="971"/>
      <c r="CM172" s="971"/>
      <c r="CN172" s="971"/>
      <c r="CO172" s="971"/>
      <c r="CP172" s="971"/>
      <c r="CQ172" s="971"/>
      <c r="CR172" s="971"/>
      <c r="CS172" s="971"/>
      <c r="CT172" s="971"/>
      <c r="CU172" s="971"/>
      <c r="CV172" s="971"/>
      <c r="CW172" s="971"/>
      <c r="CX172" s="971"/>
      <c r="CY172" s="971"/>
      <c r="CZ172" s="971"/>
      <c r="DA172" s="971"/>
      <c r="DB172" s="971"/>
      <c r="DC172" s="971"/>
      <c r="DD172" s="971"/>
      <c r="DE172" s="971"/>
      <c r="DF172" s="971"/>
      <c r="DG172" s="971"/>
      <c r="DH172" s="971"/>
      <c r="DI172" s="971"/>
      <c r="DJ172" s="971"/>
      <c r="DK172" s="971"/>
      <c r="DL172" s="971"/>
      <c r="DM172" s="971"/>
      <c r="DN172" s="971"/>
      <c r="DO172" s="971"/>
      <c r="DP172" s="971"/>
      <c r="DQ172" s="971"/>
      <c r="DR172" s="971"/>
      <c r="DS172" s="971"/>
      <c r="DT172" s="971"/>
      <c r="DU172" s="971"/>
      <c r="DV172" s="971"/>
      <c r="DW172" s="971"/>
      <c r="DX172" s="971"/>
      <c r="DY172" s="971"/>
      <c r="DZ172" s="971"/>
      <c r="EA172" s="971"/>
      <c r="EB172" s="971"/>
      <c r="EC172" s="971"/>
      <c r="ED172" s="971"/>
      <c r="EE172" s="971"/>
      <c r="EF172" s="971"/>
      <c r="EG172" s="971"/>
      <c r="EH172" s="971"/>
      <c r="EI172" s="971"/>
      <c r="EJ172" s="971"/>
      <c r="EK172" s="971"/>
      <c r="EL172" s="971"/>
      <c r="EM172" s="971"/>
      <c r="EN172" s="971"/>
      <c r="EO172" s="971"/>
      <c r="EP172" s="971"/>
      <c r="EQ172" s="971"/>
      <c r="ER172" s="971"/>
      <c r="ES172" s="971"/>
      <c r="ET172" s="971"/>
      <c r="EU172" s="971"/>
      <c r="EV172" s="971"/>
      <c r="EW172" s="971"/>
      <c r="EX172" s="971"/>
      <c r="EY172" s="971"/>
      <c r="EZ172" s="971"/>
      <c r="FA172" s="971"/>
      <c r="FB172" s="971"/>
      <c r="FC172" s="971"/>
      <c r="FD172" s="971"/>
      <c r="FE172" s="971"/>
      <c r="FF172" s="971"/>
      <c r="FG172" s="971"/>
      <c r="FH172" s="971"/>
      <c r="FI172" s="971"/>
      <c r="FJ172" s="971"/>
      <c r="FK172" s="971"/>
      <c r="FL172" s="971"/>
      <c r="FM172" s="971"/>
      <c r="FN172" s="971"/>
      <c r="FO172" s="971"/>
      <c r="FP172" s="971"/>
      <c r="FQ172" s="971"/>
      <c r="FR172" s="971"/>
      <c r="FS172" s="971"/>
      <c r="FT172" s="971"/>
      <c r="FU172" s="971"/>
      <c r="FV172" s="971"/>
      <c r="FW172" s="971"/>
      <c r="FX172" s="971"/>
      <c r="FY172" s="971"/>
      <c r="FZ172" s="971"/>
      <c r="GA172" s="971"/>
      <c r="GB172" s="971"/>
      <c r="GC172" s="971"/>
      <c r="GD172" s="971"/>
      <c r="GE172" s="971"/>
      <c r="GF172" s="971"/>
      <c r="GG172" s="971"/>
      <c r="GH172" s="971"/>
      <c r="GI172" s="971"/>
      <c r="GJ172" s="971"/>
      <c r="GK172" s="971"/>
    </row>
    <row r="173" spans="1:193" s="947" customFormat="1">
      <c r="A173" s="935"/>
      <c r="B173" s="936"/>
      <c r="C173" s="945"/>
      <c r="D173" s="945"/>
      <c r="E173" s="946"/>
      <c r="F173" s="946"/>
      <c r="G173" s="946"/>
      <c r="H173" s="945"/>
      <c r="I173" s="945"/>
      <c r="J173" s="945"/>
      <c r="K173" s="945"/>
      <c r="L173" s="945"/>
      <c r="M173" s="945"/>
      <c r="N173" s="945"/>
      <c r="O173" s="945"/>
      <c r="P173" s="945"/>
      <c r="Q173" s="945"/>
      <c r="R173" s="945"/>
      <c r="S173" s="945"/>
      <c r="T173" s="945"/>
      <c r="U173" s="945"/>
      <c r="V173" s="945"/>
      <c r="W173" s="945"/>
      <c r="X173" s="945"/>
      <c r="Y173" s="945"/>
      <c r="Z173" s="945"/>
      <c r="AA173" s="945"/>
      <c r="AB173" s="945"/>
      <c r="AC173" s="945"/>
      <c r="AD173" s="945"/>
      <c r="AE173" s="945"/>
      <c r="AF173" s="945"/>
      <c r="AG173" s="945"/>
      <c r="AH173" s="945"/>
      <c r="AI173" s="945"/>
      <c r="AJ173" s="945"/>
      <c r="AK173" s="945"/>
      <c r="AL173" s="945"/>
      <c r="AM173" s="945"/>
      <c r="AN173" s="945"/>
      <c r="AO173" s="945"/>
      <c r="AP173" s="945"/>
      <c r="AQ173" s="945"/>
      <c r="AR173" s="945"/>
      <c r="AS173" s="945"/>
      <c r="AT173" s="945"/>
      <c r="AU173" s="945"/>
      <c r="AV173" s="945"/>
      <c r="AW173" s="945"/>
      <c r="AX173" s="945"/>
      <c r="AY173" s="945"/>
      <c r="AZ173" s="945"/>
      <c r="BA173" s="945"/>
      <c r="BB173" s="945"/>
      <c r="BC173" s="945"/>
      <c r="BD173" s="945"/>
      <c r="BE173" s="945"/>
      <c r="BF173" s="945"/>
      <c r="BG173" s="973"/>
      <c r="BH173" s="971"/>
      <c r="BI173" s="971"/>
      <c r="BJ173" s="971"/>
      <c r="BK173" s="971"/>
      <c r="BL173" s="971"/>
      <c r="BM173" s="971"/>
      <c r="BN173" s="971"/>
      <c r="BO173" s="971"/>
      <c r="BP173" s="971"/>
      <c r="BQ173" s="971"/>
      <c r="BR173" s="971"/>
      <c r="BS173" s="971"/>
      <c r="BT173" s="971"/>
      <c r="BU173" s="971"/>
      <c r="BV173" s="971"/>
      <c r="BW173" s="971"/>
      <c r="BX173" s="971"/>
      <c r="BY173" s="971"/>
      <c r="BZ173" s="971"/>
      <c r="CA173" s="971"/>
      <c r="CB173" s="971"/>
      <c r="CC173" s="971"/>
      <c r="CD173" s="971"/>
      <c r="CE173" s="971"/>
      <c r="CF173" s="971"/>
      <c r="CG173" s="971"/>
      <c r="CH173" s="971"/>
      <c r="CI173" s="971"/>
      <c r="CJ173" s="971"/>
      <c r="CK173" s="971"/>
      <c r="CL173" s="971"/>
      <c r="CM173" s="971"/>
      <c r="CN173" s="971"/>
      <c r="CO173" s="971"/>
      <c r="CP173" s="971"/>
      <c r="CQ173" s="971"/>
      <c r="CR173" s="971"/>
      <c r="CS173" s="971"/>
      <c r="CT173" s="971"/>
      <c r="CU173" s="971"/>
      <c r="CV173" s="971"/>
      <c r="CW173" s="971"/>
      <c r="CX173" s="971"/>
      <c r="CY173" s="971"/>
      <c r="CZ173" s="971"/>
      <c r="DA173" s="971"/>
      <c r="DB173" s="971"/>
      <c r="DC173" s="971"/>
      <c r="DD173" s="971"/>
      <c r="DE173" s="971"/>
      <c r="DF173" s="971"/>
      <c r="DG173" s="971"/>
      <c r="DH173" s="971"/>
      <c r="DI173" s="971"/>
      <c r="DJ173" s="971"/>
      <c r="DK173" s="971"/>
      <c r="DL173" s="971"/>
      <c r="DM173" s="971"/>
      <c r="DN173" s="971"/>
      <c r="DO173" s="971"/>
      <c r="DP173" s="971"/>
      <c r="DQ173" s="971"/>
      <c r="DR173" s="971"/>
      <c r="DS173" s="971"/>
      <c r="DT173" s="971"/>
      <c r="DU173" s="971"/>
      <c r="DV173" s="971"/>
      <c r="DW173" s="971"/>
      <c r="DX173" s="971"/>
      <c r="DY173" s="971"/>
      <c r="DZ173" s="971"/>
      <c r="EA173" s="971"/>
      <c r="EB173" s="971"/>
      <c r="EC173" s="971"/>
      <c r="ED173" s="971"/>
      <c r="EE173" s="971"/>
      <c r="EF173" s="971"/>
      <c r="EG173" s="971"/>
      <c r="EH173" s="971"/>
      <c r="EI173" s="971"/>
      <c r="EJ173" s="971"/>
      <c r="EK173" s="971"/>
      <c r="EL173" s="971"/>
      <c r="EM173" s="971"/>
      <c r="EN173" s="971"/>
      <c r="EO173" s="971"/>
      <c r="EP173" s="971"/>
      <c r="EQ173" s="971"/>
      <c r="ER173" s="971"/>
      <c r="ES173" s="971"/>
      <c r="ET173" s="971"/>
      <c r="EU173" s="971"/>
      <c r="EV173" s="971"/>
      <c r="EW173" s="971"/>
      <c r="EX173" s="971"/>
      <c r="EY173" s="971"/>
      <c r="EZ173" s="971"/>
      <c r="FA173" s="971"/>
      <c r="FB173" s="971"/>
      <c r="FC173" s="971"/>
      <c r="FD173" s="971"/>
      <c r="FE173" s="971"/>
      <c r="FF173" s="971"/>
      <c r="FG173" s="971"/>
      <c r="FH173" s="971"/>
      <c r="FI173" s="971"/>
      <c r="FJ173" s="971"/>
      <c r="FK173" s="971"/>
      <c r="FL173" s="971"/>
      <c r="FM173" s="971"/>
      <c r="FN173" s="971"/>
      <c r="FO173" s="971"/>
      <c r="FP173" s="971"/>
      <c r="FQ173" s="971"/>
      <c r="FR173" s="971"/>
      <c r="FS173" s="971"/>
      <c r="FT173" s="971"/>
      <c r="FU173" s="971"/>
      <c r="FV173" s="971"/>
      <c r="FW173" s="971"/>
      <c r="FX173" s="971"/>
      <c r="FY173" s="971"/>
      <c r="FZ173" s="971"/>
      <c r="GA173" s="971"/>
      <c r="GB173" s="971"/>
      <c r="GC173" s="971"/>
      <c r="GD173" s="971"/>
      <c r="GE173" s="971"/>
      <c r="GF173" s="971"/>
      <c r="GG173" s="971"/>
      <c r="GH173" s="971"/>
      <c r="GI173" s="971"/>
      <c r="GJ173" s="971"/>
      <c r="GK173" s="971"/>
    </row>
    <row r="174" spans="1:193" s="947" customFormat="1">
      <c r="A174" s="935"/>
      <c r="B174" s="936"/>
      <c r="C174" s="945"/>
      <c r="D174" s="945"/>
      <c r="E174" s="946"/>
      <c r="F174" s="946"/>
      <c r="G174" s="946"/>
      <c r="H174" s="945"/>
      <c r="I174" s="945"/>
      <c r="J174" s="945"/>
      <c r="K174" s="945"/>
      <c r="L174" s="945"/>
      <c r="M174" s="945"/>
      <c r="N174" s="945"/>
      <c r="O174" s="945"/>
      <c r="P174" s="945"/>
      <c r="Q174" s="945"/>
      <c r="R174" s="945"/>
      <c r="S174" s="945"/>
      <c r="T174" s="945"/>
      <c r="U174" s="945"/>
      <c r="V174" s="945"/>
      <c r="W174" s="945"/>
      <c r="X174" s="945"/>
      <c r="Y174" s="945"/>
      <c r="Z174" s="945"/>
      <c r="AA174" s="945"/>
      <c r="AB174" s="945"/>
      <c r="AC174" s="945"/>
      <c r="AD174" s="945"/>
      <c r="AE174" s="945"/>
      <c r="AF174" s="945"/>
      <c r="AG174" s="945"/>
      <c r="AH174" s="945"/>
      <c r="AI174" s="945"/>
      <c r="AJ174" s="945"/>
      <c r="AK174" s="945"/>
      <c r="AL174" s="945"/>
      <c r="AM174" s="945"/>
      <c r="AN174" s="945"/>
      <c r="AO174" s="945"/>
      <c r="AP174" s="945"/>
      <c r="AQ174" s="945"/>
      <c r="AR174" s="945"/>
      <c r="AS174" s="945"/>
      <c r="AT174" s="945"/>
      <c r="AU174" s="945"/>
      <c r="AV174" s="945"/>
      <c r="AW174" s="945"/>
      <c r="AX174" s="945"/>
      <c r="AY174" s="945"/>
      <c r="AZ174" s="945"/>
      <c r="BA174" s="945"/>
      <c r="BB174" s="945"/>
      <c r="BC174" s="945"/>
      <c r="BD174" s="945"/>
      <c r="BE174" s="945"/>
      <c r="BF174" s="945"/>
      <c r="BG174" s="973"/>
      <c r="BH174" s="971"/>
      <c r="BI174" s="971"/>
      <c r="BJ174" s="971"/>
      <c r="BK174" s="971"/>
      <c r="BL174" s="971"/>
      <c r="BM174" s="971"/>
      <c r="BN174" s="971"/>
      <c r="BO174" s="971"/>
      <c r="BP174" s="971"/>
      <c r="BQ174" s="971"/>
      <c r="BR174" s="971"/>
      <c r="BS174" s="971"/>
      <c r="BT174" s="971"/>
      <c r="BU174" s="971"/>
      <c r="BV174" s="971"/>
      <c r="BW174" s="971"/>
      <c r="BX174" s="971"/>
      <c r="BY174" s="971"/>
      <c r="BZ174" s="971"/>
      <c r="CA174" s="971"/>
      <c r="CB174" s="971"/>
      <c r="CC174" s="971"/>
      <c r="CD174" s="971"/>
      <c r="CE174" s="971"/>
      <c r="CF174" s="971"/>
      <c r="CG174" s="971"/>
      <c r="CH174" s="971"/>
      <c r="CI174" s="971"/>
      <c r="CJ174" s="971"/>
      <c r="CK174" s="971"/>
      <c r="CL174" s="971"/>
      <c r="CM174" s="971"/>
      <c r="CN174" s="971"/>
      <c r="CO174" s="971"/>
      <c r="CP174" s="971"/>
      <c r="CQ174" s="971"/>
      <c r="CR174" s="971"/>
      <c r="CS174" s="971"/>
      <c r="CT174" s="971"/>
      <c r="CU174" s="971"/>
      <c r="CV174" s="971"/>
      <c r="CW174" s="971"/>
      <c r="CX174" s="971"/>
      <c r="CY174" s="971"/>
      <c r="CZ174" s="971"/>
      <c r="DA174" s="971"/>
      <c r="DB174" s="971"/>
      <c r="DC174" s="971"/>
      <c r="DD174" s="971"/>
      <c r="DE174" s="971"/>
      <c r="DF174" s="971"/>
      <c r="DG174" s="971"/>
      <c r="DH174" s="971"/>
      <c r="DI174" s="971"/>
      <c r="DJ174" s="971"/>
      <c r="DK174" s="971"/>
      <c r="DL174" s="971"/>
      <c r="DM174" s="971"/>
      <c r="DN174" s="971"/>
      <c r="DO174" s="971"/>
      <c r="DP174" s="971"/>
      <c r="DQ174" s="971"/>
      <c r="DR174" s="971"/>
      <c r="DS174" s="971"/>
      <c r="DT174" s="971"/>
      <c r="DU174" s="971"/>
      <c r="DV174" s="971"/>
      <c r="DW174" s="971"/>
      <c r="DX174" s="971"/>
      <c r="DY174" s="971"/>
      <c r="DZ174" s="971"/>
      <c r="EA174" s="971"/>
      <c r="EB174" s="971"/>
      <c r="EC174" s="971"/>
      <c r="ED174" s="971"/>
      <c r="EE174" s="971"/>
      <c r="EF174" s="971"/>
      <c r="EG174" s="971"/>
      <c r="EH174" s="971"/>
      <c r="EI174" s="971"/>
      <c r="EJ174" s="971"/>
      <c r="EK174" s="971"/>
      <c r="EL174" s="971"/>
      <c r="EM174" s="971"/>
      <c r="EN174" s="971"/>
      <c r="EO174" s="971"/>
      <c r="EP174" s="971"/>
      <c r="EQ174" s="971"/>
      <c r="ER174" s="971"/>
      <c r="ES174" s="971"/>
      <c r="ET174" s="971"/>
      <c r="EU174" s="971"/>
      <c r="EV174" s="971"/>
      <c r="EW174" s="971"/>
      <c r="EX174" s="971"/>
      <c r="EY174" s="971"/>
      <c r="EZ174" s="971"/>
      <c r="FA174" s="971"/>
      <c r="FB174" s="971"/>
      <c r="FC174" s="971"/>
      <c r="FD174" s="971"/>
      <c r="FE174" s="971"/>
      <c r="FF174" s="971"/>
      <c r="FG174" s="971"/>
      <c r="FH174" s="971"/>
      <c r="FI174" s="971"/>
      <c r="FJ174" s="971"/>
      <c r="FK174" s="971"/>
      <c r="FL174" s="971"/>
      <c r="FM174" s="971"/>
      <c r="FN174" s="971"/>
      <c r="FO174" s="971"/>
      <c r="FP174" s="971"/>
      <c r="FQ174" s="971"/>
      <c r="FR174" s="971"/>
      <c r="FS174" s="971"/>
      <c r="FT174" s="971"/>
      <c r="FU174" s="971"/>
      <c r="FV174" s="971"/>
      <c r="FW174" s="971"/>
      <c r="FX174" s="971"/>
      <c r="FY174" s="971"/>
      <c r="FZ174" s="971"/>
      <c r="GA174" s="971"/>
      <c r="GB174" s="971"/>
      <c r="GC174" s="971"/>
      <c r="GD174" s="971"/>
      <c r="GE174" s="971"/>
      <c r="GF174" s="971"/>
      <c r="GG174" s="971"/>
      <c r="GH174" s="971"/>
      <c r="GI174" s="971"/>
      <c r="GJ174" s="971"/>
      <c r="GK174" s="971"/>
    </row>
    <row r="175" spans="1:193" s="947" customFormat="1">
      <c r="A175" s="935"/>
      <c r="B175" s="936"/>
      <c r="C175" s="945"/>
      <c r="D175" s="945"/>
      <c r="E175" s="946"/>
      <c r="F175" s="946"/>
      <c r="G175" s="946"/>
      <c r="H175" s="945"/>
      <c r="I175" s="945"/>
      <c r="J175" s="945"/>
      <c r="K175" s="945"/>
      <c r="L175" s="945"/>
      <c r="M175" s="945"/>
      <c r="N175" s="945"/>
      <c r="O175" s="945"/>
      <c r="P175" s="945"/>
      <c r="Q175" s="945"/>
      <c r="R175" s="945"/>
      <c r="S175" s="945"/>
      <c r="T175" s="945"/>
      <c r="U175" s="945"/>
      <c r="V175" s="945"/>
      <c r="W175" s="945"/>
      <c r="X175" s="945"/>
      <c r="Y175" s="945"/>
      <c r="Z175" s="945"/>
      <c r="AA175" s="945"/>
      <c r="AB175" s="945"/>
      <c r="AC175" s="945"/>
      <c r="AD175" s="945"/>
      <c r="AE175" s="945"/>
      <c r="AF175" s="945"/>
      <c r="AG175" s="945"/>
      <c r="AH175" s="945"/>
      <c r="AI175" s="945"/>
      <c r="AJ175" s="945"/>
      <c r="AK175" s="945"/>
      <c r="AL175" s="945"/>
      <c r="AM175" s="945"/>
      <c r="AN175" s="945"/>
      <c r="AO175" s="945"/>
      <c r="AP175" s="945"/>
      <c r="AQ175" s="945"/>
      <c r="AR175" s="945"/>
      <c r="AS175" s="945"/>
      <c r="AT175" s="945"/>
      <c r="AU175" s="945"/>
      <c r="AV175" s="945"/>
      <c r="AW175" s="945"/>
      <c r="AX175" s="945"/>
      <c r="AY175" s="945"/>
      <c r="AZ175" s="945"/>
      <c r="BA175" s="945"/>
      <c r="BB175" s="945"/>
      <c r="BC175" s="945"/>
      <c r="BD175" s="945"/>
      <c r="BE175" s="945"/>
      <c r="BF175" s="945"/>
      <c r="BG175" s="973"/>
      <c r="BH175" s="971"/>
      <c r="BI175" s="971"/>
      <c r="BJ175" s="971"/>
      <c r="BK175" s="971"/>
      <c r="BL175" s="971"/>
      <c r="BM175" s="971"/>
      <c r="BN175" s="971"/>
      <c r="BO175" s="971"/>
      <c r="BP175" s="971"/>
      <c r="BQ175" s="971"/>
      <c r="BR175" s="971"/>
      <c r="BS175" s="971"/>
      <c r="BT175" s="971"/>
      <c r="BU175" s="971"/>
      <c r="BV175" s="971"/>
      <c r="BW175" s="971"/>
      <c r="BX175" s="971"/>
      <c r="BY175" s="971"/>
      <c r="BZ175" s="971"/>
      <c r="CA175" s="971"/>
      <c r="CB175" s="971"/>
      <c r="CC175" s="971"/>
      <c r="CD175" s="971"/>
      <c r="CE175" s="971"/>
      <c r="CF175" s="971"/>
      <c r="CG175" s="971"/>
      <c r="CH175" s="971"/>
      <c r="CI175" s="971"/>
      <c r="CJ175" s="971"/>
      <c r="CK175" s="971"/>
      <c r="CL175" s="971"/>
      <c r="CM175" s="971"/>
      <c r="CN175" s="971"/>
      <c r="CO175" s="971"/>
      <c r="CP175" s="971"/>
      <c r="CQ175" s="971"/>
      <c r="CR175" s="971"/>
      <c r="CS175" s="971"/>
      <c r="CT175" s="971"/>
      <c r="CU175" s="971"/>
      <c r="CV175" s="971"/>
      <c r="CW175" s="971"/>
      <c r="CX175" s="971"/>
      <c r="CY175" s="971"/>
      <c r="CZ175" s="971"/>
      <c r="DA175" s="971"/>
      <c r="DB175" s="971"/>
      <c r="DC175" s="971"/>
      <c r="DD175" s="971"/>
      <c r="DE175" s="971"/>
      <c r="DF175" s="971"/>
      <c r="DG175" s="971"/>
      <c r="DH175" s="971"/>
      <c r="DI175" s="971"/>
      <c r="DJ175" s="971"/>
      <c r="DK175" s="971"/>
      <c r="DL175" s="971"/>
      <c r="DM175" s="971"/>
      <c r="DN175" s="971"/>
      <c r="DO175" s="971"/>
      <c r="DP175" s="971"/>
      <c r="DQ175" s="971"/>
      <c r="DR175" s="971"/>
      <c r="DS175" s="971"/>
      <c r="DT175" s="971"/>
      <c r="DU175" s="971"/>
      <c r="DV175" s="971"/>
      <c r="DW175" s="971"/>
      <c r="DX175" s="971"/>
      <c r="DY175" s="971"/>
      <c r="DZ175" s="971"/>
      <c r="EA175" s="971"/>
      <c r="EB175" s="971"/>
      <c r="EC175" s="971"/>
      <c r="ED175" s="971"/>
      <c r="EE175" s="971"/>
      <c r="EF175" s="971"/>
      <c r="EG175" s="971"/>
      <c r="EH175" s="971"/>
      <c r="EI175" s="971"/>
      <c r="EJ175" s="971"/>
      <c r="EK175" s="971"/>
      <c r="EL175" s="971"/>
      <c r="EM175" s="971"/>
      <c r="EN175" s="971"/>
      <c r="EO175" s="971"/>
      <c r="EP175" s="971"/>
      <c r="EQ175" s="971"/>
      <c r="ER175" s="971"/>
      <c r="ES175" s="971"/>
      <c r="ET175" s="971"/>
      <c r="EU175" s="971"/>
      <c r="EV175" s="971"/>
      <c r="EW175" s="971"/>
      <c r="EX175" s="971"/>
      <c r="EY175" s="971"/>
      <c r="EZ175" s="971"/>
      <c r="FA175" s="971"/>
      <c r="FB175" s="971"/>
      <c r="FC175" s="971"/>
      <c r="FD175" s="971"/>
      <c r="FE175" s="971"/>
      <c r="FF175" s="971"/>
      <c r="FG175" s="971"/>
      <c r="FH175" s="971"/>
      <c r="FI175" s="971"/>
      <c r="FJ175" s="971"/>
      <c r="FK175" s="971"/>
      <c r="FL175" s="971"/>
      <c r="FM175" s="971"/>
      <c r="FN175" s="971"/>
      <c r="FO175" s="971"/>
      <c r="FP175" s="971"/>
      <c r="FQ175" s="971"/>
      <c r="FR175" s="971"/>
      <c r="FS175" s="971"/>
      <c r="FT175" s="971"/>
      <c r="FU175" s="971"/>
      <c r="FV175" s="971"/>
      <c r="FW175" s="971"/>
      <c r="FX175" s="971"/>
      <c r="FY175" s="971"/>
      <c r="FZ175" s="971"/>
      <c r="GA175" s="971"/>
      <c r="GB175" s="971"/>
      <c r="GC175" s="971"/>
      <c r="GD175" s="971"/>
      <c r="GE175" s="971"/>
      <c r="GF175" s="971"/>
      <c r="GG175" s="971"/>
      <c r="GH175" s="971"/>
      <c r="GI175" s="971"/>
      <c r="GJ175" s="971"/>
      <c r="GK175" s="971"/>
    </row>
    <row r="176" spans="1:193" s="947" customFormat="1">
      <c r="A176" s="935"/>
      <c r="B176" s="936"/>
      <c r="C176" s="945"/>
      <c r="D176" s="945"/>
      <c r="E176" s="946"/>
      <c r="F176" s="946"/>
      <c r="G176" s="946"/>
      <c r="H176" s="945"/>
      <c r="I176" s="945"/>
      <c r="J176" s="945"/>
      <c r="K176" s="945"/>
      <c r="L176" s="945"/>
      <c r="M176" s="945"/>
      <c r="N176" s="945"/>
      <c r="O176" s="945"/>
      <c r="P176" s="945"/>
      <c r="Q176" s="945"/>
      <c r="R176" s="945"/>
      <c r="S176" s="945"/>
      <c r="T176" s="945"/>
      <c r="U176" s="945"/>
      <c r="V176" s="945"/>
      <c r="W176" s="945"/>
      <c r="X176" s="945"/>
      <c r="Y176" s="945"/>
      <c r="Z176" s="945"/>
      <c r="AA176" s="945"/>
      <c r="AB176" s="945"/>
      <c r="AC176" s="945"/>
      <c r="AD176" s="945"/>
      <c r="AE176" s="945"/>
      <c r="AF176" s="945"/>
      <c r="AG176" s="945"/>
      <c r="AH176" s="945"/>
      <c r="AI176" s="945"/>
      <c r="AJ176" s="945"/>
      <c r="AK176" s="945"/>
      <c r="AL176" s="945"/>
      <c r="AM176" s="945"/>
      <c r="AN176" s="945"/>
      <c r="AO176" s="945"/>
      <c r="AP176" s="945"/>
      <c r="AQ176" s="945"/>
      <c r="AR176" s="945"/>
      <c r="AS176" s="945"/>
      <c r="AT176" s="945"/>
      <c r="AU176" s="945"/>
      <c r="AV176" s="945"/>
      <c r="AW176" s="945"/>
      <c r="AX176" s="945"/>
      <c r="AY176" s="945"/>
      <c r="AZ176" s="945"/>
      <c r="BA176" s="945"/>
      <c r="BB176" s="945"/>
      <c r="BC176" s="945"/>
      <c r="BD176" s="945"/>
      <c r="BE176" s="945"/>
      <c r="BF176" s="945"/>
      <c r="BG176" s="973"/>
      <c r="BH176" s="971"/>
      <c r="BI176" s="971"/>
      <c r="BJ176" s="971"/>
      <c r="BK176" s="971"/>
      <c r="BL176" s="971"/>
      <c r="BM176" s="971"/>
      <c r="BN176" s="971"/>
      <c r="BO176" s="971"/>
      <c r="BP176" s="971"/>
      <c r="BQ176" s="971"/>
      <c r="BR176" s="971"/>
      <c r="BS176" s="971"/>
      <c r="BT176" s="971"/>
      <c r="BU176" s="971"/>
      <c r="BV176" s="971"/>
      <c r="BW176" s="971"/>
      <c r="BX176" s="971"/>
      <c r="BY176" s="971"/>
      <c r="BZ176" s="971"/>
      <c r="CA176" s="971"/>
      <c r="CB176" s="971"/>
      <c r="CC176" s="971"/>
      <c r="CD176" s="971"/>
      <c r="CE176" s="971"/>
      <c r="CF176" s="971"/>
      <c r="CG176" s="971"/>
      <c r="CH176" s="971"/>
      <c r="CI176" s="971"/>
      <c r="CJ176" s="971"/>
      <c r="CK176" s="971"/>
      <c r="CL176" s="971"/>
      <c r="CM176" s="971"/>
      <c r="CN176" s="971"/>
      <c r="CO176" s="971"/>
      <c r="CP176" s="971"/>
      <c r="CQ176" s="971"/>
      <c r="CR176" s="971"/>
      <c r="CS176" s="971"/>
      <c r="CT176" s="971"/>
      <c r="CU176" s="971"/>
      <c r="CV176" s="971"/>
      <c r="CW176" s="971"/>
      <c r="CX176" s="971"/>
      <c r="CY176" s="971"/>
      <c r="CZ176" s="971"/>
      <c r="DA176" s="971"/>
      <c r="DB176" s="971"/>
      <c r="DC176" s="971"/>
      <c r="DD176" s="971"/>
      <c r="DE176" s="971"/>
      <c r="DF176" s="971"/>
      <c r="DG176" s="971"/>
      <c r="DH176" s="971"/>
      <c r="DI176" s="971"/>
      <c r="DJ176" s="971"/>
      <c r="DK176" s="971"/>
      <c r="DL176" s="971"/>
      <c r="DM176" s="971"/>
      <c r="DN176" s="971"/>
      <c r="DO176" s="971"/>
      <c r="DP176" s="971"/>
      <c r="DQ176" s="971"/>
      <c r="DR176" s="971"/>
      <c r="DS176" s="971"/>
      <c r="DT176" s="971"/>
      <c r="DU176" s="971"/>
      <c r="DV176" s="971"/>
      <c r="DW176" s="971"/>
      <c r="DX176" s="971"/>
      <c r="DY176" s="971"/>
      <c r="DZ176" s="971"/>
      <c r="EA176" s="971"/>
      <c r="EB176" s="971"/>
      <c r="EC176" s="971"/>
      <c r="ED176" s="971"/>
      <c r="EE176" s="971"/>
      <c r="EF176" s="971"/>
      <c r="EG176" s="971"/>
      <c r="EH176" s="971"/>
      <c r="EI176" s="971"/>
      <c r="EJ176" s="971"/>
      <c r="EK176" s="971"/>
      <c r="EL176" s="971"/>
      <c r="EM176" s="971"/>
      <c r="EN176" s="971"/>
      <c r="EO176" s="971"/>
      <c r="EP176" s="971"/>
      <c r="EQ176" s="971"/>
      <c r="ER176" s="971"/>
      <c r="ES176" s="971"/>
      <c r="ET176" s="971"/>
      <c r="EU176" s="971"/>
      <c r="EV176" s="971"/>
      <c r="EW176" s="971"/>
      <c r="EX176" s="971"/>
      <c r="EY176" s="971"/>
      <c r="EZ176" s="971"/>
      <c r="FA176" s="971"/>
      <c r="FB176" s="971"/>
      <c r="FC176" s="971"/>
      <c r="FD176" s="971"/>
      <c r="FE176" s="971"/>
      <c r="FF176" s="971"/>
      <c r="FG176" s="971"/>
      <c r="FH176" s="971"/>
      <c r="FI176" s="971"/>
      <c r="FJ176" s="971"/>
      <c r="FK176" s="971"/>
      <c r="FL176" s="971"/>
      <c r="FM176" s="971"/>
      <c r="FN176" s="971"/>
      <c r="FO176" s="971"/>
      <c r="FP176" s="971"/>
      <c r="FQ176" s="971"/>
      <c r="FR176" s="971"/>
      <c r="FS176" s="971"/>
      <c r="FT176" s="971"/>
      <c r="FU176" s="971"/>
      <c r="FV176" s="971"/>
      <c r="FW176" s="971"/>
      <c r="FX176" s="971"/>
      <c r="FY176" s="971"/>
      <c r="FZ176" s="971"/>
      <c r="GA176" s="971"/>
      <c r="GB176" s="971"/>
      <c r="GC176" s="971"/>
      <c r="GD176" s="971"/>
      <c r="GE176" s="971"/>
      <c r="GF176" s="971"/>
      <c r="GG176" s="971"/>
      <c r="GH176" s="971"/>
      <c r="GI176" s="971"/>
      <c r="GJ176" s="971"/>
      <c r="GK176" s="971"/>
    </row>
    <row r="177" spans="1:193" s="947" customFormat="1">
      <c r="A177" s="935"/>
      <c r="B177" s="936"/>
      <c r="C177" s="945"/>
      <c r="D177" s="945"/>
      <c r="E177" s="946"/>
      <c r="F177" s="946"/>
      <c r="G177" s="946"/>
      <c r="H177" s="945"/>
      <c r="I177" s="945"/>
      <c r="J177" s="945"/>
      <c r="K177" s="945"/>
      <c r="L177" s="945"/>
      <c r="M177" s="945"/>
      <c r="N177" s="945"/>
      <c r="O177" s="945"/>
      <c r="P177" s="945"/>
      <c r="Q177" s="945"/>
      <c r="R177" s="945"/>
      <c r="S177" s="945"/>
      <c r="T177" s="945"/>
      <c r="U177" s="945"/>
      <c r="V177" s="945"/>
      <c r="W177" s="945"/>
      <c r="X177" s="945"/>
      <c r="Y177" s="945"/>
      <c r="Z177" s="945"/>
      <c r="AA177" s="945"/>
      <c r="AB177" s="945"/>
      <c r="AC177" s="945"/>
      <c r="AD177" s="945"/>
      <c r="AE177" s="945"/>
      <c r="AF177" s="945"/>
      <c r="AG177" s="945"/>
      <c r="AH177" s="945"/>
      <c r="AI177" s="945"/>
      <c r="AJ177" s="945"/>
      <c r="AK177" s="945"/>
      <c r="AL177" s="945"/>
      <c r="AM177" s="945"/>
      <c r="AN177" s="945"/>
      <c r="AO177" s="945"/>
      <c r="AP177" s="945"/>
      <c r="AQ177" s="945"/>
      <c r="AR177" s="945"/>
      <c r="AS177" s="945"/>
      <c r="AT177" s="945"/>
      <c r="AU177" s="945"/>
      <c r="AV177" s="945"/>
      <c r="AW177" s="945"/>
      <c r="AX177" s="945"/>
      <c r="AY177" s="945"/>
      <c r="AZ177" s="945"/>
      <c r="BA177" s="945"/>
      <c r="BB177" s="945"/>
      <c r="BC177" s="945"/>
      <c r="BD177" s="945"/>
      <c r="BE177" s="945"/>
      <c r="BF177" s="945"/>
      <c r="BG177" s="973"/>
      <c r="BH177" s="971"/>
      <c r="BI177" s="971"/>
      <c r="BJ177" s="971"/>
      <c r="BK177" s="971"/>
      <c r="BL177" s="971"/>
      <c r="BM177" s="971"/>
      <c r="BN177" s="971"/>
      <c r="BO177" s="971"/>
      <c r="BP177" s="971"/>
      <c r="BQ177" s="971"/>
      <c r="BR177" s="971"/>
      <c r="BS177" s="971"/>
      <c r="BT177" s="971"/>
      <c r="BU177" s="971"/>
      <c r="BV177" s="971"/>
      <c r="BW177" s="971"/>
      <c r="BX177" s="971"/>
      <c r="BY177" s="971"/>
      <c r="BZ177" s="971"/>
      <c r="CA177" s="971"/>
      <c r="CB177" s="971"/>
      <c r="CC177" s="971"/>
      <c r="CD177" s="971"/>
      <c r="CE177" s="971"/>
      <c r="CF177" s="971"/>
      <c r="CG177" s="971"/>
      <c r="CH177" s="971"/>
      <c r="CI177" s="971"/>
      <c r="CJ177" s="971"/>
      <c r="CK177" s="971"/>
      <c r="CL177" s="971"/>
      <c r="CM177" s="971"/>
      <c r="CN177" s="971"/>
      <c r="CO177" s="971"/>
      <c r="CP177" s="971"/>
      <c r="CQ177" s="971"/>
      <c r="CR177" s="971"/>
      <c r="CS177" s="971"/>
      <c r="CT177" s="971"/>
      <c r="CU177" s="971"/>
      <c r="CV177" s="971"/>
      <c r="CW177" s="971"/>
      <c r="CX177" s="971"/>
      <c r="CY177" s="971"/>
      <c r="CZ177" s="971"/>
      <c r="DA177" s="971"/>
      <c r="DB177" s="971"/>
      <c r="DC177" s="971"/>
      <c r="DD177" s="971"/>
      <c r="DE177" s="971"/>
      <c r="DF177" s="971"/>
      <c r="DG177" s="971"/>
      <c r="DH177" s="971"/>
      <c r="DI177" s="971"/>
      <c r="DJ177" s="971"/>
      <c r="DK177" s="971"/>
      <c r="DL177" s="971"/>
      <c r="DM177" s="971"/>
      <c r="DN177" s="971"/>
      <c r="DO177" s="971"/>
      <c r="DP177" s="971"/>
      <c r="DQ177" s="971"/>
      <c r="DR177" s="971"/>
      <c r="DS177" s="971"/>
      <c r="DT177" s="971"/>
      <c r="DU177" s="971"/>
      <c r="DV177" s="971"/>
      <c r="DW177" s="971"/>
      <c r="DX177" s="971"/>
      <c r="DY177" s="971"/>
      <c r="DZ177" s="971"/>
      <c r="EA177" s="971"/>
      <c r="EB177" s="971"/>
      <c r="EC177" s="971"/>
      <c r="ED177" s="971"/>
      <c r="EE177" s="971"/>
      <c r="EF177" s="971"/>
      <c r="EG177" s="971"/>
      <c r="EH177" s="971"/>
      <c r="EI177" s="971"/>
      <c r="EJ177" s="971"/>
      <c r="EK177" s="971"/>
      <c r="EL177" s="971"/>
      <c r="EM177" s="971"/>
      <c r="EN177" s="971"/>
      <c r="EO177" s="971"/>
      <c r="EP177" s="971"/>
      <c r="EQ177" s="971"/>
      <c r="ER177" s="971"/>
      <c r="ES177" s="971"/>
      <c r="ET177" s="971"/>
      <c r="EU177" s="971"/>
      <c r="EV177" s="971"/>
      <c r="EW177" s="971"/>
      <c r="EX177" s="971"/>
      <c r="EY177" s="971"/>
      <c r="EZ177" s="971"/>
      <c r="FA177" s="971"/>
      <c r="FB177" s="971"/>
      <c r="FC177" s="971"/>
      <c r="FD177" s="971"/>
      <c r="FE177" s="971"/>
      <c r="FF177" s="971"/>
      <c r="FG177" s="971"/>
      <c r="FH177" s="971"/>
      <c r="FI177" s="971"/>
      <c r="FJ177" s="971"/>
      <c r="FK177" s="971"/>
      <c r="FL177" s="971"/>
      <c r="FM177" s="971"/>
      <c r="FN177" s="971"/>
      <c r="FO177" s="971"/>
      <c r="FP177" s="971"/>
      <c r="FQ177" s="971"/>
      <c r="FR177" s="971"/>
      <c r="FS177" s="971"/>
      <c r="FT177" s="971"/>
      <c r="FU177" s="971"/>
      <c r="FV177" s="971"/>
      <c r="FW177" s="971"/>
      <c r="FX177" s="971"/>
      <c r="FY177" s="971"/>
      <c r="FZ177" s="971"/>
      <c r="GA177" s="971"/>
      <c r="GB177" s="971"/>
      <c r="GC177" s="971"/>
      <c r="GD177" s="971"/>
      <c r="GE177" s="971"/>
      <c r="GF177" s="971"/>
      <c r="GG177" s="971"/>
      <c r="GH177" s="971"/>
      <c r="GI177" s="971"/>
      <c r="GJ177" s="971"/>
      <c r="GK177" s="971"/>
    </row>
    <row r="178" spans="1:193" s="947" customFormat="1">
      <c r="A178" s="935"/>
      <c r="B178" s="936"/>
      <c r="C178" s="945"/>
      <c r="D178" s="945"/>
      <c r="E178" s="946"/>
      <c r="F178" s="946"/>
      <c r="G178" s="946"/>
      <c r="H178" s="945"/>
      <c r="I178" s="945"/>
      <c r="J178" s="945"/>
      <c r="K178" s="945"/>
      <c r="L178" s="945"/>
      <c r="M178" s="945"/>
      <c r="N178" s="945"/>
      <c r="O178" s="945"/>
      <c r="P178" s="945"/>
      <c r="Q178" s="945"/>
      <c r="R178" s="945"/>
      <c r="S178" s="945"/>
      <c r="T178" s="945"/>
      <c r="U178" s="945"/>
      <c r="V178" s="945"/>
      <c r="W178" s="945"/>
      <c r="X178" s="945"/>
      <c r="Y178" s="945"/>
      <c r="Z178" s="945"/>
      <c r="AA178" s="945"/>
      <c r="AB178" s="945"/>
      <c r="AC178" s="945"/>
      <c r="AD178" s="945"/>
      <c r="AE178" s="945"/>
      <c r="AF178" s="945"/>
      <c r="AG178" s="945"/>
      <c r="AH178" s="945"/>
      <c r="AI178" s="945"/>
      <c r="AJ178" s="945"/>
      <c r="AK178" s="945"/>
      <c r="AL178" s="945"/>
      <c r="AM178" s="945"/>
      <c r="AN178" s="945"/>
      <c r="AO178" s="945"/>
      <c r="AP178" s="945"/>
      <c r="AQ178" s="945"/>
      <c r="AR178" s="945"/>
      <c r="AS178" s="945"/>
      <c r="AT178" s="945"/>
      <c r="AU178" s="945"/>
      <c r="AV178" s="945"/>
      <c r="AW178" s="945"/>
      <c r="AX178" s="945"/>
      <c r="AY178" s="945"/>
      <c r="AZ178" s="945"/>
      <c r="BA178" s="945"/>
      <c r="BB178" s="945"/>
      <c r="BC178" s="945"/>
      <c r="BD178" s="945"/>
      <c r="BE178" s="945"/>
      <c r="BF178" s="945"/>
      <c r="BG178" s="973"/>
      <c r="BH178" s="971"/>
      <c r="BI178" s="971"/>
      <c r="BJ178" s="971"/>
      <c r="BK178" s="971"/>
      <c r="BL178" s="971"/>
      <c r="BM178" s="971"/>
      <c r="BN178" s="971"/>
      <c r="BO178" s="971"/>
      <c r="BP178" s="971"/>
      <c r="BQ178" s="971"/>
      <c r="BR178" s="971"/>
      <c r="BS178" s="971"/>
      <c r="BT178" s="971"/>
      <c r="BU178" s="971"/>
      <c r="BV178" s="971"/>
      <c r="BW178" s="971"/>
      <c r="BX178" s="971"/>
      <c r="BY178" s="971"/>
      <c r="BZ178" s="971"/>
      <c r="CA178" s="971"/>
      <c r="CB178" s="971"/>
      <c r="CC178" s="971"/>
      <c r="CD178" s="971"/>
      <c r="CE178" s="971"/>
      <c r="CF178" s="971"/>
      <c r="CG178" s="971"/>
      <c r="CH178" s="971"/>
      <c r="CI178" s="971"/>
      <c r="CJ178" s="971"/>
      <c r="CK178" s="971"/>
      <c r="CL178" s="971"/>
      <c r="CM178" s="971"/>
      <c r="CN178" s="971"/>
      <c r="CO178" s="971"/>
      <c r="CP178" s="971"/>
      <c r="CQ178" s="971"/>
      <c r="CR178" s="971"/>
      <c r="CS178" s="971"/>
      <c r="CT178" s="971"/>
      <c r="CU178" s="971"/>
      <c r="CV178" s="971"/>
      <c r="CW178" s="971"/>
      <c r="CX178" s="971"/>
      <c r="CY178" s="971"/>
      <c r="CZ178" s="971"/>
      <c r="DA178" s="971"/>
      <c r="DB178" s="971"/>
      <c r="DC178" s="971"/>
      <c r="DD178" s="971"/>
      <c r="DE178" s="971"/>
      <c r="DF178" s="971"/>
      <c r="DG178" s="971"/>
      <c r="DH178" s="971"/>
      <c r="DI178" s="971"/>
      <c r="DJ178" s="971"/>
      <c r="DK178" s="971"/>
      <c r="DL178" s="971"/>
      <c r="DM178" s="971"/>
      <c r="DN178" s="971"/>
      <c r="DO178" s="971"/>
      <c r="DP178" s="971"/>
      <c r="DQ178" s="971"/>
      <c r="DR178" s="971"/>
      <c r="DS178" s="971"/>
      <c r="DT178" s="971"/>
      <c r="DU178" s="971"/>
      <c r="DV178" s="971"/>
      <c r="DW178" s="971"/>
      <c r="DX178" s="971"/>
      <c r="DY178" s="971"/>
      <c r="DZ178" s="971"/>
      <c r="EA178" s="971"/>
      <c r="EB178" s="971"/>
      <c r="EC178" s="971"/>
      <c r="ED178" s="971"/>
      <c r="EE178" s="971"/>
      <c r="EF178" s="971"/>
      <c r="EG178" s="971"/>
      <c r="EH178" s="971"/>
      <c r="EI178" s="971"/>
      <c r="EJ178" s="971"/>
      <c r="EK178" s="971"/>
      <c r="EL178" s="971"/>
      <c r="EM178" s="971"/>
      <c r="EN178" s="971"/>
      <c r="EO178" s="971"/>
      <c r="EP178" s="971"/>
      <c r="EQ178" s="971"/>
      <c r="ER178" s="971"/>
      <c r="ES178" s="971"/>
      <c r="ET178" s="971"/>
      <c r="EU178" s="971"/>
      <c r="EV178" s="971"/>
      <c r="EW178" s="971"/>
      <c r="EX178" s="971"/>
      <c r="EY178" s="971"/>
      <c r="EZ178" s="971"/>
      <c r="FA178" s="971"/>
      <c r="FB178" s="971"/>
      <c r="FC178" s="971"/>
      <c r="FD178" s="971"/>
      <c r="FE178" s="971"/>
      <c r="FF178" s="971"/>
      <c r="FG178" s="971"/>
      <c r="FH178" s="971"/>
      <c r="FI178" s="971"/>
      <c r="FJ178" s="971"/>
      <c r="FK178" s="971"/>
      <c r="FL178" s="971"/>
      <c r="FM178" s="971"/>
      <c r="FN178" s="971"/>
      <c r="FO178" s="971"/>
      <c r="FP178" s="971"/>
      <c r="FQ178" s="971"/>
      <c r="FR178" s="971"/>
      <c r="FS178" s="971"/>
      <c r="FT178" s="971"/>
      <c r="FU178" s="971"/>
      <c r="FV178" s="971"/>
      <c r="FW178" s="971"/>
      <c r="FX178" s="971"/>
      <c r="FY178" s="971"/>
      <c r="FZ178" s="971"/>
      <c r="GA178" s="971"/>
      <c r="GB178" s="971"/>
      <c r="GC178" s="971"/>
      <c r="GD178" s="971"/>
      <c r="GE178" s="971"/>
      <c r="GF178" s="971"/>
      <c r="GG178" s="971"/>
      <c r="GH178" s="971"/>
      <c r="GI178" s="971"/>
      <c r="GJ178" s="971"/>
      <c r="GK178" s="971"/>
    </row>
    <row r="179" spans="1:193" s="947" customFormat="1">
      <c r="A179" s="935"/>
      <c r="B179" s="936"/>
      <c r="C179" s="945"/>
      <c r="D179" s="945"/>
      <c r="E179" s="946"/>
      <c r="F179" s="946"/>
      <c r="G179" s="946"/>
      <c r="H179" s="945"/>
      <c r="I179" s="945"/>
      <c r="J179" s="945"/>
      <c r="K179" s="945"/>
      <c r="L179" s="945"/>
      <c r="M179" s="945"/>
      <c r="N179" s="945"/>
      <c r="O179" s="945"/>
      <c r="P179" s="945"/>
      <c r="Q179" s="945"/>
      <c r="R179" s="945"/>
      <c r="S179" s="945"/>
      <c r="T179" s="945"/>
      <c r="U179" s="945"/>
      <c r="V179" s="945"/>
      <c r="W179" s="945"/>
      <c r="X179" s="945"/>
      <c r="Y179" s="945"/>
      <c r="Z179" s="945"/>
      <c r="AA179" s="945"/>
      <c r="AB179" s="945"/>
      <c r="AC179" s="945"/>
      <c r="AD179" s="945"/>
      <c r="AE179" s="945"/>
      <c r="AF179" s="945"/>
      <c r="AG179" s="945"/>
      <c r="AH179" s="945"/>
      <c r="AI179" s="945"/>
      <c r="AJ179" s="945"/>
      <c r="AK179" s="945"/>
      <c r="AL179" s="945"/>
      <c r="AM179" s="945"/>
      <c r="AN179" s="945"/>
      <c r="AO179" s="945"/>
      <c r="AP179" s="945"/>
      <c r="AQ179" s="945"/>
      <c r="AR179" s="945"/>
      <c r="AS179" s="945"/>
      <c r="AT179" s="945"/>
      <c r="AU179" s="945"/>
      <c r="AV179" s="945"/>
      <c r="AW179" s="945"/>
      <c r="AX179" s="945"/>
      <c r="AY179" s="945"/>
      <c r="AZ179" s="945"/>
      <c r="BA179" s="945"/>
      <c r="BB179" s="945"/>
      <c r="BC179" s="945"/>
      <c r="BD179" s="945"/>
      <c r="BE179" s="945"/>
      <c r="BF179" s="945"/>
      <c r="BG179" s="973"/>
      <c r="BH179" s="971"/>
      <c r="BI179" s="971"/>
      <c r="BJ179" s="971"/>
      <c r="BK179" s="971"/>
      <c r="BL179" s="971"/>
      <c r="BM179" s="971"/>
      <c r="BN179" s="971"/>
      <c r="BO179" s="971"/>
      <c r="BP179" s="971"/>
      <c r="BQ179" s="971"/>
      <c r="BR179" s="971"/>
      <c r="BS179" s="971"/>
      <c r="BT179" s="971"/>
      <c r="BU179" s="971"/>
      <c r="BV179" s="971"/>
      <c r="BW179" s="971"/>
      <c r="BX179" s="971"/>
      <c r="BY179" s="971"/>
      <c r="BZ179" s="971"/>
      <c r="CA179" s="971"/>
      <c r="CB179" s="971"/>
      <c r="CC179" s="971"/>
      <c r="CD179" s="971"/>
      <c r="CE179" s="971"/>
      <c r="CF179" s="971"/>
      <c r="CG179" s="971"/>
      <c r="CH179" s="971"/>
      <c r="CI179" s="971"/>
      <c r="CJ179" s="971"/>
      <c r="CK179" s="971"/>
      <c r="CL179" s="971"/>
      <c r="CM179" s="971"/>
      <c r="CN179" s="971"/>
      <c r="CO179" s="971"/>
      <c r="CP179" s="971"/>
      <c r="CQ179" s="971"/>
      <c r="CR179" s="971"/>
      <c r="CS179" s="971"/>
      <c r="CT179" s="971"/>
      <c r="CU179" s="971"/>
      <c r="CV179" s="971"/>
      <c r="CW179" s="971"/>
      <c r="CX179" s="971"/>
      <c r="CY179" s="971"/>
      <c r="CZ179" s="971"/>
      <c r="DA179" s="971"/>
      <c r="DB179" s="971"/>
      <c r="DC179" s="971"/>
      <c r="DD179" s="971"/>
      <c r="DE179" s="971"/>
      <c r="DF179" s="971"/>
      <c r="DG179" s="971"/>
      <c r="DH179" s="971"/>
      <c r="DI179" s="971"/>
      <c r="DJ179" s="971"/>
      <c r="DK179" s="971"/>
      <c r="DL179" s="971"/>
      <c r="DM179" s="971"/>
      <c r="DN179" s="971"/>
      <c r="DO179" s="971"/>
      <c r="DP179" s="971"/>
      <c r="DQ179" s="971"/>
      <c r="DR179" s="971"/>
      <c r="DS179" s="971"/>
      <c r="DT179" s="971"/>
      <c r="DU179" s="971"/>
      <c r="DV179" s="971"/>
      <c r="DW179" s="971"/>
      <c r="DX179" s="971"/>
      <c r="DY179" s="971"/>
      <c r="DZ179" s="971"/>
      <c r="EA179" s="971"/>
      <c r="EB179" s="971"/>
      <c r="EC179" s="971"/>
      <c r="ED179" s="971"/>
      <c r="EE179" s="971"/>
      <c r="EF179" s="971"/>
      <c r="EG179" s="971"/>
      <c r="EH179" s="971"/>
      <c r="EI179" s="971"/>
      <c r="EJ179" s="971"/>
      <c r="EK179" s="971"/>
      <c r="EL179" s="971"/>
      <c r="EM179" s="971"/>
      <c r="EN179" s="971"/>
      <c r="EO179" s="971"/>
      <c r="EP179" s="971"/>
      <c r="EQ179" s="971"/>
      <c r="ER179" s="971"/>
      <c r="ES179" s="971"/>
      <c r="ET179" s="971"/>
      <c r="EU179" s="971"/>
      <c r="EV179" s="971"/>
      <c r="EW179" s="971"/>
      <c r="EX179" s="971"/>
      <c r="EY179" s="971"/>
      <c r="EZ179" s="971"/>
      <c r="FA179" s="971"/>
      <c r="FB179" s="971"/>
      <c r="FC179" s="971"/>
      <c r="FD179" s="971"/>
      <c r="FE179" s="971"/>
      <c r="FF179" s="971"/>
      <c r="FG179" s="971"/>
      <c r="FH179" s="971"/>
      <c r="FI179" s="971"/>
      <c r="FJ179" s="971"/>
      <c r="FK179" s="971"/>
      <c r="FL179" s="971"/>
      <c r="FM179" s="971"/>
      <c r="FN179" s="971"/>
      <c r="FO179" s="971"/>
      <c r="FP179" s="971"/>
      <c r="FQ179" s="971"/>
      <c r="FR179" s="971"/>
      <c r="FS179" s="971"/>
      <c r="FT179" s="971"/>
      <c r="FU179" s="971"/>
      <c r="FV179" s="971"/>
      <c r="FW179" s="971"/>
      <c r="FX179" s="971"/>
      <c r="FY179" s="971"/>
      <c r="FZ179" s="971"/>
      <c r="GA179" s="971"/>
      <c r="GB179" s="971"/>
      <c r="GC179" s="971"/>
      <c r="GD179" s="971"/>
      <c r="GE179" s="971"/>
      <c r="GF179" s="971"/>
      <c r="GG179" s="971"/>
      <c r="GH179" s="971"/>
      <c r="GI179" s="971"/>
      <c r="GJ179" s="971"/>
      <c r="GK179" s="971"/>
    </row>
    <row r="180" spans="1:193" s="947" customFormat="1">
      <c r="A180" s="935"/>
      <c r="B180" s="936"/>
      <c r="C180" s="945"/>
      <c r="D180" s="945"/>
      <c r="E180" s="946"/>
      <c r="F180" s="946"/>
      <c r="G180" s="946"/>
      <c r="H180" s="945"/>
      <c r="I180" s="945"/>
      <c r="J180" s="945"/>
      <c r="K180" s="945"/>
      <c r="L180" s="945"/>
      <c r="M180" s="945"/>
      <c r="N180" s="945"/>
      <c r="O180" s="945"/>
      <c r="P180" s="945"/>
      <c r="Q180" s="945"/>
      <c r="R180" s="945"/>
      <c r="S180" s="945"/>
      <c r="T180" s="945"/>
      <c r="U180" s="945"/>
      <c r="V180" s="945"/>
      <c r="W180" s="945"/>
      <c r="X180" s="945"/>
      <c r="Y180" s="945"/>
      <c r="Z180" s="945"/>
      <c r="AA180" s="945"/>
      <c r="AB180" s="945"/>
      <c r="AC180" s="945"/>
      <c r="AD180" s="945"/>
      <c r="AE180" s="945"/>
      <c r="AF180" s="945"/>
      <c r="AG180" s="945"/>
      <c r="AH180" s="945"/>
      <c r="AI180" s="945"/>
      <c r="AJ180" s="945"/>
      <c r="AK180" s="945"/>
      <c r="AL180" s="945"/>
      <c r="AM180" s="945"/>
      <c r="AN180" s="945"/>
      <c r="AO180" s="945"/>
      <c r="AP180" s="945"/>
      <c r="AQ180" s="945"/>
      <c r="AR180" s="945"/>
      <c r="AS180" s="945"/>
      <c r="AT180" s="945"/>
      <c r="AU180" s="945"/>
      <c r="AV180" s="945"/>
      <c r="AW180" s="945"/>
      <c r="AX180" s="945"/>
      <c r="AY180" s="945"/>
      <c r="AZ180" s="945"/>
      <c r="BA180" s="945"/>
      <c r="BB180" s="945"/>
      <c r="BC180" s="945"/>
      <c r="BD180" s="945"/>
      <c r="BE180" s="945"/>
      <c r="BF180" s="945"/>
      <c r="BG180" s="973"/>
      <c r="BH180" s="971"/>
      <c r="BI180" s="971"/>
      <c r="BJ180" s="971"/>
      <c r="BK180" s="971"/>
      <c r="BL180" s="971"/>
      <c r="BM180" s="971"/>
      <c r="BN180" s="971"/>
      <c r="BO180" s="971"/>
      <c r="BP180" s="971"/>
      <c r="BQ180" s="971"/>
      <c r="BR180" s="971"/>
      <c r="BS180" s="971"/>
      <c r="BT180" s="971"/>
      <c r="BU180" s="971"/>
      <c r="BV180" s="971"/>
      <c r="BW180" s="971"/>
      <c r="BX180" s="971"/>
      <c r="BY180" s="971"/>
      <c r="BZ180" s="971"/>
      <c r="CA180" s="971"/>
      <c r="CB180" s="971"/>
      <c r="CC180" s="971"/>
      <c r="CD180" s="971"/>
      <c r="CE180" s="971"/>
      <c r="CF180" s="971"/>
      <c r="CG180" s="971"/>
      <c r="CH180" s="971"/>
      <c r="CI180" s="971"/>
      <c r="CJ180" s="971"/>
      <c r="CK180" s="971"/>
      <c r="CL180" s="971"/>
      <c r="CM180" s="971"/>
      <c r="CN180" s="971"/>
      <c r="CO180" s="971"/>
      <c r="CP180" s="971"/>
      <c r="CQ180" s="971"/>
      <c r="CR180" s="971"/>
      <c r="CS180" s="971"/>
      <c r="CT180" s="971"/>
      <c r="CU180" s="971"/>
      <c r="CV180" s="971"/>
      <c r="CW180" s="971"/>
      <c r="CX180" s="971"/>
      <c r="CY180" s="971"/>
      <c r="CZ180" s="971"/>
      <c r="DA180" s="971"/>
      <c r="DB180" s="971"/>
      <c r="DC180" s="971"/>
      <c r="DD180" s="971"/>
      <c r="DE180" s="971"/>
      <c r="DF180" s="971"/>
      <c r="DG180" s="971"/>
      <c r="DH180" s="971"/>
      <c r="DI180" s="971"/>
      <c r="DJ180" s="971"/>
      <c r="DK180" s="971"/>
      <c r="DL180" s="971"/>
      <c r="DM180" s="971"/>
      <c r="DN180" s="971"/>
      <c r="DO180" s="971"/>
      <c r="DP180" s="971"/>
      <c r="DQ180" s="971"/>
      <c r="DR180" s="971"/>
      <c r="DS180" s="971"/>
      <c r="DT180" s="971"/>
      <c r="DU180" s="971"/>
      <c r="DV180" s="971"/>
      <c r="DW180" s="971"/>
      <c r="DX180" s="971"/>
      <c r="DY180" s="971"/>
      <c r="DZ180" s="971"/>
      <c r="EA180" s="971"/>
      <c r="EB180" s="971"/>
      <c r="EC180" s="971"/>
      <c r="ED180" s="971"/>
      <c r="EE180" s="971"/>
      <c r="EF180" s="971"/>
      <c r="EG180" s="971"/>
      <c r="EH180" s="971"/>
      <c r="EI180" s="971"/>
      <c r="EJ180" s="971"/>
      <c r="EK180" s="971"/>
      <c r="EL180" s="971"/>
      <c r="EM180" s="971"/>
      <c r="EN180" s="971"/>
      <c r="EO180" s="971"/>
      <c r="EP180" s="971"/>
      <c r="EQ180" s="971"/>
      <c r="ER180" s="971"/>
      <c r="ES180" s="971"/>
      <c r="ET180" s="971"/>
      <c r="EU180" s="971"/>
      <c r="EV180" s="971"/>
      <c r="EW180" s="971"/>
      <c r="EX180" s="971"/>
      <c r="EY180" s="971"/>
      <c r="EZ180" s="971"/>
      <c r="FA180" s="971"/>
      <c r="FB180" s="971"/>
      <c r="FC180" s="971"/>
      <c r="FD180" s="971"/>
      <c r="FE180" s="971"/>
      <c r="FF180" s="971"/>
      <c r="FG180" s="971"/>
      <c r="FH180" s="971"/>
      <c r="FI180" s="971"/>
      <c r="FJ180" s="971"/>
      <c r="FK180" s="971"/>
      <c r="FL180" s="971"/>
      <c r="FM180" s="971"/>
      <c r="FN180" s="971"/>
      <c r="FO180" s="971"/>
      <c r="FP180" s="971"/>
      <c r="FQ180" s="971"/>
      <c r="FR180" s="971"/>
      <c r="FS180" s="971"/>
      <c r="FT180" s="971"/>
      <c r="FU180" s="971"/>
      <c r="FV180" s="971"/>
      <c r="FW180" s="971"/>
      <c r="FX180" s="971"/>
      <c r="FY180" s="971"/>
      <c r="FZ180" s="971"/>
      <c r="GA180" s="971"/>
      <c r="GB180" s="971"/>
      <c r="GC180" s="971"/>
      <c r="GD180" s="971"/>
      <c r="GE180" s="971"/>
      <c r="GF180" s="971"/>
      <c r="GG180" s="971"/>
      <c r="GH180" s="971"/>
      <c r="GI180" s="971"/>
      <c r="GJ180" s="971"/>
      <c r="GK180" s="971"/>
    </row>
    <row r="181" spans="1:193" s="947" customFormat="1">
      <c r="A181" s="935"/>
      <c r="B181" s="936"/>
      <c r="C181" s="945"/>
      <c r="D181" s="945"/>
      <c r="E181" s="946"/>
      <c r="F181" s="946"/>
      <c r="G181" s="946"/>
      <c r="H181" s="945"/>
      <c r="I181" s="945"/>
      <c r="J181" s="945"/>
      <c r="K181" s="945"/>
      <c r="L181" s="945"/>
      <c r="M181" s="945"/>
      <c r="N181" s="945"/>
      <c r="O181" s="945"/>
      <c r="P181" s="945"/>
      <c r="Q181" s="945"/>
      <c r="R181" s="945"/>
      <c r="S181" s="945"/>
      <c r="T181" s="945"/>
      <c r="U181" s="945"/>
      <c r="V181" s="945"/>
      <c r="W181" s="945"/>
      <c r="X181" s="945"/>
      <c r="Y181" s="945"/>
      <c r="Z181" s="945"/>
      <c r="AA181" s="945"/>
      <c r="AB181" s="945"/>
      <c r="AC181" s="945"/>
      <c r="AD181" s="945"/>
      <c r="AE181" s="945"/>
      <c r="AF181" s="945"/>
      <c r="AG181" s="945"/>
      <c r="AH181" s="945"/>
      <c r="AI181" s="945"/>
      <c r="AJ181" s="945"/>
      <c r="AK181" s="945"/>
      <c r="AL181" s="945"/>
      <c r="AM181" s="945"/>
      <c r="AN181" s="945"/>
      <c r="AO181" s="945"/>
      <c r="AP181" s="945"/>
      <c r="AQ181" s="945"/>
      <c r="AR181" s="945"/>
      <c r="AS181" s="945"/>
      <c r="AT181" s="945"/>
      <c r="AU181" s="945"/>
      <c r="AV181" s="945"/>
      <c r="AW181" s="945"/>
      <c r="AX181" s="945"/>
      <c r="AY181" s="945"/>
      <c r="AZ181" s="945"/>
      <c r="BA181" s="945"/>
      <c r="BB181" s="945"/>
      <c r="BC181" s="945"/>
      <c r="BD181" s="945"/>
      <c r="BE181" s="945"/>
      <c r="BF181" s="945"/>
      <c r="BG181" s="973"/>
      <c r="BH181" s="971"/>
      <c r="BI181" s="971"/>
      <c r="BJ181" s="971"/>
      <c r="BK181" s="971"/>
      <c r="BL181" s="971"/>
      <c r="BM181" s="971"/>
      <c r="BN181" s="971"/>
      <c r="BO181" s="971"/>
      <c r="BP181" s="971"/>
      <c r="BQ181" s="971"/>
      <c r="BR181" s="971"/>
      <c r="BS181" s="971"/>
      <c r="BT181" s="971"/>
      <c r="BU181" s="971"/>
      <c r="BV181" s="971"/>
      <c r="BW181" s="971"/>
      <c r="BX181" s="971"/>
      <c r="BY181" s="971"/>
      <c r="BZ181" s="971"/>
      <c r="CA181" s="971"/>
      <c r="CB181" s="971"/>
      <c r="CC181" s="971"/>
      <c r="CD181" s="971"/>
      <c r="CE181" s="971"/>
      <c r="CF181" s="971"/>
      <c r="CG181" s="971"/>
      <c r="CH181" s="971"/>
      <c r="CI181" s="971"/>
      <c r="CJ181" s="971"/>
      <c r="CK181" s="971"/>
      <c r="CL181" s="971"/>
      <c r="CM181" s="971"/>
      <c r="CN181" s="971"/>
      <c r="CO181" s="971"/>
      <c r="CP181" s="971"/>
      <c r="CQ181" s="971"/>
      <c r="CR181" s="971"/>
      <c r="CS181" s="971"/>
      <c r="CT181" s="971"/>
      <c r="CU181" s="971"/>
      <c r="CV181" s="971"/>
      <c r="CW181" s="971"/>
      <c r="CX181" s="971"/>
      <c r="CY181" s="971"/>
      <c r="CZ181" s="971"/>
      <c r="DA181" s="971"/>
      <c r="DB181" s="971"/>
      <c r="DC181" s="971"/>
      <c r="DD181" s="971"/>
      <c r="DE181" s="971"/>
      <c r="DF181" s="971"/>
      <c r="DG181" s="971"/>
      <c r="DH181" s="971"/>
      <c r="DI181" s="971"/>
      <c r="DJ181" s="971"/>
      <c r="DK181" s="971"/>
      <c r="DL181" s="971"/>
      <c r="DM181" s="971"/>
      <c r="DN181" s="971"/>
      <c r="DO181" s="971"/>
      <c r="DP181" s="971"/>
      <c r="DQ181" s="971"/>
      <c r="DR181" s="971"/>
      <c r="DS181" s="971"/>
      <c r="DT181" s="971"/>
      <c r="DU181" s="971"/>
      <c r="DV181" s="971"/>
      <c r="DW181" s="971"/>
      <c r="DX181" s="971"/>
      <c r="DY181" s="971"/>
      <c r="DZ181" s="971"/>
      <c r="EA181" s="971"/>
      <c r="EB181" s="971"/>
      <c r="EC181" s="971"/>
      <c r="ED181" s="971"/>
      <c r="EE181" s="971"/>
      <c r="EF181" s="971"/>
      <c r="EG181" s="971"/>
      <c r="EH181" s="971"/>
      <c r="EI181" s="971"/>
      <c r="EJ181" s="971"/>
      <c r="EK181" s="971"/>
      <c r="EL181" s="971"/>
      <c r="EM181" s="971"/>
      <c r="EN181" s="971"/>
      <c r="EO181" s="971"/>
      <c r="EP181" s="971"/>
      <c r="EQ181" s="971"/>
      <c r="ER181" s="971"/>
      <c r="ES181" s="971"/>
      <c r="ET181" s="971"/>
      <c r="EU181" s="971"/>
      <c r="EV181" s="971"/>
      <c r="EW181" s="971"/>
      <c r="EX181" s="971"/>
      <c r="EY181" s="971"/>
      <c r="EZ181" s="971"/>
      <c r="FA181" s="971"/>
      <c r="FB181" s="971"/>
      <c r="FC181" s="971"/>
      <c r="FD181" s="971"/>
      <c r="FE181" s="971"/>
      <c r="FF181" s="971"/>
      <c r="FG181" s="971"/>
      <c r="FH181" s="971"/>
      <c r="FI181" s="971"/>
      <c r="FJ181" s="971"/>
      <c r="FK181" s="971"/>
      <c r="FL181" s="971"/>
      <c r="FM181" s="971"/>
      <c r="FN181" s="971"/>
      <c r="FO181" s="971"/>
      <c r="FP181" s="971"/>
      <c r="FQ181" s="971"/>
      <c r="FR181" s="971"/>
      <c r="FS181" s="971"/>
      <c r="FT181" s="971"/>
      <c r="FU181" s="971"/>
      <c r="FV181" s="971"/>
      <c r="FW181" s="971"/>
      <c r="FX181" s="971"/>
      <c r="FY181" s="971"/>
      <c r="FZ181" s="971"/>
      <c r="GA181" s="971"/>
      <c r="GB181" s="971"/>
      <c r="GC181" s="971"/>
      <c r="GD181" s="971"/>
      <c r="GE181" s="971"/>
      <c r="GF181" s="971"/>
      <c r="GG181" s="971"/>
      <c r="GH181" s="971"/>
      <c r="GI181" s="971"/>
      <c r="GJ181" s="971"/>
      <c r="GK181" s="971"/>
    </row>
    <row r="182" spans="1:193" s="947" customFormat="1">
      <c r="A182" s="935"/>
      <c r="B182" s="936"/>
      <c r="C182" s="945"/>
      <c r="D182" s="945"/>
      <c r="E182" s="946"/>
      <c r="F182" s="946"/>
      <c r="G182" s="946"/>
      <c r="H182" s="945"/>
      <c r="I182" s="945"/>
      <c r="J182" s="945"/>
      <c r="K182" s="945"/>
      <c r="L182" s="945"/>
      <c r="M182" s="945"/>
      <c r="N182" s="945"/>
      <c r="O182" s="945"/>
      <c r="P182" s="945"/>
      <c r="Q182" s="945"/>
      <c r="R182" s="945"/>
      <c r="S182" s="945"/>
      <c r="T182" s="945"/>
      <c r="U182" s="945"/>
      <c r="V182" s="945"/>
      <c r="W182" s="945"/>
      <c r="X182" s="945"/>
      <c r="Y182" s="945"/>
      <c r="Z182" s="945"/>
      <c r="AA182" s="945"/>
      <c r="AB182" s="945"/>
      <c r="AC182" s="945"/>
      <c r="AD182" s="945"/>
      <c r="AE182" s="945"/>
      <c r="AF182" s="945"/>
      <c r="AG182" s="945"/>
      <c r="AH182" s="945"/>
      <c r="AI182" s="945"/>
      <c r="AJ182" s="945"/>
      <c r="AK182" s="945"/>
      <c r="AL182" s="945"/>
      <c r="AM182" s="945"/>
      <c r="AN182" s="945"/>
      <c r="AO182" s="945"/>
      <c r="AP182" s="945"/>
      <c r="AQ182" s="945"/>
      <c r="AR182" s="945"/>
      <c r="AS182" s="945"/>
      <c r="AT182" s="945"/>
      <c r="AU182" s="945"/>
      <c r="AV182" s="945"/>
      <c r="AW182" s="945"/>
      <c r="AX182" s="945"/>
      <c r="AY182" s="945"/>
      <c r="AZ182" s="945"/>
      <c r="BA182" s="945"/>
      <c r="BB182" s="945"/>
      <c r="BC182" s="945"/>
      <c r="BD182" s="945"/>
      <c r="BE182" s="945"/>
      <c r="BF182" s="945"/>
      <c r="BG182" s="973"/>
      <c r="BH182" s="971"/>
      <c r="BI182" s="971"/>
      <c r="BJ182" s="971"/>
      <c r="BK182" s="971"/>
      <c r="BL182" s="971"/>
      <c r="BM182" s="971"/>
      <c r="BN182" s="971"/>
      <c r="BO182" s="971"/>
      <c r="BP182" s="971"/>
      <c r="BQ182" s="971"/>
      <c r="BR182" s="971"/>
      <c r="BS182" s="971"/>
      <c r="BT182" s="971"/>
      <c r="BU182" s="971"/>
      <c r="BV182" s="971"/>
      <c r="BW182" s="971"/>
      <c r="BX182" s="971"/>
      <c r="BY182" s="971"/>
      <c r="BZ182" s="971"/>
      <c r="CA182" s="971"/>
      <c r="CB182" s="971"/>
      <c r="CC182" s="971"/>
      <c r="CD182" s="971"/>
      <c r="CE182" s="971"/>
      <c r="CF182" s="971"/>
      <c r="CG182" s="971"/>
      <c r="CH182" s="971"/>
      <c r="CI182" s="971"/>
      <c r="CJ182" s="971"/>
      <c r="CK182" s="971"/>
      <c r="CL182" s="971"/>
      <c r="CM182" s="971"/>
      <c r="CN182" s="971"/>
      <c r="CO182" s="971"/>
      <c r="CP182" s="971"/>
      <c r="CQ182" s="971"/>
      <c r="CR182" s="971"/>
      <c r="CS182" s="971"/>
      <c r="CT182" s="971"/>
      <c r="CU182" s="971"/>
      <c r="CV182" s="971"/>
      <c r="CW182" s="971"/>
      <c r="CX182" s="971"/>
      <c r="CY182" s="971"/>
      <c r="CZ182" s="971"/>
      <c r="DA182" s="971"/>
      <c r="DB182" s="971"/>
      <c r="DC182" s="971"/>
      <c r="DD182" s="971"/>
      <c r="DE182" s="971"/>
      <c r="DF182" s="971"/>
      <c r="DG182" s="971"/>
      <c r="DH182" s="971"/>
      <c r="DI182" s="971"/>
      <c r="DJ182" s="971"/>
      <c r="DK182" s="971"/>
      <c r="DL182" s="971"/>
      <c r="DM182" s="971"/>
      <c r="DN182" s="971"/>
      <c r="DO182" s="971"/>
      <c r="DP182" s="971"/>
      <c r="DQ182" s="971"/>
      <c r="DR182" s="971"/>
      <c r="DS182" s="971"/>
      <c r="DT182" s="971"/>
      <c r="DU182" s="971"/>
      <c r="DV182" s="971"/>
      <c r="DW182" s="971"/>
      <c r="DX182" s="971"/>
      <c r="DY182" s="971"/>
      <c r="DZ182" s="971"/>
      <c r="EA182" s="971"/>
      <c r="EB182" s="971"/>
      <c r="EC182" s="971"/>
      <c r="ED182" s="971"/>
      <c r="EE182" s="971"/>
      <c r="EF182" s="971"/>
      <c r="EG182" s="971"/>
      <c r="EH182" s="971"/>
      <c r="EI182" s="971"/>
      <c r="EJ182" s="971"/>
      <c r="EK182" s="971"/>
      <c r="EL182" s="971"/>
      <c r="EM182" s="971"/>
      <c r="EN182" s="971"/>
      <c r="EO182" s="971"/>
      <c r="EP182" s="971"/>
      <c r="EQ182" s="971"/>
      <c r="ER182" s="971"/>
      <c r="ES182" s="971"/>
      <c r="ET182" s="971"/>
      <c r="EU182" s="971"/>
      <c r="EV182" s="971"/>
      <c r="EW182" s="971"/>
      <c r="EX182" s="971"/>
      <c r="EY182" s="971"/>
      <c r="EZ182" s="971"/>
      <c r="FA182" s="971"/>
      <c r="FB182" s="971"/>
      <c r="FC182" s="971"/>
      <c r="FD182" s="971"/>
      <c r="FE182" s="971"/>
      <c r="FF182" s="971"/>
      <c r="FG182" s="971"/>
      <c r="FH182" s="971"/>
      <c r="FI182" s="971"/>
      <c r="FJ182" s="971"/>
      <c r="FK182" s="971"/>
      <c r="FL182" s="971"/>
      <c r="FM182" s="971"/>
      <c r="FN182" s="971"/>
      <c r="FO182" s="971"/>
      <c r="FP182" s="971"/>
      <c r="FQ182" s="971"/>
      <c r="FR182" s="971"/>
      <c r="FS182" s="971"/>
      <c r="FT182" s="971"/>
      <c r="FU182" s="971"/>
      <c r="FV182" s="971"/>
      <c r="FW182" s="971"/>
      <c r="FX182" s="971"/>
      <c r="FY182" s="971"/>
      <c r="FZ182" s="971"/>
      <c r="GA182" s="971"/>
      <c r="GB182" s="971"/>
      <c r="GC182" s="971"/>
      <c r="GD182" s="971"/>
      <c r="GE182" s="971"/>
      <c r="GF182" s="971"/>
      <c r="GG182" s="971"/>
      <c r="GH182" s="971"/>
      <c r="GI182" s="971"/>
      <c r="GJ182" s="971"/>
      <c r="GK182" s="971"/>
    </row>
    <row r="183" spans="1:193" s="947" customFormat="1">
      <c r="A183" s="935"/>
      <c r="B183" s="936"/>
      <c r="C183" s="945"/>
      <c r="D183" s="945"/>
      <c r="E183" s="946"/>
      <c r="F183" s="946"/>
      <c r="G183" s="946"/>
      <c r="H183" s="945"/>
      <c r="I183" s="945"/>
      <c r="J183" s="945"/>
      <c r="K183" s="945"/>
      <c r="L183" s="945"/>
      <c r="M183" s="945"/>
      <c r="N183" s="945"/>
      <c r="O183" s="945"/>
      <c r="P183" s="945"/>
      <c r="Q183" s="945"/>
      <c r="R183" s="945"/>
      <c r="S183" s="945"/>
      <c r="T183" s="945"/>
      <c r="U183" s="945"/>
      <c r="V183" s="945"/>
      <c r="W183" s="945"/>
      <c r="X183" s="945"/>
      <c r="Y183" s="945"/>
      <c r="Z183" s="945"/>
      <c r="AA183" s="945"/>
      <c r="AB183" s="945"/>
      <c r="AC183" s="945"/>
      <c r="AD183" s="945"/>
      <c r="AE183" s="945"/>
      <c r="AF183" s="945"/>
      <c r="AG183" s="945"/>
      <c r="AH183" s="945"/>
      <c r="AI183" s="945"/>
      <c r="AJ183" s="945"/>
      <c r="AK183" s="945"/>
      <c r="AL183" s="945"/>
      <c r="AM183" s="945"/>
      <c r="AN183" s="945"/>
      <c r="AO183" s="945"/>
      <c r="AP183" s="945"/>
      <c r="AQ183" s="945"/>
      <c r="AR183" s="945"/>
      <c r="AS183" s="945"/>
      <c r="AT183" s="945"/>
      <c r="AU183" s="945"/>
      <c r="AV183" s="945"/>
      <c r="AW183" s="945"/>
      <c r="AX183" s="945"/>
      <c r="AY183" s="945"/>
      <c r="AZ183" s="945"/>
      <c r="BA183" s="945"/>
      <c r="BB183" s="945"/>
      <c r="BC183" s="945"/>
      <c r="BD183" s="945"/>
      <c r="BE183" s="945"/>
      <c r="BF183" s="945"/>
      <c r="BG183" s="973"/>
      <c r="BH183" s="971"/>
      <c r="BI183" s="971"/>
      <c r="BJ183" s="971"/>
      <c r="BK183" s="971"/>
      <c r="BL183" s="971"/>
      <c r="BM183" s="971"/>
      <c r="BN183" s="971"/>
      <c r="BO183" s="971"/>
      <c r="BP183" s="971"/>
      <c r="BQ183" s="971"/>
      <c r="BR183" s="971"/>
      <c r="BS183" s="971"/>
      <c r="BT183" s="971"/>
      <c r="BU183" s="971"/>
      <c r="BV183" s="971"/>
      <c r="BW183" s="971"/>
      <c r="BX183" s="971"/>
      <c r="BY183" s="971"/>
      <c r="BZ183" s="971"/>
      <c r="CA183" s="971"/>
      <c r="CB183" s="971"/>
      <c r="CC183" s="971"/>
      <c r="CD183" s="971"/>
      <c r="CE183" s="971"/>
      <c r="CF183" s="971"/>
      <c r="CG183" s="971"/>
      <c r="CH183" s="971"/>
      <c r="CI183" s="971"/>
      <c r="CJ183" s="971"/>
      <c r="CK183" s="971"/>
      <c r="CL183" s="971"/>
      <c r="CM183" s="971"/>
      <c r="CN183" s="971"/>
      <c r="CO183" s="971"/>
      <c r="CP183" s="971"/>
      <c r="CQ183" s="971"/>
      <c r="CR183" s="971"/>
      <c r="CS183" s="971"/>
      <c r="CT183" s="971"/>
      <c r="CU183" s="971"/>
      <c r="CV183" s="971"/>
      <c r="CW183" s="971"/>
      <c r="CX183" s="971"/>
      <c r="CY183" s="971"/>
      <c r="CZ183" s="971"/>
      <c r="DA183" s="971"/>
      <c r="DB183" s="971"/>
      <c r="DC183" s="971"/>
      <c r="DD183" s="971"/>
      <c r="DE183" s="971"/>
      <c r="DF183" s="971"/>
      <c r="DG183" s="971"/>
      <c r="DH183" s="971"/>
      <c r="DI183" s="971"/>
      <c r="DJ183" s="971"/>
      <c r="DK183" s="971"/>
      <c r="DL183" s="971"/>
      <c r="DM183" s="971"/>
      <c r="DN183" s="971"/>
      <c r="DO183" s="971"/>
      <c r="DP183" s="971"/>
      <c r="DQ183" s="971"/>
      <c r="DR183" s="971"/>
      <c r="DS183" s="971"/>
      <c r="DT183" s="971"/>
      <c r="DU183" s="971"/>
      <c r="DV183" s="971"/>
      <c r="DW183" s="971"/>
      <c r="DX183" s="971"/>
      <c r="DY183" s="971"/>
      <c r="DZ183" s="971"/>
      <c r="EA183" s="971"/>
      <c r="EB183" s="971"/>
      <c r="EC183" s="971"/>
      <c r="ED183" s="971"/>
      <c r="EE183" s="971"/>
      <c r="EF183" s="971"/>
      <c r="EG183" s="971"/>
      <c r="EH183" s="971"/>
      <c r="EI183" s="971"/>
      <c r="EJ183" s="971"/>
      <c r="EK183" s="971"/>
      <c r="EL183" s="971"/>
      <c r="EM183" s="971"/>
      <c r="EN183" s="971"/>
      <c r="EO183" s="971"/>
      <c r="EP183" s="971"/>
      <c r="EQ183" s="971"/>
      <c r="ER183" s="971"/>
      <c r="ES183" s="971"/>
      <c r="ET183" s="971"/>
      <c r="EU183" s="971"/>
      <c r="EV183" s="971"/>
      <c r="EW183" s="971"/>
      <c r="EX183" s="971"/>
      <c r="EY183" s="971"/>
      <c r="EZ183" s="971"/>
      <c r="FA183" s="971"/>
      <c r="FB183" s="971"/>
      <c r="FC183" s="971"/>
      <c r="FD183" s="971"/>
      <c r="FE183" s="971"/>
      <c r="FF183" s="971"/>
      <c r="FG183" s="971"/>
      <c r="FH183" s="971"/>
      <c r="FI183" s="971"/>
      <c r="FJ183" s="971"/>
      <c r="FK183" s="971"/>
      <c r="FL183" s="971"/>
      <c r="FM183" s="971"/>
      <c r="FN183" s="971"/>
      <c r="FO183" s="971"/>
      <c r="FP183" s="971"/>
      <c r="FQ183" s="971"/>
      <c r="FR183" s="971"/>
      <c r="FS183" s="971"/>
      <c r="FT183" s="971"/>
      <c r="FU183" s="971"/>
      <c r="FV183" s="971"/>
      <c r="FW183" s="971"/>
      <c r="FX183" s="971"/>
      <c r="FY183" s="971"/>
      <c r="FZ183" s="971"/>
      <c r="GA183" s="971"/>
      <c r="GB183" s="971"/>
      <c r="GC183" s="971"/>
      <c r="GD183" s="971"/>
      <c r="GE183" s="971"/>
      <c r="GF183" s="971"/>
      <c r="GG183" s="971"/>
      <c r="GH183" s="971"/>
      <c r="GI183" s="971"/>
      <c r="GJ183" s="971"/>
      <c r="GK183" s="971"/>
    </row>
    <row r="184" spans="1:193" s="947" customFormat="1">
      <c r="A184" s="935"/>
      <c r="B184" s="936"/>
      <c r="C184" s="945"/>
      <c r="D184" s="945"/>
      <c r="E184" s="946"/>
      <c r="F184" s="946"/>
      <c r="G184" s="946"/>
      <c r="H184" s="945"/>
      <c r="I184" s="945"/>
      <c r="J184" s="945"/>
      <c r="K184" s="945"/>
      <c r="L184" s="945"/>
      <c r="M184" s="945"/>
      <c r="N184" s="945"/>
      <c r="O184" s="945"/>
      <c r="P184" s="945"/>
      <c r="Q184" s="945"/>
      <c r="R184" s="945"/>
      <c r="S184" s="945"/>
      <c r="T184" s="945"/>
      <c r="U184" s="945"/>
      <c r="V184" s="945"/>
      <c r="W184" s="945"/>
      <c r="X184" s="945"/>
      <c r="Y184" s="945"/>
      <c r="Z184" s="945"/>
      <c r="AA184" s="945"/>
      <c r="AB184" s="945"/>
      <c r="AC184" s="945"/>
      <c r="AD184" s="945"/>
      <c r="AE184" s="945"/>
      <c r="AF184" s="945"/>
      <c r="AG184" s="945"/>
      <c r="AH184" s="945"/>
      <c r="AI184" s="945"/>
      <c r="AJ184" s="945"/>
      <c r="AK184" s="945"/>
      <c r="AL184" s="945"/>
      <c r="AM184" s="945"/>
      <c r="AN184" s="945"/>
      <c r="AO184" s="945"/>
      <c r="AP184" s="945"/>
      <c r="AQ184" s="945"/>
      <c r="AR184" s="945"/>
      <c r="AS184" s="945"/>
      <c r="AT184" s="945"/>
      <c r="AU184" s="945"/>
      <c r="AV184" s="945"/>
      <c r="AW184" s="945"/>
      <c r="AX184" s="945"/>
      <c r="AY184" s="945"/>
      <c r="AZ184" s="945"/>
      <c r="BA184" s="945"/>
      <c r="BB184" s="945"/>
      <c r="BC184" s="945"/>
      <c r="BD184" s="945"/>
      <c r="BE184" s="945"/>
      <c r="BF184" s="945"/>
      <c r="BG184" s="973"/>
      <c r="BH184" s="971"/>
      <c r="BI184" s="971"/>
      <c r="BJ184" s="971"/>
      <c r="BK184" s="971"/>
      <c r="BL184" s="971"/>
      <c r="BM184" s="971"/>
      <c r="BN184" s="971"/>
      <c r="BO184" s="971"/>
      <c r="BP184" s="971"/>
      <c r="BQ184" s="971"/>
      <c r="BR184" s="971"/>
      <c r="BS184" s="971"/>
      <c r="BT184" s="971"/>
      <c r="BU184" s="971"/>
      <c r="BV184" s="971"/>
      <c r="BW184" s="971"/>
      <c r="BX184" s="971"/>
      <c r="BY184" s="971"/>
      <c r="BZ184" s="971"/>
      <c r="CA184" s="971"/>
      <c r="CB184" s="971"/>
      <c r="CC184" s="971"/>
      <c r="CD184" s="971"/>
      <c r="CE184" s="971"/>
      <c r="CF184" s="971"/>
      <c r="CG184" s="971"/>
      <c r="CH184" s="971"/>
      <c r="CI184" s="971"/>
      <c r="CJ184" s="971"/>
      <c r="CK184" s="971"/>
      <c r="CL184" s="971"/>
      <c r="CM184" s="971"/>
      <c r="CN184" s="971"/>
      <c r="CO184" s="971"/>
      <c r="CP184" s="971"/>
      <c r="CQ184" s="971"/>
      <c r="CR184" s="971"/>
      <c r="CS184" s="971"/>
      <c r="CT184" s="971"/>
      <c r="CU184" s="971"/>
      <c r="CV184" s="971"/>
      <c r="CW184" s="971"/>
      <c r="CX184" s="971"/>
      <c r="CY184" s="971"/>
      <c r="CZ184" s="971"/>
      <c r="DA184" s="971"/>
      <c r="DB184" s="971"/>
      <c r="DC184" s="971"/>
      <c r="DD184" s="971"/>
      <c r="DE184" s="971"/>
      <c r="DF184" s="971"/>
      <c r="DG184" s="971"/>
      <c r="DH184" s="971"/>
      <c r="DI184" s="971"/>
      <c r="DJ184" s="971"/>
      <c r="DK184" s="971"/>
      <c r="DL184" s="971"/>
      <c r="DM184" s="971"/>
      <c r="DN184" s="971"/>
      <c r="DO184" s="971"/>
      <c r="DP184" s="971"/>
      <c r="DQ184" s="971"/>
      <c r="DR184" s="971"/>
      <c r="DS184" s="971"/>
      <c r="DT184" s="971"/>
      <c r="DU184" s="971"/>
      <c r="DV184" s="971"/>
      <c r="DW184" s="971"/>
      <c r="DX184" s="971"/>
      <c r="DY184" s="971"/>
      <c r="DZ184" s="971"/>
      <c r="EA184" s="971"/>
      <c r="EB184" s="971"/>
      <c r="EC184" s="971"/>
      <c r="ED184" s="971"/>
      <c r="EE184" s="971"/>
      <c r="EF184" s="971"/>
      <c r="EG184" s="971"/>
      <c r="EH184" s="971"/>
      <c r="EI184" s="971"/>
      <c r="EJ184" s="971"/>
      <c r="EK184" s="971"/>
      <c r="EL184" s="971"/>
      <c r="EM184" s="971"/>
      <c r="EN184" s="971"/>
      <c r="EO184" s="971"/>
      <c r="EP184" s="971"/>
      <c r="EQ184" s="971"/>
      <c r="ER184" s="971"/>
      <c r="ES184" s="971"/>
      <c r="ET184" s="971"/>
      <c r="EU184" s="971"/>
      <c r="EV184" s="971"/>
      <c r="EW184" s="971"/>
      <c r="EX184" s="971"/>
      <c r="EY184" s="971"/>
      <c r="EZ184" s="971"/>
      <c r="FA184" s="971"/>
      <c r="FB184" s="971"/>
      <c r="FC184" s="971"/>
      <c r="FD184" s="971"/>
      <c r="FE184" s="971"/>
      <c r="FF184" s="971"/>
      <c r="FG184" s="971"/>
      <c r="FH184" s="971"/>
      <c r="FI184" s="971"/>
      <c r="FJ184" s="971"/>
      <c r="FK184" s="971"/>
      <c r="FL184" s="971"/>
      <c r="FM184" s="971"/>
      <c r="FN184" s="971"/>
      <c r="FO184" s="971"/>
      <c r="FP184" s="971"/>
      <c r="FQ184" s="971"/>
      <c r="FR184" s="971"/>
      <c r="FS184" s="971"/>
      <c r="FT184" s="971"/>
      <c r="FU184" s="971"/>
      <c r="FV184" s="971"/>
      <c r="FW184" s="971"/>
      <c r="FX184" s="971"/>
      <c r="FY184" s="971"/>
      <c r="FZ184" s="971"/>
      <c r="GA184" s="971"/>
      <c r="GB184" s="971"/>
      <c r="GC184" s="971"/>
      <c r="GD184" s="971"/>
      <c r="GE184" s="971"/>
      <c r="GF184" s="971"/>
      <c r="GG184" s="971"/>
      <c r="GH184" s="971"/>
      <c r="GI184" s="971"/>
      <c r="GJ184" s="971"/>
      <c r="GK184" s="971"/>
    </row>
    <row r="185" spans="1:193" s="947" customFormat="1">
      <c r="A185" s="935"/>
      <c r="B185" s="936"/>
      <c r="C185" s="945"/>
      <c r="D185" s="945"/>
      <c r="E185" s="946"/>
      <c r="F185" s="946"/>
      <c r="G185" s="946"/>
      <c r="H185" s="945"/>
      <c r="I185" s="945"/>
      <c r="J185" s="945"/>
      <c r="K185" s="945"/>
      <c r="L185" s="945"/>
      <c r="M185" s="945"/>
      <c r="N185" s="945"/>
      <c r="O185" s="945"/>
      <c r="P185" s="945"/>
      <c r="Q185" s="945"/>
      <c r="R185" s="945"/>
      <c r="S185" s="945"/>
      <c r="T185" s="945"/>
      <c r="U185" s="945"/>
      <c r="V185" s="945"/>
      <c r="W185" s="945"/>
      <c r="X185" s="945"/>
      <c r="Y185" s="945"/>
      <c r="Z185" s="945"/>
      <c r="AA185" s="945"/>
      <c r="AB185" s="945"/>
      <c r="AC185" s="945"/>
      <c r="AD185" s="945"/>
      <c r="AE185" s="945"/>
      <c r="AF185" s="945"/>
      <c r="AG185" s="945"/>
      <c r="AH185" s="945"/>
      <c r="AI185" s="945"/>
      <c r="AJ185" s="945"/>
      <c r="AK185" s="945"/>
      <c r="AL185" s="945"/>
      <c r="AM185" s="945"/>
      <c r="AN185" s="945"/>
      <c r="AO185" s="945"/>
      <c r="AP185" s="945"/>
      <c r="AQ185" s="945"/>
      <c r="AR185" s="945"/>
      <c r="AS185" s="945"/>
      <c r="AT185" s="945"/>
      <c r="AU185" s="945"/>
      <c r="AV185" s="945"/>
      <c r="AW185" s="945"/>
      <c r="AX185" s="945"/>
      <c r="AY185" s="945"/>
      <c r="AZ185" s="945"/>
      <c r="BA185" s="945"/>
      <c r="BB185" s="945"/>
      <c r="BC185" s="945"/>
      <c r="BD185" s="945"/>
      <c r="BE185" s="945"/>
      <c r="BF185" s="945"/>
      <c r="BG185" s="973"/>
      <c r="BH185" s="971"/>
      <c r="BI185" s="971"/>
      <c r="BJ185" s="971"/>
      <c r="BK185" s="971"/>
      <c r="BL185" s="971"/>
      <c r="BM185" s="971"/>
      <c r="BN185" s="971"/>
      <c r="BO185" s="971"/>
      <c r="BP185" s="971"/>
      <c r="BQ185" s="971"/>
      <c r="BR185" s="971"/>
      <c r="BS185" s="971"/>
      <c r="BT185" s="971"/>
      <c r="BU185" s="971"/>
      <c r="BV185" s="971"/>
      <c r="BW185" s="971"/>
      <c r="BX185" s="971"/>
      <c r="BY185" s="971"/>
      <c r="BZ185" s="971"/>
      <c r="CA185" s="971"/>
      <c r="CB185" s="971"/>
      <c r="CC185" s="971"/>
      <c r="CD185" s="971"/>
      <c r="CE185" s="971"/>
      <c r="CF185" s="971"/>
      <c r="CG185" s="971"/>
      <c r="CH185" s="971"/>
      <c r="CI185" s="971"/>
      <c r="CJ185" s="971"/>
      <c r="CK185" s="971"/>
      <c r="CL185" s="971"/>
      <c r="CM185" s="971"/>
      <c r="CN185" s="971"/>
      <c r="CO185" s="971"/>
      <c r="CP185" s="971"/>
      <c r="CQ185" s="971"/>
      <c r="CR185" s="971"/>
      <c r="CS185" s="971"/>
      <c r="CT185" s="971"/>
      <c r="CU185" s="971"/>
      <c r="CV185" s="971"/>
      <c r="CW185" s="971"/>
      <c r="CX185" s="971"/>
      <c r="CY185" s="971"/>
      <c r="CZ185" s="971"/>
      <c r="DA185" s="971"/>
      <c r="DB185" s="971"/>
      <c r="DC185" s="971"/>
      <c r="DD185" s="971"/>
      <c r="DE185" s="971"/>
      <c r="DF185" s="971"/>
      <c r="DG185" s="971"/>
      <c r="DH185" s="971"/>
      <c r="DI185" s="971"/>
      <c r="DJ185" s="971"/>
      <c r="DK185" s="971"/>
      <c r="DL185" s="971"/>
      <c r="DM185" s="971"/>
      <c r="DN185" s="971"/>
      <c r="DO185" s="971"/>
      <c r="DP185" s="971"/>
      <c r="DQ185" s="971"/>
      <c r="DR185" s="971"/>
      <c r="DS185" s="971"/>
      <c r="DT185" s="971"/>
      <c r="DU185" s="971"/>
      <c r="DV185" s="971"/>
      <c r="DW185" s="971"/>
      <c r="DX185" s="971"/>
      <c r="DY185" s="971"/>
      <c r="DZ185" s="971"/>
      <c r="EA185" s="971"/>
      <c r="EB185" s="971"/>
      <c r="EC185" s="971"/>
      <c r="ED185" s="971"/>
      <c r="EE185" s="971"/>
      <c r="EF185" s="971"/>
      <c r="EG185" s="971"/>
      <c r="EH185" s="971"/>
      <c r="EI185" s="971"/>
      <c r="EJ185" s="971"/>
      <c r="EK185" s="971"/>
      <c r="EL185" s="971"/>
      <c r="EM185" s="971"/>
      <c r="EN185" s="971"/>
      <c r="EO185" s="971"/>
      <c r="EP185" s="971"/>
      <c r="EQ185" s="971"/>
      <c r="ER185" s="971"/>
      <c r="ES185" s="971"/>
      <c r="ET185" s="971"/>
      <c r="EU185" s="971"/>
      <c r="EV185" s="971"/>
      <c r="EW185" s="971"/>
      <c r="EX185" s="971"/>
      <c r="EY185" s="971"/>
      <c r="EZ185" s="971"/>
      <c r="FA185" s="971"/>
      <c r="FB185" s="971"/>
      <c r="FC185" s="971"/>
      <c r="FD185" s="971"/>
      <c r="FE185" s="971"/>
      <c r="FF185" s="971"/>
      <c r="FG185" s="971"/>
      <c r="FH185" s="971"/>
      <c r="FI185" s="971"/>
      <c r="FJ185" s="971"/>
      <c r="FK185" s="971"/>
      <c r="FL185" s="971"/>
      <c r="FM185" s="971"/>
      <c r="FN185" s="971"/>
      <c r="FO185" s="971"/>
      <c r="FP185" s="971"/>
      <c r="FQ185" s="971"/>
      <c r="FR185" s="971"/>
      <c r="FS185" s="971"/>
      <c r="FT185" s="971"/>
      <c r="FU185" s="971"/>
      <c r="FV185" s="971"/>
      <c r="FW185" s="971"/>
      <c r="FX185" s="971"/>
      <c r="FY185" s="971"/>
      <c r="FZ185" s="971"/>
      <c r="GA185" s="971"/>
      <c r="GB185" s="971"/>
      <c r="GC185" s="971"/>
      <c r="GD185" s="971"/>
      <c r="GE185" s="971"/>
      <c r="GF185" s="971"/>
      <c r="GG185" s="971"/>
      <c r="GH185" s="971"/>
      <c r="GI185" s="971"/>
      <c r="GJ185" s="971"/>
      <c r="GK185" s="971"/>
    </row>
    <row r="186" spans="1:193" s="947" customFormat="1">
      <c r="A186" s="935"/>
      <c r="B186" s="936"/>
      <c r="C186" s="945"/>
      <c r="D186" s="945"/>
      <c r="E186" s="946"/>
      <c r="F186" s="946"/>
      <c r="G186" s="946"/>
      <c r="H186" s="945"/>
      <c r="I186" s="945"/>
      <c r="J186" s="945"/>
      <c r="K186" s="945"/>
      <c r="L186" s="945"/>
      <c r="M186" s="945"/>
      <c r="N186" s="945"/>
      <c r="O186" s="945"/>
      <c r="P186" s="945"/>
      <c r="Q186" s="945"/>
      <c r="R186" s="945"/>
      <c r="S186" s="945"/>
      <c r="T186" s="945"/>
      <c r="U186" s="945"/>
      <c r="V186" s="945"/>
      <c r="W186" s="945"/>
      <c r="X186" s="945"/>
      <c r="Y186" s="945"/>
      <c r="Z186" s="945"/>
      <c r="AA186" s="945"/>
      <c r="AB186" s="945"/>
      <c r="AC186" s="945"/>
      <c r="AD186" s="945"/>
      <c r="AE186" s="945"/>
      <c r="AF186" s="945"/>
      <c r="AG186" s="945"/>
      <c r="AH186" s="945"/>
      <c r="AI186" s="945"/>
      <c r="AJ186" s="945"/>
      <c r="AK186" s="945"/>
      <c r="AL186" s="945"/>
      <c r="AM186" s="945"/>
      <c r="AN186" s="945"/>
      <c r="AO186" s="945"/>
      <c r="AP186" s="945"/>
      <c r="AQ186" s="945"/>
      <c r="AR186" s="945"/>
      <c r="AS186" s="945"/>
      <c r="AT186" s="945"/>
      <c r="AU186" s="945"/>
      <c r="AV186" s="945"/>
      <c r="AW186" s="945"/>
      <c r="AX186" s="945"/>
      <c r="AY186" s="945"/>
      <c r="AZ186" s="945"/>
      <c r="BA186" s="945"/>
      <c r="BB186" s="945"/>
      <c r="BC186" s="945"/>
      <c r="BD186" s="945"/>
      <c r="BE186" s="945"/>
      <c r="BF186" s="945"/>
      <c r="BG186" s="973"/>
      <c r="BH186" s="971"/>
      <c r="BI186" s="971"/>
      <c r="BJ186" s="971"/>
      <c r="BK186" s="971"/>
      <c r="BL186" s="971"/>
      <c r="BM186" s="971"/>
      <c r="BN186" s="971"/>
      <c r="BO186" s="971"/>
      <c r="BP186" s="971"/>
      <c r="BQ186" s="971"/>
      <c r="BR186" s="971"/>
      <c r="BS186" s="971"/>
      <c r="BT186" s="971"/>
      <c r="BU186" s="971"/>
      <c r="BV186" s="971"/>
      <c r="BW186" s="971"/>
      <c r="BX186" s="971"/>
      <c r="BY186" s="971"/>
      <c r="BZ186" s="971"/>
      <c r="CA186" s="971"/>
      <c r="CB186" s="971"/>
      <c r="CC186" s="971"/>
      <c r="CD186" s="971"/>
      <c r="CE186" s="971"/>
      <c r="CF186" s="971"/>
      <c r="CG186" s="971"/>
      <c r="CH186" s="971"/>
      <c r="CI186" s="971"/>
      <c r="CJ186" s="971"/>
      <c r="CK186" s="971"/>
      <c r="CL186" s="971"/>
      <c r="CM186" s="971"/>
      <c r="CN186" s="971"/>
      <c r="CO186" s="971"/>
      <c r="CP186" s="971"/>
      <c r="CQ186" s="971"/>
      <c r="CR186" s="971"/>
      <c r="CS186" s="971"/>
      <c r="CT186" s="971"/>
      <c r="CU186" s="971"/>
      <c r="CV186" s="971"/>
      <c r="CW186" s="971"/>
      <c r="CX186" s="971"/>
      <c r="CY186" s="971"/>
      <c r="CZ186" s="971"/>
      <c r="DA186" s="971"/>
      <c r="DB186" s="971"/>
      <c r="DC186" s="971"/>
      <c r="DD186" s="971"/>
      <c r="DE186" s="971"/>
      <c r="DF186" s="971"/>
      <c r="DG186" s="971"/>
      <c r="DH186" s="971"/>
      <c r="DI186" s="971"/>
      <c r="DJ186" s="971"/>
      <c r="DK186" s="971"/>
      <c r="DL186" s="971"/>
      <c r="DM186" s="971"/>
      <c r="DN186" s="971"/>
      <c r="DO186" s="971"/>
      <c r="DP186" s="971"/>
      <c r="DQ186" s="971"/>
      <c r="DR186" s="971"/>
      <c r="DS186" s="971"/>
      <c r="DT186" s="971"/>
      <c r="DU186" s="971"/>
      <c r="DV186" s="971"/>
      <c r="DW186" s="971"/>
      <c r="DX186" s="971"/>
      <c r="DY186" s="971"/>
      <c r="DZ186" s="971"/>
      <c r="EA186" s="971"/>
      <c r="EB186" s="971"/>
      <c r="EC186" s="971"/>
      <c r="ED186" s="971"/>
      <c r="EE186" s="971"/>
      <c r="EF186" s="971"/>
      <c r="EG186" s="971"/>
      <c r="EH186" s="971"/>
      <c r="EI186" s="971"/>
      <c r="EJ186" s="971"/>
      <c r="EK186" s="971"/>
      <c r="EL186" s="971"/>
      <c r="EM186" s="971"/>
      <c r="EN186" s="971"/>
      <c r="EO186" s="971"/>
      <c r="EP186" s="971"/>
      <c r="EQ186" s="971"/>
      <c r="ER186" s="971"/>
      <c r="ES186" s="971"/>
      <c r="ET186" s="971"/>
      <c r="EU186" s="971"/>
      <c r="EV186" s="971"/>
      <c r="EW186" s="971"/>
      <c r="EX186" s="971"/>
      <c r="EY186" s="971"/>
      <c r="EZ186" s="971"/>
      <c r="FA186" s="971"/>
      <c r="FB186" s="971"/>
      <c r="FC186" s="971"/>
      <c r="FD186" s="971"/>
      <c r="FE186" s="971"/>
      <c r="FF186" s="971"/>
      <c r="FG186" s="971"/>
      <c r="FH186" s="971"/>
      <c r="FI186" s="971"/>
      <c r="FJ186" s="971"/>
      <c r="FK186" s="971"/>
      <c r="FL186" s="971"/>
      <c r="FM186" s="971"/>
      <c r="FN186" s="971"/>
      <c r="FO186" s="971"/>
      <c r="FP186" s="971"/>
      <c r="FQ186" s="971"/>
      <c r="FR186" s="971"/>
      <c r="FS186" s="971"/>
      <c r="FT186" s="971"/>
      <c r="FU186" s="971"/>
      <c r="FV186" s="971"/>
      <c r="FW186" s="971"/>
      <c r="FX186" s="971"/>
      <c r="FY186" s="971"/>
      <c r="FZ186" s="971"/>
      <c r="GA186" s="971"/>
      <c r="GB186" s="971"/>
      <c r="GC186" s="971"/>
      <c r="GD186" s="971"/>
      <c r="GE186" s="971"/>
      <c r="GF186" s="971"/>
      <c r="GG186" s="971"/>
      <c r="GH186" s="971"/>
      <c r="GI186" s="971"/>
      <c r="GJ186" s="971"/>
      <c r="GK186" s="971"/>
    </row>
    <row r="187" spans="1:193" s="947" customFormat="1">
      <c r="A187" s="935"/>
      <c r="B187" s="936"/>
      <c r="C187" s="945"/>
      <c r="D187" s="945"/>
      <c r="E187" s="946"/>
      <c r="F187" s="946"/>
      <c r="G187" s="946"/>
      <c r="H187" s="945"/>
      <c r="I187" s="945"/>
      <c r="J187" s="945"/>
      <c r="K187" s="945"/>
      <c r="L187" s="945"/>
      <c r="M187" s="945"/>
      <c r="N187" s="945"/>
      <c r="O187" s="945"/>
      <c r="P187" s="945"/>
      <c r="Q187" s="945"/>
      <c r="R187" s="945"/>
      <c r="S187" s="945"/>
      <c r="T187" s="945"/>
      <c r="U187" s="945"/>
      <c r="V187" s="945"/>
      <c r="W187" s="945"/>
      <c r="X187" s="945"/>
      <c r="Y187" s="945"/>
      <c r="Z187" s="945"/>
      <c r="AA187" s="945"/>
      <c r="AB187" s="945"/>
      <c r="AC187" s="945"/>
      <c r="AD187" s="945"/>
      <c r="AE187" s="945"/>
      <c r="AF187" s="945"/>
      <c r="AG187" s="945"/>
      <c r="AH187" s="945"/>
      <c r="AI187" s="945"/>
      <c r="AJ187" s="945"/>
      <c r="AK187" s="945"/>
      <c r="AL187" s="945"/>
      <c r="AM187" s="945"/>
      <c r="AN187" s="945"/>
      <c r="AO187" s="945"/>
      <c r="AP187" s="945"/>
      <c r="AQ187" s="945"/>
      <c r="AR187" s="945"/>
      <c r="AS187" s="945"/>
      <c r="AT187" s="945"/>
      <c r="AU187" s="945"/>
      <c r="AV187" s="945"/>
      <c r="AW187" s="945"/>
      <c r="AX187" s="945"/>
      <c r="AY187" s="945"/>
      <c r="AZ187" s="945"/>
      <c r="BA187" s="945"/>
      <c r="BB187" s="945"/>
      <c r="BC187" s="945"/>
      <c r="BD187" s="945"/>
      <c r="BE187" s="945"/>
      <c r="BF187" s="945"/>
      <c r="BG187" s="973"/>
      <c r="BH187" s="971"/>
      <c r="BI187" s="971"/>
      <c r="BJ187" s="971"/>
      <c r="BK187" s="971"/>
      <c r="BL187" s="971"/>
      <c r="BM187" s="971"/>
      <c r="BN187" s="971"/>
      <c r="BO187" s="971"/>
      <c r="BP187" s="971"/>
      <c r="BQ187" s="971"/>
      <c r="BR187" s="971"/>
      <c r="BS187" s="971"/>
      <c r="BT187" s="971"/>
      <c r="BU187" s="971"/>
      <c r="BV187" s="971"/>
      <c r="BW187" s="971"/>
      <c r="BX187" s="971"/>
      <c r="BY187" s="971"/>
      <c r="BZ187" s="971"/>
      <c r="CA187" s="971"/>
      <c r="CB187" s="971"/>
      <c r="CC187" s="971"/>
      <c r="CD187" s="971"/>
      <c r="CE187" s="971"/>
      <c r="CF187" s="971"/>
      <c r="CG187" s="971"/>
      <c r="CH187" s="971"/>
      <c r="CI187" s="971"/>
      <c r="CJ187" s="971"/>
      <c r="CK187" s="971"/>
      <c r="CL187" s="971"/>
      <c r="CM187" s="971"/>
      <c r="CN187" s="971"/>
      <c r="CO187" s="971"/>
      <c r="CP187" s="971"/>
      <c r="CQ187" s="971"/>
      <c r="CR187" s="971"/>
      <c r="CS187" s="971"/>
      <c r="CT187" s="971"/>
      <c r="CU187" s="971"/>
      <c r="CV187" s="971"/>
      <c r="CW187" s="971"/>
      <c r="CX187" s="971"/>
      <c r="CY187" s="971"/>
      <c r="CZ187" s="971"/>
      <c r="DA187" s="971"/>
      <c r="DB187" s="971"/>
      <c r="DC187" s="971"/>
      <c r="DD187" s="971"/>
      <c r="DE187" s="971"/>
      <c r="DF187" s="971"/>
      <c r="DG187" s="971"/>
      <c r="DH187" s="971"/>
      <c r="DI187" s="971"/>
      <c r="DJ187" s="971"/>
      <c r="DK187" s="971"/>
      <c r="DL187" s="971"/>
      <c r="DM187" s="971"/>
      <c r="DN187" s="971"/>
      <c r="DO187" s="971"/>
      <c r="DP187" s="971"/>
      <c r="DQ187" s="971"/>
      <c r="DR187" s="971"/>
      <c r="DS187" s="971"/>
      <c r="DT187" s="971"/>
      <c r="DU187" s="971"/>
      <c r="DV187" s="971"/>
      <c r="DW187" s="971"/>
      <c r="DX187" s="971"/>
      <c r="DY187" s="971"/>
      <c r="DZ187" s="971"/>
      <c r="EA187" s="971"/>
      <c r="EB187" s="971"/>
      <c r="EC187" s="971"/>
      <c r="ED187" s="971"/>
      <c r="EE187" s="971"/>
      <c r="EF187" s="971"/>
      <c r="EG187" s="971"/>
      <c r="EH187" s="971"/>
      <c r="EI187" s="971"/>
      <c r="EJ187" s="971"/>
      <c r="EK187" s="971"/>
      <c r="EL187" s="971"/>
      <c r="EM187" s="971"/>
      <c r="EN187" s="971"/>
      <c r="EO187" s="971"/>
      <c r="EP187" s="971"/>
      <c r="EQ187" s="971"/>
      <c r="ER187" s="971"/>
      <c r="ES187" s="971"/>
      <c r="ET187" s="971"/>
      <c r="EU187" s="971"/>
      <c r="EV187" s="971"/>
      <c r="EW187" s="971"/>
      <c r="EX187" s="971"/>
      <c r="EY187" s="971"/>
      <c r="EZ187" s="971"/>
      <c r="FA187" s="971"/>
      <c r="FB187" s="971"/>
      <c r="FC187" s="971"/>
      <c r="FD187" s="971"/>
      <c r="FE187" s="971"/>
      <c r="FF187" s="971"/>
      <c r="FG187" s="971"/>
      <c r="FH187" s="971"/>
      <c r="FI187" s="971"/>
      <c r="FJ187" s="971"/>
      <c r="FK187" s="971"/>
      <c r="FL187" s="971"/>
      <c r="FM187" s="971"/>
      <c r="FN187" s="971"/>
      <c r="FO187" s="971"/>
      <c r="FP187" s="971"/>
      <c r="FQ187" s="971"/>
      <c r="FR187" s="971"/>
      <c r="FS187" s="971"/>
      <c r="FT187" s="971"/>
      <c r="FU187" s="971"/>
      <c r="FV187" s="971"/>
      <c r="FW187" s="971"/>
      <c r="FX187" s="971"/>
      <c r="FY187" s="971"/>
      <c r="FZ187" s="971"/>
      <c r="GA187" s="971"/>
      <c r="GB187" s="971"/>
      <c r="GC187" s="971"/>
      <c r="GD187" s="971"/>
      <c r="GE187" s="971"/>
      <c r="GF187" s="971"/>
      <c r="GG187" s="971"/>
      <c r="GH187" s="971"/>
      <c r="GI187" s="971"/>
      <c r="GJ187" s="971"/>
      <c r="GK187" s="971"/>
    </row>
    <row r="188" spans="1:193" s="947" customFormat="1">
      <c r="A188" s="935"/>
      <c r="B188" s="936"/>
      <c r="C188" s="945"/>
      <c r="D188" s="945"/>
      <c r="E188" s="946"/>
      <c r="F188" s="946"/>
      <c r="G188" s="946"/>
      <c r="H188" s="945"/>
      <c r="I188" s="945"/>
      <c r="J188" s="945"/>
      <c r="K188" s="945"/>
      <c r="L188" s="945"/>
      <c r="M188" s="945"/>
      <c r="N188" s="945"/>
      <c r="O188" s="945"/>
      <c r="P188" s="945"/>
      <c r="Q188" s="945"/>
      <c r="R188" s="945"/>
      <c r="S188" s="945"/>
      <c r="T188" s="945"/>
      <c r="U188" s="945"/>
      <c r="V188" s="945"/>
      <c r="W188" s="945"/>
      <c r="X188" s="945"/>
      <c r="Y188" s="945"/>
      <c r="Z188" s="945"/>
      <c r="AA188" s="945"/>
      <c r="AB188" s="945"/>
      <c r="AC188" s="945"/>
      <c r="AD188" s="945"/>
      <c r="AE188" s="945"/>
      <c r="AF188" s="945"/>
      <c r="AG188" s="945"/>
      <c r="AH188" s="945"/>
      <c r="AI188" s="945"/>
      <c r="AJ188" s="945"/>
      <c r="AK188" s="945"/>
      <c r="AL188" s="945"/>
      <c r="AM188" s="945"/>
      <c r="AN188" s="945"/>
      <c r="AO188" s="945"/>
      <c r="AP188" s="945"/>
      <c r="AQ188" s="945"/>
      <c r="AR188" s="945"/>
      <c r="AS188" s="945"/>
      <c r="AT188" s="945"/>
      <c r="AU188" s="945"/>
      <c r="AV188" s="945"/>
      <c r="AW188" s="945"/>
      <c r="AX188" s="945"/>
      <c r="AY188" s="945"/>
      <c r="AZ188" s="945"/>
      <c r="BA188" s="945"/>
      <c r="BB188" s="945"/>
      <c r="BC188" s="945"/>
      <c r="BD188" s="945"/>
      <c r="BE188" s="945"/>
      <c r="BF188" s="945"/>
      <c r="BG188" s="973"/>
      <c r="BH188" s="971"/>
      <c r="BI188" s="971"/>
      <c r="BJ188" s="971"/>
      <c r="BK188" s="971"/>
      <c r="BL188" s="971"/>
      <c r="BM188" s="971"/>
      <c r="BN188" s="971"/>
      <c r="BO188" s="971"/>
      <c r="BP188" s="971"/>
      <c r="BQ188" s="971"/>
      <c r="BR188" s="971"/>
      <c r="BS188" s="971"/>
      <c r="BT188" s="971"/>
      <c r="BU188" s="971"/>
      <c r="BV188" s="971"/>
      <c r="BW188" s="971"/>
      <c r="BX188" s="971"/>
      <c r="BY188" s="971"/>
      <c r="BZ188" s="971"/>
      <c r="CA188" s="971"/>
      <c r="CB188" s="971"/>
      <c r="CC188" s="971"/>
      <c r="CD188" s="971"/>
      <c r="CE188" s="971"/>
      <c r="CF188" s="971"/>
      <c r="CG188" s="971"/>
      <c r="CH188" s="971"/>
      <c r="CI188" s="971"/>
      <c r="CJ188" s="971"/>
      <c r="CK188" s="971"/>
      <c r="CL188" s="971"/>
      <c r="CM188" s="971"/>
      <c r="CN188" s="971"/>
      <c r="CO188" s="971"/>
      <c r="CP188" s="971"/>
      <c r="CQ188" s="971"/>
      <c r="CR188" s="971"/>
      <c r="CS188" s="971"/>
      <c r="CT188" s="971"/>
      <c r="CU188" s="971"/>
      <c r="CV188" s="971"/>
      <c r="CW188" s="971"/>
      <c r="CX188" s="971"/>
      <c r="CY188" s="971"/>
      <c r="CZ188" s="971"/>
      <c r="DA188" s="971"/>
      <c r="DB188" s="971"/>
      <c r="DC188" s="971"/>
      <c r="DD188" s="971"/>
      <c r="DE188" s="971"/>
      <c r="DF188" s="971"/>
      <c r="DG188" s="971"/>
      <c r="DH188" s="971"/>
      <c r="DI188" s="971"/>
      <c r="DJ188" s="971"/>
      <c r="DK188" s="971"/>
      <c r="DL188" s="971"/>
      <c r="DM188" s="971"/>
      <c r="DN188" s="971"/>
      <c r="DO188" s="971"/>
      <c r="DP188" s="971"/>
      <c r="DQ188" s="971"/>
      <c r="DR188" s="971"/>
      <c r="DS188" s="971"/>
      <c r="DT188" s="971"/>
      <c r="DU188" s="971"/>
      <c r="DV188" s="971"/>
      <c r="DW188" s="971"/>
      <c r="DX188" s="971"/>
      <c r="DY188" s="971"/>
      <c r="DZ188" s="971"/>
      <c r="EA188" s="971"/>
      <c r="EB188" s="971"/>
      <c r="EC188" s="971"/>
      <c r="ED188" s="971"/>
      <c r="EE188" s="971"/>
      <c r="EF188" s="971"/>
      <c r="EG188" s="971"/>
      <c r="EH188" s="971"/>
      <c r="EI188" s="971"/>
      <c r="EJ188" s="971"/>
      <c r="EK188" s="971"/>
      <c r="EL188" s="971"/>
      <c r="EM188" s="971"/>
      <c r="EN188" s="971"/>
      <c r="EO188" s="971"/>
      <c r="EP188" s="971"/>
      <c r="EQ188" s="971"/>
      <c r="ER188" s="971"/>
      <c r="ES188" s="971"/>
      <c r="ET188" s="971"/>
      <c r="EU188" s="971"/>
      <c r="EV188" s="971"/>
      <c r="EW188" s="971"/>
      <c r="EX188" s="971"/>
      <c r="EY188" s="971"/>
      <c r="EZ188" s="971"/>
      <c r="FA188" s="971"/>
      <c r="FB188" s="971"/>
      <c r="FC188" s="971"/>
      <c r="FD188" s="971"/>
      <c r="FE188" s="971"/>
      <c r="FF188" s="971"/>
      <c r="FG188" s="971"/>
      <c r="FH188" s="971"/>
      <c r="FI188" s="971"/>
      <c r="FJ188" s="971"/>
      <c r="FK188" s="971"/>
      <c r="FL188" s="971"/>
      <c r="FM188" s="971"/>
      <c r="FN188" s="971"/>
      <c r="FO188" s="971"/>
      <c r="FP188" s="971"/>
      <c r="FQ188" s="971"/>
      <c r="FR188" s="971"/>
      <c r="FS188" s="971"/>
      <c r="FT188" s="971"/>
      <c r="FU188" s="971"/>
      <c r="FV188" s="971"/>
      <c r="FW188" s="971"/>
      <c r="FX188" s="971"/>
      <c r="FY188" s="971"/>
      <c r="FZ188" s="971"/>
      <c r="GA188" s="971"/>
      <c r="GB188" s="971"/>
      <c r="GC188" s="971"/>
      <c r="GD188" s="971"/>
      <c r="GE188" s="971"/>
      <c r="GF188" s="971"/>
      <c r="GG188" s="971"/>
      <c r="GH188" s="971"/>
      <c r="GI188" s="971"/>
      <c r="GJ188" s="971"/>
      <c r="GK188" s="971"/>
    </row>
    <row r="189" spans="1:193" s="947" customFormat="1">
      <c r="A189" s="935"/>
      <c r="B189" s="936"/>
      <c r="C189" s="945"/>
      <c r="D189" s="945"/>
      <c r="E189" s="946"/>
      <c r="F189" s="946"/>
      <c r="G189" s="946"/>
      <c r="H189" s="945"/>
      <c r="I189" s="945"/>
      <c r="J189" s="945"/>
      <c r="K189" s="945"/>
      <c r="L189" s="945"/>
      <c r="M189" s="945"/>
      <c r="N189" s="945"/>
      <c r="O189" s="945"/>
      <c r="P189" s="945"/>
      <c r="Q189" s="945"/>
      <c r="R189" s="945"/>
      <c r="S189" s="945"/>
      <c r="T189" s="945"/>
      <c r="U189" s="945"/>
      <c r="V189" s="945"/>
      <c r="W189" s="945"/>
      <c r="X189" s="945"/>
      <c r="Y189" s="945"/>
      <c r="Z189" s="945"/>
      <c r="AA189" s="945"/>
      <c r="AB189" s="945"/>
      <c r="AC189" s="945"/>
      <c r="AD189" s="945"/>
      <c r="AE189" s="945"/>
      <c r="AF189" s="945"/>
      <c r="AG189" s="945"/>
      <c r="AH189" s="945"/>
      <c r="AI189" s="945"/>
      <c r="AJ189" s="945"/>
      <c r="AK189" s="945"/>
      <c r="AL189" s="945"/>
      <c r="AM189" s="945"/>
      <c r="AN189" s="945"/>
      <c r="AO189" s="945"/>
      <c r="AP189" s="945"/>
      <c r="AQ189" s="945"/>
      <c r="AR189" s="945"/>
      <c r="AS189" s="945"/>
      <c r="AT189" s="945"/>
      <c r="AU189" s="945"/>
      <c r="AV189" s="945"/>
      <c r="AW189" s="945"/>
      <c r="AX189" s="945"/>
      <c r="AY189" s="945"/>
      <c r="AZ189" s="945"/>
      <c r="BA189" s="945"/>
      <c r="BB189" s="945"/>
      <c r="BC189" s="945"/>
      <c r="BD189" s="945"/>
      <c r="BE189" s="945"/>
      <c r="BF189" s="945"/>
      <c r="BG189" s="973"/>
      <c r="BH189" s="971"/>
      <c r="BI189" s="971"/>
      <c r="BJ189" s="971"/>
      <c r="BK189" s="971"/>
      <c r="BL189" s="971"/>
      <c r="BM189" s="971"/>
      <c r="BN189" s="971"/>
      <c r="BO189" s="971"/>
      <c r="BP189" s="971"/>
      <c r="BQ189" s="971"/>
      <c r="BR189" s="971"/>
      <c r="BS189" s="971"/>
      <c r="BT189" s="971"/>
      <c r="BU189" s="971"/>
      <c r="BV189" s="971"/>
      <c r="BW189" s="971"/>
      <c r="BX189" s="971"/>
      <c r="BY189" s="971"/>
      <c r="BZ189" s="971"/>
      <c r="CA189" s="971"/>
      <c r="CB189" s="971"/>
      <c r="CC189" s="971"/>
      <c r="CD189" s="971"/>
      <c r="CE189" s="971"/>
      <c r="CF189" s="971"/>
      <c r="CG189" s="971"/>
      <c r="CH189" s="971"/>
      <c r="CI189" s="971"/>
      <c r="CJ189" s="971"/>
      <c r="CK189" s="971"/>
      <c r="CL189" s="971"/>
      <c r="CM189" s="971"/>
      <c r="CN189" s="971"/>
      <c r="CO189" s="971"/>
      <c r="CP189" s="971"/>
      <c r="CQ189" s="971"/>
      <c r="CR189" s="971"/>
      <c r="CS189" s="971"/>
      <c r="CT189" s="971"/>
      <c r="CU189" s="971"/>
      <c r="CV189" s="971"/>
      <c r="CW189" s="971"/>
      <c r="CX189" s="971"/>
      <c r="CY189" s="971"/>
      <c r="CZ189" s="971"/>
      <c r="DA189" s="971"/>
      <c r="DB189" s="971"/>
      <c r="DC189" s="971"/>
      <c r="DD189" s="971"/>
      <c r="DE189" s="971"/>
      <c r="DF189" s="971"/>
      <c r="DG189" s="971"/>
      <c r="DH189" s="971"/>
      <c r="DI189" s="971"/>
      <c r="DJ189" s="971"/>
      <c r="DK189" s="971"/>
      <c r="DL189" s="971"/>
      <c r="DM189" s="971"/>
      <c r="DN189" s="971"/>
      <c r="DO189" s="971"/>
      <c r="DP189" s="971"/>
      <c r="DQ189" s="971"/>
      <c r="DR189" s="971"/>
      <c r="DS189" s="971"/>
      <c r="DT189" s="971"/>
      <c r="DU189" s="971"/>
      <c r="DV189" s="971"/>
      <c r="DW189" s="971"/>
      <c r="DX189" s="971"/>
      <c r="DY189" s="971"/>
      <c r="DZ189" s="971"/>
      <c r="EA189" s="971"/>
      <c r="EB189" s="971"/>
      <c r="EC189" s="971"/>
      <c r="ED189" s="971"/>
      <c r="EE189" s="971"/>
      <c r="EF189" s="971"/>
      <c r="EG189" s="971"/>
      <c r="EH189" s="971"/>
      <c r="EI189" s="971"/>
      <c r="EJ189" s="971"/>
      <c r="EK189" s="971"/>
      <c r="EL189" s="971"/>
      <c r="EM189" s="971"/>
      <c r="EN189" s="971"/>
      <c r="EO189" s="971"/>
      <c r="EP189" s="971"/>
      <c r="EQ189" s="971"/>
      <c r="ER189" s="971"/>
      <c r="ES189" s="971"/>
      <c r="ET189" s="971"/>
      <c r="EU189" s="971"/>
      <c r="EV189" s="971"/>
      <c r="EW189" s="971"/>
      <c r="EX189" s="971"/>
      <c r="EY189" s="971"/>
      <c r="EZ189" s="971"/>
      <c r="FA189" s="971"/>
      <c r="FB189" s="971"/>
      <c r="FC189" s="971"/>
      <c r="FD189" s="971"/>
      <c r="FE189" s="971"/>
      <c r="FF189" s="971"/>
      <c r="FG189" s="971"/>
      <c r="FH189" s="971"/>
      <c r="FI189" s="971"/>
      <c r="FJ189" s="971"/>
      <c r="FK189" s="971"/>
      <c r="FL189" s="971"/>
      <c r="FM189" s="971"/>
      <c r="FN189" s="971"/>
      <c r="FO189" s="971"/>
      <c r="FP189" s="971"/>
      <c r="FQ189" s="971"/>
      <c r="FR189" s="971"/>
      <c r="FS189" s="971"/>
      <c r="FT189" s="971"/>
      <c r="FU189" s="971"/>
      <c r="FV189" s="971"/>
      <c r="FW189" s="971"/>
      <c r="FX189" s="971"/>
      <c r="FY189" s="971"/>
      <c r="FZ189" s="971"/>
      <c r="GA189" s="971"/>
      <c r="GB189" s="971"/>
      <c r="GC189" s="971"/>
      <c r="GD189" s="971"/>
      <c r="GE189" s="971"/>
      <c r="GF189" s="971"/>
      <c r="GG189" s="971"/>
      <c r="GH189" s="971"/>
      <c r="GI189" s="971"/>
      <c r="GJ189" s="971"/>
      <c r="GK189" s="971"/>
    </row>
    <row r="190" spans="1:193" s="947" customFormat="1">
      <c r="A190" s="935"/>
      <c r="B190" s="936"/>
      <c r="C190" s="945"/>
      <c r="D190" s="945"/>
      <c r="E190" s="946"/>
      <c r="F190" s="946"/>
      <c r="G190" s="946"/>
      <c r="H190" s="945"/>
      <c r="I190" s="945"/>
      <c r="J190" s="945"/>
      <c r="K190" s="945"/>
      <c r="L190" s="945"/>
      <c r="M190" s="945"/>
      <c r="N190" s="945"/>
      <c r="O190" s="945"/>
      <c r="P190" s="945"/>
      <c r="Q190" s="945"/>
      <c r="R190" s="945"/>
      <c r="S190" s="945"/>
      <c r="T190" s="945"/>
      <c r="U190" s="945"/>
      <c r="V190" s="945"/>
      <c r="W190" s="945"/>
      <c r="X190" s="945"/>
      <c r="Y190" s="945"/>
      <c r="Z190" s="945"/>
      <c r="AA190" s="945"/>
      <c r="AB190" s="945"/>
      <c r="AC190" s="945"/>
      <c r="AD190" s="945"/>
      <c r="AE190" s="945"/>
      <c r="AF190" s="945"/>
      <c r="AG190" s="945"/>
      <c r="AH190" s="945"/>
      <c r="AI190" s="945"/>
      <c r="AJ190" s="945"/>
      <c r="AK190" s="945"/>
      <c r="AL190" s="945"/>
      <c r="AM190" s="945"/>
      <c r="AN190" s="945"/>
      <c r="AO190" s="945"/>
      <c r="AP190" s="945"/>
      <c r="AQ190" s="945"/>
      <c r="AR190" s="945"/>
      <c r="AS190" s="945"/>
      <c r="AT190" s="945"/>
      <c r="AU190" s="945"/>
      <c r="AV190" s="945"/>
      <c r="AW190" s="945"/>
      <c r="AX190" s="945"/>
      <c r="AY190" s="945"/>
      <c r="AZ190" s="945"/>
      <c r="BA190" s="945"/>
      <c r="BB190" s="945"/>
      <c r="BC190" s="945"/>
      <c r="BD190" s="945"/>
      <c r="BE190" s="945"/>
      <c r="BF190" s="945"/>
      <c r="BG190" s="973"/>
      <c r="BH190" s="971"/>
      <c r="BI190" s="971"/>
      <c r="BJ190" s="971"/>
      <c r="BK190" s="971"/>
      <c r="BL190" s="971"/>
      <c r="BM190" s="971"/>
      <c r="BN190" s="971"/>
      <c r="BO190" s="971"/>
      <c r="BP190" s="971"/>
      <c r="BQ190" s="971"/>
      <c r="BR190" s="971"/>
      <c r="BS190" s="971"/>
      <c r="BT190" s="971"/>
      <c r="BU190" s="971"/>
      <c r="BV190" s="971"/>
      <c r="BW190" s="971"/>
      <c r="BX190" s="971"/>
      <c r="BY190" s="971"/>
      <c r="BZ190" s="971"/>
      <c r="CA190" s="971"/>
      <c r="CB190" s="971"/>
      <c r="CC190" s="971"/>
      <c r="CD190" s="971"/>
      <c r="CE190" s="971"/>
      <c r="CF190" s="971"/>
      <c r="CG190" s="971"/>
      <c r="CH190" s="971"/>
      <c r="CI190" s="971"/>
      <c r="CJ190" s="971"/>
      <c r="CK190" s="971"/>
      <c r="CL190" s="971"/>
      <c r="CM190" s="971"/>
      <c r="CN190" s="971"/>
      <c r="CO190" s="971"/>
      <c r="CP190" s="971"/>
      <c r="CQ190" s="971"/>
      <c r="CR190" s="971"/>
      <c r="CS190" s="971"/>
      <c r="CT190" s="971"/>
      <c r="CU190" s="971"/>
      <c r="CV190" s="971"/>
      <c r="CW190" s="971"/>
      <c r="CX190" s="971"/>
      <c r="CY190" s="971"/>
      <c r="CZ190" s="971"/>
      <c r="DA190" s="971"/>
      <c r="DB190" s="971"/>
      <c r="DC190" s="971"/>
      <c r="DD190" s="971"/>
      <c r="DE190" s="971"/>
      <c r="DF190" s="971"/>
      <c r="DG190" s="971"/>
      <c r="DH190" s="971"/>
      <c r="DI190" s="971"/>
      <c r="DJ190" s="971"/>
      <c r="DK190" s="971"/>
      <c r="DL190" s="971"/>
      <c r="DM190" s="971"/>
      <c r="DN190" s="971"/>
      <c r="DO190" s="971"/>
      <c r="DP190" s="971"/>
      <c r="DQ190" s="971"/>
      <c r="DR190" s="971"/>
      <c r="DS190" s="971"/>
      <c r="DT190" s="971"/>
      <c r="DU190" s="971"/>
      <c r="DV190" s="971"/>
      <c r="DW190" s="971"/>
      <c r="DX190" s="971"/>
      <c r="DY190" s="971"/>
      <c r="DZ190" s="971"/>
      <c r="EA190" s="971"/>
      <c r="EB190" s="971"/>
      <c r="EC190" s="971"/>
      <c r="ED190" s="971"/>
      <c r="EE190" s="971"/>
      <c r="EF190" s="971"/>
      <c r="EG190" s="971"/>
      <c r="EH190" s="971"/>
      <c r="EI190" s="971"/>
      <c r="EJ190" s="971"/>
      <c r="EK190" s="971"/>
      <c r="EL190" s="971"/>
      <c r="EM190" s="971"/>
      <c r="EN190" s="971"/>
      <c r="EO190" s="971"/>
      <c r="EP190" s="971"/>
      <c r="EQ190" s="971"/>
      <c r="ER190" s="971"/>
      <c r="ES190" s="971"/>
      <c r="ET190" s="971"/>
      <c r="EU190" s="971"/>
      <c r="EV190" s="971"/>
      <c r="EW190" s="971"/>
      <c r="EX190" s="971"/>
      <c r="EY190" s="971"/>
      <c r="EZ190" s="971"/>
      <c r="FA190" s="971"/>
      <c r="FB190" s="971"/>
      <c r="FC190" s="971"/>
      <c r="FD190" s="971"/>
      <c r="FE190" s="971"/>
      <c r="FF190" s="971"/>
      <c r="FG190" s="971"/>
      <c r="FH190" s="971"/>
      <c r="FI190" s="971"/>
      <c r="FJ190" s="971"/>
      <c r="FK190" s="971"/>
      <c r="FL190" s="971"/>
      <c r="FM190" s="971"/>
      <c r="FN190" s="971"/>
      <c r="FO190" s="971"/>
      <c r="FP190" s="971"/>
      <c r="FQ190" s="971"/>
      <c r="FR190" s="971"/>
      <c r="FS190" s="971"/>
      <c r="FT190" s="971"/>
      <c r="FU190" s="971"/>
      <c r="FV190" s="971"/>
      <c r="FW190" s="971"/>
      <c r="FX190" s="971"/>
      <c r="FY190" s="971"/>
      <c r="FZ190" s="971"/>
      <c r="GA190" s="971"/>
      <c r="GB190" s="971"/>
      <c r="GC190" s="971"/>
      <c r="GD190" s="971"/>
      <c r="GE190" s="971"/>
      <c r="GF190" s="971"/>
      <c r="GG190" s="971"/>
      <c r="GH190" s="971"/>
      <c r="GI190" s="971"/>
      <c r="GJ190" s="971"/>
      <c r="GK190" s="971"/>
    </row>
    <row r="191" spans="1:193" s="947" customFormat="1">
      <c r="A191" s="935"/>
      <c r="B191" s="936"/>
      <c r="C191" s="945"/>
      <c r="D191" s="945"/>
      <c r="E191" s="946"/>
      <c r="F191" s="946"/>
      <c r="G191" s="946"/>
      <c r="H191" s="945"/>
      <c r="I191" s="945"/>
      <c r="J191" s="945"/>
      <c r="K191" s="945"/>
      <c r="L191" s="945"/>
      <c r="M191" s="945"/>
      <c r="N191" s="945"/>
      <c r="O191" s="945"/>
      <c r="P191" s="945"/>
      <c r="Q191" s="945"/>
      <c r="R191" s="945"/>
      <c r="S191" s="945"/>
      <c r="T191" s="945"/>
      <c r="U191" s="945"/>
      <c r="V191" s="945"/>
      <c r="W191" s="945"/>
      <c r="X191" s="945"/>
      <c r="Y191" s="945"/>
      <c r="Z191" s="945"/>
      <c r="AA191" s="945"/>
      <c r="AB191" s="945"/>
      <c r="AC191" s="945"/>
      <c r="AD191" s="945"/>
      <c r="AE191" s="945"/>
      <c r="AF191" s="945"/>
      <c r="AG191" s="945"/>
      <c r="AH191" s="945"/>
      <c r="AI191" s="945"/>
      <c r="AJ191" s="945"/>
      <c r="AK191" s="945"/>
      <c r="AL191" s="945"/>
      <c r="AM191" s="945"/>
      <c r="AN191" s="945"/>
      <c r="AO191" s="945"/>
      <c r="AP191" s="945"/>
      <c r="AQ191" s="945"/>
      <c r="AR191" s="945"/>
      <c r="AS191" s="945"/>
      <c r="AT191" s="945"/>
      <c r="AU191" s="945"/>
      <c r="AV191" s="945"/>
      <c r="AW191" s="945"/>
      <c r="AX191" s="945"/>
      <c r="AY191" s="945"/>
      <c r="AZ191" s="945"/>
      <c r="BA191" s="945"/>
      <c r="BB191" s="945"/>
      <c r="BC191" s="945"/>
      <c r="BD191" s="945"/>
      <c r="BE191" s="945"/>
      <c r="BF191" s="945"/>
      <c r="BG191" s="973"/>
      <c r="BH191" s="971"/>
      <c r="BI191" s="971"/>
      <c r="BJ191" s="971"/>
      <c r="BK191" s="971"/>
      <c r="BL191" s="971"/>
      <c r="BM191" s="971"/>
      <c r="BN191" s="971"/>
      <c r="BO191" s="971"/>
      <c r="BP191" s="971"/>
      <c r="BQ191" s="971"/>
      <c r="BR191" s="971"/>
      <c r="BS191" s="971"/>
      <c r="BT191" s="971"/>
      <c r="BU191" s="971"/>
      <c r="BV191" s="971"/>
      <c r="BW191" s="971"/>
      <c r="BX191" s="971"/>
      <c r="BY191" s="971"/>
      <c r="BZ191" s="971"/>
      <c r="CA191" s="971"/>
      <c r="CB191" s="971"/>
      <c r="CC191" s="971"/>
      <c r="CD191" s="971"/>
      <c r="CE191" s="971"/>
      <c r="CF191" s="971"/>
      <c r="CG191" s="971"/>
      <c r="CH191" s="971"/>
      <c r="CI191" s="971"/>
      <c r="CJ191" s="971"/>
      <c r="CK191" s="971"/>
      <c r="CL191" s="971"/>
      <c r="CM191" s="971"/>
      <c r="CN191" s="971"/>
      <c r="CO191" s="971"/>
      <c r="CP191" s="971"/>
      <c r="CQ191" s="971"/>
      <c r="CR191" s="971"/>
      <c r="CS191" s="971"/>
      <c r="CT191" s="971"/>
      <c r="CU191" s="971"/>
      <c r="CV191" s="971"/>
      <c r="CW191" s="971"/>
      <c r="CX191" s="971"/>
      <c r="CY191" s="971"/>
      <c r="CZ191" s="971"/>
      <c r="DA191" s="971"/>
      <c r="DB191" s="971"/>
      <c r="DC191" s="971"/>
      <c r="DD191" s="971"/>
      <c r="DE191" s="971"/>
      <c r="DF191" s="971"/>
      <c r="DG191" s="971"/>
      <c r="DH191" s="971"/>
      <c r="DI191" s="971"/>
      <c r="DJ191" s="971"/>
      <c r="DK191" s="971"/>
      <c r="DL191" s="971"/>
      <c r="DM191" s="971"/>
      <c r="DN191" s="971"/>
      <c r="DO191" s="971"/>
      <c r="DP191" s="971"/>
      <c r="DQ191" s="971"/>
      <c r="DR191" s="971"/>
      <c r="DS191" s="971"/>
      <c r="DT191" s="971"/>
      <c r="DU191" s="971"/>
      <c r="DV191" s="971"/>
      <c r="DW191" s="971"/>
      <c r="DX191" s="971"/>
      <c r="DY191" s="971"/>
      <c r="DZ191" s="971"/>
      <c r="EA191" s="971"/>
      <c r="EB191" s="971"/>
      <c r="EC191" s="971"/>
      <c r="ED191" s="971"/>
      <c r="EE191" s="971"/>
      <c r="EF191" s="971"/>
      <c r="EG191" s="971"/>
      <c r="EH191" s="971"/>
      <c r="EI191" s="971"/>
      <c r="EJ191" s="971"/>
      <c r="EK191" s="971"/>
      <c r="EL191" s="971"/>
      <c r="EM191" s="971"/>
      <c r="EN191" s="971"/>
      <c r="EO191" s="971"/>
      <c r="EP191" s="971"/>
      <c r="EQ191" s="971"/>
      <c r="ER191" s="971"/>
      <c r="ES191" s="971"/>
      <c r="ET191" s="971"/>
      <c r="EU191" s="971"/>
      <c r="EV191" s="971"/>
      <c r="EW191" s="971"/>
      <c r="EX191" s="971"/>
      <c r="EY191" s="971"/>
      <c r="EZ191" s="971"/>
      <c r="FA191" s="971"/>
      <c r="FB191" s="971"/>
      <c r="FC191" s="971"/>
      <c r="FD191" s="971"/>
      <c r="FE191" s="971"/>
      <c r="FF191" s="971"/>
      <c r="FG191" s="971"/>
      <c r="FH191" s="971"/>
      <c r="FI191" s="971"/>
      <c r="FJ191" s="971"/>
      <c r="FK191" s="971"/>
      <c r="FL191" s="971"/>
      <c r="FM191" s="971"/>
      <c r="FN191" s="971"/>
      <c r="FO191" s="971"/>
      <c r="FP191" s="971"/>
      <c r="FQ191" s="971"/>
      <c r="FR191" s="971"/>
      <c r="FS191" s="971"/>
      <c r="FT191" s="971"/>
      <c r="FU191" s="971"/>
      <c r="FV191" s="971"/>
      <c r="FW191" s="971"/>
      <c r="FX191" s="971"/>
      <c r="FY191" s="971"/>
      <c r="FZ191" s="971"/>
      <c r="GA191" s="971"/>
      <c r="GB191" s="971"/>
      <c r="GC191" s="971"/>
      <c r="GD191" s="971"/>
      <c r="GE191" s="971"/>
      <c r="GF191" s="971"/>
      <c r="GG191" s="971"/>
      <c r="GH191" s="971"/>
      <c r="GI191" s="971"/>
      <c r="GJ191" s="971"/>
      <c r="GK191" s="971"/>
    </row>
    <row r="192" spans="1:193" s="947" customFormat="1">
      <c r="A192" s="935"/>
      <c r="B192" s="936"/>
      <c r="C192" s="945"/>
      <c r="D192" s="945"/>
      <c r="E192" s="946"/>
      <c r="F192" s="946"/>
      <c r="G192" s="946"/>
      <c r="H192" s="945"/>
      <c r="I192" s="945"/>
      <c r="J192" s="945"/>
      <c r="K192" s="945"/>
      <c r="L192" s="945"/>
      <c r="M192" s="945"/>
      <c r="N192" s="945"/>
      <c r="O192" s="945"/>
      <c r="P192" s="945"/>
      <c r="Q192" s="945"/>
      <c r="R192" s="945"/>
      <c r="S192" s="945"/>
      <c r="T192" s="945"/>
      <c r="U192" s="945"/>
      <c r="V192" s="945"/>
      <c r="W192" s="945"/>
      <c r="X192" s="945"/>
      <c r="Y192" s="945"/>
      <c r="Z192" s="945"/>
      <c r="AA192" s="945"/>
      <c r="AB192" s="945"/>
      <c r="AC192" s="945"/>
      <c r="AD192" s="945"/>
      <c r="AE192" s="945"/>
      <c r="AF192" s="945"/>
      <c r="AG192" s="945"/>
      <c r="AH192" s="945"/>
      <c r="AI192" s="945"/>
      <c r="AJ192" s="945"/>
      <c r="AK192" s="945"/>
      <c r="AL192" s="945"/>
      <c r="AM192" s="945"/>
      <c r="AN192" s="945"/>
      <c r="AO192" s="945"/>
      <c r="AP192" s="945"/>
      <c r="AQ192" s="945"/>
      <c r="AR192" s="945"/>
      <c r="AS192" s="945"/>
      <c r="AT192" s="945"/>
      <c r="AU192" s="945"/>
      <c r="AV192" s="945"/>
      <c r="AW192" s="945"/>
      <c r="AX192" s="945"/>
      <c r="AY192" s="945"/>
      <c r="AZ192" s="945"/>
      <c r="BA192" s="945"/>
      <c r="BB192" s="945"/>
      <c r="BC192" s="945"/>
      <c r="BD192" s="945"/>
      <c r="BE192" s="945"/>
      <c r="BF192" s="945"/>
      <c r="BG192" s="973"/>
      <c r="BH192" s="971"/>
      <c r="BI192" s="971"/>
      <c r="BJ192" s="971"/>
      <c r="BK192" s="971"/>
      <c r="BL192" s="971"/>
      <c r="BM192" s="971"/>
      <c r="BN192" s="971"/>
      <c r="BO192" s="971"/>
      <c r="BP192" s="971"/>
      <c r="BQ192" s="971"/>
      <c r="BR192" s="971"/>
      <c r="BS192" s="971"/>
      <c r="BT192" s="971"/>
      <c r="BU192" s="971"/>
      <c r="BV192" s="971"/>
      <c r="BW192" s="971"/>
      <c r="BX192" s="971"/>
      <c r="BY192" s="971"/>
      <c r="BZ192" s="971"/>
      <c r="CA192" s="971"/>
      <c r="CB192" s="971"/>
      <c r="CC192" s="971"/>
      <c r="CD192" s="971"/>
      <c r="CE192" s="971"/>
      <c r="CF192" s="971"/>
      <c r="CG192" s="971"/>
      <c r="CH192" s="971"/>
      <c r="CI192" s="971"/>
      <c r="CJ192" s="971"/>
      <c r="CK192" s="971"/>
      <c r="CL192" s="971"/>
      <c r="CM192" s="971"/>
      <c r="CN192" s="971"/>
      <c r="CO192" s="971"/>
      <c r="CP192" s="971"/>
      <c r="CQ192" s="971"/>
      <c r="CR192" s="971"/>
      <c r="CS192" s="971"/>
      <c r="CT192" s="971"/>
      <c r="CU192" s="971"/>
      <c r="CV192" s="971"/>
      <c r="CW192" s="971"/>
      <c r="CX192" s="971"/>
      <c r="CY192" s="971"/>
      <c r="CZ192" s="971"/>
      <c r="DA192" s="971"/>
      <c r="DB192" s="971"/>
      <c r="DC192" s="971"/>
      <c r="DD192" s="971"/>
      <c r="DE192" s="971"/>
      <c r="DF192" s="971"/>
      <c r="DG192" s="971"/>
      <c r="DH192" s="971"/>
      <c r="DI192" s="971"/>
      <c r="DJ192" s="971"/>
      <c r="DK192" s="971"/>
      <c r="DL192" s="971"/>
      <c r="DM192" s="971"/>
      <c r="DN192" s="971"/>
      <c r="DO192" s="971"/>
      <c r="DP192" s="971"/>
      <c r="DQ192" s="971"/>
      <c r="DR192" s="971"/>
      <c r="DS192" s="971"/>
      <c r="DT192" s="971"/>
      <c r="DU192" s="971"/>
      <c r="DV192" s="971"/>
      <c r="DW192" s="971"/>
      <c r="DX192" s="971"/>
      <c r="DY192" s="971"/>
      <c r="DZ192" s="971"/>
      <c r="EA192" s="971"/>
      <c r="EB192" s="971"/>
      <c r="EC192" s="971"/>
      <c r="ED192" s="971"/>
      <c r="EE192" s="971"/>
      <c r="EF192" s="971"/>
      <c r="EG192" s="971"/>
      <c r="EH192" s="971"/>
      <c r="EI192" s="971"/>
      <c r="EJ192" s="971"/>
      <c r="EK192" s="971"/>
      <c r="EL192" s="971"/>
      <c r="EM192" s="971"/>
      <c r="EN192" s="971"/>
      <c r="EO192" s="971"/>
      <c r="EP192" s="971"/>
      <c r="EQ192" s="971"/>
      <c r="ER192" s="971"/>
      <c r="ES192" s="971"/>
      <c r="ET192" s="971"/>
      <c r="EU192" s="971"/>
      <c r="EV192" s="971"/>
      <c r="EW192" s="971"/>
      <c r="EX192" s="971"/>
      <c r="EY192" s="971"/>
      <c r="EZ192" s="971"/>
      <c r="FA192" s="971"/>
      <c r="FB192" s="971"/>
      <c r="FC192" s="971"/>
      <c r="FD192" s="971"/>
      <c r="FE192" s="971"/>
      <c r="FF192" s="971"/>
      <c r="FG192" s="971"/>
      <c r="FH192" s="971"/>
      <c r="FI192" s="971"/>
      <c r="FJ192" s="971"/>
      <c r="FK192" s="971"/>
      <c r="FL192" s="971"/>
      <c r="FM192" s="971"/>
      <c r="FN192" s="971"/>
      <c r="FO192" s="971"/>
      <c r="FP192" s="971"/>
      <c r="FQ192" s="971"/>
      <c r="FR192" s="971"/>
      <c r="FS192" s="971"/>
      <c r="FT192" s="971"/>
      <c r="FU192" s="971"/>
      <c r="FV192" s="971"/>
      <c r="FW192" s="971"/>
      <c r="FX192" s="971"/>
      <c r="FY192" s="971"/>
      <c r="FZ192" s="971"/>
      <c r="GA192" s="971"/>
      <c r="GB192" s="971"/>
      <c r="GC192" s="971"/>
      <c r="GD192" s="971"/>
      <c r="GE192" s="971"/>
      <c r="GF192" s="971"/>
      <c r="GG192" s="971"/>
      <c r="GH192" s="971"/>
      <c r="GI192" s="971"/>
      <c r="GJ192" s="971"/>
      <c r="GK192" s="971"/>
    </row>
    <row r="193" spans="1:193" s="947" customFormat="1">
      <c r="A193" s="935"/>
      <c r="B193" s="936"/>
      <c r="C193" s="945"/>
      <c r="D193" s="945"/>
      <c r="E193" s="946"/>
      <c r="F193" s="946"/>
      <c r="G193" s="946"/>
      <c r="H193" s="945"/>
      <c r="I193" s="945"/>
      <c r="J193" s="945"/>
      <c r="K193" s="945"/>
      <c r="L193" s="945"/>
      <c r="M193" s="945"/>
      <c r="N193" s="945"/>
      <c r="O193" s="945"/>
      <c r="P193" s="945"/>
      <c r="Q193" s="945"/>
      <c r="R193" s="945"/>
      <c r="S193" s="945"/>
      <c r="T193" s="945"/>
      <c r="U193" s="945"/>
      <c r="V193" s="945"/>
      <c r="W193" s="945"/>
      <c r="X193" s="945"/>
      <c r="Y193" s="945"/>
      <c r="Z193" s="945"/>
      <c r="AA193" s="945"/>
      <c r="AB193" s="945"/>
      <c r="AC193" s="945"/>
      <c r="AD193" s="945"/>
      <c r="AE193" s="945"/>
      <c r="AF193" s="945"/>
      <c r="AG193" s="945"/>
      <c r="AH193" s="945"/>
      <c r="AI193" s="945"/>
      <c r="AJ193" s="945"/>
      <c r="AK193" s="945"/>
      <c r="AL193" s="945"/>
      <c r="AM193" s="945"/>
      <c r="AN193" s="945"/>
      <c r="AO193" s="945"/>
      <c r="AP193" s="945"/>
      <c r="AQ193" s="945"/>
      <c r="AR193" s="945"/>
      <c r="AS193" s="945"/>
      <c r="AT193" s="945"/>
      <c r="AU193" s="945"/>
      <c r="AV193" s="945"/>
      <c r="AW193" s="945"/>
      <c r="AX193" s="945"/>
      <c r="AY193" s="945"/>
      <c r="AZ193" s="945"/>
      <c r="BA193" s="945"/>
      <c r="BB193" s="945"/>
      <c r="BC193" s="945"/>
      <c r="BD193" s="945"/>
      <c r="BE193" s="945"/>
      <c r="BF193" s="945"/>
      <c r="BG193" s="973"/>
      <c r="BH193" s="971"/>
      <c r="BI193" s="971"/>
      <c r="BJ193" s="971"/>
      <c r="BK193" s="971"/>
      <c r="BL193" s="971"/>
      <c r="BM193" s="971"/>
      <c r="BN193" s="971"/>
      <c r="BO193" s="971"/>
      <c r="BP193" s="971"/>
      <c r="BQ193" s="971"/>
      <c r="BR193" s="971"/>
      <c r="BS193" s="971"/>
      <c r="BT193" s="971"/>
      <c r="BU193" s="971"/>
      <c r="BV193" s="971"/>
      <c r="BW193" s="971"/>
      <c r="BX193" s="971"/>
      <c r="BY193" s="971"/>
      <c r="BZ193" s="971"/>
      <c r="CA193" s="971"/>
      <c r="CB193" s="971"/>
      <c r="CC193" s="971"/>
      <c r="CD193" s="971"/>
      <c r="CE193" s="971"/>
      <c r="CF193" s="971"/>
      <c r="CG193" s="971"/>
      <c r="CH193" s="971"/>
      <c r="CI193" s="971"/>
      <c r="CJ193" s="971"/>
      <c r="CK193" s="971"/>
      <c r="CL193" s="971"/>
      <c r="CM193" s="971"/>
      <c r="CN193" s="971"/>
      <c r="CO193" s="971"/>
      <c r="CP193" s="971"/>
      <c r="CQ193" s="971"/>
      <c r="CR193" s="971"/>
      <c r="CS193" s="971"/>
      <c r="CT193" s="971"/>
      <c r="CU193" s="971"/>
      <c r="CV193" s="971"/>
      <c r="CW193" s="971"/>
      <c r="CX193" s="971"/>
      <c r="CY193" s="971"/>
      <c r="CZ193" s="971"/>
      <c r="DA193" s="971"/>
      <c r="DB193" s="971"/>
      <c r="DC193" s="971"/>
      <c r="DD193" s="971"/>
      <c r="DE193" s="971"/>
      <c r="DF193" s="971"/>
      <c r="DG193" s="971"/>
      <c r="DH193" s="971"/>
      <c r="DI193" s="971"/>
      <c r="DJ193" s="971"/>
      <c r="DK193" s="971"/>
      <c r="DL193" s="971"/>
      <c r="DM193" s="971"/>
      <c r="DN193" s="971"/>
      <c r="DO193" s="971"/>
      <c r="DP193" s="971"/>
      <c r="DQ193" s="971"/>
      <c r="DR193" s="971"/>
      <c r="DS193" s="971"/>
      <c r="DT193" s="971"/>
      <c r="DU193" s="971"/>
      <c r="DV193" s="971"/>
      <c r="DW193" s="971"/>
      <c r="DX193" s="971"/>
      <c r="DY193" s="971"/>
      <c r="DZ193" s="971"/>
      <c r="EA193" s="971"/>
      <c r="EB193" s="971"/>
      <c r="EC193" s="971"/>
      <c r="ED193" s="971"/>
      <c r="EE193" s="971"/>
      <c r="EF193" s="971"/>
      <c r="EG193" s="971"/>
      <c r="EH193" s="971"/>
      <c r="EI193" s="971"/>
      <c r="EJ193" s="971"/>
      <c r="EK193" s="971"/>
      <c r="EL193" s="971"/>
      <c r="EM193" s="971"/>
      <c r="EN193" s="971"/>
      <c r="EO193" s="971"/>
      <c r="EP193" s="971"/>
      <c r="EQ193" s="971"/>
      <c r="ER193" s="971"/>
      <c r="ES193" s="971"/>
      <c r="ET193" s="971"/>
      <c r="EU193" s="971"/>
      <c r="EV193" s="971"/>
      <c r="EW193" s="971"/>
      <c r="EX193" s="971"/>
      <c r="EY193" s="971"/>
      <c r="EZ193" s="971"/>
      <c r="FA193" s="971"/>
      <c r="FB193" s="971"/>
      <c r="FC193" s="971"/>
      <c r="FD193" s="971"/>
      <c r="FE193" s="971"/>
      <c r="FF193" s="971"/>
      <c r="FG193" s="971"/>
      <c r="FH193" s="971"/>
      <c r="FI193" s="971"/>
      <c r="FJ193" s="971"/>
      <c r="FK193" s="971"/>
      <c r="FL193" s="971"/>
      <c r="FM193" s="971"/>
      <c r="FN193" s="971"/>
      <c r="FO193" s="971"/>
      <c r="FP193" s="971"/>
      <c r="FQ193" s="971"/>
      <c r="FR193" s="971"/>
      <c r="FS193" s="971"/>
      <c r="FT193" s="971"/>
      <c r="FU193" s="971"/>
      <c r="FV193" s="971"/>
      <c r="FW193" s="971"/>
      <c r="FX193" s="971"/>
      <c r="FY193" s="971"/>
      <c r="FZ193" s="971"/>
      <c r="GA193" s="971"/>
      <c r="GB193" s="971"/>
      <c r="GC193" s="971"/>
      <c r="GD193" s="971"/>
      <c r="GE193" s="971"/>
      <c r="GF193" s="971"/>
      <c r="GG193" s="971"/>
      <c r="GH193" s="971"/>
      <c r="GI193" s="971"/>
      <c r="GJ193" s="971"/>
      <c r="GK193" s="971"/>
    </row>
    <row r="194" spans="1:193" s="947" customFormat="1">
      <c r="A194" s="935"/>
      <c r="B194" s="936"/>
      <c r="C194" s="945"/>
      <c r="D194" s="945"/>
      <c r="E194" s="946"/>
      <c r="F194" s="946"/>
      <c r="G194" s="946"/>
      <c r="H194" s="945"/>
      <c r="I194" s="945"/>
      <c r="J194" s="945"/>
      <c r="K194" s="945"/>
      <c r="L194" s="945"/>
      <c r="M194" s="945"/>
      <c r="N194" s="945"/>
      <c r="O194" s="945"/>
      <c r="P194" s="945"/>
      <c r="Q194" s="945"/>
      <c r="R194" s="945"/>
      <c r="S194" s="945"/>
      <c r="T194" s="945"/>
      <c r="U194" s="945"/>
      <c r="V194" s="945"/>
      <c r="W194" s="945"/>
      <c r="X194" s="945"/>
      <c r="Y194" s="945"/>
      <c r="Z194" s="945"/>
      <c r="AA194" s="945"/>
      <c r="AB194" s="945"/>
      <c r="AC194" s="945"/>
      <c r="AD194" s="945"/>
      <c r="AE194" s="945"/>
      <c r="AF194" s="945"/>
      <c r="AG194" s="945"/>
      <c r="AH194" s="945"/>
      <c r="AI194" s="945"/>
      <c r="AJ194" s="945"/>
      <c r="AK194" s="945"/>
      <c r="AL194" s="945"/>
      <c r="AM194" s="945"/>
      <c r="AN194" s="945"/>
      <c r="AO194" s="945"/>
      <c r="AP194" s="945"/>
      <c r="AQ194" s="945"/>
      <c r="AR194" s="945"/>
      <c r="AS194" s="945"/>
      <c r="AT194" s="945"/>
      <c r="AU194" s="945"/>
      <c r="AV194" s="945"/>
      <c r="AW194" s="945"/>
      <c r="AX194" s="945"/>
      <c r="AY194" s="945"/>
      <c r="AZ194" s="945"/>
      <c r="BA194" s="945"/>
      <c r="BB194" s="945"/>
      <c r="BC194" s="945"/>
      <c r="BD194" s="945"/>
      <c r="BE194" s="945"/>
      <c r="BF194" s="945"/>
      <c r="BG194" s="973"/>
      <c r="BH194" s="971"/>
      <c r="BI194" s="971"/>
      <c r="BJ194" s="971"/>
      <c r="BK194" s="971"/>
      <c r="BL194" s="971"/>
      <c r="BM194" s="971"/>
      <c r="BN194" s="971"/>
      <c r="BO194" s="971"/>
      <c r="BP194" s="971"/>
      <c r="BQ194" s="971"/>
      <c r="BR194" s="971"/>
      <c r="BS194" s="971"/>
      <c r="BT194" s="971"/>
      <c r="BU194" s="971"/>
      <c r="BV194" s="971"/>
      <c r="BW194" s="971"/>
      <c r="BX194" s="971"/>
      <c r="BY194" s="971"/>
      <c r="BZ194" s="971"/>
      <c r="CA194" s="971"/>
      <c r="CB194" s="971"/>
      <c r="CC194" s="971"/>
      <c r="CD194" s="971"/>
      <c r="CE194" s="971"/>
      <c r="CF194" s="971"/>
      <c r="CG194" s="971"/>
      <c r="CH194" s="971"/>
      <c r="CI194" s="971"/>
      <c r="CJ194" s="971"/>
      <c r="CK194" s="971"/>
      <c r="CL194" s="971"/>
      <c r="CM194" s="971"/>
      <c r="CN194" s="971"/>
      <c r="CO194" s="971"/>
      <c r="CP194" s="971"/>
      <c r="CQ194" s="971"/>
      <c r="CR194" s="971"/>
      <c r="CS194" s="971"/>
      <c r="CT194" s="971"/>
      <c r="CU194" s="971"/>
      <c r="CV194" s="971"/>
      <c r="CW194" s="971"/>
      <c r="CX194" s="971"/>
      <c r="CY194" s="971"/>
      <c r="CZ194" s="971"/>
      <c r="DA194" s="971"/>
      <c r="DB194" s="971"/>
      <c r="DC194" s="971"/>
      <c r="DD194" s="971"/>
      <c r="DE194" s="971"/>
      <c r="DF194" s="971"/>
      <c r="DG194" s="971"/>
      <c r="DH194" s="971"/>
      <c r="DI194" s="971"/>
      <c r="DJ194" s="971"/>
      <c r="DK194" s="971"/>
      <c r="DL194" s="971"/>
      <c r="DM194" s="971"/>
      <c r="DN194" s="971"/>
      <c r="DO194" s="971"/>
      <c r="DP194" s="971"/>
      <c r="DQ194" s="971"/>
      <c r="DR194" s="971"/>
      <c r="DS194" s="971"/>
      <c r="DT194" s="971"/>
      <c r="DU194" s="971"/>
      <c r="DV194" s="971"/>
      <c r="DW194" s="971"/>
      <c r="DX194" s="971"/>
      <c r="DY194" s="971"/>
      <c r="DZ194" s="971"/>
      <c r="EA194" s="971"/>
      <c r="EB194" s="971"/>
      <c r="EC194" s="971"/>
      <c r="ED194" s="971"/>
      <c r="EE194" s="971"/>
      <c r="EF194" s="971"/>
      <c r="EG194" s="971"/>
      <c r="EH194" s="971"/>
      <c r="EI194" s="971"/>
      <c r="EJ194" s="971"/>
      <c r="EK194" s="971"/>
      <c r="EL194" s="971"/>
      <c r="EM194" s="971"/>
      <c r="EN194" s="971"/>
      <c r="EO194" s="971"/>
      <c r="EP194" s="971"/>
      <c r="EQ194" s="971"/>
      <c r="ER194" s="971"/>
      <c r="ES194" s="971"/>
      <c r="ET194" s="971"/>
      <c r="EU194" s="971"/>
      <c r="EV194" s="971"/>
      <c r="EW194" s="971"/>
      <c r="EX194" s="971"/>
      <c r="EY194" s="971"/>
      <c r="EZ194" s="971"/>
      <c r="FA194" s="971"/>
      <c r="FB194" s="971"/>
      <c r="FC194" s="971"/>
      <c r="FD194" s="971"/>
      <c r="FE194" s="971"/>
      <c r="FF194" s="971"/>
      <c r="FG194" s="971"/>
      <c r="FH194" s="971"/>
      <c r="FI194" s="971"/>
      <c r="FJ194" s="971"/>
      <c r="FK194" s="971"/>
      <c r="FL194" s="971"/>
      <c r="FM194" s="971"/>
      <c r="FN194" s="971"/>
      <c r="FO194" s="971"/>
      <c r="FP194" s="971"/>
      <c r="FQ194" s="971"/>
      <c r="FR194" s="971"/>
      <c r="FS194" s="971"/>
      <c r="FT194" s="971"/>
      <c r="FU194" s="971"/>
      <c r="FV194" s="971"/>
      <c r="FW194" s="971"/>
      <c r="FX194" s="971"/>
      <c r="FY194" s="971"/>
      <c r="FZ194" s="971"/>
      <c r="GA194" s="971"/>
      <c r="GB194" s="971"/>
      <c r="GC194" s="971"/>
      <c r="GD194" s="971"/>
      <c r="GE194" s="971"/>
      <c r="GF194" s="971"/>
      <c r="GG194" s="971"/>
      <c r="GH194" s="971"/>
      <c r="GI194" s="971"/>
      <c r="GJ194" s="971"/>
      <c r="GK194" s="971"/>
    </row>
    <row r="195" spans="1:193" s="947" customFormat="1">
      <c r="A195" s="935"/>
      <c r="B195" s="936"/>
      <c r="C195" s="945"/>
      <c r="D195" s="945"/>
      <c r="E195" s="946"/>
      <c r="F195" s="946"/>
      <c r="G195" s="946"/>
      <c r="H195" s="945"/>
      <c r="I195" s="945"/>
      <c r="J195" s="945"/>
      <c r="K195" s="945"/>
      <c r="L195" s="945"/>
      <c r="M195" s="945"/>
      <c r="N195" s="945"/>
      <c r="O195" s="945"/>
      <c r="P195" s="945"/>
      <c r="Q195" s="945"/>
      <c r="R195" s="945"/>
      <c r="S195" s="945"/>
      <c r="T195" s="945"/>
      <c r="U195" s="945"/>
      <c r="V195" s="945"/>
      <c r="W195" s="945"/>
      <c r="X195" s="945"/>
      <c r="Y195" s="945"/>
      <c r="Z195" s="945"/>
      <c r="AA195" s="945"/>
      <c r="AB195" s="945"/>
      <c r="AC195" s="945"/>
      <c r="AD195" s="945"/>
      <c r="AE195" s="945"/>
      <c r="AF195" s="945"/>
      <c r="AG195" s="945"/>
      <c r="AH195" s="945"/>
      <c r="AI195" s="945"/>
      <c r="AJ195" s="945"/>
      <c r="AK195" s="945"/>
      <c r="AL195" s="945"/>
      <c r="AM195" s="945"/>
      <c r="AN195" s="945"/>
      <c r="AO195" s="945"/>
      <c r="AP195" s="945"/>
      <c r="AQ195" s="945"/>
      <c r="AR195" s="945"/>
      <c r="AS195" s="945"/>
      <c r="AT195" s="945"/>
      <c r="AU195" s="945"/>
      <c r="AV195" s="945"/>
      <c r="AW195" s="945"/>
      <c r="AX195" s="945"/>
      <c r="AY195" s="945"/>
      <c r="AZ195" s="945"/>
      <c r="BA195" s="945"/>
      <c r="BB195" s="945"/>
      <c r="BC195" s="945"/>
      <c r="BD195" s="945"/>
      <c r="BE195" s="945"/>
      <c r="BF195" s="945"/>
      <c r="BG195" s="973"/>
      <c r="BH195" s="971"/>
      <c r="BI195" s="971"/>
      <c r="BJ195" s="971"/>
      <c r="BK195" s="971"/>
      <c r="BL195" s="971"/>
      <c r="BM195" s="971"/>
      <c r="BN195" s="971"/>
      <c r="BO195" s="971"/>
      <c r="BP195" s="971"/>
      <c r="BQ195" s="971"/>
      <c r="BR195" s="971"/>
      <c r="BS195" s="971"/>
      <c r="BT195" s="971"/>
      <c r="BU195" s="971"/>
      <c r="BV195" s="971"/>
      <c r="BW195" s="971"/>
      <c r="BX195" s="971"/>
      <c r="BY195" s="971"/>
      <c r="BZ195" s="971"/>
      <c r="CA195" s="971"/>
      <c r="CB195" s="971"/>
      <c r="CC195" s="971"/>
      <c r="CD195" s="971"/>
      <c r="CE195" s="971"/>
      <c r="CF195" s="971"/>
      <c r="CG195" s="971"/>
      <c r="CH195" s="971"/>
      <c r="CI195" s="971"/>
      <c r="CJ195" s="971"/>
      <c r="CK195" s="971"/>
      <c r="CL195" s="971"/>
      <c r="CM195" s="971"/>
      <c r="CN195" s="971"/>
      <c r="CO195" s="971"/>
      <c r="CP195" s="971"/>
      <c r="CQ195" s="971"/>
      <c r="CR195" s="971"/>
      <c r="CS195" s="971"/>
      <c r="CT195" s="971"/>
      <c r="CU195" s="971"/>
      <c r="CV195" s="971"/>
      <c r="CW195" s="971"/>
      <c r="CX195" s="971"/>
      <c r="CY195" s="971"/>
      <c r="CZ195" s="971"/>
      <c r="DA195" s="971"/>
      <c r="DB195" s="971"/>
      <c r="DC195" s="971"/>
      <c r="DD195" s="971"/>
      <c r="DE195" s="971"/>
      <c r="DF195" s="971"/>
      <c r="DG195" s="971"/>
      <c r="DH195" s="971"/>
      <c r="DI195" s="971"/>
      <c r="DJ195" s="971"/>
      <c r="DK195" s="971"/>
      <c r="DL195" s="971"/>
      <c r="DM195" s="971"/>
      <c r="DN195" s="971"/>
      <c r="DO195" s="971"/>
      <c r="DP195" s="971"/>
      <c r="DQ195" s="971"/>
      <c r="DR195" s="971"/>
      <c r="DS195" s="971"/>
      <c r="DT195" s="971"/>
      <c r="DU195" s="971"/>
      <c r="DV195" s="971"/>
      <c r="DW195" s="971"/>
      <c r="DX195" s="971"/>
      <c r="DY195" s="971"/>
      <c r="DZ195" s="971"/>
      <c r="EA195" s="971"/>
      <c r="EB195" s="971"/>
      <c r="EC195" s="971"/>
      <c r="ED195" s="971"/>
      <c r="EE195" s="971"/>
      <c r="EF195" s="971"/>
      <c r="EG195" s="971"/>
      <c r="EH195" s="971"/>
      <c r="EI195" s="971"/>
      <c r="EJ195" s="971"/>
      <c r="EK195" s="971"/>
      <c r="EL195" s="971"/>
      <c r="EM195" s="971"/>
      <c r="EN195" s="971"/>
      <c r="EO195" s="971"/>
      <c r="EP195" s="971"/>
      <c r="EQ195" s="971"/>
      <c r="ER195" s="971"/>
      <c r="ES195" s="971"/>
      <c r="ET195" s="971"/>
      <c r="EU195" s="971"/>
      <c r="EV195" s="971"/>
      <c r="EW195" s="971"/>
      <c r="EX195" s="971"/>
      <c r="EY195" s="971"/>
      <c r="EZ195" s="971"/>
      <c r="FA195" s="971"/>
      <c r="FB195" s="971"/>
      <c r="FC195" s="971"/>
      <c r="FD195" s="971"/>
      <c r="FE195" s="971"/>
      <c r="FF195" s="971"/>
      <c r="FG195" s="971"/>
      <c r="FH195" s="971"/>
      <c r="FI195" s="971"/>
      <c r="FJ195" s="971"/>
      <c r="FK195" s="971"/>
      <c r="FL195" s="971"/>
      <c r="FM195" s="971"/>
      <c r="FN195" s="971"/>
      <c r="FO195" s="971"/>
      <c r="FP195" s="971"/>
      <c r="FQ195" s="971"/>
      <c r="FR195" s="971"/>
      <c r="FS195" s="971"/>
      <c r="FT195" s="971"/>
      <c r="FU195" s="971"/>
      <c r="FV195" s="971"/>
      <c r="FW195" s="971"/>
      <c r="FX195" s="971"/>
      <c r="FY195" s="971"/>
      <c r="FZ195" s="971"/>
      <c r="GA195" s="971"/>
      <c r="GB195" s="971"/>
      <c r="GC195" s="971"/>
      <c r="GD195" s="971"/>
      <c r="GE195" s="971"/>
      <c r="GF195" s="971"/>
      <c r="GG195" s="971"/>
      <c r="GH195" s="971"/>
      <c r="GI195" s="971"/>
      <c r="GJ195" s="971"/>
      <c r="GK195" s="971"/>
    </row>
    <row r="196" spans="1:193" s="947" customFormat="1">
      <c r="A196" s="935"/>
      <c r="B196" s="936"/>
      <c r="C196" s="945"/>
      <c r="D196" s="945"/>
      <c r="E196" s="946"/>
      <c r="F196" s="946"/>
      <c r="G196" s="946"/>
      <c r="H196" s="945"/>
      <c r="I196" s="945"/>
      <c r="J196" s="945"/>
      <c r="K196" s="945"/>
      <c r="L196" s="945"/>
      <c r="M196" s="945"/>
      <c r="N196" s="945"/>
      <c r="O196" s="945"/>
      <c r="P196" s="945"/>
      <c r="Q196" s="945"/>
      <c r="R196" s="945"/>
      <c r="S196" s="945"/>
      <c r="T196" s="945"/>
      <c r="U196" s="945"/>
      <c r="V196" s="945"/>
      <c r="W196" s="945"/>
      <c r="X196" s="945"/>
      <c r="Y196" s="945"/>
      <c r="Z196" s="945"/>
      <c r="AA196" s="945"/>
      <c r="AB196" s="945"/>
      <c r="AC196" s="945"/>
      <c r="AD196" s="945"/>
      <c r="AE196" s="945"/>
      <c r="AF196" s="945"/>
      <c r="AG196" s="945"/>
      <c r="AH196" s="945"/>
      <c r="AI196" s="945"/>
      <c r="AJ196" s="945"/>
      <c r="AK196" s="945"/>
      <c r="AL196" s="945"/>
      <c r="AM196" s="945"/>
      <c r="AN196" s="945"/>
      <c r="AO196" s="945"/>
      <c r="AP196" s="945"/>
      <c r="AQ196" s="945"/>
      <c r="AR196" s="945"/>
      <c r="AS196" s="945"/>
      <c r="AT196" s="945"/>
      <c r="AU196" s="945"/>
      <c r="AV196" s="945"/>
      <c r="AW196" s="945"/>
      <c r="AX196" s="945"/>
      <c r="AY196" s="945"/>
      <c r="AZ196" s="945"/>
      <c r="BA196" s="945"/>
      <c r="BB196" s="945"/>
      <c r="BC196" s="945"/>
      <c r="BD196" s="945"/>
      <c r="BE196" s="945"/>
      <c r="BF196" s="945"/>
      <c r="BG196" s="973"/>
      <c r="BH196" s="971"/>
      <c r="BI196" s="971"/>
      <c r="BJ196" s="971"/>
      <c r="BK196" s="971"/>
      <c r="BL196" s="971"/>
      <c r="BM196" s="971"/>
      <c r="BN196" s="971"/>
      <c r="BO196" s="971"/>
      <c r="BP196" s="971"/>
      <c r="BQ196" s="971"/>
      <c r="BR196" s="971"/>
      <c r="BS196" s="971"/>
      <c r="BT196" s="971"/>
      <c r="BU196" s="971"/>
      <c r="BV196" s="971"/>
      <c r="BW196" s="971"/>
      <c r="BX196" s="971"/>
      <c r="BY196" s="971"/>
      <c r="BZ196" s="971"/>
      <c r="CA196" s="971"/>
      <c r="CB196" s="971"/>
      <c r="CC196" s="971"/>
      <c r="CD196" s="971"/>
      <c r="CE196" s="971"/>
      <c r="CF196" s="971"/>
      <c r="CG196" s="971"/>
      <c r="CH196" s="971"/>
      <c r="CI196" s="971"/>
      <c r="CJ196" s="971"/>
      <c r="CK196" s="971"/>
      <c r="CL196" s="971"/>
      <c r="CM196" s="971"/>
      <c r="CN196" s="971"/>
      <c r="CO196" s="971"/>
      <c r="CP196" s="971"/>
      <c r="CQ196" s="971"/>
      <c r="CR196" s="971"/>
      <c r="CS196" s="971"/>
      <c r="CT196" s="971"/>
      <c r="CU196" s="971"/>
      <c r="CV196" s="971"/>
      <c r="CW196" s="971"/>
      <c r="CX196" s="971"/>
      <c r="CY196" s="971"/>
      <c r="CZ196" s="971"/>
      <c r="DA196" s="971"/>
      <c r="DB196" s="971"/>
      <c r="DC196" s="971"/>
      <c r="DD196" s="971"/>
      <c r="DE196" s="971"/>
      <c r="DF196" s="971"/>
      <c r="DG196" s="971"/>
      <c r="DH196" s="971"/>
      <c r="DI196" s="971"/>
      <c r="DJ196" s="971"/>
      <c r="DK196" s="971"/>
      <c r="DL196" s="971"/>
      <c r="DM196" s="971"/>
      <c r="DN196" s="971"/>
      <c r="DO196" s="971"/>
      <c r="DP196" s="971"/>
      <c r="DQ196" s="971"/>
      <c r="DR196" s="971"/>
      <c r="DS196" s="971"/>
      <c r="DT196" s="971"/>
      <c r="DU196" s="971"/>
      <c r="DV196" s="971"/>
      <c r="DW196" s="971"/>
      <c r="DX196" s="971"/>
      <c r="DY196" s="971"/>
      <c r="DZ196" s="971"/>
      <c r="EA196" s="971"/>
      <c r="EB196" s="971"/>
      <c r="EC196" s="971"/>
      <c r="ED196" s="971"/>
      <c r="EE196" s="971"/>
      <c r="EF196" s="971"/>
      <c r="EG196" s="971"/>
      <c r="EH196" s="971"/>
      <c r="EI196" s="971"/>
      <c r="EJ196" s="971"/>
      <c r="EK196" s="971"/>
      <c r="EL196" s="971"/>
      <c r="EM196" s="971"/>
      <c r="EN196" s="971"/>
      <c r="EO196" s="971"/>
      <c r="EP196" s="971"/>
      <c r="EQ196" s="971"/>
      <c r="ER196" s="971"/>
      <c r="ES196" s="971"/>
      <c r="ET196" s="971"/>
      <c r="EU196" s="971"/>
      <c r="EV196" s="971"/>
      <c r="EW196" s="971"/>
      <c r="EX196" s="971"/>
      <c r="EY196" s="971"/>
      <c r="EZ196" s="971"/>
      <c r="FA196" s="971"/>
      <c r="FB196" s="971"/>
      <c r="FC196" s="971"/>
      <c r="FD196" s="971"/>
      <c r="FE196" s="971"/>
      <c r="FF196" s="971"/>
      <c r="FG196" s="971"/>
      <c r="FH196" s="971"/>
      <c r="FI196" s="971"/>
      <c r="FJ196" s="971"/>
      <c r="FK196" s="971"/>
      <c r="FL196" s="971"/>
      <c r="FM196" s="971"/>
      <c r="FN196" s="971"/>
      <c r="FO196" s="971"/>
      <c r="FP196" s="971"/>
      <c r="FQ196" s="971"/>
      <c r="FR196" s="971"/>
      <c r="FS196" s="971"/>
      <c r="FT196" s="971"/>
      <c r="FU196" s="971"/>
      <c r="FV196" s="971"/>
      <c r="FW196" s="971"/>
      <c r="FX196" s="971"/>
      <c r="FY196" s="971"/>
      <c r="FZ196" s="971"/>
      <c r="GA196" s="971"/>
      <c r="GB196" s="971"/>
      <c r="GC196" s="971"/>
      <c r="GD196" s="971"/>
      <c r="GE196" s="971"/>
      <c r="GF196" s="971"/>
      <c r="GG196" s="971"/>
      <c r="GH196" s="971"/>
      <c r="GI196" s="971"/>
      <c r="GJ196" s="971"/>
      <c r="GK196" s="971"/>
    </row>
    <row r="197" spans="1:193" s="947" customFormat="1">
      <c r="A197" s="935"/>
      <c r="B197" s="936"/>
      <c r="C197" s="945"/>
      <c r="D197" s="945"/>
      <c r="E197" s="946"/>
      <c r="F197" s="946"/>
      <c r="G197" s="946"/>
      <c r="H197" s="945"/>
      <c r="I197" s="945"/>
      <c r="J197" s="945"/>
      <c r="K197" s="945"/>
      <c r="L197" s="945"/>
      <c r="M197" s="945"/>
      <c r="N197" s="945"/>
      <c r="O197" s="945"/>
      <c r="P197" s="945"/>
      <c r="Q197" s="945"/>
      <c r="R197" s="945"/>
      <c r="S197" s="945"/>
      <c r="T197" s="945"/>
      <c r="U197" s="945"/>
      <c r="V197" s="945"/>
      <c r="W197" s="945"/>
      <c r="X197" s="945"/>
      <c r="Y197" s="945"/>
      <c r="Z197" s="945"/>
      <c r="AA197" s="945"/>
      <c r="AB197" s="945"/>
      <c r="AC197" s="945"/>
      <c r="AD197" s="945"/>
      <c r="AE197" s="945"/>
      <c r="AF197" s="945"/>
      <c r="AG197" s="945"/>
      <c r="AH197" s="945"/>
      <c r="AI197" s="945"/>
      <c r="AJ197" s="945"/>
      <c r="AK197" s="945"/>
      <c r="AL197" s="945"/>
      <c r="AM197" s="945"/>
      <c r="AN197" s="945"/>
      <c r="AO197" s="945"/>
      <c r="AP197" s="945"/>
      <c r="AQ197" s="945"/>
      <c r="AR197" s="945"/>
      <c r="AS197" s="945"/>
      <c r="AT197" s="945"/>
      <c r="AU197" s="945"/>
      <c r="AV197" s="945"/>
      <c r="AW197" s="945"/>
      <c r="AX197" s="945"/>
      <c r="AY197" s="945"/>
      <c r="AZ197" s="945"/>
      <c r="BA197" s="945"/>
      <c r="BB197" s="945"/>
      <c r="BC197" s="945"/>
      <c r="BD197" s="945"/>
      <c r="BE197" s="945"/>
      <c r="BF197" s="945"/>
      <c r="BG197" s="973"/>
      <c r="BH197" s="971"/>
      <c r="BI197" s="971"/>
      <c r="BJ197" s="971"/>
      <c r="BK197" s="971"/>
      <c r="BL197" s="971"/>
      <c r="BM197" s="971"/>
      <c r="BN197" s="971"/>
      <c r="BO197" s="971"/>
      <c r="BP197" s="971"/>
      <c r="BQ197" s="971"/>
      <c r="BR197" s="971"/>
      <c r="BS197" s="971"/>
      <c r="BT197" s="971"/>
      <c r="BU197" s="971"/>
      <c r="BV197" s="971"/>
      <c r="BW197" s="971"/>
      <c r="BX197" s="971"/>
      <c r="BY197" s="971"/>
      <c r="BZ197" s="971"/>
      <c r="CA197" s="971"/>
      <c r="CB197" s="971"/>
      <c r="CC197" s="971"/>
      <c r="CD197" s="971"/>
      <c r="CE197" s="971"/>
      <c r="CF197" s="971"/>
      <c r="CG197" s="971"/>
      <c r="CH197" s="971"/>
      <c r="CI197" s="971"/>
      <c r="CJ197" s="971"/>
      <c r="CK197" s="971"/>
      <c r="CL197" s="971"/>
      <c r="CM197" s="971"/>
      <c r="CN197" s="971"/>
      <c r="CO197" s="971"/>
      <c r="CP197" s="971"/>
      <c r="CQ197" s="971"/>
      <c r="CR197" s="971"/>
      <c r="CS197" s="971"/>
      <c r="CT197" s="971"/>
      <c r="CU197" s="971"/>
      <c r="CV197" s="971"/>
      <c r="CW197" s="971"/>
      <c r="CX197" s="971"/>
      <c r="CY197" s="971"/>
      <c r="CZ197" s="971"/>
      <c r="DA197" s="971"/>
      <c r="DB197" s="971"/>
      <c r="DC197" s="971"/>
      <c r="DD197" s="971"/>
      <c r="DE197" s="971"/>
      <c r="DF197" s="971"/>
      <c r="DG197" s="971"/>
      <c r="DH197" s="971"/>
      <c r="DI197" s="971"/>
      <c r="DJ197" s="971"/>
      <c r="DK197" s="971"/>
      <c r="DL197" s="971"/>
      <c r="DM197" s="971"/>
      <c r="DN197" s="971"/>
      <c r="DO197" s="971"/>
      <c r="DP197" s="971"/>
      <c r="DQ197" s="971"/>
      <c r="DR197" s="971"/>
      <c r="DS197" s="971"/>
      <c r="DT197" s="971"/>
      <c r="DU197" s="971"/>
      <c r="DV197" s="971"/>
      <c r="DW197" s="971"/>
      <c r="DX197" s="971"/>
      <c r="DY197" s="971"/>
      <c r="DZ197" s="971"/>
      <c r="EA197" s="971"/>
      <c r="EB197" s="971"/>
      <c r="EC197" s="971"/>
      <c r="ED197" s="971"/>
      <c r="EE197" s="971"/>
      <c r="EF197" s="971"/>
      <c r="EG197" s="971"/>
      <c r="EH197" s="971"/>
      <c r="EI197" s="971"/>
      <c r="EJ197" s="971"/>
      <c r="EK197" s="971"/>
      <c r="EL197" s="971"/>
      <c r="EM197" s="971"/>
      <c r="EN197" s="971"/>
      <c r="EO197" s="971"/>
      <c r="EP197" s="971"/>
      <c r="EQ197" s="971"/>
      <c r="ER197" s="971"/>
      <c r="ES197" s="971"/>
      <c r="ET197" s="971"/>
      <c r="EU197" s="971"/>
      <c r="EV197" s="971"/>
      <c r="EW197" s="971"/>
      <c r="EX197" s="971"/>
      <c r="EY197" s="971"/>
      <c r="EZ197" s="971"/>
      <c r="FA197" s="971"/>
      <c r="FB197" s="971"/>
      <c r="FC197" s="971"/>
      <c r="FD197" s="971"/>
      <c r="FE197" s="971"/>
      <c r="FF197" s="971"/>
      <c r="FG197" s="971"/>
      <c r="FH197" s="971"/>
      <c r="FI197" s="971"/>
      <c r="FJ197" s="971"/>
      <c r="FK197" s="971"/>
      <c r="FL197" s="971"/>
      <c r="FM197" s="971"/>
      <c r="FN197" s="971"/>
      <c r="FO197" s="971"/>
      <c r="FP197" s="971"/>
      <c r="FQ197" s="971"/>
      <c r="FR197" s="971"/>
      <c r="FS197" s="971"/>
      <c r="FT197" s="971"/>
      <c r="FU197" s="971"/>
      <c r="FV197" s="971"/>
      <c r="FW197" s="971"/>
      <c r="FX197" s="971"/>
      <c r="FY197" s="971"/>
      <c r="FZ197" s="971"/>
      <c r="GA197" s="971"/>
      <c r="GB197" s="971"/>
      <c r="GC197" s="971"/>
      <c r="GD197" s="971"/>
      <c r="GE197" s="971"/>
      <c r="GF197" s="971"/>
      <c r="GG197" s="971"/>
      <c r="GH197" s="971"/>
      <c r="GI197" s="971"/>
      <c r="GJ197" s="971"/>
      <c r="GK197" s="971"/>
    </row>
    <row r="198" spans="1:193" s="947" customFormat="1">
      <c r="A198" s="935"/>
      <c r="B198" s="936"/>
      <c r="C198" s="945"/>
      <c r="D198" s="945"/>
      <c r="E198" s="946"/>
      <c r="F198" s="946"/>
      <c r="G198" s="946"/>
      <c r="H198" s="945"/>
      <c r="I198" s="945"/>
      <c r="J198" s="945"/>
      <c r="K198" s="945"/>
      <c r="L198" s="945"/>
      <c r="M198" s="945"/>
      <c r="N198" s="945"/>
      <c r="O198" s="945"/>
      <c r="P198" s="945"/>
      <c r="Q198" s="945"/>
      <c r="R198" s="945"/>
      <c r="S198" s="945"/>
      <c r="T198" s="945"/>
      <c r="U198" s="945"/>
      <c r="V198" s="945"/>
      <c r="W198" s="945"/>
      <c r="X198" s="945"/>
      <c r="Y198" s="945"/>
      <c r="Z198" s="945"/>
      <c r="AA198" s="945"/>
      <c r="AB198" s="945"/>
      <c r="AC198" s="945"/>
      <c r="AD198" s="945"/>
      <c r="AE198" s="945"/>
      <c r="AF198" s="945"/>
      <c r="AG198" s="945"/>
      <c r="AH198" s="945"/>
      <c r="AI198" s="945"/>
      <c r="AJ198" s="945"/>
      <c r="AK198" s="945"/>
      <c r="AL198" s="945"/>
      <c r="AM198" s="945"/>
      <c r="AN198" s="945"/>
      <c r="AO198" s="945"/>
      <c r="AP198" s="945"/>
      <c r="AQ198" s="945"/>
      <c r="AR198" s="945"/>
      <c r="AS198" s="945"/>
      <c r="AT198" s="945"/>
      <c r="AU198" s="945"/>
      <c r="AV198" s="945"/>
      <c r="AW198" s="945"/>
      <c r="AX198" s="945"/>
      <c r="AY198" s="945"/>
      <c r="AZ198" s="945"/>
      <c r="BA198" s="945"/>
      <c r="BB198" s="945"/>
      <c r="BC198" s="945"/>
      <c r="BD198" s="945"/>
      <c r="BE198" s="945"/>
      <c r="BF198" s="945"/>
      <c r="BG198" s="973"/>
      <c r="BH198" s="971"/>
      <c r="BI198" s="971"/>
      <c r="BJ198" s="971"/>
      <c r="BK198" s="971"/>
      <c r="BL198" s="971"/>
      <c r="BM198" s="971"/>
      <c r="BN198" s="971"/>
      <c r="BO198" s="971"/>
      <c r="BP198" s="971"/>
      <c r="BQ198" s="971"/>
      <c r="BR198" s="971"/>
      <c r="BS198" s="971"/>
      <c r="BT198" s="971"/>
      <c r="BU198" s="971"/>
      <c r="BV198" s="971"/>
      <c r="BW198" s="971"/>
      <c r="BX198" s="971"/>
      <c r="BY198" s="971"/>
      <c r="BZ198" s="971"/>
      <c r="CA198" s="971"/>
      <c r="CB198" s="971"/>
      <c r="CC198" s="971"/>
      <c r="CD198" s="971"/>
      <c r="CE198" s="971"/>
      <c r="CF198" s="971"/>
      <c r="CG198" s="971"/>
      <c r="CH198" s="971"/>
      <c r="CI198" s="971"/>
      <c r="CJ198" s="971"/>
      <c r="CK198" s="971"/>
      <c r="CL198" s="971"/>
      <c r="CM198" s="971"/>
      <c r="CN198" s="971"/>
      <c r="CO198" s="971"/>
      <c r="CP198" s="971"/>
      <c r="CQ198" s="971"/>
      <c r="CR198" s="971"/>
      <c r="CS198" s="971"/>
      <c r="CT198" s="971"/>
      <c r="CU198" s="971"/>
      <c r="CV198" s="971"/>
      <c r="CW198" s="971"/>
      <c r="CX198" s="971"/>
      <c r="CY198" s="971"/>
      <c r="CZ198" s="971"/>
      <c r="DA198" s="971"/>
      <c r="DB198" s="971"/>
      <c r="DC198" s="971"/>
      <c r="DD198" s="971"/>
      <c r="DE198" s="971"/>
      <c r="DF198" s="971"/>
      <c r="DG198" s="971"/>
      <c r="DH198" s="971"/>
      <c r="DI198" s="971"/>
      <c r="DJ198" s="971"/>
      <c r="DK198" s="971"/>
      <c r="DL198" s="971"/>
      <c r="DM198" s="971"/>
      <c r="DN198" s="971"/>
      <c r="DO198" s="971"/>
      <c r="DP198" s="971"/>
      <c r="DQ198" s="971"/>
      <c r="DR198" s="971"/>
      <c r="DS198" s="971"/>
      <c r="DT198" s="971"/>
      <c r="DU198" s="971"/>
      <c r="DV198" s="971"/>
      <c r="DW198" s="971"/>
      <c r="DX198" s="971"/>
      <c r="DY198" s="971"/>
      <c r="DZ198" s="971"/>
      <c r="EA198" s="971"/>
      <c r="EB198" s="971"/>
      <c r="EC198" s="971"/>
      <c r="ED198" s="971"/>
      <c r="EE198" s="971"/>
      <c r="EF198" s="971"/>
      <c r="EG198" s="971"/>
      <c r="EH198" s="971"/>
      <c r="EI198" s="971"/>
      <c r="EJ198" s="971"/>
      <c r="EK198" s="971"/>
      <c r="EL198" s="971"/>
      <c r="EM198" s="971"/>
      <c r="EN198" s="971"/>
      <c r="EO198" s="971"/>
      <c r="EP198" s="971"/>
      <c r="EQ198" s="971"/>
      <c r="ER198" s="971"/>
      <c r="ES198" s="971"/>
      <c r="ET198" s="971"/>
      <c r="EU198" s="971"/>
      <c r="EV198" s="971"/>
      <c r="EW198" s="971"/>
      <c r="EX198" s="971"/>
      <c r="EY198" s="971"/>
      <c r="EZ198" s="971"/>
      <c r="FA198" s="971"/>
      <c r="FB198" s="971"/>
      <c r="FC198" s="971"/>
      <c r="FD198" s="971"/>
      <c r="FE198" s="971"/>
      <c r="FF198" s="971"/>
      <c r="FG198" s="971"/>
      <c r="FH198" s="971"/>
      <c r="FI198" s="971"/>
      <c r="FJ198" s="971"/>
      <c r="FK198" s="971"/>
      <c r="FL198" s="971"/>
      <c r="FM198" s="971"/>
      <c r="FN198" s="971"/>
      <c r="FO198" s="971"/>
      <c r="FP198" s="971"/>
      <c r="FQ198" s="971"/>
      <c r="FR198" s="971"/>
      <c r="FS198" s="971"/>
      <c r="FT198" s="971"/>
      <c r="FU198" s="971"/>
      <c r="FV198" s="971"/>
      <c r="FW198" s="971"/>
      <c r="FX198" s="971"/>
      <c r="FY198" s="971"/>
      <c r="FZ198" s="971"/>
      <c r="GA198" s="971"/>
      <c r="GB198" s="971"/>
      <c r="GC198" s="971"/>
      <c r="GD198" s="971"/>
      <c r="GE198" s="971"/>
      <c r="GF198" s="971"/>
      <c r="GG198" s="971"/>
      <c r="GH198" s="971"/>
      <c r="GI198" s="971"/>
      <c r="GJ198" s="971"/>
      <c r="GK198" s="971"/>
    </row>
    <row r="199" spans="1:193" s="947" customFormat="1">
      <c r="A199" s="935"/>
      <c r="B199" s="936"/>
      <c r="C199" s="945"/>
      <c r="D199" s="945"/>
      <c r="E199" s="946"/>
      <c r="F199" s="946"/>
      <c r="G199" s="946"/>
      <c r="H199" s="945"/>
      <c r="I199" s="945"/>
      <c r="J199" s="945"/>
      <c r="K199" s="945"/>
      <c r="L199" s="945"/>
      <c r="M199" s="945"/>
      <c r="N199" s="945"/>
      <c r="O199" s="945"/>
      <c r="P199" s="945"/>
      <c r="Q199" s="945"/>
      <c r="R199" s="945"/>
      <c r="S199" s="945"/>
      <c r="T199" s="945"/>
      <c r="U199" s="945"/>
      <c r="V199" s="945"/>
      <c r="W199" s="945"/>
      <c r="X199" s="945"/>
      <c r="Y199" s="945"/>
      <c r="Z199" s="945"/>
      <c r="AA199" s="945"/>
      <c r="AB199" s="945"/>
      <c r="AC199" s="945"/>
      <c r="AD199" s="945"/>
      <c r="AE199" s="945"/>
      <c r="AF199" s="945"/>
      <c r="AG199" s="945"/>
      <c r="AH199" s="945"/>
      <c r="AI199" s="945"/>
      <c r="AJ199" s="945"/>
      <c r="AK199" s="945"/>
      <c r="AL199" s="945"/>
      <c r="AM199" s="945"/>
      <c r="AN199" s="945"/>
      <c r="AO199" s="945"/>
      <c r="AP199" s="945"/>
      <c r="AQ199" s="945"/>
      <c r="AR199" s="945"/>
      <c r="AS199" s="945"/>
      <c r="AT199" s="945"/>
      <c r="AU199" s="945"/>
      <c r="AV199" s="945"/>
      <c r="AW199" s="945"/>
      <c r="AX199" s="945"/>
      <c r="AY199" s="945"/>
      <c r="AZ199" s="945"/>
      <c r="BA199" s="945"/>
      <c r="BB199" s="945"/>
      <c r="BC199" s="945"/>
      <c r="BD199" s="945"/>
      <c r="BE199" s="945"/>
      <c r="BF199" s="945"/>
      <c r="BG199" s="973"/>
      <c r="BH199" s="971"/>
      <c r="BI199" s="971"/>
      <c r="BJ199" s="971"/>
      <c r="BK199" s="971"/>
      <c r="BL199" s="971"/>
      <c r="BM199" s="971"/>
      <c r="BN199" s="971"/>
      <c r="BO199" s="971"/>
      <c r="BP199" s="971"/>
      <c r="BQ199" s="971"/>
      <c r="BR199" s="971"/>
      <c r="BS199" s="971"/>
      <c r="BT199" s="971"/>
      <c r="BU199" s="971"/>
      <c r="BV199" s="971"/>
      <c r="BW199" s="971"/>
      <c r="BX199" s="971"/>
      <c r="BY199" s="971"/>
      <c r="BZ199" s="971"/>
      <c r="CA199" s="971"/>
      <c r="CB199" s="971"/>
      <c r="CC199" s="971"/>
      <c r="CD199" s="971"/>
      <c r="CE199" s="971"/>
      <c r="CF199" s="971"/>
      <c r="CG199" s="971"/>
      <c r="CH199" s="971"/>
      <c r="CI199" s="971"/>
      <c r="CJ199" s="971"/>
      <c r="CK199" s="971"/>
      <c r="CL199" s="971"/>
      <c r="CM199" s="971"/>
      <c r="CN199" s="971"/>
      <c r="CO199" s="971"/>
      <c r="CP199" s="971"/>
      <c r="CQ199" s="971"/>
      <c r="CR199" s="971"/>
      <c r="CS199" s="971"/>
      <c r="CT199" s="971"/>
      <c r="CU199" s="971"/>
      <c r="CV199" s="971"/>
      <c r="CW199" s="971"/>
      <c r="CX199" s="971"/>
      <c r="CY199" s="971"/>
      <c r="CZ199" s="971"/>
      <c r="DA199" s="971"/>
      <c r="DB199" s="971"/>
      <c r="DC199" s="971"/>
      <c r="DD199" s="971"/>
      <c r="DE199" s="971"/>
      <c r="DF199" s="971"/>
      <c r="DG199" s="971"/>
      <c r="DH199" s="971"/>
      <c r="DI199" s="971"/>
      <c r="DJ199" s="971"/>
      <c r="DK199" s="971"/>
      <c r="DL199" s="971"/>
      <c r="DM199" s="971"/>
      <c r="DN199" s="971"/>
      <c r="DO199" s="971"/>
      <c r="DP199" s="971"/>
      <c r="DQ199" s="971"/>
      <c r="DR199" s="971"/>
      <c r="DS199" s="971"/>
      <c r="DT199" s="971"/>
      <c r="DU199" s="971"/>
      <c r="DV199" s="971"/>
      <c r="DW199" s="971"/>
      <c r="DX199" s="971"/>
      <c r="DY199" s="971"/>
      <c r="DZ199" s="971"/>
      <c r="EA199" s="971"/>
      <c r="EB199" s="971"/>
      <c r="EC199" s="971"/>
      <c r="ED199" s="971"/>
      <c r="EE199" s="971"/>
      <c r="EF199" s="971"/>
      <c r="EG199" s="971"/>
      <c r="EH199" s="971"/>
      <c r="EI199" s="971"/>
      <c r="EJ199" s="971"/>
      <c r="EK199" s="971"/>
      <c r="EL199" s="971"/>
      <c r="EM199" s="971"/>
      <c r="EN199" s="971"/>
      <c r="EO199" s="971"/>
      <c r="EP199" s="971"/>
      <c r="EQ199" s="971"/>
      <c r="ER199" s="971"/>
      <c r="ES199" s="971"/>
      <c r="ET199" s="971"/>
      <c r="EU199" s="971"/>
      <c r="EV199" s="971"/>
      <c r="EW199" s="971"/>
      <c r="EX199" s="971"/>
      <c r="EY199" s="971"/>
      <c r="EZ199" s="971"/>
      <c r="FA199" s="971"/>
      <c r="FB199" s="971"/>
      <c r="FC199" s="971"/>
      <c r="FD199" s="971"/>
      <c r="FE199" s="971"/>
      <c r="FF199" s="971"/>
      <c r="FG199" s="971"/>
      <c r="FH199" s="971"/>
      <c r="FI199" s="971"/>
      <c r="FJ199" s="971"/>
      <c r="FK199" s="971"/>
      <c r="FL199" s="971"/>
      <c r="FM199" s="971"/>
      <c r="FN199" s="971"/>
      <c r="FO199" s="971"/>
      <c r="FP199" s="971"/>
      <c r="FQ199" s="971"/>
      <c r="FR199" s="971"/>
      <c r="FS199" s="971"/>
      <c r="FT199" s="971"/>
      <c r="FU199" s="971"/>
      <c r="FV199" s="971"/>
      <c r="FW199" s="971"/>
      <c r="FX199" s="971"/>
      <c r="FY199" s="971"/>
      <c r="FZ199" s="971"/>
      <c r="GA199" s="971"/>
      <c r="GB199" s="971"/>
      <c r="GC199" s="971"/>
      <c r="GD199" s="971"/>
      <c r="GE199" s="971"/>
      <c r="GF199" s="971"/>
      <c r="GG199" s="971"/>
      <c r="GH199" s="971"/>
      <c r="GI199" s="971"/>
      <c r="GJ199" s="971"/>
      <c r="GK199" s="971"/>
    </row>
    <row r="200" spans="1:193" s="947" customFormat="1">
      <c r="A200" s="935"/>
      <c r="B200" s="936"/>
      <c r="C200" s="945"/>
      <c r="D200" s="945"/>
      <c r="E200" s="946"/>
      <c r="F200" s="946"/>
      <c r="G200" s="946"/>
      <c r="H200" s="945"/>
      <c r="I200" s="945"/>
      <c r="J200" s="945"/>
      <c r="K200" s="945"/>
      <c r="L200" s="945"/>
      <c r="M200" s="945"/>
      <c r="N200" s="945"/>
      <c r="O200" s="945"/>
      <c r="P200" s="945"/>
      <c r="Q200" s="945"/>
      <c r="R200" s="945"/>
      <c r="S200" s="945"/>
      <c r="T200" s="945"/>
      <c r="U200" s="945"/>
      <c r="V200" s="945"/>
      <c r="W200" s="945"/>
      <c r="X200" s="945"/>
      <c r="Y200" s="945"/>
      <c r="Z200" s="945"/>
      <c r="AA200" s="945"/>
      <c r="AB200" s="945"/>
      <c r="AC200" s="945"/>
      <c r="AD200" s="945"/>
      <c r="AE200" s="945"/>
      <c r="AF200" s="945"/>
      <c r="AG200" s="945"/>
      <c r="AH200" s="945"/>
      <c r="AI200" s="945"/>
      <c r="AJ200" s="945"/>
      <c r="AK200" s="945"/>
      <c r="AL200" s="945"/>
      <c r="AM200" s="945"/>
      <c r="AN200" s="945"/>
      <c r="AO200" s="945"/>
      <c r="AP200" s="945"/>
      <c r="AQ200" s="945"/>
      <c r="AR200" s="945"/>
      <c r="AS200" s="945"/>
      <c r="AT200" s="945"/>
      <c r="AU200" s="945"/>
      <c r="AV200" s="945"/>
      <c r="AW200" s="945"/>
      <c r="AX200" s="945"/>
      <c r="AY200" s="945"/>
      <c r="AZ200" s="945"/>
      <c r="BA200" s="945"/>
      <c r="BB200" s="945"/>
      <c r="BC200" s="945"/>
      <c r="BD200" s="945"/>
      <c r="BE200" s="945"/>
      <c r="BF200" s="945"/>
      <c r="BG200" s="973"/>
      <c r="BH200" s="971"/>
      <c r="BI200" s="971"/>
      <c r="BJ200" s="971"/>
      <c r="BK200" s="971"/>
      <c r="BL200" s="971"/>
      <c r="BM200" s="971"/>
      <c r="BN200" s="971"/>
      <c r="BO200" s="971"/>
      <c r="BP200" s="971"/>
      <c r="BQ200" s="971"/>
      <c r="BR200" s="971"/>
      <c r="BS200" s="971"/>
      <c r="BT200" s="971"/>
      <c r="BU200" s="971"/>
      <c r="BV200" s="971"/>
      <c r="BW200" s="971"/>
      <c r="BX200" s="971"/>
      <c r="BY200" s="971"/>
      <c r="BZ200" s="971"/>
      <c r="CA200" s="971"/>
      <c r="CB200" s="971"/>
      <c r="CC200" s="971"/>
      <c r="CD200" s="971"/>
      <c r="CE200" s="971"/>
      <c r="CF200" s="971"/>
      <c r="CG200" s="971"/>
      <c r="CH200" s="971"/>
      <c r="CI200" s="971"/>
      <c r="CJ200" s="971"/>
      <c r="CK200" s="971"/>
      <c r="CL200" s="971"/>
      <c r="CM200" s="971"/>
      <c r="CN200" s="971"/>
      <c r="CO200" s="971"/>
      <c r="CP200" s="971"/>
      <c r="CQ200" s="971"/>
      <c r="CR200" s="971"/>
      <c r="CS200" s="971"/>
      <c r="CT200" s="971"/>
      <c r="CU200" s="971"/>
      <c r="CV200" s="971"/>
      <c r="CW200" s="971"/>
      <c r="CX200" s="971"/>
      <c r="CY200" s="971"/>
      <c r="CZ200" s="971"/>
      <c r="DA200" s="971"/>
      <c r="DB200" s="971"/>
      <c r="DC200" s="971"/>
      <c r="DD200" s="971"/>
      <c r="DE200" s="971"/>
      <c r="DF200" s="971"/>
      <c r="DG200" s="971"/>
      <c r="DH200" s="971"/>
      <c r="DI200" s="971"/>
      <c r="DJ200" s="971"/>
      <c r="DK200" s="971"/>
      <c r="DL200" s="971"/>
      <c r="DM200" s="971"/>
      <c r="DN200" s="971"/>
      <c r="DO200" s="971"/>
      <c r="DP200" s="971"/>
      <c r="DQ200" s="971"/>
      <c r="DR200" s="971"/>
      <c r="DS200" s="971"/>
      <c r="DT200" s="971"/>
      <c r="DU200" s="971"/>
      <c r="DV200" s="971"/>
      <c r="DW200" s="971"/>
      <c r="DX200" s="971"/>
      <c r="DY200" s="971"/>
      <c r="DZ200" s="971"/>
      <c r="EA200" s="971"/>
      <c r="EB200" s="971"/>
      <c r="EC200" s="971"/>
      <c r="ED200" s="971"/>
      <c r="EE200" s="971"/>
      <c r="EF200" s="971"/>
      <c r="EG200" s="971"/>
      <c r="EH200" s="971"/>
      <c r="EI200" s="971"/>
      <c r="EJ200" s="971"/>
      <c r="EK200" s="971"/>
      <c r="EL200" s="971"/>
      <c r="EM200" s="971"/>
      <c r="EN200" s="971"/>
      <c r="EO200" s="971"/>
      <c r="EP200" s="971"/>
      <c r="EQ200" s="971"/>
      <c r="ER200" s="971"/>
      <c r="ES200" s="971"/>
      <c r="ET200" s="971"/>
      <c r="EU200" s="971"/>
      <c r="EV200" s="971"/>
      <c r="EW200" s="971"/>
      <c r="EX200" s="971"/>
      <c r="EY200" s="971"/>
      <c r="EZ200" s="971"/>
      <c r="FA200" s="971"/>
      <c r="FB200" s="971"/>
      <c r="FC200" s="971"/>
      <c r="FD200" s="971"/>
      <c r="FE200" s="971"/>
      <c r="FF200" s="971"/>
      <c r="FG200" s="971"/>
      <c r="FH200" s="971"/>
      <c r="FI200" s="971"/>
      <c r="FJ200" s="971"/>
      <c r="FK200" s="971"/>
      <c r="FL200" s="971"/>
      <c r="FM200" s="971"/>
      <c r="FN200" s="971"/>
      <c r="FO200" s="971"/>
      <c r="FP200" s="971"/>
      <c r="FQ200" s="971"/>
      <c r="FR200" s="971"/>
      <c r="FS200" s="971"/>
      <c r="FT200" s="971"/>
      <c r="FU200" s="971"/>
      <c r="FV200" s="971"/>
      <c r="FW200" s="971"/>
      <c r="FX200" s="971"/>
      <c r="FY200" s="971"/>
      <c r="FZ200" s="971"/>
      <c r="GA200" s="971"/>
      <c r="GB200" s="971"/>
      <c r="GC200" s="971"/>
      <c r="GD200" s="971"/>
      <c r="GE200" s="971"/>
      <c r="GF200" s="971"/>
      <c r="GG200" s="971"/>
      <c r="GH200" s="971"/>
      <c r="GI200" s="971"/>
      <c r="GJ200" s="971"/>
      <c r="GK200" s="971"/>
    </row>
    <row r="201" spans="1:193" s="947" customFormat="1">
      <c r="A201" s="935"/>
      <c r="B201" s="936"/>
      <c r="C201" s="945"/>
      <c r="D201" s="945"/>
      <c r="E201" s="946"/>
      <c r="F201" s="946"/>
      <c r="G201" s="946"/>
      <c r="H201" s="945"/>
      <c r="I201" s="945"/>
      <c r="J201" s="945"/>
      <c r="K201" s="945"/>
      <c r="L201" s="945"/>
      <c r="M201" s="945"/>
      <c r="N201" s="945"/>
      <c r="O201" s="945"/>
      <c r="P201" s="945"/>
      <c r="Q201" s="945"/>
      <c r="R201" s="945"/>
      <c r="S201" s="945"/>
      <c r="T201" s="945"/>
      <c r="U201" s="945"/>
      <c r="V201" s="945"/>
      <c r="W201" s="945"/>
      <c r="X201" s="945"/>
      <c r="Y201" s="945"/>
      <c r="Z201" s="945"/>
      <c r="AA201" s="945"/>
      <c r="AB201" s="945"/>
      <c r="AC201" s="945"/>
      <c r="AD201" s="945"/>
      <c r="AE201" s="945"/>
      <c r="AF201" s="945"/>
      <c r="AG201" s="945"/>
      <c r="AH201" s="945"/>
      <c r="AI201" s="945"/>
      <c r="AJ201" s="945"/>
      <c r="AK201" s="945"/>
      <c r="AL201" s="945"/>
      <c r="AM201" s="945"/>
      <c r="AN201" s="945"/>
      <c r="AO201" s="945"/>
      <c r="AP201" s="945"/>
      <c r="AQ201" s="945"/>
      <c r="AR201" s="945"/>
      <c r="AS201" s="945"/>
      <c r="AT201" s="945"/>
      <c r="AU201" s="945"/>
      <c r="AV201" s="945"/>
      <c r="AW201" s="945"/>
      <c r="AX201" s="945"/>
      <c r="AY201" s="945"/>
      <c r="AZ201" s="945"/>
      <c r="BA201" s="945"/>
      <c r="BB201" s="945"/>
      <c r="BC201" s="945"/>
      <c r="BD201" s="945"/>
      <c r="BE201" s="945"/>
      <c r="BF201" s="945"/>
      <c r="BG201" s="973"/>
      <c r="BH201" s="971"/>
      <c r="BI201" s="971"/>
      <c r="BJ201" s="971"/>
      <c r="BK201" s="971"/>
      <c r="BL201" s="971"/>
      <c r="BM201" s="971"/>
      <c r="BN201" s="971"/>
      <c r="BO201" s="971"/>
      <c r="BP201" s="971"/>
      <c r="BQ201" s="971"/>
      <c r="BR201" s="971"/>
      <c r="BS201" s="971"/>
      <c r="BT201" s="971"/>
      <c r="BU201" s="971"/>
      <c r="BV201" s="971"/>
      <c r="BW201" s="971"/>
      <c r="BX201" s="971"/>
      <c r="BY201" s="971"/>
      <c r="BZ201" s="971"/>
      <c r="CA201" s="971"/>
      <c r="CB201" s="971"/>
      <c r="CC201" s="971"/>
      <c r="CD201" s="971"/>
      <c r="CE201" s="971"/>
      <c r="CF201" s="971"/>
      <c r="CG201" s="971"/>
      <c r="CH201" s="971"/>
      <c r="CI201" s="971"/>
      <c r="CJ201" s="971"/>
      <c r="CK201" s="971"/>
      <c r="CL201" s="971"/>
      <c r="CM201" s="971"/>
      <c r="CN201" s="971"/>
      <c r="CO201" s="971"/>
      <c r="CP201" s="971"/>
      <c r="CQ201" s="971"/>
      <c r="CR201" s="971"/>
      <c r="CS201" s="971"/>
      <c r="CT201" s="971"/>
      <c r="CU201" s="971"/>
      <c r="CV201" s="971"/>
      <c r="CW201" s="971"/>
      <c r="CX201" s="971"/>
      <c r="CY201" s="971"/>
      <c r="CZ201" s="971"/>
      <c r="DA201" s="971"/>
      <c r="DB201" s="971"/>
      <c r="DC201" s="971"/>
      <c r="DD201" s="971"/>
      <c r="DE201" s="971"/>
      <c r="DF201" s="971"/>
      <c r="DG201" s="971"/>
      <c r="DH201" s="971"/>
      <c r="DI201" s="971"/>
      <c r="DJ201" s="971"/>
      <c r="DK201" s="971"/>
      <c r="DL201" s="971"/>
      <c r="DM201" s="971"/>
      <c r="DN201" s="971"/>
      <c r="DO201" s="971"/>
      <c r="DP201" s="971"/>
      <c r="DQ201" s="971"/>
      <c r="DR201" s="971"/>
      <c r="DS201" s="971"/>
      <c r="DT201" s="971"/>
      <c r="DU201" s="971"/>
      <c r="DV201" s="971"/>
      <c r="DW201" s="971"/>
      <c r="DX201" s="971"/>
      <c r="DY201" s="971"/>
      <c r="DZ201" s="971"/>
      <c r="EA201" s="971"/>
      <c r="EB201" s="971"/>
      <c r="EC201" s="971"/>
      <c r="ED201" s="971"/>
      <c r="EE201" s="971"/>
      <c r="EF201" s="971"/>
      <c r="EG201" s="971"/>
      <c r="EH201" s="971"/>
      <c r="EI201" s="971"/>
      <c r="EJ201" s="971"/>
      <c r="EK201" s="971"/>
      <c r="EL201" s="971"/>
      <c r="EM201" s="971"/>
      <c r="EN201" s="971"/>
      <c r="EO201" s="971"/>
      <c r="EP201" s="971"/>
      <c r="EQ201" s="971"/>
      <c r="ER201" s="971"/>
      <c r="ES201" s="971"/>
      <c r="ET201" s="971"/>
      <c r="EU201" s="971"/>
      <c r="EV201" s="971"/>
      <c r="EW201" s="971"/>
      <c r="EX201" s="971"/>
      <c r="EY201" s="971"/>
      <c r="EZ201" s="971"/>
      <c r="FA201" s="971"/>
      <c r="FB201" s="971"/>
      <c r="FC201" s="971"/>
      <c r="FD201" s="971"/>
      <c r="FE201" s="971"/>
      <c r="FF201" s="971"/>
      <c r="FG201" s="971"/>
      <c r="FH201" s="971"/>
      <c r="FI201" s="971"/>
      <c r="FJ201" s="971"/>
      <c r="FK201" s="971"/>
      <c r="FL201" s="971"/>
      <c r="FM201" s="971"/>
      <c r="FN201" s="971"/>
      <c r="FO201" s="971"/>
      <c r="FP201" s="971"/>
      <c r="FQ201" s="971"/>
      <c r="FR201" s="971"/>
      <c r="FS201" s="971"/>
      <c r="FT201" s="971"/>
      <c r="FU201" s="971"/>
      <c r="FV201" s="971"/>
      <c r="FW201" s="971"/>
      <c r="FX201" s="971"/>
      <c r="FY201" s="971"/>
      <c r="FZ201" s="971"/>
      <c r="GA201" s="971"/>
      <c r="GB201" s="971"/>
      <c r="GC201" s="971"/>
      <c r="GD201" s="971"/>
      <c r="GE201" s="971"/>
      <c r="GF201" s="971"/>
      <c r="GG201" s="971"/>
      <c r="GH201" s="971"/>
      <c r="GI201" s="971"/>
      <c r="GJ201" s="971"/>
      <c r="GK201" s="971"/>
    </row>
    <row r="202" spans="1:193" s="947" customFormat="1">
      <c r="A202" s="935"/>
      <c r="B202" s="936"/>
      <c r="C202" s="945"/>
      <c r="D202" s="945"/>
      <c r="E202" s="946"/>
      <c r="F202" s="946"/>
      <c r="G202" s="946"/>
      <c r="H202" s="945"/>
      <c r="I202" s="945"/>
      <c r="J202" s="945"/>
      <c r="K202" s="945"/>
      <c r="L202" s="945"/>
      <c r="M202" s="945"/>
      <c r="N202" s="945"/>
      <c r="O202" s="945"/>
      <c r="P202" s="945"/>
      <c r="Q202" s="945"/>
      <c r="R202" s="945"/>
      <c r="S202" s="945"/>
      <c r="T202" s="945"/>
      <c r="U202" s="945"/>
      <c r="V202" s="945"/>
      <c r="W202" s="945"/>
      <c r="X202" s="945"/>
      <c r="Y202" s="945"/>
      <c r="Z202" s="945"/>
      <c r="AA202" s="945"/>
      <c r="AB202" s="945"/>
      <c r="AC202" s="945"/>
      <c r="AD202" s="945"/>
      <c r="AE202" s="945"/>
      <c r="AF202" s="945"/>
      <c r="AG202" s="945"/>
      <c r="AH202" s="945"/>
      <c r="AI202" s="945"/>
      <c r="AJ202" s="945"/>
      <c r="AK202" s="945"/>
      <c r="AL202" s="945"/>
      <c r="AM202" s="945"/>
      <c r="AN202" s="945"/>
      <c r="AO202" s="945"/>
      <c r="AP202" s="945"/>
      <c r="AQ202" s="945"/>
      <c r="AR202" s="945"/>
      <c r="AS202" s="945"/>
      <c r="AT202" s="945"/>
      <c r="AU202" s="945"/>
      <c r="AV202" s="945"/>
      <c r="AW202" s="945"/>
      <c r="AX202" s="945"/>
      <c r="AY202" s="945"/>
      <c r="AZ202" s="945"/>
      <c r="BA202" s="945"/>
      <c r="BB202" s="945"/>
      <c r="BC202" s="945"/>
      <c r="BD202" s="945"/>
      <c r="BE202" s="945"/>
      <c r="BF202" s="945"/>
      <c r="BG202" s="973"/>
      <c r="BH202" s="971"/>
      <c r="BI202" s="971"/>
      <c r="BJ202" s="971"/>
      <c r="BK202" s="971"/>
      <c r="BL202" s="971"/>
      <c r="BM202" s="971"/>
      <c r="BN202" s="971"/>
      <c r="BO202" s="971"/>
      <c r="BP202" s="971"/>
      <c r="BQ202" s="971"/>
      <c r="BR202" s="971"/>
      <c r="BS202" s="971"/>
      <c r="BT202" s="971"/>
      <c r="BU202" s="971"/>
      <c r="BV202" s="971"/>
      <c r="BW202" s="971"/>
      <c r="BX202" s="971"/>
      <c r="BY202" s="971"/>
      <c r="BZ202" s="971"/>
      <c r="CA202" s="971"/>
      <c r="CB202" s="971"/>
      <c r="CC202" s="971"/>
      <c r="CD202" s="971"/>
      <c r="CE202" s="971"/>
      <c r="CF202" s="971"/>
      <c r="CG202" s="971"/>
      <c r="CH202" s="971"/>
      <c r="CI202" s="971"/>
      <c r="CJ202" s="971"/>
      <c r="CK202" s="971"/>
      <c r="CL202" s="971"/>
      <c r="CM202" s="971"/>
      <c r="CN202" s="971"/>
      <c r="CO202" s="971"/>
      <c r="CP202" s="971"/>
      <c r="CQ202" s="971"/>
      <c r="CR202" s="971"/>
      <c r="CS202" s="971"/>
      <c r="CT202" s="971"/>
      <c r="CU202" s="971"/>
      <c r="CV202" s="971"/>
      <c r="CW202" s="971"/>
      <c r="CX202" s="971"/>
      <c r="CY202" s="971"/>
      <c r="CZ202" s="971"/>
      <c r="DA202" s="971"/>
      <c r="DB202" s="971"/>
      <c r="DC202" s="971"/>
      <c r="DD202" s="971"/>
      <c r="DE202" s="971"/>
      <c r="DF202" s="971"/>
      <c r="DG202" s="971"/>
      <c r="DH202" s="971"/>
      <c r="DI202" s="971"/>
      <c r="DJ202" s="971"/>
      <c r="DK202" s="971"/>
      <c r="DL202" s="971"/>
      <c r="DM202" s="971"/>
      <c r="DN202" s="971"/>
      <c r="DO202" s="971"/>
      <c r="DP202" s="971"/>
      <c r="DQ202" s="971"/>
      <c r="DR202" s="971"/>
      <c r="DS202" s="971"/>
      <c r="DT202" s="971"/>
      <c r="DU202" s="971"/>
      <c r="DV202" s="971"/>
      <c r="DW202" s="971"/>
      <c r="DX202" s="971"/>
      <c r="DY202" s="971"/>
      <c r="DZ202" s="971"/>
      <c r="EA202" s="971"/>
      <c r="EB202" s="971"/>
      <c r="EC202" s="971"/>
      <c r="ED202" s="971"/>
      <c r="EE202" s="971"/>
      <c r="EF202" s="971"/>
      <c r="EG202" s="971"/>
      <c r="EH202" s="971"/>
      <c r="EI202" s="971"/>
      <c r="EJ202" s="971"/>
      <c r="EK202" s="971"/>
      <c r="EL202" s="971"/>
      <c r="EM202" s="971"/>
      <c r="EN202" s="971"/>
      <c r="EO202" s="971"/>
      <c r="EP202" s="971"/>
      <c r="EQ202" s="971"/>
      <c r="ER202" s="971"/>
      <c r="ES202" s="971"/>
      <c r="ET202" s="971"/>
      <c r="EU202" s="971"/>
      <c r="EV202" s="971"/>
      <c r="EW202" s="971"/>
      <c r="EX202" s="971"/>
      <c r="EY202" s="971"/>
      <c r="EZ202" s="971"/>
      <c r="FA202" s="971"/>
      <c r="FB202" s="971"/>
      <c r="FC202" s="971"/>
      <c r="FD202" s="971"/>
      <c r="FE202" s="971"/>
      <c r="FF202" s="971"/>
      <c r="FG202" s="971"/>
      <c r="FH202" s="971"/>
      <c r="FI202" s="971"/>
      <c r="FJ202" s="971"/>
      <c r="FK202" s="971"/>
      <c r="FL202" s="971"/>
      <c r="FM202" s="971"/>
      <c r="FN202" s="971"/>
      <c r="FO202" s="971"/>
      <c r="FP202" s="971"/>
      <c r="FQ202" s="971"/>
      <c r="FR202" s="971"/>
      <c r="FS202" s="971"/>
      <c r="FT202" s="971"/>
      <c r="FU202" s="971"/>
      <c r="FV202" s="971"/>
      <c r="FW202" s="971"/>
      <c r="FX202" s="971"/>
      <c r="FY202" s="971"/>
      <c r="FZ202" s="971"/>
      <c r="GA202" s="971"/>
      <c r="GB202" s="971"/>
      <c r="GC202" s="971"/>
      <c r="GD202" s="971"/>
      <c r="GE202" s="971"/>
      <c r="GF202" s="971"/>
      <c r="GG202" s="971"/>
      <c r="GH202" s="971"/>
      <c r="GI202" s="971"/>
      <c r="GJ202" s="971"/>
      <c r="GK202" s="971"/>
    </row>
    <row r="203" spans="1:193" s="947" customFormat="1">
      <c r="A203" s="935"/>
      <c r="B203" s="936"/>
      <c r="C203" s="945"/>
      <c r="D203" s="945"/>
      <c r="E203" s="946"/>
      <c r="F203" s="946"/>
      <c r="G203" s="946"/>
      <c r="H203" s="945"/>
      <c r="I203" s="945"/>
      <c r="J203" s="945"/>
      <c r="K203" s="945"/>
      <c r="L203" s="945"/>
      <c r="M203" s="945"/>
      <c r="N203" s="945"/>
      <c r="O203" s="945"/>
      <c r="P203" s="945"/>
      <c r="Q203" s="945"/>
      <c r="R203" s="945"/>
      <c r="S203" s="945"/>
      <c r="T203" s="945"/>
      <c r="U203" s="945"/>
      <c r="V203" s="945"/>
      <c r="W203" s="945"/>
      <c r="X203" s="945"/>
      <c r="Y203" s="945"/>
      <c r="Z203" s="945"/>
      <c r="AA203" s="945"/>
      <c r="AB203" s="945"/>
      <c r="AC203" s="945"/>
      <c r="AD203" s="945"/>
      <c r="AE203" s="945"/>
      <c r="AF203" s="945"/>
      <c r="AG203" s="945"/>
      <c r="AH203" s="945"/>
      <c r="AI203" s="945"/>
      <c r="AJ203" s="945"/>
      <c r="AK203" s="945"/>
      <c r="AL203" s="945"/>
      <c r="AM203" s="945"/>
      <c r="AN203" s="945"/>
      <c r="AO203" s="945"/>
      <c r="AP203" s="945"/>
      <c r="AQ203" s="945"/>
      <c r="AR203" s="945"/>
      <c r="AS203" s="945"/>
      <c r="AT203" s="945"/>
      <c r="AU203" s="945"/>
      <c r="AV203" s="945"/>
      <c r="AW203" s="945"/>
      <c r="AX203" s="945"/>
      <c r="AY203" s="945"/>
      <c r="AZ203" s="945"/>
      <c r="BA203" s="945"/>
      <c r="BB203" s="945"/>
      <c r="BC203" s="945"/>
      <c r="BD203" s="945"/>
      <c r="BE203" s="945"/>
      <c r="BF203" s="945"/>
      <c r="BG203" s="973"/>
      <c r="BH203" s="971"/>
      <c r="BI203" s="971"/>
      <c r="BJ203" s="971"/>
      <c r="BK203" s="971"/>
      <c r="BL203" s="971"/>
      <c r="BM203" s="971"/>
      <c r="BN203" s="971"/>
      <c r="BO203" s="971"/>
      <c r="BP203" s="971"/>
      <c r="BQ203" s="971"/>
      <c r="BR203" s="971"/>
      <c r="BS203" s="971"/>
      <c r="BT203" s="971"/>
      <c r="BU203" s="971"/>
      <c r="BV203" s="971"/>
      <c r="BW203" s="971"/>
      <c r="BX203" s="971"/>
      <c r="BY203" s="971"/>
      <c r="BZ203" s="971"/>
      <c r="CA203" s="971"/>
      <c r="CB203" s="971"/>
      <c r="CC203" s="971"/>
      <c r="CD203" s="971"/>
      <c r="CE203" s="971"/>
      <c r="CF203" s="971"/>
      <c r="CG203" s="971"/>
      <c r="CH203" s="971"/>
      <c r="CI203" s="971"/>
      <c r="CJ203" s="971"/>
      <c r="CK203" s="971"/>
      <c r="CL203" s="971"/>
      <c r="CM203" s="971"/>
      <c r="CN203" s="971"/>
      <c r="CO203" s="971"/>
      <c r="CP203" s="971"/>
      <c r="CQ203" s="971"/>
      <c r="CR203" s="971"/>
      <c r="CS203" s="971"/>
      <c r="CT203" s="971"/>
      <c r="CU203" s="971"/>
      <c r="CV203" s="971"/>
      <c r="CW203" s="971"/>
      <c r="CX203" s="971"/>
      <c r="CY203" s="971"/>
      <c r="CZ203" s="971"/>
      <c r="DA203" s="971"/>
      <c r="DB203" s="971"/>
      <c r="DC203" s="971"/>
      <c r="DD203" s="971"/>
      <c r="DE203" s="971"/>
      <c r="DF203" s="971"/>
      <c r="DG203" s="971"/>
      <c r="DH203" s="971"/>
      <c r="DI203" s="971"/>
      <c r="DJ203" s="971"/>
      <c r="DK203" s="971"/>
      <c r="DL203" s="971"/>
      <c r="DM203" s="971"/>
      <c r="DN203" s="971"/>
      <c r="DO203" s="971"/>
      <c r="DP203" s="971"/>
      <c r="DQ203" s="971"/>
      <c r="DR203" s="971"/>
      <c r="DS203" s="971"/>
      <c r="DT203" s="971"/>
      <c r="DU203" s="971"/>
      <c r="DV203" s="971"/>
      <c r="DW203" s="971"/>
      <c r="DX203" s="971"/>
      <c r="DY203" s="971"/>
      <c r="DZ203" s="971"/>
      <c r="EA203" s="971"/>
      <c r="EB203" s="971"/>
      <c r="EC203" s="971"/>
      <c r="ED203" s="971"/>
      <c r="EE203" s="971"/>
      <c r="EF203" s="971"/>
      <c r="EG203" s="971"/>
      <c r="EH203" s="971"/>
      <c r="EI203" s="971"/>
      <c r="EJ203" s="971"/>
      <c r="EK203" s="971"/>
      <c r="EL203" s="971"/>
      <c r="EM203" s="971"/>
      <c r="EN203" s="971"/>
      <c r="EO203" s="971"/>
      <c r="EP203" s="971"/>
      <c r="EQ203" s="971"/>
      <c r="ER203" s="971"/>
      <c r="ES203" s="971"/>
      <c r="ET203" s="971"/>
      <c r="EU203" s="971"/>
      <c r="EV203" s="971"/>
      <c r="EW203" s="971"/>
      <c r="EX203" s="971"/>
      <c r="EY203" s="971"/>
      <c r="EZ203" s="971"/>
      <c r="FA203" s="971"/>
      <c r="FB203" s="971"/>
      <c r="FC203" s="971"/>
      <c r="FD203" s="971"/>
      <c r="FE203" s="971"/>
      <c r="FF203" s="971"/>
      <c r="FG203" s="971"/>
      <c r="FH203" s="971"/>
      <c r="FI203" s="971"/>
      <c r="FJ203" s="971"/>
      <c r="FK203" s="971"/>
      <c r="FL203" s="971"/>
      <c r="FM203" s="971"/>
      <c r="FN203" s="971"/>
      <c r="FO203" s="971"/>
      <c r="FP203" s="971"/>
      <c r="FQ203" s="971"/>
      <c r="FR203" s="971"/>
      <c r="FS203" s="971"/>
      <c r="FT203" s="971"/>
      <c r="FU203" s="971"/>
      <c r="FV203" s="971"/>
      <c r="FW203" s="971"/>
      <c r="FX203" s="971"/>
      <c r="FY203" s="971"/>
      <c r="FZ203" s="971"/>
      <c r="GA203" s="971"/>
      <c r="GB203" s="971"/>
      <c r="GC203" s="971"/>
      <c r="GD203" s="971"/>
      <c r="GE203" s="971"/>
      <c r="GF203" s="971"/>
      <c r="GG203" s="971"/>
      <c r="GH203" s="971"/>
      <c r="GI203" s="971"/>
      <c r="GJ203" s="971"/>
      <c r="GK203" s="971"/>
    </row>
    <row r="204" spans="1:193" s="947" customFormat="1">
      <c r="A204" s="935"/>
      <c r="B204" s="936"/>
      <c r="C204" s="945"/>
      <c r="D204" s="945"/>
      <c r="E204" s="946"/>
      <c r="F204" s="946"/>
      <c r="G204" s="946"/>
      <c r="H204" s="945"/>
      <c r="I204" s="945"/>
      <c r="J204" s="945"/>
      <c r="K204" s="945"/>
      <c r="L204" s="945"/>
      <c r="M204" s="945"/>
      <c r="N204" s="945"/>
      <c r="O204" s="945"/>
      <c r="P204" s="945"/>
      <c r="Q204" s="945"/>
      <c r="R204" s="945"/>
      <c r="S204" s="945"/>
      <c r="T204" s="945"/>
      <c r="U204" s="945"/>
      <c r="V204" s="945"/>
      <c r="W204" s="945"/>
      <c r="X204" s="945"/>
      <c r="Y204" s="945"/>
      <c r="Z204" s="945"/>
      <c r="AA204" s="945"/>
      <c r="AB204" s="945"/>
      <c r="AC204" s="945"/>
      <c r="AD204" s="945"/>
      <c r="AE204" s="945"/>
      <c r="AF204" s="945"/>
      <c r="AG204" s="945"/>
      <c r="AH204" s="945"/>
      <c r="AI204" s="945"/>
      <c r="AJ204" s="945"/>
      <c r="AK204" s="945"/>
      <c r="AL204" s="945"/>
      <c r="AM204" s="945"/>
      <c r="AN204" s="945"/>
      <c r="AO204" s="945"/>
      <c r="AP204" s="945"/>
      <c r="AQ204" s="945"/>
      <c r="AR204" s="945"/>
      <c r="AS204" s="945"/>
      <c r="AT204" s="945"/>
      <c r="AU204" s="945"/>
      <c r="AV204" s="945"/>
      <c r="AW204" s="945"/>
      <c r="AX204" s="945"/>
      <c r="AY204" s="945"/>
      <c r="AZ204" s="945"/>
      <c r="BA204" s="945"/>
      <c r="BB204" s="945"/>
      <c r="BC204" s="945"/>
      <c r="BD204" s="945"/>
      <c r="BE204" s="945"/>
      <c r="BF204" s="945"/>
      <c r="BG204" s="973"/>
      <c r="BH204" s="971"/>
      <c r="BI204" s="971"/>
      <c r="BJ204" s="971"/>
      <c r="BK204" s="971"/>
      <c r="BL204" s="971"/>
      <c r="BM204" s="971"/>
      <c r="BN204" s="971"/>
      <c r="BO204" s="971"/>
      <c r="BP204" s="971"/>
      <c r="BQ204" s="971"/>
      <c r="BR204" s="971"/>
      <c r="BS204" s="971"/>
      <c r="BT204" s="971"/>
      <c r="BU204" s="971"/>
      <c r="BV204" s="971"/>
      <c r="BW204" s="971"/>
      <c r="BX204" s="971"/>
      <c r="BY204" s="971"/>
      <c r="BZ204" s="971"/>
      <c r="CA204" s="971"/>
      <c r="CB204" s="971"/>
      <c r="CC204" s="971"/>
      <c r="CD204" s="971"/>
      <c r="CE204" s="971"/>
      <c r="CF204" s="971"/>
      <c r="CG204" s="971"/>
      <c r="CH204" s="971"/>
      <c r="CI204" s="971"/>
      <c r="CJ204" s="971"/>
      <c r="CK204" s="971"/>
      <c r="CL204" s="971"/>
      <c r="CM204" s="971"/>
      <c r="CN204" s="971"/>
      <c r="CO204" s="971"/>
      <c r="CP204" s="971"/>
      <c r="CQ204" s="971"/>
      <c r="CR204" s="971"/>
      <c r="CS204" s="971"/>
      <c r="CT204" s="971"/>
      <c r="CU204" s="971"/>
      <c r="CV204" s="971"/>
      <c r="CW204" s="971"/>
      <c r="CX204" s="971"/>
      <c r="CY204" s="971"/>
      <c r="CZ204" s="971"/>
      <c r="DA204" s="971"/>
      <c r="DB204" s="971"/>
      <c r="DC204" s="971"/>
      <c r="DD204" s="971"/>
      <c r="DE204" s="971"/>
      <c r="DF204" s="971"/>
      <c r="DG204" s="971"/>
      <c r="DH204" s="971"/>
      <c r="DI204" s="971"/>
      <c r="DJ204" s="971"/>
      <c r="DK204" s="971"/>
      <c r="DL204" s="971"/>
      <c r="DM204" s="971"/>
      <c r="DN204" s="971"/>
      <c r="DO204" s="971"/>
      <c r="DP204" s="971"/>
      <c r="DQ204" s="971"/>
      <c r="DR204" s="971"/>
      <c r="DS204" s="971"/>
      <c r="DT204" s="971"/>
      <c r="DU204" s="971"/>
      <c r="DV204" s="971"/>
      <c r="DW204" s="971"/>
      <c r="DX204" s="971"/>
      <c r="DY204" s="971"/>
      <c r="DZ204" s="971"/>
      <c r="EA204" s="971"/>
      <c r="EB204" s="971"/>
      <c r="EC204" s="971"/>
      <c r="ED204" s="971"/>
      <c r="EE204" s="971"/>
      <c r="EF204" s="971"/>
      <c r="EG204" s="971"/>
      <c r="EH204" s="971"/>
      <c r="EI204" s="971"/>
      <c r="EJ204" s="971"/>
      <c r="EK204" s="971"/>
      <c r="EL204" s="971"/>
      <c r="EM204" s="971"/>
      <c r="EN204" s="971"/>
      <c r="EO204" s="971"/>
      <c r="EP204" s="971"/>
      <c r="EQ204" s="971"/>
      <c r="ER204" s="971"/>
      <c r="ES204" s="971"/>
      <c r="ET204" s="971"/>
      <c r="EU204" s="971"/>
      <c r="EV204" s="971"/>
      <c r="EW204" s="971"/>
      <c r="EX204" s="971"/>
      <c r="EY204" s="971"/>
      <c r="EZ204" s="971"/>
      <c r="FA204" s="971"/>
      <c r="FB204" s="971"/>
      <c r="FC204" s="971"/>
      <c r="FD204" s="971"/>
      <c r="FE204" s="971"/>
      <c r="FF204" s="971"/>
      <c r="FG204" s="971"/>
      <c r="FH204" s="971"/>
      <c r="FI204" s="971"/>
      <c r="FJ204" s="971"/>
      <c r="FK204" s="971"/>
      <c r="FL204" s="971"/>
      <c r="FM204" s="971"/>
      <c r="FN204" s="971"/>
      <c r="FO204" s="971"/>
      <c r="FP204" s="971"/>
      <c r="FQ204" s="971"/>
      <c r="FR204" s="971"/>
      <c r="FS204" s="971"/>
      <c r="FT204" s="971"/>
      <c r="FU204" s="971"/>
      <c r="FV204" s="971"/>
      <c r="FW204" s="971"/>
      <c r="FX204" s="971"/>
      <c r="FY204" s="971"/>
      <c r="FZ204" s="971"/>
      <c r="GA204" s="971"/>
      <c r="GB204" s="971"/>
      <c r="GC204" s="971"/>
      <c r="GD204" s="971"/>
      <c r="GE204" s="971"/>
      <c r="GF204" s="971"/>
      <c r="GG204" s="971"/>
      <c r="GH204" s="971"/>
      <c r="GI204" s="971"/>
      <c r="GJ204" s="971"/>
      <c r="GK204" s="971"/>
    </row>
    <row r="205" spans="1:193" s="947" customFormat="1">
      <c r="A205" s="935"/>
      <c r="B205" s="936"/>
      <c r="C205" s="945"/>
      <c r="D205" s="945"/>
      <c r="E205" s="946"/>
      <c r="F205" s="946"/>
      <c r="G205" s="946"/>
      <c r="H205" s="945"/>
      <c r="I205" s="945"/>
      <c r="J205" s="945"/>
      <c r="K205" s="945"/>
      <c r="L205" s="945"/>
      <c r="M205" s="945"/>
      <c r="N205" s="945"/>
      <c r="O205" s="945"/>
      <c r="P205" s="945"/>
      <c r="Q205" s="945"/>
      <c r="R205" s="945"/>
      <c r="S205" s="945"/>
      <c r="T205" s="945"/>
      <c r="U205" s="945"/>
      <c r="V205" s="945"/>
      <c r="W205" s="945"/>
      <c r="X205" s="945"/>
      <c r="Y205" s="945"/>
      <c r="Z205" s="945"/>
      <c r="AA205" s="945"/>
      <c r="AB205" s="945"/>
      <c r="AC205" s="945"/>
      <c r="AD205" s="945"/>
      <c r="AE205" s="945"/>
      <c r="AF205" s="945"/>
      <c r="AG205" s="945"/>
      <c r="AH205" s="945"/>
      <c r="AI205" s="945"/>
      <c r="AJ205" s="945"/>
      <c r="AK205" s="945"/>
      <c r="AL205" s="945"/>
      <c r="AM205" s="945"/>
      <c r="AN205" s="945"/>
      <c r="AO205" s="945"/>
      <c r="AP205" s="945"/>
      <c r="AQ205" s="945"/>
      <c r="AR205" s="945"/>
      <c r="AS205" s="945"/>
      <c r="AT205" s="945"/>
      <c r="AU205" s="945"/>
      <c r="AV205" s="945"/>
      <c r="AW205" s="945"/>
      <c r="AX205" s="945"/>
      <c r="AY205" s="945"/>
      <c r="AZ205" s="945"/>
      <c r="BA205" s="945"/>
      <c r="BB205" s="945"/>
      <c r="BC205" s="945"/>
      <c r="BD205" s="945"/>
      <c r="BE205" s="945"/>
      <c r="BF205" s="945"/>
      <c r="BG205" s="973"/>
      <c r="BH205" s="971"/>
      <c r="BI205" s="971"/>
      <c r="BJ205" s="971"/>
      <c r="BK205" s="971"/>
      <c r="BL205" s="971"/>
      <c r="BM205" s="971"/>
      <c r="BN205" s="971"/>
      <c r="BO205" s="971"/>
      <c r="BP205" s="971"/>
      <c r="BQ205" s="971"/>
      <c r="BR205" s="971"/>
      <c r="BS205" s="971"/>
      <c r="BT205" s="971"/>
      <c r="BU205" s="971"/>
      <c r="BV205" s="971"/>
      <c r="BW205" s="971"/>
      <c r="BX205" s="971"/>
      <c r="BY205" s="971"/>
      <c r="BZ205" s="971"/>
      <c r="CA205" s="971"/>
      <c r="CB205" s="971"/>
      <c r="CC205" s="971"/>
      <c r="CD205" s="971"/>
      <c r="CE205" s="971"/>
      <c r="CF205" s="971"/>
      <c r="CG205" s="971"/>
      <c r="CH205" s="971"/>
      <c r="CI205" s="971"/>
      <c r="CJ205" s="971"/>
      <c r="CK205" s="971"/>
      <c r="CL205" s="971"/>
      <c r="CM205" s="971"/>
      <c r="CN205" s="971"/>
      <c r="CO205" s="971"/>
      <c r="CP205" s="971"/>
      <c r="CQ205" s="971"/>
      <c r="CR205" s="971"/>
      <c r="CS205" s="971"/>
      <c r="CT205" s="971"/>
      <c r="CU205" s="971"/>
      <c r="CV205" s="971"/>
      <c r="CW205" s="971"/>
      <c r="CX205" s="971"/>
      <c r="CY205" s="971"/>
      <c r="CZ205" s="971"/>
      <c r="DA205" s="971"/>
      <c r="DB205" s="971"/>
      <c r="DC205" s="971"/>
      <c r="DD205" s="971"/>
      <c r="DE205" s="971"/>
      <c r="DF205" s="971"/>
      <c r="DG205" s="971"/>
      <c r="DH205" s="971"/>
      <c r="DI205" s="971"/>
      <c r="DJ205" s="971"/>
      <c r="DK205" s="971"/>
      <c r="DL205" s="971"/>
      <c r="DM205" s="971"/>
      <c r="DN205" s="971"/>
      <c r="DO205" s="971"/>
      <c r="DP205" s="971"/>
      <c r="DQ205" s="971"/>
      <c r="DR205" s="971"/>
      <c r="DS205" s="971"/>
      <c r="DT205" s="971"/>
      <c r="DU205" s="971"/>
      <c r="DV205" s="971"/>
      <c r="DW205" s="971"/>
      <c r="DX205" s="971"/>
      <c r="DY205" s="971"/>
      <c r="DZ205" s="971"/>
      <c r="EA205" s="971"/>
      <c r="EB205" s="971"/>
      <c r="EC205" s="971"/>
      <c r="ED205" s="971"/>
      <c r="EE205" s="971"/>
      <c r="EF205" s="971"/>
      <c r="EG205" s="971"/>
      <c r="EH205" s="971"/>
      <c r="EI205" s="971"/>
      <c r="EJ205" s="971"/>
      <c r="EK205" s="971"/>
      <c r="EL205" s="971"/>
      <c r="EM205" s="971"/>
      <c r="EN205" s="971"/>
      <c r="EO205" s="971"/>
      <c r="EP205" s="971"/>
      <c r="EQ205" s="971"/>
      <c r="ER205" s="971"/>
      <c r="ES205" s="971"/>
      <c r="ET205" s="971"/>
      <c r="EU205" s="971"/>
      <c r="EV205" s="971"/>
      <c r="EW205" s="971"/>
      <c r="EX205" s="971"/>
      <c r="EY205" s="971"/>
      <c r="EZ205" s="971"/>
      <c r="FA205" s="971"/>
      <c r="FB205" s="971"/>
      <c r="FC205" s="971"/>
      <c r="FD205" s="971"/>
      <c r="FE205" s="971"/>
      <c r="FF205" s="971"/>
      <c r="FG205" s="971"/>
      <c r="FH205" s="971"/>
      <c r="FI205" s="971"/>
      <c r="FJ205" s="971"/>
      <c r="FK205" s="971"/>
      <c r="FL205" s="971"/>
      <c r="FM205" s="971"/>
      <c r="FN205" s="971"/>
      <c r="FO205" s="971"/>
      <c r="FP205" s="971"/>
      <c r="FQ205" s="971"/>
      <c r="FR205" s="971"/>
      <c r="FS205" s="971"/>
      <c r="FT205" s="971"/>
      <c r="FU205" s="971"/>
      <c r="FV205" s="971"/>
      <c r="FW205" s="971"/>
      <c r="FX205" s="971"/>
      <c r="FY205" s="971"/>
      <c r="FZ205" s="971"/>
      <c r="GA205" s="971"/>
      <c r="GB205" s="971"/>
      <c r="GC205" s="971"/>
      <c r="GD205" s="971"/>
      <c r="GE205" s="971"/>
      <c r="GF205" s="971"/>
      <c r="GG205" s="971"/>
      <c r="GH205" s="971"/>
      <c r="GI205" s="971"/>
      <c r="GJ205" s="971"/>
      <c r="GK205" s="971"/>
    </row>
    <row r="206" spans="1:193" s="947" customFormat="1">
      <c r="A206" s="935"/>
      <c r="B206" s="936"/>
      <c r="C206" s="945"/>
      <c r="D206" s="945"/>
      <c r="E206" s="946"/>
      <c r="F206" s="946"/>
      <c r="G206" s="946"/>
      <c r="H206" s="945"/>
      <c r="I206" s="945"/>
      <c r="J206" s="945"/>
      <c r="K206" s="945"/>
      <c r="L206" s="945"/>
      <c r="M206" s="945"/>
      <c r="N206" s="945"/>
      <c r="O206" s="945"/>
      <c r="P206" s="945"/>
      <c r="Q206" s="945"/>
      <c r="R206" s="945"/>
      <c r="S206" s="945"/>
      <c r="T206" s="945"/>
      <c r="U206" s="945"/>
      <c r="V206" s="945"/>
      <c r="W206" s="945"/>
      <c r="X206" s="945"/>
      <c r="Y206" s="945"/>
      <c r="Z206" s="945"/>
      <c r="AA206" s="945"/>
      <c r="AB206" s="945"/>
      <c r="AC206" s="945"/>
      <c r="AD206" s="945"/>
      <c r="AE206" s="945"/>
      <c r="AF206" s="945"/>
      <c r="AG206" s="945"/>
      <c r="AH206" s="945"/>
      <c r="AI206" s="945"/>
      <c r="AJ206" s="945"/>
      <c r="AK206" s="945"/>
      <c r="AL206" s="945"/>
      <c r="AM206" s="945"/>
      <c r="AN206" s="945"/>
      <c r="AO206" s="945"/>
      <c r="AP206" s="945"/>
      <c r="AQ206" s="945"/>
      <c r="AR206" s="945"/>
      <c r="AS206" s="945"/>
      <c r="AT206" s="945"/>
      <c r="AU206" s="945"/>
      <c r="AV206" s="945"/>
      <c r="AW206" s="945"/>
      <c r="AX206" s="945"/>
      <c r="AY206" s="945"/>
      <c r="AZ206" s="945"/>
      <c r="BA206" s="945"/>
      <c r="BB206" s="945"/>
      <c r="BC206" s="945"/>
      <c r="BD206" s="945"/>
      <c r="BE206" s="945"/>
      <c r="BF206" s="945"/>
      <c r="BG206" s="973"/>
      <c r="BH206" s="971"/>
      <c r="BI206" s="971"/>
      <c r="BJ206" s="971"/>
      <c r="BK206" s="971"/>
      <c r="BL206" s="971"/>
      <c r="BM206" s="971"/>
      <c r="BN206" s="971"/>
      <c r="BO206" s="971"/>
      <c r="BP206" s="971"/>
      <c r="BQ206" s="971"/>
      <c r="BR206" s="971"/>
      <c r="BS206" s="971"/>
      <c r="BT206" s="971"/>
      <c r="BU206" s="971"/>
      <c r="BV206" s="971"/>
      <c r="BW206" s="971"/>
      <c r="BX206" s="971"/>
      <c r="BY206" s="971"/>
      <c r="BZ206" s="971"/>
      <c r="CA206" s="971"/>
      <c r="CB206" s="971"/>
      <c r="CC206" s="971"/>
      <c r="CD206" s="971"/>
      <c r="CE206" s="971"/>
      <c r="CF206" s="971"/>
      <c r="CG206" s="971"/>
      <c r="CH206" s="971"/>
      <c r="CI206" s="971"/>
      <c r="CJ206" s="971"/>
      <c r="CK206" s="971"/>
      <c r="CL206" s="971"/>
      <c r="CM206" s="971"/>
      <c r="CN206" s="971"/>
      <c r="CO206" s="971"/>
      <c r="CP206" s="971"/>
      <c r="CQ206" s="971"/>
      <c r="CR206" s="971"/>
      <c r="CS206" s="971"/>
      <c r="CT206" s="971"/>
      <c r="CU206" s="971"/>
      <c r="CV206" s="971"/>
      <c r="CW206" s="971"/>
      <c r="CX206" s="971"/>
      <c r="CY206" s="971"/>
      <c r="CZ206" s="971"/>
      <c r="DA206" s="971"/>
      <c r="DB206" s="971"/>
      <c r="DC206" s="971"/>
      <c r="DD206" s="971"/>
      <c r="DE206" s="971"/>
      <c r="DF206" s="971"/>
      <c r="DG206" s="971"/>
      <c r="DH206" s="971"/>
      <c r="DI206" s="971"/>
      <c r="DJ206" s="971"/>
      <c r="DK206" s="971"/>
      <c r="DL206" s="971"/>
      <c r="DM206" s="971"/>
      <c r="DN206" s="971"/>
      <c r="DO206" s="971"/>
      <c r="DP206" s="971"/>
      <c r="DQ206" s="971"/>
      <c r="DR206" s="971"/>
      <c r="DS206" s="971"/>
      <c r="DT206" s="971"/>
      <c r="DU206" s="971"/>
      <c r="DV206" s="971"/>
      <c r="DW206" s="971"/>
      <c r="DX206" s="971"/>
      <c r="DY206" s="971"/>
      <c r="DZ206" s="971"/>
      <c r="EA206" s="971"/>
      <c r="EB206" s="971"/>
      <c r="EC206" s="971"/>
      <c r="ED206" s="971"/>
      <c r="EE206" s="971"/>
      <c r="EF206" s="971"/>
      <c r="EG206" s="971"/>
      <c r="EH206" s="971"/>
      <c r="EI206" s="971"/>
      <c r="EJ206" s="971"/>
      <c r="EK206" s="971"/>
      <c r="EL206" s="971"/>
      <c r="EM206" s="971"/>
      <c r="EN206" s="971"/>
      <c r="EO206" s="971"/>
      <c r="EP206" s="971"/>
      <c r="EQ206" s="971"/>
      <c r="ER206" s="971"/>
      <c r="ES206" s="971"/>
      <c r="ET206" s="971"/>
      <c r="EU206" s="971"/>
      <c r="EV206" s="971"/>
      <c r="EW206" s="971"/>
      <c r="EX206" s="971"/>
      <c r="EY206" s="971"/>
      <c r="EZ206" s="971"/>
      <c r="FA206" s="971"/>
      <c r="FB206" s="971"/>
      <c r="FC206" s="971"/>
      <c r="FD206" s="971"/>
      <c r="FE206" s="971"/>
      <c r="FF206" s="971"/>
      <c r="FG206" s="971"/>
      <c r="FH206" s="971"/>
      <c r="FI206" s="971"/>
      <c r="FJ206" s="971"/>
      <c r="FK206" s="971"/>
      <c r="FL206" s="971"/>
      <c r="FM206" s="971"/>
      <c r="FN206" s="971"/>
      <c r="FO206" s="971"/>
      <c r="FP206" s="971"/>
      <c r="FQ206" s="971"/>
      <c r="FR206" s="971"/>
      <c r="FS206" s="971"/>
      <c r="FT206" s="971"/>
      <c r="FU206" s="971"/>
      <c r="FV206" s="971"/>
      <c r="FW206" s="971"/>
      <c r="FX206" s="971"/>
      <c r="FY206" s="971"/>
      <c r="FZ206" s="971"/>
      <c r="GA206" s="971"/>
      <c r="GB206" s="971"/>
      <c r="GC206" s="971"/>
      <c r="GD206" s="971"/>
      <c r="GE206" s="971"/>
      <c r="GF206" s="971"/>
      <c r="GG206" s="971"/>
      <c r="GH206" s="971"/>
      <c r="GI206" s="971"/>
      <c r="GJ206" s="971"/>
      <c r="GK206" s="971"/>
    </row>
    <row r="207" spans="1:193" s="947" customFormat="1">
      <c r="A207" s="935"/>
      <c r="B207" s="936"/>
      <c r="C207" s="945"/>
      <c r="D207" s="945"/>
      <c r="E207" s="946"/>
      <c r="F207" s="946"/>
      <c r="G207" s="946"/>
      <c r="H207" s="945"/>
      <c r="I207" s="945"/>
      <c r="J207" s="945"/>
      <c r="K207" s="945"/>
      <c r="L207" s="945"/>
      <c r="M207" s="945"/>
      <c r="N207" s="945"/>
      <c r="O207" s="945"/>
      <c r="P207" s="945"/>
      <c r="Q207" s="945"/>
      <c r="R207" s="945"/>
      <c r="S207" s="945"/>
      <c r="T207" s="945"/>
      <c r="U207" s="945"/>
      <c r="V207" s="945"/>
      <c r="W207" s="945"/>
      <c r="X207" s="945"/>
      <c r="Y207" s="945"/>
      <c r="Z207" s="945"/>
      <c r="AA207" s="945"/>
      <c r="AB207" s="945"/>
      <c r="AC207" s="945"/>
      <c r="AD207" s="945"/>
      <c r="AE207" s="945"/>
      <c r="AF207" s="945"/>
      <c r="AG207" s="945"/>
      <c r="AH207" s="945"/>
      <c r="AI207" s="945"/>
      <c r="AJ207" s="945"/>
      <c r="AK207" s="945"/>
      <c r="AL207" s="945"/>
      <c r="AM207" s="945"/>
      <c r="AN207" s="945"/>
      <c r="AO207" s="945"/>
      <c r="AP207" s="945"/>
      <c r="AQ207" s="945"/>
      <c r="AR207" s="945"/>
      <c r="AS207" s="945"/>
      <c r="AT207" s="945"/>
      <c r="AU207" s="945"/>
      <c r="AV207" s="945"/>
      <c r="AW207" s="945"/>
      <c r="AX207" s="945"/>
      <c r="AY207" s="945"/>
      <c r="AZ207" s="945"/>
      <c r="BA207" s="945"/>
      <c r="BB207" s="945"/>
      <c r="BC207" s="945"/>
      <c r="BD207" s="945"/>
      <c r="BE207" s="945"/>
      <c r="BF207" s="945"/>
      <c r="BG207" s="973"/>
      <c r="BH207" s="971"/>
      <c r="BI207" s="971"/>
      <c r="BJ207" s="971"/>
      <c r="BK207" s="971"/>
      <c r="BL207" s="971"/>
      <c r="BM207" s="971"/>
      <c r="BN207" s="971"/>
      <c r="BO207" s="971"/>
      <c r="BP207" s="971"/>
      <c r="BQ207" s="971"/>
      <c r="BR207" s="971"/>
      <c r="BS207" s="971"/>
      <c r="BT207" s="971"/>
      <c r="BU207" s="971"/>
      <c r="BV207" s="971"/>
      <c r="BW207" s="971"/>
      <c r="BX207" s="971"/>
      <c r="BY207" s="971"/>
      <c r="BZ207" s="971"/>
      <c r="CA207" s="971"/>
      <c r="CB207" s="971"/>
      <c r="CC207" s="971"/>
      <c r="CD207" s="971"/>
      <c r="CE207" s="971"/>
      <c r="CF207" s="971"/>
      <c r="CG207" s="971"/>
      <c r="CH207" s="971"/>
      <c r="CI207" s="971"/>
      <c r="CJ207" s="971"/>
      <c r="CK207" s="971"/>
      <c r="CL207" s="971"/>
      <c r="CM207" s="971"/>
      <c r="CN207" s="971"/>
      <c r="CO207" s="971"/>
      <c r="CP207" s="971"/>
      <c r="CQ207" s="971"/>
      <c r="CR207" s="971"/>
      <c r="CS207" s="971"/>
      <c r="CT207" s="971"/>
      <c r="CU207" s="971"/>
      <c r="CV207" s="971"/>
      <c r="CW207" s="971"/>
      <c r="CX207" s="971"/>
      <c r="CY207" s="971"/>
      <c r="CZ207" s="971"/>
      <c r="DA207" s="971"/>
      <c r="DB207" s="971"/>
      <c r="DC207" s="971"/>
      <c r="DD207" s="971"/>
      <c r="DE207" s="971"/>
      <c r="DF207" s="971"/>
      <c r="DG207" s="971"/>
      <c r="DH207" s="971"/>
      <c r="DI207" s="971"/>
      <c r="DJ207" s="971"/>
      <c r="DK207" s="971"/>
      <c r="DL207" s="971"/>
      <c r="DM207" s="971"/>
      <c r="DN207" s="971"/>
      <c r="DO207" s="971"/>
      <c r="DP207" s="971"/>
      <c r="DQ207" s="971"/>
      <c r="DR207" s="971"/>
      <c r="DS207" s="971"/>
      <c r="DT207" s="971"/>
      <c r="DU207" s="971"/>
      <c r="DV207" s="971"/>
      <c r="DW207" s="971"/>
      <c r="DX207" s="971"/>
      <c r="DY207" s="971"/>
      <c r="DZ207" s="971"/>
      <c r="EA207" s="971"/>
      <c r="EB207" s="971"/>
      <c r="EC207" s="971"/>
      <c r="ED207" s="971"/>
      <c r="EE207" s="971"/>
      <c r="EF207" s="971"/>
      <c r="EG207" s="971"/>
      <c r="EH207" s="971"/>
      <c r="EI207" s="971"/>
      <c r="EJ207" s="971"/>
      <c r="EK207" s="971"/>
      <c r="EL207" s="971"/>
      <c r="EM207" s="971"/>
      <c r="EN207" s="971"/>
      <c r="EO207" s="971"/>
      <c r="EP207" s="971"/>
      <c r="EQ207" s="971"/>
      <c r="ER207" s="971"/>
      <c r="ES207" s="971"/>
      <c r="ET207" s="971"/>
      <c r="EU207" s="971"/>
      <c r="EV207" s="971"/>
      <c r="EW207" s="971"/>
      <c r="EX207" s="971"/>
      <c r="EY207" s="971"/>
      <c r="EZ207" s="971"/>
      <c r="FA207" s="971"/>
      <c r="FB207" s="971"/>
      <c r="FC207" s="971"/>
      <c r="FD207" s="971"/>
      <c r="FE207" s="971"/>
      <c r="FF207" s="971"/>
      <c r="FG207" s="971"/>
      <c r="FH207" s="971"/>
      <c r="FI207" s="971"/>
      <c r="FJ207" s="971"/>
      <c r="FK207" s="971"/>
      <c r="FL207" s="971"/>
      <c r="FM207" s="971"/>
      <c r="FN207" s="971"/>
      <c r="FO207" s="971"/>
      <c r="FP207" s="971"/>
      <c r="FQ207" s="971"/>
      <c r="FR207" s="971"/>
      <c r="FS207" s="971"/>
      <c r="FT207" s="971"/>
      <c r="FU207" s="971"/>
      <c r="FV207" s="971"/>
      <c r="FW207" s="971"/>
      <c r="FX207" s="971"/>
      <c r="FY207" s="971"/>
      <c r="FZ207" s="971"/>
      <c r="GA207" s="971"/>
      <c r="GB207" s="971"/>
      <c r="GC207" s="971"/>
      <c r="GD207" s="971"/>
      <c r="GE207" s="971"/>
      <c r="GF207" s="971"/>
      <c r="GG207" s="971"/>
      <c r="GH207" s="971"/>
      <c r="GI207" s="971"/>
      <c r="GJ207" s="971"/>
      <c r="GK207" s="971"/>
    </row>
    <row r="208" spans="1:193" s="947" customFormat="1">
      <c r="A208" s="935"/>
      <c r="B208" s="936"/>
      <c r="C208" s="945"/>
      <c r="D208" s="945"/>
      <c r="E208" s="946"/>
      <c r="F208" s="946"/>
      <c r="G208" s="946"/>
      <c r="H208" s="945"/>
      <c r="I208" s="945"/>
      <c r="J208" s="945"/>
      <c r="K208" s="945"/>
      <c r="L208" s="945"/>
      <c r="M208" s="945"/>
      <c r="N208" s="945"/>
      <c r="O208" s="945"/>
      <c r="P208" s="945"/>
      <c r="Q208" s="945"/>
      <c r="R208" s="945"/>
      <c r="S208" s="945"/>
      <c r="T208" s="945"/>
      <c r="U208" s="945"/>
      <c r="V208" s="945"/>
      <c r="W208" s="945"/>
      <c r="X208" s="945"/>
      <c r="Y208" s="945"/>
      <c r="Z208" s="945"/>
      <c r="AA208" s="945"/>
      <c r="AB208" s="945"/>
      <c r="AC208" s="945"/>
      <c r="AD208" s="945"/>
      <c r="AE208" s="945"/>
      <c r="AF208" s="945"/>
      <c r="AG208" s="945"/>
      <c r="AH208" s="945"/>
      <c r="AI208" s="945"/>
      <c r="AJ208" s="945"/>
      <c r="AK208" s="945"/>
      <c r="AL208" s="945"/>
      <c r="AM208" s="945"/>
      <c r="AN208" s="945"/>
      <c r="AO208" s="945"/>
      <c r="AP208" s="945"/>
      <c r="AQ208" s="945"/>
      <c r="AR208" s="945"/>
      <c r="AS208" s="945"/>
      <c r="AT208" s="945"/>
      <c r="AU208" s="945"/>
      <c r="AV208" s="945"/>
      <c r="AW208" s="945"/>
      <c r="AX208" s="945"/>
      <c r="AY208" s="945"/>
      <c r="AZ208" s="945"/>
      <c r="BA208" s="945"/>
      <c r="BB208" s="945"/>
      <c r="BC208" s="945"/>
      <c r="BD208" s="945"/>
      <c r="BE208" s="945"/>
      <c r="BF208" s="945"/>
      <c r="BG208" s="973"/>
      <c r="BH208" s="971"/>
      <c r="BI208" s="971"/>
      <c r="BJ208" s="971"/>
      <c r="BK208" s="971"/>
      <c r="BL208" s="971"/>
      <c r="BM208" s="971"/>
      <c r="BN208" s="971"/>
      <c r="BO208" s="971"/>
      <c r="BP208" s="971"/>
      <c r="BQ208" s="971"/>
      <c r="BR208" s="971"/>
      <c r="BS208" s="971"/>
      <c r="BT208" s="971"/>
      <c r="BU208" s="971"/>
      <c r="BV208" s="971"/>
      <c r="BW208" s="971"/>
      <c r="BX208" s="971"/>
      <c r="BY208" s="971"/>
      <c r="BZ208" s="971"/>
      <c r="CA208" s="971"/>
      <c r="CB208" s="971"/>
      <c r="CC208" s="971"/>
      <c r="CD208" s="971"/>
      <c r="CE208" s="971"/>
      <c r="CF208" s="971"/>
      <c r="CG208" s="971"/>
      <c r="CH208" s="971"/>
      <c r="CI208" s="971"/>
      <c r="CJ208" s="971"/>
      <c r="CK208" s="971"/>
      <c r="CL208" s="971"/>
      <c r="CM208" s="971"/>
      <c r="CN208" s="971"/>
      <c r="CO208" s="971"/>
      <c r="CP208" s="971"/>
      <c r="CQ208" s="971"/>
      <c r="CR208" s="971"/>
      <c r="CS208" s="971"/>
      <c r="CT208" s="971"/>
      <c r="CU208" s="971"/>
      <c r="CV208" s="971"/>
      <c r="CW208" s="971"/>
      <c r="CX208" s="971"/>
      <c r="CY208" s="971"/>
      <c r="CZ208" s="971"/>
      <c r="DA208" s="971"/>
      <c r="DB208" s="971"/>
      <c r="DC208" s="971"/>
      <c r="DD208" s="971"/>
      <c r="DE208" s="971"/>
      <c r="DF208" s="971"/>
      <c r="DG208" s="971"/>
      <c r="DH208" s="971"/>
      <c r="DI208" s="971"/>
      <c r="DJ208" s="971"/>
      <c r="DK208" s="971"/>
      <c r="DL208" s="971"/>
      <c r="DM208" s="971"/>
      <c r="DN208" s="971"/>
      <c r="DO208" s="971"/>
      <c r="DP208" s="971"/>
      <c r="DQ208" s="971"/>
      <c r="DR208" s="971"/>
      <c r="DS208" s="971"/>
      <c r="DT208" s="971"/>
      <c r="DU208" s="971"/>
      <c r="DV208" s="971"/>
      <c r="DW208" s="971"/>
      <c r="DX208" s="971"/>
      <c r="DY208" s="971"/>
      <c r="DZ208" s="971"/>
      <c r="EA208" s="971"/>
      <c r="EB208" s="971"/>
      <c r="EC208" s="971"/>
      <c r="ED208" s="971"/>
      <c r="EE208" s="971"/>
      <c r="EF208" s="971"/>
      <c r="EG208" s="971"/>
      <c r="EH208" s="971"/>
      <c r="EI208" s="971"/>
      <c r="EJ208" s="971"/>
      <c r="EK208" s="971"/>
      <c r="EL208" s="971"/>
      <c r="EM208" s="971"/>
      <c r="EN208" s="971"/>
      <c r="EO208" s="971"/>
      <c r="EP208" s="971"/>
      <c r="EQ208" s="971"/>
      <c r="ER208" s="971"/>
      <c r="ES208" s="971"/>
      <c r="ET208" s="971"/>
      <c r="EU208" s="971"/>
      <c r="EV208" s="971"/>
      <c r="EW208" s="971"/>
      <c r="EX208" s="971"/>
      <c r="EY208" s="971"/>
      <c r="EZ208" s="971"/>
      <c r="FA208" s="971"/>
      <c r="FB208" s="971"/>
      <c r="FC208" s="971"/>
      <c r="FD208" s="971"/>
      <c r="FE208" s="971"/>
      <c r="FF208" s="971"/>
      <c r="FG208" s="971"/>
      <c r="FH208" s="971"/>
      <c r="FI208" s="971"/>
      <c r="FJ208" s="971"/>
      <c r="FK208" s="971"/>
      <c r="FL208" s="971"/>
      <c r="FM208" s="971"/>
      <c r="FN208" s="971"/>
      <c r="FO208" s="971"/>
      <c r="FP208" s="971"/>
      <c r="FQ208" s="971"/>
      <c r="FR208" s="971"/>
      <c r="FS208" s="971"/>
      <c r="FT208" s="971"/>
      <c r="FU208" s="971"/>
      <c r="FV208" s="971"/>
      <c r="FW208" s="971"/>
      <c r="FX208" s="971"/>
      <c r="FY208" s="971"/>
      <c r="FZ208" s="971"/>
      <c r="GA208" s="971"/>
      <c r="GB208" s="971"/>
      <c r="GC208" s="971"/>
      <c r="GD208" s="971"/>
      <c r="GE208" s="971"/>
      <c r="GF208" s="971"/>
      <c r="GG208" s="971"/>
      <c r="GH208" s="971"/>
      <c r="GI208" s="971"/>
      <c r="GJ208" s="971"/>
      <c r="GK208" s="971"/>
    </row>
    <row r="209" spans="1:193" s="947" customFormat="1">
      <c r="A209" s="935"/>
      <c r="B209" s="936"/>
      <c r="C209" s="945"/>
      <c r="D209" s="945"/>
      <c r="E209" s="946"/>
      <c r="F209" s="946"/>
      <c r="G209" s="946"/>
      <c r="H209" s="945"/>
      <c r="I209" s="945"/>
      <c r="J209" s="945"/>
      <c r="K209" s="945"/>
      <c r="L209" s="945"/>
      <c r="M209" s="945"/>
      <c r="N209" s="945"/>
      <c r="O209" s="945"/>
      <c r="P209" s="945"/>
      <c r="Q209" s="945"/>
      <c r="R209" s="945"/>
      <c r="S209" s="945"/>
      <c r="T209" s="945"/>
      <c r="U209" s="945"/>
      <c r="V209" s="945"/>
      <c r="W209" s="945"/>
      <c r="X209" s="945"/>
      <c r="Y209" s="945"/>
      <c r="Z209" s="945"/>
      <c r="AA209" s="945"/>
      <c r="AB209" s="945"/>
      <c r="AC209" s="945"/>
      <c r="AD209" s="945"/>
      <c r="AE209" s="945"/>
      <c r="AF209" s="945"/>
      <c r="AG209" s="945"/>
      <c r="AH209" s="945"/>
      <c r="AI209" s="945"/>
      <c r="AJ209" s="945"/>
      <c r="AK209" s="945"/>
      <c r="AL209" s="945"/>
      <c r="AM209" s="945"/>
      <c r="AN209" s="945"/>
      <c r="AO209" s="945"/>
      <c r="AP209" s="945"/>
      <c r="AQ209" s="945"/>
      <c r="AR209" s="945"/>
      <c r="AS209" s="945"/>
      <c r="AT209" s="945"/>
      <c r="AU209" s="945"/>
      <c r="AV209" s="945"/>
      <c r="AW209" s="945"/>
      <c r="AX209" s="945"/>
      <c r="AY209" s="945"/>
      <c r="AZ209" s="945"/>
      <c r="BA209" s="945"/>
      <c r="BB209" s="945"/>
      <c r="BC209" s="945"/>
      <c r="BD209" s="945"/>
      <c r="BE209" s="945"/>
      <c r="BF209" s="945"/>
      <c r="BG209" s="973"/>
      <c r="BH209" s="971"/>
      <c r="BI209" s="971"/>
      <c r="BJ209" s="971"/>
      <c r="BK209" s="971"/>
      <c r="BL209" s="971"/>
      <c r="BM209" s="971"/>
      <c r="BN209" s="971"/>
      <c r="BO209" s="971"/>
      <c r="BP209" s="971"/>
      <c r="BQ209" s="971"/>
      <c r="BR209" s="971"/>
      <c r="BS209" s="971"/>
      <c r="BT209" s="971"/>
      <c r="BU209" s="971"/>
      <c r="BV209" s="971"/>
      <c r="BW209" s="971"/>
      <c r="BX209" s="971"/>
      <c r="BY209" s="971"/>
      <c r="BZ209" s="971"/>
      <c r="CA209" s="971"/>
      <c r="CB209" s="971"/>
      <c r="CC209" s="971"/>
      <c r="CD209" s="971"/>
      <c r="CE209" s="971"/>
      <c r="CF209" s="971"/>
      <c r="CG209" s="971"/>
      <c r="CH209" s="971"/>
      <c r="CI209" s="971"/>
      <c r="CJ209" s="971"/>
      <c r="CK209" s="971"/>
      <c r="CL209" s="971"/>
      <c r="CM209" s="971"/>
      <c r="CN209" s="971"/>
      <c r="CO209" s="971"/>
      <c r="CP209" s="971"/>
      <c r="CQ209" s="971"/>
      <c r="CR209" s="971"/>
      <c r="CS209" s="971"/>
      <c r="CT209" s="971"/>
      <c r="CU209" s="971"/>
      <c r="CV209" s="971"/>
      <c r="CW209" s="971"/>
      <c r="CX209" s="971"/>
      <c r="CY209" s="971"/>
      <c r="CZ209" s="971"/>
      <c r="DA209" s="971"/>
      <c r="DB209" s="971"/>
      <c r="DC209" s="971"/>
      <c r="DD209" s="971"/>
      <c r="DE209" s="971"/>
      <c r="DF209" s="971"/>
      <c r="DG209" s="971"/>
      <c r="DH209" s="971"/>
      <c r="DI209" s="971"/>
      <c r="DJ209" s="971"/>
      <c r="DK209" s="971"/>
      <c r="DL209" s="971"/>
      <c r="DM209" s="971"/>
      <c r="DN209" s="971"/>
      <c r="DO209" s="971"/>
      <c r="DP209" s="971"/>
      <c r="DQ209" s="971"/>
      <c r="DR209" s="971"/>
      <c r="DS209" s="971"/>
      <c r="DT209" s="971"/>
      <c r="DU209" s="971"/>
      <c r="DV209" s="971"/>
      <c r="DW209" s="971"/>
      <c r="DX209" s="971"/>
      <c r="DY209" s="971"/>
      <c r="DZ209" s="971"/>
      <c r="EA209" s="971"/>
      <c r="EB209" s="971"/>
      <c r="EC209" s="971"/>
      <c r="ED209" s="971"/>
      <c r="EE209" s="971"/>
      <c r="EF209" s="971"/>
      <c r="EG209" s="971"/>
      <c r="EH209" s="971"/>
      <c r="EI209" s="971"/>
      <c r="EJ209" s="971"/>
      <c r="EK209" s="971"/>
      <c r="EL209" s="971"/>
      <c r="EM209" s="971"/>
      <c r="EN209" s="971"/>
      <c r="EO209" s="971"/>
      <c r="EP209" s="971"/>
      <c r="EQ209" s="971"/>
      <c r="ER209" s="971"/>
      <c r="ES209" s="971"/>
      <c r="ET209" s="971"/>
      <c r="EU209" s="971"/>
      <c r="EV209" s="971"/>
      <c r="EW209" s="971"/>
      <c r="EX209" s="971"/>
      <c r="EY209" s="971"/>
      <c r="EZ209" s="971"/>
      <c r="FA209" s="971"/>
      <c r="FB209" s="971"/>
      <c r="FC209" s="971"/>
      <c r="FD209" s="971"/>
      <c r="FE209" s="971"/>
      <c r="FF209" s="971"/>
      <c r="FG209" s="971"/>
      <c r="FH209" s="971"/>
      <c r="FI209" s="971"/>
      <c r="FJ209" s="971"/>
      <c r="FK209" s="971"/>
      <c r="FL209" s="971"/>
      <c r="FM209" s="971"/>
      <c r="FN209" s="971"/>
      <c r="FO209" s="971"/>
      <c r="FP209" s="971"/>
      <c r="FQ209" s="971"/>
      <c r="FR209" s="971"/>
      <c r="FS209" s="971"/>
      <c r="FT209" s="971"/>
      <c r="FU209" s="971"/>
      <c r="FV209" s="971"/>
      <c r="FW209" s="971"/>
      <c r="FX209" s="971"/>
      <c r="FY209" s="971"/>
      <c r="FZ209" s="971"/>
      <c r="GA209" s="971"/>
      <c r="GB209" s="971"/>
      <c r="GC209" s="971"/>
      <c r="GD209" s="971"/>
      <c r="GE209" s="971"/>
      <c r="GF209" s="971"/>
      <c r="GG209" s="971"/>
      <c r="GH209" s="971"/>
      <c r="GI209" s="971"/>
      <c r="GJ209" s="971"/>
      <c r="GK209" s="971"/>
    </row>
    <row r="210" spans="1:193" s="947" customFormat="1">
      <c r="A210" s="935"/>
      <c r="B210" s="936"/>
      <c r="C210" s="945"/>
      <c r="D210" s="945"/>
      <c r="E210" s="946"/>
      <c r="F210" s="946"/>
      <c r="G210" s="946"/>
      <c r="H210" s="945"/>
      <c r="I210" s="945"/>
      <c r="J210" s="945"/>
      <c r="K210" s="945"/>
      <c r="L210" s="945"/>
      <c r="M210" s="945"/>
      <c r="N210" s="945"/>
      <c r="O210" s="945"/>
      <c r="P210" s="945"/>
      <c r="Q210" s="945"/>
      <c r="R210" s="945"/>
      <c r="S210" s="945"/>
      <c r="T210" s="945"/>
      <c r="U210" s="945"/>
      <c r="V210" s="945"/>
      <c r="W210" s="945"/>
      <c r="X210" s="945"/>
      <c r="Y210" s="945"/>
      <c r="Z210" s="945"/>
      <c r="AA210" s="945"/>
      <c r="AB210" s="945"/>
      <c r="AC210" s="945"/>
      <c r="AD210" s="945"/>
      <c r="AE210" s="945"/>
      <c r="AF210" s="945"/>
      <c r="AG210" s="945"/>
      <c r="AH210" s="945"/>
      <c r="AI210" s="945"/>
      <c r="AJ210" s="945"/>
      <c r="AK210" s="945"/>
      <c r="AL210" s="945"/>
      <c r="AM210" s="945"/>
      <c r="AN210" s="945"/>
      <c r="AO210" s="945"/>
      <c r="AP210" s="945"/>
      <c r="AQ210" s="945"/>
      <c r="AR210" s="945"/>
      <c r="AS210" s="945"/>
      <c r="AT210" s="945"/>
      <c r="AU210" s="945"/>
      <c r="AV210" s="945"/>
      <c r="AW210" s="945"/>
      <c r="AX210" s="945"/>
      <c r="AY210" s="945"/>
      <c r="AZ210" s="945"/>
      <c r="BA210" s="945"/>
      <c r="BB210" s="945"/>
      <c r="BC210" s="945"/>
      <c r="BD210" s="945"/>
      <c r="BE210" s="945"/>
      <c r="BF210" s="945"/>
      <c r="BG210" s="973"/>
      <c r="BH210" s="971"/>
      <c r="BI210" s="971"/>
      <c r="BJ210" s="971"/>
      <c r="BK210" s="971"/>
      <c r="BL210" s="971"/>
      <c r="BM210" s="971"/>
      <c r="BN210" s="971"/>
      <c r="BO210" s="971"/>
      <c r="BP210" s="971"/>
      <c r="BQ210" s="971"/>
      <c r="BR210" s="971"/>
      <c r="BS210" s="971"/>
      <c r="BT210" s="971"/>
      <c r="BU210" s="971"/>
      <c r="BV210" s="971"/>
      <c r="BW210" s="971"/>
      <c r="BX210" s="971"/>
      <c r="BY210" s="971"/>
      <c r="BZ210" s="971"/>
      <c r="CA210" s="971"/>
      <c r="CB210" s="971"/>
      <c r="CC210" s="971"/>
      <c r="CD210" s="971"/>
      <c r="CE210" s="971"/>
      <c r="CF210" s="971"/>
      <c r="CG210" s="971"/>
      <c r="CH210" s="971"/>
      <c r="CI210" s="971"/>
      <c r="CJ210" s="971"/>
      <c r="CK210" s="971"/>
      <c r="CL210" s="971"/>
      <c r="CM210" s="971"/>
      <c r="CN210" s="971"/>
      <c r="CO210" s="971"/>
      <c r="CP210" s="971"/>
      <c r="CQ210" s="971"/>
      <c r="CR210" s="971"/>
      <c r="CS210" s="971"/>
      <c r="CT210" s="971"/>
      <c r="CU210" s="971"/>
      <c r="CV210" s="971"/>
      <c r="CW210" s="971"/>
      <c r="CX210" s="971"/>
      <c r="CY210" s="971"/>
      <c r="CZ210" s="971"/>
      <c r="DA210" s="971"/>
      <c r="DB210" s="971"/>
      <c r="DC210" s="971"/>
      <c r="DD210" s="971"/>
      <c r="DE210" s="971"/>
      <c r="DF210" s="971"/>
      <c r="DG210" s="971"/>
      <c r="DH210" s="971"/>
      <c r="DI210" s="971"/>
      <c r="DJ210" s="971"/>
      <c r="DK210" s="971"/>
      <c r="DL210" s="971"/>
      <c r="DM210" s="971"/>
      <c r="DN210" s="971"/>
      <c r="DO210" s="971"/>
      <c r="DP210" s="971"/>
      <c r="DQ210" s="971"/>
      <c r="DR210" s="971"/>
      <c r="DS210" s="971"/>
      <c r="DT210" s="971"/>
      <c r="DU210" s="971"/>
      <c r="DV210" s="971"/>
      <c r="DW210" s="971"/>
      <c r="DX210" s="971"/>
      <c r="DY210" s="971"/>
      <c r="DZ210" s="971"/>
      <c r="EA210" s="971"/>
      <c r="EB210" s="971"/>
      <c r="EC210" s="971"/>
      <c r="ED210" s="971"/>
      <c r="EE210" s="971"/>
      <c r="EF210" s="971"/>
      <c r="EG210" s="971"/>
      <c r="EH210" s="971"/>
      <c r="EI210" s="971"/>
      <c r="EJ210" s="971"/>
      <c r="EK210" s="971"/>
      <c r="EL210" s="971"/>
      <c r="EM210" s="971"/>
      <c r="EN210" s="971"/>
      <c r="EO210" s="971"/>
      <c r="EP210" s="971"/>
      <c r="EQ210" s="971"/>
      <c r="ER210" s="971"/>
      <c r="ES210" s="971"/>
      <c r="ET210" s="971"/>
      <c r="EU210" s="971"/>
      <c r="EV210" s="971"/>
      <c r="EW210" s="971"/>
      <c r="EX210" s="971"/>
      <c r="EY210" s="971"/>
      <c r="EZ210" s="971"/>
      <c r="FA210" s="971"/>
      <c r="FB210" s="971"/>
      <c r="FC210" s="971"/>
      <c r="FD210" s="971"/>
      <c r="FE210" s="971"/>
      <c r="FF210" s="971"/>
      <c r="FG210" s="971"/>
      <c r="FH210" s="971"/>
      <c r="FI210" s="971"/>
      <c r="FJ210" s="971"/>
      <c r="FK210" s="971"/>
      <c r="FL210" s="971"/>
      <c r="FM210" s="971"/>
      <c r="FN210" s="971"/>
      <c r="FO210" s="971"/>
      <c r="FP210" s="971"/>
      <c r="FQ210" s="971"/>
      <c r="FR210" s="971"/>
      <c r="FS210" s="971"/>
      <c r="FT210" s="971"/>
      <c r="FU210" s="971"/>
      <c r="FV210" s="971"/>
      <c r="FW210" s="971"/>
      <c r="FX210" s="971"/>
      <c r="FY210" s="971"/>
      <c r="FZ210" s="971"/>
      <c r="GA210" s="971"/>
      <c r="GB210" s="971"/>
      <c r="GC210" s="971"/>
      <c r="GD210" s="971"/>
      <c r="GE210" s="971"/>
      <c r="GF210" s="971"/>
      <c r="GG210" s="971"/>
      <c r="GH210" s="971"/>
      <c r="GI210" s="971"/>
      <c r="GJ210" s="971"/>
      <c r="GK210" s="971"/>
    </row>
    <row r="211" spans="1:193" s="947" customFormat="1">
      <c r="A211" s="935"/>
      <c r="B211" s="936"/>
      <c r="C211" s="945"/>
      <c r="D211" s="945"/>
      <c r="E211" s="946"/>
      <c r="F211" s="946"/>
      <c r="G211" s="946"/>
      <c r="H211" s="945"/>
      <c r="I211" s="945"/>
      <c r="J211" s="945"/>
      <c r="K211" s="945"/>
      <c r="L211" s="945"/>
      <c r="M211" s="945"/>
      <c r="N211" s="945"/>
      <c r="O211" s="945"/>
      <c r="P211" s="945"/>
      <c r="Q211" s="945"/>
      <c r="R211" s="945"/>
      <c r="S211" s="945"/>
      <c r="T211" s="945"/>
      <c r="U211" s="945"/>
      <c r="V211" s="945"/>
      <c r="W211" s="945"/>
      <c r="X211" s="945"/>
      <c r="Y211" s="945"/>
      <c r="Z211" s="945"/>
      <c r="AA211" s="945"/>
      <c r="AB211" s="945"/>
      <c r="AC211" s="945"/>
      <c r="AD211" s="945"/>
      <c r="AE211" s="945"/>
      <c r="AF211" s="945"/>
      <c r="AG211" s="945"/>
      <c r="AH211" s="945"/>
      <c r="AI211" s="945"/>
      <c r="AJ211" s="945"/>
      <c r="AK211" s="945"/>
      <c r="AL211" s="945"/>
      <c r="AM211" s="945"/>
      <c r="AN211" s="945"/>
      <c r="AO211" s="945"/>
      <c r="AP211" s="945"/>
      <c r="AQ211" s="945"/>
      <c r="AR211" s="945"/>
      <c r="AS211" s="945"/>
      <c r="AT211" s="945"/>
      <c r="AU211" s="945"/>
      <c r="AV211" s="945"/>
      <c r="AW211" s="945"/>
      <c r="AX211" s="945"/>
      <c r="AY211" s="945"/>
      <c r="AZ211" s="945"/>
      <c r="BA211" s="945"/>
      <c r="BB211" s="945"/>
      <c r="BC211" s="945"/>
      <c r="BD211" s="945"/>
      <c r="BE211" s="945"/>
      <c r="BF211" s="945"/>
      <c r="BG211" s="973"/>
      <c r="BH211" s="971"/>
      <c r="BI211" s="971"/>
      <c r="BJ211" s="971"/>
      <c r="BK211" s="971"/>
      <c r="BL211" s="971"/>
      <c r="BM211" s="971"/>
      <c r="BN211" s="971"/>
      <c r="BO211" s="971"/>
      <c r="BP211" s="971"/>
      <c r="BQ211" s="971"/>
      <c r="BR211" s="971"/>
      <c r="BS211" s="971"/>
      <c r="BT211" s="971"/>
      <c r="BU211" s="971"/>
      <c r="BV211" s="971"/>
      <c r="BW211" s="971"/>
      <c r="BX211" s="971"/>
      <c r="BY211" s="971"/>
      <c r="BZ211" s="971"/>
      <c r="CA211" s="971"/>
      <c r="CB211" s="971"/>
      <c r="CC211" s="971"/>
      <c r="CD211" s="971"/>
      <c r="CE211" s="971"/>
      <c r="CF211" s="971"/>
      <c r="CG211" s="971"/>
      <c r="CH211" s="971"/>
      <c r="CI211" s="971"/>
      <c r="CJ211" s="971"/>
      <c r="CK211" s="971"/>
      <c r="CL211" s="971"/>
      <c r="CM211" s="971"/>
      <c r="CN211" s="971"/>
      <c r="CO211" s="971"/>
      <c r="CP211" s="971"/>
      <c r="CQ211" s="971"/>
      <c r="CR211" s="971"/>
      <c r="CS211" s="971"/>
      <c r="CT211" s="971"/>
      <c r="CU211" s="971"/>
      <c r="CV211" s="971"/>
      <c r="CW211" s="971"/>
      <c r="CX211" s="971"/>
      <c r="CY211" s="971"/>
      <c r="CZ211" s="971"/>
      <c r="DA211" s="971"/>
      <c r="DB211" s="971"/>
      <c r="DC211" s="971"/>
      <c r="DD211" s="971"/>
      <c r="DE211" s="971"/>
      <c r="DF211" s="971"/>
      <c r="DG211" s="971"/>
      <c r="DH211" s="971"/>
      <c r="DI211" s="971"/>
      <c r="DJ211" s="971"/>
      <c r="DK211" s="971"/>
      <c r="DL211" s="971"/>
      <c r="DM211" s="971"/>
      <c r="DN211" s="971"/>
      <c r="DO211" s="971"/>
      <c r="DP211" s="971"/>
      <c r="DQ211" s="971"/>
      <c r="DR211" s="971"/>
      <c r="DS211" s="971"/>
      <c r="DT211" s="971"/>
      <c r="DU211" s="971"/>
      <c r="DV211" s="971"/>
      <c r="DW211" s="971"/>
      <c r="DX211" s="971"/>
      <c r="DY211" s="971"/>
      <c r="DZ211" s="971"/>
      <c r="EA211" s="971"/>
      <c r="EB211" s="971"/>
      <c r="EC211" s="971"/>
      <c r="ED211" s="971"/>
      <c r="EE211" s="971"/>
      <c r="EF211" s="971"/>
      <c r="EG211" s="971"/>
      <c r="EH211" s="971"/>
      <c r="EI211" s="971"/>
      <c r="EJ211" s="971"/>
      <c r="EK211" s="971"/>
      <c r="EL211" s="971"/>
      <c r="EM211" s="971"/>
      <c r="EN211" s="971"/>
      <c r="EO211" s="971"/>
      <c r="EP211" s="971"/>
      <c r="EQ211" s="971"/>
      <c r="ER211" s="971"/>
      <c r="ES211" s="971"/>
      <c r="ET211" s="971"/>
      <c r="EU211" s="971"/>
      <c r="EV211" s="971"/>
      <c r="EW211" s="971"/>
      <c r="EX211" s="971"/>
      <c r="EY211" s="971"/>
      <c r="EZ211" s="971"/>
      <c r="FA211" s="971"/>
      <c r="FB211" s="971"/>
      <c r="FC211" s="971"/>
      <c r="FD211" s="971"/>
      <c r="FE211" s="971"/>
      <c r="FF211" s="971"/>
      <c r="FG211" s="971"/>
      <c r="FH211" s="971"/>
      <c r="FI211" s="971"/>
      <c r="FJ211" s="971"/>
      <c r="FK211" s="971"/>
      <c r="FL211" s="971"/>
      <c r="FM211" s="971"/>
      <c r="FN211" s="971"/>
      <c r="FO211" s="971"/>
      <c r="FP211" s="971"/>
      <c r="FQ211" s="971"/>
      <c r="FR211" s="971"/>
      <c r="FS211" s="971"/>
      <c r="FT211" s="971"/>
      <c r="FU211" s="971"/>
      <c r="FV211" s="971"/>
      <c r="FW211" s="971"/>
      <c r="FX211" s="971"/>
      <c r="FY211" s="971"/>
      <c r="FZ211" s="971"/>
      <c r="GA211" s="971"/>
      <c r="GB211" s="971"/>
      <c r="GC211" s="971"/>
      <c r="GD211" s="971"/>
      <c r="GE211" s="971"/>
      <c r="GF211" s="971"/>
      <c r="GG211" s="971"/>
      <c r="GH211" s="971"/>
      <c r="GI211" s="971"/>
      <c r="GJ211" s="971"/>
      <c r="GK211" s="971"/>
    </row>
    <row r="212" spans="1:193" s="947" customFormat="1">
      <c r="A212" s="935"/>
      <c r="B212" s="936"/>
      <c r="C212" s="945"/>
      <c r="D212" s="945"/>
      <c r="E212" s="946"/>
      <c r="F212" s="946"/>
      <c r="G212" s="946"/>
      <c r="H212" s="945"/>
      <c r="I212" s="945"/>
      <c r="J212" s="945"/>
      <c r="K212" s="945"/>
      <c r="L212" s="945"/>
      <c r="M212" s="945"/>
      <c r="N212" s="945"/>
      <c r="O212" s="945"/>
      <c r="P212" s="945"/>
      <c r="Q212" s="945"/>
      <c r="R212" s="945"/>
      <c r="S212" s="945"/>
      <c r="T212" s="945"/>
      <c r="U212" s="945"/>
      <c r="V212" s="945"/>
      <c r="W212" s="945"/>
      <c r="X212" s="945"/>
      <c r="Y212" s="945"/>
      <c r="Z212" s="945"/>
      <c r="AA212" s="945"/>
      <c r="AB212" s="945"/>
      <c r="AC212" s="945"/>
      <c r="AD212" s="945"/>
      <c r="AE212" s="945"/>
      <c r="AF212" s="945"/>
      <c r="AG212" s="945"/>
      <c r="AH212" s="945"/>
      <c r="AI212" s="945"/>
      <c r="AJ212" s="945"/>
      <c r="AK212" s="945"/>
      <c r="AL212" s="945"/>
      <c r="AM212" s="945"/>
      <c r="AN212" s="945"/>
      <c r="AO212" s="945"/>
      <c r="AP212" s="945"/>
      <c r="AQ212" s="945"/>
      <c r="AR212" s="945"/>
      <c r="AS212" s="945"/>
      <c r="AT212" s="945"/>
      <c r="AU212" s="945"/>
      <c r="AV212" s="945"/>
      <c r="AW212" s="945"/>
      <c r="AX212" s="945"/>
      <c r="AY212" s="945"/>
      <c r="AZ212" s="945"/>
      <c r="BA212" s="945"/>
      <c r="BB212" s="945"/>
      <c r="BC212" s="945"/>
      <c r="BD212" s="945"/>
      <c r="BE212" s="945"/>
      <c r="BF212" s="945"/>
      <c r="BG212" s="973"/>
      <c r="BH212" s="971"/>
      <c r="BI212" s="971"/>
      <c r="BJ212" s="971"/>
      <c r="BK212" s="971"/>
      <c r="BL212" s="971"/>
      <c r="BM212" s="971"/>
      <c r="BN212" s="971"/>
      <c r="BO212" s="971"/>
      <c r="BP212" s="971"/>
      <c r="BQ212" s="971"/>
      <c r="BR212" s="971"/>
      <c r="BS212" s="971"/>
      <c r="BT212" s="971"/>
      <c r="BU212" s="971"/>
      <c r="BV212" s="971"/>
      <c r="BW212" s="971"/>
      <c r="BX212" s="971"/>
      <c r="BY212" s="971"/>
      <c r="BZ212" s="971"/>
      <c r="CA212" s="971"/>
      <c r="CB212" s="971"/>
      <c r="CC212" s="971"/>
      <c r="CD212" s="971"/>
      <c r="CE212" s="971"/>
      <c r="CF212" s="971"/>
      <c r="CG212" s="971"/>
      <c r="CH212" s="971"/>
      <c r="CI212" s="971"/>
      <c r="CJ212" s="971"/>
      <c r="CK212" s="971"/>
      <c r="CL212" s="971"/>
      <c r="CM212" s="971"/>
      <c r="CN212" s="971"/>
      <c r="CO212" s="971"/>
      <c r="CP212" s="971"/>
      <c r="CQ212" s="971"/>
      <c r="CR212" s="971"/>
      <c r="CS212" s="971"/>
      <c r="CT212" s="971"/>
      <c r="CU212" s="971"/>
      <c r="CV212" s="971"/>
      <c r="CW212" s="971"/>
      <c r="CX212" s="971"/>
      <c r="CY212" s="971"/>
      <c r="CZ212" s="971"/>
      <c r="DA212" s="971"/>
      <c r="DB212" s="971"/>
      <c r="DC212" s="971"/>
      <c r="DD212" s="971"/>
      <c r="DE212" s="971"/>
      <c r="DF212" s="971"/>
      <c r="DG212" s="971"/>
      <c r="DH212" s="971"/>
      <c r="DI212" s="971"/>
      <c r="DJ212" s="971"/>
      <c r="DK212" s="971"/>
      <c r="DL212" s="971"/>
      <c r="DM212" s="971"/>
      <c r="DN212" s="971"/>
      <c r="DO212" s="971"/>
      <c r="DP212" s="971"/>
      <c r="DQ212" s="971"/>
      <c r="DR212" s="971"/>
      <c r="DS212" s="971"/>
      <c r="DT212" s="971"/>
      <c r="DU212" s="971"/>
      <c r="DV212" s="971"/>
      <c r="DW212" s="971"/>
      <c r="DX212" s="971"/>
      <c r="DY212" s="971"/>
      <c r="DZ212" s="971"/>
      <c r="EA212" s="971"/>
      <c r="EB212" s="971"/>
      <c r="EC212" s="971"/>
      <c r="ED212" s="971"/>
      <c r="EE212" s="971"/>
      <c r="EF212" s="971"/>
      <c r="EG212" s="971"/>
      <c r="EH212" s="971"/>
      <c r="EI212" s="971"/>
      <c r="EJ212" s="971"/>
      <c r="EK212" s="971"/>
      <c r="EL212" s="971"/>
      <c r="EM212" s="971"/>
      <c r="EN212" s="971"/>
      <c r="EO212" s="971"/>
      <c r="EP212" s="971"/>
      <c r="EQ212" s="971"/>
      <c r="ER212" s="971"/>
      <c r="ES212" s="971"/>
      <c r="ET212" s="971"/>
      <c r="EU212" s="971"/>
      <c r="EV212" s="971"/>
      <c r="EW212" s="971"/>
      <c r="EX212" s="971"/>
      <c r="EY212" s="971"/>
      <c r="EZ212" s="971"/>
      <c r="FA212" s="971"/>
      <c r="FB212" s="971"/>
      <c r="FC212" s="971"/>
      <c r="FD212" s="971"/>
      <c r="FE212" s="971"/>
      <c r="FF212" s="971"/>
      <c r="FG212" s="971"/>
      <c r="FH212" s="971"/>
      <c r="FI212" s="971"/>
      <c r="FJ212" s="971"/>
      <c r="FK212" s="971"/>
      <c r="FL212" s="971"/>
      <c r="FM212" s="971"/>
      <c r="FN212" s="971"/>
      <c r="FO212" s="971"/>
      <c r="FP212" s="971"/>
      <c r="FQ212" s="971"/>
      <c r="FR212" s="971"/>
      <c r="FS212" s="971"/>
      <c r="FT212" s="971"/>
      <c r="FU212" s="971"/>
      <c r="FV212" s="971"/>
      <c r="FW212" s="971"/>
      <c r="FX212" s="971"/>
      <c r="FY212" s="971"/>
      <c r="FZ212" s="971"/>
      <c r="GA212" s="971"/>
      <c r="GB212" s="971"/>
      <c r="GC212" s="971"/>
      <c r="GD212" s="971"/>
      <c r="GE212" s="971"/>
      <c r="GF212" s="971"/>
      <c r="GG212" s="971"/>
      <c r="GH212" s="971"/>
      <c r="GI212" s="971"/>
      <c r="GJ212" s="971"/>
      <c r="GK212" s="971"/>
    </row>
    <row r="213" spans="1:193" s="947" customFormat="1">
      <c r="A213" s="935"/>
      <c r="B213" s="936"/>
      <c r="C213" s="945"/>
      <c r="D213" s="945"/>
      <c r="E213" s="946"/>
      <c r="F213" s="946"/>
      <c r="G213" s="946"/>
      <c r="H213" s="945"/>
      <c r="I213" s="945"/>
      <c r="J213" s="945"/>
      <c r="K213" s="945"/>
      <c r="L213" s="945"/>
      <c r="M213" s="945"/>
      <c r="N213" s="945"/>
      <c r="O213" s="945"/>
      <c r="P213" s="945"/>
      <c r="Q213" s="945"/>
      <c r="R213" s="945"/>
      <c r="S213" s="945"/>
      <c r="T213" s="945"/>
      <c r="U213" s="945"/>
      <c r="V213" s="945"/>
      <c r="W213" s="945"/>
      <c r="X213" s="945"/>
      <c r="Y213" s="945"/>
      <c r="Z213" s="945"/>
      <c r="AA213" s="945"/>
      <c r="AB213" s="945"/>
      <c r="AC213" s="945"/>
      <c r="AD213" s="945"/>
      <c r="AE213" s="945"/>
      <c r="AF213" s="945"/>
      <c r="AG213" s="945"/>
      <c r="AH213" s="945"/>
      <c r="AI213" s="945"/>
      <c r="AJ213" s="945"/>
      <c r="AK213" s="945"/>
      <c r="AL213" s="945"/>
      <c r="AM213" s="945"/>
      <c r="AN213" s="945"/>
      <c r="AO213" s="945"/>
      <c r="AP213" s="945"/>
      <c r="AQ213" s="945"/>
      <c r="AR213" s="945"/>
      <c r="AS213" s="945"/>
      <c r="AT213" s="945"/>
      <c r="AU213" s="945"/>
      <c r="AV213" s="945"/>
      <c r="AW213" s="945"/>
      <c r="AX213" s="945"/>
      <c r="AY213" s="945"/>
      <c r="AZ213" s="945"/>
      <c r="BA213" s="945"/>
      <c r="BB213" s="945"/>
      <c r="BC213" s="945"/>
      <c r="BD213" s="945"/>
      <c r="BE213" s="945"/>
      <c r="BF213" s="945"/>
      <c r="BG213" s="973"/>
      <c r="BH213" s="971"/>
      <c r="BI213" s="971"/>
      <c r="BJ213" s="971"/>
      <c r="BK213" s="971"/>
      <c r="BL213" s="971"/>
      <c r="BM213" s="971"/>
      <c r="BN213" s="971"/>
      <c r="BO213" s="971"/>
      <c r="BP213" s="971"/>
      <c r="BQ213" s="971"/>
      <c r="BR213" s="971"/>
      <c r="BS213" s="971"/>
      <c r="BT213" s="971"/>
      <c r="BU213" s="971"/>
      <c r="BV213" s="971"/>
      <c r="BW213" s="971"/>
      <c r="BX213" s="971"/>
      <c r="BY213" s="971"/>
      <c r="BZ213" s="971"/>
      <c r="CA213" s="971"/>
      <c r="CB213" s="971"/>
      <c r="CC213" s="971"/>
      <c r="CD213" s="971"/>
      <c r="CE213" s="971"/>
      <c r="CF213" s="971"/>
      <c r="CG213" s="971"/>
      <c r="CH213" s="971"/>
      <c r="CI213" s="971"/>
      <c r="CJ213" s="971"/>
      <c r="CK213" s="971"/>
      <c r="CL213" s="971"/>
      <c r="CM213" s="971"/>
      <c r="CN213" s="971"/>
      <c r="CO213" s="971"/>
      <c r="CP213" s="971"/>
      <c r="CQ213" s="971"/>
      <c r="CR213" s="971"/>
      <c r="CS213" s="971"/>
      <c r="CT213" s="971"/>
      <c r="CU213" s="971"/>
      <c r="CV213" s="971"/>
      <c r="CW213" s="971"/>
      <c r="CX213" s="971"/>
      <c r="CY213" s="971"/>
      <c r="CZ213" s="971"/>
      <c r="DA213" s="971"/>
      <c r="DB213" s="971"/>
      <c r="DC213" s="971"/>
      <c r="DD213" s="971"/>
      <c r="DE213" s="971"/>
      <c r="DF213" s="971"/>
      <c r="DG213" s="971"/>
      <c r="DH213" s="971"/>
      <c r="DI213" s="971"/>
      <c r="DJ213" s="971"/>
      <c r="DK213" s="971"/>
      <c r="DL213" s="971"/>
      <c r="DM213" s="971"/>
      <c r="DN213" s="971"/>
      <c r="DO213" s="971"/>
      <c r="DP213" s="971"/>
      <c r="DQ213" s="971"/>
      <c r="DR213" s="971"/>
      <c r="DS213" s="971"/>
      <c r="DT213" s="971"/>
      <c r="DU213" s="971"/>
      <c r="DV213" s="971"/>
      <c r="DW213" s="971"/>
      <c r="DX213" s="971"/>
      <c r="DY213" s="971"/>
      <c r="DZ213" s="971"/>
      <c r="EA213" s="971"/>
      <c r="EB213" s="971"/>
      <c r="EC213" s="971"/>
      <c r="ED213" s="971"/>
      <c r="EE213" s="971"/>
      <c r="EF213" s="971"/>
      <c r="EG213" s="971"/>
      <c r="EH213" s="971"/>
      <c r="EI213" s="971"/>
      <c r="EJ213" s="971"/>
      <c r="EK213" s="971"/>
      <c r="EL213" s="971"/>
      <c r="EM213" s="971"/>
      <c r="EN213" s="971"/>
      <c r="EO213" s="971"/>
      <c r="EP213" s="971"/>
      <c r="EQ213" s="971"/>
      <c r="ER213" s="971"/>
      <c r="ES213" s="971"/>
      <c r="ET213" s="971"/>
      <c r="EU213" s="971"/>
      <c r="EV213" s="971"/>
      <c r="EW213" s="971"/>
      <c r="EX213" s="971"/>
      <c r="EY213" s="971"/>
      <c r="EZ213" s="971"/>
      <c r="FA213" s="971"/>
      <c r="FB213" s="971"/>
      <c r="FC213" s="971"/>
      <c r="FD213" s="971"/>
      <c r="FE213" s="971"/>
      <c r="FF213" s="971"/>
      <c r="FG213" s="971"/>
      <c r="FH213" s="971"/>
      <c r="FI213" s="971"/>
      <c r="FJ213" s="971"/>
      <c r="FK213" s="971"/>
      <c r="FL213" s="971"/>
      <c r="FM213" s="971"/>
      <c r="FN213" s="971"/>
      <c r="FO213" s="971"/>
      <c r="FP213" s="971"/>
      <c r="FQ213" s="971"/>
      <c r="FR213" s="971"/>
      <c r="FS213" s="971"/>
      <c r="FT213" s="971"/>
      <c r="FU213" s="971"/>
      <c r="FV213" s="971"/>
      <c r="FW213" s="971"/>
      <c r="FX213" s="971"/>
      <c r="FY213" s="971"/>
      <c r="FZ213" s="971"/>
      <c r="GA213" s="971"/>
      <c r="GB213" s="971"/>
      <c r="GC213" s="971"/>
      <c r="GD213" s="971"/>
      <c r="GE213" s="971"/>
      <c r="GF213" s="971"/>
      <c r="GG213" s="971"/>
      <c r="GH213" s="971"/>
      <c r="GI213" s="971"/>
      <c r="GJ213" s="971"/>
      <c r="GK213" s="971"/>
    </row>
    <row r="214" spans="1:193" s="947" customFormat="1">
      <c r="A214" s="935"/>
      <c r="B214" s="936"/>
      <c r="C214" s="945"/>
      <c r="D214" s="945"/>
      <c r="E214" s="946"/>
      <c r="F214" s="946"/>
      <c r="G214" s="946"/>
      <c r="H214" s="945"/>
      <c r="I214" s="945"/>
      <c r="J214" s="945"/>
      <c r="K214" s="945"/>
      <c r="L214" s="945"/>
      <c r="M214" s="945"/>
      <c r="N214" s="945"/>
      <c r="O214" s="945"/>
      <c r="P214" s="945"/>
      <c r="Q214" s="945"/>
      <c r="R214" s="945"/>
      <c r="S214" s="945"/>
      <c r="T214" s="945"/>
      <c r="U214" s="945"/>
      <c r="V214" s="945"/>
      <c r="W214" s="945"/>
      <c r="X214" s="945"/>
      <c r="Y214" s="945"/>
      <c r="Z214" s="945"/>
      <c r="AA214" s="945"/>
      <c r="AB214" s="945"/>
      <c r="AC214" s="945"/>
      <c r="AD214" s="945"/>
      <c r="AE214" s="945"/>
      <c r="AF214" s="945"/>
      <c r="AG214" s="945"/>
      <c r="AH214" s="945"/>
      <c r="AI214" s="945"/>
      <c r="AJ214" s="945"/>
      <c r="AK214" s="945"/>
      <c r="AL214" s="945"/>
      <c r="AM214" s="945"/>
      <c r="AN214" s="945"/>
      <c r="AO214" s="945"/>
      <c r="AP214" s="945"/>
      <c r="AQ214" s="945"/>
      <c r="AR214" s="945"/>
      <c r="AS214" s="945"/>
      <c r="AT214" s="945"/>
      <c r="AU214" s="945"/>
      <c r="AV214" s="945"/>
      <c r="AW214" s="945"/>
      <c r="AX214" s="945"/>
      <c r="AY214" s="945"/>
      <c r="AZ214" s="945"/>
      <c r="BA214" s="945"/>
      <c r="BB214" s="945"/>
      <c r="BC214" s="945"/>
      <c r="BD214" s="945"/>
      <c r="BE214" s="945"/>
      <c r="BF214" s="945"/>
      <c r="BG214" s="973"/>
      <c r="BH214" s="971"/>
      <c r="BI214" s="971"/>
      <c r="BJ214" s="971"/>
      <c r="BK214" s="971"/>
      <c r="BL214" s="971"/>
      <c r="BM214" s="971"/>
      <c r="BN214" s="971"/>
      <c r="BO214" s="971"/>
      <c r="BP214" s="971"/>
      <c r="BQ214" s="971"/>
      <c r="BR214" s="971"/>
      <c r="BS214" s="971"/>
      <c r="BT214" s="971"/>
      <c r="BU214" s="971"/>
      <c r="BV214" s="971"/>
      <c r="BW214" s="971"/>
      <c r="BX214" s="971"/>
      <c r="BY214" s="971"/>
      <c r="BZ214" s="971"/>
      <c r="CA214" s="971"/>
      <c r="CB214" s="971"/>
      <c r="CC214" s="971"/>
      <c r="CD214" s="971"/>
      <c r="CE214" s="971"/>
      <c r="CF214" s="971"/>
      <c r="CG214" s="971"/>
      <c r="CH214" s="971"/>
      <c r="CI214" s="971"/>
      <c r="CJ214" s="971"/>
      <c r="CK214" s="971"/>
      <c r="CL214" s="971"/>
      <c r="CM214" s="971"/>
      <c r="CN214" s="971"/>
      <c r="CO214" s="971"/>
      <c r="CP214" s="971"/>
      <c r="CQ214" s="971"/>
      <c r="CR214" s="971"/>
      <c r="CS214" s="971"/>
      <c r="CT214" s="971"/>
      <c r="CU214" s="971"/>
      <c r="CV214" s="971"/>
      <c r="CW214" s="971"/>
      <c r="CX214" s="971"/>
      <c r="CY214" s="971"/>
      <c r="CZ214" s="971"/>
      <c r="DA214" s="971"/>
      <c r="DB214" s="971"/>
      <c r="DC214" s="971"/>
      <c r="DD214" s="971"/>
      <c r="DE214" s="971"/>
      <c r="DF214" s="971"/>
      <c r="DG214" s="971"/>
      <c r="DH214" s="971"/>
      <c r="DI214" s="971"/>
      <c r="DJ214" s="971"/>
      <c r="DK214" s="971"/>
      <c r="DL214" s="971"/>
      <c r="DM214" s="971"/>
      <c r="DN214" s="971"/>
      <c r="DO214" s="971"/>
      <c r="DP214" s="971"/>
      <c r="DQ214" s="971"/>
      <c r="DR214" s="971"/>
      <c r="DS214" s="971"/>
      <c r="DT214" s="971"/>
      <c r="DU214" s="971"/>
      <c r="DV214" s="971"/>
      <c r="DW214" s="971"/>
      <c r="DX214" s="971"/>
      <c r="DY214" s="971"/>
      <c r="DZ214" s="971"/>
      <c r="EA214" s="971"/>
      <c r="EB214" s="971"/>
      <c r="EC214" s="971"/>
      <c r="ED214" s="971"/>
      <c r="EE214" s="971"/>
      <c r="EF214" s="971"/>
      <c r="EG214" s="971"/>
      <c r="EH214" s="971"/>
      <c r="EI214" s="971"/>
      <c r="EJ214" s="971"/>
      <c r="EK214" s="971"/>
      <c r="EL214" s="971"/>
      <c r="EM214" s="971"/>
      <c r="EN214" s="971"/>
      <c r="EO214" s="971"/>
      <c r="EP214" s="971"/>
      <c r="EQ214" s="971"/>
      <c r="ER214" s="971"/>
      <c r="ES214" s="971"/>
      <c r="ET214" s="971"/>
      <c r="EU214" s="971"/>
      <c r="EV214" s="971"/>
      <c r="EW214" s="971"/>
      <c r="EX214" s="971"/>
      <c r="EY214" s="971"/>
      <c r="EZ214" s="971"/>
      <c r="FA214" s="971"/>
      <c r="FB214" s="971"/>
      <c r="FC214" s="971"/>
      <c r="FD214" s="971"/>
      <c r="FE214" s="971"/>
      <c r="FF214" s="971"/>
      <c r="FG214" s="971"/>
      <c r="FH214" s="971"/>
      <c r="FI214" s="971"/>
      <c r="FJ214" s="971"/>
      <c r="FK214" s="971"/>
      <c r="FL214" s="971"/>
      <c r="FM214" s="971"/>
      <c r="FN214" s="971"/>
      <c r="FO214" s="971"/>
      <c r="FP214" s="971"/>
      <c r="FQ214" s="971"/>
      <c r="FR214" s="971"/>
      <c r="FS214" s="971"/>
      <c r="FT214" s="971"/>
      <c r="FU214" s="971"/>
      <c r="FV214" s="971"/>
      <c r="FW214" s="971"/>
      <c r="FX214" s="971"/>
      <c r="FY214" s="971"/>
      <c r="FZ214" s="971"/>
      <c r="GA214" s="971"/>
      <c r="GB214" s="971"/>
      <c r="GC214" s="971"/>
      <c r="GD214" s="971"/>
      <c r="GE214" s="971"/>
      <c r="GF214" s="971"/>
      <c r="GG214" s="971"/>
      <c r="GH214" s="971"/>
      <c r="GI214" s="971"/>
      <c r="GJ214" s="971"/>
      <c r="GK214" s="971"/>
    </row>
    <row r="215" spans="1:193" s="947" customFormat="1">
      <c r="A215" s="935"/>
      <c r="B215" s="936"/>
      <c r="C215" s="945"/>
      <c r="D215" s="945"/>
      <c r="E215" s="946"/>
      <c r="F215" s="946"/>
      <c r="G215" s="946"/>
      <c r="H215" s="945"/>
      <c r="I215" s="945"/>
      <c r="J215" s="945"/>
      <c r="K215" s="945"/>
      <c r="L215" s="945"/>
      <c r="M215" s="945"/>
      <c r="N215" s="945"/>
      <c r="O215" s="945"/>
      <c r="P215" s="945"/>
      <c r="Q215" s="945"/>
      <c r="R215" s="945"/>
      <c r="S215" s="945"/>
      <c r="T215" s="945"/>
      <c r="U215" s="945"/>
      <c r="V215" s="945"/>
      <c r="W215" s="945"/>
      <c r="X215" s="945"/>
      <c r="Y215" s="945"/>
      <c r="Z215" s="945"/>
      <c r="AA215" s="945"/>
      <c r="AB215" s="945"/>
      <c r="AC215" s="945"/>
      <c r="AD215" s="945"/>
      <c r="AE215" s="945"/>
      <c r="AF215" s="945"/>
      <c r="AG215" s="945"/>
      <c r="AH215" s="945"/>
      <c r="AI215" s="945"/>
      <c r="AJ215" s="945"/>
      <c r="AK215" s="945"/>
      <c r="AL215" s="945"/>
      <c r="AM215" s="945"/>
      <c r="AN215" s="945"/>
      <c r="AO215" s="945"/>
      <c r="AP215" s="945"/>
      <c r="AQ215" s="945"/>
      <c r="AR215" s="945"/>
      <c r="AS215" s="945"/>
      <c r="AT215" s="945"/>
      <c r="AU215" s="945"/>
      <c r="AV215" s="945"/>
      <c r="AW215" s="945"/>
      <c r="AX215" s="945"/>
      <c r="AY215" s="945"/>
      <c r="AZ215" s="945"/>
      <c r="BA215" s="945"/>
      <c r="BB215" s="945"/>
      <c r="BC215" s="945"/>
      <c r="BD215" s="945"/>
      <c r="BE215" s="945"/>
      <c r="BF215" s="945"/>
      <c r="BG215" s="973"/>
      <c r="BH215" s="971"/>
      <c r="BI215" s="971"/>
      <c r="BJ215" s="971"/>
      <c r="BK215" s="971"/>
      <c r="BL215" s="971"/>
      <c r="BM215" s="971"/>
      <c r="BN215" s="971"/>
      <c r="BO215" s="971"/>
      <c r="BP215" s="971"/>
      <c r="BQ215" s="971"/>
      <c r="BR215" s="971"/>
      <c r="BS215" s="971"/>
      <c r="BT215" s="971"/>
      <c r="BU215" s="971"/>
      <c r="BV215" s="971"/>
      <c r="BW215" s="971"/>
      <c r="BX215" s="971"/>
      <c r="BY215" s="971"/>
      <c r="BZ215" s="971"/>
      <c r="CA215" s="971"/>
      <c r="CB215" s="971"/>
      <c r="CC215" s="971"/>
      <c r="CD215" s="971"/>
      <c r="CE215" s="971"/>
      <c r="CF215" s="971"/>
      <c r="CG215" s="971"/>
      <c r="CH215" s="971"/>
      <c r="CI215" s="971"/>
      <c r="CJ215" s="971"/>
      <c r="CK215" s="971"/>
      <c r="CL215" s="971"/>
      <c r="CM215" s="971"/>
      <c r="CN215" s="971"/>
      <c r="CO215" s="971"/>
      <c r="CP215" s="971"/>
      <c r="CQ215" s="971"/>
      <c r="CR215" s="971"/>
      <c r="CS215" s="971"/>
      <c r="CT215" s="971"/>
      <c r="CU215" s="971"/>
      <c r="CV215" s="971"/>
      <c r="CW215" s="971"/>
      <c r="CX215" s="971"/>
      <c r="CY215" s="971"/>
      <c r="CZ215" s="971"/>
      <c r="DA215" s="971"/>
      <c r="DB215" s="971"/>
      <c r="DC215" s="971"/>
      <c r="DD215" s="971"/>
      <c r="DE215" s="971"/>
      <c r="DF215" s="971"/>
      <c r="DG215" s="971"/>
      <c r="DH215" s="971"/>
      <c r="DI215" s="971"/>
      <c r="DJ215" s="971"/>
      <c r="DK215" s="971"/>
      <c r="DL215" s="971"/>
      <c r="DM215" s="971"/>
      <c r="DN215" s="971"/>
      <c r="DO215" s="971"/>
      <c r="DP215" s="971"/>
      <c r="DQ215" s="971"/>
      <c r="DR215" s="971"/>
      <c r="DS215" s="971"/>
      <c r="DT215" s="971"/>
      <c r="DU215" s="971"/>
      <c r="DV215" s="971"/>
      <c r="DW215" s="971"/>
      <c r="DX215" s="971"/>
      <c r="DY215" s="971"/>
      <c r="DZ215" s="971"/>
      <c r="EA215" s="971"/>
      <c r="EB215" s="971"/>
      <c r="EC215" s="971"/>
      <c r="ED215" s="971"/>
      <c r="EE215" s="971"/>
      <c r="EF215" s="971"/>
      <c r="EG215" s="971"/>
      <c r="EH215" s="971"/>
      <c r="EI215" s="971"/>
      <c r="EJ215" s="971"/>
      <c r="EK215" s="971"/>
      <c r="EL215" s="971"/>
      <c r="EM215" s="971"/>
      <c r="EN215" s="971"/>
      <c r="EO215" s="971"/>
      <c r="EP215" s="971"/>
      <c r="EQ215" s="971"/>
      <c r="ER215" s="971"/>
      <c r="ES215" s="971"/>
      <c r="ET215" s="971"/>
      <c r="EU215" s="971"/>
      <c r="EV215" s="971"/>
      <c r="EW215" s="971"/>
      <c r="EX215" s="971"/>
      <c r="EY215" s="971"/>
      <c r="EZ215" s="971"/>
      <c r="FA215" s="971"/>
      <c r="FB215" s="971"/>
      <c r="FC215" s="971"/>
      <c r="FD215" s="971"/>
      <c r="FE215" s="971"/>
      <c r="FF215" s="971"/>
      <c r="FG215" s="971"/>
      <c r="FH215" s="971"/>
      <c r="FI215" s="971"/>
      <c r="FJ215" s="971"/>
      <c r="FK215" s="971"/>
      <c r="FL215" s="971"/>
      <c r="FM215" s="971"/>
      <c r="FN215" s="971"/>
      <c r="FO215" s="971"/>
      <c r="FP215" s="971"/>
      <c r="FQ215" s="971"/>
      <c r="FR215" s="971"/>
      <c r="FS215" s="971"/>
      <c r="FT215" s="971"/>
      <c r="FU215" s="971"/>
      <c r="FV215" s="971"/>
      <c r="FW215" s="971"/>
      <c r="FX215" s="971"/>
      <c r="FY215" s="971"/>
      <c r="FZ215" s="971"/>
      <c r="GA215" s="971"/>
      <c r="GB215" s="971"/>
      <c r="GC215" s="971"/>
      <c r="GD215" s="971"/>
      <c r="GE215" s="971"/>
      <c r="GF215" s="971"/>
      <c r="GG215" s="971"/>
      <c r="GH215" s="971"/>
      <c r="GI215" s="971"/>
      <c r="GJ215" s="971"/>
      <c r="GK215" s="971"/>
    </row>
    <row r="216" spans="1:193" s="947" customFormat="1">
      <c r="A216" s="935"/>
      <c r="B216" s="936"/>
      <c r="C216" s="945"/>
      <c r="D216" s="945"/>
      <c r="E216" s="946"/>
      <c r="F216" s="946"/>
      <c r="G216" s="946"/>
      <c r="H216" s="945"/>
      <c r="I216" s="945"/>
      <c r="J216" s="945"/>
      <c r="K216" s="945"/>
      <c r="L216" s="945"/>
      <c r="M216" s="945"/>
      <c r="N216" s="945"/>
      <c r="O216" s="945"/>
      <c r="P216" s="945"/>
      <c r="Q216" s="945"/>
      <c r="R216" s="945"/>
      <c r="S216" s="945"/>
      <c r="T216" s="945"/>
      <c r="U216" s="945"/>
      <c r="V216" s="945"/>
      <c r="W216" s="945"/>
      <c r="X216" s="945"/>
      <c r="Y216" s="945"/>
      <c r="Z216" s="945"/>
      <c r="AA216" s="945"/>
      <c r="AB216" s="945"/>
      <c r="AC216" s="945"/>
      <c r="AD216" s="945"/>
      <c r="AE216" s="945"/>
      <c r="AF216" s="945"/>
      <c r="AG216" s="945"/>
      <c r="AH216" s="945"/>
      <c r="AI216" s="945"/>
      <c r="AJ216" s="945"/>
      <c r="AK216" s="945"/>
      <c r="AL216" s="945"/>
      <c r="AM216" s="945"/>
      <c r="AN216" s="945"/>
      <c r="AO216" s="945"/>
      <c r="AP216" s="945"/>
      <c r="AQ216" s="945"/>
      <c r="AR216" s="945"/>
      <c r="AS216" s="945"/>
      <c r="AT216" s="945"/>
      <c r="AU216" s="945"/>
      <c r="AV216" s="945"/>
      <c r="AW216" s="945"/>
      <c r="AX216" s="945"/>
      <c r="AY216" s="945"/>
      <c r="AZ216" s="945"/>
      <c r="BA216" s="945"/>
      <c r="BB216" s="945"/>
      <c r="BC216" s="945"/>
      <c r="BD216" s="945"/>
      <c r="BE216" s="945"/>
      <c r="BF216" s="945"/>
      <c r="BG216" s="973"/>
      <c r="BH216" s="971"/>
      <c r="BI216" s="971"/>
      <c r="BJ216" s="971"/>
      <c r="BK216" s="971"/>
      <c r="BL216" s="971"/>
      <c r="BM216" s="971"/>
      <c r="BN216" s="971"/>
      <c r="BO216" s="971"/>
      <c r="BP216" s="971"/>
      <c r="BQ216" s="971"/>
      <c r="BR216" s="971"/>
      <c r="BS216" s="971"/>
      <c r="BT216" s="971"/>
      <c r="BU216" s="971"/>
      <c r="BV216" s="971"/>
      <c r="BW216" s="971"/>
      <c r="BX216" s="971"/>
      <c r="BY216" s="971"/>
      <c r="BZ216" s="971"/>
      <c r="CA216" s="971"/>
      <c r="CB216" s="971"/>
      <c r="CC216" s="971"/>
      <c r="CD216" s="971"/>
      <c r="CE216" s="971"/>
      <c r="CF216" s="971"/>
      <c r="CG216" s="971"/>
      <c r="CH216" s="971"/>
      <c r="CI216" s="971"/>
      <c r="CJ216" s="971"/>
      <c r="CK216" s="971"/>
      <c r="CL216" s="971"/>
      <c r="CM216" s="971"/>
      <c r="CN216" s="971"/>
      <c r="CO216" s="971"/>
      <c r="CP216" s="971"/>
      <c r="CQ216" s="971"/>
      <c r="CR216" s="971"/>
      <c r="CS216" s="971"/>
      <c r="CT216" s="971"/>
      <c r="CU216" s="971"/>
      <c r="CV216" s="971"/>
      <c r="CW216" s="971"/>
      <c r="CX216" s="971"/>
      <c r="CY216" s="971"/>
      <c r="CZ216" s="971"/>
      <c r="DA216" s="971"/>
      <c r="DB216" s="971"/>
      <c r="DC216" s="971"/>
      <c r="DD216" s="971"/>
      <c r="DE216" s="971"/>
      <c r="DF216" s="971"/>
      <c r="DG216" s="971"/>
      <c r="DH216" s="971"/>
      <c r="DI216" s="971"/>
      <c r="DJ216" s="971"/>
      <c r="DK216" s="971"/>
      <c r="DL216" s="971"/>
      <c r="DM216" s="971"/>
      <c r="DN216" s="971"/>
      <c r="DO216" s="971"/>
      <c r="DP216" s="971"/>
      <c r="DQ216" s="971"/>
      <c r="DR216" s="971"/>
      <c r="DS216" s="971"/>
      <c r="DT216" s="971"/>
      <c r="DU216" s="971"/>
      <c r="DV216" s="971"/>
      <c r="DW216" s="971"/>
      <c r="DX216" s="971"/>
      <c r="DY216" s="971"/>
      <c r="DZ216" s="971"/>
      <c r="EA216" s="971"/>
      <c r="EB216" s="971"/>
      <c r="EC216" s="971"/>
      <c r="ED216" s="971"/>
      <c r="EE216" s="971"/>
      <c r="EF216" s="971"/>
      <c r="EG216" s="971"/>
      <c r="EH216" s="971"/>
      <c r="EI216" s="971"/>
      <c r="EJ216" s="971"/>
      <c r="EK216" s="971"/>
      <c r="EL216" s="971"/>
      <c r="EM216" s="971"/>
      <c r="EN216" s="971"/>
      <c r="EO216" s="971"/>
      <c r="EP216" s="971"/>
      <c r="EQ216" s="971"/>
      <c r="ER216" s="971"/>
      <c r="ES216" s="971"/>
      <c r="ET216" s="971"/>
      <c r="EU216" s="971"/>
      <c r="EV216" s="971"/>
      <c r="EW216" s="971"/>
      <c r="EX216" s="971"/>
      <c r="EY216" s="971"/>
      <c r="EZ216" s="971"/>
      <c r="FA216" s="971"/>
      <c r="FB216" s="971"/>
      <c r="FC216" s="971"/>
      <c r="FD216" s="971"/>
      <c r="FE216" s="971"/>
      <c r="FF216" s="971"/>
      <c r="FG216" s="971"/>
      <c r="FH216" s="971"/>
      <c r="FI216" s="971"/>
      <c r="FJ216" s="971"/>
      <c r="FK216" s="971"/>
      <c r="FL216" s="971"/>
      <c r="FM216" s="971"/>
      <c r="FN216" s="971"/>
      <c r="FO216" s="971"/>
      <c r="FP216" s="971"/>
      <c r="FQ216" s="971"/>
      <c r="FR216" s="971"/>
      <c r="FS216" s="971"/>
      <c r="FT216" s="971"/>
      <c r="FU216" s="971"/>
      <c r="FV216" s="971"/>
      <c r="FW216" s="971"/>
      <c r="FX216" s="971"/>
      <c r="FY216" s="971"/>
      <c r="FZ216" s="971"/>
      <c r="GA216" s="971"/>
      <c r="GB216" s="971"/>
      <c r="GC216" s="971"/>
      <c r="GD216" s="971"/>
      <c r="GE216" s="971"/>
      <c r="GF216" s="971"/>
      <c r="GG216" s="971"/>
      <c r="GH216" s="971"/>
      <c r="GI216" s="971"/>
      <c r="GJ216" s="971"/>
      <c r="GK216" s="971"/>
    </row>
    <row r="217" spans="1:193" s="947" customFormat="1">
      <c r="A217" s="935"/>
      <c r="B217" s="936"/>
      <c r="C217" s="945"/>
      <c r="D217" s="945"/>
      <c r="E217" s="946"/>
      <c r="F217" s="946"/>
      <c r="G217" s="946"/>
      <c r="H217" s="945"/>
      <c r="I217" s="945"/>
      <c r="J217" s="945"/>
      <c r="K217" s="945"/>
      <c r="L217" s="945"/>
      <c r="M217" s="945"/>
      <c r="N217" s="945"/>
      <c r="O217" s="945"/>
      <c r="P217" s="945"/>
      <c r="Q217" s="945"/>
      <c r="R217" s="945"/>
      <c r="S217" s="945"/>
      <c r="T217" s="945"/>
      <c r="U217" s="945"/>
      <c r="V217" s="945"/>
      <c r="W217" s="945"/>
      <c r="X217" s="945"/>
      <c r="Y217" s="945"/>
      <c r="Z217" s="945"/>
      <c r="AA217" s="945"/>
      <c r="AB217" s="945"/>
      <c r="AC217" s="945"/>
      <c r="AD217" s="945"/>
      <c r="AE217" s="945"/>
      <c r="AF217" s="945"/>
      <c r="AG217" s="945"/>
      <c r="AH217" s="945"/>
      <c r="AI217" s="945"/>
      <c r="AJ217" s="945"/>
      <c r="AK217" s="945"/>
      <c r="AL217" s="945"/>
      <c r="AM217" s="945"/>
      <c r="AN217" s="945"/>
      <c r="AO217" s="945"/>
      <c r="AP217" s="945"/>
      <c r="AQ217" s="945"/>
      <c r="AR217" s="945"/>
      <c r="AS217" s="945"/>
      <c r="AT217" s="945"/>
      <c r="AU217" s="945"/>
      <c r="AV217" s="945"/>
      <c r="AW217" s="945"/>
      <c r="AX217" s="945"/>
      <c r="AY217" s="945"/>
      <c r="AZ217" s="945"/>
      <c r="BA217" s="945"/>
      <c r="BB217" s="945"/>
      <c r="BC217" s="945"/>
      <c r="BD217" s="945"/>
      <c r="BE217" s="945"/>
      <c r="BF217" s="945"/>
      <c r="BG217" s="973"/>
      <c r="BH217" s="971"/>
      <c r="BI217" s="971"/>
      <c r="BJ217" s="971"/>
      <c r="BK217" s="971"/>
      <c r="BL217" s="971"/>
      <c r="BM217" s="971"/>
      <c r="BN217" s="971"/>
      <c r="BO217" s="971"/>
      <c r="BP217" s="971"/>
      <c r="BQ217" s="971"/>
      <c r="BR217" s="971"/>
      <c r="BS217" s="971"/>
      <c r="BT217" s="971"/>
      <c r="BU217" s="971"/>
      <c r="BV217" s="971"/>
      <c r="BW217" s="971"/>
      <c r="BX217" s="971"/>
      <c r="BY217" s="971"/>
      <c r="BZ217" s="971"/>
      <c r="CA217" s="971"/>
      <c r="CB217" s="971"/>
      <c r="CC217" s="971"/>
      <c r="CD217" s="971"/>
      <c r="CE217" s="971"/>
      <c r="CF217" s="971"/>
      <c r="CG217" s="971"/>
      <c r="CH217" s="971"/>
      <c r="CI217" s="971"/>
      <c r="CJ217" s="971"/>
      <c r="CK217" s="971"/>
      <c r="CL217" s="971"/>
      <c r="CM217" s="971"/>
      <c r="CN217" s="971"/>
      <c r="CO217" s="971"/>
      <c r="CP217" s="971"/>
      <c r="CQ217" s="971"/>
      <c r="CR217" s="971"/>
      <c r="CS217" s="971"/>
      <c r="CT217" s="971"/>
      <c r="CU217" s="971"/>
      <c r="CV217" s="971"/>
      <c r="CW217" s="971"/>
      <c r="CX217" s="971"/>
      <c r="CY217" s="971"/>
      <c r="CZ217" s="971"/>
      <c r="DA217" s="971"/>
      <c r="DB217" s="971"/>
      <c r="DC217" s="971"/>
      <c r="DD217" s="971"/>
      <c r="DE217" s="971"/>
      <c r="DF217" s="971"/>
      <c r="DG217" s="971"/>
      <c r="DH217" s="971"/>
      <c r="DI217" s="971"/>
      <c r="DJ217" s="971"/>
      <c r="DK217" s="971"/>
      <c r="DL217" s="971"/>
      <c r="DM217" s="971"/>
      <c r="DN217" s="971"/>
      <c r="DO217" s="971"/>
      <c r="DP217" s="971"/>
      <c r="DQ217" s="971"/>
      <c r="DR217" s="971"/>
      <c r="DS217" s="971"/>
      <c r="DT217" s="971"/>
      <c r="DU217" s="971"/>
      <c r="DV217" s="971"/>
      <c r="DW217" s="971"/>
      <c r="DX217" s="971"/>
      <c r="DY217" s="971"/>
      <c r="DZ217" s="971"/>
      <c r="EA217" s="971"/>
      <c r="EB217" s="971"/>
      <c r="EC217" s="971"/>
      <c r="ED217" s="971"/>
      <c r="EE217" s="971"/>
      <c r="EF217" s="971"/>
      <c r="EG217" s="971"/>
      <c r="EH217" s="971"/>
      <c r="EI217" s="971"/>
      <c r="EJ217" s="971"/>
      <c r="EK217" s="971"/>
      <c r="EL217" s="971"/>
      <c r="EM217" s="971"/>
      <c r="EN217" s="971"/>
      <c r="EO217" s="971"/>
      <c r="EP217" s="971"/>
      <c r="EQ217" s="971"/>
      <c r="ER217" s="971"/>
      <c r="ES217" s="971"/>
      <c r="ET217" s="971"/>
      <c r="EU217" s="971"/>
      <c r="EV217" s="971"/>
      <c r="EW217" s="971"/>
      <c r="EX217" s="971"/>
      <c r="EY217" s="971"/>
      <c r="EZ217" s="971"/>
      <c r="FA217" s="971"/>
      <c r="FB217" s="971"/>
      <c r="FC217" s="971"/>
      <c r="FD217" s="971"/>
      <c r="FE217" s="971"/>
      <c r="FF217" s="971"/>
      <c r="FG217" s="971"/>
      <c r="FH217" s="971"/>
      <c r="FI217" s="971"/>
      <c r="FJ217" s="971"/>
      <c r="FK217" s="971"/>
      <c r="FL217" s="971"/>
      <c r="FM217" s="971"/>
      <c r="FN217" s="971"/>
      <c r="FO217" s="971"/>
      <c r="FP217" s="971"/>
      <c r="FQ217" s="971"/>
      <c r="FR217" s="971"/>
      <c r="FS217" s="971"/>
      <c r="FT217" s="971"/>
      <c r="FU217" s="971"/>
      <c r="FV217" s="971"/>
      <c r="FW217" s="971"/>
      <c r="FX217" s="971"/>
      <c r="FY217" s="971"/>
      <c r="FZ217" s="971"/>
      <c r="GA217" s="971"/>
      <c r="GB217" s="971"/>
      <c r="GC217" s="971"/>
      <c r="GD217" s="971"/>
      <c r="GE217" s="971"/>
      <c r="GF217" s="971"/>
      <c r="GG217" s="971"/>
      <c r="GH217" s="971"/>
      <c r="GI217" s="971"/>
      <c r="GJ217" s="971"/>
      <c r="GK217" s="971"/>
    </row>
    <row r="218" spans="1:193" s="947" customFormat="1">
      <c r="A218" s="935"/>
      <c r="B218" s="936"/>
      <c r="C218" s="945"/>
      <c r="D218" s="945"/>
      <c r="E218" s="946"/>
      <c r="F218" s="946"/>
      <c r="G218" s="946"/>
      <c r="H218" s="945"/>
      <c r="I218" s="945"/>
      <c r="J218" s="945"/>
      <c r="K218" s="945"/>
      <c r="L218" s="945"/>
      <c r="M218" s="945"/>
      <c r="N218" s="945"/>
      <c r="O218" s="945"/>
      <c r="P218" s="945"/>
      <c r="Q218" s="945"/>
      <c r="R218" s="945"/>
      <c r="S218" s="945"/>
      <c r="T218" s="945"/>
      <c r="U218" s="945"/>
      <c r="V218" s="945"/>
      <c r="W218" s="945"/>
      <c r="X218" s="945"/>
      <c r="Y218" s="945"/>
      <c r="Z218" s="945"/>
      <c r="AA218" s="945"/>
      <c r="AB218" s="945"/>
      <c r="AC218" s="945"/>
      <c r="AD218" s="945"/>
      <c r="AE218" s="945"/>
      <c r="AF218" s="945"/>
      <c r="AG218" s="945"/>
      <c r="AH218" s="945"/>
      <c r="AI218" s="945"/>
      <c r="AJ218" s="945"/>
      <c r="AK218" s="945"/>
      <c r="AL218" s="945"/>
      <c r="AM218" s="945"/>
      <c r="AN218" s="945"/>
      <c r="AO218" s="945"/>
      <c r="AP218" s="945"/>
      <c r="AQ218" s="945"/>
      <c r="AR218" s="945"/>
      <c r="AS218" s="945"/>
      <c r="AT218" s="945"/>
      <c r="AU218" s="945"/>
      <c r="AV218" s="945"/>
      <c r="AW218" s="945"/>
      <c r="AX218" s="945"/>
      <c r="AY218" s="945"/>
      <c r="AZ218" s="945"/>
      <c r="BA218" s="945"/>
      <c r="BB218" s="945"/>
      <c r="BC218" s="945"/>
      <c r="BD218" s="945"/>
      <c r="BE218" s="945"/>
      <c r="BF218" s="945"/>
      <c r="BG218" s="973"/>
      <c r="BH218" s="971"/>
      <c r="BI218" s="971"/>
      <c r="BJ218" s="971"/>
      <c r="BK218" s="971"/>
      <c r="BL218" s="971"/>
      <c r="BM218" s="971"/>
      <c r="BN218" s="971"/>
      <c r="BO218" s="971"/>
      <c r="BP218" s="971"/>
      <c r="BQ218" s="971"/>
      <c r="BR218" s="971"/>
      <c r="BS218" s="971"/>
      <c r="BT218" s="971"/>
      <c r="BU218" s="971"/>
      <c r="BV218" s="971"/>
      <c r="BW218" s="971"/>
      <c r="BX218" s="971"/>
      <c r="BY218" s="971"/>
      <c r="BZ218" s="971"/>
      <c r="CA218" s="971"/>
      <c r="CB218" s="971"/>
      <c r="CC218" s="971"/>
      <c r="CD218" s="971"/>
      <c r="CE218" s="971"/>
      <c r="CF218" s="971"/>
      <c r="CG218" s="971"/>
      <c r="CH218" s="971"/>
      <c r="CI218" s="971"/>
      <c r="CJ218" s="971"/>
      <c r="CK218" s="971"/>
      <c r="CL218" s="971"/>
      <c r="CM218" s="971"/>
      <c r="CN218" s="971"/>
      <c r="CO218" s="971"/>
      <c r="CP218" s="971"/>
      <c r="CQ218" s="971"/>
      <c r="CR218" s="971"/>
      <c r="CS218" s="971"/>
      <c r="CT218" s="971"/>
      <c r="CU218" s="971"/>
      <c r="CV218" s="971"/>
      <c r="CW218" s="971"/>
      <c r="CX218" s="971"/>
      <c r="CY218" s="971"/>
      <c r="CZ218" s="971"/>
      <c r="DA218" s="971"/>
      <c r="DB218" s="971"/>
      <c r="DC218" s="971"/>
      <c r="DD218" s="971"/>
      <c r="DE218" s="971"/>
      <c r="DF218" s="971"/>
      <c r="DG218" s="971"/>
      <c r="DH218" s="971"/>
      <c r="DI218" s="971"/>
      <c r="DJ218" s="971"/>
      <c r="DK218" s="971"/>
      <c r="DL218" s="971"/>
      <c r="DM218" s="971"/>
      <c r="DN218" s="971"/>
      <c r="DO218" s="971"/>
      <c r="DP218" s="971"/>
      <c r="DQ218" s="971"/>
      <c r="DR218" s="971"/>
      <c r="DS218" s="971"/>
      <c r="DT218" s="971"/>
      <c r="DU218" s="971"/>
      <c r="DV218" s="971"/>
      <c r="DW218" s="971"/>
      <c r="DX218" s="971"/>
      <c r="DY218" s="971"/>
      <c r="DZ218" s="971"/>
      <c r="EA218" s="971"/>
      <c r="EB218" s="971"/>
      <c r="EC218" s="971"/>
      <c r="ED218" s="971"/>
      <c r="EE218" s="971"/>
      <c r="EF218" s="971"/>
      <c r="EG218" s="971"/>
      <c r="EH218" s="971"/>
      <c r="EI218" s="971"/>
      <c r="EJ218" s="971"/>
      <c r="EK218" s="971"/>
      <c r="EL218" s="971"/>
      <c r="EM218" s="971"/>
      <c r="EN218" s="971"/>
      <c r="EO218" s="971"/>
      <c r="EP218" s="971"/>
      <c r="EQ218" s="971"/>
      <c r="ER218" s="971"/>
      <c r="ES218" s="971"/>
      <c r="ET218" s="971"/>
      <c r="EU218" s="971"/>
      <c r="EV218" s="971"/>
      <c r="EW218" s="971"/>
      <c r="EX218" s="971"/>
      <c r="EY218" s="971"/>
      <c r="EZ218" s="971"/>
      <c r="FA218" s="971"/>
      <c r="FB218" s="971"/>
      <c r="FC218" s="971"/>
      <c r="FD218" s="971"/>
      <c r="FE218" s="971"/>
      <c r="FF218" s="971"/>
      <c r="FG218" s="971"/>
      <c r="FH218" s="971"/>
      <c r="FI218" s="971"/>
      <c r="FJ218" s="971"/>
      <c r="FK218" s="971"/>
      <c r="FL218" s="971"/>
      <c r="FM218" s="971"/>
      <c r="FN218" s="971"/>
      <c r="FO218" s="971"/>
      <c r="FP218" s="971"/>
      <c r="FQ218" s="971"/>
      <c r="FR218" s="971"/>
      <c r="FS218" s="971"/>
      <c r="FT218" s="971"/>
      <c r="FU218" s="971"/>
      <c r="FV218" s="971"/>
      <c r="FW218" s="971"/>
      <c r="FX218" s="971"/>
      <c r="FY218" s="971"/>
      <c r="FZ218" s="971"/>
      <c r="GA218" s="971"/>
      <c r="GB218" s="971"/>
      <c r="GC218" s="971"/>
      <c r="GD218" s="971"/>
      <c r="GE218" s="971"/>
      <c r="GF218" s="971"/>
      <c r="GG218" s="971"/>
      <c r="GH218" s="971"/>
      <c r="GI218" s="971"/>
      <c r="GJ218" s="971"/>
      <c r="GK218" s="971"/>
    </row>
    <row r="219" spans="1:193" s="947" customFormat="1">
      <c r="A219" s="935"/>
      <c r="B219" s="936"/>
      <c r="C219" s="945"/>
      <c r="D219" s="945"/>
      <c r="E219" s="946"/>
      <c r="F219" s="946"/>
      <c r="G219" s="946"/>
      <c r="H219" s="945"/>
      <c r="I219" s="945"/>
      <c r="J219" s="945"/>
      <c r="K219" s="945"/>
      <c r="L219" s="945"/>
      <c r="M219" s="945"/>
      <c r="N219" s="945"/>
      <c r="O219" s="945"/>
      <c r="P219" s="945"/>
      <c r="Q219" s="945"/>
      <c r="R219" s="945"/>
      <c r="S219" s="945"/>
      <c r="T219" s="945"/>
      <c r="U219" s="945"/>
      <c r="V219" s="945"/>
      <c r="W219" s="945"/>
      <c r="X219" s="945"/>
      <c r="Y219" s="945"/>
      <c r="Z219" s="945"/>
      <c r="AA219" s="945"/>
      <c r="AB219" s="945"/>
      <c r="AC219" s="945"/>
      <c r="AD219" s="945"/>
      <c r="AE219" s="945"/>
      <c r="AF219" s="945"/>
      <c r="AG219" s="945"/>
      <c r="AH219" s="945"/>
      <c r="AI219" s="945"/>
      <c r="AJ219" s="945"/>
      <c r="AK219" s="945"/>
      <c r="AL219" s="945"/>
      <c r="AM219" s="945"/>
      <c r="AN219" s="945"/>
      <c r="AO219" s="945"/>
      <c r="AP219" s="945"/>
      <c r="AQ219" s="945"/>
      <c r="AR219" s="945"/>
      <c r="AS219" s="945"/>
      <c r="AT219" s="945"/>
      <c r="AU219" s="945"/>
      <c r="AV219" s="945"/>
      <c r="AW219" s="945"/>
      <c r="AX219" s="945"/>
      <c r="AY219" s="945"/>
      <c r="AZ219" s="945"/>
      <c r="BA219" s="945"/>
      <c r="BB219" s="945"/>
      <c r="BC219" s="945"/>
      <c r="BD219" s="945"/>
      <c r="BE219" s="945"/>
      <c r="BF219" s="945"/>
      <c r="BG219" s="973"/>
      <c r="BH219" s="971"/>
      <c r="BI219" s="971"/>
      <c r="BJ219" s="971"/>
      <c r="BK219" s="971"/>
      <c r="BL219" s="971"/>
      <c r="BM219" s="971"/>
      <c r="BN219" s="971"/>
      <c r="BO219" s="971"/>
      <c r="BP219" s="971"/>
      <c r="BQ219" s="971"/>
      <c r="BR219" s="971"/>
      <c r="BS219" s="971"/>
      <c r="BT219" s="971"/>
      <c r="BU219" s="971"/>
      <c r="BV219" s="971"/>
      <c r="BW219" s="971"/>
      <c r="BX219" s="971"/>
      <c r="BY219" s="971"/>
      <c r="BZ219" s="971"/>
      <c r="CA219" s="971"/>
      <c r="CB219" s="971"/>
      <c r="CC219" s="971"/>
      <c r="CD219" s="971"/>
      <c r="CE219" s="971"/>
      <c r="CF219" s="971"/>
      <c r="CG219" s="971"/>
      <c r="CH219" s="971"/>
      <c r="CI219" s="971"/>
      <c r="CJ219" s="971"/>
      <c r="CK219" s="971"/>
      <c r="CL219" s="971"/>
      <c r="CM219" s="971"/>
      <c r="CN219" s="971"/>
      <c r="CO219" s="971"/>
      <c r="CP219" s="971"/>
      <c r="CQ219" s="971"/>
      <c r="CR219" s="971"/>
      <c r="CS219" s="971"/>
      <c r="CT219" s="971"/>
      <c r="CU219" s="971"/>
      <c r="CV219" s="971"/>
      <c r="CW219" s="971"/>
      <c r="CX219" s="971"/>
      <c r="CY219" s="971"/>
      <c r="CZ219" s="971"/>
      <c r="DA219" s="971"/>
      <c r="DB219" s="971"/>
      <c r="DC219" s="971"/>
      <c r="DD219" s="971"/>
      <c r="DE219" s="971"/>
      <c r="DF219" s="971"/>
      <c r="DG219" s="971"/>
      <c r="DH219" s="971"/>
      <c r="DI219" s="971"/>
      <c r="DJ219" s="971"/>
      <c r="DK219" s="971"/>
      <c r="DL219" s="971"/>
      <c r="DM219" s="971"/>
      <c r="DN219" s="971"/>
      <c r="DO219" s="971"/>
      <c r="DP219" s="971"/>
      <c r="DQ219" s="971"/>
      <c r="DR219" s="971"/>
      <c r="DS219" s="971"/>
      <c r="DT219" s="971"/>
      <c r="DU219" s="971"/>
      <c r="DV219" s="971"/>
      <c r="DW219" s="971"/>
      <c r="DX219" s="971"/>
      <c r="DY219" s="971"/>
      <c r="DZ219" s="971"/>
      <c r="EA219" s="971"/>
      <c r="EB219" s="971"/>
      <c r="EC219" s="971"/>
      <c r="ED219" s="971"/>
      <c r="EE219" s="971"/>
      <c r="EF219" s="971"/>
      <c r="EG219" s="971"/>
      <c r="EH219" s="971"/>
      <c r="EI219" s="971"/>
      <c r="EJ219" s="971"/>
      <c r="EK219" s="971"/>
      <c r="EL219" s="971"/>
      <c r="EM219" s="971"/>
      <c r="EN219" s="971"/>
      <c r="EO219" s="971"/>
      <c r="EP219" s="971"/>
      <c r="EQ219" s="971"/>
      <c r="ER219" s="971"/>
      <c r="ES219" s="971"/>
      <c r="ET219" s="971"/>
      <c r="EU219" s="971"/>
      <c r="EV219" s="971"/>
      <c r="EW219" s="971"/>
      <c r="EX219" s="971"/>
      <c r="EY219" s="971"/>
      <c r="EZ219" s="971"/>
      <c r="FA219" s="971"/>
      <c r="FB219" s="971"/>
      <c r="FC219" s="971"/>
      <c r="FD219" s="971"/>
      <c r="FE219" s="971"/>
      <c r="FF219" s="971"/>
      <c r="FG219" s="971"/>
      <c r="FH219" s="971"/>
      <c r="FI219" s="971"/>
      <c r="FJ219" s="971"/>
      <c r="FK219" s="971"/>
      <c r="FL219" s="971"/>
      <c r="FM219" s="971"/>
      <c r="FN219" s="971"/>
      <c r="FO219" s="971"/>
      <c r="FP219" s="971"/>
      <c r="FQ219" s="971"/>
      <c r="FR219" s="971"/>
      <c r="FS219" s="971"/>
      <c r="FT219" s="971"/>
      <c r="FU219" s="971"/>
      <c r="FV219" s="971"/>
      <c r="FW219" s="971"/>
      <c r="FX219" s="971"/>
      <c r="FY219" s="971"/>
      <c r="FZ219" s="971"/>
      <c r="GA219" s="971"/>
      <c r="GB219" s="971"/>
      <c r="GC219" s="971"/>
      <c r="GD219" s="971"/>
      <c r="GE219" s="971"/>
      <c r="GF219" s="971"/>
      <c r="GG219" s="971"/>
      <c r="GH219" s="971"/>
      <c r="GI219" s="971"/>
      <c r="GJ219" s="971"/>
      <c r="GK219" s="971"/>
    </row>
    <row r="220" spans="1:193" s="947" customFormat="1">
      <c r="A220" s="935"/>
      <c r="B220" s="936"/>
      <c r="C220" s="945"/>
      <c r="D220" s="945"/>
      <c r="E220" s="946"/>
      <c r="F220" s="946"/>
      <c r="G220" s="946"/>
      <c r="H220" s="945"/>
      <c r="I220" s="945"/>
      <c r="J220" s="945"/>
      <c r="K220" s="945"/>
      <c r="L220" s="945"/>
      <c r="M220" s="945"/>
      <c r="N220" s="945"/>
      <c r="O220" s="945"/>
      <c r="P220" s="945"/>
      <c r="Q220" s="945"/>
      <c r="R220" s="945"/>
      <c r="S220" s="945"/>
      <c r="T220" s="945"/>
      <c r="U220" s="945"/>
      <c r="V220" s="945"/>
      <c r="W220" s="945"/>
      <c r="X220" s="945"/>
      <c r="Y220" s="945"/>
      <c r="Z220" s="945"/>
      <c r="AA220" s="945"/>
      <c r="AB220" s="945"/>
      <c r="AC220" s="945"/>
      <c r="AD220" s="945"/>
      <c r="AE220" s="945"/>
      <c r="AF220" s="945"/>
      <c r="AG220" s="945"/>
      <c r="AH220" s="945"/>
      <c r="AI220" s="945"/>
      <c r="AJ220" s="945"/>
      <c r="AK220" s="945"/>
      <c r="AL220" s="945"/>
      <c r="AM220" s="945"/>
      <c r="AN220" s="945"/>
      <c r="AO220" s="945"/>
      <c r="AP220" s="945"/>
      <c r="AQ220" s="945"/>
      <c r="AR220" s="945"/>
      <c r="AS220" s="945"/>
      <c r="AT220" s="945"/>
      <c r="AU220" s="945"/>
      <c r="AV220" s="945"/>
      <c r="AW220" s="945"/>
      <c r="AX220" s="945"/>
      <c r="AY220" s="945"/>
      <c r="AZ220" s="945"/>
      <c r="BA220" s="945"/>
      <c r="BB220" s="945"/>
      <c r="BC220" s="945"/>
      <c r="BD220" s="945"/>
      <c r="BE220" s="945"/>
      <c r="BF220" s="945"/>
      <c r="BG220" s="973"/>
      <c r="BH220" s="971"/>
      <c r="BI220" s="971"/>
      <c r="BJ220" s="971"/>
      <c r="BK220" s="971"/>
      <c r="BL220" s="971"/>
      <c r="BM220" s="971"/>
      <c r="BN220" s="971"/>
      <c r="BO220" s="971"/>
      <c r="BP220" s="971"/>
      <c r="BQ220" s="971"/>
      <c r="BR220" s="971"/>
      <c r="BS220" s="971"/>
      <c r="BT220" s="971"/>
      <c r="BU220" s="971"/>
      <c r="BV220" s="971"/>
      <c r="BW220" s="971"/>
      <c r="BX220" s="971"/>
      <c r="BY220" s="971"/>
      <c r="BZ220" s="971"/>
      <c r="CA220" s="971"/>
      <c r="CB220" s="971"/>
      <c r="CC220" s="971"/>
      <c r="CD220" s="971"/>
      <c r="CE220" s="971"/>
      <c r="CF220" s="971"/>
      <c r="CG220" s="971"/>
      <c r="CH220" s="971"/>
      <c r="CI220" s="971"/>
      <c r="CJ220" s="971"/>
      <c r="CK220" s="971"/>
      <c r="CL220" s="971"/>
      <c r="CM220" s="971"/>
      <c r="CN220" s="971"/>
      <c r="CO220" s="971"/>
      <c r="CP220" s="971"/>
      <c r="CQ220" s="971"/>
      <c r="CR220" s="971"/>
      <c r="CS220" s="971"/>
      <c r="CT220" s="971"/>
      <c r="CU220" s="971"/>
      <c r="CV220" s="971"/>
      <c r="CW220" s="971"/>
      <c r="CX220" s="971"/>
      <c r="CY220" s="971"/>
      <c r="CZ220" s="971"/>
      <c r="DA220" s="971"/>
      <c r="DB220" s="971"/>
      <c r="DC220" s="971"/>
      <c r="DD220" s="971"/>
      <c r="DE220" s="971"/>
      <c r="DF220" s="971"/>
      <c r="DG220" s="971"/>
      <c r="DH220" s="971"/>
      <c r="DI220" s="971"/>
      <c r="DJ220" s="971"/>
      <c r="DK220" s="971"/>
      <c r="DL220" s="971"/>
      <c r="DM220" s="971"/>
      <c r="DN220" s="971"/>
      <c r="DO220" s="971"/>
      <c r="DP220" s="971"/>
      <c r="DQ220" s="971"/>
      <c r="DR220" s="971"/>
      <c r="DS220" s="971"/>
      <c r="DT220" s="971"/>
      <c r="DU220" s="971"/>
      <c r="DV220" s="971"/>
      <c r="DW220" s="971"/>
      <c r="DX220" s="971"/>
      <c r="DY220" s="971"/>
      <c r="DZ220" s="971"/>
      <c r="EA220" s="971"/>
      <c r="EB220" s="971"/>
      <c r="EC220" s="971"/>
      <c r="ED220" s="971"/>
      <c r="EE220" s="971"/>
      <c r="EF220" s="971"/>
      <c r="EG220" s="971"/>
      <c r="EH220" s="971"/>
      <c r="EI220" s="971"/>
      <c r="EJ220" s="971"/>
      <c r="EK220" s="971"/>
      <c r="EL220" s="971"/>
      <c r="EM220" s="971"/>
      <c r="EN220" s="971"/>
      <c r="EO220" s="971"/>
      <c r="EP220" s="971"/>
      <c r="EQ220" s="971"/>
      <c r="ER220" s="971"/>
      <c r="ES220" s="971"/>
      <c r="ET220" s="971"/>
      <c r="EU220" s="971"/>
      <c r="EV220" s="971"/>
      <c r="EW220" s="971"/>
      <c r="EX220" s="971"/>
      <c r="EY220" s="971"/>
      <c r="EZ220" s="971"/>
      <c r="FA220" s="971"/>
      <c r="FB220" s="971"/>
      <c r="FC220" s="971"/>
      <c r="FD220" s="971"/>
      <c r="FE220" s="971"/>
      <c r="FF220" s="971"/>
      <c r="FG220" s="971"/>
      <c r="FH220" s="971"/>
      <c r="FI220" s="971"/>
      <c r="FJ220" s="971"/>
      <c r="FK220" s="971"/>
      <c r="FL220" s="971"/>
      <c r="FM220" s="971"/>
      <c r="FN220" s="971"/>
      <c r="FO220" s="971"/>
      <c r="FP220" s="971"/>
      <c r="FQ220" s="971"/>
      <c r="FR220" s="971"/>
      <c r="FS220" s="971"/>
      <c r="FT220" s="971"/>
      <c r="FU220" s="971"/>
      <c r="FV220" s="971"/>
      <c r="FW220" s="971"/>
      <c r="FX220" s="971"/>
      <c r="FY220" s="971"/>
      <c r="FZ220" s="971"/>
      <c r="GA220" s="971"/>
      <c r="GB220" s="971"/>
      <c r="GC220" s="971"/>
      <c r="GD220" s="971"/>
      <c r="GE220" s="971"/>
      <c r="GF220" s="971"/>
      <c r="GG220" s="971"/>
      <c r="GH220" s="971"/>
      <c r="GI220" s="971"/>
      <c r="GJ220" s="971"/>
      <c r="GK220" s="971"/>
    </row>
    <row r="221" spans="1:193" s="947" customFormat="1">
      <c r="A221" s="935"/>
      <c r="B221" s="936"/>
      <c r="C221" s="945"/>
      <c r="D221" s="945"/>
      <c r="E221" s="946"/>
      <c r="F221" s="946"/>
      <c r="G221" s="946"/>
      <c r="H221" s="945"/>
      <c r="I221" s="945"/>
      <c r="J221" s="945"/>
      <c r="K221" s="945"/>
      <c r="L221" s="945"/>
      <c r="M221" s="945"/>
      <c r="N221" s="945"/>
      <c r="O221" s="945"/>
      <c r="P221" s="945"/>
      <c r="Q221" s="945"/>
      <c r="R221" s="945"/>
      <c r="S221" s="945"/>
      <c r="T221" s="945"/>
      <c r="U221" s="945"/>
      <c r="V221" s="945"/>
      <c r="W221" s="945"/>
      <c r="X221" s="945"/>
      <c r="Y221" s="945"/>
      <c r="Z221" s="945"/>
      <c r="AA221" s="945"/>
      <c r="AB221" s="945"/>
      <c r="AC221" s="945"/>
      <c r="AD221" s="945"/>
      <c r="AE221" s="945"/>
      <c r="AF221" s="945"/>
      <c r="AG221" s="945"/>
      <c r="AH221" s="945"/>
      <c r="AI221" s="945"/>
      <c r="AJ221" s="945"/>
      <c r="AK221" s="945"/>
      <c r="AL221" s="945"/>
      <c r="AM221" s="945"/>
      <c r="AN221" s="945"/>
      <c r="AO221" s="945"/>
      <c r="AP221" s="945"/>
      <c r="AQ221" s="945"/>
      <c r="AR221" s="945"/>
      <c r="AS221" s="945"/>
      <c r="AT221" s="945"/>
      <c r="AU221" s="945"/>
      <c r="AV221" s="945"/>
      <c r="AW221" s="945"/>
      <c r="AX221" s="945"/>
      <c r="AY221" s="945"/>
      <c r="AZ221" s="945"/>
      <c r="BA221" s="945"/>
      <c r="BB221" s="945"/>
      <c r="BC221" s="945"/>
      <c r="BD221" s="945"/>
      <c r="BE221" s="945"/>
      <c r="BF221" s="945"/>
      <c r="BG221" s="973"/>
      <c r="BH221" s="971"/>
      <c r="BI221" s="971"/>
      <c r="BJ221" s="971"/>
      <c r="BK221" s="971"/>
      <c r="BL221" s="971"/>
      <c r="BM221" s="971"/>
      <c r="BN221" s="971"/>
      <c r="BO221" s="971"/>
      <c r="BP221" s="971"/>
      <c r="BQ221" s="971"/>
      <c r="BR221" s="971"/>
      <c r="BS221" s="971"/>
      <c r="BT221" s="971"/>
      <c r="BU221" s="971"/>
      <c r="BV221" s="971"/>
      <c r="BW221" s="971"/>
      <c r="BX221" s="971"/>
      <c r="BY221" s="971"/>
      <c r="BZ221" s="971"/>
      <c r="CA221" s="971"/>
      <c r="CB221" s="971"/>
      <c r="CC221" s="971"/>
      <c r="CD221" s="971"/>
      <c r="CE221" s="971"/>
      <c r="CF221" s="971"/>
      <c r="CG221" s="971"/>
      <c r="CH221" s="971"/>
      <c r="CI221" s="971"/>
      <c r="CJ221" s="971"/>
      <c r="CK221" s="971"/>
      <c r="CL221" s="971"/>
      <c r="CM221" s="971"/>
      <c r="CN221" s="971"/>
      <c r="CO221" s="971"/>
      <c r="CP221" s="971"/>
      <c r="CQ221" s="971"/>
      <c r="CR221" s="971"/>
      <c r="CS221" s="971"/>
      <c r="CT221" s="971"/>
      <c r="CU221" s="971"/>
      <c r="CV221" s="971"/>
      <c r="CW221" s="971"/>
      <c r="CX221" s="971"/>
      <c r="CY221" s="971"/>
      <c r="CZ221" s="971"/>
      <c r="DA221" s="971"/>
      <c r="DB221" s="971"/>
      <c r="DC221" s="971"/>
      <c r="DD221" s="971"/>
      <c r="DE221" s="971"/>
      <c r="DF221" s="971"/>
      <c r="DG221" s="971"/>
      <c r="DH221" s="971"/>
      <c r="DI221" s="971"/>
      <c r="DJ221" s="971"/>
      <c r="DK221" s="971"/>
      <c r="DL221" s="971"/>
      <c r="DM221" s="971"/>
      <c r="DN221" s="971"/>
      <c r="DO221" s="971"/>
      <c r="DP221" s="971"/>
      <c r="DQ221" s="971"/>
      <c r="DR221" s="971"/>
      <c r="DS221" s="971"/>
      <c r="DT221" s="971"/>
      <c r="DU221" s="971"/>
      <c r="DV221" s="971"/>
      <c r="DW221" s="971"/>
      <c r="DX221" s="971"/>
      <c r="DY221" s="971"/>
      <c r="DZ221" s="971"/>
      <c r="EA221" s="971"/>
      <c r="EB221" s="971"/>
      <c r="EC221" s="971"/>
      <c r="ED221" s="971"/>
      <c r="EE221" s="971"/>
      <c r="EF221" s="971"/>
      <c r="EG221" s="971"/>
      <c r="EH221" s="971"/>
      <c r="EI221" s="971"/>
      <c r="EJ221" s="971"/>
      <c r="EK221" s="971"/>
      <c r="EL221" s="971"/>
      <c r="EM221" s="971"/>
      <c r="EN221" s="971"/>
      <c r="EO221" s="971"/>
      <c r="EP221" s="971"/>
      <c r="EQ221" s="971"/>
      <c r="ER221" s="971"/>
      <c r="ES221" s="971"/>
      <c r="ET221" s="971"/>
      <c r="EU221" s="971"/>
      <c r="EV221" s="971"/>
      <c r="EW221" s="971"/>
      <c r="EX221" s="971"/>
      <c r="EY221" s="971"/>
      <c r="EZ221" s="971"/>
      <c r="FA221" s="971"/>
      <c r="FB221" s="971"/>
      <c r="FC221" s="971"/>
      <c r="FD221" s="971"/>
      <c r="FE221" s="971"/>
      <c r="FF221" s="971"/>
      <c r="FG221" s="971"/>
      <c r="FH221" s="971"/>
      <c r="FI221" s="971"/>
      <c r="FJ221" s="971"/>
      <c r="FK221" s="971"/>
      <c r="FL221" s="971"/>
      <c r="FM221" s="971"/>
      <c r="FN221" s="971"/>
      <c r="FO221" s="971"/>
      <c r="FP221" s="971"/>
      <c r="FQ221" s="971"/>
      <c r="FR221" s="971"/>
      <c r="FS221" s="971"/>
      <c r="FT221" s="971"/>
      <c r="FU221" s="971"/>
      <c r="FV221" s="971"/>
      <c r="FW221" s="971"/>
      <c r="FX221" s="971"/>
      <c r="FY221" s="971"/>
      <c r="FZ221" s="971"/>
      <c r="GA221" s="971"/>
      <c r="GB221" s="971"/>
      <c r="GC221" s="971"/>
      <c r="GD221" s="971"/>
      <c r="GE221" s="971"/>
      <c r="GF221" s="971"/>
      <c r="GG221" s="971"/>
      <c r="GH221" s="971"/>
      <c r="GI221" s="971"/>
      <c r="GJ221" s="971"/>
      <c r="GK221" s="971"/>
    </row>
    <row r="222" spans="1:193" s="947" customFormat="1">
      <c r="A222" s="935"/>
      <c r="B222" s="936"/>
      <c r="C222" s="945"/>
      <c r="D222" s="945"/>
      <c r="E222" s="946"/>
      <c r="F222" s="946"/>
      <c r="G222" s="946"/>
      <c r="H222" s="945"/>
      <c r="I222" s="945"/>
      <c r="J222" s="945"/>
      <c r="K222" s="945"/>
      <c r="L222" s="945"/>
      <c r="M222" s="945"/>
      <c r="N222" s="945"/>
      <c r="O222" s="945"/>
      <c r="P222" s="945"/>
      <c r="Q222" s="945"/>
      <c r="R222" s="945"/>
      <c r="S222" s="945"/>
      <c r="T222" s="945"/>
      <c r="U222" s="945"/>
      <c r="V222" s="945"/>
      <c r="W222" s="945"/>
      <c r="X222" s="945"/>
      <c r="Y222" s="945"/>
      <c r="Z222" s="945"/>
      <c r="AA222" s="945"/>
      <c r="AB222" s="945"/>
      <c r="AC222" s="945"/>
      <c r="AD222" s="945"/>
      <c r="AE222" s="945"/>
      <c r="AF222" s="945"/>
      <c r="AG222" s="945"/>
      <c r="AH222" s="945"/>
      <c r="AI222" s="945"/>
      <c r="AJ222" s="945"/>
      <c r="AK222" s="945"/>
      <c r="AL222" s="945"/>
      <c r="AM222" s="945"/>
      <c r="AN222" s="945"/>
      <c r="AO222" s="945"/>
      <c r="AP222" s="945"/>
      <c r="AQ222" s="945"/>
      <c r="AR222" s="945"/>
      <c r="AS222" s="945"/>
      <c r="AT222" s="945"/>
      <c r="AU222" s="945"/>
      <c r="AV222" s="945"/>
      <c r="AW222" s="945"/>
      <c r="AX222" s="945"/>
      <c r="AY222" s="945"/>
      <c r="AZ222" s="945"/>
      <c r="BA222" s="945"/>
      <c r="BB222" s="945"/>
      <c r="BC222" s="945"/>
      <c r="BD222" s="945"/>
      <c r="BE222" s="945"/>
      <c r="BF222" s="945"/>
      <c r="BG222" s="973"/>
      <c r="BH222" s="971"/>
      <c r="BI222" s="971"/>
      <c r="BJ222" s="971"/>
      <c r="BK222" s="971"/>
      <c r="BL222" s="971"/>
      <c r="BM222" s="971"/>
      <c r="BN222" s="971"/>
      <c r="BO222" s="971"/>
      <c r="BP222" s="971"/>
      <c r="BQ222" s="971"/>
      <c r="BR222" s="971"/>
      <c r="BS222" s="971"/>
      <c r="BT222" s="971"/>
      <c r="BU222" s="971"/>
      <c r="BV222" s="971"/>
      <c r="BW222" s="971"/>
      <c r="BX222" s="971"/>
      <c r="BY222" s="971"/>
      <c r="BZ222" s="971"/>
      <c r="CA222" s="971"/>
      <c r="CB222" s="971"/>
      <c r="CC222" s="971"/>
      <c r="CD222" s="971"/>
      <c r="CE222" s="971"/>
      <c r="CF222" s="971"/>
      <c r="CG222" s="971"/>
      <c r="CH222" s="971"/>
      <c r="CI222" s="971"/>
      <c r="CJ222" s="971"/>
      <c r="CK222" s="971"/>
      <c r="CL222" s="971"/>
      <c r="CM222" s="971"/>
      <c r="CN222" s="971"/>
      <c r="CO222" s="971"/>
      <c r="CP222" s="971"/>
      <c r="CQ222" s="971"/>
      <c r="CR222" s="971"/>
      <c r="CS222" s="971"/>
      <c r="CT222" s="971"/>
      <c r="CU222" s="971"/>
      <c r="CV222" s="971"/>
      <c r="CW222" s="971"/>
      <c r="CX222" s="971"/>
      <c r="CY222" s="971"/>
      <c r="CZ222" s="971"/>
      <c r="DA222" s="971"/>
      <c r="DB222" s="971"/>
      <c r="DC222" s="971"/>
      <c r="DD222" s="971"/>
      <c r="DE222" s="971"/>
      <c r="DF222" s="971"/>
      <c r="DG222" s="971"/>
      <c r="DH222" s="971"/>
      <c r="DI222" s="971"/>
      <c r="DJ222" s="971"/>
      <c r="DK222" s="971"/>
      <c r="DL222" s="971"/>
      <c r="DM222" s="971"/>
      <c r="DN222" s="971"/>
      <c r="DO222" s="971"/>
      <c r="DP222" s="971"/>
      <c r="DQ222" s="971"/>
      <c r="DR222" s="971"/>
      <c r="DS222" s="971"/>
      <c r="DT222" s="971"/>
      <c r="DU222" s="971"/>
      <c r="DV222" s="971"/>
      <c r="DW222" s="971"/>
      <c r="DX222" s="971"/>
      <c r="DY222" s="971"/>
      <c r="DZ222" s="971"/>
      <c r="EA222" s="971"/>
      <c r="EB222" s="971"/>
      <c r="EC222" s="971"/>
      <c r="ED222" s="971"/>
      <c r="EE222" s="971"/>
      <c r="EF222" s="971"/>
      <c r="EG222" s="971"/>
      <c r="EH222" s="971"/>
      <c r="EI222" s="971"/>
      <c r="EJ222" s="971"/>
      <c r="EK222" s="971"/>
      <c r="EL222" s="971"/>
      <c r="EM222" s="971"/>
      <c r="EN222" s="971"/>
      <c r="EO222" s="971"/>
      <c r="EP222" s="971"/>
      <c r="EQ222" s="971"/>
      <c r="ER222" s="971"/>
      <c r="ES222" s="971"/>
      <c r="ET222" s="971"/>
      <c r="EU222" s="971"/>
      <c r="EV222" s="971"/>
      <c r="EW222" s="971"/>
      <c r="EX222" s="971"/>
      <c r="EY222" s="971"/>
      <c r="EZ222" s="971"/>
      <c r="FA222" s="971"/>
      <c r="FB222" s="971"/>
      <c r="FC222" s="971"/>
      <c r="FD222" s="971"/>
      <c r="FE222" s="971"/>
      <c r="FF222" s="971"/>
      <c r="FG222" s="971"/>
      <c r="FH222" s="971"/>
      <c r="FI222" s="971"/>
      <c r="FJ222" s="971"/>
      <c r="FK222" s="971"/>
      <c r="FL222" s="971"/>
      <c r="FM222" s="971"/>
      <c r="FN222" s="971"/>
      <c r="FO222" s="971"/>
      <c r="FP222" s="971"/>
      <c r="FQ222" s="971"/>
      <c r="FR222" s="971"/>
      <c r="FS222" s="971"/>
      <c r="FT222" s="971"/>
      <c r="FU222" s="971"/>
      <c r="FV222" s="971"/>
      <c r="FW222" s="971"/>
      <c r="FX222" s="971"/>
      <c r="FY222" s="971"/>
      <c r="FZ222" s="971"/>
      <c r="GA222" s="971"/>
      <c r="GB222" s="971"/>
      <c r="GC222" s="971"/>
      <c r="GD222" s="971"/>
      <c r="GE222" s="971"/>
      <c r="GF222" s="971"/>
      <c r="GG222" s="971"/>
      <c r="GH222" s="971"/>
      <c r="GI222" s="971"/>
      <c r="GJ222" s="971"/>
      <c r="GK222" s="971"/>
    </row>
    <row r="223" spans="1:193" s="947" customFormat="1">
      <c r="A223" s="935"/>
      <c r="B223" s="936"/>
      <c r="C223" s="945"/>
      <c r="D223" s="945"/>
      <c r="E223" s="946"/>
      <c r="F223" s="946"/>
      <c r="G223" s="946"/>
      <c r="H223" s="945"/>
      <c r="I223" s="945"/>
      <c r="J223" s="945"/>
      <c r="K223" s="945"/>
      <c r="L223" s="945"/>
      <c r="M223" s="945"/>
      <c r="N223" s="945"/>
      <c r="O223" s="945"/>
      <c r="P223" s="945"/>
      <c r="Q223" s="945"/>
      <c r="R223" s="945"/>
      <c r="S223" s="945"/>
      <c r="T223" s="945"/>
      <c r="U223" s="945"/>
      <c r="V223" s="945"/>
      <c r="W223" s="945"/>
      <c r="X223" s="945"/>
      <c r="Y223" s="945"/>
      <c r="Z223" s="945"/>
      <c r="AA223" s="945"/>
      <c r="AB223" s="945"/>
      <c r="AC223" s="945"/>
      <c r="AD223" s="945"/>
      <c r="AE223" s="945"/>
      <c r="AF223" s="945"/>
      <c r="AG223" s="945"/>
      <c r="AH223" s="945"/>
      <c r="AI223" s="945"/>
      <c r="AJ223" s="945"/>
      <c r="AK223" s="945"/>
      <c r="AL223" s="945"/>
      <c r="AM223" s="945"/>
      <c r="AN223" s="945"/>
      <c r="AO223" s="945"/>
      <c r="AP223" s="945"/>
      <c r="AQ223" s="945"/>
      <c r="AR223" s="945"/>
      <c r="AS223" s="945"/>
      <c r="AT223" s="945"/>
      <c r="AU223" s="945"/>
      <c r="AV223" s="945"/>
      <c r="AW223" s="945"/>
      <c r="AX223" s="945"/>
      <c r="AY223" s="945"/>
      <c r="AZ223" s="945"/>
      <c r="BA223" s="945"/>
      <c r="BB223" s="945"/>
      <c r="BC223" s="945"/>
      <c r="BD223" s="945"/>
      <c r="BE223" s="945"/>
      <c r="BF223" s="945"/>
      <c r="BG223" s="973"/>
      <c r="BH223" s="971"/>
      <c r="BI223" s="971"/>
      <c r="BJ223" s="971"/>
      <c r="BK223" s="971"/>
      <c r="BL223" s="971"/>
      <c r="BM223" s="971"/>
      <c r="BN223" s="971"/>
      <c r="BO223" s="971"/>
      <c r="BP223" s="971"/>
      <c r="BQ223" s="971"/>
      <c r="BR223" s="971"/>
      <c r="BS223" s="971"/>
      <c r="BT223" s="971"/>
      <c r="BU223" s="971"/>
      <c r="BV223" s="971"/>
      <c r="BW223" s="971"/>
      <c r="BX223" s="971"/>
      <c r="BY223" s="971"/>
      <c r="BZ223" s="971"/>
      <c r="CA223" s="971"/>
      <c r="CB223" s="971"/>
      <c r="CC223" s="971"/>
      <c r="CD223" s="971"/>
      <c r="CE223" s="971"/>
      <c r="CF223" s="971"/>
      <c r="CG223" s="971"/>
      <c r="CH223" s="971"/>
      <c r="CI223" s="971"/>
      <c r="CJ223" s="971"/>
      <c r="CK223" s="971"/>
      <c r="CL223" s="971"/>
      <c r="CM223" s="971"/>
      <c r="CN223" s="971"/>
      <c r="CO223" s="971"/>
      <c r="CP223" s="971"/>
      <c r="CQ223" s="971"/>
      <c r="CR223" s="971"/>
      <c r="CS223" s="971"/>
      <c r="CT223" s="971"/>
      <c r="CU223" s="971"/>
      <c r="CV223" s="971"/>
      <c r="CW223" s="971"/>
      <c r="CX223" s="971"/>
      <c r="CY223" s="971"/>
      <c r="CZ223" s="971"/>
      <c r="DA223" s="971"/>
      <c r="DB223" s="971"/>
      <c r="DC223" s="971"/>
      <c r="DD223" s="971"/>
      <c r="DE223" s="971"/>
      <c r="DF223" s="971"/>
      <c r="DG223" s="971"/>
      <c r="DH223" s="971"/>
      <c r="DI223" s="971"/>
      <c r="DJ223" s="971"/>
      <c r="DK223" s="971"/>
      <c r="DL223" s="971"/>
      <c r="DM223" s="971"/>
      <c r="DN223" s="971"/>
      <c r="DO223" s="971"/>
      <c r="DP223" s="971"/>
      <c r="DQ223" s="971"/>
      <c r="DR223" s="971"/>
      <c r="DS223" s="971"/>
      <c r="DT223" s="971"/>
      <c r="DU223" s="971"/>
      <c r="DV223" s="971"/>
      <c r="DW223" s="971"/>
      <c r="DX223" s="971"/>
      <c r="DY223" s="971"/>
      <c r="DZ223" s="971"/>
      <c r="EA223" s="971"/>
      <c r="EB223" s="971"/>
      <c r="EC223" s="971"/>
      <c r="ED223" s="971"/>
      <c r="EE223" s="971"/>
      <c r="EF223" s="971"/>
      <c r="EG223" s="971"/>
      <c r="EH223" s="971"/>
      <c r="EI223" s="971"/>
      <c r="EJ223" s="971"/>
      <c r="EK223" s="971"/>
      <c r="EL223" s="971"/>
      <c r="EM223" s="971"/>
      <c r="EN223" s="971"/>
      <c r="EO223" s="971"/>
      <c r="EP223" s="971"/>
      <c r="EQ223" s="971"/>
      <c r="ER223" s="971"/>
      <c r="ES223" s="971"/>
      <c r="ET223" s="971"/>
      <c r="EU223" s="971"/>
      <c r="EV223" s="971"/>
      <c r="EW223" s="971"/>
      <c r="EX223" s="971"/>
      <c r="EY223" s="971"/>
      <c r="EZ223" s="971"/>
      <c r="FA223" s="971"/>
      <c r="FB223" s="971"/>
      <c r="FC223" s="971"/>
      <c r="FD223" s="971"/>
      <c r="FE223" s="971"/>
      <c r="FF223" s="971"/>
      <c r="FG223" s="971"/>
      <c r="FH223" s="971"/>
      <c r="FI223" s="971"/>
      <c r="FJ223" s="971"/>
      <c r="FK223" s="971"/>
      <c r="FL223" s="971"/>
      <c r="FM223" s="971"/>
      <c r="FN223" s="971"/>
      <c r="FO223" s="971"/>
      <c r="FP223" s="971"/>
      <c r="FQ223" s="971"/>
      <c r="FR223" s="971"/>
      <c r="FS223" s="971"/>
      <c r="FT223" s="971"/>
      <c r="FU223" s="971"/>
      <c r="FV223" s="971"/>
      <c r="FW223" s="971"/>
      <c r="FX223" s="971"/>
      <c r="FY223" s="971"/>
      <c r="FZ223" s="971"/>
      <c r="GA223" s="971"/>
      <c r="GB223" s="971"/>
      <c r="GC223" s="971"/>
      <c r="GD223" s="971"/>
      <c r="GE223" s="971"/>
      <c r="GF223" s="971"/>
      <c r="GG223" s="971"/>
      <c r="GH223" s="971"/>
      <c r="GI223" s="971"/>
      <c r="GJ223" s="971"/>
      <c r="GK223" s="971"/>
    </row>
    <row r="224" spans="1:193" s="947" customFormat="1">
      <c r="A224" s="935"/>
      <c r="B224" s="936"/>
      <c r="C224" s="945"/>
      <c r="D224" s="945"/>
      <c r="E224" s="946"/>
      <c r="F224" s="946"/>
      <c r="G224" s="946"/>
      <c r="H224" s="945"/>
      <c r="I224" s="945"/>
      <c r="J224" s="945"/>
      <c r="K224" s="945"/>
      <c r="L224" s="945"/>
      <c r="M224" s="945"/>
      <c r="N224" s="945"/>
      <c r="O224" s="945"/>
      <c r="P224" s="945"/>
      <c r="Q224" s="945"/>
      <c r="R224" s="945"/>
      <c r="S224" s="945"/>
      <c r="T224" s="945"/>
      <c r="U224" s="945"/>
      <c r="V224" s="945"/>
      <c r="W224" s="945"/>
      <c r="X224" s="945"/>
      <c r="Y224" s="945"/>
      <c r="Z224" s="945"/>
      <c r="AA224" s="945"/>
      <c r="AB224" s="945"/>
      <c r="AC224" s="945"/>
      <c r="AD224" s="945"/>
      <c r="AE224" s="945"/>
      <c r="AF224" s="945"/>
      <c r="AG224" s="945"/>
      <c r="AH224" s="945"/>
      <c r="AI224" s="945"/>
      <c r="AJ224" s="945"/>
      <c r="AK224" s="945"/>
      <c r="AL224" s="945"/>
      <c r="AM224" s="945"/>
      <c r="AN224" s="945"/>
      <c r="AO224" s="945"/>
      <c r="AP224" s="945"/>
      <c r="AQ224" s="945"/>
      <c r="AR224" s="945"/>
      <c r="AS224" s="945"/>
      <c r="AT224" s="945"/>
      <c r="AU224" s="945"/>
      <c r="AV224" s="945"/>
      <c r="AW224" s="945"/>
      <c r="AX224" s="945"/>
      <c r="AY224" s="945"/>
      <c r="AZ224" s="945"/>
      <c r="BA224" s="945"/>
      <c r="BB224" s="945"/>
      <c r="BC224" s="945"/>
      <c r="BD224" s="945"/>
      <c r="BE224" s="945"/>
      <c r="BF224" s="945"/>
      <c r="BG224" s="973"/>
      <c r="BH224" s="971"/>
      <c r="BI224" s="971"/>
      <c r="BJ224" s="971"/>
      <c r="BK224" s="971"/>
      <c r="BL224" s="971"/>
      <c r="BM224" s="971"/>
      <c r="BN224" s="971"/>
      <c r="BO224" s="971"/>
      <c r="BP224" s="971"/>
      <c r="BQ224" s="971"/>
      <c r="BR224" s="971"/>
      <c r="BS224" s="971"/>
      <c r="BT224" s="971"/>
      <c r="BU224" s="971"/>
      <c r="BV224" s="971"/>
      <c r="BW224" s="971"/>
      <c r="BX224" s="971"/>
      <c r="BY224" s="971"/>
      <c r="BZ224" s="971"/>
      <c r="CA224" s="971"/>
      <c r="CB224" s="971"/>
      <c r="CC224" s="971"/>
      <c r="CD224" s="971"/>
      <c r="CE224" s="971"/>
      <c r="CF224" s="971"/>
      <c r="CG224" s="971"/>
      <c r="CH224" s="971"/>
      <c r="CI224" s="971"/>
      <c r="CJ224" s="971"/>
      <c r="CK224" s="971"/>
      <c r="CL224" s="971"/>
      <c r="CM224" s="971"/>
      <c r="CN224" s="971"/>
      <c r="CO224" s="971"/>
      <c r="CP224" s="971"/>
      <c r="CQ224" s="971"/>
      <c r="CR224" s="971"/>
      <c r="CS224" s="971"/>
      <c r="CT224" s="971"/>
      <c r="CU224" s="971"/>
      <c r="CV224" s="971"/>
      <c r="CW224" s="971"/>
      <c r="CX224" s="971"/>
      <c r="CY224" s="971"/>
      <c r="CZ224" s="971"/>
      <c r="DA224" s="971"/>
      <c r="DB224" s="971"/>
      <c r="DC224" s="971"/>
      <c r="DD224" s="971"/>
      <c r="DE224" s="971"/>
      <c r="DF224" s="971"/>
      <c r="DG224" s="971"/>
      <c r="DH224" s="971"/>
      <c r="DI224" s="971"/>
      <c r="DJ224" s="971"/>
      <c r="DK224" s="971"/>
      <c r="DL224" s="971"/>
      <c r="DM224" s="971"/>
      <c r="DN224" s="971"/>
      <c r="DO224" s="971"/>
      <c r="DP224" s="971"/>
      <c r="DQ224" s="971"/>
      <c r="DR224" s="971"/>
      <c r="DS224" s="971"/>
      <c r="DT224" s="971"/>
      <c r="DU224" s="971"/>
      <c r="DV224" s="971"/>
      <c r="DW224" s="971"/>
      <c r="DX224" s="971"/>
      <c r="DY224" s="971"/>
      <c r="DZ224" s="971"/>
      <c r="EA224" s="971"/>
      <c r="EB224" s="971"/>
      <c r="EC224" s="971"/>
      <c r="ED224" s="971"/>
      <c r="EE224" s="971"/>
      <c r="EF224" s="971"/>
      <c r="EG224" s="971"/>
      <c r="EH224" s="971"/>
      <c r="EI224" s="971"/>
      <c r="EJ224" s="971"/>
      <c r="EK224" s="971"/>
      <c r="EL224" s="971"/>
      <c r="EM224" s="971"/>
      <c r="EN224" s="971"/>
      <c r="EO224" s="971"/>
      <c r="EP224" s="971"/>
      <c r="EQ224" s="971"/>
      <c r="ER224" s="971"/>
      <c r="ES224" s="971"/>
      <c r="ET224" s="971"/>
      <c r="EU224" s="971"/>
      <c r="EV224" s="971"/>
      <c r="EW224" s="971"/>
      <c r="EX224" s="971"/>
      <c r="EY224" s="971"/>
      <c r="EZ224" s="971"/>
      <c r="FA224" s="971"/>
      <c r="FB224" s="971"/>
      <c r="FC224" s="971"/>
      <c r="FD224" s="971"/>
      <c r="FE224" s="971"/>
      <c r="FF224" s="971"/>
      <c r="FG224" s="971"/>
      <c r="FH224" s="971"/>
      <c r="FI224" s="971"/>
      <c r="FJ224" s="971"/>
      <c r="FK224" s="971"/>
      <c r="FL224" s="971"/>
      <c r="FM224" s="971"/>
      <c r="FN224" s="971"/>
      <c r="FO224" s="971"/>
      <c r="FP224" s="971"/>
      <c r="FQ224" s="971"/>
      <c r="FR224" s="971"/>
      <c r="FS224" s="971"/>
      <c r="FT224" s="971"/>
      <c r="FU224" s="971"/>
      <c r="FV224" s="971"/>
      <c r="FW224" s="971"/>
      <c r="FX224" s="971"/>
      <c r="FY224" s="971"/>
      <c r="FZ224" s="971"/>
      <c r="GA224" s="971"/>
      <c r="GB224" s="971"/>
      <c r="GC224" s="971"/>
      <c r="GD224" s="971"/>
      <c r="GE224" s="971"/>
      <c r="GF224" s="971"/>
      <c r="GG224" s="971"/>
      <c r="GH224" s="971"/>
      <c r="GI224" s="971"/>
      <c r="GJ224" s="971"/>
      <c r="GK224" s="971"/>
    </row>
    <row r="225" spans="1:193" s="947" customFormat="1">
      <c r="A225" s="935"/>
      <c r="B225" s="936"/>
      <c r="C225" s="945"/>
      <c r="D225" s="945"/>
      <c r="E225" s="946"/>
      <c r="F225" s="946"/>
      <c r="G225" s="946"/>
      <c r="H225" s="945"/>
      <c r="I225" s="945"/>
      <c r="J225" s="945"/>
      <c r="K225" s="945"/>
      <c r="L225" s="945"/>
      <c r="M225" s="945"/>
      <c r="N225" s="945"/>
      <c r="O225" s="945"/>
      <c r="P225" s="945"/>
      <c r="Q225" s="945"/>
      <c r="R225" s="945"/>
      <c r="S225" s="945"/>
      <c r="T225" s="945"/>
      <c r="U225" s="945"/>
      <c r="V225" s="945"/>
      <c r="W225" s="945"/>
      <c r="X225" s="945"/>
      <c r="Y225" s="945"/>
      <c r="Z225" s="945"/>
      <c r="AA225" s="945"/>
      <c r="AB225" s="945"/>
      <c r="AC225" s="945"/>
      <c r="AD225" s="945"/>
      <c r="AE225" s="945"/>
      <c r="AF225" s="945"/>
      <c r="AG225" s="945"/>
      <c r="AH225" s="945"/>
      <c r="AI225" s="945"/>
      <c r="AJ225" s="945"/>
      <c r="AK225" s="945"/>
      <c r="AL225" s="945"/>
      <c r="AM225" s="945"/>
      <c r="AN225" s="945"/>
      <c r="AO225" s="945"/>
      <c r="AP225" s="945"/>
      <c r="AQ225" s="945"/>
      <c r="AR225" s="945"/>
      <c r="AS225" s="945"/>
      <c r="AT225" s="945"/>
      <c r="AU225" s="945"/>
      <c r="AV225" s="945"/>
      <c r="AW225" s="945"/>
      <c r="AX225" s="945"/>
      <c r="AY225" s="945"/>
      <c r="AZ225" s="945"/>
      <c r="BA225" s="945"/>
      <c r="BB225" s="945"/>
      <c r="BC225" s="945"/>
      <c r="BD225" s="945"/>
      <c r="BE225" s="945"/>
      <c r="BF225" s="945"/>
      <c r="BG225" s="973"/>
      <c r="BH225" s="971"/>
      <c r="BI225" s="971"/>
      <c r="BJ225" s="971"/>
      <c r="BK225" s="971"/>
      <c r="BL225" s="971"/>
      <c r="BM225" s="971"/>
      <c r="BN225" s="971"/>
      <c r="BO225" s="971"/>
      <c r="BP225" s="971"/>
      <c r="BQ225" s="971"/>
      <c r="BR225" s="971"/>
      <c r="BS225" s="971"/>
      <c r="BT225" s="971"/>
      <c r="BU225" s="971"/>
      <c r="BV225" s="971"/>
      <c r="BW225" s="971"/>
      <c r="BX225" s="971"/>
      <c r="BY225" s="971"/>
      <c r="BZ225" s="971"/>
      <c r="CA225" s="971"/>
      <c r="CB225" s="971"/>
      <c r="CC225" s="971"/>
      <c r="CD225" s="971"/>
      <c r="CE225" s="971"/>
      <c r="CF225" s="971"/>
      <c r="CG225" s="971"/>
      <c r="CH225" s="971"/>
      <c r="CI225" s="971"/>
      <c r="CJ225" s="971"/>
      <c r="CK225" s="971"/>
      <c r="CL225" s="971"/>
      <c r="CM225" s="971"/>
      <c r="CN225" s="971"/>
      <c r="CO225" s="971"/>
      <c r="CP225" s="971"/>
      <c r="CQ225" s="971"/>
      <c r="CR225" s="971"/>
      <c r="CS225" s="971"/>
      <c r="CT225" s="971"/>
      <c r="CU225" s="971"/>
      <c r="CV225" s="971"/>
      <c r="CW225" s="971"/>
      <c r="CX225" s="971"/>
      <c r="CY225" s="971"/>
      <c r="CZ225" s="971"/>
      <c r="DA225" s="971"/>
      <c r="DB225" s="971"/>
      <c r="DC225" s="971"/>
      <c r="DD225" s="971"/>
      <c r="DE225" s="971"/>
      <c r="DF225" s="971"/>
      <c r="DG225" s="971"/>
      <c r="DH225" s="971"/>
      <c r="DI225" s="971"/>
      <c r="DJ225" s="971"/>
      <c r="DK225" s="971"/>
      <c r="DL225" s="971"/>
      <c r="DM225" s="971"/>
      <c r="DN225" s="971"/>
      <c r="DO225" s="971"/>
      <c r="DP225" s="971"/>
      <c r="DQ225" s="971"/>
      <c r="DR225" s="971"/>
      <c r="DS225" s="971"/>
      <c r="DT225" s="971"/>
      <c r="DU225" s="971"/>
      <c r="DV225" s="971"/>
      <c r="DW225" s="971"/>
      <c r="DX225" s="971"/>
      <c r="DY225" s="971"/>
      <c r="DZ225" s="971"/>
      <c r="EA225" s="971"/>
      <c r="EB225" s="971"/>
      <c r="EC225" s="971"/>
      <c r="ED225" s="971"/>
      <c r="EE225" s="971"/>
      <c r="EF225" s="971"/>
      <c r="EG225" s="971"/>
      <c r="EH225" s="971"/>
      <c r="EI225" s="971"/>
      <c r="EJ225" s="971"/>
      <c r="EK225" s="971"/>
      <c r="EL225" s="971"/>
      <c r="EM225" s="971"/>
      <c r="EN225" s="971"/>
      <c r="EO225" s="971"/>
      <c r="EP225" s="971"/>
      <c r="EQ225" s="971"/>
      <c r="ER225" s="971"/>
      <c r="ES225" s="971"/>
      <c r="ET225" s="971"/>
      <c r="EU225" s="971"/>
      <c r="EV225" s="971"/>
      <c r="EW225" s="971"/>
      <c r="EX225" s="971"/>
      <c r="EY225" s="971"/>
      <c r="EZ225" s="971"/>
      <c r="FA225" s="971"/>
      <c r="FB225" s="971"/>
      <c r="FC225" s="971"/>
      <c r="FD225" s="971"/>
      <c r="FE225" s="971"/>
      <c r="FF225" s="971"/>
      <c r="FG225" s="971"/>
      <c r="FH225" s="971"/>
      <c r="FI225" s="971"/>
      <c r="FJ225" s="971"/>
      <c r="FK225" s="971"/>
      <c r="FL225" s="971"/>
      <c r="FM225" s="971"/>
      <c r="FN225" s="971"/>
      <c r="FO225" s="971"/>
      <c r="FP225" s="971"/>
      <c r="FQ225" s="971"/>
      <c r="FR225" s="971"/>
      <c r="FS225" s="971"/>
      <c r="FT225" s="971"/>
      <c r="FU225" s="971"/>
      <c r="FV225" s="971"/>
      <c r="FW225" s="971"/>
      <c r="FX225" s="971"/>
      <c r="FY225" s="971"/>
      <c r="FZ225" s="971"/>
      <c r="GA225" s="971"/>
      <c r="GB225" s="971"/>
      <c r="GC225" s="971"/>
      <c r="GD225" s="971"/>
      <c r="GE225" s="971"/>
      <c r="GF225" s="971"/>
      <c r="GG225" s="971"/>
      <c r="GH225" s="971"/>
      <c r="GI225" s="971"/>
      <c r="GJ225" s="971"/>
      <c r="GK225" s="971"/>
    </row>
    <row r="226" spans="1:193" s="947" customFormat="1">
      <c r="A226" s="935"/>
      <c r="B226" s="936"/>
      <c r="C226" s="945"/>
      <c r="D226" s="945"/>
      <c r="E226" s="946"/>
      <c r="F226" s="946"/>
      <c r="G226" s="946"/>
      <c r="H226" s="945"/>
      <c r="I226" s="945"/>
      <c r="J226" s="945"/>
      <c r="K226" s="945"/>
      <c r="L226" s="945"/>
      <c r="M226" s="945"/>
      <c r="N226" s="945"/>
      <c r="O226" s="945"/>
      <c r="P226" s="945"/>
      <c r="Q226" s="945"/>
      <c r="R226" s="945"/>
      <c r="S226" s="945"/>
      <c r="T226" s="945"/>
      <c r="U226" s="945"/>
      <c r="V226" s="945"/>
      <c r="W226" s="945"/>
      <c r="X226" s="945"/>
      <c r="Y226" s="945"/>
      <c r="Z226" s="945"/>
      <c r="AA226" s="945"/>
      <c r="AB226" s="945"/>
      <c r="AC226" s="945"/>
      <c r="AD226" s="945"/>
      <c r="AE226" s="945"/>
      <c r="AF226" s="945"/>
      <c r="AG226" s="945"/>
      <c r="AH226" s="945"/>
      <c r="AI226" s="945"/>
      <c r="AJ226" s="945"/>
      <c r="AK226" s="945"/>
      <c r="AL226" s="945"/>
      <c r="AM226" s="945"/>
      <c r="AN226" s="945"/>
      <c r="AO226" s="945"/>
      <c r="AP226" s="945"/>
      <c r="AQ226" s="945"/>
      <c r="AR226" s="945"/>
      <c r="AS226" s="945"/>
      <c r="AT226" s="945"/>
      <c r="AU226" s="945"/>
      <c r="AV226" s="945"/>
      <c r="AW226" s="945"/>
      <c r="AX226" s="945"/>
      <c r="AY226" s="945"/>
      <c r="AZ226" s="945"/>
      <c r="BA226" s="945"/>
      <c r="BB226" s="945"/>
      <c r="BC226" s="945"/>
      <c r="BD226" s="945"/>
      <c r="BE226" s="945"/>
      <c r="BF226" s="945"/>
      <c r="BG226" s="973"/>
      <c r="BH226" s="971"/>
      <c r="BI226" s="971"/>
      <c r="BJ226" s="971"/>
      <c r="BK226" s="971"/>
      <c r="BL226" s="971"/>
      <c r="BM226" s="971"/>
      <c r="BN226" s="971"/>
      <c r="BO226" s="971"/>
      <c r="BP226" s="971"/>
      <c r="BQ226" s="971"/>
      <c r="BR226" s="971"/>
      <c r="BS226" s="971"/>
      <c r="BT226" s="971"/>
      <c r="BU226" s="971"/>
      <c r="BV226" s="971"/>
      <c r="BW226" s="971"/>
      <c r="BX226" s="971"/>
      <c r="BY226" s="971"/>
      <c r="BZ226" s="971"/>
      <c r="CA226" s="971"/>
      <c r="CB226" s="971"/>
      <c r="CC226" s="971"/>
      <c r="CD226" s="971"/>
      <c r="CE226" s="971"/>
      <c r="CF226" s="971"/>
      <c r="CG226" s="971"/>
      <c r="CH226" s="971"/>
      <c r="CI226" s="971"/>
      <c r="CJ226" s="971"/>
      <c r="CK226" s="971"/>
      <c r="CL226" s="971"/>
      <c r="CM226" s="971"/>
      <c r="CN226" s="971"/>
      <c r="CO226" s="971"/>
      <c r="CP226" s="971"/>
      <c r="CQ226" s="971"/>
      <c r="CR226" s="971"/>
      <c r="CS226" s="971"/>
      <c r="CT226" s="971"/>
      <c r="CU226" s="971"/>
      <c r="CV226" s="971"/>
      <c r="CW226" s="971"/>
      <c r="CX226" s="971"/>
      <c r="CY226" s="971"/>
      <c r="CZ226" s="971"/>
      <c r="DA226" s="971"/>
      <c r="DB226" s="971"/>
      <c r="DC226" s="971"/>
      <c r="DD226" s="971"/>
      <c r="DE226" s="971"/>
      <c r="DF226" s="971"/>
      <c r="DG226" s="971"/>
      <c r="DH226" s="971"/>
      <c r="DI226" s="971"/>
      <c r="DJ226" s="971"/>
      <c r="DK226" s="971"/>
      <c r="DL226" s="971"/>
      <c r="DM226" s="971"/>
      <c r="DN226" s="971"/>
      <c r="DO226" s="971"/>
      <c r="DP226" s="971"/>
      <c r="DQ226" s="971"/>
      <c r="DR226" s="971"/>
      <c r="DS226" s="971"/>
      <c r="DT226" s="971"/>
      <c r="DU226" s="971"/>
      <c r="DV226" s="971"/>
      <c r="DW226" s="971"/>
      <c r="DX226" s="971"/>
      <c r="DY226" s="971"/>
      <c r="DZ226" s="971"/>
      <c r="EA226" s="971"/>
      <c r="EB226" s="971"/>
      <c r="EC226" s="971"/>
      <c r="ED226" s="971"/>
      <c r="EE226" s="971"/>
      <c r="EF226" s="971"/>
      <c r="EG226" s="971"/>
      <c r="EH226" s="971"/>
      <c r="EI226" s="971"/>
      <c r="EJ226" s="971"/>
      <c r="EK226" s="971"/>
      <c r="EL226" s="971"/>
      <c r="EM226" s="971"/>
      <c r="EN226" s="971"/>
      <c r="EO226" s="971"/>
      <c r="EP226" s="971"/>
      <c r="EQ226" s="971"/>
      <c r="ER226" s="971"/>
      <c r="ES226" s="971"/>
      <c r="ET226" s="971"/>
      <c r="EU226" s="971"/>
      <c r="EV226" s="971"/>
      <c r="EW226" s="971"/>
      <c r="EX226" s="971"/>
      <c r="EY226" s="971"/>
      <c r="EZ226" s="971"/>
      <c r="FA226" s="971"/>
      <c r="FB226" s="971"/>
      <c r="FC226" s="971"/>
      <c r="FD226" s="971"/>
      <c r="FE226" s="971"/>
      <c r="FF226" s="971"/>
      <c r="FG226" s="971"/>
      <c r="FH226" s="971"/>
      <c r="FI226" s="971"/>
      <c r="FJ226" s="971"/>
      <c r="FK226" s="971"/>
      <c r="FL226" s="971"/>
      <c r="FM226" s="971"/>
      <c r="FN226" s="971"/>
      <c r="FO226" s="971"/>
      <c r="FP226" s="971"/>
      <c r="FQ226" s="971"/>
      <c r="FR226" s="971"/>
      <c r="FS226" s="971"/>
      <c r="FT226" s="971"/>
      <c r="FU226" s="971"/>
      <c r="FV226" s="971"/>
      <c r="FW226" s="971"/>
      <c r="FX226" s="971"/>
      <c r="FY226" s="971"/>
      <c r="FZ226" s="971"/>
      <c r="GA226" s="971"/>
      <c r="GB226" s="971"/>
      <c r="GC226" s="971"/>
      <c r="GD226" s="971"/>
      <c r="GE226" s="971"/>
      <c r="GF226" s="971"/>
      <c r="GG226" s="971"/>
      <c r="GH226" s="971"/>
      <c r="GI226" s="971"/>
      <c r="GJ226" s="971"/>
      <c r="GK226" s="971"/>
    </row>
    <row r="227" spans="1:193" s="947" customFormat="1">
      <c r="A227" s="935"/>
      <c r="B227" s="936"/>
      <c r="C227" s="945"/>
      <c r="D227" s="945"/>
      <c r="E227" s="946"/>
      <c r="F227" s="946"/>
      <c r="G227" s="946"/>
      <c r="H227" s="945"/>
      <c r="I227" s="945"/>
      <c r="J227" s="945"/>
      <c r="K227" s="945"/>
      <c r="L227" s="945"/>
      <c r="M227" s="945"/>
      <c r="N227" s="945"/>
      <c r="O227" s="945"/>
      <c r="P227" s="945"/>
      <c r="Q227" s="945"/>
      <c r="R227" s="945"/>
      <c r="S227" s="945"/>
      <c r="T227" s="945"/>
      <c r="U227" s="945"/>
      <c r="V227" s="945"/>
      <c r="W227" s="945"/>
      <c r="X227" s="945"/>
      <c r="Y227" s="945"/>
      <c r="Z227" s="945"/>
      <c r="AA227" s="945"/>
      <c r="AB227" s="945"/>
      <c r="AC227" s="945"/>
      <c r="AD227" s="945"/>
      <c r="AE227" s="945"/>
      <c r="AF227" s="945"/>
      <c r="AG227" s="945"/>
      <c r="AH227" s="945"/>
      <c r="AI227" s="945"/>
      <c r="AJ227" s="945"/>
      <c r="AK227" s="945"/>
      <c r="AL227" s="945"/>
      <c r="AM227" s="945"/>
      <c r="AN227" s="945"/>
      <c r="AO227" s="945"/>
      <c r="AP227" s="945"/>
      <c r="AQ227" s="945"/>
      <c r="AR227" s="945"/>
      <c r="AS227" s="945"/>
      <c r="AT227" s="945"/>
      <c r="AU227" s="945"/>
      <c r="AV227" s="945"/>
      <c r="AW227" s="945"/>
      <c r="AX227" s="945"/>
      <c r="AY227" s="945"/>
      <c r="AZ227" s="945"/>
      <c r="BA227" s="945"/>
      <c r="BB227" s="945"/>
      <c r="BC227" s="945"/>
      <c r="BD227" s="945"/>
      <c r="BE227" s="945"/>
      <c r="BF227" s="945"/>
      <c r="BG227" s="973"/>
      <c r="BH227" s="971"/>
      <c r="BI227" s="971"/>
      <c r="BJ227" s="971"/>
      <c r="BK227" s="971"/>
      <c r="BL227" s="971"/>
      <c r="BM227" s="971"/>
      <c r="BN227" s="971"/>
      <c r="BO227" s="971"/>
      <c r="BP227" s="971"/>
      <c r="BQ227" s="971"/>
      <c r="BR227" s="971"/>
      <c r="BS227" s="971"/>
      <c r="BT227" s="971"/>
      <c r="BU227" s="971"/>
      <c r="BV227" s="971"/>
      <c r="BW227" s="971"/>
      <c r="BX227" s="971"/>
      <c r="BY227" s="971"/>
      <c r="BZ227" s="971"/>
      <c r="CA227" s="971"/>
      <c r="CB227" s="971"/>
      <c r="CC227" s="971"/>
      <c r="CD227" s="971"/>
      <c r="CE227" s="971"/>
      <c r="CF227" s="971"/>
      <c r="CG227" s="971"/>
      <c r="CH227" s="971"/>
      <c r="CI227" s="971"/>
      <c r="CJ227" s="971"/>
      <c r="CK227" s="971"/>
      <c r="CL227" s="971"/>
      <c r="CM227" s="971"/>
      <c r="CN227" s="971"/>
      <c r="CO227" s="971"/>
      <c r="CP227" s="971"/>
      <c r="CQ227" s="971"/>
      <c r="CR227" s="971"/>
      <c r="CS227" s="971"/>
      <c r="CT227" s="971"/>
      <c r="CU227" s="971"/>
      <c r="CV227" s="971"/>
      <c r="CW227" s="971"/>
      <c r="CX227" s="971"/>
      <c r="CY227" s="971"/>
      <c r="CZ227" s="971"/>
      <c r="DA227" s="971"/>
      <c r="DB227" s="971"/>
      <c r="DC227" s="971"/>
      <c r="DD227" s="971"/>
      <c r="DE227" s="971"/>
      <c r="DF227" s="971"/>
      <c r="DG227" s="971"/>
      <c r="DH227" s="971"/>
      <c r="DI227" s="971"/>
      <c r="DJ227" s="971"/>
      <c r="DK227" s="971"/>
      <c r="DL227" s="971"/>
      <c r="DM227" s="971"/>
      <c r="DN227" s="971"/>
      <c r="DO227" s="971"/>
      <c r="DP227" s="971"/>
      <c r="DQ227" s="971"/>
      <c r="DR227" s="971"/>
      <c r="DS227" s="971"/>
      <c r="DT227" s="971"/>
      <c r="DU227" s="971"/>
      <c r="DV227" s="971"/>
      <c r="DW227" s="971"/>
      <c r="DX227" s="971"/>
      <c r="DY227" s="971"/>
      <c r="DZ227" s="971"/>
      <c r="EA227" s="971"/>
      <c r="EB227" s="971"/>
      <c r="EC227" s="971"/>
      <c r="ED227" s="971"/>
      <c r="EE227" s="971"/>
      <c r="EF227" s="971"/>
      <c r="EG227" s="971"/>
      <c r="EH227" s="971"/>
      <c r="EI227" s="971"/>
      <c r="EJ227" s="971"/>
      <c r="EK227" s="971"/>
      <c r="EL227" s="971"/>
      <c r="EM227" s="971"/>
      <c r="EN227" s="971"/>
      <c r="EO227" s="971"/>
      <c r="EP227" s="971"/>
      <c r="EQ227" s="971"/>
      <c r="ER227" s="971"/>
      <c r="ES227" s="971"/>
      <c r="ET227" s="971"/>
      <c r="EU227" s="971"/>
      <c r="EV227" s="971"/>
      <c r="EW227" s="971"/>
      <c r="EX227" s="971"/>
      <c r="EY227" s="971"/>
      <c r="EZ227" s="971"/>
      <c r="FA227" s="971"/>
      <c r="FB227" s="971"/>
      <c r="FC227" s="971"/>
      <c r="FD227" s="971"/>
      <c r="FE227" s="971"/>
      <c r="FF227" s="971"/>
      <c r="FG227" s="971"/>
      <c r="FH227" s="971"/>
      <c r="FI227" s="971"/>
      <c r="FJ227" s="971"/>
      <c r="FK227" s="971"/>
      <c r="FL227" s="971"/>
      <c r="FM227" s="971"/>
      <c r="FN227" s="971"/>
      <c r="FO227" s="971"/>
      <c r="FP227" s="971"/>
      <c r="FQ227" s="971"/>
      <c r="FR227" s="971"/>
      <c r="FS227" s="971"/>
      <c r="FT227" s="971"/>
      <c r="FU227" s="971"/>
      <c r="FV227" s="971"/>
      <c r="FW227" s="971"/>
      <c r="FX227" s="971"/>
      <c r="FY227" s="971"/>
      <c r="FZ227" s="971"/>
      <c r="GA227" s="971"/>
      <c r="GB227" s="971"/>
      <c r="GC227" s="971"/>
      <c r="GD227" s="971"/>
      <c r="GE227" s="971"/>
      <c r="GF227" s="971"/>
      <c r="GG227" s="971"/>
      <c r="GH227" s="971"/>
      <c r="GI227" s="971"/>
      <c r="GJ227" s="971"/>
      <c r="GK227" s="971"/>
    </row>
    <row r="228" spans="1:193" s="947" customFormat="1">
      <c r="A228" s="935"/>
      <c r="B228" s="936"/>
      <c r="C228" s="945"/>
      <c r="D228" s="945"/>
      <c r="E228" s="946"/>
      <c r="F228" s="946"/>
      <c r="G228" s="946"/>
      <c r="H228" s="945"/>
      <c r="I228" s="945"/>
      <c r="J228" s="945"/>
      <c r="K228" s="945"/>
      <c r="L228" s="945"/>
      <c r="M228" s="945"/>
      <c r="N228" s="945"/>
      <c r="O228" s="945"/>
      <c r="P228" s="945"/>
      <c r="Q228" s="945"/>
      <c r="R228" s="945"/>
      <c r="S228" s="945"/>
      <c r="T228" s="945"/>
      <c r="U228" s="945"/>
      <c r="V228" s="945"/>
      <c r="W228" s="945"/>
      <c r="X228" s="945"/>
      <c r="Y228" s="945"/>
      <c r="Z228" s="945"/>
      <c r="AA228" s="945"/>
      <c r="AB228" s="945"/>
      <c r="AC228" s="945"/>
      <c r="AD228" s="945"/>
      <c r="AE228" s="945"/>
      <c r="AF228" s="945"/>
      <c r="AG228" s="945"/>
      <c r="AH228" s="945"/>
      <c r="AI228" s="945"/>
      <c r="AJ228" s="945"/>
      <c r="AK228" s="945"/>
      <c r="AL228" s="945"/>
      <c r="AM228" s="945"/>
      <c r="AN228" s="945"/>
      <c r="AO228" s="945"/>
      <c r="AP228" s="945"/>
      <c r="AQ228" s="945"/>
      <c r="AR228" s="945"/>
      <c r="AS228" s="945"/>
      <c r="AT228" s="945"/>
      <c r="AU228" s="945"/>
      <c r="AV228" s="945"/>
      <c r="AW228" s="945"/>
      <c r="AX228" s="945"/>
      <c r="AY228" s="945"/>
      <c r="AZ228" s="945"/>
      <c r="BA228" s="945"/>
      <c r="BB228" s="945"/>
      <c r="BC228" s="945"/>
      <c r="BD228" s="945"/>
      <c r="BE228" s="945"/>
      <c r="BF228" s="945"/>
      <c r="BG228" s="973"/>
      <c r="BH228" s="971"/>
      <c r="BI228" s="971"/>
      <c r="BJ228" s="971"/>
      <c r="BK228" s="971"/>
      <c r="BL228" s="971"/>
      <c r="BM228" s="971"/>
      <c r="BN228" s="971"/>
      <c r="BO228" s="971"/>
      <c r="BP228" s="971"/>
      <c r="BQ228" s="971"/>
      <c r="BR228" s="971"/>
      <c r="BS228" s="971"/>
      <c r="BT228" s="971"/>
      <c r="BU228" s="971"/>
      <c r="BV228" s="971"/>
      <c r="BW228" s="971"/>
      <c r="BX228" s="971"/>
      <c r="BY228" s="971"/>
      <c r="BZ228" s="971"/>
      <c r="CA228" s="971"/>
      <c r="CB228" s="971"/>
      <c r="CC228" s="971"/>
      <c r="CD228" s="971"/>
      <c r="CE228" s="971"/>
      <c r="CF228" s="971"/>
      <c r="CG228" s="971"/>
      <c r="CH228" s="971"/>
      <c r="CI228" s="971"/>
      <c r="CJ228" s="971"/>
      <c r="CK228" s="971"/>
      <c r="CL228" s="971"/>
      <c r="CM228" s="971"/>
      <c r="CN228" s="971"/>
      <c r="CO228" s="971"/>
      <c r="CP228" s="971"/>
      <c r="CQ228" s="971"/>
      <c r="CR228" s="971"/>
      <c r="CS228" s="971"/>
      <c r="CT228" s="971"/>
      <c r="CU228" s="971"/>
      <c r="CV228" s="971"/>
      <c r="CW228" s="971"/>
      <c r="CX228" s="971"/>
      <c r="CY228" s="971"/>
      <c r="CZ228" s="971"/>
      <c r="DA228" s="971"/>
      <c r="DB228" s="971"/>
      <c r="DC228" s="971"/>
      <c r="DD228" s="971"/>
      <c r="DE228" s="971"/>
      <c r="DF228" s="971"/>
      <c r="DG228" s="971"/>
      <c r="DH228" s="971"/>
      <c r="DI228" s="971"/>
      <c r="DJ228" s="971"/>
      <c r="DK228" s="971"/>
      <c r="DL228" s="971"/>
      <c r="DM228" s="971"/>
      <c r="DN228" s="971"/>
      <c r="DO228" s="971"/>
      <c r="DP228" s="971"/>
      <c r="DQ228" s="971"/>
      <c r="DR228" s="971"/>
      <c r="DS228" s="971"/>
      <c r="DT228" s="971"/>
      <c r="DU228" s="971"/>
      <c r="DV228" s="971"/>
      <c r="DW228" s="971"/>
      <c r="DX228" s="971"/>
      <c r="DY228" s="971"/>
      <c r="DZ228" s="971"/>
      <c r="EA228" s="971"/>
      <c r="EB228" s="971"/>
      <c r="EC228" s="971"/>
      <c r="ED228" s="971"/>
      <c r="EE228" s="971"/>
      <c r="EF228" s="971"/>
      <c r="EG228" s="971"/>
      <c r="EH228" s="971"/>
      <c r="EI228" s="971"/>
      <c r="EJ228" s="971"/>
      <c r="EK228" s="971"/>
      <c r="EL228" s="971"/>
      <c r="EM228" s="971"/>
      <c r="EN228" s="971"/>
      <c r="EO228" s="971"/>
      <c r="EP228" s="971"/>
      <c r="EQ228" s="971"/>
      <c r="ER228" s="971"/>
      <c r="ES228" s="971"/>
      <c r="ET228" s="971"/>
      <c r="EU228" s="971"/>
      <c r="EV228" s="971"/>
      <c r="EW228" s="971"/>
      <c r="EX228" s="971"/>
      <c r="EY228" s="971"/>
      <c r="EZ228" s="971"/>
      <c r="FA228" s="971"/>
      <c r="FB228" s="971"/>
      <c r="FC228" s="971"/>
      <c r="FD228" s="971"/>
      <c r="FE228" s="971"/>
      <c r="FF228" s="971"/>
      <c r="FG228" s="971"/>
      <c r="FH228" s="971"/>
      <c r="FI228" s="971"/>
      <c r="FJ228" s="971"/>
      <c r="FK228" s="971"/>
      <c r="FL228" s="971"/>
      <c r="FM228" s="971"/>
      <c r="FN228" s="971"/>
      <c r="FO228" s="971"/>
      <c r="FP228" s="971"/>
      <c r="FQ228" s="971"/>
      <c r="FR228" s="971"/>
      <c r="FS228" s="971"/>
      <c r="FT228" s="971"/>
      <c r="FU228" s="971"/>
      <c r="FV228" s="971"/>
      <c r="FW228" s="971"/>
      <c r="FX228" s="971"/>
      <c r="FY228" s="971"/>
      <c r="FZ228" s="971"/>
      <c r="GA228" s="971"/>
      <c r="GB228" s="971"/>
      <c r="GC228" s="971"/>
      <c r="GD228" s="971"/>
      <c r="GE228" s="971"/>
      <c r="GF228" s="971"/>
      <c r="GG228" s="971"/>
      <c r="GH228" s="971"/>
      <c r="GI228" s="971"/>
      <c r="GJ228" s="971"/>
      <c r="GK228" s="971"/>
    </row>
    <row r="229" spans="1:193" s="947" customFormat="1">
      <c r="A229" s="935"/>
      <c r="B229" s="936"/>
      <c r="C229" s="945"/>
      <c r="D229" s="945"/>
      <c r="E229" s="946"/>
      <c r="F229" s="946"/>
      <c r="G229" s="946"/>
      <c r="H229" s="945"/>
      <c r="I229" s="945"/>
      <c r="J229" s="945"/>
      <c r="K229" s="945"/>
      <c r="L229" s="945"/>
      <c r="M229" s="945"/>
      <c r="N229" s="945"/>
      <c r="O229" s="945"/>
      <c r="P229" s="945"/>
      <c r="Q229" s="945"/>
      <c r="R229" s="945"/>
      <c r="S229" s="945"/>
      <c r="T229" s="945"/>
      <c r="U229" s="945"/>
      <c r="V229" s="945"/>
      <c r="W229" s="945"/>
      <c r="X229" s="945"/>
      <c r="Y229" s="945"/>
      <c r="Z229" s="945"/>
      <c r="AA229" s="945"/>
      <c r="AB229" s="945"/>
      <c r="AC229" s="945"/>
      <c r="AD229" s="945"/>
      <c r="AE229" s="945"/>
      <c r="AF229" s="945"/>
      <c r="AG229" s="945"/>
      <c r="AH229" s="945"/>
      <c r="AI229" s="945"/>
      <c r="AJ229" s="945"/>
      <c r="AK229" s="945"/>
      <c r="AL229" s="945"/>
      <c r="AM229" s="945"/>
      <c r="AN229" s="945"/>
      <c r="AO229" s="945"/>
      <c r="AP229" s="945"/>
      <c r="AQ229" s="945"/>
      <c r="AR229" s="945"/>
      <c r="AS229" s="945"/>
      <c r="AT229" s="945"/>
      <c r="AU229" s="945"/>
      <c r="AV229" s="945"/>
      <c r="AW229" s="945"/>
      <c r="AX229" s="945"/>
      <c r="AY229" s="945"/>
      <c r="AZ229" s="945"/>
      <c r="BA229" s="945"/>
      <c r="BB229" s="945"/>
      <c r="BC229" s="945"/>
      <c r="BD229" s="945"/>
      <c r="BE229" s="945"/>
      <c r="BF229" s="945"/>
      <c r="BG229" s="973"/>
      <c r="BH229" s="971"/>
      <c r="BI229" s="971"/>
      <c r="BJ229" s="971"/>
      <c r="BK229" s="971"/>
      <c r="BL229" s="971"/>
      <c r="BM229" s="971"/>
      <c r="BN229" s="971"/>
      <c r="BO229" s="971"/>
      <c r="BP229" s="971"/>
      <c r="BQ229" s="971"/>
      <c r="BR229" s="971"/>
      <c r="BS229" s="971"/>
      <c r="BT229" s="971"/>
      <c r="BU229" s="971"/>
      <c r="BV229" s="971"/>
      <c r="BW229" s="971"/>
      <c r="BX229" s="971"/>
      <c r="BY229" s="971"/>
      <c r="BZ229" s="971"/>
      <c r="CA229" s="971"/>
      <c r="CB229" s="971"/>
      <c r="CC229" s="971"/>
      <c r="CD229" s="971"/>
      <c r="CE229" s="971"/>
      <c r="CF229" s="971"/>
      <c r="CG229" s="971"/>
      <c r="CH229" s="971"/>
      <c r="CI229" s="971"/>
      <c r="CJ229" s="971"/>
      <c r="CK229" s="971"/>
      <c r="CL229" s="971"/>
      <c r="CM229" s="971"/>
      <c r="CN229" s="971"/>
      <c r="CO229" s="971"/>
      <c r="CP229" s="971"/>
      <c r="CQ229" s="971"/>
      <c r="CR229" s="971"/>
      <c r="CS229" s="971"/>
      <c r="CT229" s="971"/>
      <c r="CU229" s="971"/>
      <c r="CV229" s="971"/>
      <c r="CW229" s="971"/>
      <c r="CX229" s="971"/>
      <c r="CY229" s="971"/>
      <c r="CZ229" s="971"/>
      <c r="DA229" s="971"/>
      <c r="DB229" s="971"/>
      <c r="DC229" s="971"/>
      <c r="DD229" s="971"/>
      <c r="DE229" s="971"/>
      <c r="DF229" s="971"/>
      <c r="DG229" s="971"/>
      <c r="DH229" s="971"/>
      <c r="DI229" s="971"/>
      <c r="DJ229" s="971"/>
      <c r="DK229" s="971"/>
      <c r="DL229" s="971"/>
      <c r="DM229" s="971"/>
      <c r="DN229" s="971"/>
      <c r="DO229" s="971"/>
      <c r="DP229" s="971"/>
      <c r="DQ229" s="971"/>
      <c r="DR229" s="971"/>
      <c r="DS229" s="971"/>
      <c r="DT229" s="971"/>
      <c r="DU229" s="971"/>
      <c r="DV229" s="971"/>
      <c r="DW229" s="971"/>
      <c r="DX229" s="971"/>
      <c r="DY229" s="971"/>
      <c r="DZ229" s="971"/>
      <c r="EA229" s="971"/>
      <c r="EB229" s="971"/>
      <c r="EC229" s="971"/>
      <c r="ED229" s="971"/>
      <c r="EE229" s="971"/>
      <c r="EF229" s="971"/>
      <c r="EG229" s="971"/>
      <c r="EH229" s="971"/>
      <c r="EI229" s="971"/>
      <c r="EJ229" s="971"/>
      <c r="EK229" s="971"/>
      <c r="EL229" s="971"/>
      <c r="EM229" s="971"/>
      <c r="EN229" s="971"/>
      <c r="EO229" s="971"/>
      <c r="EP229" s="971"/>
      <c r="EQ229" s="971"/>
      <c r="ER229" s="971"/>
      <c r="ES229" s="971"/>
      <c r="ET229" s="971"/>
      <c r="EU229" s="971"/>
      <c r="EV229" s="971"/>
      <c r="EW229" s="971"/>
      <c r="EX229" s="971"/>
      <c r="EY229" s="971"/>
      <c r="EZ229" s="971"/>
      <c r="FA229" s="971"/>
      <c r="FB229" s="971"/>
      <c r="FC229" s="971"/>
      <c r="FD229" s="971"/>
      <c r="FE229" s="971"/>
      <c r="FF229" s="971"/>
      <c r="FG229" s="971"/>
      <c r="FH229" s="971"/>
      <c r="FI229" s="971"/>
      <c r="FJ229" s="971"/>
      <c r="FK229" s="971"/>
      <c r="FL229" s="971"/>
      <c r="FM229" s="971"/>
      <c r="FN229" s="971"/>
      <c r="FO229" s="971"/>
      <c r="FP229" s="971"/>
      <c r="FQ229" s="971"/>
      <c r="FR229" s="971"/>
      <c r="FS229" s="971"/>
      <c r="FT229" s="971"/>
      <c r="FU229" s="971"/>
      <c r="FV229" s="971"/>
      <c r="FW229" s="971"/>
      <c r="FX229" s="971"/>
      <c r="FY229" s="971"/>
      <c r="FZ229" s="971"/>
      <c r="GA229" s="971"/>
      <c r="GB229" s="971"/>
      <c r="GC229" s="971"/>
      <c r="GD229" s="971"/>
      <c r="GE229" s="971"/>
      <c r="GF229" s="971"/>
      <c r="GG229" s="971"/>
      <c r="GH229" s="971"/>
      <c r="GI229" s="971"/>
      <c r="GJ229" s="971"/>
      <c r="GK229" s="971"/>
    </row>
    <row r="230" spans="1:193" s="947" customFormat="1">
      <c r="A230" s="935"/>
      <c r="B230" s="936"/>
      <c r="C230" s="945"/>
      <c r="D230" s="945"/>
      <c r="E230" s="946"/>
      <c r="F230" s="946"/>
      <c r="G230" s="946"/>
      <c r="H230" s="945"/>
      <c r="I230" s="945"/>
      <c r="J230" s="945"/>
      <c r="K230" s="945"/>
      <c r="L230" s="945"/>
      <c r="M230" s="945"/>
      <c r="N230" s="945"/>
      <c r="O230" s="945"/>
      <c r="P230" s="945"/>
      <c r="Q230" s="945"/>
      <c r="R230" s="945"/>
      <c r="S230" s="945"/>
      <c r="T230" s="945"/>
      <c r="U230" s="945"/>
      <c r="V230" s="945"/>
      <c r="W230" s="945"/>
      <c r="X230" s="945"/>
      <c r="Y230" s="945"/>
      <c r="Z230" s="945"/>
      <c r="AA230" s="945"/>
      <c r="AB230" s="945"/>
      <c r="AC230" s="945"/>
      <c r="AD230" s="945"/>
      <c r="AE230" s="945"/>
      <c r="AF230" s="945"/>
      <c r="AG230" s="945"/>
      <c r="AH230" s="945"/>
      <c r="AI230" s="945"/>
      <c r="AJ230" s="945"/>
      <c r="AK230" s="945"/>
      <c r="AL230" s="945"/>
      <c r="AM230" s="945"/>
      <c r="AN230" s="945"/>
      <c r="AO230" s="945"/>
      <c r="AP230" s="945"/>
      <c r="AQ230" s="945"/>
      <c r="AR230" s="945"/>
      <c r="AS230" s="945"/>
      <c r="AT230" s="945"/>
      <c r="AU230" s="945"/>
      <c r="AV230" s="945"/>
      <c r="AW230" s="945"/>
      <c r="AX230" s="945"/>
      <c r="AY230" s="945"/>
      <c r="AZ230" s="945"/>
      <c r="BA230" s="945"/>
      <c r="BB230" s="945"/>
      <c r="BC230" s="945"/>
      <c r="BD230" s="945"/>
      <c r="BE230" s="945"/>
      <c r="BF230" s="945"/>
      <c r="BG230" s="973"/>
      <c r="BH230" s="971"/>
      <c r="BI230" s="971"/>
      <c r="BJ230" s="971"/>
      <c r="BK230" s="971"/>
      <c r="BL230" s="971"/>
      <c r="BM230" s="971"/>
      <c r="BN230" s="971"/>
      <c r="BO230" s="971"/>
      <c r="BP230" s="971"/>
      <c r="BQ230" s="971"/>
      <c r="BR230" s="971"/>
      <c r="BS230" s="971"/>
      <c r="BT230" s="971"/>
      <c r="BU230" s="971"/>
      <c r="BV230" s="971"/>
      <c r="BW230" s="971"/>
      <c r="BX230" s="971"/>
      <c r="BY230" s="971"/>
      <c r="BZ230" s="971"/>
      <c r="CA230" s="971"/>
      <c r="CB230" s="971"/>
      <c r="CC230" s="971"/>
      <c r="CD230" s="971"/>
      <c r="CE230" s="971"/>
      <c r="CF230" s="971"/>
      <c r="CG230" s="971"/>
      <c r="CH230" s="971"/>
      <c r="CI230" s="971"/>
      <c r="CJ230" s="971"/>
      <c r="CK230" s="971"/>
      <c r="CL230" s="971"/>
      <c r="CM230" s="971"/>
      <c r="CN230" s="971"/>
      <c r="CO230" s="971"/>
      <c r="CP230" s="971"/>
      <c r="CQ230" s="971"/>
      <c r="CR230" s="971"/>
      <c r="CS230" s="971"/>
      <c r="CT230" s="971"/>
      <c r="CU230" s="971"/>
      <c r="CV230" s="971"/>
      <c r="CW230" s="971"/>
      <c r="CX230" s="971"/>
      <c r="CY230" s="971"/>
      <c r="CZ230" s="971"/>
      <c r="DA230" s="971"/>
      <c r="DB230" s="971"/>
      <c r="DC230" s="971"/>
      <c r="DD230" s="971"/>
      <c r="DE230" s="971"/>
      <c r="DF230" s="971"/>
      <c r="DG230" s="971"/>
      <c r="DH230" s="971"/>
      <c r="DI230" s="971"/>
      <c r="DJ230" s="971"/>
      <c r="DK230" s="971"/>
      <c r="DL230" s="971"/>
      <c r="DM230" s="971"/>
      <c r="DN230" s="971"/>
      <c r="DO230" s="971"/>
      <c r="DP230" s="971"/>
      <c r="DQ230" s="971"/>
      <c r="DR230" s="971"/>
      <c r="DS230" s="971"/>
      <c r="DT230" s="971"/>
      <c r="DU230" s="971"/>
      <c r="DV230" s="971"/>
      <c r="DW230" s="971"/>
      <c r="DX230" s="971"/>
      <c r="DY230" s="971"/>
      <c r="DZ230" s="971"/>
      <c r="EA230" s="971"/>
      <c r="EB230" s="971"/>
      <c r="EC230" s="971"/>
      <c r="ED230" s="971"/>
      <c r="EE230" s="971"/>
      <c r="EF230" s="971"/>
      <c r="EG230" s="971"/>
      <c r="EH230" s="971"/>
      <c r="EI230" s="971"/>
      <c r="EJ230" s="971"/>
      <c r="EK230" s="971"/>
      <c r="EL230" s="971"/>
      <c r="EM230" s="971"/>
      <c r="EN230" s="971"/>
      <c r="EO230" s="971"/>
      <c r="EP230" s="971"/>
      <c r="EQ230" s="971"/>
      <c r="ER230" s="971"/>
      <c r="ES230" s="971"/>
      <c r="ET230" s="971"/>
      <c r="EU230" s="971"/>
      <c r="EV230" s="971"/>
      <c r="EW230" s="971"/>
      <c r="EX230" s="971"/>
      <c r="EY230" s="971"/>
      <c r="EZ230" s="971"/>
      <c r="FA230" s="971"/>
      <c r="FB230" s="971"/>
      <c r="FC230" s="971"/>
      <c r="FD230" s="971"/>
      <c r="FE230" s="971"/>
      <c r="FF230" s="971"/>
      <c r="FG230" s="971"/>
      <c r="FH230" s="971"/>
      <c r="FI230" s="971"/>
      <c r="FJ230" s="971"/>
      <c r="FK230" s="971"/>
      <c r="FL230" s="971"/>
      <c r="FM230" s="971"/>
      <c r="FN230" s="971"/>
      <c r="FO230" s="971"/>
      <c r="FP230" s="971"/>
      <c r="FQ230" s="971"/>
      <c r="FR230" s="971"/>
      <c r="FS230" s="971"/>
      <c r="FT230" s="971"/>
      <c r="FU230" s="971"/>
      <c r="FV230" s="971"/>
      <c r="FW230" s="971"/>
      <c r="FX230" s="971"/>
      <c r="FY230" s="971"/>
      <c r="FZ230" s="971"/>
      <c r="GA230" s="971"/>
      <c r="GB230" s="971"/>
      <c r="GC230" s="971"/>
      <c r="GD230" s="971"/>
      <c r="GE230" s="971"/>
      <c r="GF230" s="971"/>
      <c r="GG230" s="971"/>
      <c r="GH230" s="971"/>
      <c r="GI230" s="971"/>
      <c r="GJ230" s="971"/>
      <c r="GK230" s="971"/>
    </row>
    <row r="231" spans="1:193" s="947" customFormat="1">
      <c r="A231" s="935"/>
      <c r="B231" s="936"/>
      <c r="C231" s="945"/>
      <c r="D231" s="945"/>
      <c r="E231" s="946"/>
      <c r="F231" s="946"/>
      <c r="G231" s="946"/>
      <c r="H231" s="945"/>
      <c r="I231" s="945"/>
      <c r="J231" s="945"/>
      <c r="K231" s="945"/>
      <c r="L231" s="945"/>
      <c r="M231" s="945"/>
      <c r="N231" s="945"/>
      <c r="O231" s="945"/>
      <c r="P231" s="945"/>
      <c r="Q231" s="945"/>
      <c r="R231" s="945"/>
      <c r="S231" s="945"/>
      <c r="T231" s="945"/>
      <c r="U231" s="945"/>
      <c r="V231" s="945"/>
      <c r="W231" s="945"/>
      <c r="X231" s="945"/>
      <c r="Y231" s="945"/>
      <c r="Z231" s="945"/>
      <c r="AA231" s="945"/>
      <c r="AB231" s="945"/>
      <c r="AC231" s="945"/>
      <c r="AD231" s="945"/>
      <c r="AE231" s="945"/>
      <c r="AF231" s="945"/>
      <c r="AG231" s="945"/>
      <c r="AH231" s="945"/>
      <c r="AI231" s="945"/>
      <c r="AJ231" s="945"/>
      <c r="AK231" s="945"/>
      <c r="AL231" s="945"/>
      <c r="AM231" s="945"/>
      <c r="AN231" s="945"/>
      <c r="AO231" s="945"/>
      <c r="AP231" s="945"/>
      <c r="AQ231" s="945"/>
      <c r="AR231" s="945"/>
      <c r="AS231" s="945"/>
      <c r="AT231" s="945"/>
      <c r="AU231" s="945"/>
      <c r="AV231" s="945"/>
      <c r="AW231" s="945"/>
      <c r="AX231" s="945"/>
      <c r="AY231" s="945"/>
      <c r="AZ231" s="945"/>
      <c r="BA231" s="945"/>
      <c r="BB231" s="945"/>
      <c r="BC231" s="945"/>
      <c r="BD231" s="945"/>
      <c r="BE231" s="945"/>
      <c r="BF231" s="945"/>
      <c r="BG231" s="973"/>
      <c r="BH231" s="971"/>
      <c r="BI231" s="971"/>
      <c r="BJ231" s="971"/>
      <c r="BK231" s="971"/>
      <c r="BL231" s="971"/>
      <c r="BM231" s="971"/>
      <c r="BN231" s="971"/>
      <c r="BO231" s="971"/>
      <c r="BP231" s="971"/>
      <c r="BQ231" s="971"/>
      <c r="BR231" s="971"/>
      <c r="BS231" s="971"/>
      <c r="BT231" s="971"/>
      <c r="BU231" s="971"/>
      <c r="BV231" s="971"/>
      <c r="BW231" s="971"/>
      <c r="BX231" s="971"/>
      <c r="BY231" s="971"/>
      <c r="BZ231" s="971"/>
      <c r="CA231" s="971"/>
      <c r="CB231" s="971"/>
      <c r="CC231" s="971"/>
      <c r="CD231" s="971"/>
      <c r="CE231" s="971"/>
      <c r="CF231" s="971"/>
      <c r="CG231" s="971"/>
      <c r="CH231" s="971"/>
      <c r="CI231" s="971"/>
      <c r="CJ231" s="971"/>
      <c r="CK231" s="971"/>
      <c r="CL231" s="971"/>
      <c r="CM231" s="971"/>
      <c r="CN231" s="971"/>
      <c r="CO231" s="971"/>
      <c r="CP231" s="971"/>
      <c r="CQ231" s="971"/>
      <c r="CR231" s="971"/>
      <c r="CS231" s="971"/>
      <c r="CT231" s="971"/>
      <c r="CU231" s="971"/>
      <c r="CV231" s="971"/>
      <c r="CW231" s="971"/>
      <c r="CX231" s="971"/>
      <c r="CY231" s="971"/>
      <c r="CZ231" s="971"/>
      <c r="DA231" s="971"/>
      <c r="DB231" s="971"/>
      <c r="DC231" s="971"/>
      <c r="DD231" s="971"/>
      <c r="DE231" s="971"/>
      <c r="DF231" s="971"/>
      <c r="DG231" s="971"/>
      <c r="DH231" s="971"/>
      <c r="DI231" s="971"/>
      <c r="DJ231" s="971"/>
      <c r="DK231" s="971"/>
      <c r="DL231" s="971"/>
      <c r="DM231" s="971"/>
      <c r="DN231" s="971"/>
      <c r="DO231" s="971"/>
      <c r="DP231" s="971"/>
      <c r="DQ231" s="971"/>
      <c r="DR231" s="971"/>
      <c r="DS231" s="971"/>
      <c r="DT231" s="971"/>
      <c r="DU231" s="971"/>
      <c r="DV231" s="971"/>
      <c r="DW231" s="971"/>
      <c r="DX231" s="971"/>
      <c r="DY231" s="971"/>
      <c r="DZ231" s="971"/>
      <c r="EA231" s="971"/>
      <c r="EB231" s="971"/>
      <c r="EC231" s="971"/>
      <c r="ED231" s="971"/>
      <c r="EE231" s="971"/>
      <c r="EF231" s="971"/>
      <c r="EG231" s="971"/>
      <c r="EH231" s="971"/>
      <c r="EI231" s="971"/>
      <c r="EJ231" s="971"/>
      <c r="EK231" s="971"/>
      <c r="EL231" s="971"/>
      <c r="EM231" s="971"/>
      <c r="EN231" s="971"/>
      <c r="EO231" s="971"/>
      <c r="EP231" s="971"/>
      <c r="EQ231" s="971"/>
      <c r="ER231" s="971"/>
      <c r="ES231" s="971"/>
      <c r="ET231" s="971"/>
      <c r="EU231" s="971"/>
      <c r="EV231" s="971"/>
      <c r="EW231" s="971"/>
      <c r="EX231" s="971"/>
      <c r="EY231" s="971"/>
      <c r="EZ231" s="971"/>
      <c r="FA231" s="971"/>
      <c r="FB231" s="971"/>
      <c r="FC231" s="971"/>
      <c r="FD231" s="971"/>
      <c r="FE231" s="971"/>
      <c r="FF231" s="971"/>
      <c r="FG231" s="971"/>
      <c r="FH231" s="971"/>
      <c r="FI231" s="971"/>
      <c r="FJ231" s="971"/>
      <c r="FK231" s="971"/>
      <c r="FL231" s="971"/>
      <c r="FM231" s="971"/>
      <c r="FN231" s="971"/>
      <c r="FO231" s="971"/>
      <c r="FP231" s="971"/>
      <c r="FQ231" s="971"/>
      <c r="FR231" s="971"/>
      <c r="FS231" s="971"/>
      <c r="FT231" s="971"/>
      <c r="FU231" s="971"/>
      <c r="FV231" s="971"/>
      <c r="FW231" s="971"/>
      <c r="FX231" s="971"/>
      <c r="FY231" s="971"/>
      <c r="FZ231" s="971"/>
      <c r="GA231" s="971"/>
      <c r="GB231" s="971"/>
      <c r="GC231" s="971"/>
      <c r="GD231" s="971"/>
      <c r="GE231" s="971"/>
      <c r="GF231" s="971"/>
      <c r="GG231" s="971"/>
      <c r="GH231" s="971"/>
      <c r="GI231" s="971"/>
      <c r="GJ231" s="971"/>
      <c r="GK231" s="971"/>
    </row>
    <row r="232" spans="1:193" s="947" customFormat="1">
      <c r="A232" s="935"/>
      <c r="B232" s="936"/>
      <c r="C232" s="945"/>
      <c r="D232" s="945"/>
      <c r="E232" s="946"/>
      <c r="F232" s="946"/>
      <c r="G232" s="946"/>
      <c r="H232" s="945"/>
      <c r="I232" s="945"/>
      <c r="J232" s="945"/>
      <c r="K232" s="945"/>
      <c r="L232" s="945"/>
      <c r="M232" s="945"/>
      <c r="N232" s="945"/>
      <c r="O232" s="945"/>
      <c r="P232" s="945"/>
      <c r="Q232" s="945"/>
      <c r="R232" s="945"/>
      <c r="S232" s="945"/>
      <c r="T232" s="945"/>
      <c r="U232" s="945"/>
      <c r="V232" s="945"/>
      <c r="W232" s="945"/>
      <c r="X232" s="945"/>
      <c r="Y232" s="945"/>
      <c r="Z232" s="945"/>
      <c r="AA232" s="945"/>
      <c r="AB232" s="945"/>
      <c r="AC232" s="945"/>
      <c r="AD232" s="945"/>
      <c r="AE232" s="945"/>
      <c r="AF232" s="945"/>
      <c r="AG232" s="945"/>
      <c r="AH232" s="945"/>
      <c r="AI232" s="945"/>
      <c r="AJ232" s="945"/>
      <c r="AK232" s="945"/>
      <c r="AL232" s="945"/>
      <c r="AM232" s="945"/>
      <c r="AN232" s="945"/>
      <c r="AO232" s="945"/>
      <c r="AP232" s="945"/>
      <c r="AQ232" s="945"/>
      <c r="AR232" s="945"/>
      <c r="AS232" s="945"/>
      <c r="AT232" s="945"/>
      <c r="AU232" s="945"/>
      <c r="AV232" s="945"/>
      <c r="AW232" s="945"/>
      <c r="AX232" s="945"/>
      <c r="AY232" s="945"/>
      <c r="AZ232" s="945"/>
      <c r="BA232" s="945"/>
      <c r="BB232" s="945"/>
      <c r="BC232" s="945"/>
      <c r="BD232" s="945"/>
      <c r="BE232" s="945"/>
      <c r="BF232" s="945"/>
      <c r="BG232" s="973"/>
      <c r="BH232" s="971"/>
      <c r="BI232" s="971"/>
      <c r="BJ232" s="971"/>
      <c r="BK232" s="971"/>
      <c r="BL232" s="971"/>
      <c r="BM232" s="971"/>
      <c r="BN232" s="971"/>
      <c r="BO232" s="971"/>
      <c r="BP232" s="971"/>
      <c r="BQ232" s="971"/>
      <c r="BR232" s="971"/>
      <c r="BS232" s="971"/>
      <c r="BT232" s="971"/>
      <c r="BU232" s="971"/>
      <c r="BV232" s="971"/>
      <c r="BW232" s="971"/>
      <c r="BX232" s="971"/>
      <c r="BY232" s="971"/>
      <c r="BZ232" s="971"/>
      <c r="CA232" s="971"/>
      <c r="CB232" s="971"/>
      <c r="CC232" s="971"/>
      <c r="CD232" s="971"/>
      <c r="CE232" s="971"/>
      <c r="CF232" s="971"/>
      <c r="CG232" s="971"/>
      <c r="CH232" s="971"/>
      <c r="CI232" s="971"/>
      <c r="CJ232" s="971"/>
      <c r="CK232" s="971"/>
      <c r="CL232" s="971"/>
      <c r="CM232" s="971"/>
      <c r="CN232" s="971"/>
      <c r="CO232" s="971"/>
      <c r="CP232" s="971"/>
      <c r="CQ232" s="971"/>
      <c r="CR232" s="971"/>
      <c r="CS232" s="971"/>
      <c r="CT232" s="971"/>
      <c r="CU232" s="971"/>
      <c r="CV232" s="971"/>
      <c r="CW232" s="971"/>
      <c r="CX232" s="971"/>
      <c r="CY232" s="971"/>
      <c r="CZ232" s="971"/>
      <c r="DA232" s="971"/>
      <c r="DB232" s="971"/>
      <c r="DC232" s="971"/>
      <c r="DD232" s="971"/>
      <c r="DE232" s="971"/>
      <c r="DF232" s="971"/>
      <c r="DG232" s="971"/>
      <c r="DH232" s="971"/>
      <c r="DI232" s="971"/>
      <c r="DJ232" s="971"/>
      <c r="DK232" s="971"/>
      <c r="DL232" s="971"/>
      <c r="DM232" s="971"/>
      <c r="DN232" s="971"/>
      <c r="DO232" s="971"/>
      <c r="DP232" s="971"/>
      <c r="DQ232" s="971"/>
      <c r="DR232" s="971"/>
      <c r="DS232" s="971"/>
      <c r="DT232" s="971"/>
      <c r="DU232" s="971"/>
      <c r="DV232" s="971"/>
      <c r="DW232" s="971"/>
      <c r="DX232" s="971"/>
      <c r="DY232" s="971"/>
      <c r="DZ232" s="971"/>
      <c r="EA232" s="971"/>
      <c r="EB232" s="971"/>
      <c r="EC232" s="971"/>
      <c r="ED232" s="971"/>
      <c r="EE232" s="971"/>
      <c r="EF232" s="971"/>
      <c r="EG232" s="971"/>
      <c r="EH232" s="971"/>
      <c r="EI232" s="971"/>
      <c r="EJ232" s="971"/>
      <c r="EK232" s="971"/>
      <c r="EL232" s="971"/>
      <c r="EM232" s="971"/>
      <c r="EN232" s="971"/>
      <c r="EO232" s="971"/>
      <c r="EP232" s="971"/>
      <c r="EQ232" s="971"/>
      <c r="ER232" s="971"/>
      <c r="ES232" s="971"/>
      <c r="ET232" s="971"/>
      <c r="EU232" s="971"/>
      <c r="EV232" s="971"/>
      <c r="EW232" s="971"/>
      <c r="EX232" s="971"/>
      <c r="EY232" s="971"/>
      <c r="EZ232" s="971"/>
      <c r="FA232" s="971"/>
      <c r="FB232" s="971"/>
      <c r="FC232" s="971"/>
      <c r="FD232" s="971"/>
      <c r="FE232" s="971"/>
      <c r="FF232" s="971"/>
      <c r="FG232" s="971"/>
      <c r="FH232" s="971"/>
      <c r="FI232" s="971"/>
      <c r="FJ232" s="971"/>
      <c r="FK232" s="971"/>
      <c r="FL232" s="971"/>
      <c r="FM232" s="971"/>
      <c r="FN232" s="971"/>
      <c r="FO232" s="971"/>
      <c r="FP232" s="971"/>
      <c r="FQ232" s="971"/>
      <c r="FR232" s="971"/>
      <c r="FS232" s="971"/>
      <c r="FT232" s="971"/>
      <c r="FU232" s="971"/>
      <c r="FV232" s="971"/>
      <c r="FW232" s="971"/>
      <c r="FX232" s="971"/>
      <c r="FY232" s="971"/>
      <c r="FZ232" s="971"/>
      <c r="GA232" s="971"/>
      <c r="GB232" s="971"/>
      <c r="GC232" s="971"/>
      <c r="GD232" s="971"/>
      <c r="GE232" s="971"/>
      <c r="GF232" s="971"/>
      <c r="GG232" s="971"/>
      <c r="GH232" s="971"/>
      <c r="GI232" s="971"/>
      <c r="GJ232" s="971"/>
      <c r="GK232" s="971"/>
    </row>
    <row r="233" spans="1:193" s="947" customFormat="1">
      <c r="A233" s="935"/>
      <c r="B233" s="936"/>
      <c r="C233" s="945"/>
      <c r="D233" s="945"/>
      <c r="E233" s="946"/>
      <c r="F233" s="946"/>
      <c r="G233" s="946"/>
      <c r="H233" s="945"/>
      <c r="I233" s="945"/>
      <c r="J233" s="945"/>
      <c r="K233" s="945"/>
      <c r="L233" s="945"/>
      <c r="M233" s="945"/>
      <c r="N233" s="945"/>
      <c r="O233" s="945"/>
      <c r="P233" s="945"/>
      <c r="Q233" s="945"/>
      <c r="R233" s="945"/>
      <c r="S233" s="945"/>
      <c r="T233" s="945"/>
      <c r="U233" s="945"/>
      <c r="V233" s="945"/>
      <c r="W233" s="945"/>
      <c r="X233" s="945"/>
      <c r="Y233" s="945"/>
      <c r="Z233" s="945"/>
      <c r="AA233" s="945"/>
      <c r="AB233" s="945"/>
      <c r="AC233" s="945"/>
      <c r="AD233" s="945"/>
      <c r="AE233" s="945"/>
      <c r="AF233" s="945"/>
      <c r="AG233" s="945"/>
      <c r="AH233" s="945"/>
      <c r="AI233" s="945"/>
      <c r="AJ233" s="945"/>
      <c r="AK233" s="945"/>
      <c r="AL233" s="945"/>
      <c r="AM233" s="945"/>
      <c r="AN233" s="945"/>
      <c r="AO233" s="945"/>
      <c r="AP233" s="945"/>
      <c r="AQ233" s="945"/>
      <c r="AR233" s="945"/>
      <c r="AS233" s="945"/>
      <c r="AT233" s="945"/>
      <c r="AU233" s="945"/>
      <c r="AV233" s="945"/>
      <c r="AW233" s="945"/>
      <c r="AX233" s="945"/>
      <c r="AY233" s="945"/>
      <c r="AZ233" s="945"/>
      <c r="BA233" s="945"/>
      <c r="BB233" s="945"/>
      <c r="BC233" s="945"/>
      <c r="BD233" s="945"/>
      <c r="BE233" s="945"/>
      <c r="BF233" s="945"/>
      <c r="BG233" s="973"/>
      <c r="BH233" s="971"/>
      <c r="BI233" s="971"/>
      <c r="BJ233" s="971"/>
      <c r="BK233" s="971"/>
      <c r="BL233" s="971"/>
      <c r="BM233" s="971"/>
      <c r="BN233" s="971"/>
      <c r="BO233" s="971"/>
      <c r="BP233" s="971"/>
      <c r="BQ233" s="971"/>
      <c r="BR233" s="971"/>
      <c r="BS233" s="971"/>
      <c r="BT233" s="971"/>
      <c r="BU233" s="971"/>
      <c r="BV233" s="971"/>
      <c r="BW233" s="971"/>
      <c r="BX233" s="971"/>
      <c r="BY233" s="971"/>
      <c r="BZ233" s="971"/>
      <c r="CA233" s="971"/>
      <c r="CB233" s="971"/>
      <c r="CC233" s="971"/>
      <c r="CD233" s="971"/>
      <c r="CE233" s="971"/>
      <c r="CF233" s="971"/>
      <c r="CG233" s="971"/>
      <c r="CH233" s="971"/>
      <c r="CI233" s="971"/>
      <c r="CJ233" s="971"/>
      <c r="CK233" s="971"/>
      <c r="CL233" s="971"/>
      <c r="CM233" s="971"/>
      <c r="CN233" s="971"/>
      <c r="CO233" s="971"/>
      <c r="CP233" s="971"/>
      <c r="CQ233" s="971"/>
      <c r="CR233" s="971"/>
      <c r="CS233" s="971"/>
      <c r="CT233" s="971"/>
      <c r="CU233" s="971"/>
      <c r="CV233" s="971"/>
      <c r="CW233" s="971"/>
      <c r="CX233" s="971"/>
      <c r="CY233" s="971"/>
      <c r="CZ233" s="971"/>
      <c r="DA233" s="971"/>
      <c r="DB233" s="971"/>
      <c r="DC233" s="971"/>
      <c r="DD233" s="971"/>
      <c r="DE233" s="971"/>
      <c r="DF233" s="971"/>
      <c r="DG233" s="971"/>
      <c r="DH233" s="971"/>
      <c r="DI233" s="971"/>
      <c r="DJ233" s="971"/>
      <c r="DK233" s="971"/>
      <c r="DL233" s="971"/>
      <c r="DM233" s="971"/>
      <c r="DN233" s="971"/>
      <c r="DO233" s="971"/>
      <c r="DP233" s="971"/>
      <c r="DQ233" s="971"/>
      <c r="DR233" s="971"/>
      <c r="DS233" s="971"/>
      <c r="DT233" s="971"/>
      <c r="DU233" s="971"/>
      <c r="DV233" s="971"/>
      <c r="DW233" s="971"/>
      <c r="DX233" s="971"/>
      <c r="DY233" s="971"/>
      <c r="DZ233" s="971"/>
      <c r="EA233" s="971"/>
      <c r="EB233" s="971"/>
      <c r="EC233" s="971"/>
      <c r="ED233" s="971"/>
      <c r="EE233" s="971"/>
      <c r="EF233" s="971"/>
      <c r="EG233" s="971"/>
      <c r="EH233" s="971"/>
      <c r="EI233" s="971"/>
      <c r="EJ233" s="971"/>
      <c r="EK233" s="971"/>
      <c r="EL233" s="971"/>
      <c r="EM233" s="971"/>
      <c r="EN233" s="971"/>
      <c r="EO233" s="971"/>
      <c r="EP233" s="971"/>
      <c r="EQ233" s="971"/>
      <c r="ER233" s="971"/>
      <c r="ES233" s="971"/>
      <c r="ET233" s="971"/>
      <c r="EU233" s="971"/>
      <c r="EV233" s="971"/>
      <c r="EW233" s="971"/>
      <c r="EX233" s="971"/>
      <c r="EY233" s="971"/>
      <c r="EZ233" s="971"/>
      <c r="FA233" s="971"/>
      <c r="FB233" s="971"/>
      <c r="FC233" s="971"/>
      <c r="FD233" s="971"/>
      <c r="FE233" s="971"/>
      <c r="FF233" s="971"/>
      <c r="FG233" s="971"/>
      <c r="FH233" s="971"/>
      <c r="FI233" s="971"/>
      <c r="FJ233" s="971"/>
      <c r="FK233" s="971"/>
      <c r="FL233" s="971"/>
      <c r="FM233" s="971"/>
      <c r="FN233" s="971"/>
      <c r="FO233" s="971"/>
      <c r="FP233" s="971"/>
      <c r="FQ233" s="971"/>
      <c r="FR233" s="971"/>
      <c r="FS233" s="971"/>
      <c r="FT233" s="971"/>
      <c r="FU233" s="971"/>
      <c r="FV233" s="971"/>
      <c r="FW233" s="971"/>
      <c r="FX233" s="971"/>
      <c r="FY233" s="971"/>
      <c r="FZ233" s="971"/>
      <c r="GA233" s="971"/>
      <c r="GB233" s="971"/>
      <c r="GC233" s="971"/>
      <c r="GD233" s="971"/>
      <c r="GE233" s="971"/>
      <c r="GF233" s="971"/>
      <c r="GG233" s="971"/>
      <c r="GH233" s="971"/>
      <c r="GI233" s="971"/>
      <c r="GJ233" s="971"/>
      <c r="GK233" s="971"/>
    </row>
    <row r="234" spans="1:193" s="947" customFormat="1">
      <c r="A234" s="935"/>
      <c r="B234" s="936"/>
      <c r="C234" s="945"/>
      <c r="D234" s="945"/>
      <c r="E234" s="946"/>
      <c r="F234" s="946"/>
      <c r="G234" s="946"/>
      <c r="H234" s="945"/>
      <c r="I234" s="945"/>
      <c r="J234" s="945"/>
      <c r="K234" s="945"/>
      <c r="L234" s="945"/>
      <c r="M234" s="945"/>
      <c r="N234" s="945"/>
      <c r="O234" s="945"/>
      <c r="P234" s="945"/>
      <c r="Q234" s="945"/>
      <c r="R234" s="945"/>
      <c r="S234" s="945"/>
      <c r="T234" s="945"/>
      <c r="U234" s="945"/>
      <c r="V234" s="945"/>
      <c r="W234" s="945"/>
      <c r="X234" s="945"/>
      <c r="Y234" s="945"/>
      <c r="Z234" s="945"/>
      <c r="AA234" s="945"/>
      <c r="AB234" s="945"/>
      <c r="AC234" s="945"/>
      <c r="AD234" s="945"/>
      <c r="AE234" s="945"/>
      <c r="AF234" s="945"/>
      <c r="AG234" s="945"/>
      <c r="AH234" s="945"/>
      <c r="AI234" s="945"/>
      <c r="AJ234" s="945"/>
      <c r="AK234" s="945"/>
      <c r="AL234" s="945"/>
      <c r="AM234" s="945"/>
      <c r="AN234" s="945"/>
      <c r="AO234" s="945"/>
      <c r="AP234" s="945"/>
      <c r="AQ234" s="945"/>
      <c r="AR234" s="945"/>
      <c r="AS234" s="945"/>
      <c r="AT234" s="945"/>
      <c r="AU234" s="945"/>
      <c r="AV234" s="945"/>
      <c r="AW234" s="945"/>
      <c r="AX234" s="945"/>
      <c r="AY234" s="945"/>
      <c r="AZ234" s="945"/>
      <c r="BA234" s="945"/>
      <c r="BB234" s="945"/>
      <c r="BC234" s="945"/>
      <c r="BD234" s="945"/>
      <c r="BE234" s="945"/>
      <c r="BF234" s="945"/>
      <c r="BG234" s="973"/>
      <c r="BH234" s="971"/>
      <c r="BI234" s="971"/>
      <c r="BJ234" s="971"/>
      <c r="BK234" s="971"/>
      <c r="BL234" s="971"/>
      <c r="BM234" s="971"/>
      <c r="BN234" s="971"/>
      <c r="BO234" s="971"/>
      <c r="BP234" s="971"/>
      <c r="BQ234" s="971"/>
      <c r="BR234" s="971"/>
      <c r="BS234" s="971"/>
      <c r="BT234" s="971"/>
      <c r="BU234" s="971"/>
      <c r="BV234" s="971"/>
      <c r="BW234" s="971"/>
      <c r="BX234" s="971"/>
      <c r="BY234" s="971"/>
      <c r="BZ234" s="971"/>
      <c r="CA234" s="971"/>
      <c r="CB234" s="971"/>
      <c r="CC234" s="971"/>
      <c r="CD234" s="971"/>
      <c r="CE234" s="971"/>
      <c r="CF234" s="971"/>
      <c r="CG234" s="971"/>
      <c r="CH234" s="971"/>
      <c r="CI234" s="971"/>
      <c r="CJ234" s="971"/>
      <c r="CK234" s="971"/>
      <c r="CL234" s="971"/>
      <c r="CM234" s="971"/>
      <c r="CN234" s="971"/>
      <c r="CO234" s="971"/>
      <c r="CP234" s="971"/>
      <c r="CQ234" s="971"/>
      <c r="CR234" s="971"/>
      <c r="CS234" s="971"/>
      <c r="CT234" s="971"/>
      <c r="CU234" s="971"/>
      <c r="CV234" s="971"/>
      <c r="CW234" s="971"/>
      <c r="CX234" s="971"/>
      <c r="CY234" s="971"/>
      <c r="CZ234" s="971"/>
      <c r="DA234" s="971"/>
      <c r="DB234" s="971"/>
      <c r="DC234" s="971"/>
      <c r="DD234" s="971"/>
      <c r="DE234" s="971"/>
      <c r="DF234" s="971"/>
      <c r="DG234" s="971"/>
      <c r="DH234" s="971"/>
      <c r="DI234" s="971"/>
      <c r="DJ234" s="971"/>
      <c r="DK234" s="971"/>
      <c r="DL234" s="971"/>
      <c r="DM234" s="971"/>
      <c r="DN234" s="971"/>
      <c r="DO234" s="971"/>
      <c r="DP234" s="971"/>
      <c r="DQ234" s="971"/>
      <c r="DR234" s="971"/>
      <c r="DS234" s="971"/>
      <c r="DT234" s="971"/>
      <c r="DU234" s="971"/>
      <c r="DV234" s="971"/>
      <c r="DW234" s="971"/>
      <c r="DX234" s="971"/>
      <c r="DY234" s="971"/>
      <c r="DZ234" s="971"/>
      <c r="EA234" s="971"/>
      <c r="EB234" s="971"/>
      <c r="EC234" s="971"/>
      <c r="ED234" s="971"/>
      <c r="EE234" s="971"/>
      <c r="EF234" s="971"/>
      <c r="EG234" s="971"/>
      <c r="EH234" s="971"/>
      <c r="EI234" s="971"/>
      <c r="EJ234" s="971"/>
      <c r="EK234" s="971"/>
      <c r="EL234" s="971"/>
      <c r="EM234" s="971"/>
      <c r="EN234" s="971"/>
      <c r="EO234" s="971"/>
      <c r="EP234" s="971"/>
      <c r="EQ234" s="971"/>
      <c r="ER234" s="971"/>
      <c r="ES234" s="971"/>
      <c r="ET234" s="971"/>
      <c r="EU234" s="971"/>
      <c r="EV234" s="971"/>
      <c r="EW234" s="971"/>
      <c r="EX234" s="971"/>
      <c r="EY234" s="971"/>
      <c r="EZ234" s="971"/>
      <c r="FA234" s="971"/>
      <c r="FB234" s="971"/>
      <c r="FC234" s="971"/>
      <c r="FD234" s="971"/>
      <c r="FE234" s="971"/>
      <c r="FF234" s="971"/>
      <c r="FG234" s="971"/>
      <c r="FH234" s="971"/>
      <c r="FI234" s="971"/>
      <c r="FJ234" s="971"/>
      <c r="FK234" s="971"/>
      <c r="FL234" s="971"/>
      <c r="FM234" s="971"/>
      <c r="FN234" s="971"/>
      <c r="FO234" s="971"/>
      <c r="FP234" s="971"/>
      <c r="FQ234" s="971"/>
      <c r="FR234" s="971"/>
      <c r="FS234" s="971"/>
      <c r="FT234" s="971"/>
      <c r="FU234" s="971"/>
      <c r="FV234" s="971"/>
      <c r="FW234" s="971"/>
      <c r="FX234" s="971"/>
      <c r="FY234" s="971"/>
      <c r="FZ234" s="971"/>
      <c r="GA234" s="971"/>
      <c r="GB234" s="971"/>
      <c r="GC234" s="971"/>
      <c r="GD234" s="971"/>
      <c r="GE234" s="971"/>
      <c r="GF234" s="971"/>
      <c r="GG234" s="971"/>
      <c r="GH234" s="971"/>
      <c r="GI234" s="971"/>
      <c r="GJ234" s="971"/>
      <c r="GK234" s="971"/>
    </row>
    <row r="235" spans="1:193" s="947" customFormat="1">
      <c r="A235" s="935"/>
      <c r="B235" s="936"/>
      <c r="C235" s="945"/>
      <c r="D235" s="945"/>
      <c r="E235" s="946"/>
      <c r="F235" s="946"/>
      <c r="G235" s="946"/>
      <c r="H235" s="945"/>
      <c r="I235" s="945"/>
      <c r="J235" s="945"/>
      <c r="K235" s="945"/>
      <c r="L235" s="945"/>
      <c r="M235" s="945"/>
      <c r="N235" s="945"/>
      <c r="O235" s="945"/>
      <c r="P235" s="945"/>
      <c r="Q235" s="945"/>
      <c r="R235" s="945"/>
      <c r="S235" s="945"/>
      <c r="T235" s="945"/>
      <c r="U235" s="945"/>
      <c r="V235" s="945"/>
      <c r="W235" s="945"/>
      <c r="X235" s="945"/>
      <c r="Y235" s="945"/>
      <c r="Z235" s="945"/>
      <c r="AA235" s="945"/>
      <c r="AB235" s="945"/>
      <c r="AC235" s="945"/>
      <c r="AD235" s="945"/>
      <c r="AE235" s="945"/>
      <c r="AF235" s="945"/>
      <c r="AG235" s="945"/>
      <c r="AH235" s="945"/>
      <c r="AI235" s="945"/>
      <c r="AJ235" s="945"/>
      <c r="AK235" s="945"/>
      <c r="AL235" s="945"/>
      <c r="AM235" s="945"/>
      <c r="AN235" s="945"/>
      <c r="AO235" s="945"/>
      <c r="AP235" s="945"/>
      <c r="AQ235" s="945"/>
      <c r="AR235" s="945"/>
      <c r="AS235" s="945"/>
      <c r="AT235" s="945"/>
      <c r="AU235" s="945"/>
      <c r="AV235" s="945"/>
      <c r="AW235" s="945"/>
      <c r="AX235" s="945"/>
      <c r="AY235" s="945"/>
      <c r="AZ235" s="945"/>
      <c r="BA235" s="945"/>
      <c r="BB235" s="945"/>
      <c r="BC235" s="945"/>
      <c r="BD235" s="945"/>
      <c r="BE235" s="945"/>
      <c r="BF235" s="945"/>
      <c r="BG235" s="973"/>
      <c r="BH235" s="971"/>
      <c r="BI235" s="971"/>
      <c r="BJ235" s="971"/>
      <c r="BK235" s="971"/>
      <c r="BL235" s="971"/>
      <c r="BM235" s="971"/>
      <c r="BN235" s="971"/>
      <c r="BO235" s="971"/>
      <c r="BP235" s="971"/>
      <c r="BQ235" s="971"/>
      <c r="BR235" s="971"/>
      <c r="BS235" s="971"/>
      <c r="BT235" s="971"/>
      <c r="BU235" s="971"/>
      <c r="BV235" s="971"/>
      <c r="BW235" s="971"/>
      <c r="BX235" s="971"/>
      <c r="BY235" s="971"/>
      <c r="BZ235" s="971"/>
      <c r="CA235" s="971"/>
      <c r="CB235" s="971"/>
      <c r="CC235" s="971"/>
      <c r="CD235" s="971"/>
      <c r="CE235" s="971"/>
      <c r="CF235" s="971"/>
      <c r="CG235" s="971"/>
      <c r="CH235" s="971"/>
      <c r="CI235" s="971"/>
      <c r="CJ235" s="971"/>
      <c r="CK235" s="971"/>
      <c r="CL235" s="971"/>
      <c r="CM235" s="971"/>
      <c r="CN235" s="971"/>
      <c r="CO235" s="971"/>
      <c r="CP235" s="971"/>
      <c r="CQ235" s="971"/>
      <c r="CR235" s="971"/>
      <c r="CS235" s="971"/>
      <c r="CT235" s="971"/>
      <c r="CU235" s="971"/>
      <c r="CV235" s="971"/>
      <c r="CW235" s="971"/>
      <c r="CX235" s="971"/>
      <c r="CY235" s="971"/>
      <c r="CZ235" s="971"/>
      <c r="DA235" s="971"/>
      <c r="DB235" s="971"/>
      <c r="DC235" s="971"/>
      <c r="DD235" s="971"/>
      <c r="DE235" s="971"/>
      <c r="DF235" s="971"/>
      <c r="DG235" s="971"/>
      <c r="DH235" s="971"/>
      <c r="DI235" s="971"/>
      <c r="DJ235" s="971"/>
      <c r="DK235" s="971"/>
      <c r="DL235" s="971"/>
      <c r="DM235" s="971"/>
      <c r="DN235" s="971"/>
      <c r="DO235" s="971"/>
      <c r="DP235" s="971"/>
      <c r="DQ235" s="971"/>
      <c r="DR235" s="971"/>
      <c r="DS235" s="971"/>
      <c r="DT235" s="971"/>
      <c r="DU235" s="971"/>
      <c r="DV235" s="971"/>
      <c r="DW235" s="971"/>
      <c r="DX235" s="971"/>
      <c r="DY235" s="971"/>
      <c r="DZ235" s="971"/>
      <c r="EA235" s="971"/>
      <c r="EB235" s="971"/>
      <c r="EC235" s="971"/>
      <c r="ED235" s="971"/>
      <c r="EE235" s="971"/>
      <c r="EF235" s="971"/>
      <c r="EG235" s="971"/>
      <c r="EH235" s="971"/>
      <c r="EI235" s="971"/>
      <c r="EJ235" s="971"/>
      <c r="EK235" s="971"/>
      <c r="EL235" s="971"/>
      <c r="EM235" s="971"/>
      <c r="EN235" s="971"/>
      <c r="EO235" s="971"/>
      <c r="EP235" s="971"/>
      <c r="EQ235" s="971"/>
      <c r="ER235" s="971"/>
      <c r="ES235" s="971"/>
      <c r="ET235" s="971"/>
      <c r="EU235" s="971"/>
      <c r="EV235" s="971"/>
      <c r="EW235" s="971"/>
      <c r="EX235" s="971"/>
      <c r="EY235" s="971"/>
      <c r="EZ235" s="971"/>
      <c r="FA235" s="971"/>
      <c r="FB235" s="971"/>
      <c r="FC235" s="971"/>
      <c r="FD235" s="971"/>
      <c r="FE235" s="971"/>
      <c r="FF235" s="971"/>
      <c r="FG235" s="971"/>
      <c r="FH235" s="971"/>
      <c r="FI235" s="971"/>
      <c r="FJ235" s="971"/>
      <c r="FK235" s="971"/>
      <c r="FL235" s="971"/>
      <c r="FM235" s="971"/>
      <c r="FN235" s="971"/>
      <c r="FO235" s="971"/>
      <c r="FP235" s="971"/>
      <c r="FQ235" s="971"/>
      <c r="FR235" s="971"/>
      <c r="FS235" s="971"/>
      <c r="FT235" s="971"/>
      <c r="FU235" s="971"/>
      <c r="FV235" s="971"/>
      <c r="FW235" s="971"/>
      <c r="FX235" s="971"/>
      <c r="FY235" s="971"/>
      <c r="FZ235" s="971"/>
      <c r="GA235" s="971"/>
      <c r="GB235" s="971"/>
      <c r="GC235" s="971"/>
      <c r="GD235" s="971"/>
      <c r="GE235" s="971"/>
      <c r="GF235" s="971"/>
      <c r="GG235" s="971"/>
      <c r="GH235" s="971"/>
      <c r="GI235" s="971"/>
      <c r="GJ235" s="971"/>
      <c r="GK235" s="971"/>
    </row>
    <row r="236" spans="1:193" s="947" customFormat="1">
      <c r="A236" s="935"/>
      <c r="B236" s="936"/>
      <c r="C236" s="945"/>
      <c r="D236" s="945"/>
      <c r="E236" s="946"/>
      <c r="F236" s="946"/>
      <c r="G236" s="946"/>
      <c r="H236" s="945"/>
      <c r="I236" s="945"/>
      <c r="J236" s="945"/>
      <c r="K236" s="945"/>
      <c r="L236" s="945"/>
      <c r="M236" s="945"/>
      <c r="N236" s="945"/>
      <c r="O236" s="945"/>
      <c r="P236" s="945"/>
      <c r="Q236" s="945"/>
      <c r="R236" s="945"/>
      <c r="S236" s="945"/>
      <c r="T236" s="945"/>
      <c r="U236" s="945"/>
      <c r="V236" s="945"/>
      <c r="W236" s="945"/>
      <c r="X236" s="945"/>
      <c r="Y236" s="945"/>
      <c r="Z236" s="945"/>
      <c r="AA236" s="945"/>
      <c r="AB236" s="945"/>
      <c r="AC236" s="945"/>
      <c r="AD236" s="945"/>
      <c r="AE236" s="945"/>
      <c r="AF236" s="945"/>
      <c r="AG236" s="945"/>
      <c r="AH236" s="945"/>
      <c r="AI236" s="945"/>
      <c r="AJ236" s="945"/>
      <c r="AK236" s="945"/>
      <c r="AL236" s="945"/>
      <c r="AM236" s="945"/>
      <c r="AN236" s="945"/>
      <c r="AO236" s="945"/>
      <c r="AP236" s="945"/>
      <c r="AQ236" s="945"/>
      <c r="AR236" s="945"/>
      <c r="AS236" s="945"/>
      <c r="AT236" s="945"/>
      <c r="AU236" s="945"/>
      <c r="AV236" s="945"/>
      <c r="AW236" s="945"/>
      <c r="AX236" s="945"/>
      <c r="AY236" s="945"/>
      <c r="AZ236" s="945"/>
      <c r="BA236" s="945"/>
      <c r="BB236" s="945"/>
      <c r="BC236" s="945"/>
      <c r="BD236" s="945"/>
      <c r="BE236" s="945"/>
      <c r="BF236" s="945"/>
      <c r="BG236" s="973"/>
      <c r="BH236" s="971"/>
      <c r="BI236" s="971"/>
      <c r="BJ236" s="971"/>
      <c r="BK236" s="971"/>
      <c r="BL236" s="971"/>
      <c r="BM236" s="971"/>
      <c r="BN236" s="971"/>
      <c r="BO236" s="971"/>
      <c r="BP236" s="971"/>
      <c r="BQ236" s="971"/>
      <c r="BR236" s="971"/>
      <c r="BS236" s="971"/>
      <c r="BT236" s="971"/>
      <c r="BU236" s="971"/>
      <c r="BV236" s="971"/>
      <c r="BW236" s="971"/>
      <c r="BX236" s="971"/>
      <c r="BY236" s="971"/>
      <c r="BZ236" s="971"/>
      <c r="CA236" s="971"/>
      <c r="CB236" s="971"/>
      <c r="CC236" s="971"/>
      <c r="CD236" s="971"/>
      <c r="CE236" s="971"/>
      <c r="CF236" s="971"/>
      <c r="CG236" s="971"/>
      <c r="CH236" s="971"/>
      <c r="CI236" s="971"/>
      <c r="CJ236" s="971"/>
      <c r="CK236" s="971"/>
      <c r="CL236" s="971"/>
      <c r="CM236" s="971"/>
      <c r="CN236" s="971"/>
      <c r="CO236" s="971"/>
      <c r="CP236" s="971"/>
      <c r="CQ236" s="971"/>
      <c r="CR236" s="971"/>
      <c r="CS236" s="971"/>
      <c r="CT236" s="971"/>
      <c r="CU236" s="971"/>
      <c r="CV236" s="971"/>
      <c r="CW236" s="971"/>
      <c r="CX236" s="971"/>
      <c r="CY236" s="971"/>
      <c r="CZ236" s="971"/>
      <c r="DA236" s="971"/>
      <c r="DB236" s="971"/>
      <c r="DC236" s="971"/>
      <c r="DD236" s="971"/>
      <c r="DE236" s="971"/>
      <c r="DF236" s="971"/>
      <c r="DG236" s="971"/>
      <c r="DH236" s="971"/>
      <c r="DI236" s="971"/>
      <c r="DJ236" s="971"/>
      <c r="DK236" s="971"/>
      <c r="DL236" s="971"/>
      <c r="DM236" s="971"/>
      <c r="DN236" s="971"/>
      <c r="DO236" s="971"/>
      <c r="DP236" s="971"/>
      <c r="DQ236" s="971"/>
      <c r="DR236" s="971"/>
      <c r="DS236" s="971"/>
      <c r="DT236" s="971"/>
      <c r="DU236" s="971"/>
      <c r="DV236" s="971"/>
      <c r="DW236" s="971"/>
      <c r="DX236" s="971"/>
      <c r="DY236" s="971"/>
      <c r="DZ236" s="971"/>
      <c r="EA236" s="971"/>
      <c r="EB236" s="971"/>
      <c r="EC236" s="971"/>
      <c r="ED236" s="971"/>
      <c r="EE236" s="971"/>
      <c r="EF236" s="971"/>
      <c r="EG236" s="971"/>
      <c r="EH236" s="971"/>
      <c r="EI236" s="971"/>
      <c r="EJ236" s="971"/>
      <c r="EK236" s="971"/>
      <c r="EL236" s="971"/>
      <c r="EM236" s="971"/>
      <c r="EN236" s="971"/>
      <c r="EO236" s="971"/>
      <c r="EP236" s="971"/>
      <c r="EQ236" s="971"/>
      <c r="ER236" s="971"/>
      <c r="ES236" s="971"/>
      <c r="ET236" s="971"/>
      <c r="EU236" s="971"/>
      <c r="EV236" s="971"/>
      <c r="EW236" s="971"/>
      <c r="EX236" s="971"/>
      <c r="EY236" s="971"/>
      <c r="EZ236" s="971"/>
      <c r="FA236" s="971"/>
      <c r="FB236" s="971"/>
      <c r="FC236" s="971"/>
      <c r="FD236" s="971"/>
      <c r="FE236" s="971"/>
      <c r="FF236" s="971"/>
      <c r="FG236" s="971"/>
      <c r="FH236" s="971"/>
      <c r="FI236" s="971"/>
      <c r="FJ236" s="971"/>
      <c r="FK236" s="971"/>
      <c r="FL236" s="971"/>
      <c r="FM236" s="971"/>
      <c r="FN236" s="971"/>
      <c r="FO236" s="971"/>
      <c r="FP236" s="971"/>
      <c r="FQ236" s="971"/>
      <c r="FR236" s="971"/>
      <c r="FS236" s="971"/>
      <c r="FT236" s="971"/>
      <c r="FU236" s="971"/>
      <c r="FV236" s="971"/>
      <c r="FW236" s="971"/>
      <c r="FX236" s="971"/>
      <c r="FY236" s="971"/>
      <c r="FZ236" s="971"/>
      <c r="GA236" s="971"/>
      <c r="GB236" s="971"/>
      <c r="GC236" s="971"/>
      <c r="GD236" s="971"/>
      <c r="GE236" s="971"/>
      <c r="GF236" s="971"/>
      <c r="GG236" s="971"/>
      <c r="GH236" s="971"/>
      <c r="GI236" s="971"/>
      <c r="GJ236" s="971"/>
      <c r="GK236" s="971"/>
    </row>
    <row r="237" spans="1:193" s="947" customFormat="1">
      <c r="A237" s="935"/>
      <c r="B237" s="936"/>
      <c r="C237" s="945"/>
      <c r="D237" s="945"/>
      <c r="E237" s="946"/>
      <c r="F237" s="946"/>
      <c r="G237" s="946"/>
      <c r="H237" s="945"/>
      <c r="I237" s="945"/>
      <c r="J237" s="945"/>
      <c r="K237" s="945"/>
      <c r="L237" s="945"/>
      <c r="M237" s="945"/>
      <c r="N237" s="945"/>
      <c r="O237" s="945"/>
      <c r="P237" s="945"/>
      <c r="Q237" s="945"/>
      <c r="R237" s="945"/>
      <c r="S237" s="945"/>
      <c r="T237" s="945"/>
      <c r="U237" s="945"/>
      <c r="V237" s="945"/>
      <c r="W237" s="945"/>
      <c r="X237" s="945"/>
      <c r="Y237" s="945"/>
      <c r="Z237" s="945"/>
      <c r="AA237" s="945"/>
      <c r="AB237" s="945"/>
      <c r="AC237" s="945"/>
      <c r="AD237" s="945"/>
      <c r="AE237" s="945"/>
      <c r="AF237" s="945"/>
      <c r="AG237" s="945"/>
      <c r="AH237" s="945"/>
      <c r="AI237" s="945"/>
      <c r="AJ237" s="945"/>
      <c r="AK237" s="945"/>
      <c r="AL237" s="945"/>
      <c r="AM237" s="945"/>
      <c r="AN237" s="945"/>
      <c r="AO237" s="945"/>
      <c r="AP237" s="945"/>
      <c r="AQ237" s="945"/>
      <c r="AR237" s="945"/>
      <c r="AS237" s="945"/>
      <c r="AT237" s="945"/>
      <c r="AU237" s="945"/>
      <c r="AV237" s="945"/>
      <c r="AW237" s="945"/>
      <c r="AX237" s="945"/>
      <c r="AY237" s="945"/>
      <c r="AZ237" s="945"/>
      <c r="BA237" s="945"/>
      <c r="BB237" s="945"/>
      <c r="BC237" s="945"/>
      <c r="BD237" s="945"/>
      <c r="BE237" s="945"/>
      <c r="BF237" s="945"/>
      <c r="BG237" s="973"/>
      <c r="BH237" s="971"/>
      <c r="BI237" s="971"/>
      <c r="BJ237" s="971"/>
      <c r="BK237" s="971"/>
      <c r="BL237" s="971"/>
      <c r="BM237" s="971"/>
      <c r="BN237" s="971"/>
      <c r="BO237" s="971"/>
      <c r="BP237" s="971"/>
      <c r="BQ237" s="971"/>
      <c r="BR237" s="971"/>
      <c r="BS237" s="971"/>
      <c r="BT237" s="971"/>
      <c r="BU237" s="971"/>
      <c r="BV237" s="971"/>
      <c r="BW237" s="971"/>
      <c r="BX237" s="971"/>
      <c r="BY237" s="971"/>
      <c r="BZ237" s="971"/>
      <c r="CA237" s="971"/>
      <c r="CB237" s="971"/>
      <c r="CC237" s="971"/>
      <c r="CD237" s="971"/>
      <c r="CE237" s="971"/>
      <c r="CF237" s="971"/>
      <c r="CG237" s="971"/>
      <c r="CH237" s="971"/>
      <c r="CI237" s="971"/>
      <c r="CJ237" s="971"/>
      <c r="CK237" s="971"/>
      <c r="CL237" s="971"/>
      <c r="CM237" s="971"/>
      <c r="CN237" s="971"/>
      <c r="CO237" s="971"/>
      <c r="CP237" s="971"/>
      <c r="CQ237" s="971"/>
      <c r="CR237" s="971"/>
      <c r="CS237" s="971"/>
      <c r="CT237" s="971"/>
      <c r="CU237" s="971"/>
      <c r="CV237" s="971"/>
      <c r="CW237" s="971"/>
      <c r="CX237" s="971"/>
      <c r="CY237" s="971"/>
      <c r="CZ237" s="971"/>
      <c r="DA237" s="971"/>
      <c r="DB237" s="971"/>
      <c r="DC237" s="971"/>
      <c r="DD237" s="971"/>
      <c r="DE237" s="971"/>
      <c r="DF237" s="971"/>
      <c r="DG237" s="971"/>
      <c r="DH237" s="971"/>
      <c r="DI237" s="971"/>
      <c r="DJ237" s="971"/>
      <c r="DK237" s="971"/>
      <c r="DL237" s="971"/>
      <c r="DM237" s="971"/>
      <c r="DN237" s="971"/>
      <c r="DO237" s="971"/>
      <c r="DP237" s="971"/>
      <c r="DQ237" s="971"/>
      <c r="DR237" s="971"/>
      <c r="DS237" s="971"/>
      <c r="DT237" s="971"/>
      <c r="DU237" s="971"/>
      <c r="DV237" s="971"/>
      <c r="DW237" s="971"/>
      <c r="DX237" s="971"/>
      <c r="DY237" s="971"/>
      <c r="DZ237" s="971"/>
      <c r="EA237" s="971"/>
      <c r="EB237" s="971"/>
      <c r="EC237" s="971"/>
      <c r="ED237" s="971"/>
      <c r="EE237" s="971"/>
      <c r="EF237" s="971"/>
      <c r="EG237" s="971"/>
      <c r="EH237" s="971"/>
      <c r="EI237" s="971"/>
      <c r="EJ237" s="971"/>
      <c r="EK237" s="971"/>
      <c r="EL237" s="971"/>
      <c r="EM237" s="971"/>
      <c r="EN237" s="971"/>
      <c r="EO237" s="971"/>
      <c r="EP237" s="971"/>
      <c r="EQ237" s="971"/>
      <c r="ER237" s="971"/>
      <c r="ES237" s="971"/>
      <c r="ET237" s="971"/>
      <c r="EU237" s="971"/>
      <c r="EV237" s="971"/>
      <c r="EW237" s="971"/>
      <c r="EX237" s="971"/>
      <c r="EY237" s="971"/>
      <c r="EZ237" s="971"/>
      <c r="FA237" s="971"/>
      <c r="FB237" s="971"/>
      <c r="FC237" s="971"/>
      <c r="FD237" s="971"/>
      <c r="FE237" s="971"/>
      <c r="FF237" s="971"/>
      <c r="FG237" s="971"/>
      <c r="FH237" s="971"/>
      <c r="FI237" s="971"/>
      <c r="FJ237" s="971"/>
      <c r="FK237" s="971"/>
      <c r="FL237" s="971"/>
      <c r="FM237" s="971"/>
      <c r="FN237" s="971"/>
      <c r="FO237" s="971"/>
      <c r="FP237" s="971"/>
      <c r="FQ237" s="971"/>
      <c r="FR237" s="971"/>
      <c r="FS237" s="971"/>
      <c r="FT237" s="971"/>
      <c r="FU237" s="971"/>
      <c r="FV237" s="971"/>
      <c r="FW237" s="971"/>
      <c r="FX237" s="971"/>
      <c r="FY237" s="971"/>
      <c r="FZ237" s="971"/>
      <c r="GA237" s="971"/>
      <c r="GB237" s="971"/>
      <c r="GC237" s="971"/>
      <c r="GD237" s="971"/>
      <c r="GE237" s="971"/>
      <c r="GF237" s="971"/>
      <c r="GG237" s="971"/>
      <c r="GH237" s="971"/>
      <c r="GI237" s="971"/>
      <c r="GJ237" s="971"/>
      <c r="GK237" s="971"/>
    </row>
    <row r="238" spans="1:193" s="947" customFormat="1">
      <c r="A238" s="935"/>
      <c r="B238" s="936"/>
      <c r="C238" s="945"/>
      <c r="D238" s="945"/>
      <c r="E238" s="946"/>
      <c r="F238" s="946"/>
      <c r="G238" s="946"/>
      <c r="H238" s="945"/>
      <c r="I238" s="945"/>
      <c r="J238" s="945"/>
      <c r="K238" s="945"/>
      <c r="L238" s="945"/>
      <c r="M238" s="945"/>
      <c r="N238" s="945"/>
      <c r="O238" s="945"/>
      <c r="P238" s="945"/>
      <c r="Q238" s="945"/>
      <c r="R238" s="945"/>
      <c r="S238" s="945"/>
      <c r="T238" s="945"/>
      <c r="U238" s="945"/>
      <c r="V238" s="945"/>
      <c r="W238" s="945"/>
      <c r="X238" s="945"/>
      <c r="Y238" s="945"/>
      <c r="Z238" s="945"/>
      <c r="AA238" s="945"/>
      <c r="AB238" s="945"/>
      <c r="AC238" s="945"/>
      <c r="AD238" s="945"/>
      <c r="AE238" s="945"/>
      <c r="AF238" s="945"/>
      <c r="AG238" s="945"/>
      <c r="AH238" s="945"/>
      <c r="AI238" s="945"/>
      <c r="AJ238" s="945"/>
      <c r="AK238" s="945"/>
      <c r="AL238" s="945"/>
      <c r="AM238" s="945"/>
      <c r="AN238" s="945"/>
      <c r="AO238" s="945"/>
      <c r="AP238" s="945"/>
      <c r="AQ238" s="945"/>
      <c r="AR238" s="945"/>
      <c r="AS238" s="945"/>
      <c r="AT238" s="945"/>
      <c r="AU238" s="945"/>
      <c r="AV238" s="945"/>
      <c r="AW238" s="945"/>
      <c r="AX238" s="945"/>
      <c r="AY238" s="945"/>
      <c r="AZ238" s="945"/>
      <c r="BA238" s="945"/>
      <c r="BB238" s="945"/>
      <c r="BC238" s="945"/>
      <c r="BD238" s="945"/>
      <c r="BE238" s="945"/>
      <c r="BF238" s="945"/>
      <c r="BG238" s="973"/>
      <c r="BH238" s="971"/>
      <c r="BI238" s="971"/>
      <c r="BJ238" s="971"/>
      <c r="BK238" s="971"/>
      <c r="BL238" s="971"/>
      <c r="BM238" s="971"/>
      <c r="BN238" s="971"/>
      <c r="BO238" s="971"/>
      <c r="BP238" s="971"/>
      <c r="BQ238" s="971"/>
      <c r="BR238" s="971"/>
      <c r="BS238" s="971"/>
      <c r="BT238" s="971"/>
      <c r="BU238" s="971"/>
      <c r="BV238" s="971"/>
      <c r="BW238" s="971"/>
      <c r="BX238" s="971"/>
      <c r="BY238" s="971"/>
      <c r="BZ238" s="971"/>
      <c r="CA238" s="971"/>
      <c r="CB238" s="971"/>
      <c r="CC238" s="971"/>
      <c r="CD238" s="971"/>
      <c r="CE238" s="971"/>
      <c r="CF238" s="971"/>
      <c r="CG238" s="971"/>
      <c r="CH238" s="971"/>
      <c r="CI238" s="971"/>
      <c r="CJ238" s="971"/>
      <c r="CK238" s="971"/>
      <c r="CL238" s="971"/>
      <c r="CM238" s="971"/>
      <c r="CN238" s="971"/>
      <c r="CO238" s="971"/>
      <c r="CP238" s="971"/>
      <c r="CQ238" s="971"/>
      <c r="CR238" s="971"/>
      <c r="CS238" s="971"/>
      <c r="CT238" s="971"/>
      <c r="CU238" s="971"/>
      <c r="CV238" s="971"/>
      <c r="CW238" s="971"/>
      <c r="CX238" s="971"/>
      <c r="CY238" s="971"/>
      <c r="CZ238" s="971"/>
      <c r="DA238" s="971"/>
      <c r="DB238" s="971"/>
      <c r="DC238" s="971"/>
      <c r="DD238" s="971"/>
      <c r="DE238" s="971"/>
      <c r="DF238" s="971"/>
      <c r="DG238" s="971"/>
      <c r="DH238" s="971"/>
      <c r="DI238" s="971"/>
      <c r="DJ238" s="971"/>
      <c r="DK238" s="971"/>
      <c r="DL238" s="971"/>
      <c r="DM238" s="971"/>
      <c r="DN238" s="971"/>
      <c r="DO238" s="971"/>
      <c r="DP238" s="971"/>
      <c r="DQ238" s="971"/>
      <c r="DR238" s="971"/>
      <c r="DS238" s="971"/>
      <c r="DT238" s="971"/>
      <c r="DU238" s="971"/>
      <c r="DV238" s="971"/>
      <c r="DW238" s="971"/>
      <c r="DX238" s="971"/>
      <c r="DY238" s="971"/>
      <c r="DZ238" s="971"/>
      <c r="EA238" s="971"/>
      <c r="EB238" s="971"/>
      <c r="EC238" s="971"/>
      <c r="ED238" s="971"/>
      <c r="EE238" s="971"/>
      <c r="EF238" s="971"/>
      <c r="EG238" s="971"/>
      <c r="EH238" s="971"/>
      <c r="EI238" s="971"/>
      <c r="EJ238" s="971"/>
      <c r="EK238" s="971"/>
      <c r="EL238" s="971"/>
      <c r="EM238" s="971"/>
      <c r="EN238" s="971"/>
      <c r="EO238" s="971"/>
      <c r="EP238" s="971"/>
      <c r="EQ238" s="971"/>
      <c r="ER238" s="971"/>
      <c r="ES238" s="971"/>
      <c r="ET238" s="971"/>
      <c r="EU238" s="971"/>
      <c r="EV238" s="971"/>
      <c r="EW238" s="971"/>
      <c r="EX238" s="971"/>
      <c r="EY238" s="971"/>
      <c r="EZ238" s="971"/>
      <c r="FA238" s="971"/>
      <c r="FB238" s="971"/>
      <c r="FC238" s="971"/>
      <c r="FD238" s="971"/>
      <c r="FE238" s="971"/>
      <c r="FF238" s="971"/>
      <c r="FG238" s="971"/>
      <c r="FH238" s="971"/>
      <c r="FI238" s="971"/>
      <c r="FJ238" s="971"/>
      <c r="FK238" s="971"/>
      <c r="FL238" s="971"/>
      <c r="FM238" s="971"/>
      <c r="FN238" s="971"/>
      <c r="FO238" s="971"/>
      <c r="FP238" s="971"/>
      <c r="FQ238" s="971"/>
      <c r="FR238" s="971"/>
      <c r="FS238" s="971"/>
      <c r="FT238" s="971"/>
      <c r="FU238" s="971"/>
      <c r="FV238" s="971"/>
      <c r="FW238" s="971"/>
      <c r="FX238" s="971"/>
      <c r="FY238" s="971"/>
      <c r="FZ238" s="971"/>
      <c r="GA238" s="971"/>
      <c r="GB238" s="971"/>
      <c r="GC238" s="971"/>
      <c r="GD238" s="971"/>
      <c r="GE238" s="971"/>
      <c r="GF238" s="971"/>
      <c r="GG238" s="971"/>
      <c r="GH238" s="971"/>
      <c r="GI238" s="971"/>
      <c r="GJ238" s="971"/>
      <c r="GK238" s="971"/>
    </row>
    <row r="239" spans="1:193" s="947" customFormat="1">
      <c r="A239" s="935"/>
      <c r="B239" s="936"/>
      <c r="C239" s="945"/>
      <c r="D239" s="945"/>
      <c r="E239" s="946"/>
      <c r="F239" s="946"/>
      <c r="G239" s="946"/>
      <c r="H239" s="945"/>
      <c r="I239" s="945"/>
      <c r="J239" s="945"/>
      <c r="K239" s="945"/>
      <c r="L239" s="945"/>
      <c r="M239" s="945"/>
      <c r="N239" s="945"/>
      <c r="O239" s="945"/>
      <c r="P239" s="945"/>
      <c r="Q239" s="945"/>
      <c r="R239" s="945"/>
      <c r="S239" s="945"/>
      <c r="T239" s="945"/>
      <c r="U239" s="945"/>
      <c r="V239" s="945"/>
      <c r="W239" s="945"/>
      <c r="X239" s="945"/>
      <c r="Y239" s="945"/>
      <c r="Z239" s="945"/>
      <c r="AA239" s="945"/>
      <c r="AB239" s="945"/>
      <c r="AC239" s="945"/>
      <c r="AD239" s="945"/>
      <c r="AE239" s="945"/>
      <c r="AF239" s="945"/>
      <c r="AG239" s="945"/>
      <c r="AH239" s="945"/>
      <c r="AI239" s="945"/>
      <c r="AJ239" s="945"/>
      <c r="AK239" s="945"/>
      <c r="AL239" s="945"/>
      <c r="AM239" s="945"/>
      <c r="AN239" s="945"/>
      <c r="AO239" s="945"/>
      <c r="AP239" s="945"/>
      <c r="AQ239" s="945"/>
      <c r="AR239" s="945"/>
      <c r="AS239" s="945"/>
      <c r="AT239" s="945"/>
      <c r="AU239" s="945"/>
      <c r="AV239" s="945"/>
      <c r="AW239" s="945"/>
      <c r="AX239" s="945"/>
      <c r="AY239" s="945"/>
      <c r="AZ239" s="945"/>
      <c r="BA239" s="945"/>
      <c r="BB239" s="945"/>
      <c r="BC239" s="945"/>
      <c r="BD239" s="945"/>
      <c r="BE239" s="945"/>
      <c r="BF239" s="945"/>
      <c r="BG239" s="973"/>
      <c r="BH239" s="971"/>
      <c r="BI239" s="971"/>
      <c r="BJ239" s="971"/>
      <c r="BK239" s="971"/>
      <c r="BL239" s="971"/>
      <c r="BM239" s="971"/>
      <c r="BN239" s="971"/>
      <c r="BO239" s="971"/>
      <c r="BP239" s="971"/>
      <c r="BQ239" s="971"/>
      <c r="BR239" s="971"/>
      <c r="BS239" s="971"/>
      <c r="BT239" s="971"/>
      <c r="BU239" s="971"/>
      <c r="BV239" s="971"/>
      <c r="BW239" s="971"/>
      <c r="BX239" s="971"/>
      <c r="BY239" s="971"/>
      <c r="BZ239" s="971"/>
      <c r="CA239" s="971"/>
      <c r="CB239" s="971"/>
      <c r="CC239" s="971"/>
      <c r="CD239" s="971"/>
      <c r="CE239" s="971"/>
      <c r="CF239" s="971"/>
      <c r="CG239" s="971"/>
      <c r="CH239" s="971"/>
      <c r="CI239" s="971"/>
      <c r="CJ239" s="971"/>
      <c r="CK239" s="971"/>
      <c r="CL239" s="971"/>
      <c r="CM239" s="971"/>
      <c r="CN239" s="971"/>
      <c r="CO239" s="971"/>
      <c r="CP239" s="971"/>
      <c r="CQ239" s="971"/>
      <c r="CR239" s="971"/>
      <c r="CS239" s="971"/>
      <c r="CT239" s="971"/>
      <c r="CU239" s="971"/>
      <c r="CV239" s="971"/>
      <c r="CW239" s="971"/>
      <c r="CX239" s="971"/>
      <c r="CY239" s="971"/>
      <c r="CZ239" s="971"/>
      <c r="DA239" s="971"/>
      <c r="DB239" s="971"/>
      <c r="DC239" s="971"/>
      <c r="DD239" s="971"/>
      <c r="DE239" s="971"/>
      <c r="DF239" s="971"/>
      <c r="DG239" s="971"/>
      <c r="DH239" s="971"/>
      <c r="DI239" s="971"/>
      <c r="DJ239" s="971"/>
      <c r="DK239" s="971"/>
      <c r="DL239" s="971"/>
      <c r="DM239" s="971"/>
      <c r="DN239" s="971"/>
      <c r="DO239" s="971"/>
      <c r="DP239" s="971"/>
      <c r="DQ239" s="971"/>
      <c r="DR239" s="971"/>
      <c r="DS239" s="971"/>
      <c r="DT239" s="971"/>
      <c r="DU239" s="971"/>
      <c r="DV239" s="971"/>
      <c r="DW239" s="971"/>
      <c r="DX239" s="971"/>
      <c r="DY239" s="971"/>
      <c r="DZ239" s="971"/>
      <c r="EA239" s="971"/>
      <c r="EB239" s="971"/>
      <c r="EC239" s="971"/>
      <c r="ED239" s="971"/>
      <c r="EE239" s="971"/>
      <c r="EF239" s="971"/>
      <c r="EG239" s="971"/>
      <c r="EH239" s="971"/>
      <c r="EI239" s="971"/>
      <c r="EJ239" s="971"/>
      <c r="EK239" s="971"/>
      <c r="EL239" s="971"/>
      <c r="EM239" s="971"/>
      <c r="EN239" s="971"/>
      <c r="EO239" s="971"/>
      <c r="EP239" s="971"/>
      <c r="EQ239" s="971"/>
      <c r="ER239" s="971"/>
      <c r="ES239" s="971"/>
      <c r="ET239" s="971"/>
      <c r="EU239" s="971"/>
      <c r="EV239" s="971"/>
      <c r="EW239" s="971"/>
      <c r="EX239" s="971"/>
      <c r="EY239" s="971"/>
      <c r="EZ239" s="971"/>
      <c r="FA239" s="971"/>
      <c r="FB239" s="971"/>
      <c r="FC239" s="971"/>
      <c r="FD239" s="971"/>
      <c r="FE239" s="971"/>
      <c r="FF239" s="971"/>
      <c r="FG239" s="971"/>
      <c r="FH239" s="971"/>
      <c r="FI239" s="971"/>
      <c r="FJ239" s="971"/>
      <c r="FK239" s="971"/>
      <c r="FL239" s="971"/>
      <c r="FM239" s="971"/>
      <c r="FN239" s="971"/>
      <c r="FO239" s="971"/>
      <c r="FP239" s="971"/>
      <c r="FQ239" s="971"/>
      <c r="FR239" s="971"/>
      <c r="FS239" s="971"/>
      <c r="FT239" s="971"/>
      <c r="FU239" s="971"/>
      <c r="FV239" s="971"/>
      <c r="FW239" s="971"/>
      <c r="FX239" s="971"/>
      <c r="FY239" s="971"/>
      <c r="FZ239" s="971"/>
      <c r="GA239" s="971"/>
      <c r="GB239" s="971"/>
      <c r="GC239" s="971"/>
      <c r="GD239" s="971"/>
      <c r="GE239" s="971"/>
      <c r="GF239" s="971"/>
      <c r="GG239" s="971"/>
      <c r="GH239" s="971"/>
      <c r="GI239" s="971"/>
      <c r="GJ239" s="971"/>
      <c r="GK239" s="971"/>
    </row>
    <row r="240" spans="1:193" s="947" customFormat="1">
      <c r="A240" s="935"/>
      <c r="B240" s="936"/>
      <c r="C240" s="945"/>
      <c r="D240" s="945"/>
      <c r="E240" s="946"/>
      <c r="F240" s="946"/>
      <c r="G240" s="946"/>
      <c r="H240" s="945"/>
      <c r="I240" s="945"/>
      <c r="J240" s="945"/>
      <c r="K240" s="945"/>
      <c r="L240" s="945"/>
      <c r="M240" s="945"/>
      <c r="N240" s="945"/>
      <c r="O240" s="945"/>
      <c r="P240" s="945"/>
      <c r="Q240" s="945"/>
      <c r="R240" s="945"/>
      <c r="S240" s="945"/>
      <c r="T240" s="945"/>
      <c r="U240" s="945"/>
      <c r="V240" s="945"/>
      <c r="W240" s="945"/>
      <c r="X240" s="945"/>
      <c r="Y240" s="945"/>
      <c r="Z240" s="945"/>
      <c r="AA240" s="945"/>
      <c r="AB240" s="945"/>
      <c r="AC240" s="945"/>
      <c r="AD240" s="945"/>
      <c r="AE240" s="945"/>
      <c r="AF240" s="945"/>
      <c r="AG240" s="945"/>
      <c r="AH240" s="945"/>
      <c r="AI240" s="945"/>
      <c r="AJ240" s="945"/>
      <c r="AK240" s="945"/>
      <c r="AL240" s="945"/>
      <c r="AM240" s="945"/>
      <c r="AN240" s="945"/>
      <c r="AO240" s="945"/>
      <c r="AP240" s="945"/>
      <c r="AQ240" s="945"/>
      <c r="AR240" s="945"/>
      <c r="AS240" s="945"/>
      <c r="AT240" s="945"/>
      <c r="AU240" s="945"/>
      <c r="AV240" s="945"/>
      <c r="AW240" s="945"/>
      <c r="AX240" s="945"/>
      <c r="AY240" s="945"/>
      <c r="AZ240" s="945"/>
      <c r="BA240" s="945"/>
      <c r="BB240" s="945"/>
      <c r="BC240" s="945"/>
      <c r="BD240" s="945"/>
      <c r="BE240" s="945"/>
      <c r="BF240" s="945"/>
      <c r="BG240" s="973"/>
      <c r="BH240" s="971"/>
      <c r="BI240" s="971"/>
      <c r="BJ240" s="971"/>
      <c r="BK240" s="971"/>
      <c r="BL240" s="971"/>
      <c r="BM240" s="971"/>
      <c r="BN240" s="971"/>
      <c r="BO240" s="971"/>
      <c r="BP240" s="971"/>
      <c r="BQ240" s="971"/>
      <c r="BR240" s="971"/>
      <c r="BS240" s="971"/>
      <c r="BT240" s="971"/>
      <c r="BU240" s="971"/>
      <c r="BV240" s="971"/>
      <c r="BW240" s="971"/>
      <c r="BX240" s="971"/>
      <c r="BY240" s="971"/>
      <c r="BZ240" s="971"/>
      <c r="CA240" s="971"/>
      <c r="CB240" s="971"/>
      <c r="CC240" s="971"/>
      <c r="CD240" s="971"/>
      <c r="CE240" s="971"/>
      <c r="CF240" s="971"/>
      <c r="CG240" s="971"/>
      <c r="CH240" s="971"/>
      <c r="CI240" s="971"/>
      <c r="CJ240" s="971"/>
      <c r="CK240" s="971"/>
      <c r="CL240" s="971"/>
      <c r="CM240" s="971"/>
      <c r="CN240" s="971"/>
      <c r="CO240" s="971"/>
      <c r="CP240" s="971"/>
      <c r="CQ240" s="971"/>
      <c r="CR240" s="971"/>
      <c r="CS240" s="971"/>
      <c r="CT240" s="971"/>
      <c r="CU240" s="971"/>
      <c r="CV240" s="971"/>
      <c r="CW240" s="971"/>
      <c r="CX240" s="971"/>
      <c r="CY240" s="971"/>
      <c r="CZ240" s="971"/>
      <c r="DA240" s="971"/>
      <c r="DB240" s="971"/>
      <c r="DC240" s="971"/>
      <c r="DD240" s="971"/>
      <c r="DE240" s="971"/>
      <c r="DF240" s="971"/>
      <c r="DG240" s="971"/>
      <c r="DH240" s="971"/>
      <c r="DI240" s="971"/>
      <c r="DJ240" s="971"/>
      <c r="DK240" s="971"/>
      <c r="DL240" s="971"/>
      <c r="DM240" s="971"/>
      <c r="DN240" s="971"/>
      <c r="DO240" s="971"/>
      <c r="DP240" s="971"/>
      <c r="DQ240" s="971"/>
      <c r="DR240" s="971"/>
      <c r="DS240" s="971"/>
      <c r="DT240" s="971"/>
      <c r="DU240" s="971"/>
      <c r="DV240" s="971"/>
      <c r="DW240" s="971"/>
      <c r="DX240" s="971"/>
      <c r="DY240" s="971"/>
      <c r="DZ240" s="971"/>
      <c r="EA240" s="971"/>
      <c r="EB240" s="971"/>
      <c r="EC240" s="971"/>
      <c r="ED240" s="971"/>
      <c r="EE240" s="971"/>
      <c r="EF240" s="971"/>
      <c r="EG240" s="971"/>
      <c r="EH240" s="971"/>
      <c r="EI240" s="971"/>
      <c r="EJ240" s="971"/>
      <c r="EK240" s="971"/>
      <c r="EL240" s="971"/>
      <c r="EM240" s="971"/>
      <c r="EN240" s="971"/>
      <c r="EO240" s="971"/>
      <c r="EP240" s="971"/>
      <c r="EQ240" s="971"/>
      <c r="ER240" s="971"/>
      <c r="ES240" s="971"/>
      <c r="ET240" s="971"/>
      <c r="EU240" s="971"/>
      <c r="EV240" s="971"/>
      <c r="EW240" s="971"/>
      <c r="EX240" s="971"/>
      <c r="EY240" s="971"/>
      <c r="EZ240" s="971"/>
      <c r="FA240" s="971"/>
      <c r="FB240" s="971"/>
      <c r="FC240" s="971"/>
      <c r="FD240" s="971"/>
      <c r="FE240" s="971"/>
      <c r="FF240" s="971"/>
      <c r="FG240" s="971"/>
      <c r="FH240" s="971"/>
      <c r="FI240" s="971"/>
      <c r="FJ240" s="971"/>
      <c r="FK240" s="971"/>
      <c r="FL240" s="971"/>
      <c r="FM240" s="971"/>
      <c r="FN240" s="971"/>
      <c r="FO240" s="971"/>
      <c r="FP240" s="971"/>
      <c r="FQ240" s="971"/>
      <c r="FR240" s="971"/>
      <c r="FS240" s="971"/>
      <c r="FT240" s="971"/>
      <c r="FU240" s="971"/>
      <c r="FV240" s="971"/>
      <c r="FW240" s="971"/>
      <c r="FX240" s="971"/>
      <c r="FY240" s="971"/>
      <c r="FZ240" s="971"/>
      <c r="GA240" s="971"/>
      <c r="GB240" s="971"/>
      <c r="GC240" s="971"/>
      <c r="GD240" s="971"/>
      <c r="GE240" s="971"/>
      <c r="GF240" s="971"/>
      <c r="GG240" s="971"/>
      <c r="GH240" s="971"/>
      <c r="GI240" s="971"/>
      <c r="GJ240" s="971"/>
      <c r="GK240" s="971"/>
    </row>
    <row r="241" spans="1:193" s="947" customFormat="1">
      <c r="A241" s="935"/>
      <c r="B241" s="936"/>
      <c r="C241" s="945"/>
      <c r="D241" s="945"/>
      <c r="E241" s="946"/>
      <c r="F241" s="946"/>
      <c r="G241" s="946"/>
      <c r="H241" s="945"/>
      <c r="I241" s="945"/>
      <c r="J241" s="945"/>
      <c r="K241" s="945"/>
      <c r="L241" s="945"/>
      <c r="M241" s="945"/>
      <c r="N241" s="945"/>
      <c r="O241" s="945"/>
      <c r="P241" s="945"/>
      <c r="Q241" s="945"/>
      <c r="R241" s="945"/>
      <c r="S241" s="945"/>
      <c r="T241" s="945"/>
      <c r="U241" s="945"/>
      <c r="V241" s="945"/>
      <c r="W241" s="945"/>
      <c r="X241" s="945"/>
      <c r="Y241" s="945"/>
      <c r="Z241" s="945"/>
      <c r="AA241" s="945"/>
      <c r="AB241" s="945"/>
      <c r="AC241" s="945"/>
      <c r="AD241" s="945"/>
      <c r="AE241" s="945"/>
      <c r="AF241" s="945"/>
      <c r="AG241" s="945"/>
      <c r="AH241" s="945"/>
      <c r="AI241" s="945"/>
      <c r="AJ241" s="945"/>
      <c r="AK241" s="945"/>
      <c r="AL241" s="945"/>
      <c r="AM241" s="945"/>
      <c r="AN241" s="945"/>
      <c r="AO241" s="945"/>
      <c r="AP241" s="945"/>
      <c r="AQ241" s="945"/>
      <c r="AR241" s="945"/>
      <c r="AS241" s="945"/>
      <c r="AT241" s="945"/>
      <c r="AU241" s="945"/>
      <c r="AV241" s="945"/>
      <c r="AW241" s="945"/>
      <c r="AX241" s="945"/>
      <c r="AY241" s="945"/>
      <c r="AZ241" s="945"/>
      <c r="BA241" s="945"/>
      <c r="BB241" s="945"/>
      <c r="BC241" s="945"/>
      <c r="BD241" s="945"/>
      <c r="BE241" s="945"/>
      <c r="BF241" s="945"/>
      <c r="BG241" s="973"/>
      <c r="BH241" s="971"/>
      <c r="BI241" s="971"/>
      <c r="BJ241" s="971"/>
      <c r="BK241" s="971"/>
      <c r="BL241" s="971"/>
      <c r="BM241" s="971"/>
      <c r="BN241" s="971"/>
      <c r="BO241" s="971"/>
      <c r="BP241" s="971"/>
      <c r="BQ241" s="971"/>
      <c r="BR241" s="971"/>
      <c r="BS241" s="971"/>
      <c r="BT241" s="971"/>
      <c r="BU241" s="971"/>
      <c r="BV241" s="971"/>
      <c r="BW241" s="971"/>
      <c r="BX241" s="971"/>
      <c r="BY241" s="971"/>
      <c r="BZ241" s="971"/>
      <c r="CA241" s="971"/>
      <c r="CB241" s="971"/>
      <c r="CC241" s="971"/>
      <c r="CD241" s="971"/>
      <c r="CE241" s="971"/>
      <c r="CF241" s="971"/>
      <c r="CG241" s="971"/>
      <c r="CH241" s="971"/>
      <c r="CI241" s="971"/>
      <c r="CJ241" s="971"/>
      <c r="CK241" s="971"/>
      <c r="CL241" s="971"/>
      <c r="CM241" s="971"/>
      <c r="CN241" s="971"/>
      <c r="CO241" s="971"/>
      <c r="CP241" s="971"/>
      <c r="CQ241" s="971"/>
      <c r="CR241" s="971"/>
      <c r="CS241" s="971"/>
      <c r="CT241" s="971"/>
      <c r="CU241" s="971"/>
      <c r="CV241" s="971"/>
      <c r="CW241" s="971"/>
      <c r="CX241" s="971"/>
      <c r="CY241" s="971"/>
      <c r="CZ241" s="971"/>
      <c r="DA241" s="971"/>
      <c r="DB241" s="971"/>
      <c r="DC241" s="971"/>
      <c r="DD241" s="971"/>
      <c r="DE241" s="971"/>
      <c r="DF241" s="971"/>
      <c r="DG241" s="971"/>
      <c r="DH241" s="971"/>
      <c r="DI241" s="971"/>
      <c r="DJ241" s="971"/>
      <c r="DK241" s="971"/>
      <c r="DL241" s="971"/>
      <c r="DM241" s="971"/>
      <c r="DN241" s="971"/>
      <c r="DO241" s="971"/>
      <c r="DP241" s="971"/>
      <c r="DQ241" s="971"/>
      <c r="DR241" s="971"/>
      <c r="DS241" s="971"/>
      <c r="DT241" s="971"/>
      <c r="DU241" s="971"/>
      <c r="DV241" s="971"/>
      <c r="DW241" s="971"/>
      <c r="DX241" s="971"/>
      <c r="DY241" s="971"/>
      <c r="DZ241" s="971"/>
      <c r="EA241" s="971"/>
      <c r="EB241" s="971"/>
      <c r="EC241" s="971"/>
      <c r="ED241" s="971"/>
      <c r="EE241" s="971"/>
      <c r="EF241" s="971"/>
      <c r="EG241" s="971"/>
      <c r="EH241" s="971"/>
      <c r="EI241" s="971"/>
      <c r="EJ241" s="971"/>
      <c r="EK241" s="971"/>
      <c r="EL241" s="971"/>
      <c r="EM241" s="971"/>
      <c r="EN241" s="971"/>
      <c r="EO241" s="971"/>
      <c r="EP241" s="971"/>
      <c r="EQ241" s="971"/>
      <c r="ER241" s="971"/>
      <c r="ES241" s="971"/>
      <c r="ET241" s="971"/>
      <c r="EU241" s="971"/>
      <c r="EV241" s="971"/>
      <c r="EW241" s="971"/>
      <c r="EX241" s="971"/>
      <c r="EY241" s="971"/>
      <c r="EZ241" s="971"/>
      <c r="FA241" s="971"/>
      <c r="FB241" s="971"/>
      <c r="FC241" s="971"/>
      <c r="FD241" s="971"/>
      <c r="FE241" s="971"/>
      <c r="FF241" s="971"/>
      <c r="FG241" s="971"/>
      <c r="FH241" s="971"/>
      <c r="FI241" s="971"/>
      <c r="FJ241" s="971"/>
      <c r="FK241" s="971"/>
      <c r="FL241" s="971"/>
      <c r="FM241" s="971"/>
      <c r="FN241" s="971"/>
      <c r="FO241" s="971"/>
      <c r="FP241" s="971"/>
      <c r="FQ241" s="971"/>
      <c r="FR241" s="971"/>
      <c r="FS241" s="971"/>
      <c r="FT241" s="971"/>
      <c r="FU241" s="971"/>
      <c r="FV241" s="971"/>
      <c r="FW241" s="971"/>
      <c r="FX241" s="971"/>
      <c r="FY241" s="971"/>
      <c r="FZ241" s="971"/>
      <c r="GA241" s="971"/>
      <c r="GB241" s="971"/>
      <c r="GC241" s="971"/>
      <c r="GD241" s="971"/>
      <c r="GE241" s="971"/>
      <c r="GF241" s="971"/>
      <c r="GG241" s="971"/>
      <c r="GH241" s="971"/>
      <c r="GI241" s="971"/>
      <c r="GJ241" s="971"/>
      <c r="GK241" s="971"/>
    </row>
    <row r="242" spans="1:193" s="947" customFormat="1">
      <c r="A242" s="935"/>
      <c r="B242" s="936"/>
      <c r="C242" s="945"/>
      <c r="D242" s="945"/>
      <c r="E242" s="946"/>
      <c r="F242" s="946"/>
      <c r="G242" s="946"/>
      <c r="H242" s="945"/>
      <c r="I242" s="945"/>
      <c r="J242" s="945"/>
      <c r="K242" s="945"/>
      <c r="L242" s="945"/>
      <c r="M242" s="945"/>
      <c r="N242" s="945"/>
      <c r="O242" s="945"/>
      <c r="P242" s="945"/>
      <c r="Q242" s="945"/>
      <c r="R242" s="945"/>
      <c r="S242" s="945"/>
      <c r="T242" s="945"/>
      <c r="U242" s="945"/>
      <c r="V242" s="945"/>
      <c r="W242" s="945"/>
      <c r="X242" s="945"/>
      <c r="Y242" s="945"/>
      <c r="Z242" s="945"/>
      <c r="AA242" s="945"/>
      <c r="AB242" s="945"/>
      <c r="AC242" s="945"/>
      <c r="AD242" s="945"/>
      <c r="AE242" s="945"/>
      <c r="AF242" s="945"/>
      <c r="AG242" s="945"/>
      <c r="AH242" s="945"/>
      <c r="AI242" s="945"/>
      <c r="AJ242" s="945"/>
      <c r="AK242" s="945"/>
      <c r="AL242" s="945"/>
      <c r="AM242" s="945"/>
      <c r="AN242" s="945"/>
      <c r="AO242" s="945"/>
      <c r="AP242" s="945"/>
      <c r="AQ242" s="945"/>
      <c r="AR242" s="945"/>
      <c r="AS242" s="945"/>
      <c r="AT242" s="945"/>
      <c r="AU242" s="945"/>
      <c r="AV242" s="945"/>
      <c r="AW242" s="945"/>
      <c r="AX242" s="945"/>
      <c r="AY242" s="945"/>
      <c r="AZ242" s="945"/>
      <c r="BA242" s="945"/>
      <c r="BB242" s="945"/>
      <c r="BC242" s="945"/>
      <c r="BD242" s="945"/>
      <c r="BE242" s="945"/>
      <c r="BF242" s="945"/>
      <c r="BG242" s="973"/>
      <c r="BH242" s="971"/>
      <c r="BI242" s="971"/>
      <c r="BJ242" s="971"/>
      <c r="BK242" s="971"/>
      <c r="BL242" s="971"/>
      <c r="BM242" s="971"/>
      <c r="BN242" s="971"/>
      <c r="BO242" s="971"/>
      <c r="BP242" s="971"/>
      <c r="BQ242" s="971"/>
      <c r="BR242" s="971"/>
      <c r="BS242" s="971"/>
      <c r="BT242" s="971"/>
      <c r="BU242" s="971"/>
      <c r="BV242" s="971"/>
      <c r="BW242" s="971"/>
      <c r="BX242" s="971"/>
      <c r="BY242" s="971"/>
      <c r="BZ242" s="971"/>
      <c r="CA242" s="971"/>
      <c r="CB242" s="971"/>
      <c r="CC242" s="971"/>
      <c r="CD242" s="971"/>
      <c r="CE242" s="971"/>
      <c r="CF242" s="971"/>
      <c r="CG242" s="971"/>
      <c r="CH242" s="971"/>
      <c r="CI242" s="971"/>
      <c r="CJ242" s="971"/>
      <c r="CK242" s="971"/>
      <c r="CL242" s="971"/>
      <c r="CM242" s="971"/>
      <c r="CN242" s="971"/>
      <c r="CO242" s="971"/>
      <c r="CP242" s="971"/>
      <c r="CQ242" s="971"/>
      <c r="CR242" s="971"/>
      <c r="CS242" s="971"/>
      <c r="CT242" s="971"/>
      <c r="CU242" s="971"/>
      <c r="CV242" s="971"/>
      <c r="CW242" s="971"/>
      <c r="CX242" s="971"/>
      <c r="CY242" s="971"/>
      <c r="CZ242" s="971"/>
      <c r="DA242" s="971"/>
      <c r="DB242" s="971"/>
      <c r="DC242" s="971"/>
      <c r="DD242" s="971"/>
      <c r="DE242" s="971"/>
      <c r="DF242" s="971"/>
      <c r="DG242" s="971"/>
      <c r="DH242" s="971"/>
      <c r="DI242" s="971"/>
      <c r="DJ242" s="971"/>
      <c r="DK242" s="971"/>
      <c r="DL242" s="971"/>
      <c r="DM242" s="971"/>
      <c r="DN242" s="971"/>
      <c r="DO242" s="971"/>
      <c r="DP242" s="971"/>
      <c r="DQ242" s="971"/>
      <c r="DR242" s="971"/>
      <c r="DS242" s="971"/>
      <c r="DT242" s="971"/>
      <c r="DU242" s="971"/>
      <c r="DV242" s="971"/>
      <c r="DW242" s="971"/>
      <c r="DX242" s="971"/>
      <c r="DY242" s="971"/>
      <c r="DZ242" s="971"/>
      <c r="EA242" s="971"/>
      <c r="EB242" s="971"/>
      <c r="EC242" s="971"/>
      <c r="ED242" s="971"/>
      <c r="EE242" s="971"/>
      <c r="EF242" s="971"/>
      <c r="EG242" s="971"/>
      <c r="EH242" s="971"/>
      <c r="EI242" s="971"/>
      <c r="EJ242" s="971"/>
      <c r="EK242" s="971"/>
      <c r="EL242" s="971"/>
      <c r="EM242" s="971"/>
      <c r="EN242" s="971"/>
      <c r="EO242" s="971"/>
      <c r="EP242" s="971"/>
      <c r="EQ242" s="971"/>
      <c r="ER242" s="971"/>
      <c r="ES242" s="971"/>
      <c r="ET242" s="971"/>
      <c r="EU242" s="971"/>
      <c r="EV242" s="971"/>
      <c r="EW242" s="971"/>
      <c r="EX242" s="971"/>
      <c r="EY242" s="971"/>
      <c r="EZ242" s="971"/>
      <c r="FA242" s="971"/>
      <c r="FB242" s="971"/>
      <c r="FC242" s="971"/>
      <c r="FD242" s="971"/>
      <c r="FE242" s="971"/>
      <c r="FF242" s="971"/>
      <c r="FG242" s="971"/>
      <c r="FH242" s="971"/>
      <c r="FI242" s="971"/>
      <c r="FJ242" s="971"/>
      <c r="FK242" s="971"/>
      <c r="FL242" s="971"/>
      <c r="FM242" s="971"/>
      <c r="FN242" s="971"/>
      <c r="FO242" s="971"/>
      <c r="FP242" s="971"/>
      <c r="FQ242" s="971"/>
      <c r="FR242" s="971"/>
      <c r="FS242" s="971"/>
      <c r="FT242" s="971"/>
      <c r="FU242" s="971"/>
      <c r="FV242" s="971"/>
      <c r="FW242" s="971"/>
      <c r="FX242" s="971"/>
      <c r="FY242" s="971"/>
      <c r="FZ242" s="971"/>
      <c r="GA242" s="971"/>
      <c r="GB242" s="971"/>
      <c r="GC242" s="971"/>
      <c r="GD242" s="971"/>
      <c r="GE242" s="971"/>
      <c r="GF242" s="971"/>
      <c r="GG242" s="971"/>
      <c r="GH242" s="971"/>
      <c r="GI242" s="971"/>
      <c r="GJ242" s="971"/>
      <c r="GK242" s="971"/>
    </row>
    <row r="243" spans="1:193" s="947" customFormat="1">
      <c r="A243" s="935"/>
      <c r="B243" s="936"/>
      <c r="C243" s="945"/>
      <c r="D243" s="945"/>
      <c r="E243" s="946"/>
      <c r="F243" s="946"/>
      <c r="G243" s="946"/>
      <c r="H243" s="945"/>
      <c r="I243" s="945"/>
      <c r="J243" s="945"/>
      <c r="K243" s="945"/>
      <c r="L243" s="945"/>
      <c r="M243" s="945"/>
      <c r="N243" s="945"/>
      <c r="O243" s="945"/>
      <c r="P243" s="945"/>
      <c r="Q243" s="945"/>
      <c r="R243" s="945"/>
      <c r="S243" s="945"/>
      <c r="T243" s="945"/>
      <c r="U243" s="945"/>
      <c r="V243" s="945"/>
      <c r="W243" s="945"/>
      <c r="X243" s="945"/>
      <c r="Y243" s="945"/>
      <c r="Z243" s="945"/>
      <c r="AA243" s="945"/>
      <c r="AB243" s="945"/>
      <c r="AC243" s="945"/>
      <c r="AD243" s="945"/>
      <c r="AE243" s="945"/>
      <c r="AF243" s="945"/>
      <c r="AG243" s="945"/>
      <c r="AH243" s="945"/>
      <c r="AI243" s="945"/>
      <c r="AJ243" s="945"/>
      <c r="AK243" s="945"/>
      <c r="AL243" s="945"/>
      <c r="AM243" s="945"/>
      <c r="AN243" s="945"/>
      <c r="AO243" s="945"/>
      <c r="AP243" s="945"/>
      <c r="AQ243" s="945"/>
      <c r="AR243" s="945"/>
      <c r="AS243" s="945"/>
      <c r="AT243" s="945"/>
      <c r="AU243" s="945"/>
      <c r="AV243" s="945"/>
      <c r="AW243" s="945"/>
      <c r="AX243" s="945"/>
      <c r="AY243" s="945"/>
      <c r="AZ243" s="945"/>
      <c r="BA243" s="945"/>
      <c r="BB243" s="945"/>
      <c r="BC243" s="945"/>
      <c r="BD243" s="945"/>
      <c r="BE243" s="945"/>
      <c r="BF243" s="945"/>
      <c r="BG243" s="973"/>
      <c r="BH243" s="971"/>
      <c r="BI243" s="971"/>
      <c r="BJ243" s="971"/>
      <c r="BK243" s="971"/>
      <c r="BL243" s="971"/>
      <c r="BM243" s="971"/>
      <c r="BN243" s="971"/>
      <c r="BO243" s="971"/>
      <c r="BP243" s="971"/>
      <c r="BQ243" s="971"/>
      <c r="BR243" s="971"/>
      <c r="BS243" s="971"/>
      <c r="BT243" s="971"/>
      <c r="BU243" s="971"/>
      <c r="BV243" s="971"/>
      <c r="BW243" s="971"/>
      <c r="BX243" s="971"/>
      <c r="BY243" s="971"/>
      <c r="BZ243" s="971"/>
      <c r="CA243" s="971"/>
      <c r="CB243" s="971"/>
      <c r="CC243" s="971"/>
      <c r="CD243" s="971"/>
      <c r="CE243" s="971"/>
      <c r="CF243" s="971"/>
      <c r="CG243" s="971"/>
      <c r="CH243" s="971"/>
      <c r="CI243" s="971"/>
      <c r="CJ243" s="971"/>
      <c r="CK243" s="971"/>
      <c r="CL243" s="971"/>
      <c r="CM243" s="971"/>
      <c r="CN243" s="971"/>
      <c r="CO243" s="971"/>
      <c r="CP243" s="971"/>
      <c r="CQ243" s="971"/>
      <c r="CR243" s="971"/>
      <c r="CS243" s="971"/>
      <c r="CT243" s="971"/>
      <c r="CU243" s="971"/>
      <c r="CV243" s="971"/>
      <c r="CW243" s="971"/>
      <c r="CX243" s="971"/>
      <c r="CY243" s="971"/>
      <c r="CZ243" s="971"/>
      <c r="DA243" s="971"/>
      <c r="DB243" s="971"/>
      <c r="DC243" s="971"/>
      <c r="DD243" s="971"/>
      <c r="DE243" s="971"/>
      <c r="DF243" s="971"/>
      <c r="DG243" s="971"/>
      <c r="DH243" s="971"/>
      <c r="DI243" s="971"/>
      <c r="DJ243" s="971"/>
      <c r="DK243" s="971"/>
      <c r="DL243" s="971"/>
      <c r="DM243" s="971"/>
      <c r="DN243" s="971"/>
      <c r="DO243" s="971"/>
      <c r="DP243" s="971"/>
      <c r="DQ243" s="971"/>
      <c r="DR243" s="971"/>
      <c r="DS243" s="971"/>
      <c r="DT243" s="971"/>
      <c r="DU243" s="971"/>
      <c r="DV243" s="971"/>
      <c r="DW243" s="971"/>
      <c r="DX243" s="971"/>
      <c r="DY243" s="971"/>
      <c r="DZ243" s="971"/>
      <c r="EA243" s="971"/>
      <c r="EB243" s="971"/>
      <c r="EC243" s="971"/>
      <c r="ED243" s="971"/>
      <c r="EE243" s="971"/>
      <c r="EF243" s="971"/>
      <c r="EG243" s="971"/>
      <c r="EH243" s="971"/>
      <c r="EI243" s="971"/>
      <c r="EJ243" s="971"/>
      <c r="EK243" s="971"/>
      <c r="EL243" s="971"/>
      <c r="EM243" s="971"/>
      <c r="EN243" s="971"/>
      <c r="EO243" s="971"/>
      <c r="EP243" s="971"/>
      <c r="EQ243" s="971"/>
      <c r="ER243" s="971"/>
      <c r="ES243" s="971"/>
      <c r="ET243" s="971"/>
      <c r="EU243" s="971"/>
      <c r="EV243" s="971"/>
      <c r="EW243" s="971"/>
      <c r="EX243" s="971"/>
      <c r="EY243" s="971"/>
      <c r="EZ243" s="971"/>
      <c r="FA243" s="971"/>
      <c r="FB243" s="971"/>
      <c r="FC243" s="971"/>
      <c r="FD243" s="971"/>
      <c r="FE243" s="971"/>
      <c r="FF243" s="971"/>
      <c r="FG243" s="971"/>
      <c r="FH243" s="971"/>
      <c r="FI243" s="971"/>
      <c r="FJ243" s="971"/>
      <c r="FK243" s="971"/>
      <c r="FL243" s="971"/>
      <c r="FM243" s="971"/>
      <c r="FN243" s="971"/>
      <c r="FO243" s="971"/>
      <c r="FP243" s="971"/>
      <c r="FQ243" s="971"/>
      <c r="FR243" s="971"/>
      <c r="FS243" s="971"/>
      <c r="FT243" s="971"/>
      <c r="FU243" s="971"/>
      <c r="FV243" s="971"/>
      <c r="FW243" s="971"/>
      <c r="FX243" s="971"/>
      <c r="FY243" s="971"/>
      <c r="FZ243" s="971"/>
      <c r="GA243" s="971"/>
      <c r="GB243" s="971"/>
      <c r="GC243" s="971"/>
      <c r="GD243" s="971"/>
      <c r="GE243" s="971"/>
      <c r="GF243" s="971"/>
      <c r="GG243" s="971"/>
      <c r="GH243" s="971"/>
      <c r="GI243" s="971"/>
      <c r="GJ243" s="971"/>
      <c r="GK243" s="971"/>
    </row>
    <row r="244" spans="1:193" s="947" customFormat="1">
      <c r="A244" s="935"/>
      <c r="B244" s="936"/>
      <c r="C244" s="945"/>
      <c r="D244" s="945"/>
      <c r="E244" s="946"/>
      <c r="F244" s="946"/>
      <c r="G244" s="946"/>
      <c r="H244" s="945"/>
      <c r="I244" s="945"/>
      <c r="J244" s="945"/>
      <c r="K244" s="945"/>
      <c r="L244" s="945"/>
      <c r="M244" s="945"/>
      <c r="N244" s="945"/>
      <c r="O244" s="945"/>
      <c r="P244" s="945"/>
      <c r="Q244" s="945"/>
      <c r="R244" s="945"/>
      <c r="S244" s="945"/>
      <c r="T244" s="945"/>
      <c r="U244" s="945"/>
      <c r="V244" s="945"/>
      <c r="W244" s="945"/>
      <c r="X244" s="945"/>
      <c r="Y244" s="945"/>
      <c r="Z244" s="945"/>
      <c r="AA244" s="945"/>
      <c r="AB244" s="945"/>
      <c r="AC244" s="945"/>
      <c r="AD244" s="945"/>
      <c r="AE244" s="945"/>
      <c r="AF244" s="945"/>
      <c r="AG244" s="945"/>
      <c r="AH244" s="945"/>
      <c r="AI244" s="945"/>
      <c r="AJ244" s="945"/>
      <c r="AK244" s="945"/>
      <c r="AL244" s="945"/>
      <c r="AM244" s="945"/>
      <c r="AN244" s="945"/>
      <c r="AO244" s="945"/>
      <c r="AP244" s="945"/>
      <c r="AQ244" s="945"/>
      <c r="AR244" s="945"/>
      <c r="AS244" s="945"/>
      <c r="AT244" s="945"/>
      <c r="AU244" s="945"/>
      <c r="AV244" s="945"/>
      <c r="AW244" s="945"/>
      <c r="AX244" s="945"/>
      <c r="AY244" s="945"/>
      <c r="AZ244" s="945"/>
      <c r="BA244" s="945"/>
      <c r="BB244" s="945"/>
      <c r="BC244" s="945"/>
      <c r="BD244" s="945"/>
      <c r="BE244" s="945"/>
      <c r="BF244" s="945"/>
      <c r="BG244" s="973"/>
      <c r="BH244" s="971"/>
      <c r="BI244" s="971"/>
      <c r="BJ244" s="971"/>
      <c r="BK244" s="971"/>
      <c r="BL244" s="971"/>
      <c r="BM244" s="971"/>
      <c r="BN244" s="971"/>
      <c r="BO244" s="971"/>
      <c r="BP244" s="971"/>
      <c r="BQ244" s="971"/>
      <c r="BR244" s="971"/>
      <c r="BS244" s="971"/>
      <c r="BT244" s="971"/>
      <c r="BU244" s="971"/>
      <c r="BV244" s="971"/>
      <c r="BW244" s="971"/>
      <c r="BX244" s="971"/>
      <c r="BY244" s="971"/>
      <c r="BZ244" s="971"/>
      <c r="CA244" s="971"/>
      <c r="CB244" s="971"/>
      <c r="CC244" s="971"/>
      <c r="CD244" s="971"/>
      <c r="CE244" s="971"/>
      <c r="CF244" s="971"/>
      <c r="CG244" s="971"/>
      <c r="CH244" s="971"/>
      <c r="CI244" s="971"/>
      <c r="CJ244" s="971"/>
      <c r="CK244" s="971"/>
      <c r="CL244" s="971"/>
      <c r="CM244" s="971"/>
      <c r="CN244" s="971"/>
      <c r="CO244" s="971"/>
      <c r="CP244" s="971"/>
      <c r="CQ244" s="971"/>
      <c r="CR244" s="971"/>
      <c r="CS244" s="971"/>
      <c r="CT244" s="971"/>
      <c r="CU244" s="971"/>
      <c r="CV244" s="971"/>
      <c r="CW244" s="971"/>
      <c r="CX244" s="971"/>
      <c r="CY244" s="971"/>
      <c r="CZ244" s="971"/>
      <c r="DA244" s="971"/>
      <c r="DB244" s="971"/>
      <c r="DC244" s="971"/>
      <c r="DD244" s="971"/>
      <c r="DE244" s="971"/>
      <c r="DF244" s="971"/>
      <c r="DG244" s="971"/>
      <c r="DH244" s="971"/>
      <c r="DI244" s="971"/>
      <c r="DJ244" s="971"/>
      <c r="DK244" s="971"/>
      <c r="DL244" s="971"/>
      <c r="DM244" s="971"/>
      <c r="DN244" s="971"/>
      <c r="DO244" s="971"/>
      <c r="DP244" s="971"/>
      <c r="DQ244" s="971"/>
      <c r="DR244" s="971"/>
      <c r="DS244" s="971"/>
      <c r="DT244" s="971"/>
      <c r="DU244" s="971"/>
      <c r="DV244" s="971"/>
      <c r="DW244" s="971"/>
      <c r="DX244" s="971"/>
      <c r="DY244" s="971"/>
      <c r="DZ244" s="971"/>
      <c r="EA244" s="971"/>
      <c r="EB244" s="971"/>
      <c r="EC244" s="971"/>
      <c r="ED244" s="971"/>
      <c r="EE244" s="971"/>
      <c r="EF244" s="971"/>
      <c r="EG244" s="971"/>
      <c r="EH244" s="971"/>
      <c r="EI244" s="971"/>
      <c r="EJ244" s="971"/>
      <c r="EK244" s="971"/>
      <c r="EL244" s="971"/>
      <c r="EM244" s="971"/>
      <c r="EN244" s="971"/>
      <c r="EO244" s="971"/>
      <c r="EP244" s="971"/>
      <c r="EQ244" s="971"/>
      <c r="ER244" s="971"/>
      <c r="ES244" s="971"/>
      <c r="ET244" s="971"/>
      <c r="EU244" s="971"/>
      <c r="EV244" s="971"/>
      <c r="EW244" s="971"/>
      <c r="EX244" s="971"/>
      <c r="EY244" s="971"/>
      <c r="EZ244" s="971"/>
      <c r="FA244" s="971"/>
      <c r="FB244" s="971"/>
      <c r="FC244" s="971"/>
      <c r="FD244" s="971"/>
      <c r="FE244" s="971"/>
      <c r="FF244" s="971"/>
      <c r="FG244" s="971"/>
      <c r="FH244" s="971"/>
      <c r="FI244" s="971"/>
      <c r="FJ244" s="971"/>
      <c r="FK244" s="971"/>
      <c r="FL244" s="971"/>
      <c r="FM244" s="971"/>
      <c r="FN244" s="971"/>
      <c r="FO244" s="971"/>
      <c r="FP244" s="971"/>
      <c r="FQ244" s="971"/>
      <c r="FR244" s="971"/>
      <c r="FS244" s="971"/>
      <c r="FT244" s="971"/>
      <c r="FU244" s="971"/>
      <c r="FV244" s="971"/>
      <c r="FW244" s="971"/>
      <c r="FX244" s="971"/>
      <c r="FY244" s="971"/>
      <c r="FZ244" s="971"/>
      <c r="GA244" s="971"/>
      <c r="GB244" s="971"/>
      <c r="GC244" s="971"/>
      <c r="GD244" s="971"/>
      <c r="GE244" s="971"/>
      <c r="GF244" s="971"/>
      <c r="GG244" s="971"/>
      <c r="GH244" s="971"/>
      <c r="GI244" s="971"/>
      <c r="GJ244" s="971"/>
      <c r="GK244" s="971"/>
    </row>
    <row r="245" spans="1:193" s="947" customFormat="1">
      <c r="A245" s="935"/>
      <c r="B245" s="936"/>
      <c r="C245" s="945"/>
      <c r="D245" s="945"/>
      <c r="E245" s="946"/>
      <c r="F245" s="946"/>
      <c r="G245" s="946"/>
      <c r="H245" s="945"/>
      <c r="I245" s="945"/>
      <c r="J245" s="945"/>
      <c r="K245" s="945"/>
      <c r="L245" s="945"/>
      <c r="M245" s="945"/>
      <c r="N245" s="945"/>
      <c r="O245" s="945"/>
      <c r="P245" s="945"/>
      <c r="Q245" s="945"/>
      <c r="R245" s="945"/>
      <c r="S245" s="945"/>
      <c r="T245" s="945"/>
      <c r="U245" s="945"/>
      <c r="V245" s="945"/>
      <c r="W245" s="945"/>
      <c r="X245" s="945"/>
      <c r="Y245" s="945"/>
      <c r="Z245" s="945"/>
      <c r="AA245" s="945"/>
      <c r="AB245" s="945"/>
      <c r="AC245" s="945"/>
      <c r="AD245" s="945"/>
      <c r="AE245" s="945"/>
      <c r="AF245" s="945"/>
      <c r="AG245" s="945"/>
      <c r="AH245" s="945"/>
      <c r="AI245" s="945"/>
      <c r="AJ245" s="945"/>
      <c r="AK245" s="945"/>
      <c r="AL245" s="945"/>
      <c r="AM245" s="945"/>
      <c r="AN245" s="945"/>
      <c r="AO245" s="945"/>
      <c r="AP245" s="945"/>
      <c r="AQ245" s="945"/>
      <c r="AR245" s="945"/>
      <c r="AS245" s="945"/>
      <c r="AT245" s="945"/>
      <c r="AU245" s="945"/>
      <c r="AV245" s="945"/>
      <c r="AW245" s="945"/>
      <c r="AX245" s="945"/>
      <c r="AY245" s="945"/>
      <c r="AZ245" s="945"/>
      <c r="BA245" s="945"/>
      <c r="BB245" s="945"/>
      <c r="BC245" s="945"/>
      <c r="BD245" s="945"/>
      <c r="BE245" s="945"/>
      <c r="BF245" s="945"/>
      <c r="BG245" s="973"/>
      <c r="BH245" s="971"/>
      <c r="BI245" s="971"/>
      <c r="BJ245" s="971"/>
      <c r="BK245" s="971"/>
      <c r="BL245" s="971"/>
      <c r="BM245" s="971"/>
      <c r="BN245" s="971"/>
      <c r="BO245" s="971"/>
      <c r="BP245" s="971"/>
      <c r="BQ245" s="971"/>
      <c r="BR245" s="971"/>
      <c r="BS245" s="971"/>
      <c r="BT245" s="971"/>
      <c r="BU245" s="971"/>
      <c r="BV245" s="971"/>
      <c r="BW245" s="971"/>
      <c r="BX245" s="971"/>
      <c r="BY245" s="971"/>
      <c r="BZ245" s="971"/>
      <c r="CA245" s="971"/>
      <c r="CB245" s="971"/>
      <c r="CC245" s="971"/>
      <c r="CD245" s="971"/>
      <c r="CE245" s="971"/>
      <c r="CF245" s="971"/>
      <c r="CG245" s="971"/>
      <c r="CH245" s="971"/>
      <c r="CI245" s="971"/>
      <c r="CJ245" s="971"/>
      <c r="CK245" s="971"/>
      <c r="CL245" s="971"/>
      <c r="CM245" s="971"/>
      <c r="CN245" s="971"/>
      <c r="CO245" s="971"/>
      <c r="CP245" s="971"/>
      <c r="CQ245" s="971"/>
      <c r="CR245" s="971"/>
      <c r="CS245" s="971"/>
      <c r="CT245" s="971"/>
      <c r="CU245" s="971"/>
      <c r="CV245" s="971"/>
      <c r="CW245" s="971"/>
      <c r="CX245" s="971"/>
      <c r="CY245" s="971"/>
      <c r="CZ245" s="971"/>
      <c r="DA245" s="971"/>
      <c r="DB245" s="971"/>
      <c r="DC245" s="971"/>
      <c r="DD245" s="971"/>
      <c r="DE245" s="971"/>
      <c r="DF245" s="971"/>
      <c r="DG245" s="971"/>
      <c r="DH245" s="971"/>
      <c r="DI245" s="971"/>
      <c r="DJ245" s="971"/>
      <c r="DK245" s="971"/>
      <c r="DL245" s="971"/>
      <c r="DM245" s="971"/>
      <c r="DN245" s="971"/>
      <c r="DO245" s="971"/>
      <c r="DP245" s="971"/>
      <c r="DQ245" s="971"/>
      <c r="DR245" s="971"/>
      <c r="DS245" s="971"/>
      <c r="DT245" s="971"/>
      <c r="DU245" s="971"/>
      <c r="DV245" s="971"/>
      <c r="DW245" s="971"/>
      <c r="DX245" s="971"/>
      <c r="DY245" s="971"/>
      <c r="DZ245" s="971"/>
      <c r="EA245" s="971"/>
      <c r="EB245" s="971"/>
      <c r="EC245" s="971"/>
      <c r="ED245" s="971"/>
      <c r="EE245" s="971"/>
      <c r="EF245" s="971"/>
      <c r="EG245" s="971"/>
      <c r="EH245" s="971"/>
      <c r="EI245" s="971"/>
      <c r="EJ245" s="971"/>
      <c r="EK245" s="971"/>
      <c r="EL245" s="971"/>
      <c r="EM245" s="971"/>
      <c r="EN245" s="971"/>
      <c r="EO245" s="971"/>
      <c r="EP245" s="971"/>
      <c r="EQ245" s="971"/>
      <c r="ER245" s="971"/>
      <c r="ES245" s="971"/>
      <c r="ET245" s="971"/>
      <c r="EU245" s="971"/>
      <c r="EV245" s="971"/>
      <c r="EW245" s="971"/>
      <c r="EX245" s="971"/>
      <c r="EY245" s="971"/>
      <c r="EZ245" s="971"/>
      <c r="FA245" s="971"/>
      <c r="FB245" s="971"/>
      <c r="FC245" s="971"/>
      <c r="FD245" s="971"/>
      <c r="FE245" s="971"/>
      <c r="FF245" s="971"/>
      <c r="FG245" s="971"/>
      <c r="FH245" s="971"/>
      <c r="FI245" s="971"/>
      <c r="FJ245" s="971"/>
      <c r="FK245" s="971"/>
      <c r="FL245" s="971"/>
      <c r="FM245" s="971"/>
      <c r="FN245" s="971"/>
      <c r="FO245" s="971"/>
      <c r="FP245" s="971"/>
      <c r="FQ245" s="971"/>
      <c r="FR245" s="971"/>
      <c r="FS245" s="971"/>
      <c r="FT245" s="971"/>
      <c r="FU245" s="971"/>
      <c r="FV245" s="971"/>
      <c r="FW245" s="971"/>
      <c r="FX245" s="971"/>
      <c r="FY245" s="971"/>
      <c r="FZ245" s="971"/>
      <c r="GA245" s="971"/>
      <c r="GB245" s="971"/>
      <c r="GC245" s="971"/>
      <c r="GD245" s="971"/>
      <c r="GE245" s="971"/>
      <c r="GF245" s="971"/>
      <c r="GG245" s="971"/>
      <c r="GH245" s="971"/>
      <c r="GI245" s="971"/>
      <c r="GJ245" s="971"/>
      <c r="GK245" s="971"/>
    </row>
    <row r="246" spans="1:193" s="947" customFormat="1">
      <c r="A246" s="935"/>
      <c r="B246" s="936"/>
      <c r="C246" s="945"/>
      <c r="D246" s="945"/>
      <c r="E246" s="946"/>
      <c r="F246" s="946"/>
      <c r="G246" s="946"/>
      <c r="H246" s="945"/>
      <c r="I246" s="945"/>
      <c r="J246" s="945"/>
      <c r="K246" s="945"/>
      <c r="L246" s="945"/>
      <c r="M246" s="945"/>
      <c r="N246" s="945"/>
      <c r="O246" s="945"/>
      <c r="P246" s="945"/>
      <c r="Q246" s="945"/>
      <c r="R246" s="945"/>
      <c r="S246" s="945"/>
      <c r="T246" s="945"/>
      <c r="U246" s="945"/>
      <c r="V246" s="945"/>
      <c r="W246" s="945"/>
      <c r="X246" s="945"/>
      <c r="Y246" s="945"/>
      <c r="Z246" s="945"/>
      <c r="AA246" s="945"/>
      <c r="AB246" s="945"/>
      <c r="AC246" s="945"/>
      <c r="AD246" s="945"/>
      <c r="AE246" s="945"/>
      <c r="AF246" s="945"/>
      <c r="AG246" s="945"/>
      <c r="AH246" s="945"/>
      <c r="AI246" s="945"/>
      <c r="AJ246" s="945"/>
      <c r="AK246" s="945"/>
      <c r="AL246" s="945"/>
      <c r="AM246" s="945"/>
      <c r="AN246" s="945"/>
      <c r="AO246" s="945"/>
      <c r="AP246" s="945"/>
      <c r="AQ246" s="945"/>
      <c r="AR246" s="945"/>
      <c r="AS246" s="945"/>
      <c r="AT246" s="945"/>
      <c r="AU246" s="945"/>
      <c r="AV246" s="945"/>
      <c r="AW246" s="945"/>
      <c r="AX246" s="945"/>
      <c r="AY246" s="945"/>
      <c r="AZ246" s="945"/>
      <c r="BA246" s="945"/>
      <c r="BB246" s="945"/>
      <c r="BC246" s="945"/>
      <c r="BD246" s="945"/>
      <c r="BE246" s="945"/>
      <c r="BF246" s="945"/>
      <c r="BG246" s="973"/>
      <c r="BH246" s="971"/>
      <c r="BI246" s="971"/>
      <c r="BJ246" s="971"/>
      <c r="BK246" s="971"/>
      <c r="BL246" s="971"/>
      <c r="BM246" s="971"/>
      <c r="BN246" s="971"/>
      <c r="BO246" s="971"/>
      <c r="BP246" s="971"/>
      <c r="BQ246" s="971"/>
      <c r="BR246" s="971"/>
      <c r="BS246" s="971"/>
      <c r="BT246" s="971"/>
      <c r="BU246" s="971"/>
      <c r="BV246" s="971"/>
      <c r="BW246" s="971"/>
      <c r="BX246" s="971"/>
      <c r="BY246" s="971"/>
      <c r="BZ246" s="971"/>
      <c r="CA246" s="971"/>
      <c r="CB246" s="971"/>
      <c r="CC246" s="971"/>
      <c r="CD246" s="971"/>
      <c r="CE246" s="971"/>
      <c r="CF246" s="971"/>
      <c r="CG246" s="971"/>
      <c r="CH246" s="971"/>
      <c r="CI246" s="971"/>
      <c r="CJ246" s="971"/>
      <c r="CK246" s="971"/>
      <c r="CL246" s="971"/>
      <c r="CM246" s="971"/>
      <c r="CN246" s="971"/>
      <c r="CO246" s="971"/>
      <c r="CP246" s="971"/>
      <c r="CQ246" s="971"/>
      <c r="CR246" s="971"/>
      <c r="CS246" s="971"/>
      <c r="CT246" s="971"/>
      <c r="CU246" s="971"/>
      <c r="CV246" s="971"/>
      <c r="CW246" s="971"/>
      <c r="CX246" s="971"/>
      <c r="CY246" s="971"/>
      <c r="CZ246" s="971"/>
      <c r="DA246" s="971"/>
      <c r="DB246" s="971"/>
      <c r="DC246" s="971"/>
      <c r="DD246" s="971"/>
      <c r="DE246" s="971"/>
      <c r="DF246" s="971"/>
      <c r="DG246" s="971"/>
      <c r="DH246" s="971"/>
      <c r="DI246" s="971"/>
      <c r="DJ246" s="971"/>
      <c r="DK246" s="971"/>
      <c r="DL246" s="971"/>
      <c r="DM246" s="971"/>
      <c r="DN246" s="971"/>
      <c r="DO246" s="971"/>
      <c r="DP246" s="971"/>
      <c r="DQ246" s="971"/>
      <c r="DR246" s="971"/>
      <c r="DS246" s="971"/>
      <c r="DT246" s="971"/>
      <c r="DU246" s="971"/>
      <c r="DV246" s="971"/>
      <c r="DW246" s="971"/>
      <c r="DX246" s="971"/>
      <c r="DY246" s="971"/>
      <c r="DZ246" s="971"/>
      <c r="EA246" s="971"/>
      <c r="EB246" s="971"/>
      <c r="EC246" s="971"/>
      <c r="ED246" s="971"/>
      <c r="EE246" s="971"/>
      <c r="EF246" s="971"/>
      <c r="EG246" s="971"/>
      <c r="EH246" s="971"/>
      <c r="EI246" s="971"/>
      <c r="EJ246" s="971"/>
      <c r="EK246" s="971"/>
      <c r="EL246" s="971"/>
      <c r="EM246" s="971"/>
      <c r="EN246" s="971"/>
      <c r="EO246" s="971"/>
      <c r="EP246" s="971"/>
      <c r="EQ246" s="971"/>
      <c r="ER246" s="971"/>
      <c r="ES246" s="971"/>
      <c r="ET246" s="971"/>
      <c r="EU246" s="971"/>
      <c r="EV246" s="971"/>
      <c r="EW246" s="971"/>
      <c r="EX246" s="971"/>
      <c r="EY246" s="971"/>
      <c r="EZ246" s="971"/>
      <c r="FA246" s="971"/>
      <c r="FB246" s="971"/>
      <c r="FC246" s="971"/>
      <c r="FD246" s="971"/>
      <c r="FE246" s="971"/>
      <c r="FF246" s="971"/>
      <c r="FG246" s="971"/>
      <c r="FH246" s="971"/>
      <c r="FI246" s="971"/>
      <c r="FJ246" s="971"/>
      <c r="FK246" s="971"/>
      <c r="FL246" s="971"/>
      <c r="FM246" s="971"/>
      <c r="FN246" s="971"/>
      <c r="FO246" s="971"/>
      <c r="FP246" s="971"/>
      <c r="FQ246" s="971"/>
      <c r="FR246" s="971"/>
      <c r="FS246" s="971"/>
      <c r="FT246" s="971"/>
      <c r="FU246" s="971"/>
      <c r="FV246" s="971"/>
      <c r="FW246" s="971"/>
      <c r="FX246" s="971"/>
      <c r="FY246" s="971"/>
      <c r="FZ246" s="971"/>
      <c r="GA246" s="971"/>
      <c r="GB246" s="971"/>
      <c r="GC246" s="971"/>
      <c r="GD246" s="971"/>
      <c r="GE246" s="971"/>
      <c r="GF246" s="971"/>
      <c r="GG246" s="971"/>
      <c r="GH246" s="971"/>
      <c r="GI246" s="971"/>
      <c r="GJ246" s="971"/>
      <c r="GK246" s="971"/>
    </row>
    <row r="247" spans="1:193" s="947" customFormat="1">
      <c r="A247" s="935"/>
      <c r="B247" s="936"/>
      <c r="C247" s="945"/>
      <c r="D247" s="945"/>
      <c r="E247" s="946"/>
      <c r="F247" s="946"/>
      <c r="G247" s="946"/>
      <c r="H247" s="945"/>
      <c r="I247" s="945"/>
      <c r="J247" s="945"/>
      <c r="K247" s="945"/>
      <c r="L247" s="945"/>
      <c r="M247" s="945"/>
      <c r="N247" s="945"/>
      <c r="O247" s="945"/>
      <c r="P247" s="945"/>
      <c r="Q247" s="945"/>
      <c r="R247" s="945"/>
      <c r="S247" s="945"/>
      <c r="T247" s="945"/>
      <c r="U247" s="945"/>
      <c r="V247" s="945"/>
      <c r="W247" s="945"/>
      <c r="X247" s="945"/>
      <c r="Y247" s="945"/>
      <c r="Z247" s="945"/>
      <c r="AA247" s="945"/>
      <c r="AB247" s="945"/>
      <c r="AC247" s="945"/>
      <c r="AD247" s="945"/>
      <c r="AE247" s="945"/>
      <c r="AF247" s="945"/>
      <c r="AG247" s="945"/>
      <c r="AH247" s="945"/>
      <c r="AI247" s="945"/>
      <c r="AJ247" s="945"/>
      <c r="AK247" s="945"/>
      <c r="AL247" s="945"/>
      <c r="AM247" s="945"/>
      <c r="AN247" s="945"/>
      <c r="AO247" s="945"/>
      <c r="AP247" s="945"/>
      <c r="AQ247" s="945"/>
      <c r="AR247" s="945"/>
      <c r="AS247" s="945"/>
      <c r="AT247" s="945"/>
      <c r="AU247" s="945"/>
      <c r="AV247" s="945"/>
      <c r="AW247" s="945"/>
      <c r="AX247" s="945"/>
      <c r="AY247" s="945"/>
      <c r="AZ247" s="945"/>
      <c r="BA247" s="945"/>
      <c r="BB247" s="945"/>
      <c r="BC247" s="945"/>
      <c r="BD247" s="945"/>
      <c r="BE247" s="945"/>
      <c r="BF247" s="945"/>
      <c r="BG247" s="973"/>
      <c r="BH247" s="971"/>
      <c r="BI247" s="971"/>
      <c r="BJ247" s="971"/>
      <c r="BK247" s="971"/>
      <c r="BL247" s="971"/>
      <c r="BM247" s="971"/>
      <c r="BN247" s="971"/>
      <c r="BO247" s="971"/>
      <c r="BP247" s="971"/>
      <c r="BQ247" s="971"/>
      <c r="BR247" s="971"/>
      <c r="BS247" s="971"/>
      <c r="BT247" s="971"/>
      <c r="BU247" s="971"/>
      <c r="BV247" s="971"/>
      <c r="BW247" s="971"/>
      <c r="BX247" s="971"/>
      <c r="BY247" s="971"/>
      <c r="BZ247" s="971"/>
      <c r="CA247" s="971"/>
      <c r="CB247" s="971"/>
      <c r="CC247" s="971"/>
      <c r="CD247" s="971"/>
      <c r="CE247" s="971"/>
      <c r="CF247" s="971"/>
      <c r="CG247" s="971"/>
      <c r="CH247" s="971"/>
      <c r="CI247" s="971"/>
      <c r="CJ247" s="971"/>
      <c r="CK247" s="971"/>
      <c r="CL247" s="971"/>
      <c r="CM247" s="971"/>
      <c r="CN247" s="971"/>
      <c r="CO247" s="971"/>
      <c r="CP247" s="971"/>
      <c r="CQ247" s="971"/>
      <c r="CR247" s="971"/>
      <c r="CS247" s="971"/>
      <c r="CT247" s="971"/>
      <c r="CU247" s="971"/>
      <c r="CV247" s="971"/>
      <c r="CW247" s="971"/>
      <c r="CX247" s="971"/>
      <c r="CY247" s="971"/>
      <c r="CZ247" s="971"/>
      <c r="DA247" s="971"/>
      <c r="DB247" s="971"/>
      <c r="DC247" s="971"/>
      <c r="DD247" s="971"/>
      <c r="DE247" s="971"/>
      <c r="DF247" s="971"/>
      <c r="DG247" s="971"/>
      <c r="DH247" s="971"/>
      <c r="DI247" s="971"/>
      <c r="DJ247" s="971"/>
      <c r="DK247" s="971"/>
      <c r="DL247" s="971"/>
      <c r="DM247" s="971"/>
      <c r="DN247" s="971"/>
      <c r="DO247" s="971"/>
      <c r="DP247" s="971"/>
      <c r="DQ247" s="971"/>
      <c r="DR247" s="971"/>
      <c r="DS247" s="971"/>
      <c r="DT247" s="971"/>
      <c r="DU247" s="971"/>
      <c r="DV247" s="971"/>
      <c r="DW247" s="971"/>
      <c r="DX247" s="971"/>
      <c r="DY247" s="971"/>
      <c r="DZ247" s="971"/>
      <c r="EA247" s="971"/>
      <c r="EB247" s="971"/>
      <c r="EC247" s="971"/>
      <c r="ED247" s="971"/>
      <c r="EE247" s="971"/>
      <c r="EF247" s="971"/>
      <c r="EG247" s="971"/>
      <c r="EH247" s="971"/>
      <c r="EI247" s="971"/>
      <c r="EJ247" s="971"/>
      <c r="EK247" s="971"/>
      <c r="EL247" s="971"/>
      <c r="EM247" s="971"/>
      <c r="EN247" s="971"/>
      <c r="EO247" s="971"/>
      <c r="EP247" s="971"/>
      <c r="EQ247" s="971"/>
      <c r="ER247" s="971"/>
      <c r="ES247" s="971"/>
      <c r="ET247" s="971"/>
      <c r="EU247" s="971"/>
      <c r="EV247" s="971"/>
      <c r="EW247" s="971"/>
      <c r="EX247" s="971"/>
      <c r="EY247" s="971"/>
      <c r="EZ247" s="971"/>
      <c r="FA247" s="971"/>
      <c r="FB247" s="971"/>
      <c r="FC247" s="971"/>
      <c r="FD247" s="971"/>
      <c r="FE247" s="971"/>
      <c r="FF247" s="971"/>
      <c r="FG247" s="971"/>
      <c r="FH247" s="971"/>
      <c r="FI247" s="971"/>
      <c r="FJ247" s="971"/>
      <c r="FK247" s="971"/>
      <c r="FL247" s="971"/>
      <c r="FM247" s="971"/>
      <c r="FN247" s="971"/>
      <c r="FO247" s="971"/>
      <c r="FP247" s="971"/>
      <c r="FQ247" s="971"/>
      <c r="FR247" s="971"/>
      <c r="FS247" s="971"/>
      <c r="FT247" s="971"/>
      <c r="FU247" s="971"/>
      <c r="FV247" s="971"/>
      <c r="FW247" s="971"/>
      <c r="FX247" s="971"/>
      <c r="FY247" s="971"/>
      <c r="FZ247" s="971"/>
      <c r="GA247" s="971"/>
      <c r="GB247" s="971"/>
      <c r="GC247" s="971"/>
      <c r="GD247" s="971"/>
      <c r="GE247" s="971"/>
      <c r="GF247" s="971"/>
      <c r="GG247" s="971"/>
      <c r="GH247" s="971"/>
      <c r="GI247" s="971"/>
      <c r="GJ247" s="971"/>
      <c r="GK247" s="971"/>
    </row>
    <row r="248" spans="1:193" s="947" customFormat="1">
      <c r="A248" s="935"/>
      <c r="B248" s="936"/>
      <c r="C248" s="945"/>
      <c r="D248" s="945"/>
      <c r="E248" s="946"/>
      <c r="F248" s="946"/>
      <c r="G248" s="946"/>
      <c r="H248" s="945"/>
      <c r="I248" s="945"/>
      <c r="J248" s="945"/>
      <c r="K248" s="945"/>
      <c r="L248" s="945"/>
      <c r="M248" s="945"/>
      <c r="N248" s="945"/>
      <c r="O248" s="945"/>
      <c r="P248" s="945"/>
      <c r="Q248" s="945"/>
      <c r="R248" s="945"/>
      <c r="S248" s="945"/>
      <c r="T248" s="945"/>
      <c r="U248" s="945"/>
      <c r="V248" s="945"/>
      <c r="W248" s="945"/>
      <c r="X248" s="945"/>
      <c r="Y248" s="945"/>
      <c r="Z248" s="945"/>
      <c r="AA248" s="945"/>
      <c r="AB248" s="945"/>
      <c r="AC248" s="945"/>
      <c r="AD248" s="945"/>
      <c r="AE248" s="945"/>
      <c r="AF248" s="945"/>
      <c r="AG248" s="945"/>
      <c r="AH248" s="945"/>
      <c r="AI248" s="945"/>
      <c r="AJ248" s="945"/>
      <c r="AK248" s="945"/>
      <c r="AL248" s="945"/>
      <c r="AM248" s="945"/>
      <c r="AN248" s="945"/>
      <c r="AO248" s="945"/>
      <c r="AP248" s="945"/>
      <c r="AQ248" s="945"/>
      <c r="AR248" s="945"/>
      <c r="AS248" s="945"/>
      <c r="AT248" s="945"/>
      <c r="AU248" s="945"/>
      <c r="AV248" s="945"/>
      <c r="AW248" s="945"/>
      <c r="AX248" s="945"/>
      <c r="AY248" s="945"/>
      <c r="AZ248" s="945"/>
      <c r="BA248" s="945"/>
      <c r="BB248" s="945"/>
      <c r="BC248" s="945"/>
      <c r="BD248" s="945"/>
      <c r="BE248" s="945"/>
      <c r="BF248" s="945"/>
      <c r="BG248" s="973"/>
      <c r="BH248" s="971"/>
      <c r="BI248" s="971"/>
      <c r="BJ248" s="971"/>
      <c r="BK248" s="971"/>
      <c r="BL248" s="971"/>
      <c r="BM248" s="971"/>
      <c r="BN248" s="971"/>
      <c r="BO248" s="971"/>
      <c r="BP248" s="971"/>
      <c r="BQ248" s="971"/>
      <c r="BR248" s="971"/>
      <c r="BS248" s="971"/>
      <c r="BT248" s="971"/>
      <c r="BU248" s="971"/>
      <c r="BV248" s="971"/>
      <c r="BW248" s="971"/>
      <c r="BX248" s="971"/>
      <c r="BY248" s="971"/>
      <c r="BZ248" s="971"/>
      <c r="CA248" s="971"/>
      <c r="CB248" s="971"/>
      <c r="CC248" s="971"/>
      <c r="CD248" s="971"/>
      <c r="CE248" s="971"/>
      <c r="CF248" s="971"/>
      <c r="CG248" s="971"/>
      <c r="CH248" s="971"/>
      <c r="CI248" s="971"/>
      <c r="CJ248" s="971"/>
      <c r="CK248" s="971"/>
      <c r="CL248" s="971"/>
      <c r="CM248" s="971"/>
      <c r="CN248" s="971"/>
      <c r="CO248" s="971"/>
      <c r="CP248" s="971"/>
      <c r="CQ248" s="971"/>
      <c r="CR248" s="971"/>
      <c r="CS248" s="971"/>
      <c r="CT248" s="971"/>
      <c r="CU248" s="971"/>
      <c r="CV248" s="971"/>
      <c r="CW248" s="971"/>
      <c r="CX248" s="971"/>
      <c r="CY248" s="971"/>
      <c r="CZ248" s="971"/>
      <c r="DA248" s="971"/>
      <c r="DB248" s="971"/>
      <c r="DC248" s="971"/>
      <c r="DD248" s="971"/>
      <c r="DE248" s="971"/>
      <c r="DF248" s="971"/>
      <c r="DG248" s="971"/>
      <c r="DH248" s="971"/>
      <c r="DI248" s="971"/>
      <c r="DJ248" s="971"/>
      <c r="DK248" s="971"/>
      <c r="DL248" s="971"/>
      <c r="DM248" s="971"/>
      <c r="DN248" s="971"/>
      <c r="DO248" s="971"/>
      <c r="DP248" s="971"/>
      <c r="DQ248" s="971"/>
      <c r="DR248" s="971"/>
      <c r="DS248" s="971"/>
      <c r="DT248" s="971"/>
      <c r="DU248" s="971"/>
      <c r="DV248" s="971"/>
      <c r="DW248" s="971"/>
      <c r="DX248" s="971"/>
      <c r="DY248" s="971"/>
      <c r="DZ248" s="971"/>
      <c r="EA248" s="971"/>
      <c r="EB248" s="971"/>
      <c r="EC248" s="971"/>
      <c r="ED248" s="971"/>
      <c r="EE248" s="971"/>
      <c r="EF248" s="971"/>
      <c r="EG248" s="971"/>
      <c r="EH248" s="971"/>
      <c r="EI248" s="971"/>
      <c r="EJ248" s="971"/>
      <c r="EK248" s="971"/>
      <c r="EL248" s="971"/>
      <c r="EM248" s="971"/>
      <c r="EN248" s="971"/>
      <c r="EO248" s="971"/>
      <c r="EP248" s="971"/>
      <c r="EQ248" s="971"/>
      <c r="ER248" s="971"/>
      <c r="ES248" s="971"/>
      <c r="ET248" s="971"/>
      <c r="EU248" s="971"/>
      <c r="EV248" s="971"/>
      <c r="EW248" s="971"/>
      <c r="EX248" s="971"/>
      <c r="EY248" s="971"/>
      <c r="EZ248" s="971"/>
      <c r="FA248" s="971"/>
      <c r="FB248" s="971"/>
      <c r="FC248" s="971"/>
      <c r="FD248" s="971"/>
      <c r="FE248" s="971"/>
      <c r="FF248" s="971"/>
      <c r="FG248" s="971"/>
      <c r="FH248" s="971"/>
      <c r="FI248" s="971"/>
      <c r="FJ248" s="971"/>
      <c r="FK248" s="971"/>
      <c r="FL248" s="971"/>
      <c r="FM248" s="971"/>
      <c r="FN248" s="971"/>
      <c r="FO248" s="971"/>
      <c r="FP248" s="971"/>
      <c r="FQ248" s="971"/>
      <c r="FR248" s="971"/>
      <c r="FS248" s="971"/>
      <c r="FT248" s="971"/>
      <c r="FU248" s="971"/>
      <c r="FV248" s="971"/>
      <c r="FW248" s="971"/>
      <c r="FX248" s="971"/>
      <c r="FY248" s="971"/>
      <c r="FZ248" s="971"/>
      <c r="GA248" s="971"/>
      <c r="GB248" s="971"/>
      <c r="GC248" s="971"/>
      <c r="GD248" s="971"/>
      <c r="GE248" s="971"/>
      <c r="GF248" s="971"/>
      <c r="GG248" s="971"/>
      <c r="GH248" s="971"/>
      <c r="GI248" s="971"/>
      <c r="GJ248" s="971"/>
      <c r="GK248" s="971"/>
    </row>
    <row r="249" spans="1:193" s="947" customFormat="1">
      <c r="A249" s="935"/>
      <c r="B249" s="936"/>
      <c r="C249" s="945"/>
      <c r="D249" s="945"/>
      <c r="E249" s="946"/>
      <c r="F249" s="946"/>
      <c r="G249" s="946"/>
      <c r="H249" s="945"/>
      <c r="I249" s="945"/>
      <c r="J249" s="945"/>
      <c r="K249" s="945"/>
      <c r="L249" s="945"/>
      <c r="M249" s="945"/>
      <c r="N249" s="945"/>
      <c r="O249" s="945"/>
      <c r="P249" s="945"/>
      <c r="Q249" s="945"/>
      <c r="R249" s="945"/>
      <c r="S249" s="945"/>
      <c r="T249" s="945"/>
      <c r="U249" s="945"/>
      <c r="V249" s="945"/>
      <c r="W249" s="945"/>
      <c r="X249" s="945"/>
      <c r="Y249" s="945"/>
      <c r="Z249" s="945"/>
      <c r="AA249" s="945"/>
      <c r="AB249" s="945"/>
      <c r="AC249" s="945"/>
      <c r="AD249" s="945"/>
      <c r="AE249" s="945"/>
      <c r="AF249" s="945"/>
      <c r="AG249" s="945"/>
      <c r="AH249" s="945"/>
      <c r="AI249" s="945"/>
      <c r="AJ249" s="945"/>
      <c r="AK249" s="945"/>
      <c r="AL249" s="945"/>
      <c r="AM249" s="945"/>
      <c r="AN249" s="945"/>
      <c r="AO249" s="945"/>
      <c r="AP249" s="945"/>
      <c r="AQ249" s="945"/>
      <c r="AR249" s="945"/>
      <c r="AS249" s="945"/>
      <c r="AT249" s="945"/>
      <c r="AU249" s="945"/>
      <c r="AV249" s="945"/>
      <c r="AW249" s="945"/>
      <c r="AX249" s="945"/>
      <c r="AY249" s="945"/>
      <c r="AZ249" s="945"/>
      <c r="BA249" s="945"/>
      <c r="BB249" s="945"/>
      <c r="BC249" s="945"/>
      <c r="BD249" s="945"/>
      <c r="BE249" s="945"/>
      <c r="BF249" s="945"/>
      <c r="BG249" s="973"/>
      <c r="BH249" s="971"/>
      <c r="BI249" s="971"/>
      <c r="BJ249" s="971"/>
      <c r="BK249" s="971"/>
      <c r="BL249" s="971"/>
      <c r="BM249" s="971"/>
      <c r="BN249" s="971"/>
      <c r="BO249" s="971"/>
      <c r="BP249" s="971"/>
      <c r="BQ249" s="971"/>
      <c r="BR249" s="971"/>
      <c r="BS249" s="971"/>
      <c r="BT249" s="971"/>
      <c r="BU249" s="971"/>
      <c r="BV249" s="971"/>
      <c r="BW249" s="971"/>
      <c r="BX249" s="971"/>
      <c r="BY249" s="971"/>
      <c r="BZ249" s="971"/>
      <c r="CA249" s="971"/>
      <c r="CB249" s="971"/>
      <c r="CC249" s="971"/>
      <c r="CD249" s="971"/>
      <c r="CE249" s="971"/>
      <c r="CF249" s="971"/>
      <c r="CG249" s="971"/>
      <c r="CH249" s="971"/>
      <c r="CI249" s="971"/>
      <c r="CJ249" s="971"/>
      <c r="CK249" s="971"/>
      <c r="CL249" s="971"/>
      <c r="CM249" s="971"/>
      <c r="CN249" s="971"/>
      <c r="CO249" s="971"/>
      <c r="CP249" s="971"/>
      <c r="CQ249" s="971"/>
      <c r="CR249" s="971"/>
      <c r="CS249" s="971"/>
      <c r="CT249" s="971"/>
      <c r="CU249" s="971"/>
      <c r="CV249" s="971"/>
      <c r="CW249" s="971"/>
      <c r="CX249" s="971"/>
      <c r="CY249" s="971"/>
      <c r="CZ249" s="971"/>
      <c r="DA249" s="971"/>
      <c r="DB249" s="971"/>
      <c r="DC249" s="971"/>
      <c r="DD249" s="971"/>
      <c r="DE249" s="971"/>
      <c r="DF249" s="971"/>
      <c r="DG249" s="971"/>
      <c r="DH249" s="971"/>
      <c r="DI249" s="971"/>
      <c r="DJ249" s="971"/>
      <c r="DK249" s="971"/>
      <c r="DL249" s="971"/>
      <c r="DM249" s="971"/>
      <c r="DN249" s="971"/>
      <c r="DO249" s="971"/>
      <c r="DP249" s="971"/>
      <c r="DQ249" s="971"/>
      <c r="DR249" s="971"/>
      <c r="DS249" s="971"/>
      <c r="DT249" s="971"/>
      <c r="DU249" s="971"/>
      <c r="DV249" s="971"/>
      <c r="DW249" s="971"/>
      <c r="DX249" s="971"/>
      <c r="DY249" s="971"/>
      <c r="DZ249" s="971"/>
      <c r="EA249" s="971"/>
      <c r="EB249" s="971"/>
      <c r="EC249" s="971"/>
      <c r="ED249" s="971"/>
      <c r="EE249" s="971"/>
      <c r="EF249" s="971"/>
      <c r="EG249" s="971"/>
      <c r="EH249" s="971"/>
      <c r="EI249" s="971"/>
      <c r="EJ249" s="971"/>
      <c r="EK249" s="971"/>
      <c r="EL249" s="971"/>
      <c r="EM249" s="971"/>
      <c r="EN249" s="971"/>
      <c r="EO249" s="971"/>
      <c r="EP249" s="971"/>
      <c r="EQ249" s="971"/>
      <c r="ER249" s="971"/>
      <c r="ES249" s="971"/>
      <c r="ET249" s="971"/>
      <c r="EU249" s="971"/>
      <c r="EV249" s="971"/>
      <c r="EW249" s="971"/>
      <c r="EX249" s="971"/>
      <c r="EY249" s="971"/>
      <c r="EZ249" s="971"/>
      <c r="FA249" s="971"/>
      <c r="FB249" s="971"/>
      <c r="FC249" s="971"/>
      <c r="FD249" s="971"/>
      <c r="FE249" s="971"/>
      <c r="FF249" s="971"/>
      <c r="FG249" s="971"/>
      <c r="FH249" s="971"/>
      <c r="FI249" s="971"/>
      <c r="FJ249" s="971"/>
      <c r="FK249" s="971"/>
      <c r="FL249" s="971"/>
      <c r="FM249" s="971"/>
      <c r="FN249" s="971"/>
      <c r="FO249" s="971"/>
      <c r="FP249" s="971"/>
      <c r="FQ249" s="971"/>
      <c r="FR249" s="971"/>
      <c r="FS249" s="971"/>
      <c r="FT249" s="971"/>
      <c r="FU249" s="971"/>
      <c r="FV249" s="971"/>
      <c r="FW249" s="971"/>
      <c r="FX249" s="971"/>
      <c r="FY249" s="971"/>
      <c r="FZ249" s="971"/>
      <c r="GA249" s="971"/>
      <c r="GB249" s="971"/>
      <c r="GC249" s="971"/>
      <c r="GD249" s="971"/>
      <c r="GE249" s="971"/>
      <c r="GF249" s="971"/>
      <c r="GG249" s="971"/>
      <c r="GH249" s="971"/>
      <c r="GI249" s="971"/>
      <c r="GJ249" s="971"/>
      <c r="GK249" s="971"/>
    </row>
    <row r="250" spans="1:193" s="947" customFormat="1">
      <c r="A250" s="935"/>
      <c r="B250" s="936"/>
      <c r="C250" s="945"/>
      <c r="D250" s="945"/>
      <c r="E250" s="946"/>
      <c r="F250" s="946"/>
      <c r="G250" s="946"/>
      <c r="H250" s="945"/>
      <c r="I250" s="945"/>
      <c r="J250" s="945"/>
      <c r="K250" s="945"/>
      <c r="L250" s="945"/>
      <c r="M250" s="945"/>
      <c r="N250" s="945"/>
      <c r="O250" s="945"/>
      <c r="P250" s="945"/>
      <c r="Q250" s="945"/>
      <c r="R250" s="945"/>
      <c r="S250" s="945"/>
      <c r="T250" s="945"/>
      <c r="U250" s="945"/>
      <c r="V250" s="945"/>
      <c r="W250" s="945"/>
      <c r="X250" s="945"/>
      <c r="Y250" s="945"/>
      <c r="Z250" s="945"/>
      <c r="AA250" s="945"/>
      <c r="AB250" s="945"/>
      <c r="AC250" s="945"/>
      <c r="AD250" s="945"/>
      <c r="AE250" s="945"/>
      <c r="AF250" s="945"/>
      <c r="AG250" s="945"/>
      <c r="AH250" s="945"/>
      <c r="AI250" s="945"/>
      <c r="AJ250" s="945"/>
      <c r="AK250" s="945"/>
      <c r="AL250" s="945"/>
      <c r="AM250" s="945"/>
      <c r="AN250" s="945"/>
      <c r="AO250" s="945"/>
      <c r="AP250" s="945"/>
      <c r="AQ250" s="945"/>
      <c r="AR250" s="945"/>
      <c r="AS250" s="945"/>
      <c r="AT250" s="945"/>
      <c r="AU250" s="945"/>
      <c r="AV250" s="945"/>
      <c r="AW250" s="945"/>
      <c r="AX250" s="945"/>
      <c r="AY250" s="945"/>
      <c r="AZ250" s="945"/>
      <c r="BA250" s="945"/>
      <c r="BB250" s="945"/>
      <c r="BC250" s="945"/>
      <c r="BD250" s="945"/>
      <c r="BE250" s="945"/>
      <c r="BF250" s="945"/>
      <c r="BG250" s="973"/>
      <c r="BH250" s="971"/>
      <c r="BI250" s="971"/>
      <c r="BJ250" s="971"/>
      <c r="BK250" s="971"/>
      <c r="BL250" s="971"/>
      <c r="BM250" s="971"/>
      <c r="BN250" s="971"/>
      <c r="BO250" s="971"/>
      <c r="BP250" s="971"/>
      <c r="BQ250" s="971"/>
      <c r="BR250" s="971"/>
      <c r="BS250" s="971"/>
      <c r="BT250" s="971"/>
      <c r="BU250" s="971"/>
      <c r="BV250" s="971"/>
      <c r="BW250" s="971"/>
      <c r="BX250" s="971"/>
      <c r="BY250" s="971"/>
      <c r="BZ250" s="971"/>
      <c r="CA250" s="971"/>
      <c r="CB250" s="971"/>
      <c r="CC250" s="971"/>
      <c r="CD250" s="971"/>
      <c r="CE250" s="971"/>
      <c r="CF250" s="971"/>
      <c r="CG250" s="971"/>
      <c r="CH250" s="971"/>
      <c r="CI250" s="971"/>
      <c r="CJ250" s="971"/>
      <c r="CK250" s="971"/>
      <c r="CL250" s="971"/>
      <c r="CM250" s="971"/>
      <c r="CN250" s="971"/>
      <c r="CO250" s="971"/>
      <c r="CP250" s="971"/>
      <c r="CQ250" s="971"/>
      <c r="CR250" s="971"/>
      <c r="CS250" s="971"/>
      <c r="CT250" s="971"/>
      <c r="CU250" s="971"/>
      <c r="CV250" s="971"/>
      <c r="CW250" s="971"/>
      <c r="CX250" s="971"/>
      <c r="CY250" s="971"/>
      <c r="CZ250" s="971"/>
      <c r="DA250" s="971"/>
      <c r="DB250" s="971"/>
      <c r="DC250" s="971"/>
      <c r="DD250" s="971"/>
      <c r="DE250" s="971"/>
      <c r="DF250" s="971"/>
      <c r="DG250" s="971"/>
      <c r="DH250" s="971"/>
      <c r="DI250" s="971"/>
      <c r="DJ250" s="971"/>
      <c r="DK250" s="971"/>
      <c r="DL250" s="971"/>
      <c r="DM250" s="971"/>
      <c r="DN250" s="971"/>
      <c r="DO250" s="971"/>
      <c r="DP250" s="971"/>
      <c r="DQ250" s="971"/>
      <c r="DR250" s="971"/>
      <c r="DS250" s="971"/>
      <c r="DT250" s="971"/>
      <c r="DU250" s="971"/>
      <c r="DV250" s="971"/>
      <c r="DW250" s="971"/>
      <c r="DX250" s="971"/>
      <c r="DY250" s="971"/>
      <c r="DZ250" s="971"/>
      <c r="EA250" s="971"/>
      <c r="EB250" s="971"/>
      <c r="EC250" s="971"/>
      <c r="ED250" s="971"/>
      <c r="EE250" s="971"/>
      <c r="EF250" s="971"/>
      <c r="EG250" s="971"/>
      <c r="EH250" s="971"/>
      <c r="EI250" s="971"/>
      <c r="EJ250" s="971"/>
      <c r="EK250" s="971"/>
      <c r="EL250" s="971"/>
      <c r="EM250" s="971"/>
      <c r="EN250" s="971"/>
      <c r="EO250" s="971"/>
      <c r="EP250" s="971"/>
      <c r="EQ250" s="971"/>
      <c r="ER250" s="971"/>
      <c r="ES250" s="971"/>
      <c r="ET250" s="971"/>
      <c r="EU250" s="971"/>
      <c r="EV250" s="971"/>
      <c r="EW250" s="971"/>
      <c r="EX250" s="971"/>
      <c r="EY250" s="971"/>
      <c r="EZ250" s="971"/>
      <c r="FA250" s="971"/>
      <c r="FB250" s="971"/>
      <c r="FC250" s="971"/>
      <c r="FD250" s="971"/>
      <c r="FE250" s="971"/>
      <c r="FF250" s="971"/>
      <c r="FG250" s="971"/>
      <c r="FH250" s="971"/>
      <c r="FI250" s="971"/>
      <c r="FJ250" s="971"/>
      <c r="FK250" s="971"/>
      <c r="FL250" s="971"/>
      <c r="FM250" s="971"/>
      <c r="FN250" s="971"/>
      <c r="FO250" s="971"/>
      <c r="FP250" s="971"/>
      <c r="FQ250" s="971"/>
      <c r="FR250" s="971"/>
      <c r="FS250" s="971"/>
      <c r="FT250" s="971"/>
      <c r="FU250" s="971"/>
      <c r="FV250" s="971"/>
      <c r="FW250" s="971"/>
      <c r="FX250" s="971"/>
      <c r="FY250" s="971"/>
      <c r="FZ250" s="971"/>
      <c r="GA250" s="971"/>
      <c r="GB250" s="971"/>
      <c r="GC250" s="971"/>
      <c r="GD250" s="971"/>
      <c r="GE250" s="971"/>
      <c r="GF250" s="971"/>
      <c r="GG250" s="971"/>
      <c r="GH250" s="971"/>
      <c r="GI250" s="971"/>
      <c r="GJ250" s="971"/>
      <c r="GK250" s="971"/>
    </row>
    <row r="251" spans="1:193" s="947" customFormat="1">
      <c r="A251" s="935"/>
      <c r="B251" s="936"/>
      <c r="C251" s="945"/>
      <c r="D251" s="945"/>
      <c r="E251" s="946"/>
      <c r="F251" s="946"/>
      <c r="G251" s="946"/>
      <c r="H251" s="945"/>
      <c r="I251" s="945"/>
      <c r="J251" s="945"/>
      <c r="K251" s="945"/>
      <c r="L251" s="945"/>
      <c r="M251" s="945"/>
      <c r="N251" s="945"/>
      <c r="O251" s="945"/>
      <c r="P251" s="945"/>
      <c r="Q251" s="945"/>
      <c r="R251" s="945"/>
      <c r="S251" s="945"/>
      <c r="T251" s="945"/>
      <c r="U251" s="945"/>
      <c r="V251" s="945"/>
      <c r="W251" s="945"/>
      <c r="X251" s="945"/>
      <c r="Y251" s="945"/>
      <c r="Z251" s="945"/>
      <c r="AA251" s="945"/>
      <c r="AB251" s="945"/>
      <c r="AC251" s="945"/>
      <c r="AD251" s="945"/>
      <c r="AE251" s="945"/>
      <c r="AF251" s="945"/>
      <c r="AG251" s="945"/>
      <c r="AH251" s="945"/>
      <c r="AI251" s="945"/>
      <c r="AJ251" s="945"/>
      <c r="AK251" s="945"/>
      <c r="AL251" s="945"/>
      <c r="AM251" s="945"/>
      <c r="AN251" s="945"/>
      <c r="AO251" s="945"/>
      <c r="AP251" s="945"/>
      <c r="AQ251" s="945"/>
      <c r="AR251" s="945"/>
      <c r="AS251" s="945"/>
      <c r="AT251" s="945"/>
      <c r="AU251" s="945"/>
      <c r="AV251" s="945"/>
      <c r="AW251" s="945"/>
      <c r="AX251" s="945"/>
      <c r="AY251" s="945"/>
      <c r="AZ251" s="945"/>
      <c r="BA251" s="945"/>
      <c r="BB251" s="945"/>
      <c r="BC251" s="945"/>
      <c r="BD251" s="945"/>
      <c r="BE251" s="945"/>
      <c r="BF251" s="945"/>
      <c r="BG251" s="973"/>
      <c r="BH251" s="971"/>
      <c r="BI251" s="971"/>
      <c r="BJ251" s="971"/>
      <c r="BK251" s="971"/>
      <c r="BL251" s="971"/>
      <c r="BM251" s="971"/>
      <c r="BN251" s="971"/>
      <c r="BO251" s="971"/>
      <c r="BP251" s="971"/>
      <c r="BQ251" s="971"/>
      <c r="BR251" s="971"/>
      <c r="BS251" s="971"/>
      <c r="BT251" s="971"/>
      <c r="BU251" s="971"/>
      <c r="BV251" s="971"/>
      <c r="BW251" s="971"/>
      <c r="BX251" s="971"/>
      <c r="BY251" s="971"/>
      <c r="BZ251" s="971"/>
      <c r="CA251" s="971"/>
      <c r="CB251" s="971"/>
      <c r="CC251" s="971"/>
      <c r="CD251" s="971"/>
      <c r="CE251" s="971"/>
      <c r="CF251" s="971"/>
      <c r="CG251" s="971"/>
      <c r="CH251" s="971"/>
      <c r="CI251" s="971"/>
      <c r="CJ251" s="971"/>
      <c r="CK251" s="971"/>
      <c r="CL251" s="971"/>
      <c r="CM251" s="971"/>
      <c r="CN251" s="971"/>
      <c r="CO251" s="971"/>
      <c r="CP251" s="971"/>
      <c r="CQ251" s="971"/>
      <c r="CR251" s="971"/>
      <c r="CS251" s="971"/>
      <c r="CT251" s="971"/>
      <c r="CU251" s="971"/>
      <c r="CV251" s="971"/>
      <c r="CW251" s="971"/>
      <c r="CX251" s="971"/>
      <c r="CY251" s="971"/>
      <c r="CZ251" s="971"/>
      <c r="DA251" s="971"/>
      <c r="DB251" s="971"/>
      <c r="DC251" s="971"/>
      <c r="DD251" s="971"/>
      <c r="DE251" s="971"/>
      <c r="DF251" s="971"/>
      <c r="DG251" s="971"/>
      <c r="DH251" s="971"/>
      <c r="DI251" s="971"/>
      <c r="DJ251" s="971"/>
      <c r="DK251" s="971"/>
      <c r="DL251" s="971"/>
      <c r="DM251" s="971"/>
      <c r="DN251" s="971"/>
      <c r="DO251" s="971"/>
      <c r="DP251" s="971"/>
      <c r="DQ251" s="971"/>
      <c r="DR251" s="971"/>
      <c r="DS251" s="971"/>
      <c r="DT251" s="971"/>
      <c r="DU251" s="971"/>
      <c r="DV251" s="971"/>
      <c r="DW251" s="971"/>
      <c r="DX251" s="971"/>
      <c r="DY251" s="971"/>
      <c r="DZ251" s="971"/>
      <c r="EA251" s="971"/>
      <c r="EB251" s="971"/>
      <c r="EC251" s="971"/>
      <c r="ED251" s="971"/>
      <c r="EE251" s="971"/>
      <c r="EF251" s="971"/>
      <c r="EG251" s="971"/>
      <c r="EH251" s="971"/>
      <c r="EI251" s="971"/>
      <c r="EJ251" s="971"/>
      <c r="EK251" s="971"/>
      <c r="EL251" s="971"/>
      <c r="EM251" s="971"/>
      <c r="EN251" s="971"/>
      <c r="EO251" s="971"/>
      <c r="EP251" s="971"/>
      <c r="EQ251" s="971"/>
      <c r="ER251" s="971"/>
      <c r="ES251" s="971"/>
      <c r="ET251" s="971"/>
      <c r="EU251" s="971"/>
      <c r="EV251" s="971"/>
      <c r="EW251" s="971"/>
      <c r="EX251" s="971"/>
      <c r="EY251" s="971"/>
      <c r="EZ251" s="971"/>
      <c r="FA251" s="971"/>
      <c r="FB251" s="971"/>
      <c r="FC251" s="971"/>
      <c r="FD251" s="971"/>
      <c r="FE251" s="971"/>
      <c r="FF251" s="971"/>
      <c r="FG251" s="971"/>
      <c r="FH251" s="971"/>
      <c r="FI251" s="971"/>
      <c r="FJ251" s="971"/>
      <c r="FK251" s="971"/>
      <c r="FL251" s="971"/>
      <c r="FM251" s="971"/>
      <c r="FN251" s="971"/>
      <c r="FO251" s="971"/>
      <c r="FP251" s="971"/>
      <c r="FQ251" s="971"/>
      <c r="FR251" s="971"/>
      <c r="FS251" s="971"/>
      <c r="FT251" s="971"/>
      <c r="FU251" s="971"/>
      <c r="FV251" s="971"/>
      <c r="FW251" s="971"/>
      <c r="FX251" s="971"/>
      <c r="FY251" s="971"/>
      <c r="FZ251" s="971"/>
      <c r="GA251" s="971"/>
      <c r="GB251" s="971"/>
      <c r="GC251" s="971"/>
      <c r="GD251" s="971"/>
      <c r="GE251" s="971"/>
      <c r="GF251" s="971"/>
      <c r="GG251" s="971"/>
      <c r="GH251" s="971"/>
      <c r="GI251" s="971"/>
      <c r="GJ251" s="971"/>
      <c r="GK251" s="971"/>
    </row>
    <row r="252" spans="1:193" s="947" customFormat="1">
      <c r="A252" s="935"/>
      <c r="B252" s="936"/>
      <c r="C252" s="945"/>
      <c r="D252" s="945"/>
      <c r="E252" s="946"/>
      <c r="F252" s="946"/>
      <c r="G252" s="946"/>
      <c r="H252" s="945"/>
      <c r="I252" s="945"/>
      <c r="J252" s="945"/>
      <c r="K252" s="945"/>
      <c r="L252" s="945"/>
      <c r="M252" s="945"/>
      <c r="N252" s="945"/>
      <c r="O252" s="945"/>
      <c r="P252" s="945"/>
      <c r="Q252" s="945"/>
      <c r="R252" s="945"/>
      <c r="S252" s="945"/>
      <c r="T252" s="945"/>
      <c r="U252" s="945"/>
      <c r="V252" s="945"/>
      <c r="W252" s="945"/>
      <c r="X252" s="945"/>
      <c r="Y252" s="945"/>
      <c r="Z252" s="945"/>
      <c r="AA252" s="945"/>
      <c r="AB252" s="945"/>
      <c r="AC252" s="945"/>
      <c r="AD252" s="945"/>
      <c r="AE252" s="945"/>
      <c r="AF252" s="945"/>
      <c r="AG252" s="945"/>
      <c r="AH252" s="945"/>
      <c r="AI252" s="945"/>
      <c r="AJ252" s="945"/>
      <c r="AK252" s="945"/>
      <c r="AL252" s="945"/>
      <c r="AM252" s="945"/>
      <c r="AN252" s="945"/>
      <c r="AO252" s="945"/>
      <c r="AP252" s="945"/>
      <c r="AQ252" s="945"/>
      <c r="AR252" s="945"/>
      <c r="AS252" s="945"/>
      <c r="AT252" s="945"/>
      <c r="AU252" s="945"/>
      <c r="AV252" s="945"/>
      <c r="AW252" s="945"/>
      <c r="AX252" s="945"/>
      <c r="AY252" s="945"/>
      <c r="AZ252" s="945"/>
      <c r="BA252" s="945"/>
      <c r="BB252" s="945"/>
      <c r="BC252" s="945"/>
      <c r="BD252" s="945"/>
      <c r="BE252" s="945"/>
      <c r="BF252" s="945"/>
      <c r="BG252" s="973"/>
      <c r="BH252" s="971"/>
      <c r="BI252" s="971"/>
      <c r="BJ252" s="971"/>
      <c r="BK252" s="971"/>
      <c r="BL252" s="971"/>
      <c r="BM252" s="971"/>
      <c r="BN252" s="971"/>
      <c r="BO252" s="971"/>
      <c r="BP252" s="971"/>
      <c r="BQ252" s="971"/>
      <c r="BR252" s="971"/>
      <c r="BS252" s="971"/>
      <c r="BT252" s="971"/>
      <c r="BU252" s="971"/>
      <c r="BV252" s="971"/>
      <c r="BW252" s="971"/>
      <c r="BX252" s="971"/>
      <c r="BY252" s="971"/>
      <c r="BZ252" s="971"/>
      <c r="CA252" s="971"/>
      <c r="CB252" s="971"/>
      <c r="CC252" s="971"/>
      <c r="CD252" s="971"/>
      <c r="CE252" s="971"/>
      <c r="CF252" s="971"/>
      <c r="CG252" s="971"/>
      <c r="CH252" s="971"/>
      <c r="CI252" s="971"/>
      <c r="CJ252" s="971"/>
      <c r="CK252" s="971"/>
      <c r="CL252" s="971"/>
      <c r="CM252" s="971"/>
      <c r="CN252" s="971"/>
      <c r="CO252" s="971"/>
      <c r="CP252" s="971"/>
      <c r="CQ252" s="971"/>
      <c r="CR252" s="971"/>
      <c r="CS252" s="971"/>
      <c r="CT252" s="971"/>
      <c r="CU252" s="971"/>
      <c r="CV252" s="971"/>
      <c r="CW252" s="971"/>
      <c r="CX252" s="971"/>
      <c r="CY252" s="971"/>
      <c r="CZ252" s="971"/>
      <c r="DA252" s="971"/>
      <c r="DB252" s="971"/>
      <c r="DC252" s="971"/>
      <c r="DD252" s="971"/>
      <c r="DE252" s="971"/>
      <c r="DF252" s="971"/>
      <c r="DG252" s="971"/>
      <c r="DH252" s="971"/>
      <c r="DI252" s="971"/>
      <c r="DJ252" s="971"/>
      <c r="DK252" s="971"/>
      <c r="DL252" s="971"/>
      <c r="DM252" s="971"/>
      <c r="DN252" s="971"/>
      <c r="DO252" s="971"/>
      <c r="DP252" s="971"/>
      <c r="DQ252" s="971"/>
      <c r="DR252" s="971"/>
      <c r="DS252" s="971"/>
      <c r="DT252" s="971"/>
      <c r="DU252" s="971"/>
      <c r="DV252" s="971"/>
      <c r="DW252" s="971"/>
      <c r="DX252" s="971"/>
      <c r="DY252" s="971"/>
      <c r="DZ252" s="971"/>
      <c r="EA252" s="971"/>
      <c r="EB252" s="971"/>
      <c r="EC252" s="971"/>
      <c r="ED252" s="971"/>
      <c r="EE252" s="971"/>
      <c r="EF252" s="971"/>
      <c r="EG252" s="971"/>
      <c r="EH252" s="971"/>
      <c r="EI252" s="971"/>
      <c r="EJ252" s="971"/>
      <c r="EK252" s="971"/>
      <c r="EL252" s="971"/>
      <c r="EM252" s="971"/>
      <c r="EN252" s="971"/>
      <c r="EO252" s="971"/>
      <c r="EP252" s="971"/>
      <c r="EQ252" s="971"/>
      <c r="ER252" s="971"/>
      <c r="ES252" s="971"/>
      <c r="ET252" s="971"/>
      <c r="EU252" s="971"/>
      <c r="EV252" s="971"/>
      <c r="EW252" s="971"/>
      <c r="EX252" s="971"/>
      <c r="EY252" s="971"/>
      <c r="EZ252" s="971"/>
      <c r="FA252" s="971"/>
      <c r="FB252" s="971"/>
      <c r="FC252" s="971"/>
      <c r="FD252" s="971"/>
      <c r="FE252" s="971"/>
      <c r="FF252" s="971"/>
      <c r="FG252" s="971"/>
      <c r="FH252" s="971"/>
      <c r="FI252" s="971"/>
      <c r="FJ252" s="971"/>
      <c r="FK252" s="971"/>
      <c r="FL252" s="971"/>
      <c r="FM252" s="971"/>
      <c r="FN252" s="971"/>
      <c r="FO252" s="971"/>
      <c r="FP252" s="971"/>
      <c r="FQ252" s="971"/>
      <c r="FR252" s="971"/>
      <c r="FS252" s="971"/>
      <c r="FT252" s="971"/>
      <c r="FU252" s="971"/>
      <c r="FV252" s="971"/>
      <c r="FW252" s="971"/>
      <c r="FX252" s="971"/>
      <c r="FY252" s="971"/>
      <c r="FZ252" s="971"/>
      <c r="GA252" s="971"/>
      <c r="GB252" s="971"/>
      <c r="GC252" s="971"/>
      <c r="GD252" s="971"/>
      <c r="GE252" s="971"/>
      <c r="GF252" s="971"/>
      <c r="GG252" s="971"/>
      <c r="GH252" s="971"/>
      <c r="GI252" s="971"/>
      <c r="GJ252" s="971"/>
      <c r="GK252" s="971"/>
    </row>
    <row r="253" spans="1:193" s="947" customFormat="1">
      <c r="A253" s="935"/>
      <c r="B253" s="936"/>
      <c r="C253" s="945"/>
      <c r="D253" s="945"/>
      <c r="E253" s="946"/>
      <c r="F253" s="946"/>
      <c r="G253" s="946"/>
      <c r="H253" s="945"/>
      <c r="I253" s="945"/>
      <c r="J253" s="945"/>
      <c r="K253" s="945"/>
      <c r="L253" s="945"/>
      <c r="M253" s="945"/>
      <c r="N253" s="945"/>
      <c r="O253" s="945"/>
      <c r="P253" s="945"/>
      <c r="Q253" s="945"/>
      <c r="R253" s="945"/>
      <c r="S253" s="945"/>
      <c r="T253" s="945"/>
      <c r="U253" s="945"/>
      <c r="V253" s="945"/>
      <c r="W253" s="945"/>
      <c r="X253" s="945"/>
      <c r="Y253" s="945"/>
      <c r="Z253" s="945"/>
      <c r="AA253" s="945"/>
      <c r="AB253" s="945"/>
      <c r="AC253" s="945"/>
      <c r="AD253" s="945"/>
      <c r="AE253" s="945"/>
      <c r="AF253" s="945"/>
      <c r="AG253" s="945"/>
      <c r="AH253" s="945"/>
      <c r="AI253" s="945"/>
      <c r="AJ253" s="945"/>
      <c r="AK253" s="945"/>
      <c r="AL253" s="945"/>
      <c r="AM253" s="945"/>
      <c r="AN253" s="945"/>
      <c r="AO253" s="945"/>
      <c r="AP253" s="945"/>
      <c r="AQ253" s="945"/>
      <c r="AR253" s="945"/>
      <c r="AS253" s="945"/>
      <c r="AT253" s="945"/>
      <c r="AU253" s="945"/>
      <c r="AV253" s="945"/>
      <c r="AW253" s="945"/>
      <c r="AX253" s="945"/>
      <c r="AY253" s="945"/>
      <c r="AZ253" s="945"/>
      <c r="BA253" s="945"/>
      <c r="BB253" s="945"/>
      <c r="BC253" s="945"/>
      <c r="BD253" s="945"/>
      <c r="BE253" s="945"/>
      <c r="BF253" s="945"/>
      <c r="BG253" s="973"/>
      <c r="BH253" s="971"/>
      <c r="BI253" s="971"/>
      <c r="BJ253" s="971"/>
      <c r="BK253" s="971"/>
      <c r="BL253" s="971"/>
      <c r="BM253" s="971"/>
      <c r="BN253" s="971"/>
      <c r="BO253" s="971"/>
      <c r="BP253" s="971"/>
      <c r="BQ253" s="971"/>
      <c r="BR253" s="971"/>
      <c r="BS253" s="971"/>
      <c r="BT253" s="971"/>
      <c r="BU253" s="971"/>
      <c r="BV253" s="971"/>
      <c r="BW253" s="971"/>
      <c r="BX253" s="971"/>
      <c r="BY253" s="971"/>
      <c r="BZ253" s="971"/>
      <c r="CA253" s="971"/>
      <c r="CB253" s="971"/>
      <c r="CC253" s="971"/>
      <c r="CD253" s="971"/>
      <c r="CE253" s="971"/>
      <c r="CF253" s="971"/>
      <c r="CG253" s="971"/>
      <c r="CH253" s="971"/>
      <c r="CI253" s="971"/>
      <c r="CJ253" s="971"/>
      <c r="CK253" s="971"/>
      <c r="CL253" s="971"/>
      <c r="CM253" s="971"/>
      <c r="CN253" s="971"/>
      <c r="CO253" s="971"/>
      <c r="CP253" s="971"/>
      <c r="CQ253" s="971"/>
      <c r="CR253" s="971"/>
      <c r="CS253" s="971"/>
      <c r="CT253" s="971"/>
      <c r="CU253" s="971"/>
      <c r="CV253" s="971"/>
      <c r="CW253" s="971"/>
      <c r="CX253" s="971"/>
      <c r="CY253" s="971"/>
      <c r="CZ253" s="971"/>
      <c r="DA253" s="971"/>
      <c r="DB253" s="971"/>
      <c r="DC253" s="971"/>
      <c r="DD253" s="971"/>
      <c r="DE253" s="971"/>
      <c r="DF253" s="971"/>
      <c r="DG253" s="971"/>
      <c r="DH253" s="971"/>
      <c r="DI253" s="971"/>
      <c r="DJ253" s="971"/>
      <c r="DK253" s="971"/>
      <c r="DL253" s="971"/>
      <c r="DM253" s="971"/>
      <c r="DN253" s="971"/>
      <c r="DO253" s="971"/>
      <c r="DP253" s="971"/>
      <c r="DQ253" s="971"/>
      <c r="DR253" s="971"/>
      <c r="DS253" s="971"/>
      <c r="DT253" s="971"/>
      <c r="DU253" s="971"/>
      <c r="DV253" s="971"/>
      <c r="DW253" s="971"/>
      <c r="DX253" s="971"/>
      <c r="DY253" s="971"/>
      <c r="DZ253" s="971"/>
      <c r="EA253" s="971"/>
      <c r="EB253" s="971"/>
      <c r="EC253" s="971"/>
      <c r="ED253" s="971"/>
      <c r="EE253" s="971"/>
      <c r="EF253" s="971"/>
      <c r="EG253" s="971"/>
      <c r="EH253" s="971"/>
      <c r="EI253" s="971"/>
      <c r="EJ253" s="971"/>
      <c r="EK253" s="971"/>
      <c r="EL253" s="971"/>
      <c r="EM253" s="971"/>
      <c r="EN253" s="971"/>
      <c r="EO253" s="971"/>
      <c r="EP253" s="971"/>
      <c r="EQ253" s="971"/>
      <c r="ER253" s="971"/>
      <c r="ES253" s="971"/>
      <c r="ET253" s="971"/>
      <c r="EU253" s="971"/>
      <c r="EV253" s="971"/>
      <c r="EW253" s="971"/>
      <c r="EX253" s="971"/>
      <c r="EY253" s="971"/>
      <c r="EZ253" s="971"/>
      <c r="FA253" s="971"/>
      <c r="FB253" s="971"/>
      <c r="FC253" s="971"/>
      <c r="FD253" s="971"/>
      <c r="FE253" s="971"/>
      <c r="FF253" s="971"/>
      <c r="FG253" s="971"/>
      <c r="FH253" s="971"/>
      <c r="FI253" s="971"/>
      <c r="FJ253" s="971"/>
      <c r="FK253" s="971"/>
      <c r="FL253" s="971"/>
      <c r="FM253" s="971"/>
      <c r="FN253" s="971"/>
      <c r="FO253" s="971"/>
      <c r="FP253" s="971"/>
      <c r="FQ253" s="971"/>
      <c r="FR253" s="971"/>
      <c r="FS253" s="971"/>
      <c r="FT253" s="971"/>
      <c r="FU253" s="971"/>
      <c r="FV253" s="971"/>
      <c r="FW253" s="971"/>
      <c r="FX253" s="971"/>
      <c r="FY253" s="971"/>
      <c r="FZ253" s="971"/>
      <c r="GA253" s="971"/>
      <c r="GB253" s="971"/>
      <c r="GC253" s="971"/>
      <c r="GD253" s="971"/>
      <c r="GE253" s="971"/>
      <c r="GF253" s="971"/>
      <c r="GG253" s="971"/>
      <c r="GH253" s="971"/>
      <c r="GI253" s="971"/>
      <c r="GJ253" s="971"/>
      <c r="GK253" s="971"/>
    </row>
    <row r="254" spans="1:193" s="947" customFormat="1">
      <c r="A254" s="935"/>
      <c r="B254" s="936"/>
      <c r="C254" s="945"/>
      <c r="D254" s="945"/>
      <c r="E254" s="946"/>
      <c r="F254" s="946"/>
      <c r="G254" s="946"/>
      <c r="H254" s="945"/>
      <c r="I254" s="945"/>
      <c r="J254" s="945"/>
      <c r="K254" s="945"/>
      <c r="L254" s="945"/>
      <c r="M254" s="945"/>
      <c r="N254" s="945"/>
      <c r="O254" s="945"/>
      <c r="P254" s="945"/>
      <c r="Q254" s="945"/>
      <c r="R254" s="945"/>
      <c r="S254" s="945"/>
      <c r="T254" s="945"/>
      <c r="U254" s="945"/>
      <c r="V254" s="945"/>
      <c r="W254" s="945"/>
      <c r="X254" s="945"/>
      <c r="Y254" s="945"/>
      <c r="Z254" s="945"/>
      <c r="AA254" s="945"/>
      <c r="AB254" s="945"/>
      <c r="AC254" s="945"/>
      <c r="AD254" s="945"/>
      <c r="AE254" s="945"/>
      <c r="AF254" s="945"/>
      <c r="AG254" s="945"/>
      <c r="AH254" s="945"/>
      <c r="AI254" s="945"/>
      <c r="AJ254" s="945"/>
      <c r="AK254" s="945"/>
      <c r="AL254" s="945"/>
      <c r="AM254" s="945"/>
      <c r="AN254" s="945"/>
      <c r="AO254" s="945"/>
      <c r="AP254" s="945"/>
      <c r="AQ254" s="945"/>
      <c r="AR254" s="945"/>
      <c r="AS254" s="945"/>
      <c r="AT254" s="945"/>
      <c r="AU254" s="945"/>
      <c r="AV254" s="945"/>
      <c r="AW254" s="945"/>
      <c r="AX254" s="945"/>
      <c r="AY254" s="945"/>
      <c r="AZ254" s="945"/>
      <c r="BA254" s="945"/>
      <c r="BB254" s="945"/>
      <c r="BC254" s="945"/>
      <c r="BD254" s="945"/>
      <c r="BE254" s="945"/>
      <c r="BF254" s="945"/>
      <c r="BG254" s="973"/>
      <c r="BH254" s="971"/>
      <c r="BI254" s="971"/>
      <c r="BJ254" s="971"/>
      <c r="BK254" s="971"/>
      <c r="BL254" s="971"/>
      <c r="BM254" s="971"/>
      <c r="BN254" s="971"/>
      <c r="BO254" s="971"/>
      <c r="BP254" s="971"/>
      <c r="BQ254" s="971"/>
      <c r="BR254" s="971"/>
      <c r="BS254" s="971"/>
      <c r="BT254" s="971"/>
      <c r="BU254" s="971"/>
      <c r="BV254" s="971"/>
      <c r="BW254" s="971"/>
      <c r="BX254" s="971"/>
      <c r="BY254" s="971"/>
      <c r="BZ254" s="971"/>
      <c r="CA254" s="971"/>
      <c r="CB254" s="971"/>
      <c r="CC254" s="971"/>
      <c r="CD254" s="971"/>
      <c r="CE254" s="971"/>
      <c r="CF254" s="971"/>
      <c r="CG254" s="971"/>
      <c r="CH254" s="971"/>
      <c r="CI254" s="971"/>
      <c r="CJ254" s="971"/>
      <c r="CK254" s="971"/>
      <c r="CL254" s="971"/>
      <c r="CM254" s="971"/>
      <c r="CN254" s="971"/>
      <c r="CO254" s="971"/>
      <c r="CP254" s="971"/>
      <c r="CQ254" s="971"/>
      <c r="CR254" s="971"/>
      <c r="CS254" s="971"/>
      <c r="CT254" s="971"/>
      <c r="CU254" s="971"/>
      <c r="CV254" s="971"/>
      <c r="CW254" s="971"/>
      <c r="CX254" s="971"/>
      <c r="CY254" s="971"/>
      <c r="CZ254" s="971"/>
      <c r="DA254" s="971"/>
      <c r="DB254" s="971"/>
      <c r="DC254" s="971"/>
      <c r="DD254" s="971"/>
      <c r="DE254" s="971"/>
      <c r="DF254" s="971"/>
      <c r="DG254" s="971"/>
      <c r="DH254" s="971"/>
      <c r="DI254" s="971"/>
      <c r="DJ254" s="971"/>
      <c r="DK254" s="971"/>
      <c r="DL254" s="971"/>
      <c r="DM254" s="971"/>
      <c r="DN254" s="971"/>
      <c r="DO254" s="971"/>
      <c r="DP254" s="971"/>
      <c r="DQ254" s="971"/>
      <c r="DR254" s="971"/>
      <c r="DS254" s="971"/>
      <c r="DT254" s="971"/>
      <c r="DU254" s="971"/>
      <c r="DV254" s="971"/>
      <c r="DW254" s="971"/>
      <c r="DX254" s="971"/>
      <c r="DY254" s="971"/>
      <c r="DZ254" s="971"/>
      <c r="EA254" s="971"/>
      <c r="EB254" s="971"/>
      <c r="EC254" s="971"/>
      <c r="ED254" s="971"/>
      <c r="EE254" s="971"/>
      <c r="EF254" s="971"/>
      <c r="EG254" s="971"/>
      <c r="EH254" s="971"/>
      <c r="EI254" s="971"/>
      <c r="EJ254" s="971"/>
      <c r="EK254" s="971"/>
      <c r="EL254" s="971"/>
      <c r="EM254" s="971"/>
      <c r="EN254" s="971"/>
      <c r="EO254" s="971"/>
      <c r="EP254" s="971"/>
      <c r="EQ254" s="971"/>
      <c r="ER254" s="971"/>
      <c r="ES254" s="971"/>
      <c r="ET254" s="971"/>
      <c r="EU254" s="971"/>
      <c r="EV254" s="971"/>
      <c r="EW254" s="971"/>
      <c r="EX254" s="971"/>
      <c r="EY254" s="971"/>
      <c r="EZ254" s="971"/>
      <c r="FA254" s="971"/>
      <c r="FB254" s="971"/>
      <c r="FC254" s="971"/>
      <c r="FD254" s="971"/>
      <c r="FE254" s="971"/>
      <c r="FF254" s="971"/>
      <c r="FG254" s="971"/>
      <c r="FH254" s="971"/>
      <c r="FI254" s="971"/>
      <c r="FJ254" s="971"/>
      <c r="FK254" s="971"/>
      <c r="FL254" s="971"/>
      <c r="FM254" s="971"/>
      <c r="FN254" s="971"/>
      <c r="FO254" s="971"/>
      <c r="FP254" s="971"/>
      <c r="FQ254" s="971"/>
      <c r="FR254" s="971"/>
      <c r="FS254" s="971"/>
      <c r="FT254" s="971"/>
      <c r="FU254" s="971"/>
      <c r="FV254" s="971"/>
      <c r="FW254" s="971"/>
      <c r="FX254" s="971"/>
      <c r="FY254" s="971"/>
      <c r="FZ254" s="971"/>
      <c r="GA254" s="971"/>
      <c r="GB254" s="971"/>
      <c r="GC254" s="971"/>
      <c r="GD254" s="971"/>
      <c r="GE254" s="971"/>
      <c r="GF254" s="971"/>
      <c r="GG254" s="971"/>
      <c r="GH254" s="971"/>
      <c r="GI254" s="971"/>
      <c r="GJ254" s="971"/>
      <c r="GK254" s="971"/>
    </row>
    <row r="255" spans="1:193" s="947" customFormat="1">
      <c r="A255" s="935"/>
      <c r="B255" s="936"/>
      <c r="C255" s="945"/>
      <c r="D255" s="945"/>
      <c r="E255" s="946"/>
      <c r="F255" s="946"/>
      <c r="G255" s="946"/>
      <c r="H255" s="945"/>
      <c r="I255" s="945"/>
      <c r="J255" s="945"/>
      <c r="K255" s="945"/>
      <c r="L255" s="945"/>
      <c r="M255" s="945"/>
      <c r="N255" s="945"/>
      <c r="O255" s="945"/>
      <c r="P255" s="945"/>
      <c r="Q255" s="945"/>
      <c r="R255" s="945"/>
      <c r="S255" s="945"/>
      <c r="T255" s="945"/>
      <c r="U255" s="945"/>
      <c r="V255" s="945"/>
      <c r="W255" s="945"/>
      <c r="X255" s="945"/>
      <c r="Y255" s="945"/>
      <c r="Z255" s="945"/>
      <c r="AA255" s="945"/>
      <c r="AB255" s="945"/>
      <c r="AC255" s="945"/>
      <c r="AD255" s="945"/>
      <c r="AE255" s="945"/>
      <c r="AF255" s="945"/>
      <c r="AG255" s="945"/>
      <c r="AH255" s="945"/>
      <c r="AI255" s="945"/>
      <c r="AJ255" s="945"/>
      <c r="AK255" s="945"/>
      <c r="AL255" s="945"/>
      <c r="AM255" s="945"/>
      <c r="AN255" s="945"/>
      <c r="AO255" s="945"/>
      <c r="AP255" s="945"/>
      <c r="AQ255" s="945"/>
      <c r="AR255" s="945"/>
      <c r="AS255" s="945"/>
      <c r="AT255" s="945"/>
      <c r="AU255" s="945"/>
      <c r="AV255" s="945"/>
      <c r="AW255" s="945"/>
      <c r="AX255" s="945"/>
      <c r="AY255" s="945"/>
      <c r="AZ255" s="945"/>
      <c r="BA255" s="945"/>
      <c r="BB255" s="945"/>
      <c r="BC255" s="945"/>
      <c r="BD255" s="945"/>
      <c r="BE255" s="945"/>
      <c r="BF255" s="945"/>
      <c r="BG255" s="973"/>
      <c r="BH255" s="971"/>
      <c r="BI255" s="971"/>
      <c r="BJ255" s="971"/>
      <c r="BK255" s="971"/>
      <c r="BL255" s="971"/>
      <c r="BM255" s="971"/>
      <c r="BN255" s="971"/>
      <c r="BO255" s="971"/>
      <c r="BP255" s="971"/>
      <c r="BQ255" s="971"/>
      <c r="BR255" s="971"/>
      <c r="BS255" s="971"/>
      <c r="BT255" s="971"/>
      <c r="BU255" s="971"/>
      <c r="BV255" s="971"/>
      <c r="BW255" s="971"/>
      <c r="BX255" s="971"/>
      <c r="BY255" s="971"/>
      <c r="BZ255" s="971"/>
      <c r="CA255" s="971"/>
      <c r="CB255" s="971"/>
      <c r="CC255" s="971"/>
      <c r="CD255" s="971"/>
      <c r="CE255" s="971"/>
      <c r="CF255" s="971"/>
      <c r="CG255" s="971"/>
      <c r="CH255" s="971"/>
      <c r="CI255" s="971"/>
      <c r="CJ255" s="971"/>
      <c r="CK255" s="971"/>
      <c r="CL255" s="971"/>
      <c r="CM255" s="971"/>
      <c r="CN255" s="971"/>
      <c r="CO255" s="971"/>
      <c r="CP255" s="971"/>
      <c r="CQ255" s="971"/>
      <c r="CR255" s="971"/>
      <c r="CS255" s="971"/>
      <c r="CT255" s="971"/>
      <c r="CU255" s="971"/>
      <c r="CV255" s="971"/>
      <c r="CW255" s="971"/>
      <c r="CX255" s="971"/>
      <c r="CY255" s="971"/>
      <c r="CZ255" s="971"/>
      <c r="DA255" s="971"/>
      <c r="DB255" s="971"/>
      <c r="DC255" s="971"/>
      <c r="DD255" s="971"/>
      <c r="DE255" s="971"/>
      <c r="DF255" s="971"/>
      <c r="DG255" s="971"/>
      <c r="DH255" s="971"/>
      <c r="DI255" s="971"/>
      <c r="DJ255" s="971"/>
      <c r="DK255" s="971"/>
      <c r="DL255" s="971"/>
      <c r="DM255" s="971"/>
      <c r="DN255" s="971"/>
      <c r="DO255" s="971"/>
      <c r="DP255" s="971"/>
      <c r="DQ255" s="971"/>
      <c r="DR255" s="971"/>
      <c r="DS255" s="971"/>
      <c r="DT255" s="971"/>
      <c r="DU255" s="971"/>
      <c r="DV255" s="971"/>
      <c r="DW255" s="971"/>
      <c r="DX255" s="971"/>
      <c r="DY255" s="971"/>
      <c r="DZ255" s="971"/>
      <c r="EA255" s="971"/>
      <c r="EB255" s="971"/>
      <c r="EC255" s="971"/>
      <c r="ED255" s="971"/>
      <c r="EE255" s="971"/>
      <c r="EF255" s="971"/>
      <c r="EG255" s="971"/>
      <c r="EH255" s="971"/>
      <c r="EI255" s="971"/>
      <c r="EJ255" s="971"/>
      <c r="EK255" s="971"/>
      <c r="EL255" s="971"/>
      <c r="EM255" s="971"/>
      <c r="EN255" s="971"/>
      <c r="EO255" s="971"/>
      <c r="EP255" s="971"/>
      <c r="EQ255" s="971"/>
      <c r="ER255" s="971"/>
      <c r="ES255" s="971"/>
      <c r="ET255" s="971"/>
      <c r="EU255" s="971"/>
      <c r="EV255" s="971"/>
      <c r="EW255" s="971"/>
      <c r="EX255" s="971"/>
      <c r="EY255" s="971"/>
      <c r="EZ255" s="971"/>
      <c r="FA255" s="971"/>
      <c r="FB255" s="971"/>
      <c r="FC255" s="971"/>
      <c r="FD255" s="971"/>
      <c r="FE255" s="971"/>
      <c r="FF255" s="971"/>
      <c r="FG255" s="971"/>
      <c r="FH255" s="971"/>
      <c r="FI255" s="971"/>
      <c r="FJ255" s="971"/>
      <c r="FK255" s="971"/>
      <c r="FL255" s="971"/>
      <c r="FM255" s="971"/>
      <c r="FN255" s="971"/>
      <c r="FO255" s="971"/>
      <c r="FP255" s="971"/>
      <c r="FQ255" s="971"/>
      <c r="FR255" s="971"/>
      <c r="FS255" s="971"/>
      <c r="FT255" s="971"/>
      <c r="FU255" s="971"/>
      <c r="FV255" s="971"/>
      <c r="FW255" s="971"/>
      <c r="FX255" s="971"/>
      <c r="FY255" s="971"/>
      <c r="FZ255" s="971"/>
      <c r="GA255" s="971"/>
      <c r="GB255" s="971"/>
      <c r="GC255" s="971"/>
      <c r="GD255" s="971"/>
      <c r="GE255" s="971"/>
      <c r="GF255" s="971"/>
      <c r="GG255" s="971"/>
      <c r="GH255" s="971"/>
      <c r="GI255" s="971"/>
      <c r="GJ255" s="971"/>
      <c r="GK255" s="971"/>
    </row>
    <row r="256" spans="1:193" s="947" customFormat="1">
      <c r="A256" s="935"/>
      <c r="B256" s="936"/>
      <c r="C256" s="945"/>
      <c r="D256" s="945"/>
      <c r="E256" s="946"/>
      <c r="F256" s="946"/>
      <c r="G256" s="946"/>
      <c r="H256" s="945"/>
      <c r="I256" s="945"/>
      <c r="J256" s="945"/>
      <c r="K256" s="945"/>
      <c r="L256" s="945"/>
      <c r="M256" s="945"/>
      <c r="N256" s="945"/>
      <c r="O256" s="945"/>
      <c r="P256" s="945"/>
      <c r="Q256" s="945"/>
      <c r="R256" s="945"/>
      <c r="S256" s="945"/>
      <c r="T256" s="945"/>
      <c r="U256" s="945"/>
      <c r="V256" s="945"/>
      <c r="W256" s="945"/>
      <c r="X256" s="945"/>
      <c r="Y256" s="945"/>
      <c r="Z256" s="945"/>
      <c r="AA256" s="945"/>
      <c r="AB256" s="945"/>
      <c r="AC256" s="945"/>
      <c r="AD256" s="945"/>
      <c r="AE256" s="945"/>
      <c r="AF256" s="945"/>
      <c r="AG256" s="945"/>
      <c r="AH256" s="945"/>
      <c r="AI256" s="945"/>
      <c r="AJ256" s="945"/>
      <c r="AK256" s="945"/>
      <c r="AL256" s="945"/>
      <c r="AM256" s="945"/>
      <c r="AN256" s="945"/>
      <c r="AO256" s="945"/>
      <c r="AP256" s="945"/>
      <c r="AQ256" s="945"/>
      <c r="AR256" s="945"/>
      <c r="AS256" s="945"/>
      <c r="AT256" s="945"/>
      <c r="AU256" s="945"/>
      <c r="AV256" s="945"/>
      <c r="AW256" s="945"/>
      <c r="AX256" s="945"/>
      <c r="AY256" s="945"/>
      <c r="AZ256" s="945"/>
      <c r="BA256" s="945"/>
      <c r="BB256" s="945"/>
      <c r="BC256" s="945"/>
      <c r="BD256" s="945"/>
      <c r="BE256" s="945"/>
      <c r="BF256" s="945"/>
      <c r="BG256" s="973"/>
      <c r="BH256" s="971"/>
      <c r="BI256" s="971"/>
      <c r="BJ256" s="971"/>
      <c r="BK256" s="971"/>
      <c r="BL256" s="971"/>
      <c r="BM256" s="971"/>
      <c r="BN256" s="971"/>
      <c r="BO256" s="971"/>
      <c r="BP256" s="971"/>
      <c r="BQ256" s="971"/>
      <c r="BR256" s="971"/>
      <c r="BS256" s="971"/>
      <c r="BT256" s="971"/>
      <c r="BU256" s="971"/>
      <c r="BV256" s="971"/>
      <c r="BW256" s="971"/>
      <c r="BX256" s="971"/>
      <c r="BY256" s="971"/>
      <c r="BZ256" s="971"/>
      <c r="CA256" s="971"/>
      <c r="CB256" s="971"/>
      <c r="CC256" s="971"/>
      <c r="CD256" s="971"/>
      <c r="CE256" s="971"/>
      <c r="CF256" s="971"/>
      <c r="CG256" s="971"/>
      <c r="CH256" s="971"/>
      <c r="CI256" s="971"/>
      <c r="CJ256" s="971"/>
      <c r="CK256" s="971"/>
      <c r="CL256" s="971"/>
      <c r="CM256" s="971"/>
      <c r="CN256" s="971"/>
      <c r="CO256" s="971"/>
      <c r="CP256" s="971"/>
      <c r="CQ256" s="971"/>
      <c r="CR256" s="971"/>
      <c r="CS256" s="971"/>
      <c r="CT256" s="971"/>
      <c r="CU256" s="971"/>
      <c r="CV256" s="971"/>
      <c r="CW256" s="971"/>
      <c r="CX256" s="971"/>
      <c r="CY256" s="971"/>
      <c r="CZ256" s="971"/>
      <c r="DA256" s="971"/>
      <c r="DB256" s="971"/>
      <c r="DC256" s="971"/>
      <c r="DD256" s="971"/>
      <c r="DE256" s="971"/>
      <c r="DF256" s="971"/>
      <c r="DG256" s="971"/>
      <c r="DH256" s="971"/>
      <c r="DI256" s="971"/>
      <c r="DJ256" s="971"/>
      <c r="DK256" s="971"/>
      <c r="DL256" s="971"/>
      <c r="DM256" s="971"/>
      <c r="DN256" s="971"/>
      <c r="DO256" s="971"/>
      <c r="DP256" s="971"/>
      <c r="DQ256" s="971"/>
      <c r="DR256" s="971"/>
      <c r="DS256" s="971"/>
      <c r="DT256" s="971"/>
      <c r="DU256" s="971"/>
      <c r="DV256" s="971"/>
      <c r="DW256" s="971"/>
      <c r="DX256" s="971"/>
      <c r="DY256" s="971"/>
      <c r="DZ256" s="971"/>
      <c r="EA256" s="971"/>
      <c r="EB256" s="971"/>
      <c r="EC256" s="971"/>
      <c r="ED256" s="971"/>
      <c r="EE256" s="971"/>
      <c r="EF256" s="971"/>
      <c r="EG256" s="971"/>
      <c r="EH256" s="971"/>
      <c r="EI256" s="971"/>
      <c r="EJ256" s="971"/>
      <c r="EK256" s="971"/>
      <c r="EL256" s="971"/>
      <c r="EM256" s="971"/>
      <c r="EN256" s="971"/>
      <c r="EO256" s="971"/>
      <c r="EP256" s="971"/>
      <c r="EQ256" s="971"/>
      <c r="ER256" s="971"/>
      <c r="ES256" s="971"/>
      <c r="ET256" s="971"/>
      <c r="EU256" s="971"/>
      <c r="EV256" s="971"/>
      <c r="EW256" s="971"/>
      <c r="EX256" s="971"/>
      <c r="EY256" s="971"/>
      <c r="EZ256" s="971"/>
      <c r="FA256" s="971"/>
      <c r="FB256" s="971"/>
      <c r="FC256" s="971"/>
      <c r="FD256" s="971"/>
      <c r="FE256" s="971"/>
      <c r="FF256" s="971"/>
      <c r="FG256" s="971"/>
      <c r="FH256" s="971"/>
      <c r="FI256" s="971"/>
      <c r="FJ256" s="971"/>
      <c r="FK256" s="971"/>
      <c r="FL256" s="971"/>
      <c r="FM256" s="971"/>
      <c r="FN256" s="971"/>
      <c r="FO256" s="971"/>
      <c r="FP256" s="971"/>
      <c r="FQ256" s="971"/>
      <c r="FR256" s="971"/>
      <c r="FS256" s="971"/>
      <c r="FT256" s="971"/>
      <c r="FU256" s="971"/>
      <c r="FV256" s="971"/>
      <c r="FW256" s="971"/>
      <c r="FX256" s="971"/>
      <c r="FY256" s="971"/>
      <c r="FZ256" s="971"/>
      <c r="GA256" s="971"/>
      <c r="GB256" s="971"/>
      <c r="GC256" s="971"/>
      <c r="GD256" s="971"/>
      <c r="GE256" s="971"/>
      <c r="GF256" s="971"/>
      <c r="GG256" s="971"/>
      <c r="GH256" s="971"/>
      <c r="GI256" s="971"/>
      <c r="GJ256" s="971"/>
      <c r="GK256" s="971"/>
    </row>
    <row r="257" spans="1:193" s="947" customFormat="1">
      <c r="A257" s="935"/>
      <c r="B257" s="936"/>
      <c r="C257" s="945"/>
      <c r="D257" s="945"/>
      <c r="E257" s="946"/>
      <c r="F257" s="946"/>
      <c r="G257" s="946"/>
      <c r="H257" s="945"/>
      <c r="I257" s="945"/>
      <c r="J257" s="945"/>
      <c r="K257" s="945"/>
      <c r="L257" s="945"/>
      <c r="M257" s="945"/>
      <c r="N257" s="945"/>
      <c r="O257" s="945"/>
      <c r="P257" s="945"/>
      <c r="Q257" s="945"/>
      <c r="R257" s="945"/>
      <c r="S257" s="945"/>
      <c r="T257" s="945"/>
      <c r="U257" s="945"/>
      <c r="V257" s="945"/>
      <c r="W257" s="945"/>
      <c r="X257" s="945"/>
      <c r="Y257" s="945"/>
      <c r="Z257" s="945"/>
      <c r="AA257" s="945"/>
      <c r="AB257" s="945"/>
      <c r="AC257" s="945"/>
      <c r="AD257" s="945"/>
      <c r="AE257" s="945"/>
      <c r="AF257" s="945"/>
      <c r="AG257" s="945"/>
      <c r="AH257" s="945"/>
      <c r="AI257" s="945"/>
      <c r="AJ257" s="945"/>
      <c r="AK257" s="945"/>
      <c r="AL257" s="945"/>
      <c r="AM257" s="945"/>
      <c r="AN257" s="945"/>
      <c r="AO257" s="945"/>
      <c r="AP257" s="945"/>
      <c r="AQ257" s="945"/>
      <c r="AR257" s="945"/>
      <c r="AS257" s="945"/>
      <c r="AT257" s="945"/>
      <c r="AU257" s="945"/>
      <c r="AV257" s="945"/>
      <c r="AW257" s="945"/>
      <c r="AX257" s="945"/>
      <c r="AY257" s="945"/>
      <c r="AZ257" s="945"/>
      <c r="BA257" s="945"/>
      <c r="BB257" s="945"/>
      <c r="BC257" s="945"/>
      <c r="BD257" s="945"/>
      <c r="BE257" s="945"/>
      <c r="BF257" s="945"/>
      <c r="BG257" s="973"/>
      <c r="BH257" s="971"/>
      <c r="BI257" s="971"/>
      <c r="BJ257" s="971"/>
      <c r="BK257" s="971"/>
      <c r="BL257" s="971"/>
      <c r="BM257" s="971"/>
      <c r="BN257" s="971"/>
      <c r="BO257" s="971"/>
      <c r="BP257" s="971"/>
      <c r="BQ257" s="971"/>
      <c r="BR257" s="971"/>
      <c r="BS257" s="971"/>
      <c r="BT257" s="971"/>
      <c r="BU257" s="971"/>
      <c r="BV257" s="971"/>
      <c r="BW257" s="971"/>
      <c r="BX257" s="971"/>
      <c r="BY257" s="971"/>
      <c r="BZ257" s="971"/>
      <c r="CA257" s="971"/>
      <c r="CB257" s="971"/>
      <c r="CC257" s="971"/>
      <c r="CD257" s="971"/>
      <c r="CE257" s="971"/>
      <c r="CF257" s="971"/>
      <c r="CG257" s="971"/>
      <c r="CH257" s="971"/>
      <c r="CI257" s="971"/>
      <c r="CJ257" s="971"/>
      <c r="CK257" s="971"/>
      <c r="CL257" s="971"/>
      <c r="CM257" s="971"/>
      <c r="CN257" s="971"/>
      <c r="CO257" s="971"/>
      <c r="CP257" s="971"/>
      <c r="CQ257" s="971"/>
      <c r="CR257" s="971"/>
      <c r="CS257" s="971"/>
      <c r="CT257" s="971"/>
      <c r="CU257" s="971"/>
      <c r="CV257" s="971"/>
      <c r="CW257" s="971"/>
      <c r="CX257" s="971"/>
      <c r="CY257" s="971"/>
      <c r="CZ257" s="971"/>
      <c r="DA257" s="971"/>
      <c r="DB257" s="971"/>
      <c r="DC257" s="971"/>
      <c r="DD257" s="971"/>
      <c r="DE257" s="971"/>
      <c r="DF257" s="971"/>
      <c r="DG257" s="971"/>
      <c r="DH257" s="971"/>
      <c r="DI257" s="971"/>
      <c r="DJ257" s="971"/>
      <c r="DK257" s="971"/>
      <c r="DL257" s="971"/>
      <c r="DM257" s="971"/>
      <c r="DN257" s="971"/>
      <c r="DO257" s="971"/>
      <c r="DP257" s="971"/>
      <c r="DQ257" s="971"/>
      <c r="DR257" s="971"/>
      <c r="DS257" s="971"/>
      <c r="DT257" s="971"/>
      <c r="DU257" s="971"/>
      <c r="DV257" s="971"/>
      <c r="DW257" s="971"/>
      <c r="DX257" s="971"/>
      <c r="DY257" s="971"/>
      <c r="DZ257" s="971"/>
      <c r="EA257" s="971"/>
      <c r="EB257" s="971"/>
      <c r="EC257" s="971"/>
      <c r="ED257" s="971"/>
      <c r="EE257" s="971"/>
      <c r="EF257" s="971"/>
      <c r="EG257" s="971"/>
      <c r="EH257" s="971"/>
      <c r="EI257" s="971"/>
      <c r="EJ257" s="971"/>
      <c r="EK257" s="971"/>
      <c r="EL257" s="971"/>
      <c r="EM257" s="971"/>
      <c r="EN257" s="971"/>
      <c r="EO257" s="971"/>
      <c r="EP257" s="971"/>
      <c r="EQ257" s="971"/>
      <c r="ER257" s="971"/>
      <c r="ES257" s="971"/>
      <c r="ET257" s="971"/>
      <c r="EU257" s="971"/>
      <c r="EV257" s="971"/>
      <c r="EW257" s="971"/>
      <c r="EX257" s="971"/>
      <c r="EY257" s="971"/>
      <c r="EZ257" s="971"/>
      <c r="FA257" s="971"/>
      <c r="FB257" s="971"/>
      <c r="FC257" s="971"/>
      <c r="FD257" s="971"/>
      <c r="FE257" s="971"/>
      <c r="FF257" s="971"/>
      <c r="FG257" s="971"/>
      <c r="FH257" s="971"/>
      <c r="FI257" s="971"/>
      <c r="FJ257" s="971"/>
      <c r="FK257" s="971"/>
      <c r="FL257" s="971"/>
      <c r="FM257" s="971"/>
      <c r="FN257" s="971"/>
      <c r="FO257" s="971"/>
      <c r="FP257" s="971"/>
      <c r="FQ257" s="971"/>
      <c r="FR257" s="971"/>
      <c r="FS257" s="971"/>
      <c r="FT257" s="971"/>
      <c r="FU257" s="971"/>
      <c r="FV257" s="971"/>
      <c r="FW257" s="971"/>
      <c r="FX257" s="971"/>
      <c r="FY257" s="971"/>
      <c r="FZ257" s="971"/>
      <c r="GA257" s="971"/>
      <c r="GB257" s="971"/>
      <c r="GC257" s="971"/>
      <c r="GD257" s="971"/>
      <c r="GE257" s="971"/>
      <c r="GF257" s="971"/>
      <c r="GG257" s="971"/>
      <c r="GH257" s="971"/>
      <c r="GI257" s="971"/>
      <c r="GJ257" s="971"/>
      <c r="GK257" s="971"/>
    </row>
    <row r="258" spans="1:193" s="947" customFormat="1">
      <c r="A258" s="935"/>
      <c r="B258" s="936"/>
      <c r="C258" s="945"/>
      <c r="D258" s="945"/>
      <c r="E258" s="946"/>
      <c r="F258" s="946"/>
      <c r="G258" s="946"/>
      <c r="H258" s="945"/>
      <c r="I258" s="945"/>
      <c r="J258" s="945"/>
      <c r="K258" s="945"/>
      <c r="L258" s="945"/>
      <c r="M258" s="945"/>
      <c r="N258" s="945"/>
      <c r="O258" s="945"/>
      <c r="P258" s="945"/>
      <c r="Q258" s="945"/>
      <c r="R258" s="945"/>
      <c r="S258" s="945"/>
      <c r="T258" s="945"/>
      <c r="U258" s="945"/>
      <c r="V258" s="945"/>
      <c r="W258" s="945"/>
      <c r="X258" s="945"/>
      <c r="Y258" s="945"/>
      <c r="Z258" s="945"/>
      <c r="AA258" s="945"/>
      <c r="AB258" s="945"/>
      <c r="AC258" s="945"/>
      <c r="AD258" s="945"/>
      <c r="AE258" s="945"/>
      <c r="AF258" s="945"/>
      <c r="AG258" s="945"/>
      <c r="AH258" s="945"/>
      <c r="AI258" s="945"/>
      <c r="AJ258" s="945"/>
      <c r="AK258" s="945"/>
      <c r="AL258" s="945"/>
      <c r="AM258" s="945"/>
      <c r="AN258" s="945"/>
      <c r="AO258" s="945"/>
      <c r="AP258" s="945"/>
      <c r="AQ258" s="945"/>
      <c r="AR258" s="945"/>
      <c r="AS258" s="945"/>
      <c r="AT258" s="945"/>
      <c r="AU258" s="945"/>
      <c r="AV258" s="945"/>
      <c r="AW258" s="945"/>
      <c r="AX258" s="945"/>
      <c r="AY258" s="945"/>
      <c r="AZ258" s="945"/>
      <c r="BA258" s="945"/>
      <c r="BB258" s="945"/>
      <c r="BC258" s="945"/>
      <c r="BD258" s="945"/>
      <c r="BE258" s="945"/>
      <c r="BF258" s="945"/>
      <c r="BG258" s="973"/>
      <c r="BH258" s="971"/>
      <c r="BI258" s="971"/>
      <c r="BJ258" s="971"/>
      <c r="BK258" s="971"/>
      <c r="BL258" s="971"/>
      <c r="BM258" s="971"/>
      <c r="BN258" s="971"/>
      <c r="BO258" s="971"/>
      <c r="BP258" s="971"/>
      <c r="BQ258" s="971"/>
      <c r="BR258" s="971"/>
      <c r="BS258" s="971"/>
      <c r="BT258" s="971"/>
      <c r="BU258" s="971"/>
      <c r="BV258" s="971"/>
      <c r="BW258" s="971"/>
      <c r="BX258" s="971"/>
      <c r="BY258" s="971"/>
      <c r="BZ258" s="971"/>
      <c r="CA258" s="971"/>
      <c r="CB258" s="971"/>
      <c r="CC258" s="971"/>
      <c r="CD258" s="971"/>
      <c r="CE258" s="971"/>
      <c r="CF258" s="971"/>
      <c r="CG258" s="971"/>
      <c r="CH258" s="971"/>
      <c r="CI258" s="971"/>
      <c r="CJ258" s="971"/>
      <c r="CK258" s="971"/>
      <c r="CL258" s="971"/>
      <c r="CM258" s="971"/>
      <c r="CN258" s="971"/>
      <c r="CO258" s="971"/>
      <c r="CP258" s="971"/>
      <c r="CQ258" s="971"/>
      <c r="CR258" s="971"/>
      <c r="CS258" s="971"/>
      <c r="CT258" s="971"/>
      <c r="CU258" s="971"/>
      <c r="CV258" s="971"/>
      <c r="CW258" s="971"/>
      <c r="CX258" s="971"/>
      <c r="CY258" s="971"/>
      <c r="CZ258" s="971"/>
      <c r="DA258" s="971"/>
      <c r="DB258" s="971"/>
      <c r="DC258" s="971"/>
      <c r="DD258" s="971"/>
      <c r="DE258" s="971"/>
      <c r="DF258" s="971"/>
      <c r="DG258" s="971"/>
      <c r="DH258" s="971"/>
      <c r="DI258" s="971"/>
      <c r="DJ258" s="971"/>
      <c r="DK258" s="971"/>
      <c r="DL258" s="971"/>
      <c r="DM258" s="971"/>
      <c r="DN258" s="971"/>
      <c r="DO258" s="971"/>
      <c r="DP258" s="971"/>
      <c r="DQ258" s="971"/>
      <c r="DR258" s="971"/>
      <c r="DS258" s="971"/>
      <c r="DT258" s="971"/>
      <c r="DU258" s="971"/>
      <c r="DV258" s="971"/>
      <c r="DW258" s="971"/>
      <c r="DX258" s="971"/>
      <c r="DY258" s="971"/>
      <c r="DZ258" s="971"/>
      <c r="EA258" s="971"/>
      <c r="EB258" s="971"/>
      <c r="EC258" s="971"/>
      <c r="ED258" s="971"/>
      <c r="EE258" s="971"/>
      <c r="EF258" s="971"/>
      <c r="EG258" s="971"/>
      <c r="EH258" s="971"/>
      <c r="EI258" s="971"/>
      <c r="EJ258" s="971"/>
      <c r="EK258" s="971"/>
      <c r="EL258" s="971"/>
      <c r="EM258" s="971"/>
      <c r="EN258" s="971"/>
      <c r="EO258" s="971"/>
      <c r="EP258" s="971"/>
      <c r="EQ258" s="971"/>
      <c r="ER258" s="971"/>
      <c r="ES258" s="971"/>
      <c r="ET258" s="971"/>
      <c r="EU258" s="971"/>
      <c r="EV258" s="971"/>
      <c r="EW258" s="971"/>
      <c r="EX258" s="971"/>
      <c r="EY258" s="971"/>
      <c r="EZ258" s="971"/>
      <c r="FA258" s="971"/>
      <c r="FB258" s="971"/>
      <c r="FC258" s="971"/>
      <c r="FD258" s="971"/>
      <c r="FE258" s="971"/>
      <c r="FF258" s="971"/>
      <c r="FG258" s="971"/>
      <c r="FH258" s="971"/>
      <c r="FI258" s="971"/>
      <c r="FJ258" s="971"/>
      <c r="FK258" s="971"/>
      <c r="FL258" s="971"/>
      <c r="FM258" s="971"/>
      <c r="FN258" s="971"/>
      <c r="FO258" s="971"/>
      <c r="FP258" s="971"/>
      <c r="FQ258" s="971"/>
      <c r="FR258" s="971"/>
      <c r="FS258" s="971"/>
      <c r="FT258" s="971"/>
      <c r="FU258" s="971"/>
      <c r="FV258" s="971"/>
      <c r="FW258" s="971"/>
      <c r="FX258" s="971"/>
      <c r="FY258" s="971"/>
      <c r="FZ258" s="971"/>
      <c r="GA258" s="971"/>
      <c r="GB258" s="971"/>
      <c r="GC258" s="971"/>
      <c r="GD258" s="971"/>
      <c r="GE258" s="971"/>
      <c r="GF258" s="971"/>
      <c r="GG258" s="971"/>
      <c r="GH258" s="971"/>
      <c r="GI258" s="971"/>
      <c r="GJ258" s="971"/>
      <c r="GK258" s="971"/>
    </row>
    <row r="259" spans="1:193" s="947" customFormat="1">
      <c r="A259" s="935"/>
      <c r="B259" s="936"/>
      <c r="C259" s="945"/>
      <c r="D259" s="945"/>
      <c r="E259" s="946"/>
      <c r="F259" s="946"/>
      <c r="G259" s="946"/>
      <c r="H259" s="945"/>
      <c r="I259" s="945"/>
      <c r="J259" s="945"/>
      <c r="K259" s="945"/>
      <c r="L259" s="945"/>
      <c r="M259" s="945"/>
      <c r="N259" s="945"/>
      <c r="O259" s="945"/>
      <c r="P259" s="945"/>
      <c r="Q259" s="945"/>
      <c r="R259" s="945"/>
      <c r="S259" s="945"/>
      <c r="T259" s="945"/>
      <c r="U259" s="945"/>
      <c r="V259" s="945"/>
      <c r="W259" s="945"/>
      <c r="X259" s="945"/>
      <c r="Y259" s="945"/>
      <c r="Z259" s="945"/>
      <c r="AA259" s="945"/>
      <c r="AB259" s="945"/>
      <c r="AC259" s="945"/>
      <c r="AD259" s="945"/>
      <c r="AE259" s="945"/>
      <c r="AF259" s="945"/>
      <c r="AG259" s="945"/>
      <c r="AH259" s="945"/>
      <c r="AI259" s="945"/>
      <c r="AJ259" s="945"/>
      <c r="AK259" s="945"/>
      <c r="AL259" s="945"/>
      <c r="AM259" s="945"/>
      <c r="AN259" s="945"/>
      <c r="AO259" s="945"/>
      <c r="AP259" s="945"/>
      <c r="AQ259" s="945"/>
      <c r="AR259" s="945"/>
      <c r="AS259" s="945"/>
      <c r="AT259" s="945"/>
      <c r="AU259" s="945"/>
      <c r="AV259" s="945"/>
      <c r="AW259" s="945"/>
      <c r="AX259" s="945"/>
      <c r="AY259" s="945"/>
      <c r="AZ259" s="945"/>
      <c r="BA259" s="945"/>
      <c r="BB259" s="945"/>
      <c r="BC259" s="945"/>
      <c r="BD259" s="945"/>
      <c r="BE259" s="945"/>
      <c r="BF259" s="945"/>
      <c r="BG259" s="973"/>
      <c r="BH259" s="971"/>
      <c r="BI259" s="971"/>
      <c r="BJ259" s="971"/>
      <c r="BK259" s="971"/>
      <c r="BL259" s="971"/>
      <c r="BM259" s="971"/>
      <c r="BN259" s="971"/>
      <c r="BO259" s="971"/>
      <c r="BP259" s="971"/>
      <c r="BQ259" s="971"/>
      <c r="BR259" s="971"/>
      <c r="BS259" s="971"/>
      <c r="BT259" s="971"/>
      <c r="BU259" s="971"/>
      <c r="BV259" s="971"/>
      <c r="BW259" s="971"/>
      <c r="BX259" s="971"/>
      <c r="BY259" s="971"/>
      <c r="BZ259" s="971"/>
      <c r="CA259" s="971"/>
      <c r="CB259" s="971"/>
      <c r="CC259" s="971"/>
      <c r="CD259" s="971"/>
      <c r="CE259" s="971"/>
      <c r="CF259" s="971"/>
      <c r="CG259" s="971"/>
      <c r="CH259" s="971"/>
      <c r="CI259" s="971"/>
      <c r="CJ259" s="971"/>
      <c r="CK259" s="971"/>
      <c r="CL259" s="971"/>
      <c r="CM259" s="971"/>
      <c r="CN259" s="971"/>
      <c r="CO259" s="971"/>
      <c r="CP259" s="971"/>
      <c r="CQ259" s="971"/>
      <c r="CR259" s="971"/>
      <c r="CS259" s="971"/>
      <c r="CT259" s="971"/>
      <c r="CU259" s="971"/>
      <c r="CV259" s="971"/>
      <c r="CW259" s="971"/>
      <c r="CX259" s="971"/>
      <c r="CY259" s="971"/>
      <c r="CZ259" s="971"/>
      <c r="DA259" s="971"/>
      <c r="DB259" s="971"/>
      <c r="DC259" s="971"/>
      <c r="DD259" s="971"/>
      <c r="DE259" s="971"/>
      <c r="DF259" s="971"/>
      <c r="DG259" s="971"/>
      <c r="DH259" s="971"/>
      <c r="DI259" s="971"/>
      <c r="DJ259" s="971"/>
      <c r="DK259" s="971"/>
      <c r="DL259" s="971"/>
      <c r="DM259" s="971"/>
      <c r="DN259" s="971"/>
      <c r="DO259" s="971"/>
      <c r="DP259" s="971"/>
      <c r="DQ259" s="971"/>
      <c r="DR259" s="971"/>
      <c r="DS259" s="971"/>
      <c r="DT259" s="971"/>
      <c r="DU259" s="971"/>
      <c r="DV259" s="971"/>
      <c r="DW259" s="971"/>
      <c r="DX259" s="971"/>
      <c r="DY259" s="971"/>
      <c r="DZ259" s="971"/>
      <c r="EA259" s="971"/>
      <c r="EB259" s="971"/>
      <c r="EC259" s="971"/>
      <c r="ED259" s="971"/>
      <c r="EE259" s="971"/>
      <c r="EF259" s="971"/>
      <c r="EG259" s="971"/>
      <c r="EH259" s="971"/>
      <c r="EI259" s="971"/>
      <c r="EJ259" s="971"/>
      <c r="EK259" s="971"/>
      <c r="EL259" s="971"/>
      <c r="EM259" s="971"/>
      <c r="EN259" s="971"/>
      <c r="EO259" s="971"/>
      <c r="EP259" s="971"/>
      <c r="EQ259" s="971"/>
      <c r="ER259" s="971"/>
      <c r="ES259" s="971"/>
      <c r="ET259" s="971"/>
      <c r="EU259" s="971"/>
      <c r="EV259" s="971"/>
      <c r="EW259" s="971"/>
      <c r="EX259" s="971"/>
      <c r="EY259" s="971"/>
      <c r="EZ259" s="971"/>
      <c r="FA259" s="971"/>
      <c r="FB259" s="971"/>
      <c r="FC259" s="971"/>
      <c r="FD259" s="971"/>
      <c r="FE259" s="971"/>
      <c r="FF259" s="971"/>
      <c r="FG259" s="971"/>
      <c r="FH259" s="971"/>
      <c r="FI259" s="971"/>
      <c r="FJ259" s="971"/>
      <c r="FK259" s="971"/>
      <c r="FL259" s="971"/>
      <c r="FM259" s="971"/>
      <c r="FN259" s="971"/>
      <c r="FO259" s="971"/>
      <c r="FP259" s="971"/>
      <c r="FQ259" s="971"/>
      <c r="FR259" s="971"/>
      <c r="FS259" s="971"/>
      <c r="FT259" s="971"/>
      <c r="FU259" s="971"/>
      <c r="FV259" s="971"/>
      <c r="FW259" s="971"/>
      <c r="FX259" s="971"/>
      <c r="FY259" s="971"/>
      <c r="FZ259" s="971"/>
      <c r="GA259" s="971"/>
      <c r="GB259" s="971"/>
      <c r="GC259" s="971"/>
      <c r="GD259" s="971"/>
      <c r="GE259" s="971"/>
      <c r="GF259" s="971"/>
      <c r="GG259" s="971"/>
      <c r="GH259" s="971"/>
      <c r="GI259" s="971"/>
      <c r="GJ259" s="971"/>
      <c r="GK259" s="971"/>
    </row>
    <row r="260" spans="1:193" s="947" customFormat="1">
      <c r="A260" s="935"/>
      <c r="B260" s="936"/>
      <c r="C260" s="945"/>
      <c r="D260" s="945"/>
      <c r="E260" s="946"/>
      <c r="F260" s="946"/>
      <c r="G260" s="946"/>
      <c r="H260" s="945"/>
      <c r="I260" s="945"/>
      <c r="J260" s="945"/>
      <c r="K260" s="945"/>
      <c r="L260" s="945"/>
      <c r="M260" s="945"/>
      <c r="N260" s="945"/>
      <c r="O260" s="945"/>
      <c r="P260" s="945"/>
      <c r="Q260" s="945"/>
      <c r="R260" s="945"/>
      <c r="S260" s="945"/>
      <c r="T260" s="945"/>
      <c r="U260" s="945"/>
      <c r="V260" s="945"/>
      <c r="W260" s="945"/>
      <c r="X260" s="945"/>
      <c r="Y260" s="945"/>
      <c r="Z260" s="945"/>
      <c r="AA260" s="945"/>
      <c r="AB260" s="945"/>
      <c r="AC260" s="945"/>
      <c r="AD260" s="945"/>
      <c r="AE260" s="945"/>
      <c r="AF260" s="945"/>
      <c r="AG260" s="945"/>
      <c r="AH260" s="945"/>
      <c r="AI260" s="945"/>
      <c r="AJ260" s="945"/>
      <c r="AK260" s="945"/>
      <c r="AL260" s="945"/>
      <c r="AM260" s="945"/>
      <c r="AN260" s="945"/>
      <c r="AO260" s="945"/>
      <c r="AP260" s="945"/>
      <c r="AQ260" s="945"/>
      <c r="AR260" s="945"/>
      <c r="AS260" s="945"/>
      <c r="AT260" s="945"/>
      <c r="AU260" s="945"/>
      <c r="AV260" s="945"/>
      <c r="AW260" s="945"/>
      <c r="AX260" s="945"/>
      <c r="AY260" s="945"/>
      <c r="AZ260" s="945"/>
      <c r="BA260" s="945"/>
      <c r="BB260" s="945"/>
      <c r="BC260" s="945"/>
      <c r="BD260" s="945"/>
      <c r="BE260" s="945"/>
      <c r="BF260" s="945"/>
      <c r="BG260" s="973"/>
      <c r="BH260" s="971"/>
      <c r="BI260" s="971"/>
      <c r="BJ260" s="971"/>
      <c r="BK260" s="971"/>
      <c r="BL260" s="971"/>
      <c r="BM260" s="971"/>
      <c r="BN260" s="971"/>
      <c r="BO260" s="971"/>
      <c r="BP260" s="971"/>
      <c r="BQ260" s="971"/>
      <c r="BR260" s="971"/>
      <c r="BS260" s="971"/>
      <c r="BT260" s="971"/>
      <c r="BU260" s="971"/>
      <c r="BV260" s="971"/>
      <c r="BW260" s="971"/>
      <c r="BX260" s="971"/>
      <c r="BY260" s="971"/>
      <c r="BZ260" s="971"/>
      <c r="CA260" s="971"/>
      <c r="CB260" s="971"/>
      <c r="CC260" s="971"/>
      <c r="CD260" s="971"/>
      <c r="CE260" s="971"/>
      <c r="CF260" s="971"/>
      <c r="CG260" s="971"/>
      <c r="CH260" s="971"/>
      <c r="CI260" s="971"/>
      <c r="CJ260" s="971"/>
      <c r="CK260" s="971"/>
      <c r="CL260" s="971"/>
      <c r="CM260" s="971"/>
      <c r="CN260" s="971"/>
      <c r="CO260" s="971"/>
      <c r="CP260" s="971"/>
      <c r="CQ260" s="971"/>
      <c r="CR260" s="971"/>
      <c r="CS260" s="971"/>
      <c r="CT260" s="971"/>
      <c r="CU260" s="971"/>
      <c r="CV260" s="971"/>
      <c r="CW260" s="971"/>
      <c r="CX260" s="971"/>
      <c r="CY260" s="971"/>
      <c r="CZ260" s="971"/>
      <c r="DA260" s="971"/>
      <c r="DB260" s="971"/>
      <c r="DC260" s="971"/>
      <c r="DD260" s="971"/>
      <c r="DE260" s="971"/>
      <c r="DF260" s="971"/>
      <c r="DG260" s="971"/>
      <c r="DH260" s="971"/>
      <c r="DI260" s="971"/>
      <c r="DJ260" s="971"/>
      <c r="DK260" s="971"/>
      <c r="DL260" s="971"/>
      <c r="DM260" s="971"/>
      <c r="DN260" s="971"/>
      <c r="DO260" s="971"/>
      <c r="DP260" s="971"/>
      <c r="DQ260" s="971"/>
      <c r="DR260" s="971"/>
      <c r="DS260" s="971"/>
      <c r="DT260" s="971"/>
      <c r="DU260" s="971"/>
      <c r="DV260" s="971"/>
      <c r="DW260" s="971"/>
      <c r="DX260" s="971"/>
      <c r="DY260" s="971"/>
      <c r="DZ260" s="971"/>
      <c r="EA260" s="971"/>
      <c r="EB260" s="971"/>
      <c r="EC260" s="971"/>
      <c r="ED260" s="971"/>
      <c r="EE260" s="971"/>
      <c r="EF260" s="971"/>
      <c r="EG260" s="971"/>
      <c r="EH260" s="971"/>
      <c r="EI260" s="971"/>
      <c r="EJ260" s="971"/>
      <c r="EK260" s="971"/>
      <c r="EL260" s="971"/>
      <c r="EM260" s="971"/>
      <c r="EN260" s="971"/>
      <c r="EO260" s="971"/>
      <c r="EP260" s="971"/>
      <c r="EQ260" s="971"/>
      <c r="ER260" s="971"/>
      <c r="ES260" s="971"/>
      <c r="ET260" s="971"/>
      <c r="EU260" s="971"/>
      <c r="EV260" s="971"/>
      <c r="EW260" s="971"/>
      <c r="EX260" s="971"/>
      <c r="EY260" s="971"/>
      <c r="EZ260" s="971"/>
      <c r="FA260" s="971"/>
      <c r="FB260" s="971"/>
      <c r="FC260" s="971"/>
      <c r="FD260" s="971"/>
      <c r="FE260" s="971"/>
      <c r="FF260" s="971"/>
      <c r="FG260" s="971"/>
      <c r="FH260" s="971"/>
      <c r="FI260" s="971"/>
      <c r="FJ260" s="971"/>
      <c r="FK260" s="971"/>
      <c r="FL260" s="971"/>
      <c r="FM260" s="971"/>
      <c r="FN260" s="971"/>
      <c r="FO260" s="971"/>
      <c r="FP260" s="971"/>
      <c r="FQ260" s="971"/>
      <c r="FR260" s="971"/>
      <c r="FS260" s="971"/>
      <c r="FT260" s="971"/>
      <c r="FU260" s="971"/>
      <c r="FV260" s="971"/>
      <c r="FW260" s="971"/>
      <c r="FX260" s="971"/>
      <c r="FY260" s="971"/>
      <c r="FZ260" s="971"/>
      <c r="GA260" s="971"/>
      <c r="GB260" s="971"/>
      <c r="GC260" s="971"/>
      <c r="GD260" s="971"/>
      <c r="GE260" s="971"/>
      <c r="GF260" s="971"/>
      <c r="GG260" s="971"/>
      <c r="GH260" s="971"/>
      <c r="GI260" s="971"/>
      <c r="GJ260" s="971"/>
      <c r="GK260" s="971"/>
    </row>
    <row r="261" spans="1:193" s="947" customFormat="1">
      <c r="A261" s="935"/>
      <c r="B261" s="936"/>
      <c r="C261" s="945"/>
      <c r="D261" s="945"/>
      <c r="E261" s="946"/>
      <c r="F261" s="946"/>
      <c r="G261" s="946"/>
      <c r="H261" s="945"/>
      <c r="I261" s="945"/>
      <c r="J261" s="945"/>
      <c r="K261" s="945"/>
      <c r="L261" s="945"/>
      <c r="M261" s="945"/>
      <c r="N261" s="945"/>
      <c r="O261" s="945"/>
      <c r="P261" s="945"/>
      <c r="Q261" s="945"/>
      <c r="R261" s="945"/>
      <c r="S261" s="945"/>
      <c r="T261" s="945"/>
      <c r="U261" s="945"/>
      <c r="V261" s="945"/>
      <c r="W261" s="945"/>
      <c r="X261" s="945"/>
      <c r="Y261" s="945"/>
      <c r="Z261" s="945"/>
      <c r="AA261" s="945"/>
      <c r="AB261" s="945"/>
      <c r="AC261" s="945"/>
      <c r="AD261" s="945"/>
      <c r="AE261" s="945"/>
      <c r="AF261" s="945"/>
      <c r="AG261" s="945"/>
      <c r="AH261" s="945"/>
      <c r="AI261" s="945"/>
      <c r="AJ261" s="945"/>
      <c r="AK261" s="945"/>
      <c r="AL261" s="945"/>
      <c r="AM261" s="945"/>
      <c r="AN261" s="945"/>
      <c r="AO261" s="945"/>
      <c r="AP261" s="945"/>
      <c r="AQ261" s="945"/>
      <c r="AR261" s="945"/>
      <c r="AS261" s="945"/>
      <c r="AT261" s="945"/>
      <c r="AU261" s="945"/>
      <c r="AV261" s="945"/>
      <c r="AW261" s="945"/>
      <c r="AX261" s="945"/>
      <c r="AY261" s="945"/>
      <c r="AZ261" s="945"/>
      <c r="BA261" s="945"/>
      <c r="BB261" s="945"/>
      <c r="BC261" s="945"/>
      <c r="BD261" s="945"/>
      <c r="BE261" s="945"/>
      <c r="BF261" s="945"/>
      <c r="BG261" s="973"/>
      <c r="BH261" s="971"/>
      <c r="BI261" s="971"/>
      <c r="BJ261" s="971"/>
      <c r="BK261" s="971"/>
      <c r="BL261" s="971"/>
      <c r="BM261" s="971"/>
      <c r="BN261" s="971"/>
      <c r="BO261" s="971"/>
      <c r="BP261" s="971"/>
      <c r="BQ261" s="971"/>
      <c r="BR261" s="971"/>
      <c r="BS261" s="971"/>
      <c r="BT261" s="971"/>
      <c r="BU261" s="971"/>
      <c r="BV261" s="971"/>
      <c r="BW261" s="971"/>
      <c r="BX261" s="971"/>
      <c r="BY261" s="971"/>
      <c r="BZ261" s="971"/>
      <c r="CA261" s="971"/>
      <c r="CB261" s="971"/>
      <c r="CC261" s="971"/>
      <c r="CD261" s="971"/>
      <c r="CE261" s="971"/>
      <c r="CF261" s="971"/>
      <c r="CG261" s="971"/>
      <c r="CH261" s="971"/>
      <c r="CI261" s="971"/>
      <c r="CJ261" s="971"/>
      <c r="CK261" s="971"/>
      <c r="CL261" s="971"/>
      <c r="CM261" s="971"/>
      <c r="CN261" s="971"/>
      <c r="CO261" s="971"/>
      <c r="CP261" s="971"/>
      <c r="CQ261" s="971"/>
      <c r="CR261" s="971"/>
      <c r="CS261" s="971"/>
      <c r="CT261" s="971"/>
      <c r="CU261" s="971"/>
      <c r="CV261" s="971"/>
      <c r="CW261" s="971"/>
      <c r="CX261" s="971"/>
      <c r="CY261" s="971"/>
      <c r="CZ261" s="971"/>
      <c r="DA261" s="971"/>
      <c r="DB261" s="971"/>
      <c r="DC261" s="971"/>
      <c r="DD261" s="971"/>
      <c r="DE261" s="971"/>
      <c r="DF261" s="971"/>
      <c r="DG261" s="971"/>
      <c r="DH261" s="971"/>
      <c r="DI261" s="971"/>
      <c r="DJ261" s="971"/>
      <c r="DK261" s="971"/>
      <c r="DL261" s="971"/>
      <c r="DM261" s="971"/>
      <c r="DN261" s="971"/>
      <c r="DO261" s="971"/>
      <c r="DP261" s="971"/>
      <c r="DQ261" s="971"/>
      <c r="DR261" s="971"/>
      <c r="DS261" s="971"/>
      <c r="DT261" s="971"/>
      <c r="DU261" s="971"/>
      <c r="DV261" s="971"/>
      <c r="DW261" s="971"/>
      <c r="DX261" s="971"/>
      <c r="DY261" s="971"/>
      <c r="DZ261" s="971"/>
      <c r="EA261" s="971"/>
      <c r="EB261" s="971"/>
      <c r="EC261" s="971"/>
      <c r="ED261" s="971"/>
      <c r="EE261" s="971"/>
      <c r="EF261" s="971"/>
      <c r="EG261" s="971"/>
      <c r="EH261" s="971"/>
      <c r="EI261" s="971"/>
      <c r="EJ261" s="971"/>
      <c r="EK261" s="971"/>
      <c r="EL261" s="971"/>
      <c r="EM261" s="971"/>
      <c r="EN261" s="971"/>
      <c r="EO261" s="971"/>
      <c r="EP261" s="971"/>
      <c r="EQ261" s="971"/>
      <c r="ER261" s="971"/>
      <c r="ES261" s="971"/>
      <c r="ET261" s="971"/>
      <c r="EU261" s="971"/>
      <c r="EV261" s="971"/>
      <c r="EW261" s="971"/>
      <c r="EX261" s="971"/>
      <c r="EY261" s="971"/>
      <c r="EZ261" s="971"/>
      <c r="FA261" s="971"/>
      <c r="FB261" s="971"/>
      <c r="FC261" s="971"/>
      <c r="FD261" s="971"/>
      <c r="FE261" s="971"/>
      <c r="FF261" s="971"/>
      <c r="FG261" s="971"/>
      <c r="FH261" s="971"/>
      <c r="FI261" s="971"/>
      <c r="FJ261" s="971"/>
      <c r="FK261" s="971"/>
      <c r="FL261" s="971"/>
      <c r="FM261" s="971"/>
      <c r="FN261" s="971"/>
      <c r="FO261" s="971"/>
      <c r="FP261" s="971"/>
      <c r="FQ261" s="971"/>
      <c r="FR261" s="971"/>
      <c r="FS261" s="971"/>
      <c r="FT261" s="971"/>
      <c r="FU261" s="971"/>
      <c r="FV261" s="971"/>
      <c r="FW261" s="971"/>
      <c r="FX261" s="971"/>
      <c r="FY261" s="971"/>
      <c r="FZ261" s="971"/>
      <c r="GA261" s="971"/>
      <c r="GB261" s="971"/>
      <c r="GC261" s="971"/>
      <c r="GD261" s="971"/>
      <c r="GE261" s="971"/>
      <c r="GF261" s="971"/>
      <c r="GG261" s="971"/>
      <c r="GH261" s="971"/>
      <c r="GI261" s="971"/>
      <c r="GJ261" s="971"/>
      <c r="GK261" s="971"/>
    </row>
    <row r="262" spans="1:193" s="947" customFormat="1">
      <c r="A262" s="935"/>
      <c r="B262" s="936"/>
      <c r="C262" s="945"/>
      <c r="D262" s="945"/>
      <c r="E262" s="946"/>
      <c r="F262" s="946"/>
      <c r="G262" s="946"/>
      <c r="H262" s="945"/>
      <c r="I262" s="945"/>
      <c r="J262" s="945"/>
      <c r="K262" s="945"/>
      <c r="L262" s="945"/>
      <c r="M262" s="945"/>
      <c r="N262" s="945"/>
      <c r="O262" s="945"/>
      <c r="P262" s="945"/>
      <c r="Q262" s="945"/>
      <c r="R262" s="945"/>
      <c r="S262" s="945"/>
      <c r="T262" s="945"/>
      <c r="U262" s="945"/>
      <c r="V262" s="945"/>
      <c r="W262" s="945"/>
      <c r="X262" s="945"/>
      <c r="Y262" s="945"/>
      <c r="Z262" s="945"/>
      <c r="AA262" s="945"/>
      <c r="AB262" s="945"/>
      <c r="AC262" s="945"/>
      <c r="AD262" s="945"/>
      <c r="AE262" s="945"/>
      <c r="AF262" s="945"/>
      <c r="AG262" s="945"/>
      <c r="AH262" s="945"/>
      <c r="AI262" s="945"/>
      <c r="AJ262" s="945"/>
      <c r="AK262" s="945"/>
      <c r="AL262" s="945"/>
      <c r="AM262" s="945"/>
      <c r="AN262" s="945"/>
      <c r="AO262" s="945"/>
      <c r="AP262" s="945"/>
      <c r="AQ262" s="945"/>
      <c r="AR262" s="945"/>
      <c r="AS262" s="945"/>
      <c r="AT262" s="945"/>
      <c r="AU262" s="945"/>
      <c r="AV262" s="945"/>
      <c r="AW262" s="945"/>
      <c r="AX262" s="945"/>
      <c r="AY262" s="945"/>
      <c r="AZ262" s="945"/>
      <c r="BA262" s="945"/>
      <c r="BB262" s="945"/>
      <c r="BC262" s="945"/>
      <c r="BD262" s="945"/>
      <c r="BE262" s="945"/>
      <c r="BF262" s="945"/>
      <c r="BG262" s="973"/>
      <c r="BH262" s="971"/>
      <c r="BI262" s="971"/>
      <c r="BJ262" s="971"/>
      <c r="BK262" s="971"/>
      <c r="BL262" s="971"/>
      <c r="BM262" s="971"/>
      <c r="BN262" s="971"/>
      <c r="BO262" s="971"/>
      <c r="BP262" s="971"/>
      <c r="BQ262" s="971"/>
      <c r="BR262" s="971"/>
      <c r="BS262" s="971"/>
      <c r="BT262" s="971"/>
      <c r="BU262" s="971"/>
      <c r="BV262" s="971"/>
      <c r="BW262" s="971"/>
      <c r="BX262" s="971"/>
      <c r="BY262" s="971"/>
      <c r="BZ262" s="971"/>
      <c r="CA262" s="971"/>
      <c r="CB262" s="971"/>
      <c r="CC262" s="971"/>
      <c r="CD262" s="971"/>
      <c r="CE262" s="971"/>
      <c r="CF262" s="971"/>
      <c r="CG262" s="971"/>
      <c r="CH262" s="971"/>
      <c r="CI262" s="971"/>
      <c r="CJ262" s="971"/>
      <c r="CK262" s="971"/>
      <c r="CL262" s="971"/>
      <c r="CM262" s="971"/>
      <c r="CN262" s="971"/>
      <c r="CO262" s="971"/>
      <c r="CP262" s="971"/>
      <c r="CQ262" s="971"/>
      <c r="CR262" s="971"/>
      <c r="CS262" s="971"/>
      <c r="CT262" s="971"/>
      <c r="CU262" s="971"/>
      <c r="CV262" s="971"/>
      <c r="CW262" s="971"/>
      <c r="CX262" s="971"/>
      <c r="CY262" s="971"/>
      <c r="CZ262" s="971"/>
      <c r="DA262" s="971"/>
      <c r="DB262" s="971"/>
      <c r="DC262" s="971"/>
      <c r="DD262" s="971"/>
      <c r="DE262" s="971"/>
      <c r="DF262" s="971"/>
      <c r="DG262" s="971"/>
      <c r="DH262" s="971"/>
      <c r="DI262" s="971"/>
      <c r="DJ262" s="971"/>
      <c r="DK262" s="971"/>
      <c r="DL262" s="971"/>
      <c r="DM262" s="971"/>
      <c r="DN262" s="971"/>
      <c r="DO262" s="971"/>
      <c r="DP262" s="971"/>
      <c r="DQ262" s="971"/>
      <c r="DR262" s="971"/>
      <c r="DS262" s="971"/>
      <c r="DT262" s="971"/>
      <c r="DU262" s="971"/>
      <c r="DV262" s="971"/>
      <c r="DW262" s="971"/>
      <c r="DX262" s="971"/>
      <c r="DY262" s="971"/>
      <c r="DZ262" s="971"/>
      <c r="EA262" s="971"/>
      <c r="EB262" s="971"/>
      <c r="EC262" s="971"/>
      <c r="ED262" s="971"/>
      <c r="EE262" s="971"/>
      <c r="EF262" s="971"/>
      <c r="EG262" s="971"/>
      <c r="EH262" s="971"/>
      <c r="EI262" s="971"/>
      <c r="EJ262" s="971"/>
      <c r="EK262" s="971"/>
      <c r="EL262" s="971"/>
      <c r="EM262" s="971"/>
      <c r="EN262" s="971"/>
      <c r="EO262" s="971"/>
      <c r="EP262" s="971"/>
      <c r="EQ262" s="971"/>
      <c r="ER262" s="971"/>
      <c r="ES262" s="971"/>
      <c r="ET262" s="971"/>
      <c r="EU262" s="971"/>
      <c r="EV262" s="971"/>
      <c r="EW262" s="971"/>
      <c r="EX262" s="971"/>
      <c r="EY262" s="971"/>
      <c r="EZ262" s="971"/>
      <c r="FA262" s="971"/>
      <c r="FB262" s="971"/>
      <c r="FC262" s="971"/>
      <c r="FD262" s="971"/>
      <c r="FE262" s="971"/>
      <c r="FF262" s="971"/>
      <c r="FG262" s="971"/>
      <c r="FH262" s="971"/>
      <c r="FI262" s="971"/>
      <c r="FJ262" s="971"/>
      <c r="FK262" s="971"/>
      <c r="FL262" s="971"/>
      <c r="FM262" s="971"/>
      <c r="FN262" s="971"/>
      <c r="FO262" s="971"/>
      <c r="FP262" s="971"/>
      <c r="FQ262" s="971"/>
      <c r="FR262" s="971"/>
      <c r="FS262" s="971"/>
      <c r="FT262" s="971"/>
      <c r="FU262" s="971"/>
      <c r="FV262" s="971"/>
      <c r="FW262" s="971"/>
      <c r="FX262" s="971"/>
      <c r="FY262" s="971"/>
      <c r="FZ262" s="971"/>
      <c r="GA262" s="971"/>
      <c r="GB262" s="971"/>
      <c r="GC262" s="971"/>
      <c r="GD262" s="971"/>
      <c r="GE262" s="971"/>
      <c r="GF262" s="971"/>
      <c r="GG262" s="971"/>
      <c r="GH262" s="971"/>
      <c r="GI262" s="971"/>
      <c r="GJ262" s="971"/>
      <c r="GK262" s="971"/>
    </row>
    <row r="263" spans="1:193" s="947" customFormat="1">
      <c r="A263" s="935"/>
      <c r="B263" s="936"/>
      <c r="C263" s="945"/>
      <c r="D263" s="945"/>
      <c r="E263" s="946"/>
      <c r="F263" s="946"/>
      <c r="G263" s="946"/>
      <c r="H263" s="945"/>
      <c r="I263" s="945"/>
      <c r="J263" s="945"/>
      <c r="K263" s="945"/>
      <c r="L263" s="945"/>
      <c r="M263" s="945"/>
      <c r="N263" s="945"/>
      <c r="O263" s="945"/>
      <c r="P263" s="945"/>
      <c r="Q263" s="945"/>
      <c r="R263" s="945"/>
      <c r="S263" s="945"/>
      <c r="T263" s="945"/>
      <c r="U263" s="945"/>
      <c r="V263" s="945"/>
      <c r="W263" s="945"/>
      <c r="X263" s="945"/>
      <c r="Y263" s="945"/>
      <c r="Z263" s="945"/>
      <c r="AA263" s="945"/>
      <c r="AB263" s="945"/>
      <c r="AC263" s="945"/>
      <c r="AD263" s="945"/>
      <c r="AE263" s="945"/>
      <c r="AF263" s="945"/>
      <c r="AG263" s="945"/>
      <c r="AH263" s="945"/>
      <c r="AI263" s="945"/>
      <c r="AJ263" s="945"/>
      <c r="AK263" s="945"/>
      <c r="AL263" s="945"/>
      <c r="AM263" s="945"/>
      <c r="AN263" s="945"/>
      <c r="AO263" s="945"/>
      <c r="AP263" s="945"/>
      <c r="AQ263" s="945"/>
      <c r="AR263" s="945"/>
      <c r="AS263" s="945"/>
      <c r="AT263" s="945"/>
      <c r="AU263" s="945"/>
      <c r="AV263" s="945"/>
      <c r="AW263" s="945"/>
      <c r="AX263" s="945"/>
      <c r="AY263" s="945"/>
      <c r="AZ263" s="945"/>
      <c r="BA263" s="945"/>
      <c r="BB263" s="945"/>
      <c r="BC263" s="945"/>
      <c r="BD263" s="945"/>
      <c r="BE263" s="945"/>
      <c r="BF263" s="945"/>
      <c r="BG263" s="973"/>
      <c r="BH263" s="971"/>
      <c r="BI263" s="971"/>
      <c r="BJ263" s="971"/>
      <c r="BK263" s="971"/>
      <c r="BL263" s="971"/>
      <c r="BM263" s="971"/>
      <c r="BN263" s="971"/>
      <c r="BO263" s="971"/>
      <c r="BP263" s="971"/>
      <c r="BQ263" s="971"/>
      <c r="BR263" s="971"/>
      <c r="BS263" s="971"/>
      <c r="BT263" s="971"/>
      <c r="BU263" s="971"/>
      <c r="BV263" s="971"/>
      <c r="BW263" s="971"/>
      <c r="BX263" s="971"/>
      <c r="BY263" s="971"/>
      <c r="BZ263" s="971"/>
      <c r="CA263" s="971"/>
      <c r="CB263" s="971"/>
      <c r="CC263" s="971"/>
      <c r="CD263" s="971"/>
      <c r="CE263" s="971"/>
      <c r="CF263" s="971"/>
      <c r="CG263" s="971"/>
      <c r="CH263" s="971"/>
      <c r="CI263" s="971"/>
      <c r="CJ263" s="971"/>
      <c r="CK263" s="971"/>
      <c r="CL263" s="971"/>
      <c r="CM263" s="971"/>
      <c r="CN263" s="971"/>
      <c r="CO263" s="971"/>
      <c r="CP263" s="971"/>
      <c r="CQ263" s="971"/>
      <c r="CR263" s="971"/>
      <c r="CS263" s="971"/>
      <c r="CT263" s="971"/>
      <c r="CU263" s="971"/>
      <c r="CV263" s="971"/>
      <c r="CW263" s="971"/>
      <c r="CX263" s="971"/>
      <c r="CY263" s="971"/>
      <c r="CZ263" s="971"/>
      <c r="DA263" s="971"/>
      <c r="DB263" s="971"/>
      <c r="DC263" s="971"/>
      <c r="DD263" s="971"/>
      <c r="DE263" s="971"/>
      <c r="DF263" s="971"/>
      <c r="DG263" s="971"/>
      <c r="DH263" s="971"/>
      <c r="DI263" s="971"/>
      <c r="DJ263" s="971"/>
      <c r="DK263" s="971"/>
      <c r="DL263" s="971"/>
      <c r="DM263" s="971"/>
      <c r="DN263" s="971"/>
      <c r="DO263" s="971"/>
      <c r="DP263" s="971"/>
      <c r="DQ263" s="971"/>
      <c r="DR263" s="971"/>
      <c r="DS263" s="971"/>
      <c r="DT263" s="971"/>
      <c r="DU263" s="971"/>
      <c r="DV263" s="971"/>
      <c r="DW263" s="971"/>
      <c r="DX263" s="971"/>
      <c r="DY263" s="971"/>
      <c r="DZ263" s="971"/>
      <c r="EA263" s="971"/>
      <c r="EB263" s="971"/>
      <c r="EC263" s="971"/>
      <c r="ED263" s="971"/>
      <c r="EE263" s="971"/>
      <c r="EF263" s="971"/>
      <c r="EG263" s="971"/>
      <c r="EH263" s="971"/>
      <c r="EI263" s="971"/>
      <c r="EJ263" s="971"/>
      <c r="EK263" s="971"/>
      <c r="EL263" s="971"/>
      <c r="EM263" s="971"/>
      <c r="EN263" s="971"/>
      <c r="EO263" s="971"/>
      <c r="EP263" s="971"/>
      <c r="EQ263" s="971"/>
      <c r="ER263" s="971"/>
      <c r="ES263" s="971"/>
      <c r="ET263" s="971"/>
      <c r="EU263" s="971"/>
      <c r="EV263" s="971"/>
      <c r="EW263" s="971"/>
      <c r="EX263" s="971"/>
      <c r="EY263" s="971"/>
      <c r="EZ263" s="971"/>
      <c r="FA263" s="971"/>
      <c r="FB263" s="971"/>
      <c r="FC263" s="971"/>
      <c r="FD263" s="971"/>
      <c r="FE263" s="971"/>
      <c r="FF263" s="971"/>
      <c r="FG263" s="971"/>
      <c r="FH263" s="971"/>
      <c r="FI263" s="971"/>
      <c r="FJ263" s="971"/>
      <c r="FK263" s="971"/>
      <c r="FL263" s="971"/>
      <c r="FM263" s="971"/>
      <c r="FN263" s="971"/>
      <c r="FO263" s="971"/>
      <c r="FP263" s="971"/>
      <c r="FQ263" s="971"/>
      <c r="FR263" s="971"/>
      <c r="FS263" s="971"/>
      <c r="FT263" s="971"/>
      <c r="FU263" s="971"/>
      <c r="FV263" s="971"/>
      <c r="FW263" s="971"/>
      <c r="FX263" s="971"/>
      <c r="FY263" s="971"/>
      <c r="FZ263" s="971"/>
      <c r="GA263" s="971"/>
      <c r="GB263" s="971"/>
      <c r="GC263" s="971"/>
      <c r="GD263" s="971"/>
      <c r="GE263" s="971"/>
      <c r="GF263" s="971"/>
      <c r="GG263" s="971"/>
      <c r="GH263" s="971"/>
      <c r="GI263" s="971"/>
      <c r="GJ263" s="971"/>
      <c r="GK263" s="971"/>
    </row>
    <row r="264" spans="1:193" s="947" customFormat="1">
      <c r="A264" s="935"/>
      <c r="B264" s="936"/>
      <c r="C264" s="945"/>
      <c r="D264" s="945"/>
      <c r="E264" s="946"/>
      <c r="F264" s="946"/>
      <c r="G264" s="946"/>
      <c r="H264" s="945"/>
      <c r="I264" s="945"/>
      <c r="J264" s="945"/>
      <c r="K264" s="945"/>
      <c r="L264" s="945"/>
      <c r="M264" s="945"/>
      <c r="N264" s="945"/>
      <c r="O264" s="945"/>
      <c r="P264" s="945"/>
      <c r="Q264" s="945"/>
      <c r="R264" s="945"/>
      <c r="S264" s="945"/>
      <c r="T264" s="945"/>
      <c r="U264" s="945"/>
      <c r="V264" s="945"/>
      <c r="W264" s="945"/>
      <c r="X264" s="945"/>
      <c r="Y264" s="945"/>
      <c r="Z264" s="945"/>
      <c r="AA264" s="945"/>
      <c r="AB264" s="945"/>
      <c r="AC264" s="945"/>
      <c r="AD264" s="945"/>
      <c r="AE264" s="945"/>
      <c r="AF264" s="945"/>
      <c r="AG264" s="945"/>
      <c r="AH264" s="945"/>
      <c r="AI264" s="945"/>
      <c r="AJ264" s="945"/>
      <c r="AK264" s="945"/>
      <c r="AL264" s="945"/>
      <c r="AM264" s="945"/>
      <c r="AN264" s="945"/>
      <c r="AO264" s="945"/>
      <c r="AP264" s="945"/>
      <c r="AQ264" s="945"/>
      <c r="AR264" s="945"/>
      <c r="AS264" s="945"/>
      <c r="AT264" s="945"/>
      <c r="AU264" s="945"/>
      <c r="AV264" s="945"/>
      <c r="AW264" s="945"/>
      <c r="AX264" s="945"/>
      <c r="AY264" s="945"/>
      <c r="AZ264" s="945"/>
      <c r="BA264" s="945"/>
      <c r="BB264" s="945"/>
      <c r="BC264" s="945"/>
      <c r="BD264" s="945"/>
      <c r="BE264" s="945"/>
      <c r="BF264" s="945"/>
      <c r="BG264" s="973"/>
      <c r="BH264" s="971"/>
      <c r="BI264" s="971"/>
      <c r="BJ264" s="971"/>
      <c r="BK264" s="971"/>
      <c r="BL264" s="971"/>
      <c r="BM264" s="971"/>
      <c r="BN264" s="971"/>
      <c r="BO264" s="971"/>
      <c r="BP264" s="971"/>
      <c r="BQ264" s="971"/>
      <c r="BR264" s="971"/>
      <c r="BS264" s="971"/>
      <c r="BT264" s="971"/>
      <c r="BU264" s="971"/>
      <c r="BV264" s="971"/>
      <c r="BW264" s="971"/>
      <c r="BX264" s="971"/>
      <c r="BY264" s="971"/>
      <c r="BZ264" s="971"/>
      <c r="CA264" s="971"/>
      <c r="CB264" s="971"/>
      <c r="CC264" s="971"/>
      <c r="CD264" s="971"/>
      <c r="CE264" s="971"/>
      <c r="CF264" s="971"/>
      <c r="CG264" s="971"/>
      <c r="CH264" s="971"/>
      <c r="CI264" s="971"/>
      <c r="CJ264" s="971"/>
      <c r="CK264" s="971"/>
      <c r="CL264" s="971"/>
      <c r="CM264" s="971"/>
      <c r="CN264" s="971"/>
      <c r="CO264" s="971"/>
      <c r="CP264" s="971"/>
      <c r="CQ264" s="971"/>
      <c r="CR264" s="971"/>
      <c r="CS264" s="971"/>
      <c r="CT264" s="971"/>
      <c r="CU264" s="971"/>
      <c r="CV264" s="971"/>
      <c r="CW264" s="971"/>
      <c r="CX264" s="971"/>
      <c r="CY264" s="971"/>
      <c r="CZ264" s="971"/>
      <c r="DA264" s="971"/>
      <c r="DB264" s="971"/>
      <c r="DC264" s="971"/>
      <c r="DD264" s="971"/>
      <c r="DE264" s="971"/>
      <c r="DF264" s="971"/>
      <c r="DG264" s="971"/>
      <c r="DH264" s="971"/>
      <c r="DI264" s="971"/>
      <c r="DJ264" s="971"/>
      <c r="DK264" s="971"/>
      <c r="DL264" s="971"/>
      <c r="DM264" s="971"/>
      <c r="DN264" s="971"/>
      <c r="DO264" s="971"/>
      <c r="DP264" s="971"/>
      <c r="DQ264" s="971"/>
      <c r="DR264" s="971"/>
      <c r="DS264" s="971"/>
      <c r="DT264" s="971"/>
      <c r="DU264" s="971"/>
      <c r="DV264" s="971"/>
      <c r="DW264" s="971"/>
      <c r="DX264" s="971"/>
      <c r="DY264" s="971"/>
      <c r="DZ264" s="971"/>
      <c r="EA264" s="971"/>
      <c r="EB264" s="971"/>
      <c r="EC264" s="971"/>
      <c r="ED264" s="971"/>
      <c r="EE264" s="971"/>
      <c r="EF264" s="971"/>
      <c r="EG264" s="971"/>
      <c r="EH264" s="971"/>
      <c r="EI264" s="971"/>
      <c r="EJ264" s="971"/>
      <c r="EK264" s="971"/>
      <c r="EL264" s="971"/>
      <c r="EM264" s="971"/>
      <c r="EN264" s="971"/>
      <c r="EO264" s="971"/>
      <c r="EP264" s="971"/>
      <c r="EQ264" s="971"/>
      <c r="ER264" s="971"/>
      <c r="ES264" s="971"/>
      <c r="ET264" s="971"/>
      <c r="EU264" s="971"/>
      <c r="EV264" s="971"/>
      <c r="EW264" s="971"/>
      <c r="EX264" s="971"/>
      <c r="EY264" s="971"/>
      <c r="EZ264" s="971"/>
      <c r="FA264" s="971"/>
      <c r="FB264" s="971"/>
      <c r="FC264" s="971"/>
      <c r="FD264" s="971"/>
      <c r="FE264" s="971"/>
      <c r="FF264" s="971"/>
      <c r="FG264" s="971"/>
      <c r="FH264" s="971"/>
      <c r="FI264" s="971"/>
      <c r="FJ264" s="971"/>
      <c r="FK264" s="971"/>
      <c r="FL264" s="971"/>
      <c r="FM264" s="971"/>
      <c r="FN264" s="971"/>
      <c r="FO264" s="971"/>
      <c r="FP264" s="971"/>
      <c r="FQ264" s="971"/>
      <c r="FR264" s="971"/>
      <c r="FS264" s="971"/>
      <c r="FT264" s="971"/>
      <c r="FU264" s="971"/>
      <c r="FV264" s="971"/>
      <c r="FW264" s="971"/>
      <c r="FX264" s="971"/>
      <c r="FY264" s="971"/>
      <c r="FZ264" s="971"/>
      <c r="GA264" s="971"/>
      <c r="GB264" s="971"/>
      <c r="GC264" s="971"/>
      <c r="GD264" s="971"/>
      <c r="GE264" s="971"/>
      <c r="GF264" s="971"/>
      <c r="GG264" s="971"/>
      <c r="GH264" s="971"/>
      <c r="GI264" s="971"/>
      <c r="GJ264" s="971"/>
      <c r="GK264" s="971"/>
    </row>
    <row r="265" spans="1:193" s="947" customFormat="1">
      <c r="A265" s="935"/>
      <c r="B265" s="936"/>
      <c r="C265" s="945"/>
      <c r="D265" s="945"/>
      <c r="E265" s="946"/>
      <c r="F265" s="946"/>
      <c r="G265" s="946"/>
      <c r="H265" s="945"/>
      <c r="I265" s="945"/>
      <c r="J265" s="945"/>
      <c r="K265" s="945"/>
      <c r="L265" s="945"/>
      <c r="M265" s="945"/>
      <c r="N265" s="945"/>
      <c r="O265" s="945"/>
      <c r="P265" s="945"/>
      <c r="Q265" s="945"/>
      <c r="R265" s="945"/>
      <c r="S265" s="945"/>
      <c r="T265" s="945"/>
      <c r="U265" s="945"/>
      <c r="V265" s="945"/>
      <c r="W265" s="945"/>
      <c r="X265" s="945"/>
      <c r="Y265" s="945"/>
      <c r="Z265" s="945"/>
      <c r="AA265" s="945"/>
      <c r="AB265" s="945"/>
      <c r="AC265" s="945"/>
      <c r="AD265" s="945"/>
      <c r="AE265" s="945"/>
      <c r="AF265" s="945"/>
      <c r="AG265" s="945"/>
      <c r="AH265" s="945"/>
      <c r="AI265" s="945"/>
      <c r="AJ265" s="945"/>
      <c r="AK265" s="945"/>
      <c r="AL265" s="945"/>
      <c r="AM265" s="945"/>
      <c r="AN265" s="945"/>
      <c r="AO265" s="945"/>
      <c r="AP265" s="945"/>
      <c r="AQ265" s="945"/>
      <c r="AR265" s="945"/>
      <c r="AS265" s="945"/>
      <c r="AT265" s="945"/>
      <c r="AU265" s="945"/>
      <c r="AV265" s="945"/>
      <c r="AW265" s="945"/>
      <c r="AX265" s="945"/>
      <c r="AY265" s="945"/>
      <c r="AZ265" s="945"/>
      <c r="BA265" s="945"/>
      <c r="BB265" s="945"/>
      <c r="BC265" s="945"/>
      <c r="BD265" s="945"/>
      <c r="BE265" s="945"/>
      <c r="BF265" s="945"/>
      <c r="BG265" s="973"/>
      <c r="BH265" s="971"/>
      <c r="BI265" s="971"/>
      <c r="BJ265" s="971"/>
      <c r="BK265" s="971"/>
      <c r="BL265" s="971"/>
      <c r="BM265" s="971"/>
      <c r="BN265" s="971"/>
      <c r="BO265" s="971"/>
      <c r="BP265" s="971"/>
      <c r="BQ265" s="971"/>
      <c r="BR265" s="971"/>
      <c r="BS265" s="971"/>
      <c r="BT265" s="971"/>
      <c r="BU265" s="971"/>
      <c r="BV265" s="971"/>
      <c r="BW265" s="971"/>
      <c r="BX265" s="971"/>
      <c r="BY265" s="971"/>
      <c r="BZ265" s="971"/>
      <c r="CA265" s="971"/>
      <c r="CB265" s="971"/>
      <c r="CC265" s="971"/>
      <c r="CD265" s="971"/>
      <c r="CE265" s="971"/>
      <c r="CF265" s="971"/>
      <c r="CG265" s="971"/>
      <c r="CH265" s="971"/>
      <c r="CI265" s="971"/>
      <c r="CJ265" s="971"/>
      <c r="CK265" s="971"/>
      <c r="CL265" s="971"/>
      <c r="CM265" s="971"/>
      <c r="CN265" s="971"/>
      <c r="CO265" s="971"/>
      <c r="CP265" s="971"/>
      <c r="CQ265" s="971"/>
      <c r="CR265" s="971"/>
      <c r="CS265" s="971"/>
      <c r="CT265" s="971"/>
      <c r="CU265" s="971"/>
      <c r="CV265" s="971"/>
      <c r="CW265" s="971"/>
      <c r="CX265" s="971"/>
      <c r="CY265" s="971"/>
      <c r="CZ265" s="971"/>
      <c r="DA265" s="971"/>
      <c r="DB265" s="971"/>
      <c r="DC265" s="971"/>
      <c r="DD265" s="971"/>
      <c r="DE265" s="971"/>
      <c r="DF265" s="971"/>
      <c r="DG265" s="971"/>
      <c r="DH265" s="971"/>
      <c r="DI265" s="971"/>
      <c r="DJ265" s="971"/>
      <c r="DK265" s="971"/>
      <c r="DL265" s="971"/>
      <c r="DM265" s="971"/>
      <c r="DN265" s="971"/>
      <c r="DO265" s="971"/>
      <c r="DP265" s="971"/>
      <c r="DQ265" s="971"/>
      <c r="DR265" s="971"/>
      <c r="DS265" s="971"/>
      <c r="DT265" s="971"/>
      <c r="DU265" s="971"/>
      <c r="DV265" s="971"/>
      <c r="DW265" s="971"/>
      <c r="DX265" s="971"/>
      <c r="DY265" s="971"/>
      <c r="DZ265" s="971"/>
      <c r="EA265" s="971"/>
      <c r="EB265" s="971"/>
      <c r="EC265" s="971"/>
      <c r="ED265" s="971"/>
      <c r="EE265" s="971"/>
      <c r="EF265" s="971"/>
      <c r="EG265" s="971"/>
      <c r="EH265" s="971"/>
      <c r="EI265" s="971"/>
      <c r="EJ265" s="971"/>
      <c r="EK265" s="971"/>
      <c r="EL265" s="971"/>
      <c r="EM265" s="971"/>
      <c r="EN265" s="971"/>
      <c r="EO265" s="971"/>
      <c r="EP265" s="971"/>
      <c r="EQ265" s="971"/>
      <c r="ER265" s="971"/>
      <c r="ES265" s="971"/>
      <c r="ET265" s="971"/>
      <c r="EU265" s="971"/>
      <c r="EV265" s="971"/>
      <c r="EW265" s="971"/>
      <c r="EX265" s="971"/>
      <c r="EY265" s="971"/>
      <c r="EZ265" s="971"/>
      <c r="FA265" s="971"/>
      <c r="FB265" s="971"/>
      <c r="FC265" s="971"/>
      <c r="FD265" s="971"/>
      <c r="FE265" s="971"/>
      <c r="FF265" s="971"/>
      <c r="FG265" s="971"/>
      <c r="FH265" s="971"/>
      <c r="FI265" s="971"/>
      <c r="FJ265" s="971"/>
      <c r="FK265" s="971"/>
      <c r="FL265" s="971"/>
      <c r="FM265" s="971"/>
      <c r="FN265" s="971"/>
      <c r="FO265" s="971"/>
      <c r="FP265" s="971"/>
      <c r="FQ265" s="971"/>
      <c r="FR265" s="971"/>
      <c r="FS265" s="971"/>
      <c r="FT265" s="971"/>
      <c r="FU265" s="971"/>
      <c r="FV265" s="971"/>
      <c r="FW265" s="971"/>
      <c r="FX265" s="971"/>
      <c r="FY265" s="971"/>
      <c r="FZ265" s="971"/>
      <c r="GA265" s="971"/>
      <c r="GB265" s="971"/>
      <c r="GC265" s="971"/>
      <c r="GD265" s="971"/>
      <c r="GE265" s="971"/>
      <c r="GF265" s="971"/>
      <c r="GG265" s="971"/>
      <c r="GH265" s="971"/>
      <c r="GI265" s="971"/>
      <c r="GJ265" s="971"/>
      <c r="GK265" s="971"/>
    </row>
    <row r="266" spans="1:193" s="947" customFormat="1">
      <c r="A266" s="935"/>
      <c r="B266" s="936"/>
      <c r="C266" s="945"/>
      <c r="D266" s="945"/>
      <c r="E266" s="946"/>
      <c r="F266" s="946"/>
      <c r="G266" s="946"/>
      <c r="H266" s="945"/>
      <c r="I266" s="945"/>
      <c r="J266" s="945"/>
      <c r="K266" s="945"/>
      <c r="L266" s="945"/>
      <c r="M266" s="945"/>
      <c r="N266" s="945"/>
      <c r="O266" s="945"/>
      <c r="P266" s="945"/>
      <c r="Q266" s="945"/>
      <c r="R266" s="945"/>
      <c r="S266" s="945"/>
      <c r="T266" s="945"/>
      <c r="U266" s="945"/>
      <c r="V266" s="945"/>
      <c r="W266" s="945"/>
      <c r="X266" s="945"/>
      <c r="Y266" s="945"/>
      <c r="Z266" s="945"/>
      <c r="AA266" s="945"/>
      <c r="AB266" s="945"/>
      <c r="AC266" s="945"/>
      <c r="AD266" s="945"/>
      <c r="AE266" s="945"/>
      <c r="AF266" s="945"/>
      <c r="AG266" s="945"/>
      <c r="AH266" s="945"/>
      <c r="AI266" s="945"/>
      <c r="AJ266" s="945"/>
      <c r="AK266" s="945"/>
      <c r="AL266" s="945"/>
      <c r="AM266" s="945"/>
      <c r="AN266" s="945"/>
      <c r="AO266" s="945"/>
      <c r="AP266" s="945"/>
      <c r="AQ266" s="945"/>
      <c r="AR266" s="945"/>
      <c r="AS266" s="945"/>
      <c r="AT266" s="945"/>
      <c r="AU266" s="945"/>
      <c r="AV266" s="945"/>
      <c r="AW266" s="945"/>
      <c r="AX266" s="945"/>
      <c r="AY266" s="945"/>
      <c r="AZ266" s="945"/>
      <c r="BA266" s="945"/>
      <c r="BB266" s="945"/>
      <c r="BC266" s="945"/>
      <c r="BD266" s="945"/>
      <c r="BE266" s="945"/>
      <c r="BF266" s="945"/>
      <c r="BG266" s="973"/>
      <c r="BH266" s="971"/>
      <c r="BI266" s="971"/>
      <c r="BJ266" s="971"/>
      <c r="BK266" s="971"/>
      <c r="BL266" s="971"/>
      <c r="BM266" s="971"/>
      <c r="BN266" s="971"/>
      <c r="BO266" s="971"/>
      <c r="BP266" s="971"/>
      <c r="BQ266" s="971"/>
      <c r="BR266" s="971"/>
      <c r="BS266" s="971"/>
      <c r="BT266" s="971"/>
      <c r="BU266" s="971"/>
      <c r="BV266" s="971"/>
      <c r="BW266" s="971"/>
      <c r="BX266" s="971"/>
      <c r="BY266" s="971"/>
      <c r="BZ266" s="971"/>
      <c r="CA266" s="971"/>
      <c r="CB266" s="971"/>
      <c r="CC266" s="971"/>
      <c r="CD266" s="971"/>
      <c r="CE266" s="971"/>
      <c r="CF266" s="971"/>
      <c r="CG266" s="971"/>
      <c r="CH266" s="971"/>
      <c r="CI266" s="971"/>
      <c r="CJ266" s="971"/>
      <c r="CK266" s="971"/>
      <c r="CL266" s="971"/>
      <c r="CM266" s="971"/>
      <c r="CN266" s="971"/>
      <c r="CO266" s="971"/>
      <c r="CP266" s="971"/>
      <c r="CQ266" s="971"/>
      <c r="CR266" s="971"/>
      <c r="CS266" s="971"/>
      <c r="CT266" s="971"/>
      <c r="CU266" s="971"/>
      <c r="CV266" s="971"/>
      <c r="CW266" s="971"/>
      <c r="CX266" s="971"/>
      <c r="CY266" s="971"/>
      <c r="CZ266" s="971"/>
      <c r="DA266" s="971"/>
      <c r="DB266" s="971"/>
      <c r="DC266" s="971"/>
      <c r="DD266" s="971"/>
      <c r="DE266" s="971"/>
      <c r="DF266" s="971"/>
      <c r="DG266" s="971"/>
      <c r="DH266" s="971"/>
      <c r="DI266" s="971"/>
      <c r="DJ266" s="971"/>
      <c r="DK266" s="971"/>
      <c r="DL266" s="971"/>
      <c r="DM266" s="971"/>
      <c r="DN266" s="971"/>
      <c r="DO266" s="971"/>
      <c r="DP266" s="971"/>
      <c r="DQ266" s="971"/>
      <c r="DR266" s="971"/>
      <c r="DS266" s="971"/>
      <c r="DT266" s="971"/>
      <c r="DU266" s="971"/>
      <c r="DV266" s="971"/>
      <c r="DW266" s="971"/>
      <c r="DX266" s="971"/>
      <c r="DY266" s="971"/>
      <c r="DZ266" s="971"/>
      <c r="EA266" s="971"/>
      <c r="EB266" s="971"/>
      <c r="EC266" s="971"/>
      <c r="ED266" s="971"/>
      <c r="EE266" s="971"/>
      <c r="EF266" s="971"/>
      <c r="EG266" s="971"/>
      <c r="EH266" s="971"/>
      <c r="EI266" s="971"/>
      <c r="EJ266" s="971"/>
      <c r="EK266" s="971"/>
      <c r="EL266" s="971"/>
      <c r="EM266" s="971"/>
      <c r="EN266" s="971"/>
      <c r="EO266" s="971"/>
      <c r="EP266" s="971"/>
      <c r="EQ266" s="971"/>
      <c r="ER266" s="971"/>
      <c r="ES266" s="971"/>
      <c r="ET266" s="971"/>
      <c r="EU266" s="971"/>
      <c r="EV266" s="971"/>
      <c r="EW266" s="971"/>
      <c r="EX266" s="971"/>
      <c r="EY266" s="971"/>
      <c r="EZ266" s="971"/>
      <c r="FA266" s="971"/>
      <c r="FB266" s="971"/>
      <c r="FC266" s="971"/>
      <c r="FD266" s="971"/>
      <c r="FE266" s="971"/>
      <c r="FF266" s="971"/>
      <c r="FG266" s="971"/>
      <c r="FH266" s="971"/>
      <c r="FI266" s="971"/>
      <c r="FJ266" s="971"/>
      <c r="FK266" s="971"/>
      <c r="FL266" s="971"/>
      <c r="FM266" s="971"/>
      <c r="FN266" s="971"/>
      <c r="FO266" s="971"/>
      <c r="FP266" s="971"/>
      <c r="FQ266" s="971"/>
      <c r="FR266" s="971"/>
      <c r="FS266" s="971"/>
      <c r="FT266" s="971"/>
      <c r="FU266" s="971"/>
      <c r="FV266" s="971"/>
      <c r="FW266" s="971"/>
      <c r="FX266" s="971"/>
      <c r="FY266" s="971"/>
      <c r="FZ266" s="971"/>
      <c r="GA266" s="971"/>
      <c r="GB266" s="971"/>
      <c r="GC266" s="971"/>
      <c r="GD266" s="971"/>
      <c r="GE266" s="971"/>
      <c r="GF266" s="971"/>
      <c r="GG266" s="971"/>
      <c r="GH266" s="971"/>
      <c r="GI266" s="971"/>
      <c r="GJ266" s="971"/>
      <c r="GK266" s="971"/>
    </row>
    <row r="267" spans="1:193" s="947" customFormat="1">
      <c r="A267" s="935"/>
      <c r="B267" s="936"/>
      <c r="C267" s="945"/>
      <c r="D267" s="945"/>
      <c r="E267" s="946"/>
      <c r="F267" s="946"/>
      <c r="G267" s="946"/>
      <c r="H267" s="945"/>
      <c r="I267" s="945"/>
      <c r="J267" s="945"/>
      <c r="K267" s="945"/>
      <c r="L267" s="945"/>
      <c r="M267" s="945"/>
      <c r="N267" s="945"/>
      <c r="O267" s="945"/>
      <c r="P267" s="945"/>
      <c r="Q267" s="945"/>
      <c r="R267" s="945"/>
      <c r="S267" s="945"/>
      <c r="T267" s="945"/>
      <c r="U267" s="945"/>
      <c r="V267" s="945"/>
      <c r="W267" s="945"/>
      <c r="X267" s="945"/>
      <c r="Y267" s="945"/>
      <c r="Z267" s="945"/>
      <c r="AA267" s="945"/>
      <c r="AB267" s="945"/>
      <c r="AC267" s="945"/>
      <c r="AD267" s="945"/>
      <c r="AE267" s="945"/>
      <c r="AF267" s="945"/>
      <c r="AG267" s="945"/>
      <c r="AH267" s="945"/>
      <c r="AI267" s="945"/>
      <c r="AJ267" s="945"/>
      <c r="AK267" s="945"/>
      <c r="AL267" s="945"/>
      <c r="AM267" s="945"/>
      <c r="AN267" s="945"/>
      <c r="AO267" s="945"/>
      <c r="AP267" s="945"/>
      <c r="AQ267" s="945"/>
      <c r="AR267" s="945"/>
      <c r="AS267" s="945"/>
      <c r="AT267" s="945"/>
      <c r="AU267" s="945"/>
      <c r="AV267" s="945"/>
      <c r="AW267" s="945"/>
      <c r="AX267" s="945"/>
      <c r="AY267" s="945"/>
      <c r="AZ267" s="945"/>
      <c r="BA267" s="945"/>
      <c r="BB267" s="945"/>
      <c r="BC267" s="945"/>
      <c r="BD267" s="945"/>
      <c r="BE267" s="945"/>
      <c r="BF267" s="945"/>
      <c r="BG267" s="973"/>
      <c r="BH267" s="971"/>
      <c r="BI267" s="971"/>
      <c r="BJ267" s="971"/>
      <c r="BK267" s="971"/>
      <c r="BL267" s="971"/>
      <c r="BM267" s="971"/>
      <c r="BN267" s="971"/>
      <c r="BO267" s="971"/>
      <c r="BP267" s="971"/>
      <c r="BQ267" s="971"/>
      <c r="BR267" s="971"/>
      <c r="BS267" s="971"/>
      <c r="BT267" s="971"/>
      <c r="BU267" s="971"/>
      <c r="BV267" s="971"/>
      <c r="BW267" s="971"/>
      <c r="BX267" s="971"/>
      <c r="BY267" s="971"/>
      <c r="BZ267" s="971"/>
      <c r="CA267" s="971"/>
      <c r="CB267" s="971"/>
      <c r="CC267" s="971"/>
      <c r="CD267" s="971"/>
      <c r="CE267" s="971"/>
      <c r="CF267" s="971"/>
      <c r="CG267" s="971"/>
      <c r="CH267" s="971"/>
      <c r="CI267" s="971"/>
      <c r="CJ267" s="971"/>
      <c r="CK267" s="971"/>
      <c r="CL267" s="971"/>
      <c r="CM267" s="971"/>
      <c r="CN267" s="971"/>
      <c r="CO267" s="971"/>
      <c r="CP267" s="971"/>
      <c r="CQ267" s="971"/>
      <c r="CR267" s="971"/>
      <c r="CS267" s="971"/>
      <c r="CT267" s="971"/>
      <c r="CU267" s="971"/>
      <c r="CV267" s="971"/>
      <c r="CW267" s="971"/>
      <c r="CX267" s="971"/>
      <c r="CY267" s="971"/>
      <c r="CZ267" s="971"/>
      <c r="DA267" s="971"/>
      <c r="DB267" s="971"/>
      <c r="DC267" s="971"/>
      <c r="DD267" s="971"/>
      <c r="DE267" s="971"/>
      <c r="DF267" s="971"/>
      <c r="DG267" s="971"/>
      <c r="DH267" s="971"/>
      <c r="DI267" s="971"/>
      <c r="DJ267" s="971"/>
      <c r="DK267" s="971"/>
      <c r="DL267" s="971"/>
      <c r="DM267" s="971"/>
      <c r="DN267" s="971"/>
      <c r="DO267" s="971"/>
      <c r="DP267" s="971"/>
      <c r="DQ267" s="971"/>
      <c r="DR267" s="971"/>
      <c r="DS267" s="971"/>
      <c r="DT267" s="971"/>
      <c r="DU267" s="971"/>
      <c r="DV267" s="971"/>
      <c r="DW267" s="971"/>
      <c r="DX267" s="971"/>
      <c r="DY267" s="971"/>
      <c r="DZ267" s="971"/>
      <c r="EA267" s="971"/>
      <c r="EB267" s="971"/>
      <c r="EC267" s="971"/>
      <c r="ED267" s="971"/>
      <c r="EE267" s="971"/>
      <c r="EF267" s="971"/>
      <c r="EG267" s="971"/>
      <c r="EH267" s="971"/>
      <c r="EI267" s="971"/>
      <c r="EJ267" s="971"/>
      <c r="EK267" s="971"/>
      <c r="EL267" s="971"/>
      <c r="EM267" s="971"/>
      <c r="EN267" s="971"/>
      <c r="EO267" s="971"/>
      <c r="EP267" s="971"/>
      <c r="EQ267" s="971"/>
      <c r="ER267" s="971"/>
      <c r="ES267" s="971"/>
      <c r="ET267" s="971"/>
      <c r="EU267" s="971"/>
      <c r="EV267" s="971"/>
      <c r="EW267" s="971"/>
      <c r="EX267" s="971"/>
      <c r="EY267" s="971"/>
      <c r="EZ267" s="971"/>
      <c r="FA267" s="971"/>
      <c r="FB267" s="971"/>
      <c r="FC267" s="971"/>
      <c r="FD267" s="971"/>
      <c r="FE267" s="971"/>
      <c r="FF267" s="971"/>
      <c r="FG267" s="971"/>
      <c r="FH267" s="971"/>
      <c r="FI267" s="971"/>
      <c r="FJ267" s="971"/>
      <c r="FK267" s="971"/>
      <c r="FL267" s="971"/>
      <c r="FM267" s="971"/>
      <c r="FN267" s="971"/>
      <c r="FO267" s="971"/>
      <c r="FP267" s="971"/>
      <c r="FQ267" s="971"/>
      <c r="FR267" s="971"/>
      <c r="FS267" s="971"/>
      <c r="FT267" s="971"/>
      <c r="FU267" s="971"/>
      <c r="FV267" s="971"/>
      <c r="FW267" s="971"/>
      <c r="FX267" s="971"/>
      <c r="FY267" s="971"/>
      <c r="FZ267" s="971"/>
      <c r="GA267" s="971"/>
      <c r="GB267" s="971"/>
      <c r="GC267" s="971"/>
      <c r="GD267" s="971"/>
      <c r="GE267" s="971"/>
      <c r="GF267" s="971"/>
      <c r="GG267" s="971"/>
      <c r="GH267" s="971"/>
      <c r="GI267" s="971"/>
      <c r="GJ267" s="971"/>
      <c r="GK267" s="971"/>
    </row>
    <row r="268" spans="1:193" s="947" customFormat="1">
      <c r="A268" s="935"/>
      <c r="B268" s="936"/>
      <c r="C268" s="945"/>
      <c r="D268" s="945"/>
      <c r="E268" s="946"/>
      <c r="F268" s="946"/>
      <c r="G268" s="946"/>
      <c r="H268" s="945"/>
      <c r="I268" s="945"/>
      <c r="J268" s="945"/>
      <c r="K268" s="945"/>
      <c r="L268" s="945"/>
      <c r="M268" s="945"/>
      <c r="N268" s="945"/>
      <c r="O268" s="945"/>
      <c r="P268" s="945"/>
      <c r="Q268" s="945"/>
      <c r="R268" s="945"/>
      <c r="S268" s="945"/>
      <c r="T268" s="945"/>
      <c r="U268" s="945"/>
      <c r="V268" s="945"/>
      <c r="W268" s="945"/>
      <c r="X268" s="945"/>
      <c r="Y268" s="945"/>
      <c r="Z268" s="945"/>
      <c r="AA268" s="945"/>
      <c r="AB268" s="945"/>
      <c r="AC268" s="945"/>
      <c r="AD268" s="945"/>
      <c r="AE268" s="945"/>
      <c r="AF268" s="945"/>
      <c r="AG268" s="945"/>
      <c r="AH268" s="945"/>
      <c r="AI268" s="945"/>
      <c r="AJ268" s="945"/>
      <c r="AK268" s="945"/>
      <c r="AL268" s="945"/>
      <c r="AM268" s="945"/>
      <c r="AN268" s="945"/>
      <c r="AO268" s="945"/>
      <c r="AP268" s="945"/>
      <c r="AQ268" s="945"/>
      <c r="AR268" s="945"/>
      <c r="AS268" s="945"/>
      <c r="AT268" s="945"/>
      <c r="AU268" s="945"/>
      <c r="AV268" s="945"/>
      <c r="AW268" s="945"/>
      <c r="AX268" s="945"/>
      <c r="AY268" s="945"/>
      <c r="AZ268" s="945"/>
      <c r="BA268" s="945"/>
      <c r="BB268" s="945"/>
      <c r="BC268" s="945"/>
      <c r="BD268" s="945"/>
      <c r="BE268" s="945"/>
      <c r="BF268" s="945"/>
      <c r="BG268" s="973"/>
      <c r="BH268" s="971"/>
      <c r="BI268" s="971"/>
      <c r="BJ268" s="971"/>
      <c r="BK268" s="971"/>
      <c r="BL268" s="971"/>
      <c r="BM268" s="971"/>
      <c r="BN268" s="971"/>
      <c r="BO268" s="971"/>
      <c r="BP268" s="971"/>
      <c r="BQ268" s="971"/>
      <c r="BR268" s="971"/>
      <c r="BS268" s="971"/>
      <c r="BT268" s="971"/>
      <c r="BU268" s="971"/>
      <c r="BV268" s="971"/>
      <c r="BW268" s="971"/>
      <c r="BX268" s="971"/>
      <c r="BY268" s="971"/>
      <c r="BZ268" s="971"/>
      <c r="CA268" s="971"/>
      <c r="CB268" s="971"/>
      <c r="CC268" s="971"/>
      <c r="CD268" s="971"/>
      <c r="CE268" s="971"/>
      <c r="CF268" s="971"/>
      <c r="CG268" s="971"/>
      <c r="CH268" s="971"/>
      <c r="CI268" s="971"/>
      <c r="CJ268" s="971"/>
      <c r="CK268" s="971"/>
      <c r="CL268" s="971"/>
      <c r="CM268" s="971"/>
      <c r="CN268" s="971"/>
      <c r="CO268" s="971"/>
      <c r="CP268" s="971"/>
      <c r="CQ268" s="971"/>
      <c r="CR268" s="971"/>
      <c r="CS268" s="971"/>
      <c r="CT268" s="971"/>
      <c r="CU268" s="971"/>
      <c r="CV268" s="971"/>
      <c r="CW268" s="971"/>
      <c r="CX268" s="971"/>
      <c r="CY268" s="971"/>
      <c r="CZ268" s="971"/>
      <c r="DA268" s="971"/>
      <c r="DB268" s="971"/>
      <c r="DC268" s="971"/>
      <c r="DD268" s="971"/>
      <c r="DE268" s="971"/>
      <c r="DF268" s="971"/>
      <c r="DG268" s="971"/>
      <c r="DH268" s="971"/>
      <c r="DI268" s="971"/>
      <c r="DJ268" s="971"/>
      <c r="DK268" s="971"/>
      <c r="DL268" s="971"/>
      <c r="DM268" s="971"/>
      <c r="DN268" s="971"/>
      <c r="DO268" s="971"/>
      <c r="DP268" s="971"/>
      <c r="DQ268" s="971"/>
      <c r="DR268" s="971"/>
      <c r="DS268" s="971"/>
      <c r="DT268" s="971"/>
      <c r="DU268" s="971"/>
      <c r="DV268" s="971"/>
      <c r="DW268" s="971"/>
      <c r="DX268" s="971"/>
      <c r="DY268" s="971"/>
      <c r="DZ268" s="971"/>
      <c r="EA268" s="971"/>
      <c r="EB268" s="971"/>
      <c r="EC268" s="971"/>
      <c r="ED268" s="971"/>
      <c r="EE268" s="971"/>
      <c r="EF268" s="971"/>
      <c r="EG268" s="971"/>
      <c r="EH268" s="971"/>
      <c r="EI268" s="971"/>
      <c r="EJ268" s="971"/>
      <c r="EK268" s="971"/>
      <c r="EL268" s="971"/>
      <c r="EM268" s="971"/>
      <c r="EN268" s="971"/>
      <c r="EO268" s="971"/>
      <c r="EP268" s="971"/>
      <c r="EQ268" s="971"/>
      <c r="ER268" s="971"/>
      <c r="ES268" s="971"/>
      <c r="ET268" s="971"/>
      <c r="EU268" s="971"/>
      <c r="EV268" s="971"/>
      <c r="EW268" s="971"/>
      <c r="EX268" s="971"/>
      <c r="EY268" s="971"/>
      <c r="EZ268" s="971"/>
      <c r="FA268" s="971"/>
      <c r="FB268" s="971"/>
      <c r="FC268" s="971"/>
      <c r="FD268" s="971"/>
      <c r="FE268" s="971"/>
      <c r="FF268" s="971"/>
      <c r="FG268" s="971"/>
      <c r="FH268" s="971"/>
      <c r="FI268" s="971"/>
      <c r="FJ268" s="971"/>
      <c r="FK268" s="971"/>
      <c r="FL268" s="971"/>
      <c r="FM268" s="971"/>
      <c r="FN268" s="971"/>
      <c r="FO268" s="971"/>
      <c r="FP268" s="971"/>
      <c r="FQ268" s="971"/>
      <c r="FR268" s="971"/>
      <c r="FS268" s="971"/>
      <c r="FT268" s="971"/>
      <c r="FU268" s="971"/>
      <c r="FV268" s="971"/>
      <c r="FW268" s="971"/>
      <c r="FX268" s="971"/>
      <c r="FY268" s="971"/>
      <c r="FZ268" s="971"/>
      <c r="GA268" s="971"/>
      <c r="GB268" s="971"/>
      <c r="GC268" s="971"/>
      <c r="GD268" s="971"/>
      <c r="GE268" s="971"/>
      <c r="GF268" s="971"/>
      <c r="GG268" s="971"/>
      <c r="GH268" s="971"/>
      <c r="GI268" s="971"/>
      <c r="GJ268" s="971"/>
      <c r="GK268" s="971"/>
    </row>
    <row r="269" spans="1:193" s="947" customFormat="1">
      <c r="A269" s="935"/>
      <c r="B269" s="936"/>
      <c r="C269" s="945"/>
      <c r="D269" s="945"/>
      <c r="E269" s="946"/>
      <c r="F269" s="946"/>
      <c r="G269" s="946"/>
      <c r="H269" s="945"/>
      <c r="I269" s="945"/>
      <c r="J269" s="945"/>
      <c r="K269" s="945"/>
      <c r="L269" s="945"/>
      <c r="M269" s="945"/>
      <c r="N269" s="945"/>
      <c r="O269" s="945"/>
      <c r="P269" s="945"/>
      <c r="Q269" s="945"/>
      <c r="R269" s="945"/>
      <c r="S269" s="945"/>
      <c r="T269" s="945"/>
      <c r="U269" s="945"/>
      <c r="V269" s="945"/>
      <c r="W269" s="945"/>
      <c r="X269" s="945"/>
      <c r="Y269" s="945"/>
      <c r="Z269" s="945"/>
      <c r="AA269" s="945"/>
      <c r="AB269" s="945"/>
      <c r="AC269" s="945"/>
      <c r="AD269" s="945"/>
      <c r="AE269" s="945"/>
      <c r="AF269" s="945"/>
      <c r="AG269" s="945"/>
      <c r="AH269" s="945"/>
      <c r="AI269" s="945"/>
      <c r="AJ269" s="945"/>
      <c r="AK269" s="945"/>
      <c r="AL269" s="945"/>
      <c r="AM269" s="945"/>
      <c r="AN269" s="945"/>
      <c r="AO269" s="945"/>
      <c r="AP269" s="945"/>
      <c r="AQ269" s="945"/>
      <c r="AR269" s="945"/>
      <c r="AS269" s="945"/>
      <c r="AT269" s="945"/>
      <c r="AU269" s="945"/>
      <c r="AV269" s="945"/>
      <c r="AW269" s="945"/>
      <c r="AX269" s="945"/>
      <c r="AY269" s="945"/>
      <c r="AZ269" s="945"/>
      <c r="BA269" s="945"/>
      <c r="BB269" s="945"/>
      <c r="BC269" s="945"/>
      <c r="BD269" s="945"/>
      <c r="BE269" s="945"/>
      <c r="BF269" s="945"/>
      <c r="BG269" s="973"/>
      <c r="BH269" s="971"/>
      <c r="BI269" s="971"/>
      <c r="BJ269" s="971"/>
      <c r="BK269" s="971"/>
      <c r="BL269" s="971"/>
      <c r="BM269" s="971"/>
      <c r="BN269" s="971"/>
      <c r="BO269" s="971"/>
      <c r="BP269" s="971"/>
      <c r="BQ269" s="971"/>
      <c r="BR269" s="971"/>
      <c r="BS269" s="971"/>
      <c r="BT269" s="971"/>
      <c r="BU269" s="971"/>
      <c r="BV269" s="971"/>
      <c r="BW269" s="971"/>
      <c r="BX269" s="971"/>
      <c r="BY269" s="971"/>
      <c r="BZ269" s="971"/>
      <c r="CA269" s="971"/>
      <c r="CB269" s="971"/>
      <c r="CC269" s="971"/>
      <c r="CD269" s="971"/>
      <c r="CE269" s="971"/>
      <c r="CF269" s="971"/>
      <c r="CG269" s="971"/>
      <c r="CH269" s="971"/>
      <c r="CI269" s="971"/>
      <c r="CJ269" s="971"/>
      <c r="CK269" s="971"/>
      <c r="CL269" s="971"/>
      <c r="CM269" s="971"/>
      <c r="CN269" s="971"/>
      <c r="CO269" s="971"/>
      <c r="CP269" s="971"/>
      <c r="CQ269" s="971"/>
      <c r="CR269" s="971"/>
      <c r="CS269" s="971"/>
      <c r="CT269" s="971"/>
      <c r="CU269" s="971"/>
      <c r="CV269" s="971"/>
      <c r="CW269" s="971"/>
      <c r="CX269" s="971"/>
      <c r="CY269" s="971"/>
      <c r="CZ269" s="971"/>
      <c r="DA269" s="971"/>
      <c r="DB269" s="971"/>
      <c r="DC269" s="971"/>
      <c r="DD269" s="971"/>
      <c r="DE269" s="971"/>
      <c r="DF269" s="971"/>
      <c r="DG269" s="971"/>
      <c r="DH269" s="971"/>
      <c r="DI269" s="971"/>
      <c r="DJ269" s="971"/>
      <c r="DK269" s="971"/>
      <c r="DL269" s="971"/>
      <c r="DM269" s="971"/>
      <c r="DN269" s="971"/>
      <c r="DO269" s="971"/>
      <c r="DP269" s="971"/>
      <c r="DQ269" s="971"/>
      <c r="DR269" s="971"/>
      <c r="DS269" s="971"/>
      <c r="DT269" s="971"/>
      <c r="DU269" s="971"/>
      <c r="DV269" s="971"/>
      <c r="DW269" s="971"/>
      <c r="DX269" s="971"/>
      <c r="DY269" s="971"/>
      <c r="DZ269" s="971"/>
      <c r="EA269" s="971"/>
      <c r="EB269" s="971"/>
      <c r="EC269" s="971"/>
      <c r="ED269" s="971"/>
      <c r="EE269" s="971"/>
      <c r="EF269" s="971"/>
      <c r="EG269" s="971"/>
      <c r="EH269" s="971"/>
      <c r="EI269" s="971"/>
      <c r="EJ269" s="971"/>
      <c r="EK269" s="971"/>
      <c r="EL269" s="971"/>
      <c r="EM269" s="971"/>
      <c r="EN269" s="971"/>
      <c r="EO269" s="971"/>
      <c r="EP269" s="971"/>
      <c r="EQ269" s="971"/>
      <c r="ER269" s="971"/>
      <c r="ES269" s="971"/>
      <c r="ET269" s="971"/>
      <c r="EU269" s="971"/>
      <c r="EV269" s="971"/>
      <c r="EW269" s="971"/>
      <c r="EX269" s="971"/>
      <c r="EY269" s="971"/>
      <c r="EZ269" s="971"/>
      <c r="FA269" s="971"/>
      <c r="FB269" s="971"/>
      <c r="FC269" s="971"/>
      <c r="FD269" s="971"/>
      <c r="FE269" s="971"/>
      <c r="FF269" s="971"/>
      <c r="FG269" s="971"/>
      <c r="FH269" s="971"/>
      <c r="FI269" s="971"/>
      <c r="FJ269" s="971"/>
      <c r="FK269" s="971"/>
      <c r="FL269" s="971"/>
      <c r="FM269" s="971"/>
      <c r="FN269" s="971"/>
      <c r="FO269" s="971"/>
      <c r="FP269" s="971"/>
      <c r="FQ269" s="971"/>
      <c r="FR269" s="971"/>
      <c r="FS269" s="971"/>
      <c r="FT269" s="971"/>
      <c r="FU269" s="971"/>
      <c r="FV269" s="971"/>
      <c r="FW269" s="971"/>
      <c r="FX269" s="971"/>
      <c r="FY269" s="971"/>
      <c r="FZ269" s="971"/>
      <c r="GA269" s="971"/>
      <c r="GB269" s="971"/>
      <c r="GC269" s="971"/>
      <c r="GD269" s="971"/>
      <c r="GE269" s="971"/>
      <c r="GF269" s="971"/>
      <c r="GG269" s="971"/>
      <c r="GH269" s="971"/>
      <c r="GI269" s="971"/>
      <c r="GJ269" s="971"/>
      <c r="GK269" s="971"/>
    </row>
    <row r="270" spans="1:193" s="947" customFormat="1">
      <c r="A270" s="935"/>
      <c r="B270" s="936"/>
      <c r="C270" s="945"/>
      <c r="D270" s="945"/>
      <c r="E270" s="946"/>
      <c r="F270" s="946"/>
      <c r="G270" s="946"/>
      <c r="H270" s="945"/>
      <c r="I270" s="945"/>
      <c r="J270" s="945"/>
      <c r="K270" s="945"/>
      <c r="L270" s="945"/>
      <c r="M270" s="945"/>
      <c r="N270" s="945"/>
      <c r="O270" s="945"/>
      <c r="P270" s="945"/>
      <c r="Q270" s="945"/>
      <c r="R270" s="945"/>
      <c r="S270" s="945"/>
      <c r="T270" s="945"/>
      <c r="U270" s="945"/>
      <c r="V270" s="945"/>
      <c r="W270" s="945"/>
      <c r="X270" s="945"/>
      <c r="Y270" s="945"/>
      <c r="Z270" s="945"/>
      <c r="AA270" s="945"/>
      <c r="AB270" s="945"/>
      <c r="AC270" s="945"/>
      <c r="AD270" s="945"/>
      <c r="AE270" s="945"/>
      <c r="AF270" s="945"/>
      <c r="AG270" s="945"/>
      <c r="AH270" s="945"/>
      <c r="AI270" s="945"/>
      <c r="AJ270" s="945"/>
      <c r="AK270" s="945"/>
      <c r="AL270" s="945"/>
      <c r="AM270" s="945"/>
      <c r="AN270" s="945"/>
      <c r="AO270" s="945"/>
      <c r="AP270" s="945"/>
      <c r="AQ270" s="945"/>
      <c r="AR270" s="945"/>
      <c r="AS270" s="945"/>
      <c r="AT270" s="945"/>
      <c r="AU270" s="945"/>
      <c r="AV270" s="945"/>
      <c r="AW270" s="945"/>
      <c r="AX270" s="945"/>
      <c r="AY270" s="945"/>
      <c r="AZ270" s="945"/>
      <c r="BA270" s="945"/>
      <c r="BB270" s="945"/>
      <c r="BC270" s="945"/>
      <c r="BD270" s="945"/>
      <c r="BE270" s="945"/>
      <c r="BF270" s="945"/>
      <c r="BG270" s="973"/>
      <c r="BH270" s="971"/>
      <c r="BI270" s="971"/>
      <c r="BJ270" s="971"/>
      <c r="BK270" s="971"/>
      <c r="BL270" s="971"/>
      <c r="BM270" s="971"/>
      <c r="BN270" s="971"/>
      <c r="BO270" s="971"/>
      <c r="BP270" s="971"/>
      <c r="BQ270" s="971"/>
      <c r="BR270" s="971"/>
      <c r="BS270" s="971"/>
      <c r="BT270" s="971"/>
      <c r="BU270" s="971"/>
      <c r="BV270" s="971"/>
      <c r="BW270" s="971"/>
      <c r="BX270" s="971"/>
      <c r="BY270" s="971"/>
      <c r="BZ270" s="971"/>
      <c r="CA270" s="971"/>
      <c r="CB270" s="971"/>
      <c r="CC270" s="971"/>
      <c r="CD270" s="971"/>
      <c r="CE270" s="971"/>
      <c r="CF270" s="971"/>
      <c r="CG270" s="971"/>
      <c r="CH270" s="971"/>
      <c r="CI270" s="971"/>
      <c r="CJ270" s="971"/>
      <c r="CK270" s="971"/>
      <c r="CL270" s="971"/>
      <c r="CM270" s="971"/>
      <c r="CN270" s="971"/>
      <c r="CO270" s="971"/>
      <c r="CP270" s="971"/>
      <c r="CQ270" s="971"/>
      <c r="CR270" s="971"/>
      <c r="CS270" s="971"/>
      <c r="CT270" s="971"/>
      <c r="CU270" s="971"/>
      <c r="CV270" s="971"/>
      <c r="CW270" s="971"/>
      <c r="CX270" s="971"/>
      <c r="CY270" s="971"/>
      <c r="CZ270" s="971"/>
      <c r="DA270" s="971"/>
      <c r="DB270" s="971"/>
      <c r="DC270" s="971"/>
      <c r="DD270" s="971"/>
      <c r="DE270" s="971"/>
      <c r="DF270" s="971"/>
      <c r="DG270" s="971"/>
      <c r="DH270" s="971"/>
      <c r="DI270" s="971"/>
      <c r="DJ270" s="971"/>
      <c r="DK270" s="971"/>
      <c r="DL270" s="971"/>
      <c r="DM270" s="971"/>
      <c r="DN270" s="971"/>
      <c r="DO270" s="971"/>
      <c r="DP270" s="971"/>
      <c r="DQ270" s="971"/>
      <c r="DR270" s="971"/>
      <c r="DS270" s="971"/>
      <c r="DT270" s="971"/>
      <c r="DU270" s="971"/>
      <c r="DV270" s="971"/>
      <c r="DW270" s="971"/>
      <c r="DX270" s="971"/>
      <c r="DY270" s="971"/>
      <c r="DZ270" s="971"/>
      <c r="EA270" s="971"/>
      <c r="EB270" s="971"/>
      <c r="EC270" s="971"/>
      <c r="ED270" s="971"/>
      <c r="EE270" s="971"/>
      <c r="EF270" s="971"/>
      <c r="EG270" s="971"/>
      <c r="EH270" s="971"/>
      <c r="EI270" s="971"/>
      <c r="EJ270" s="971"/>
      <c r="EK270" s="971"/>
      <c r="EL270" s="971"/>
      <c r="EM270" s="971"/>
      <c r="EN270" s="971"/>
      <c r="EO270" s="971"/>
      <c r="EP270" s="971"/>
      <c r="EQ270" s="971"/>
      <c r="ER270" s="971"/>
      <c r="ES270" s="971"/>
      <c r="ET270" s="971"/>
      <c r="EU270" s="971"/>
      <c r="EV270" s="971"/>
      <c r="EW270" s="971"/>
      <c r="EX270" s="971"/>
      <c r="EY270" s="971"/>
      <c r="EZ270" s="971"/>
      <c r="FA270" s="971"/>
      <c r="FB270" s="971"/>
      <c r="FC270" s="971"/>
      <c r="FD270" s="971"/>
      <c r="FE270" s="971"/>
      <c r="FF270" s="971"/>
      <c r="FG270" s="971"/>
      <c r="FH270" s="971"/>
      <c r="FI270" s="971"/>
      <c r="FJ270" s="971"/>
      <c r="FK270" s="971"/>
      <c r="FL270" s="971"/>
      <c r="FM270" s="971"/>
      <c r="FN270" s="971"/>
      <c r="FO270" s="971"/>
      <c r="FP270" s="971"/>
      <c r="FQ270" s="971"/>
      <c r="FR270" s="971"/>
      <c r="FS270" s="971"/>
      <c r="FT270" s="971"/>
      <c r="FU270" s="971"/>
      <c r="FV270" s="971"/>
      <c r="FW270" s="971"/>
      <c r="FX270" s="971"/>
      <c r="FY270" s="971"/>
      <c r="FZ270" s="971"/>
      <c r="GA270" s="971"/>
      <c r="GB270" s="971"/>
      <c r="GC270" s="971"/>
      <c r="GD270" s="971"/>
      <c r="GE270" s="971"/>
      <c r="GF270" s="971"/>
      <c r="GG270" s="971"/>
      <c r="GH270" s="971"/>
      <c r="GI270" s="971"/>
      <c r="GJ270" s="971"/>
      <c r="GK270" s="971"/>
    </row>
    <row r="271" spans="1:193" s="947" customFormat="1">
      <c r="A271" s="935"/>
      <c r="B271" s="936"/>
      <c r="C271" s="945"/>
      <c r="D271" s="945"/>
      <c r="E271" s="946"/>
      <c r="F271" s="946"/>
      <c r="G271" s="946"/>
      <c r="H271" s="945"/>
      <c r="I271" s="945"/>
      <c r="J271" s="945"/>
      <c r="K271" s="945"/>
      <c r="L271" s="945"/>
      <c r="M271" s="945"/>
      <c r="N271" s="945"/>
      <c r="O271" s="945"/>
      <c r="P271" s="945"/>
      <c r="Q271" s="945"/>
      <c r="R271" s="945"/>
      <c r="S271" s="945"/>
      <c r="T271" s="945"/>
      <c r="U271" s="945"/>
      <c r="V271" s="945"/>
      <c r="W271" s="945"/>
      <c r="X271" s="945"/>
      <c r="Y271" s="945"/>
      <c r="Z271" s="945"/>
      <c r="AA271" s="945"/>
      <c r="AB271" s="945"/>
      <c r="AC271" s="945"/>
      <c r="AD271" s="945"/>
      <c r="AE271" s="945"/>
      <c r="AF271" s="945"/>
      <c r="AG271" s="945"/>
      <c r="AH271" s="945"/>
      <c r="AI271" s="945"/>
      <c r="AJ271" s="945"/>
      <c r="AK271" s="945"/>
      <c r="AL271" s="945"/>
      <c r="AM271" s="945"/>
      <c r="AN271" s="945"/>
      <c r="AO271" s="945"/>
      <c r="AP271" s="945"/>
      <c r="AQ271" s="945"/>
      <c r="AR271" s="945"/>
      <c r="AS271" s="945"/>
      <c r="AT271" s="945"/>
      <c r="AU271" s="945"/>
      <c r="AV271" s="945"/>
      <c r="AW271" s="945"/>
      <c r="AX271" s="945"/>
      <c r="AY271" s="945"/>
      <c r="AZ271" s="945"/>
      <c r="BA271" s="945"/>
      <c r="BB271" s="945"/>
      <c r="BC271" s="945"/>
      <c r="BD271" s="945"/>
      <c r="BE271" s="945"/>
      <c r="BF271" s="945"/>
      <c r="BG271" s="973"/>
      <c r="BH271" s="971"/>
      <c r="BI271" s="971"/>
      <c r="BJ271" s="971"/>
      <c r="BK271" s="971"/>
      <c r="BL271" s="971"/>
      <c r="BM271" s="971"/>
      <c r="BN271" s="971"/>
      <c r="BO271" s="971"/>
      <c r="BP271" s="971"/>
      <c r="BQ271" s="971"/>
      <c r="BR271" s="971"/>
      <c r="BS271" s="971"/>
      <c r="BT271" s="971"/>
      <c r="BU271" s="971"/>
      <c r="BV271" s="971"/>
      <c r="BW271" s="971"/>
      <c r="BX271" s="971"/>
      <c r="BY271" s="971"/>
      <c r="BZ271" s="971"/>
      <c r="CA271" s="971"/>
      <c r="CB271" s="971"/>
      <c r="CC271" s="971"/>
      <c r="CD271" s="971"/>
      <c r="CE271" s="971"/>
      <c r="CF271" s="971"/>
      <c r="CG271" s="971"/>
      <c r="CH271" s="971"/>
      <c r="CI271" s="971"/>
      <c r="CJ271" s="971"/>
      <c r="CK271" s="971"/>
      <c r="CL271" s="971"/>
      <c r="CM271" s="971"/>
      <c r="CN271" s="971"/>
      <c r="CO271" s="971"/>
      <c r="CP271" s="971"/>
      <c r="CQ271" s="971"/>
      <c r="CR271" s="971"/>
      <c r="CS271" s="971"/>
      <c r="CT271" s="971"/>
      <c r="CU271" s="971"/>
      <c r="CV271" s="971"/>
      <c r="CW271" s="971"/>
      <c r="CX271" s="971"/>
      <c r="CY271" s="971"/>
      <c r="CZ271" s="971"/>
      <c r="DA271" s="971"/>
      <c r="DB271" s="971"/>
      <c r="DC271" s="971"/>
      <c r="DD271" s="971"/>
      <c r="DE271" s="971"/>
      <c r="DF271" s="971"/>
      <c r="DG271" s="971"/>
      <c r="DH271" s="971"/>
      <c r="DI271" s="971"/>
      <c r="DJ271" s="971"/>
      <c r="DK271" s="971"/>
      <c r="DL271" s="971"/>
      <c r="DM271" s="971"/>
      <c r="DN271" s="971"/>
      <c r="DO271" s="971"/>
      <c r="DP271" s="971"/>
      <c r="DQ271" s="971"/>
      <c r="DR271" s="971"/>
      <c r="DS271" s="971"/>
      <c r="DT271" s="971"/>
      <c r="DU271" s="971"/>
      <c r="DV271" s="971"/>
      <c r="DW271" s="971"/>
      <c r="DX271" s="971"/>
      <c r="DY271" s="971"/>
      <c r="DZ271" s="971"/>
      <c r="EA271" s="971"/>
      <c r="EB271" s="971"/>
      <c r="EC271" s="971"/>
      <c r="ED271" s="971"/>
      <c r="EE271" s="971"/>
      <c r="EF271" s="971"/>
      <c r="EG271" s="971"/>
      <c r="EH271" s="971"/>
      <c r="EI271" s="971"/>
      <c r="EJ271" s="971"/>
      <c r="EK271" s="971"/>
      <c r="EL271" s="971"/>
      <c r="EM271" s="971"/>
      <c r="EN271" s="971"/>
      <c r="EO271" s="971"/>
      <c r="EP271" s="971"/>
      <c r="EQ271" s="971"/>
      <c r="ER271" s="971"/>
      <c r="ES271" s="971"/>
      <c r="ET271" s="971"/>
      <c r="EU271" s="971"/>
      <c r="EV271" s="971"/>
      <c r="EW271" s="971"/>
      <c r="EX271" s="971"/>
      <c r="EY271" s="971"/>
      <c r="EZ271" s="971"/>
      <c r="FA271" s="971"/>
      <c r="FB271" s="971"/>
      <c r="FC271" s="971"/>
      <c r="FD271" s="971"/>
      <c r="FE271" s="971"/>
      <c r="FF271" s="971"/>
      <c r="FG271" s="971"/>
      <c r="FH271" s="971"/>
      <c r="FI271" s="971"/>
      <c r="FJ271" s="971"/>
      <c r="FK271" s="971"/>
      <c r="FL271" s="971"/>
      <c r="FM271" s="971"/>
      <c r="FN271" s="971"/>
      <c r="FO271" s="971"/>
      <c r="FP271" s="971"/>
      <c r="FQ271" s="971"/>
      <c r="FR271" s="971"/>
      <c r="FS271" s="971"/>
      <c r="FT271" s="971"/>
      <c r="FU271" s="971"/>
      <c r="FV271" s="971"/>
      <c r="FW271" s="971"/>
      <c r="FX271" s="971"/>
      <c r="FY271" s="971"/>
      <c r="FZ271" s="971"/>
      <c r="GA271" s="971"/>
      <c r="GB271" s="971"/>
      <c r="GC271" s="971"/>
      <c r="GD271" s="971"/>
      <c r="GE271" s="971"/>
      <c r="GF271" s="971"/>
      <c r="GG271" s="971"/>
      <c r="GH271" s="971"/>
      <c r="GI271" s="971"/>
      <c r="GJ271" s="971"/>
      <c r="GK271" s="971"/>
    </row>
    <row r="272" spans="1:193" s="947" customFormat="1">
      <c r="A272" s="935"/>
      <c r="B272" s="936"/>
      <c r="C272" s="945"/>
      <c r="D272" s="945"/>
      <c r="E272" s="946"/>
      <c r="F272" s="946"/>
      <c r="G272" s="946"/>
      <c r="H272" s="945"/>
      <c r="I272" s="945"/>
      <c r="J272" s="945"/>
      <c r="K272" s="945"/>
      <c r="L272" s="945"/>
      <c r="M272" s="945"/>
      <c r="N272" s="945"/>
      <c r="O272" s="945"/>
      <c r="P272" s="945"/>
      <c r="Q272" s="945"/>
      <c r="R272" s="945"/>
      <c r="S272" s="945"/>
      <c r="T272" s="945"/>
      <c r="U272" s="945"/>
      <c r="V272" s="945"/>
      <c r="W272" s="945"/>
      <c r="X272" s="945"/>
      <c r="Y272" s="945"/>
      <c r="Z272" s="945"/>
      <c r="AA272" s="945"/>
      <c r="AB272" s="945"/>
      <c r="AC272" s="945"/>
      <c r="AD272" s="945"/>
      <c r="AE272" s="945"/>
      <c r="AF272" s="945"/>
      <c r="AG272" s="945"/>
      <c r="AH272" s="945"/>
      <c r="AI272" s="945"/>
      <c r="AJ272" s="945"/>
      <c r="AK272" s="945"/>
      <c r="AL272" s="945"/>
      <c r="AM272" s="945"/>
      <c r="AN272" s="945"/>
      <c r="AO272" s="945"/>
      <c r="AP272" s="945"/>
      <c r="AQ272" s="945"/>
      <c r="AR272" s="945"/>
      <c r="AS272" s="945"/>
      <c r="AT272" s="945"/>
      <c r="AU272" s="945"/>
      <c r="AV272" s="945"/>
      <c r="AW272" s="945"/>
      <c r="AX272" s="945"/>
      <c r="AY272" s="945"/>
      <c r="AZ272" s="945"/>
      <c r="BA272" s="945"/>
      <c r="BB272" s="945"/>
      <c r="BC272" s="945"/>
      <c r="BD272" s="945"/>
      <c r="BE272" s="945"/>
      <c r="BF272" s="945"/>
      <c r="BG272" s="973"/>
      <c r="BH272" s="971"/>
      <c r="BI272" s="971"/>
      <c r="BJ272" s="971"/>
      <c r="BK272" s="971"/>
      <c r="BL272" s="971"/>
      <c r="BM272" s="971"/>
      <c r="BN272" s="971"/>
      <c r="BO272" s="971"/>
      <c r="BP272" s="971"/>
      <c r="BQ272" s="971"/>
      <c r="BR272" s="971"/>
      <c r="BS272" s="971"/>
      <c r="BT272" s="971"/>
      <c r="BU272" s="971"/>
      <c r="BV272" s="971"/>
      <c r="BW272" s="971"/>
      <c r="BX272" s="971"/>
      <c r="BY272" s="971"/>
      <c r="BZ272" s="971"/>
      <c r="CA272" s="971"/>
      <c r="CB272" s="971"/>
      <c r="CC272" s="971"/>
      <c r="CD272" s="971"/>
      <c r="CE272" s="971"/>
      <c r="CF272" s="971"/>
      <c r="CG272" s="971"/>
      <c r="CH272" s="971"/>
      <c r="CI272" s="971"/>
      <c r="CJ272" s="971"/>
      <c r="CK272" s="971"/>
      <c r="CL272" s="971"/>
      <c r="CM272" s="971"/>
      <c r="CN272" s="971"/>
      <c r="CO272" s="971"/>
      <c r="CP272" s="971"/>
      <c r="CQ272" s="971"/>
      <c r="CR272" s="971"/>
      <c r="CS272" s="971"/>
      <c r="CT272" s="971"/>
      <c r="CU272" s="971"/>
      <c r="CV272" s="971"/>
      <c r="CW272" s="971"/>
      <c r="CX272" s="971"/>
      <c r="CY272" s="971"/>
      <c r="CZ272" s="971"/>
      <c r="DA272" s="971"/>
      <c r="DB272" s="971"/>
      <c r="DC272" s="971"/>
      <c r="DD272" s="971"/>
      <c r="DE272" s="971"/>
      <c r="DF272" s="971"/>
      <c r="DG272" s="971"/>
      <c r="DH272" s="971"/>
      <c r="DI272" s="971"/>
      <c r="DJ272" s="971"/>
      <c r="DK272" s="971"/>
      <c r="DL272" s="971"/>
      <c r="DM272" s="971"/>
      <c r="DN272" s="971"/>
      <c r="DO272" s="971"/>
      <c r="DP272" s="971"/>
      <c r="DQ272" s="971"/>
      <c r="DR272" s="971"/>
      <c r="DS272" s="971"/>
      <c r="DT272" s="971"/>
      <c r="DU272" s="971"/>
      <c r="DV272" s="971"/>
      <c r="DW272" s="971"/>
      <c r="DX272" s="971"/>
      <c r="DY272" s="971"/>
      <c r="DZ272" s="971"/>
      <c r="EA272" s="971"/>
      <c r="EB272" s="971"/>
      <c r="EC272" s="971"/>
      <c r="ED272" s="971"/>
      <c r="EE272" s="971"/>
      <c r="EF272" s="971"/>
      <c r="EG272" s="971"/>
      <c r="EH272" s="971"/>
      <c r="EI272" s="971"/>
      <c r="EJ272" s="971"/>
      <c r="EK272" s="971"/>
      <c r="EL272" s="971"/>
      <c r="EM272" s="971"/>
      <c r="EN272" s="971"/>
      <c r="EO272" s="971"/>
      <c r="EP272" s="971"/>
      <c r="EQ272" s="971"/>
      <c r="ER272" s="971"/>
      <c r="ES272" s="971"/>
      <c r="ET272" s="971"/>
      <c r="EU272" s="971"/>
      <c r="EV272" s="971"/>
      <c r="EW272" s="971"/>
      <c r="EX272" s="971"/>
      <c r="EY272" s="971"/>
      <c r="EZ272" s="971"/>
      <c r="FA272" s="971"/>
      <c r="FB272" s="971"/>
      <c r="FC272" s="971"/>
      <c r="FD272" s="971"/>
      <c r="FE272" s="971"/>
      <c r="FF272" s="971"/>
      <c r="FG272" s="971"/>
      <c r="FH272" s="971"/>
      <c r="FI272" s="971"/>
      <c r="FJ272" s="971"/>
      <c r="FK272" s="971"/>
      <c r="FL272" s="971"/>
      <c r="FM272" s="971"/>
      <c r="FN272" s="971"/>
      <c r="FO272" s="971"/>
      <c r="FP272" s="971"/>
      <c r="FQ272" s="971"/>
      <c r="FR272" s="971"/>
      <c r="FS272" s="971"/>
      <c r="FT272" s="971"/>
      <c r="FU272" s="971"/>
      <c r="FV272" s="971"/>
      <c r="FW272" s="971"/>
      <c r="FX272" s="971"/>
      <c r="FY272" s="971"/>
      <c r="FZ272" s="971"/>
      <c r="GA272" s="971"/>
      <c r="GB272" s="971"/>
      <c r="GC272" s="971"/>
      <c r="GD272" s="971"/>
      <c r="GE272" s="971"/>
      <c r="GF272" s="971"/>
      <c r="GG272" s="971"/>
      <c r="GH272" s="971"/>
      <c r="GI272" s="971"/>
      <c r="GJ272" s="971"/>
      <c r="GK272" s="971"/>
    </row>
    <row r="273" spans="1:193" s="947" customFormat="1">
      <c r="A273" s="935"/>
      <c r="B273" s="936"/>
      <c r="C273" s="945"/>
      <c r="D273" s="945"/>
      <c r="E273" s="946"/>
      <c r="F273" s="946"/>
      <c r="G273" s="946"/>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E273" s="945"/>
      <c r="AF273" s="945"/>
      <c r="AG273" s="945"/>
      <c r="AH273" s="945"/>
      <c r="AI273" s="945"/>
      <c r="AJ273" s="945"/>
      <c r="AK273" s="945"/>
      <c r="AL273" s="945"/>
      <c r="AM273" s="945"/>
      <c r="AN273" s="945"/>
      <c r="AO273" s="945"/>
      <c r="AP273" s="945"/>
      <c r="AQ273" s="945"/>
      <c r="AR273" s="945"/>
      <c r="AS273" s="945"/>
      <c r="AT273" s="945"/>
      <c r="AU273" s="945"/>
      <c r="AV273" s="945"/>
      <c r="AW273" s="945"/>
      <c r="AX273" s="945"/>
      <c r="AY273" s="945"/>
      <c r="AZ273" s="945"/>
      <c r="BA273" s="945"/>
      <c r="BB273" s="945"/>
      <c r="BC273" s="945"/>
      <c r="BD273" s="945"/>
      <c r="BE273" s="945"/>
      <c r="BF273" s="945"/>
      <c r="BG273" s="973"/>
      <c r="BH273" s="971"/>
      <c r="BI273" s="971"/>
      <c r="BJ273" s="971"/>
      <c r="BK273" s="971"/>
      <c r="BL273" s="971"/>
      <c r="BM273" s="971"/>
      <c r="BN273" s="971"/>
      <c r="BO273" s="971"/>
      <c r="BP273" s="971"/>
      <c r="BQ273" s="971"/>
      <c r="BR273" s="971"/>
      <c r="BS273" s="971"/>
      <c r="BT273" s="971"/>
      <c r="BU273" s="971"/>
      <c r="BV273" s="971"/>
      <c r="BW273" s="971"/>
      <c r="BX273" s="971"/>
      <c r="BY273" s="971"/>
      <c r="BZ273" s="971"/>
      <c r="CA273" s="971"/>
      <c r="CB273" s="971"/>
      <c r="CC273" s="971"/>
      <c r="CD273" s="971"/>
      <c r="CE273" s="971"/>
      <c r="CF273" s="971"/>
      <c r="CG273" s="971"/>
      <c r="CH273" s="971"/>
      <c r="CI273" s="971"/>
      <c r="CJ273" s="971"/>
      <c r="CK273" s="971"/>
      <c r="CL273" s="971"/>
      <c r="CM273" s="971"/>
      <c r="CN273" s="971"/>
      <c r="CO273" s="971"/>
      <c r="CP273" s="971"/>
      <c r="CQ273" s="971"/>
      <c r="CR273" s="971"/>
      <c r="CS273" s="971"/>
      <c r="CT273" s="971"/>
      <c r="CU273" s="971"/>
      <c r="CV273" s="971"/>
      <c r="CW273" s="971"/>
      <c r="CX273" s="971"/>
      <c r="CY273" s="971"/>
      <c r="CZ273" s="971"/>
      <c r="DA273" s="971"/>
      <c r="DB273" s="971"/>
      <c r="DC273" s="971"/>
      <c r="DD273" s="971"/>
      <c r="DE273" s="971"/>
      <c r="DF273" s="971"/>
      <c r="DG273" s="971"/>
      <c r="DH273" s="971"/>
      <c r="DI273" s="971"/>
      <c r="DJ273" s="971"/>
      <c r="DK273" s="971"/>
      <c r="DL273" s="971"/>
      <c r="DM273" s="971"/>
      <c r="DN273" s="971"/>
      <c r="DO273" s="971"/>
      <c r="DP273" s="971"/>
      <c r="DQ273" s="971"/>
      <c r="DR273" s="971"/>
      <c r="DS273" s="971"/>
      <c r="DT273" s="971"/>
      <c r="DU273" s="971"/>
      <c r="DV273" s="971"/>
      <c r="DW273" s="971"/>
      <c r="DX273" s="971"/>
      <c r="DY273" s="971"/>
      <c r="DZ273" s="971"/>
      <c r="EA273" s="971"/>
      <c r="EB273" s="971"/>
      <c r="EC273" s="971"/>
      <c r="ED273" s="971"/>
      <c r="EE273" s="971"/>
      <c r="EF273" s="971"/>
      <c r="EG273" s="971"/>
      <c r="EH273" s="971"/>
      <c r="EI273" s="971"/>
      <c r="EJ273" s="971"/>
      <c r="EK273" s="971"/>
      <c r="EL273" s="971"/>
      <c r="EM273" s="971"/>
      <c r="EN273" s="971"/>
      <c r="EO273" s="971"/>
      <c r="EP273" s="971"/>
      <c r="EQ273" s="971"/>
      <c r="ER273" s="971"/>
      <c r="ES273" s="971"/>
      <c r="ET273" s="971"/>
      <c r="EU273" s="971"/>
      <c r="EV273" s="971"/>
      <c r="EW273" s="971"/>
      <c r="EX273" s="971"/>
      <c r="EY273" s="971"/>
      <c r="EZ273" s="971"/>
      <c r="FA273" s="971"/>
      <c r="FB273" s="971"/>
      <c r="FC273" s="971"/>
      <c r="FD273" s="971"/>
      <c r="FE273" s="971"/>
      <c r="FF273" s="971"/>
      <c r="FG273" s="971"/>
      <c r="FH273" s="971"/>
      <c r="FI273" s="971"/>
      <c r="FJ273" s="971"/>
      <c r="FK273" s="971"/>
      <c r="FL273" s="971"/>
      <c r="FM273" s="971"/>
      <c r="FN273" s="971"/>
      <c r="FO273" s="971"/>
      <c r="FP273" s="971"/>
      <c r="FQ273" s="971"/>
      <c r="FR273" s="971"/>
      <c r="FS273" s="971"/>
      <c r="FT273" s="971"/>
      <c r="FU273" s="971"/>
      <c r="FV273" s="971"/>
      <c r="FW273" s="971"/>
      <c r="FX273" s="971"/>
      <c r="FY273" s="971"/>
      <c r="FZ273" s="971"/>
      <c r="GA273" s="971"/>
      <c r="GB273" s="971"/>
      <c r="GC273" s="971"/>
      <c r="GD273" s="971"/>
      <c r="GE273" s="971"/>
      <c r="GF273" s="971"/>
      <c r="GG273" s="971"/>
      <c r="GH273" s="971"/>
      <c r="GI273" s="971"/>
      <c r="GJ273" s="971"/>
      <c r="GK273" s="971"/>
    </row>
    <row r="274" spans="1:193" s="947" customFormat="1">
      <c r="A274" s="935"/>
      <c r="B274" s="936"/>
      <c r="C274" s="945"/>
      <c r="D274" s="945"/>
      <c r="E274" s="946"/>
      <c r="F274" s="946"/>
      <c r="G274" s="946"/>
      <c r="H274" s="945"/>
      <c r="I274" s="945"/>
      <c r="J274" s="945"/>
      <c r="K274" s="945"/>
      <c r="L274" s="945"/>
      <c r="M274" s="945"/>
      <c r="N274" s="945"/>
      <c r="O274" s="945"/>
      <c r="P274" s="945"/>
      <c r="Q274" s="945"/>
      <c r="R274" s="945"/>
      <c r="S274" s="945"/>
      <c r="T274" s="945"/>
      <c r="U274" s="945"/>
      <c r="V274" s="945"/>
      <c r="W274" s="945"/>
      <c r="X274" s="945"/>
      <c r="Y274" s="945"/>
      <c r="Z274" s="945"/>
      <c r="AA274" s="945"/>
      <c r="AB274" s="945"/>
      <c r="AC274" s="945"/>
      <c r="AD274" s="945"/>
      <c r="AE274" s="945"/>
      <c r="AF274" s="945"/>
      <c r="AG274" s="945"/>
      <c r="AH274" s="945"/>
      <c r="AI274" s="945"/>
      <c r="AJ274" s="945"/>
      <c r="AK274" s="945"/>
      <c r="AL274" s="945"/>
      <c r="AM274" s="945"/>
      <c r="AN274" s="945"/>
      <c r="AO274" s="945"/>
      <c r="AP274" s="945"/>
      <c r="AQ274" s="945"/>
      <c r="AR274" s="945"/>
      <c r="AS274" s="945"/>
      <c r="AT274" s="945"/>
      <c r="AU274" s="945"/>
      <c r="AV274" s="945"/>
      <c r="AW274" s="945"/>
      <c r="AX274" s="945"/>
      <c r="AY274" s="945"/>
      <c r="AZ274" s="945"/>
      <c r="BA274" s="945"/>
      <c r="BB274" s="945"/>
      <c r="BC274" s="945"/>
      <c r="BD274" s="945"/>
      <c r="BE274" s="945"/>
      <c r="BF274" s="945"/>
      <c r="BG274" s="973"/>
      <c r="BH274" s="971"/>
      <c r="BI274" s="971"/>
      <c r="BJ274" s="971"/>
      <c r="BK274" s="971"/>
      <c r="BL274" s="971"/>
      <c r="BM274" s="971"/>
      <c r="BN274" s="971"/>
      <c r="BO274" s="971"/>
      <c r="BP274" s="971"/>
      <c r="BQ274" s="971"/>
      <c r="BR274" s="971"/>
      <c r="BS274" s="971"/>
      <c r="BT274" s="971"/>
      <c r="BU274" s="971"/>
      <c r="BV274" s="971"/>
      <c r="BW274" s="971"/>
      <c r="BX274" s="971"/>
      <c r="BY274" s="971"/>
      <c r="BZ274" s="971"/>
      <c r="CA274" s="971"/>
      <c r="CB274" s="971"/>
      <c r="CC274" s="971"/>
      <c r="CD274" s="971"/>
      <c r="CE274" s="971"/>
      <c r="CF274" s="971"/>
      <c r="CG274" s="971"/>
      <c r="CH274" s="971"/>
      <c r="CI274" s="971"/>
      <c r="CJ274" s="971"/>
      <c r="CK274" s="971"/>
      <c r="CL274" s="971"/>
      <c r="CM274" s="971"/>
      <c r="CN274" s="971"/>
      <c r="CO274" s="971"/>
      <c r="CP274" s="971"/>
      <c r="CQ274" s="971"/>
      <c r="CR274" s="971"/>
      <c r="CS274" s="971"/>
      <c r="CT274" s="971"/>
      <c r="CU274" s="971"/>
      <c r="CV274" s="971"/>
      <c r="CW274" s="971"/>
      <c r="CX274" s="971"/>
      <c r="CY274" s="971"/>
      <c r="CZ274" s="971"/>
      <c r="DA274" s="971"/>
      <c r="DB274" s="971"/>
      <c r="DC274" s="971"/>
      <c r="DD274" s="971"/>
      <c r="DE274" s="971"/>
      <c r="DF274" s="971"/>
      <c r="DG274" s="971"/>
      <c r="DH274" s="971"/>
      <c r="DI274" s="971"/>
      <c r="DJ274" s="971"/>
      <c r="DK274" s="971"/>
      <c r="DL274" s="971"/>
      <c r="DM274" s="971"/>
      <c r="DN274" s="971"/>
      <c r="DO274" s="971"/>
      <c r="DP274" s="971"/>
      <c r="DQ274" s="971"/>
      <c r="DR274" s="971"/>
      <c r="DS274" s="971"/>
      <c r="DT274" s="971"/>
      <c r="DU274" s="971"/>
      <c r="DV274" s="971"/>
      <c r="DW274" s="971"/>
      <c r="DX274" s="971"/>
      <c r="DY274" s="971"/>
      <c r="DZ274" s="971"/>
      <c r="EA274" s="971"/>
      <c r="EB274" s="971"/>
      <c r="EC274" s="971"/>
      <c r="ED274" s="971"/>
      <c r="EE274" s="971"/>
      <c r="EF274" s="971"/>
      <c r="EG274" s="971"/>
      <c r="EH274" s="971"/>
      <c r="EI274" s="971"/>
      <c r="EJ274" s="971"/>
      <c r="EK274" s="971"/>
      <c r="EL274" s="971"/>
      <c r="EM274" s="971"/>
      <c r="EN274" s="971"/>
      <c r="EO274" s="971"/>
      <c r="EP274" s="971"/>
      <c r="EQ274" s="971"/>
      <c r="ER274" s="971"/>
      <c r="ES274" s="971"/>
      <c r="ET274" s="971"/>
      <c r="EU274" s="971"/>
      <c r="EV274" s="971"/>
      <c r="EW274" s="971"/>
      <c r="EX274" s="971"/>
      <c r="EY274" s="971"/>
      <c r="EZ274" s="971"/>
      <c r="FA274" s="971"/>
      <c r="FB274" s="971"/>
      <c r="FC274" s="971"/>
      <c r="FD274" s="971"/>
      <c r="FE274" s="971"/>
      <c r="FF274" s="971"/>
      <c r="FG274" s="971"/>
      <c r="FH274" s="971"/>
      <c r="FI274" s="971"/>
      <c r="FJ274" s="971"/>
      <c r="FK274" s="971"/>
      <c r="FL274" s="971"/>
      <c r="FM274" s="971"/>
      <c r="FN274" s="971"/>
      <c r="FO274" s="971"/>
      <c r="FP274" s="971"/>
      <c r="FQ274" s="971"/>
      <c r="FR274" s="971"/>
      <c r="FS274" s="971"/>
      <c r="FT274" s="971"/>
      <c r="FU274" s="971"/>
      <c r="FV274" s="971"/>
      <c r="FW274" s="971"/>
      <c r="FX274" s="971"/>
      <c r="FY274" s="971"/>
      <c r="FZ274" s="971"/>
      <c r="GA274" s="971"/>
      <c r="GB274" s="971"/>
      <c r="GC274" s="971"/>
      <c r="GD274" s="971"/>
      <c r="GE274" s="971"/>
      <c r="GF274" s="971"/>
      <c r="GG274" s="971"/>
      <c r="GH274" s="971"/>
      <c r="GI274" s="971"/>
      <c r="GJ274" s="971"/>
      <c r="GK274" s="971"/>
    </row>
    <row r="275" spans="1:193" s="947" customFormat="1">
      <c r="A275" s="935"/>
      <c r="B275" s="936"/>
      <c r="C275" s="945"/>
      <c r="D275" s="945"/>
      <c r="E275" s="946"/>
      <c r="F275" s="946"/>
      <c r="G275" s="946"/>
      <c r="H275" s="945"/>
      <c r="I275" s="945"/>
      <c r="J275" s="945"/>
      <c r="K275" s="945"/>
      <c r="L275" s="945"/>
      <c r="M275" s="945"/>
      <c r="N275" s="945"/>
      <c r="O275" s="945"/>
      <c r="P275" s="945"/>
      <c r="Q275" s="945"/>
      <c r="R275" s="945"/>
      <c r="S275" s="945"/>
      <c r="T275" s="945"/>
      <c r="U275" s="945"/>
      <c r="V275" s="945"/>
      <c r="W275" s="945"/>
      <c r="X275" s="945"/>
      <c r="Y275" s="945"/>
      <c r="Z275" s="945"/>
      <c r="AA275" s="945"/>
      <c r="AB275" s="945"/>
      <c r="AC275" s="945"/>
      <c r="AD275" s="945"/>
      <c r="AE275" s="945"/>
      <c r="AF275" s="945"/>
      <c r="AG275" s="945"/>
      <c r="AH275" s="945"/>
      <c r="AI275" s="945"/>
      <c r="AJ275" s="945"/>
      <c r="AK275" s="945"/>
      <c r="AL275" s="945"/>
      <c r="AM275" s="945"/>
      <c r="AN275" s="945"/>
      <c r="AO275" s="945"/>
      <c r="AP275" s="945"/>
      <c r="AQ275" s="945"/>
      <c r="AR275" s="945"/>
      <c r="AS275" s="945"/>
      <c r="AT275" s="945"/>
      <c r="AU275" s="945"/>
      <c r="AV275" s="945"/>
      <c r="AW275" s="945"/>
      <c r="AX275" s="945"/>
      <c r="AY275" s="945"/>
      <c r="AZ275" s="945"/>
      <c r="BA275" s="945"/>
      <c r="BB275" s="945"/>
      <c r="BC275" s="945"/>
      <c r="BD275" s="945"/>
      <c r="BE275" s="945"/>
      <c r="BF275" s="945"/>
      <c r="BG275" s="973"/>
      <c r="BH275" s="971"/>
      <c r="BI275" s="971"/>
      <c r="BJ275" s="971"/>
      <c r="BK275" s="971"/>
      <c r="BL275" s="971"/>
      <c r="BM275" s="971"/>
      <c r="BN275" s="971"/>
      <c r="BO275" s="971"/>
      <c r="BP275" s="971"/>
      <c r="BQ275" s="971"/>
      <c r="BR275" s="971"/>
      <c r="BS275" s="971"/>
      <c r="BT275" s="971"/>
      <c r="BU275" s="971"/>
      <c r="BV275" s="971"/>
      <c r="BW275" s="971"/>
      <c r="BX275" s="971"/>
      <c r="BY275" s="971"/>
      <c r="BZ275" s="971"/>
      <c r="CA275" s="971"/>
      <c r="CB275" s="971"/>
      <c r="CC275" s="971"/>
      <c r="CD275" s="971"/>
      <c r="CE275" s="971"/>
      <c r="CF275" s="971"/>
      <c r="CG275" s="971"/>
      <c r="CH275" s="971"/>
      <c r="CI275" s="971"/>
      <c r="CJ275" s="971"/>
      <c r="CK275" s="971"/>
      <c r="CL275" s="971"/>
      <c r="CM275" s="971"/>
      <c r="CN275" s="971"/>
      <c r="CO275" s="971"/>
      <c r="CP275" s="971"/>
      <c r="CQ275" s="971"/>
      <c r="CR275" s="971"/>
      <c r="CS275" s="971"/>
      <c r="CT275" s="971"/>
      <c r="CU275" s="971"/>
      <c r="CV275" s="971"/>
      <c r="CW275" s="971"/>
      <c r="CX275" s="971"/>
      <c r="CY275" s="971"/>
      <c r="CZ275" s="971"/>
      <c r="DA275" s="971"/>
      <c r="DB275" s="971"/>
      <c r="DC275" s="971"/>
      <c r="DD275" s="971"/>
      <c r="DE275" s="971"/>
      <c r="DF275" s="971"/>
      <c r="DG275" s="971"/>
      <c r="DH275" s="971"/>
      <c r="DI275" s="971"/>
      <c r="DJ275" s="971"/>
      <c r="DK275" s="971"/>
      <c r="DL275" s="971"/>
      <c r="DM275" s="971"/>
      <c r="DN275" s="971"/>
      <c r="DO275" s="971"/>
      <c r="DP275" s="971"/>
      <c r="DQ275" s="971"/>
      <c r="DR275" s="971"/>
      <c r="DS275" s="971"/>
      <c r="DT275" s="971"/>
      <c r="DU275" s="971"/>
      <c r="DV275" s="971"/>
      <c r="DW275" s="971"/>
      <c r="DX275" s="971"/>
      <c r="DY275" s="971"/>
      <c r="DZ275" s="971"/>
      <c r="EA275" s="971"/>
      <c r="EB275" s="971"/>
      <c r="EC275" s="971"/>
      <c r="ED275" s="971"/>
      <c r="EE275" s="971"/>
      <c r="EF275" s="971"/>
      <c r="EG275" s="971"/>
      <c r="EH275" s="971"/>
      <c r="EI275" s="971"/>
      <c r="EJ275" s="971"/>
      <c r="EK275" s="971"/>
      <c r="EL275" s="971"/>
      <c r="EM275" s="971"/>
      <c r="EN275" s="971"/>
      <c r="EO275" s="971"/>
      <c r="EP275" s="971"/>
      <c r="EQ275" s="971"/>
      <c r="ER275" s="971"/>
      <c r="ES275" s="971"/>
      <c r="ET275" s="971"/>
      <c r="EU275" s="971"/>
      <c r="EV275" s="971"/>
      <c r="EW275" s="971"/>
      <c r="EX275" s="971"/>
      <c r="EY275" s="971"/>
      <c r="EZ275" s="971"/>
      <c r="FA275" s="971"/>
      <c r="FB275" s="971"/>
      <c r="FC275" s="971"/>
      <c r="FD275" s="971"/>
      <c r="FE275" s="971"/>
      <c r="FF275" s="971"/>
      <c r="FG275" s="971"/>
      <c r="FH275" s="971"/>
      <c r="FI275" s="971"/>
      <c r="FJ275" s="971"/>
      <c r="FK275" s="971"/>
      <c r="FL275" s="971"/>
      <c r="FM275" s="971"/>
      <c r="FN275" s="971"/>
      <c r="FO275" s="971"/>
      <c r="FP275" s="971"/>
      <c r="FQ275" s="971"/>
      <c r="FR275" s="971"/>
      <c r="FS275" s="971"/>
      <c r="FT275" s="971"/>
      <c r="FU275" s="971"/>
      <c r="FV275" s="971"/>
      <c r="FW275" s="971"/>
      <c r="FX275" s="971"/>
      <c r="FY275" s="971"/>
      <c r="FZ275" s="971"/>
      <c r="GA275" s="971"/>
      <c r="GB275" s="971"/>
      <c r="GC275" s="971"/>
      <c r="GD275" s="971"/>
      <c r="GE275" s="971"/>
      <c r="GF275" s="971"/>
      <c r="GG275" s="971"/>
      <c r="GH275" s="971"/>
      <c r="GI275" s="971"/>
      <c r="GJ275" s="971"/>
      <c r="GK275" s="971"/>
    </row>
    <row r="276" spans="1:193" s="947" customFormat="1">
      <c r="A276" s="935"/>
      <c r="B276" s="936"/>
      <c r="C276" s="945"/>
      <c r="D276" s="945"/>
      <c r="E276" s="946"/>
      <c r="F276" s="946"/>
      <c r="G276" s="946"/>
      <c r="H276" s="945"/>
      <c r="I276" s="945"/>
      <c r="J276" s="945"/>
      <c r="K276" s="945"/>
      <c r="L276" s="945"/>
      <c r="M276" s="945"/>
      <c r="N276" s="945"/>
      <c r="O276" s="945"/>
      <c r="P276" s="945"/>
      <c r="Q276" s="945"/>
      <c r="R276" s="945"/>
      <c r="S276" s="945"/>
      <c r="T276" s="945"/>
      <c r="U276" s="945"/>
      <c r="V276" s="945"/>
      <c r="W276" s="945"/>
      <c r="X276" s="945"/>
      <c r="Y276" s="945"/>
      <c r="Z276" s="945"/>
      <c r="AA276" s="945"/>
      <c r="AB276" s="945"/>
      <c r="AC276" s="945"/>
      <c r="AD276" s="945"/>
      <c r="AE276" s="945"/>
      <c r="AF276" s="945"/>
      <c r="AG276" s="945"/>
      <c r="AH276" s="945"/>
      <c r="AI276" s="945"/>
      <c r="AJ276" s="945"/>
      <c r="AK276" s="945"/>
      <c r="AL276" s="945"/>
      <c r="AM276" s="945"/>
      <c r="AN276" s="945"/>
      <c r="AO276" s="945"/>
      <c r="AP276" s="945"/>
      <c r="AQ276" s="945"/>
      <c r="AR276" s="945"/>
      <c r="AS276" s="945"/>
      <c r="AT276" s="945"/>
      <c r="AU276" s="945"/>
      <c r="AV276" s="945"/>
      <c r="AW276" s="945"/>
      <c r="AX276" s="945"/>
      <c r="AY276" s="945"/>
      <c r="AZ276" s="945"/>
      <c r="BA276" s="945"/>
      <c r="BB276" s="945"/>
      <c r="BC276" s="945"/>
      <c r="BD276" s="945"/>
      <c r="BE276" s="945"/>
      <c r="BF276" s="945"/>
      <c r="BG276" s="973"/>
      <c r="BH276" s="971"/>
      <c r="BI276" s="971"/>
      <c r="BJ276" s="971"/>
      <c r="BK276" s="971"/>
      <c r="BL276" s="971"/>
      <c r="BM276" s="971"/>
      <c r="BN276" s="971"/>
      <c r="BO276" s="971"/>
      <c r="BP276" s="971"/>
      <c r="BQ276" s="971"/>
      <c r="BR276" s="971"/>
      <c r="BS276" s="971"/>
      <c r="BT276" s="971"/>
      <c r="BU276" s="971"/>
      <c r="BV276" s="971"/>
      <c r="BW276" s="971"/>
      <c r="BX276" s="971"/>
      <c r="BY276" s="971"/>
      <c r="BZ276" s="971"/>
      <c r="CA276" s="971"/>
      <c r="CB276" s="971"/>
      <c r="CC276" s="971"/>
      <c r="CD276" s="971"/>
      <c r="CE276" s="971"/>
      <c r="CF276" s="971"/>
      <c r="CG276" s="971"/>
      <c r="CH276" s="971"/>
      <c r="CI276" s="971"/>
      <c r="CJ276" s="971"/>
      <c r="CK276" s="971"/>
      <c r="CL276" s="971"/>
      <c r="CM276" s="971"/>
      <c r="CN276" s="971"/>
      <c r="CO276" s="971"/>
      <c r="CP276" s="971"/>
      <c r="CQ276" s="971"/>
      <c r="CR276" s="971"/>
      <c r="CS276" s="971"/>
      <c r="CT276" s="971"/>
      <c r="CU276" s="971"/>
      <c r="CV276" s="971"/>
      <c r="CW276" s="971"/>
      <c r="CX276" s="971"/>
      <c r="CY276" s="971"/>
      <c r="CZ276" s="971"/>
      <c r="DA276" s="971"/>
      <c r="DB276" s="971"/>
      <c r="DC276" s="971"/>
      <c r="DD276" s="971"/>
      <c r="DE276" s="971"/>
      <c r="DF276" s="971"/>
      <c r="DG276" s="971"/>
      <c r="DH276" s="971"/>
      <c r="DI276" s="971"/>
      <c r="DJ276" s="971"/>
      <c r="DK276" s="971"/>
      <c r="DL276" s="971"/>
      <c r="DM276" s="971"/>
      <c r="DN276" s="971"/>
      <c r="DO276" s="971"/>
      <c r="DP276" s="971"/>
      <c r="DQ276" s="971"/>
      <c r="DR276" s="971"/>
      <c r="DS276" s="971"/>
      <c r="DT276" s="971"/>
      <c r="DU276" s="971"/>
      <c r="DV276" s="971"/>
      <c r="DW276" s="971"/>
      <c r="DX276" s="971"/>
      <c r="DY276" s="971"/>
      <c r="DZ276" s="971"/>
      <c r="EA276" s="971"/>
      <c r="EB276" s="971"/>
      <c r="EC276" s="971"/>
      <c r="ED276" s="971"/>
      <c r="EE276" s="971"/>
      <c r="EF276" s="971"/>
      <c r="EG276" s="971"/>
      <c r="EH276" s="971"/>
      <c r="EI276" s="971"/>
      <c r="EJ276" s="971"/>
      <c r="EK276" s="971"/>
      <c r="EL276" s="971"/>
      <c r="EM276" s="971"/>
      <c r="EN276" s="971"/>
      <c r="EO276" s="971"/>
      <c r="EP276" s="971"/>
      <c r="EQ276" s="971"/>
      <c r="ER276" s="971"/>
      <c r="ES276" s="971"/>
      <c r="ET276" s="971"/>
      <c r="EU276" s="971"/>
      <c r="EV276" s="971"/>
      <c r="EW276" s="971"/>
      <c r="EX276" s="971"/>
      <c r="EY276" s="971"/>
      <c r="EZ276" s="971"/>
      <c r="FA276" s="971"/>
      <c r="FB276" s="971"/>
      <c r="FC276" s="971"/>
      <c r="FD276" s="971"/>
      <c r="FE276" s="971"/>
      <c r="FF276" s="971"/>
      <c r="FG276" s="971"/>
      <c r="FH276" s="971"/>
      <c r="FI276" s="971"/>
      <c r="FJ276" s="971"/>
      <c r="FK276" s="971"/>
      <c r="FL276" s="971"/>
      <c r="FM276" s="971"/>
      <c r="FN276" s="971"/>
      <c r="FO276" s="971"/>
      <c r="FP276" s="971"/>
      <c r="FQ276" s="971"/>
      <c r="FR276" s="971"/>
      <c r="FS276" s="971"/>
      <c r="FT276" s="971"/>
      <c r="FU276" s="971"/>
      <c r="FV276" s="971"/>
      <c r="FW276" s="971"/>
      <c r="FX276" s="971"/>
      <c r="FY276" s="971"/>
      <c r="FZ276" s="971"/>
      <c r="GA276" s="971"/>
      <c r="GB276" s="971"/>
      <c r="GC276" s="971"/>
      <c r="GD276" s="971"/>
      <c r="GE276" s="971"/>
      <c r="GF276" s="971"/>
      <c r="GG276" s="971"/>
      <c r="GH276" s="971"/>
      <c r="GI276" s="971"/>
      <c r="GJ276" s="971"/>
      <c r="GK276" s="971"/>
    </row>
    <row r="277" spans="1:193" s="947" customFormat="1">
      <c r="A277" s="935"/>
      <c r="B277" s="936"/>
      <c r="C277" s="945"/>
      <c r="D277" s="945"/>
      <c r="E277" s="946"/>
      <c r="F277" s="946"/>
      <c r="G277" s="946"/>
      <c r="H277" s="945"/>
      <c r="I277" s="945"/>
      <c r="J277" s="945"/>
      <c r="K277" s="945"/>
      <c r="L277" s="945"/>
      <c r="M277" s="945"/>
      <c r="N277" s="945"/>
      <c r="O277" s="945"/>
      <c r="P277" s="945"/>
      <c r="Q277" s="945"/>
      <c r="R277" s="945"/>
      <c r="S277" s="945"/>
      <c r="T277" s="945"/>
      <c r="U277" s="945"/>
      <c r="V277" s="945"/>
      <c r="W277" s="945"/>
      <c r="X277" s="945"/>
      <c r="Y277" s="945"/>
      <c r="Z277" s="945"/>
      <c r="AA277" s="945"/>
      <c r="AB277" s="945"/>
      <c r="AC277" s="945"/>
      <c r="AD277" s="945"/>
      <c r="AE277" s="945"/>
      <c r="AF277" s="945"/>
      <c r="AG277" s="945"/>
      <c r="AH277" s="945"/>
      <c r="AI277" s="945"/>
      <c r="AJ277" s="945"/>
      <c r="AK277" s="945"/>
      <c r="AL277" s="945"/>
      <c r="AM277" s="945"/>
      <c r="AN277" s="945"/>
      <c r="AO277" s="945"/>
      <c r="AP277" s="945"/>
      <c r="AQ277" s="945"/>
      <c r="AR277" s="945"/>
      <c r="AS277" s="945"/>
      <c r="AT277" s="945"/>
      <c r="AU277" s="945"/>
      <c r="AV277" s="945"/>
      <c r="AW277" s="945"/>
      <c r="AX277" s="945"/>
      <c r="AY277" s="945"/>
      <c r="AZ277" s="945"/>
      <c r="BA277" s="945"/>
      <c r="BB277" s="945"/>
      <c r="BC277" s="945"/>
      <c r="BD277" s="945"/>
      <c r="BE277" s="945"/>
      <c r="BF277" s="945"/>
      <c r="BG277" s="973"/>
      <c r="BH277" s="971"/>
      <c r="BI277" s="971"/>
      <c r="BJ277" s="971"/>
      <c r="BK277" s="971"/>
      <c r="BL277" s="971"/>
      <c r="BM277" s="971"/>
      <c r="BN277" s="971"/>
      <c r="BO277" s="971"/>
      <c r="BP277" s="971"/>
      <c r="BQ277" s="971"/>
      <c r="BR277" s="971"/>
      <c r="BS277" s="971"/>
      <c r="BT277" s="971"/>
      <c r="BU277" s="971"/>
      <c r="BV277" s="971"/>
      <c r="BW277" s="971"/>
      <c r="BX277" s="971"/>
      <c r="BY277" s="971"/>
      <c r="BZ277" s="971"/>
      <c r="CA277" s="971"/>
      <c r="CB277" s="971"/>
      <c r="CC277" s="971"/>
      <c r="CD277" s="971"/>
      <c r="CE277" s="971"/>
      <c r="CF277" s="971"/>
      <c r="CG277" s="971"/>
      <c r="CH277" s="971"/>
      <c r="CI277" s="971"/>
      <c r="CJ277" s="971"/>
      <c r="CK277" s="971"/>
      <c r="CL277" s="971"/>
      <c r="CM277" s="971"/>
      <c r="CN277" s="971"/>
      <c r="CO277" s="971"/>
      <c r="CP277" s="971"/>
      <c r="CQ277" s="971"/>
      <c r="CR277" s="971"/>
      <c r="CS277" s="971"/>
      <c r="CT277" s="971"/>
      <c r="CU277" s="971"/>
      <c r="CV277" s="971"/>
      <c r="CW277" s="971"/>
      <c r="CX277" s="971"/>
      <c r="CY277" s="971"/>
      <c r="CZ277" s="971"/>
      <c r="DA277" s="971"/>
      <c r="DB277" s="971"/>
      <c r="DC277" s="971"/>
      <c r="DD277" s="971"/>
      <c r="DE277" s="971"/>
      <c r="DF277" s="971"/>
      <c r="DG277" s="971"/>
      <c r="DH277" s="971"/>
      <c r="DI277" s="971"/>
      <c r="DJ277" s="971"/>
      <c r="DK277" s="971"/>
      <c r="DL277" s="971"/>
      <c r="DM277" s="971"/>
      <c r="DN277" s="971"/>
      <c r="DO277" s="971"/>
      <c r="DP277" s="971"/>
      <c r="DQ277" s="971"/>
      <c r="DR277" s="971"/>
      <c r="DS277" s="971"/>
      <c r="DT277" s="971"/>
      <c r="DU277" s="971"/>
      <c r="DV277" s="971"/>
      <c r="DW277" s="971"/>
      <c r="DX277" s="971"/>
      <c r="DY277" s="971"/>
      <c r="DZ277" s="971"/>
      <c r="EA277" s="971"/>
      <c r="EB277" s="971"/>
      <c r="EC277" s="971"/>
      <c r="ED277" s="971"/>
      <c r="EE277" s="971"/>
      <c r="EF277" s="971"/>
      <c r="EG277" s="971"/>
      <c r="EH277" s="971"/>
      <c r="EI277" s="971"/>
      <c r="EJ277" s="971"/>
      <c r="EK277" s="971"/>
      <c r="EL277" s="971"/>
      <c r="EM277" s="971"/>
      <c r="EN277" s="971"/>
      <c r="EO277" s="971"/>
      <c r="EP277" s="971"/>
      <c r="EQ277" s="971"/>
      <c r="ER277" s="971"/>
      <c r="ES277" s="971"/>
      <c r="ET277" s="971"/>
      <c r="EU277" s="971"/>
      <c r="EV277" s="971"/>
      <c r="EW277" s="971"/>
      <c r="EX277" s="971"/>
      <c r="EY277" s="971"/>
      <c r="EZ277" s="971"/>
      <c r="FA277" s="971"/>
      <c r="FB277" s="971"/>
      <c r="FC277" s="971"/>
      <c r="FD277" s="971"/>
      <c r="FE277" s="971"/>
      <c r="FF277" s="971"/>
      <c r="FG277" s="971"/>
      <c r="FH277" s="971"/>
      <c r="FI277" s="971"/>
      <c r="FJ277" s="971"/>
      <c r="FK277" s="971"/>
      <c r="FL277" s="971"/>
      <c r="FM277" s="971"/>
      <c r="FN277" s="971"/>
      <c r="FO277" s="971"/>
      <c r="FP277" s="971"/>
      <c r="FQ277" s="971"/>
      <c r="FR277" s="971"/>
      <c r="FS277" s="971"/>
      <c r="FT277" s="971"/>
      <c r="FU277" s="971"/>
      <c r="FV277" s="971"/>
      <c r="FW277" s="971"/>
      <c r="FX277" s="971"/>
      <c r="FY277" s="971"/>
      <c r="FZ277" s="971"/>
      <c r="GA277" s="971"/>
      <c r="GB277" s="971"/>
      <c r="GC277" s="971"/>
      <c r="GD277" s="971"/>
      <c r="GE277" s="971"/>
      <c r="GF277" s="971"/>
      <c r="GG277" s="971"/>
      <c r="GH277" s="971"/>
      <c r="GI277" s="971"/>
      <c r="GJ277" s="971"/>
      <c r="GK277" s="971"/>
    </row>
    <row r="278" spans="1:193" s="947" customFormat="1">
      <c r="A278" s="935"/>
      <c r="B278" s="936"/>
      <c r="C278" s="945"/>
      <c r="D278" s="945"/>
      <c r="E278" s="946"/>
      <c r="F278" s="946"/>
      <c r="G278" s="946"/>
      <c r="H278" s="945"/>
      <c r="I278" s="945"/>
      <c r="J278" s="945"/>
      <c r="K278" s="945"/>
      <c r="L278" s="945"/>
      <c r="M278" s="945"/>
      <c r="N278" s="945"/>
      <c r="O278" s="945"/>
      <c r="P278" s="945"/>
      <c r="Q278" s="945"/>
      <c r="R278" s="945"/>
      <c r="S278" s="945"/>
      <c r="T278" s="945"/>
      <c r="U278" s="945"/>
      <c r="V278" s="945"/>
      <c r="W278" s="945"/>
      <c r="X278" s="945"/>
      <c r="Y278" s="945"/>
      <c r="Z278" s="945"/>
      <c r="AA278" s="945"/>
      <c r="AB278" s="945"/>
      <c r="AC278" s="945"/>
      <c r="AD278" s="945"/>
      <c r="AE278" s="945"/>
      <c r="AF278" s="945"/>
      <c r="AG278" s="945"/>
      <c r="AH278" s="945"/>
      <c r="AI278" s="945"/>
      <c r="AJ278" s="945"/>
      <c r="AK278" s="945"/>
      <c r="AL278" s="945"/>
      <c r="AM278" s="945"/>
      <c r="AN278" s="945"/>
      <c r="AO278" s="945"/>
      <c r="AP278" s="945"/>
      <c r="AQ278" s="945"/>
      <c r="AR278" s="945"/>
      <c r="AS278" s="945"/>
      <c r="AT278" s="945"/>
      <c r="AU278" s="945"/>
      <c r="AV278" s="945"/>
      <c r="AW278" s="945"/>
      <c r="AX278" s="945"/>
      <c r="AY278" s="945"/>
      <c r="AZ278" s="945"/>
      <c r="BA278" s="945"/>
      <c r="BB278" s="945"/>
      <c r="BC278" s="945"/>
      <c r="BD278" s="945"/>
      <c r="BE278" s="945"/>
      <c r="BF278" s="945"/>
      <c r="BG278" s="973"/>
      <c r="BH278" s="971"/>
      <c r="BI278" s="971"/>
      <c r="BJ278" s="971"/>
      <c r="BK278" s="971"/>
      <c r="BL278" s="971"/>
      <c r="BM278" s="971"/>
      <c r="BN278" s="971"/>
      <c r="BO278" s="971"/>
      <c r="BP278" s="971"/>
      <c r="BQ278" s="971"/>
      <c r="BR278" s="971"/>
      <c r="BS278" s="971"/>
      <c r="BT278" s="971"/>
      <c r="BU278" s="971"/>
      <c r="BV278" s="971"/>
      <c r="BW278" s="971"/>
      <c r="BX278" s="971"/>
      <c r="BY278" s="971"/>
      <c r="BZ278" s="971"/>
      <c r="CA278" s="971"/>
      <c r="CB278" s="971"/>
      <c r="CC278" s="971"/>
      <c r="CD278" s="971"/>
      <c r="CE278" s="971"/>
      <c r="CF278" s="971"/>
      <c r="CG278" s="971"/>
      <c r="CH278" s="971"/>
      <c r="CI278" s="971"/>
      <c r="CJ278" s="971"/>
      <c r="CK278" s="971"/>
      <c r="CL278" s="971"/>
      <c r="CM278" s="971"/>
      <c r="CN278" s="971"/>
      <c r="CO278" s="971"/>
      <c r="CP278" s="971"/>
      <c r="CQ278" s="971"/>
      <c r="CR278" s="971"/>
      <c r="CS278" s="971"/>
      <c r="CT278" s="971"/>
      <c r="CU278" s="971"/>
      <c r="CV278" s="971"/>
      <c r="CW278" s="971"/>
      <c r="CX278" s="971"/>
      <c r="CY278" s="971"/>
      <c r="CZ278" s="971"/>
      <c r="DA278" s="971"/>
      <c r="DB278" s="971"/>
      <c r="DC278" s="971"/>
      <c r="DD278" s="971"/>
      <c r="DE278" s="971"/>
      <c r="DF278" s="971"/>
      <c r="DG278" s="971"/>
      <c r="DH278" s="971"/>
      <c r="DI278" s="971"/>
      <c r="DJ278" s="971"/>
      <c r="DK278" s="971"/>
      <c r="DL278" s="971"/>
      <c r="DM278" s="971"/>
      <c r="DN278" s="971"/>
      <c r="DO278" s="971"/>
      <c r="DP278" s="971"/>
      <c r="DQ278" s="971"/>
      <c r="DR278" s="971"/>
      <c r="DS278" s="971"/>
      <c r="DT278" s="971"/>
      <c r="DU278" s="971"/>
      <c r="DV278" s="971"/>
      <c r="DW278" s="971"/>
      <c r="DX278" s="971"/>
      <c r="DY278" s="971"/>
      <c r="DZ278" s="971"/>
      <c r="EA278" s="971"/>
      <c r="EB278" s="971"/>
      <c r="EC278" s="971"/>
      <c r="ED278" s="971"/>
      <c r="EE278" s="971"/>
      <c r="EF278" s="971"/>
      <c r="EG278" s="971"/>
      <c r="EH278" s="971"/>
      <c r="EI278" s="971"/>
      <c r="EJ278" s="971"/>
      <c r="EK278" s="971"/>
      <c r="EL278" s="971"/>
      <c r="EM278" s="971"/>
      <c r="EN278" s="971"/>
      <c r="EO278" s="971"/>
      <c r="EP278" s="971"/>
      <c r="EQ278" s="971"/>
      <c r="ER278" s="971"/>
      <c r="ES278" s="971"/>
      <c r="ET278" s="971"/>
      <c r="EU278" s="971"/>
      <c r="EV278" s="971"/>
      <c r="EW278" s="971"/>
      <c r="EX278" s="971"/>
      <c r="EY278" s="971"/>
      <c r="EZ278" s="971"/>
      <c r="FA278" s="971"/>
      <c r="FB278" s="971"/>
      <c r="FC278" s="971"/>
      <c r="FD278" s="971"/>
      <c r="FE278" s="971"/>
      <c r="FF278" s="971"/>
      <c r="FG278" s="971"/>
      <c r="FH278" s="971"/>
      <c r="FI278" s="971"/>
      <c r="FJ278" s="971"/>
      <c r="FK278" s="971"/>
      <c r="FL278" s="971"/>
      <c r="FM278" s="971"/>
      <c r="FN278" s="971"/>
      <c r="FO278" s="971"/>
      <c r="FP278" s="971"/>
      <c r="FQ278" s="971"/>
      <c r="FR278" s="971"/>
      <c r="FS278" s="971"/>
      <c r="FT278" s="971"/>
      <c r="FU278" s="971"/>
      <c r="FV278" s="971"/>
      <c r="FW278" s="971"/>
      <c r="FX278" s="971"/>
      <c r="FY278" s="971"/>
      <c r="FZ278" s="971"/>
      <c r="GA278" s="971"/>
      <c r="GB278" s="971"/>
      <c r="GC278" s="971"/>
      <c r="GD278" s="971"/>
      <c r="GE278" s="971"/>
      <c r="GF278" s="971"/>
      <c r="GG278" s="971"/>
      <c r="GH278" s="971"/>
      <c r="GI278" s="971"/>
      <c r="GJ278" s="971"/>
      <c r="GK278" s="971"/>
    </row>
    <row r="279" spans="1:193" s="947" customFormat="1">
      <c r="A279" s="935"/>
      <c r="B279" s="936"/>
      <c r="C279" s="945"/>
      <c r="D279" s="945"/>
      <c r="E279" s="946"/>
      <c r="F279" s="946"/>
      <c r="G279" s="946"/>
      <c r="H279" s="945"/>
      <c r="I279" s="945"/>
      <c r="J279" s="945"/>
      <c r="K279" s="945"/>
      <c r="L279" s="945"/>
      <c r="M279" s="945"/>
      <c r="N279" s="945"/>
      <c r="O279" s="945"/>
      <c r="P279" s="945"/>
      <c r="Q279" s="945"/>
      <c r="R279" s="945"/>
      <c r="S279" s="945"/>
      <c r="T279" s="945"/>
      <c r="U279" s="945"/>
      <c r="V279" s="945"/>
      <c r="W279" s="945"/>
      <c r="X279" s="945"/>
      <c r="Y279" s="945"/>
      <c r="Z279" s="945"/>
      <c r="AA279" s="945"/>
      <c r="AB279" s="945"/>
      <c r="AC279" s="945"/>
      <c r="AD279" s="945"/>
      <c r="AE279" s="945"/>
      <c r="AF279" s="945"/>
      <c r="AG279" s="945"/>
      <c r="AH279" s="945"/>
      <c r="AI279" s="945"/>
      <c r="AJ279" s="945"/>
      <c r="AK279" s="945"/>
      <c r="AL279" s="945"/>
      <c r="AM279" s="945"/>
      <c r="AN279" s="945"/>
      <c r="AO279" s="945"/>
      <c r="AP279" s="945"/>
      <c r="AQ279" s="945"/>
      <c r="AR279" s="945"/>
      <c r="AS279" s="945"/>
      <c r="AT279" s="945"/>
      <c r="AU279" s="945"/>
      <c r="AV279" s="945"/>
      <c r="AW279" s="945"/>
      <c r="AX279" s="945"/>
      <c r="AY279" s="945"/>
      <c r="AZ279" s="945"/>
      <c r="BA279" s="945"/>
      <c r="BB279" s="945"/>
      <c r="BC279" s="945"/>
      <c r="BD279" s="945"/>
      <c r="BE279" s="945"/>
      <c r="BF279" s="945"/>
      <c r="BG279" s="973"/>
      <c r="BH279" s="971"/>
      <c r="BI279" s="971"/>
      <c r="BJ279" s="971"/>
      <c r="BK279" s="971"/>
      <c r="BL279" s="971"/>
      <c r="BM279" s="971"/>
      <c r="BN279" s="971"/>
      <c r="BO279" s="971"/>
      <c r="BP279" s="971"/>
      <c r="BQ279" s="971"/>
      <c r="BR279" s="971"/>
      <c r="BS279" s="971"/>
      <c r="BT279" s="971"/>
      <c r="BU279" s="971"/>
      <c r="BV279" s="971"/>
      <c r="BW279" s="971"/>
      <c r="BX279" s="971"/>
      <c r="BY279" s="971"/>
      <c r="BZ279" s="971"/>
      <c r="CA279" s="971"/>
      <c r="CB279" s="971"/>
      <c r="CC279" s="971"/>
      <c r="CD279" s="971"/>
      <c r="CE279" s="971"/>
      <c r="CF279" s="971"/>
      <c r="CG279" s="971"/>
      <c r="CH279" s="971"/>
      <c r="CI279" s="971"/>
      <c r="CJ279" s="971"/>
      <c r="CK279" s="971"/>
      <c r="CL279" s="971"/>
      <c r="CM279" s="971"/>
      <c r="CN279" s="971"/>
      <c r="CO279" s="971"/>
      <c r="CP279" s="971"/>
      <c r="CQ279" s="971"/>
      <c r="CR279" s="971"/>
      <c r="CS279" s="971"/>
      <c r="CT279" s="971"/>
      <c r="CU279" s="971"/>
      <c r="CV279" s="971"/>
      <c r="CW279" s="971"/>
      <c r="CX279" s="971"/>
      <c r="CY279" s="971"/>
      <c r="CZ279" s="971"/>
      <c r="DA279" s="971"/>
      <c r="DB279" s="971"/>
      <c r="DC279" s="971"/>
      <c r="DD279" s="971"/>
      <c r="DE279" s="971"/>
      <c r="DF279" s="971"/>
      <c r="DG279" s="971"/>
      <c r="DH279" s="971"/>
      <c r="DI279" s="971"/>
      <c r="DJ279" s="971"/>
      <c r="DK279" s="971"/>
      <c r="DL279" s="971"/>
      <c r="DM279" s="971"/>
      <c r="DN279" s="971"/>
      <c r="DO279" s="971"/>
      <c r="DP279" s="971"/>
      <c r="DQ279" s="971"/>
      <c r="DR279" s="971"/>
      <c r="DS279" s="971"/>
      <c r="DT279" s="971"/>
      <c r="DU279" s="971"/>
      <c r="DV279" s="971"/>
      <c r="DW279" s="971"/>
      <c r="DX279" s="971"/>
      <c r="DY279" s="971"/>
      <c r="DZ279" s="971"/>
      <c r="EA279" s="971"/>
      <c r="EB279" s="971"/>
      <c r="EC279" s="971"/>
      <c r="ED279" s="971"/>
      <c r="EE279" s="971"/>
      <c r="EF279" s="971"/>
      <c r="EG279" s="971"/>
      <c r="EH279" s="971"/>
      <c r="EI279" s="971"/>
      <c r="EJ279" s="971"/>
      <c r="EK279" s="971"/>
      <c r="EL279" s="971"/>
      <c r="EM279" s="971"/>
      <c r="EN279" s="971"/>
      <c r="EO279" s="971"/>
      <c r="EP279" s="971"/>
      <c r="EQ279" s="971"/>
      <c r="ER279" s="971"/>
      <c r="ES279" s="971"/>
      <c r="ET279" s="971"/>
      <c r="EU279" s="971"/>
      <c r="EV279" s="971"/>
      <c r="EW279" s="971"/>
      <c r="EX279" s="971"/>
      <c r="EY279" s="971"/>
      <c r="EZ279" s="971"/>
      <c r="FA279" s="971"/>
      <c r="FB279" s="971"/>
      <c r="FC279" s="971"/>
      <c r="FD279" s="971"/>
      <c r="FE279" s="971"/>
      <c r="FF279" s="971"/>
      <c r="FG279" s="971"/>
      <c r="FH279" s="971"/>
      <c r="FI279" s="971"/>
      <c r="FJ279" s="971"/>
      <c r="FK279" s="971"/>
      <c r="FL279" s="971"/>
      <c r="FM279" s="971"/>
      <c r="FN279" s="971"/>
      <c r="FO279" s="971"/>
      <c r="FP279" s="971"/>
      <c r="FQ279" s="971"/>
      <c r="FR279" s="971"/>
      <c r="FS279" s="971"/>
      <c r="FT279" s="971"/>
      <c r="FU279" s="971"/>
      <c r="FV279" s="971"/>
      <c r="FW279" s="971"/>
      <c r="FX279" s="971"/>
      <c r="FY279" s="971"/>
      <c r="FZ279" s="971"/>
      <c r="GA279" s="971"/>
      <c r="GB279" s="971"/>
      <c r="GC279" s="971"/>
      <c r="GD279" s="971"/>
      <c r="GE279" s="971"/>
      <c r="GF279" s="971"/>
      <c r="GG279" s="971"/>
      <c r="GH279" s="971"/>
      <c r="GI279" s="971"/>
      <c r="GJ279" s="971"/>
      <c r="GK279" s="971"/>
    </row>
    <row r="280" spans="1:193" s="947" customFormat="1">
      <c r="A280" s="935"/>
      <c r="B280" s="936"/>
      <c r="C280" s="945"/>
      <c r="D280" s="945"/>
      <c r="E280" s="946"/>
      <c r="F280" s="946"/>
      <c r="G280" s="946"/>
      <c r="H280" s="945"/>
      <c r="I280" s="945"/>
      <c r="J280" s="945"/>
      <c r="K280" s="945"/>
      <c r="L280" s="945"/>
      <c r="M280" s="945"/>
      <c r="N280" s="945"/>
      <c r="O280" s="945"/>
      <c r="P280" s="945"/>
      <c r="Q280" s="945"/>
      <c r="R280" s="945"/>
      <c r="S280" s="945"/>
      <c r="T280" s="945"/>
      <c r="U280" s="945"/>
      <c r="V280" s="945"/>
      <c r="W280" s="945"/>
      <c r="X280" s="945"/>
      <c r="Y280" s="945"/>
      <c r="Z280" s="945"/>
      <c r="AA280" s="945"/>
      <c r="AB280" s="945"/>
      <c r="AC280" s="945"/>
      <c r="AD280" s="945"/>
      <c r="AE280" s="945"/>
      <c r="AF280" s="945"/>
      <c r="AG280" s="945"/>
      <c r="AH280" s="945"/>
      <c r="AI280" s="945"/>
      <c r="AJ280" s="945"/>
      <c r="AK280" s="945"/>
      <c r="AL280" s="945"/>
      <c r="AM280" s="945"/>
      <c r="AN280" s="945"/>
      <c r="AO280" s="945"/>
      <c r="AP280" s="945"/>
      <c r="AQ280" s="945"/>
      <c r="AR280" s="945"/>
      <c r="AS280" s="945"/>
      <c r="AT280" s="945"/>
      <c r="AU280" s="945"/>
      <c r="AV280" s="945"/>
      <c r="AW280" s="945"/>
      <c r="AX280" s="945"/>
      <c r="AY280" s="945"/>
      <c r="AZ280" s="945"/>
      <c r="BA280" s="945"/>
      <c r="BB280" s="945"/>
      <c r="BC280" s="945"/>
      <c r="BD280" s="945"/>
      <c r="BE280" s="945"/>
      <c r="BF280" s="945"/>
      <c r="BG280" s="973"/>
      <c r="BH280" s="971"/>
      <c r="BI280" s="971"/>
      <c r="BJ280" s="971"/>
      <c r="BK280" s="971"/>
      <c r="BL280" s="971"/>
      <c r="BM280" s="971"/>
      <c r="BN280" s="971"/>
      <c r="BO280" s="971"/>
      <c r="BP280" s="971"/>
      <c r="BQ280" s="971"/>
      <c r="BR280" s="971"/>
      <c r="BS280" s="971"/>
      <c r="BT280" s="971"/>
      <c r="BU280" s="971"/>
      <c r="BV280" s="971"/>
      <c r="BW280" s="971"/>
      <c r="BX280" s="971"/>
      <c r="BY280" s="971"/>
      <c r="BZ280" s="971"/>
      <c r="CA280" s="971"/>
      <c r="CB280" s="971"/>
      <c r="CC280" s="971"/>
      <c r="CD280" s="971"/>
      <c r="CE280" s="971"/>
      <c r="CF280" s="971"/>
      <c r="CG280" s="971"/>
      <c r="CH280" s="971"/>
      <c r="CI280" s="971"/>
      <c r="CJ280" s="971"/>
      <c r="CK280" s="971"/>
      <c r="CL280" s="971"/>
      <c r="CM280" s="971"/>
      <c r="CN280" s="971"/>
      <c r="CO280" s="971"/>
      <c r="CP280" s="971"/>
      <c r="CQ280" s="971"/>
      <c r="CR280" s="971"/>
      <c r="CS280" s="971"/>
      <c r="CT280" s="971"/>
      <c r="CU280" s="971"/>
      <c r="CV280" s="971"/>
      <c r="CW280" s="971"/>
      <c r="CX280" s="971"/>
      <c r="CY280" s="971"/>
      <c r="CZ280" s="971"/>
      <c r="DA280" s="971"/>
      <c r="DB280" s="971"/>
      <c r="DC280" s="971"/>
      <c r="DD280" s="971"/>
      <c r="DE280" s="971"/>
      <c r="DF280" s="971"/>
      <c r="DG280" s="971"/>
      <c r="DH280" s="971"/>
      <c r="DI280" s="971"/>
      <c r="DJ280" s="971"/>
      <c r="DK280" s="971"/>
      <c r="DL280" s="971"/>
      <c r="DM280" s="971"/>
      <c r="DN280" s="971"/>
      <c r="DO280" s="971"/>
      <c r="DP280" s="971"/>
      <c r="DQ280" s="971"/>
      <c r="DR280" s="971"/>
      <c r="DS280" s="971"/>
      <c r="DT280" s="971"/>
      <c r="DU280" s="971"/>
      <c r="DV280" s="971"/>
      <c r="DW280" s="971"/>
      <c r="DX280" s="971"/>
      <c r="DY280" s="971"/>
      <c r="DZ280" s="971"/>
      <c r="EA280" s="971"/>
      <c r="EB280" s="971"/>
      <c r="EC280" s="971"/>
      <c r="ED280" s="971"/>
      <c r="EE280" s="971"/>
      <c r="EF280" s="971"/>
      <c r="EG280" s="971"/>
      <c r="EH280" s="971"/>
      <c r="EI280" s="971"/>
      <c r="EJ280" s="971"/>
      <c r="EK280" s="971"/>
      <c r="EL280" s="971"/>
      <c r="EM280" s="971"/>
      <c r="EN280" s="971"/>
      <c r="EO280" s="971"/>
      <c r="EP280" s="971"/>
      <c r="EQ280" s="971"/>
      <c r="ER280" s="971"/>
      <c r="ES280" s="971"/>
      <c r="ET280" s="971"/>
      <c r="EU280" s="971"/>
      <c r="EV280" s="971"/>
      <c r="EW280" s="971"/>
      <c r="EX280" s="971"/>
      <c r="EY280" s="971"/>
      <c r="EZ280" s="971"/>
      <c r="FA280" s="971"/>
      <c r="FB280" s="971"/>
      <c r="FC280" s="971"/>
      <c r="FD280" s="971"/>
      <c r="FE280" s="971"/>
      <c r="FF280" s="971"/>
      <c r="FG280" s="971"/>
      <c r="FH280" s="971"/>
      <c r="FI280" s="971"/>
      <c r="FJ280" s="971"/>
      <c r="FK280" s="971"/>
      <c r="FL280" s="971"/>
      <c r="FM280" s="971"/>
      <c r="FN280" s="971"/>
      <c r="FO280" s="971"/>
      <c r="FP280" s="971"/>
      <c r="FQ280" s="971"/>
      <c r="FR280" s="971"/>
      <c r="FS280" s="971"/>
      <c r="FT280" s="971"/>
      <c r="FU280" s="971"/>
      <c r="FV280" s="971"/>
      <c r="FW280" s="971"/>
      <c r="FX280" s="971"/>
      <c r="FY280" s="971"/>
      <c r="FZ280" s="971"/>
      <c r="GA280" s="971"/>
      <c r="GB280" s="971"/>
      <c r="GC280" s="971"/>
      <c r="GD280" s="971"/>
      <c r="GE280" s="971"/>
      <c r="GF280" s="971"/>
      <c r="GG280" s="971"/>
      <c r="GH280" s="971"/>
      <c r="GI280" s="971"/>
      <c r="GJ280" s="971"/>
      <c r="GK280" s="971"/>
    </row>
    <row r="281" spans="1:193" s="947" customFormat="1">
      <c r="A281" s="935"/>
      <c r="B281" s="936"/>
      <c r="C281" s="945"/>
      <c r="D281" s="945"/>
      <c r="E281" s="946"/>
      <c r="F281" s="946"/>
      <c r="G281" s="946"/>
      <c r="H281" s="945"/>
      <c r="I281" s="945"/>
      <c r="J281" s="945"/>
      <c r="K281" s="945"/>
      <c r="L281" s="945"/>
      <c r="M281" s="945"/>
      <c r="N281" s="945"/>
      <c r="O281" s="945"/>
      <c r="P281" s="945"/>
      <c r="Q281" s="945"/>
      <c r="R281" s="945"/>
      <c r="S281" s="945"/>
      <c r="T281" s="945"/>
      <c r="U281" s="945"/>
      <c r="V281" s="945"/>
      <c r="W281" s="945"/>
      <c r="X281" s="945"/>
      <c r="Y281" s="945"/>
      <c r="Z281" s="945"/>
      <c r="AA281" s="945"/>
      <c r="AB281" s="945"/>
      <c r="AC281" s="945"/>
      <c r="AD281" s="945"/>
      <c r="AE281" s="945"/>
      <c r="AF281" s="945"/>
      <c r="AG281" s="945"/>
      <c r="AH281" s="945"/>
      <c r="AI281" s="945"/>
      <c r="AJ281" s="945"/>
      <c r="AK281" s="945"/>
      <c r="AL281" s="945"/>
      <c r="AM281" s="945"/>
      <c r="AN281" s="945"/>
      <c r="AO281" s="945"/>
      <c r="AP281" s="945"/>
      <c r="AQ281" s="945"/>
      <c r="AR281" s="945"/>
      <c r="AS281" s="945"/>
      <c r="AT281" s="945"/>
      <c r="AU281" s="945"/>
      <c r="AV281" s="945"/>
      <c r="AW281" s="945"/>
      <c r="AX281" s="945"/>
      <c r="AY281" s="945"/>
      <c r="AZ281" s="945"/>
      <c r="BA281" s="945"/>
      <c r="BB281" s="945"/>
      <c r="BC281" s="945"/>
      <c r="BD281" s="945"/>
      <c r="BE281" s="945"/>
      <c r="BF281" s="945"/>
      <c r="BG281" s="973"/>
      <c r="BH281" s="971"/>
      <c r="BI281" s="971"/>
      <c r="BJ281" s="971"/>
      <c r="BK281" s="971"/>
      <c r="BL281" s="971"/>
      <c r="BM281" s="971"/>
      <c r="BN281" s="971"/>
      <c r="BO281" s="971"/>
      <c r="BP281" s="971"/>
      <c r="BQ281" s="971"/>
      <c r="BR281" s="971"/>
      <c r="BS281" s="971"/>
      <c r="BT281" s="971"/>
      <c r="BU281" s="971"/>
      <c r="BV281" s="971"/>
      <c r="BW281" s="971"/>
      <c r="BX281" s="971"/>
      <c r="BY281" s="971"/>
      <c r="BZ281" s="971"/>
      <c r="CA281" s="971"/>
      <c r="CB281" s="971"/>
      <c r="CC281" s="971"/>
      <c r="CD281" s="971"/>
      <c r="CE281" s="971"/>
      <c r="CF281" s="971"/>
      <c r="CG281" s="971"/>
      <c r="CH281" s="971"/>
      <c r="CI281" s="971"/>
      <c r="CJ281" s="971"/>
      <c r="CK281" s="971"/>
      <c r="CL281" s="971"/>
      <c r="CM281" s="971"/>
      <c r="CN281" s="971"/>
      <c r="CO281" s="971"/>
      <c r="CP281" s="971"/>
      <c r="CQ281" s="971"/>
      <c r="CR281" s="971"/>
      <c r="CS281" s="971"/>
      <c r="CT281" s="971"/>
      <c r="CU281" s="971"/>
      <c r="CV281" s="971"/>
      <c r="CW281" s="971"/>
      <c r="CX281" s="971"/>
      <c r="CY281" s="971"/>
      <c r="CZ281" s="971"/>
      <c r="DA281" s="971"/>
      <c r="DB281" s="971"/>
      <c r="DC281" s="971"/>
      <c r="DD281" s="971"/>
      <c r="DE281" s="971"/>
      <c r="DF281" s="971"/>
      <c r="DG281" s="971"/>
      <c r="DH281" s="971"/>
      <c r="DI281" s="971"/>
      <c r="DJ281" s="971"/>
      <c r="DK281" s="971"/>
      <c r="DL281" s="971"/>
      <c r="DM281" s="971"/>
      <c r="DN281" s="971"/>
      <c r="DO281" s="971"/>
      <c r="DP281" s="971"/>
      <c r="DQ281" s="971"/>
      <c r="DR281" s="971"/>
      <c r="DS281" s="971"/>
      <c r="DT281" s="971"/>
      <c r="DU281" s="971"/>
      <c r="DV281" s="971"/>
      <c r="DW281" s="971"/>
      <c r="DX281" s="971"/>
      <c r="DY281" s="971"/>
      <c r="DZ281" s="971"/>
      <c r="EA281" s="971"/>
      <c r="EB281" s="971"/>
      <c r="EC281" s="971"/>
      <c r="ED281" s="971"/>
      <c r="EE281" s="971"/>
      <c r="EF281" s="971"/>
      <c r="EG281" s="971"/>
      <c r="EH281" s="971"/>
      <c r="EI281" s="971"/>
      <c r="EJ281" s="971"/>
      <c r="EK281" s="971"/>
      <c r="EL281" s="971"/>
      <c r="EM281" s="971"/>
      <c r="EN281" s="971"/>
      <c r="EO281" s="971"/>
      <c r="EP281" s="971"/>
      <c r="EQ281" s="971"/>
      <c r="ER281" s="971"/>
      <c r="ES281" s="971"/>
      <c r="ET281" s="971"/>
      <c r="EU281" s="971"/>
      <c r="EV281" s="971"/>
      <c r="EW281" s="971"/>
      <c r="EX281" s="971"/>
      <c r="EY281" s="971"/>
      <c r="EZ281" s="971"/>
      <c r="FA281" s="971"/>
      <c r="FB281" s="971"/>
      <c r="FC281" s="971"/>
      <c r="FD281" s="971"/>
      <c r="FE281" s="971"/>
      <c r="FF281" s="971"/>
      <c r="FG281" s="971"/>
      <c r="FH281" s="971"/>
      <c r="FI281" s="971"/>
      <c r="FJ281" s="971"/>
      <c r="FK281" s="971"/>
      <c r="FL281" s="971"/>
      <c r="FM281" s="971"/>
      <c r="FN281" s="971"/>
      <c r="FO281" s="971"/>
      <c r="FP281" s="971"/>
      <c r="FQ281" s="971"/>
      <c r="FR281" s="971"/>
      <c r="FS281" s="971"/>
      <c r="FT281" s="971"/>
      <c r="FU281" s="971"/>
      <c r="FV281" s="971"/>
      <c r="FW281" s="971"/>
      <c r="FX281" s="971"/>
      <c r="FY281" s="971"/>
      <c r="FZ281" s="971"/>
      <c r="GA281" s="971"/>
      <c r="GB281" s="971"/>
      <c r="GC281" s="971"/>
      <c r="GD281" s="971"/>
      <c r="GE281" s="971"/>
      <c r="GF281" s="971"/>
      <c r="GG281" s="971"/>
      <c r="GH281" s="971"/>
      <c r="GI281" s="971"/>
      <c r="GJ281" s="971"/>
      <c r="GK281" s="971"/>
    </row>
    <row r="282" spans="1:193" s="947" customFormat="1">
      <c r="A282" s="935"/>
      <c r="B282" s="936"/>
      <c r="C282" s="945"/>
      <c r="D282" s="945"/>
      <c r="E282" s="946"/>
      <c r="F282" s="946"/>
      <c r="G282" s="946"/>
      <c r="H282" s="945"/>
      <c r="I282" s="945"/>
      <c r="J282" s="945"/>
      <c r="K282" s="945"/>
      <c r="L282" s="945"/>
      <c r="M282" s="945"/>
      <c r="N282" s="945"/>
      <c r="O282" s="945"/>
      <c r="P282" s="945"/>
      <c r="Q282" s="945"/>
      <c r="R282" s="945"/>
      <c r="S282" s="945"/>
      <c r="T282" s="945"/>
      <c r="U282" s="945"/>
      <c r="V282" s="945"/>
      <c r="W282" s="945"/>
      <c r="X282" s="945"/>
      <c r="Y282" s="945"/>
      <c r="Z282" s="945"/>
      <c r="AA282" s="945"/>
      <c r="AB282" s="945"/>
      <c r="AC282" s="945"/>
      <c r="AD282" s="945"/>
      <c r="AE282" s="945"/>
      <c r="AF282" s="945"/>
      <c r="AG282" s="945"/>
      <c r="AH282" s="945"/>
      <c r="AI282" s="945"/>
      <c r="AJ282" s="945"/>
      <c r="AK282" s="945"/>
      <c r="AL282" s="945"/>
      <c r="AM282" s="945"/>
      <c r="AN282" s="945"/>
      <c r="AO282" s="945"/>
      <c r="AP282" s="945"/>
      <c r="AQ282" s="945"/>
      <c r="AR282" s="945"/>
      <c r="AS282" s="945"/>
      <c r="AT282" s="945"/>
      <c r="AU282" s="945"/>
      <c r="AV282" s="945"/>
      <c r="AW282" s="945"/>
      <c r="AX282" s="945"/>
      <c r="AY282" s="945"/>
      <c r="AZ282" s="945"/>
      <c r="BA282" s="945"/>
      <c r="BB282" s="945"/>
      <c r="BC282" s="945"/>
      <c r="BD282" s="945"/>
      <c r="BE282" s="945"/>
      <c r="BF282" s="945"/>
      <c r="BG282" s="973"/>
      <c r="BH282" s="971"/>
      <c r="BI282" s="971"/>
      <c r="BJ282" s="971"/>
      <c r="BK282" s="971"/>
      <c r="BL282" s="971"/>
      <c r="BM282" s="971"/>
      <c r="BN282" s="971"/>
      <c r="BO282" s="971"/>
      <c r="BP282" s="971"/>
      <c r="BQ282" s="971"/>
      <c r="BR282" s="971"/>
      <c r="BS282" s="971"/>
      <c r="BT282" s="971"/>
      <c r="BU282" s="971"/>
      <c r="BV282" s="971"/>
      <c r="BW282" s="971"/>
      <c r="BX282" s="971"/>
      <c r="BY282" s="971"/>
      <c r="BZ282" s="971"/>
      <c r="CA282" s="971"/>
      <c r="CB282" s="971"/>
      <c r="CC282" s="971"/>
      <c r="CD282" s="971"/>
      <c r="CE282" s="971"/>
      <c r="CF282" s="971"/>
      <c r="CG282" s="971"/>
      <c r="CH282" s="971"/>
      <c r="CI282" s="971"/>
      <c r="CJ282" s="971"/>
      <c r="CK282" s="971"/>
      <c r="CL282" s="971"/>
      <c r="CM282" s="971"/>
      <c r="CN282" s="971"/>
      <c r="CO282" s="971"/>
      <c r="CP282" s="971"/>
      <c r="CQ282" s="971"/>
      <c r="CR282" s="971"/>
      <c r="CS282" s="971"/>
      <c r="CT282" s="971"/>
      <c r="CU282" s="971"/>
      <c r="CV282" s="971"/>
      <c r="CW282" s="971"/>
      <c r="CX282" s="971"/>
      <c r="CY282" s="971"/>
      <c r="CZ282" s="971"/>
      <c r="DA282" s="971"/>
      <c r="DB282" s="971"/>
      <c r="DC282" s="971"/>
      <c r="DD282" s="971"/>
      <c r="DE282" s="971"/>
      <c r="DF282" s="971"/>
      <c r="DG282" s="971"/>
      <c r="DH282" s="971"/>
      <c r="DI282" s="971"/>
      <c r="DJ282" s="971"/>
      <c r="DK282" s="971"/>
      <c r="DL282" s="971"/>
      <c r="DM282" s="971"/>
      <c r="DN282" s="971"/>
      <c r="DO282" s="971"/>
      <c r="DP282" s="971"/>
      <c r="DQ282" s="971"/>
      <c r="DR282" s="971"/>
      <c r="DS282" s="971"/>
      <c r="DT282" s="971"/>
      <c r="DU282" s="971"/>
      <c r="DV282" s="971"/>
      <c r="DW282" s="971"/>
      <c r="DX282" s="971"/>
      <c r="DY282" s="971"/>
      <c r="DZ282" s="971"/>
      <c r="EA282" s="971"/>
      <c r="EB282" s="971"/>
      <c r="EC282" s="971"/>
      <c r="ED282" s="971"/>
      <c r="EE282" s="971"/>
      <c r="EF282" s="971"/>
      <c r="EG282" s="971"/>
      <c r="EH282" s="971"/>
      <c r="EI282" s="971"/>
      <c r="EJ282" s="971"/>
      <c r="EK282" s="971"/>
      <c r="EL282" s="971"/>
      <c r="EM282" s="971"/>
      <c r="EN282" s="971"/>
      <c r="EO282" s="971"/>
      <c r="EP282" s="971"/>
      <c r="EQ282" s="971"/>
      <c r="ER282" s="971"/>
      <c r="ES282" s="971"/>
      <c r="ET282" s="971"/>
      <c r="EU282" s="971"/>
      <c r="EV282" s="971"/>
      <c r="EW282" s="971"/>
      <c r="EX282" s="971"/>
      <c r="EY282" s="971"/>
      <c r="EZ282" s="971"/>
      <c r="FA282" s="971"/>
      <c r="FB282" s="971"/>
      <c r="FC282" s="971"/>
      <c r="FD282" s="971"/>
      <c r="FE282" s="971"/>
      <c r="FF282" s="971"/>
      <c r="FG282" s="971"/>
      <c r="FH282" s="971"/>
      <c r="FI282" s="971"/>
      <c r="FJ282" s="971"/>
      <c r="FK282" s="971"/>
      <c r="FL282" s="971"/>
      <c r="FM282" s="971"/>
      <c r="FN282" s="971"/>
      <c r="FO282" s="971"/>
      <c r="FP282" s="971"/>
      <c r="FQ282" s="971"/>
      <c r="FR282" s="971"/>
      <c r="FS282" s="971"/>
      <c r="FT282" s="971"/>
      <c r="FU282" s="971"/>
      <c r="FV282" s="971"/>
      <c r="FW282" s="971"/>
      <c r="FX282" s="971"/>
      <c r="FY282" s="971"/>
      <c r="FZ282" s="971"/>
      <c r="GA282" s="971"/>
      <c r="GB282" s="971"/>
      <c r="GC282" s="971"/>
      <c r="GD282" s="971"/>
      <c r="GE282" s="971"/>
      <c r="GF282" s="971"/>
      <c r="GG282" s="971"/>
      <c r="GH282" s="971"/>
      <c r="GI282" s="971"/>
      <c r="GJ282" s="971"/>
      <c r="GK282" s="971"/>
    </row>
    <row r="283" spans="1:193" s="947" customFormat="1">
      <c r="A283" s="935"/>
      <c r="B283" s="936"/>
      <c r="C283" s="945"/>
      <c r="D283" s="945"/>
      <c r="E283" s="946"/>
      <c r="F283" s="946"/>
      <c r="G283" s="946"/>
      <c r="H283" s="945"/>
      <c r="I283" s="945"/>
      <c r="J283" s="945"/>
      <c r="K283" s="945"/>
      <c r="L283" s="945"/>
      <c r="M283" s="945"/>
      <c r="N283" s="945"/>
      <c r="O283" s="945"/>
      <c r="P283" s="945"/>
      <c r="Q283" s="945"/>
      <c r="R283" s="945"/>
      <c r="S283" s="945"/>
      <c r="T283" s="945"/>
      <c r="U283" s="945"/>
      <c r="V283" s="945"/>
      <c r="W283" s="945"/>
      <c r="X283" s="945"/>
      <c r="Y283" s="945"/>
      <c r="Z283" s="945"/>
      <c r="AA283" s="945"/>
      <c r="AB283" s="945"/>
      <c r="AC283" s="945"/>
      <c r="AD283" s="945"/>
      <c r="AE283" s="945"/>
      <c r="AF283" s="945"/>
      <c r="AG283" s="945"/>
      <c r="AH283" s="945"/>
      <c r="AI283" s="945"/>
      <c r="AJ283" s="945"/>
      <c r="AK283" s="945"/>
      <c r="AL283" s="945"/>
      <c r="AM283" s="945"/>
      <c r="AN283" s="945"/>
      <c r="AO283" s="945"/>
      <c r="AP283" s="945"/>
      <c r="AQ283" s="945"/>
      <c r="AR283" s="945"/>
      <c r="AS283" s="945"/>
      <c r="AT283" s="945"/>
      <c r="AU283" s="945"/>
      <c r="AV283" s="945"/>
      <c r="AW283" s="945"/>
      <c r="AX283" s="945"/>
      <c r="AY283" s="945"/>
      <c r="AZ283" s="945"/>
      <c r="BA283" s="945"/>
      <c r="BB283" s="945"/>
      <c r="BC283" s="945"/>
      <c r="BD283" s="945"/>
      <c r="BE283" s="945"/>
      <c r="BF283" s="945"/>
      <c r="BG283" s="973"/>
      <c r="BH283" s="971"/>
      <c r="BI283" s="971"/>
      <c r="BJ283" s="971"/>
      <c r="BK283" s="971"/>
      <c r="BL283" s="971"/>
      <c r="BM283" s="971"/>
      <c r="BN283" s="971"/>
      <c r="BO283" s="971"/>
      <c r="BP283" s="971"/>
      <c r="BQ283" s="971"/>
      <c r="BR283" s="971"/>
      <c r="BS283" s="971"/>
      <c r="BT283" s="971"/>
      <c r="BU283" s="971"/>
      <c r="BV283" s="971"/>
      <c r="BW283" s="971"/>
      <c r="BX283" s="971"/>
      <c r="BY283" s="971"/>
      <c r="BZ283" s="971"/>
      <c r="CA283" s="971"/>
      <c r="CB283" s="971"/>
      <c r="CC283" s="971"/>
      <c r="CD283" s="971"/>
      <c r="CE283" s="971"/>
      <c r="CF283" s="971"/>
      <c r="CG283" s="971"/>
      <c r="CH283" s="971"/>
      <c r="CI283" s="971"/>
      <c r="CJ283" s="971"/>
      <c r="CK283" s="971"/>
      <c r="CL283" s="971"/>
      <c r="CM283" s="971"/>
      <c r="CN283" s="971"/>
      <c r="CO283" s="971"/>
      <c r="CP283" s="971"/>
      <c r="CQ283" s="971"/>
      <c r="CR283" s="971"/>
      <c r="CS283" s="971"/>
      <c r="CT283" s="971"/>
      <c r="CU283" s="971"/>
      <c r="CV283" s="971"/>
      <c r="CW283" s="971"/>
      <c r="CX283" s="971"/>
      <c r="CY283" s="971"/>
      <c r="CZ283" s="971"/>
      <c r="DA283" s="971"/>
      <c r="DB283" s="971"/>
      <c r="DC283" s="971"/>
      <c r="DD283" s="971"/>
      <c r="DE283" s="971"/>
      <c r="DF283" s="971"/>
      <c r="DG283" s="971"/>
      <c r="DH283" s="971"/>
      <c r="DI283" s="971"/>
      <c r="DJ283" s="971"/>
      <c r="DK283" s="971"/>
      <c r="DL283" s="971"/>
      <c r="DM283" s="971"/>
      <c r="DN283" s="971"/>
      <c r="DO283" s="971"/>
      <c r="DP283" s="971"/>
      <c r="DQ283" s="971"/>
      <c r="DR283" s="971"/>
      <c r="DS283" s="971"/>
      <c r="DT283" s="971"/>
      <c r="DU283" s="971"/>
      <c r="DV283" s="971"/>
      <c r="DW283" s="971"/>
      <c r="DX283" s="971"/>
      <c r="DY283" s="971"/>
      <c r="DZ283" s="971"/>
      <c r="EA283" s="971"/>
      <c r="EB283" s="971"/>
      <c r="EC283" s="971"/>
      <c r="ED283" s="971"/>
      <c r="EE283" s="971"/>
      <c r="EF283" s="971"/>
      <c r="EG283" s="971"/>
      <c r="EH283" s="971"/>
      <c r="EI283" s="971"/>
      <c r="EJ283" s="971"/>
      <c r="EK283" s="971"/>
      <c r="EL283" s="971"/>
      <c r="EM283" s="971"/>
      <c r="EN283" s="971"/>
      <c r="EO283" s="971"/>
      <c r="EP283" s="971"/>
      <c r="EQ283" s="971"/>
      <c r="ER283" s="971"/>
      <c r="ES283" s="971"/>
      <c r="ET283" s="971"/>
      <c r="EU283" s="971"/>
      <c r="EV283" s="971"/>
      <c r="EW283" s="971"/>
      <c r="EX283" s="971"/>
      <c r="EY283" s="971"/>
      <c r="EZ283" s="971"/>
      <c r="FA283" s="971"/>
      <c r="FB283" s="971"/>
      <c r="FC283" s="971"/>
      <c r="FD283" s="971"/>
      <c r="FE283" s="971"/>
      <c r="FF283" s="971"/>
      <c r="FG283" s="971"/>
      <c r="FH283" s="971"/>
      <c r="FI283" s="971"/>
      <c r="FJ283" s="971"/>
      <c r="FK283" s="971"/>
      <c r="FL283" s="971"/>
      <c r="FM283" s="971"/>
      <c r="FN283" s="971"/>
      <c r="FO283" s="971"/>
      <c r="FP283" s="971"/>
      <c r="FQ283" s="971"/>
      <c r="FR283" s="971"/>
      <c r="FS283" s="971"/>
      <c r="FT283" s="971"/>
      <c r="FU283" s="971"/>
      <c r="FV283" s="971"/>
      <c r="FW283" s="971"/>
      <c r="FX283" s="971"/>
      <c r="FY283" s="971"/>
      <c r="FZ283" s="971"/>
      <c r="GA283" s="971"/>
      <c r="GB283" s="971"/>
      <c r="GC283" s="971"/>
      <c r="GD283" s="971"/>
      <c r="GE283" s="971"/>
      <c r="GF283" s="971"/>
      <c r="GG283" s="971"/>
      <c r="GH283" s="971"/>
      <c r="GI283" s="971"/>
      <c r="GJ283" s="971"/>
      <c r="GK283" s="971"/>
    </row>
    <row r="284" spans="1:193" s="947" customFormat="1">
      <c r="A284" s="935"/>
      <c r="B284" s="936"/>
      <c r="C284" s="945"/>
      <c r="D284" s="945"/>
      <c r="E284" s="946"/>
      <c r="F284" s="946"/>
      <c r="G284" s="946"/>
      <c r="H284" s="945"/>
      <c r="I284" s="945"/>
      <c r="J284" s="945"/>
      <c r="K284" s="945"/>
      <c r="L284" s="945"/>
      <c r="M284" s="945"/>
      <c r="N284" s="945"/>
      <c r="O284" s="945"/>
      <c r="P284" s="945"/>
      <c r="Q284" s="945"/>
      <c r="R284" s="945"/>
      <c r="S284" s="945"/>
      <c r="T284" s="945"/>
      <c r="U284" s="945"/>
      <c r="V284" s="945"/>
      <c r="W284" s="945"/>
      <c r="X284" s="945"/>
      <c r="Y284" s="945"/>
      <c r="Z284" s="945"/>
      <c r="AA284" s="945"/>
      <c r="AB284" s="945"/>
      <c r="AC284" s="945"/>
      <c r="AD284" s="945"/>
      <c r="AE284" s="945"/>
      <c r="AF284" s="945"/>
      <c r="AG284" s="945"/>
      <c r="AH284" s="945"/>
      <c r="AI284" s="945"/>
      <c r="AJ284" s="945"/>
      <c r="AK284" s="945"/>
      <c r="AL284" s="945"/>
      <c r="AM284" s="945"/>
      <c r="AN284" s="945"/>
      <c r="AO284" s="945"/>
      <c r="AP284" s="945"/>
      <c r="AQ284" s="945"/>
      <c r="AR284" s="945"/>
      <c r="AS284" s="945"/>
      <c r="AT284" s="945"/>
      <c r="AU284" s="945"/>
      <c r="AV284" s="945"/>
      <c r="AW284" s="945"/>
      <c r="AX284" s="945"/>
      <c r="AY284" s="945"/>
      <c r="AZ284" s="945"/>
      <c r="BA284" s="945"/>
      <c r="BB284" s="945"/>
      <c r="BC284" s="945"/>
      <c r="BD284" s="945"/>
      <c r="BE284" s="945"/>
      <c r="BF284" s="945"/>
      <c r="BG284" s="973"/>
      <c r="BH284" s="971"/>
      <c r="BI284" s="971"/>
      <c r="BJ284" s="971"/>
      <c r="BK284" s="971"/>
      <c r="BL284" s="971"/>
      <c r="BM284" s="971"/>
      <c r="BN284" s="971"/>
      <c r="BO284" s="971"/>
      <c r="BP284" s="971"/>
      <c r="BQ284" s="971"/>
      <c r="BR284" s="971"/>
      <c r="BS284" s="971"/>
      <c r="BT284" s="971"/>
      <c r="BU284" s="971"/>
      <c r="BV284" s="971"/>
      <c r="BW284" s="971"/>
      <c r="BX284" s="971"/>
      <c r="BY284" s="971"/>
      <c r="BZ284" s="971"/>
      <c r="CA284" s="971"/>
      <c r="CB284" s="971"/>
      <c r="CC284" s="971"/>
      <c r="CD284" s="971"/>
      <c r="CE284" s="971"/>
      <c r="CF284" s="971"/>
      <c r="CG284" s="971"/>
      <c r="CH284" s="971"/>
      <c r="CI284" s="971"/>
      <c r="CJ284" s="971"/>
      <c r="CK284" s="971"/>
      <c r="CL284" s="971"/>
      <c r="CM284" s="971"/>
      <c r="CN284" s="971"/>
      <c r="CO284" s="971"/>
      <c r="CP284" s="971"/>
      <c r="CQ284" s="971"/>
      <c r="CR284" s="971"/>
      <c r="CS284" s="971"/>
      <c r="CT284" s="971"/>
      <c r="CU284" s="971"/>
      <c r="CV284" s="971"/>
      <c r="CW284" s="971"/>
      <c r="CX284" s="971"/>
      <c r="CY284" s="971"/>
      <c r="CZ284" s="971"/>
      <c r="DA284" s="971"/>
      <c r="DB284" s="971"/>
      <c r="DC284" s="971"/>
      <c r="DD284" s="971"/>
      <c r="DE284" s="971"/>
      <c r="DF284" s="971"/>
      <c r="DG284" s="971"/>
      <c r="DH284" s="971"/>
      <c r="DI284" s="971"/>
      <c r="DJ284" s="971"/>
      <c r="DK284" s="971"/>
      <c r="DL284" s="971"/>
      <c r="DM284" s="971"/>
      <c r="DN284" s="971"/>
      <c r="DO284" s="971"/>
      <c r="DP284" s="971"/>
      <c r="DQ284" s="971"/>
      <c r="DR284" s="971"/>
      <c r="DS284" s="971"/>
      <c r="DT284" s="971"/>
      <c r="DU284" s="971"/>
      <c r="DV284" s="971"/>
      <c r="DW284" s="971"/>
      <c r="DX284" s="971"/>
      <c r="DY284" s="971"/>
      <c r="DZ284" s="971"/>
      <c r="EA284" s="971"/>
      <c r="EB284" s="971"/>
      <c r="EC284" s="971"/>
      <c r="ED284" s="971"/>
      <c r="EE284" s="971"/>
      <c r="EF284" s="971"/>
      <c r="EG284" s="971"/>
      <c r="EH284" s="971"/>
      <c r="EI284" s="971"/>
      <c r="EJ284" s="971"/>
      <c r="EK284" s="971"/>
      <c r="EL284" s="971"/>
      <c r="EM284" s="971"/>
      <c r="EN284" s="971"/>
      <c r="EO284" s="971"/>
      <c r="EP284" s="971"/>
      <c r="EQ284" s="971"/>
      <c r="ER284" s="971"/>
      <c r="ES284" s="971"/>
      <c r="ET284" s="971"/>
      <c r="EU284" s="971"/>
      <c r="EV284" s="971"/>
      <c r="EW284" s="971"/>
      <c r="EX284" s="971"/>
      <c r="EY284" s="971"/>
      <c r="EZ284" s="971"/>
      <c r="FA284" s="971"/>
      <c r="FB284" s="971"/>
      <c r="FC284" s="971"/>
      <c r="FD284" s="971"/>
      <c r="FE284" s="971"/>
      <c r="FF284" s="971"/>
      <c r="FG284" s="971"/>
      <c r="FH284" s="971"/>
      <c r="FI284" s="971"/>
      <c r="FJ284" s="971"/>
      <c r="FK284" s="971"/>
      <c r="FL284" s="971"/>
      <c r="FM284" s="971"/>
      <c r="FN284" s="971"/>
      <c r="FO284" s="971"/>
      <c r="FP284" s="971"/>
      <c r="FQ284" s="971"/>
      <c r="FR284" s="971"/>
      <c r="FS284" s="971"/>
      <c r="FT284" s="971"/>
      <c r="FU284" s="971"/>
      <c r="FV284" s="971"/>
      <c r="FW284" s="971"/>
      <c r="FX284" s="971"/>
      <c r="FY284" s="971"/>
      <c r="FZ284" s="971"/>
      <c r="GA284" s="971"/>
      <c r="GB284" s="971"/>
      <c r="GC284" s="971"/>
      <c r="GD284" s="971"/>
      <c r="GE284" s="971"/>
      <c r="GF284" s="971"/>
      <c r="GG284" s="971"/>
      <c r="GH284" s="971"/>
      <c r="GI284" s="971"/>
      <c r="GJ284" s="971"/>
      <c r="GK284" s="971"/>
    </row>
  </sheetData>
  <sheetProtection selectLockedCells="1" selectUnlockedCells="1"/>
  <mergeCells count="3">
    <mergeCell ref="A1:B2"/>
    <mergeCell ref="BG1:BG2"/>
    <mergeCell ref="A59:B59"/>
  </mergeCells>
  <printOptions horizontalCentered="1" verticalCentered="1"/>
  <pageMargins left="0" right="0" top="0" bottom="0" header="0.11811023622047245" footer="0.11811023622047245"/>
  <pageSetup paperSize="9" scale="21" fitToWidth="2" orientation="landscape" r:id="rId1"/>
  <colBreaks count="1" manualBreakCount="1">
    <brk id="13" max="50" man="1"/>
  </colBreaks>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CO352"/>
  <sheetViews>
    <sheetView zoomScale="60" zoomScaleNormal="60" zoomScaleSheetLayoutView="70" workbookViewId="0">
      <pane xSplit="2" ySplit="2" topLeftCell="BP51" activePane="bottomRight" state="frozen"/>
      <selection activeCell="F5" sqref="F5"/>
      <selection pane="topRight" activeCell="F5" sqref="F5"/>
      <selection pane="bottomLeft" activeCell="F5" sqref="F5"/>
      <selection pane="bottomRight" activeCell="CL83" sqref="CL83"/>
    </sheetView>
  </sheetViews>
  <sheetFormatPr defaultRowHeight="12.75"/>
  <cols>
    <col min="1" max="1" width="9.140625" style="434"/>
    <col min="2" max="2" width="33.42578125" style="434" customWidth="1"/>
    <col min="3" max="3" width="16.85546875" style="443" customWidth="1"/>
    <col min="4" max="4" width="14.7109375" style="452" bestFit="1" customWidth="1"/>
    <col min="5" max="5" width="14.7109375" style="461" bestFit="1" customWidth="1"/>
    <col min="6" max="6" width="23.28515625" style="461" customWidth="1"/>
    <col min="7" max="7" width="14.140625" style="461" customWidth="1"/>
    <col min="8" max="8" width="13.140625" style="452" bestFit="1" customWidth="1"/>
    <col min="9" max="9" width="13" style="461" customWidth="1"/>
    <col min="10" max="10" width="12.42578125" style="461" bestFit="1" customWidth="1"/>
    <col min="11" max="11" width="13.42578125" style="452" bestFit="1" customWidth="1"/>
    <col min="12" max="12" width="14.85546875" style="461" bestFit="1" customWidth="1"/>
    <col min="13" max="13" width="13.42578125" style="461" bestFit="1" customWidth="1"/>
    <col min="14" max="14" width="12.140625" style="461" bestFit="1" customWidth="1"/>
    <col min="15" max="15" width="13.7109375" style="461" customWidth="1"/>
    <col min="16" max="16" width="13.42578125" style="461" bestFit="1" customWidth="1"/>
    <col min="17" max="17" width="9.140625" style="461"/>
    <col min="18" max="18" width="12.42578125" style="461" bestFit="1" customWidth="1"/>
    <col min="19" max="20" width="13.42578125" style="461" bestFit="1" customWidth="1"/>
    <col min="21" max="21" width="13.7109375" style="443" customWidth="1"/>
    <col min="22" max="22" width="10.85546875" style="452" bestFit="1" customWidth="1"/>
    <col min="23" max="23" width="10.85546875" style="461" bestFit="1" customWidth="1"/>
    <col min="24" max="24" width="9.140625" style="461"/>
    <col min="25" max="26" width="9.140625" style="452"/>
    <col min="27" max="27" width="12" style="452" customWidth="1"/>
    <col min="28" max="28" width="16.42578125" style="452" customWidth="1"/>
    <col min="29" max="29" width="20.7109375" style="443" bestFit="1" customWidth="1"/>
    <col min="30" max="30" width="15.28515625" style="452" customWidth="1"/>
    <col min="31" max="31" width="15.140625" style="452" customWidth="1"/>
    <col min="32" max="32" width="14.85546875" style="452" customWidth="1"/>
    <col min="33" max="33" width="13.42578125" style="452" bestFit="1" customWidth="1"/>
    <col min="34" max="34" width="9.7109375" style="461" bestFit="1" customWidth="1"/>
    <col min="35" max="35" width="9.140625" style="461"/>
    <col min="36" max="36" width="10.140625" style="461" bestFit="1" customWidth="1"/>
    <col min="37" max="37" width="11.140625" style="461" bestFit="1" customWidth="1"/>
    <col min="38" max="38" width="14.140625" style="461" bestFit="1" customWidth="1"/>
    <col min="39" max="39" width="14.140625" style="478" customWidth="1"/>
    <col min="40" max="40" width="10.85546875" style="461" bestFit="1" customWidth="1"/>
    <col min="41" max="41" width="11.28515625" style="478" bestFit="1" customWidth="1"/>
    <col min="42" max="42" width="13.42578125" style="452" bestFit="1" customWidth="1"/>
    <col min="43" max="43" width="13.5703125" style="461" bestFit="1" customWidth="1"/>
    <col min="44" max="44" width="12.5703125" style="461" bestFit="1" customWidth="1"/>
    <col min="45" max="45" width="14.7109375" style="461" customWidth="1"/>
    <col min="46" max="46" width="12.42578125" style="461" bestFit="1" customWidth="1"/>
    <col min="47" max="47" width="15.5703125" style="443" bestFit="1" customWidth="1"/>
    <col min="48" max="48" width="14.7109375" style="452" bestFit="1" customWidth="1"/>
    <col min="49" max="49" width="14.7109375" style="461" bestFit="1" customWidth="1"/>
    <col min="50" max="50" width="12.42578125" style="452" bestFit="1" customWidth="1"/>
    <col min="51" max="52" width="9.140625" style="461"/>
    <col min="53" max="53" width="10.85546875" style="452" bestFit="1" customWidth="1"/>
    <col min="54" max="54" width="15.7109375" style="452" customWidth="1"/>
    <col min="55" max="55" width="9.140625" style="461"/>
    <col min="56" max="56" width="12.42578125" style="452" bestFit="1" customWidth="1"/>
    <col min="57" max="57" width="13.42578125" style="443" customWidth="1"/>
    <col min="58" max="58" width="13.85546875" style="443" bestFit="1" customWidth="1"/>
    <col min="59" max="59" width="13.42578125" style="452" bestFit="1" customWidth="1"/>
    <col min="60" max="60" width="13.5703125" style="461" bestFit="1" customWidth="1"/>
    <col min="61" max="61" width="13.28515625" style="461" bestFit="1" customWidth="1"/>
    <col min="62" max="62" width="12.42578125" style="452" bestFit="1" customWidth="1"/>
    <col min="63" max="63" width="9.140625" style="452"/>
    <col min="64" max="64" width="9.5703125" style="452" bestFit="1" customWidth="1"/>
    <col min="65" max="65" width="9.85546875" style="461" bestFit="1" customWidth="1"/>
    <col min="66" max="66" width="9.140625" style="461"/>
    <col min="67" max="67" width="12.42578125" style="443" bestFit="1" customWidth="1"/>
    <col min="68" max="69" width="9.140625" style="452"/>
    <col min="70" max="70" width="12.42578125" style="452" bestFit="1" customWidth="1"/>
    <col min="71" max="71" width="9.140625" style="461"/>
    <col min="72" max="72" width="13.42578125" style="443" bestFit="1" customWidth="1"/>
    <col min="73" max="73" width="12.5703125" style="452" bestFit="1" customWidth="1"/>
    <col min="74" max="74" width="13.42578125" style="452" bestFit="1" customWidth="1"/>
    <col min="75" max="75" width="13.5703125" style="461" customWidth="1"/>
    <col min="76" max="76" width="12.42578125" style="461" customWidth="1"/>
    <col min="77" max="77" width="12.5703125" style="461" customWidth="1"/>
    <col min="78" max="78" width="13.42578125" style="452" bestFit="1" customWidth="1"/>
    <col min="79" max="79" width="16" style="461" customWidth="1"/>
    <col min="80" max="80" width="12.5703125" style="461" customWidth="1"/>
    <col min="81" max="81" width="12.42578125" style="461" customWidth="1"/>
    <col min="82" max="82" width="12.5703125" style="461" customWidth="1"/>
    <col min="83" max="83" width="10.5703125" style="461" customWidth="1"/>
    <col min="84" max="84" width="12.28515625" style="461" customWidth="1"/>
    <col min="85" max="85" width="10.5703125" style="461" customWidth="1"/>
    <col min="86" max="86" width="9.7109375" style="461" customWidth="1"/>
    <col min="87" max="87" width="11" style="461" customWidth="1"/>
    <col min="88" max="88" width="12.5703125" style="551" customWidth="1"/>
    <col min="89" max="89" width="11" style="461" customWidth="1"/>
    <col min="90" max="90" width="15" style="443" customWidth="1"/>
    <col min="91" max="91" width="17.140625" style="452" customWidth="1"/>
    <col min="92" max="92" width="23.5703125" style="555" customWidth="1"/>
    <col min="93" max="93" width="14.42578125" style="434" customWidth="1"/>
    <col min="94" max="16384" width="9.140625" style="434"/>
  </cols>
  <sheetData>
    <row r="1" spans="1:93" ht="15">
      <c r="C1" s="437" t="s">
        <v>1276</v>
      </c>
      <c r="D1" s="444" t="s">
        <v>1278</v>
      </c>
      <c r="E1" s="453" t="s">
        <v>1280</v>
      </c>
      <c r="F1" s="453" t="s">
        <v>1282</v>
      </c>
      <c r="G1" s="453" t="s">
        <v>1284</v>
      </c>
      <c r="H1" s="444" t="s">
        <v>1286</v>
      </c>
      <c r="I1" s="453" t="s">
        <v>1288</v>
      </c>
      <c r="J1" s="453" t="s">
        <v>1290</v>
      </c>
      <c r="K1" s="444" t="s">
        <v>1292</v>
      </c>
      <c r="L1" s="453" t="s">
        <v>1294</v>
      </c>
      <c r="M1" s="491" t="s">
        <v>1296</v>
      </c>
      <c r="N1" s="491" t="s">
        <v>1298</v>
      </c>
      <c r="O1" s="491" t="s">
        <v>1300</v>
      </c>
      <c r="P1" s="453" t="s">
        <v>1302</v>
      </c>
      <c r="Q1" s="453" t="s">
        <v>1304</v>
      </c>
      <c r="R1" s="453" t="s">
        <v>1306</v>
      </c>
      <c r="S1" s="453" t="s">
        <v>1308</v>
      </c>
      <c r="T1" s="453" t="s">
        <v>1845</v>
      </c>
      <c r="U1" s="437" t="s">
        <v>1310</v>
      </c>
      <c r="V1" s="444" t="s">
        <v>1312</v>
      </c>
      <c r="W1" s="453" t="s">
        <v>1314</v>
      </c>
      <c r="X1" s="453" t="s">
        <v>1316</v>
      </c>
      <c r="Y1" s="444" t="s">
        <v>1318</v>
      </c>
      <c r="Z1" s="444" t="s">
        <v>1320</v>
      </c>
      <c r="AA1" s="444" t="s">
        <v>1322</v>
      </c>
      <c r="AB1" s="444" t="s">
        <v>1324</v>
      </c>
      <c r="AC1" s="437" t="s">
        <v>1326</v>
      </c>
      <c r="AD1" s="444" t="s">
        <v>1327</v>
      </c>
      <c r="AE1" s="444" t="s">
        <v>1329</v>
      </c>
      <c r="AF1" s="444" t="s">
        <v>1331</v>
      </c>
      <c r="AG1" s="444" t="s">
        <v>1333</v>
      </c>
      <c r="AH1" s="468" t="s">
        <v>1335</v>
      </c>
      <c r="AI1" s="468" t="s">
        <v>1337</v>
      </c>
      <c r="AJ1" s="468" t="s">
        <v>1339</v>
      </c>
      <c r="AK1" s="468" t="s">
        <v>1341</v>
      </c>
      <c r="AL1" s="468" t="s">
        <v>1344</v>
      </c>
      <c r="AM1" s="470" t="s">
        <v>1346</v>
      </c>
      <c r="AN1" s="468" t="s">
        <v>1347</v>
      </c>
      <c r="AO1" s="470" t="s">
        <v>1349</v>
      </c>
      <c r="AP1" s="444" t="s">
        <v>1351</v>
      </c>
      <c r="AQ1" s="468" t="s">
        <v>1353</v>
      </c>
      <c r="AR1" s="468" t="s">
        <v>1355</v>
      </c>
      <c r="AS1" s="453" t="s">
        <v>1357</v>
      </c>
      <c r="AT1" s="468" t="s">
        <v>1359</v>
      </c>
      <c r="AU1" s="437" t="s">
        <v>1360</v>
      </c>
      <c r="AV1" s="444" t="s">
        <v>1361</v>
      </c>
      <c r="AW1" s="453" t="s">
        <v>1363</v>
      </c>
      <c r="AX1" s="444" t="s">
        <v>1365</v>
      </c>
      <c r="AY1" s="453" t="s">
        <v>1367</v>
      </c>
      <c r="AZ1" s="453" t="s">
        <v>1369</v>
      </c>
      <c r="BA1" s="444" t="s">
        <v>1371</v>
      </c>
      <c r="BB1" s="444" t="s">
        <v>1373</v>
      </c>
      <c r="BC1" s="453" t="s">
        <v>1375</v>
      </c>
      <c r="BD1" s="444" t="s">
        <v>1377</v>
      </c>
      <c r="BE1" s="437" t="s">
        <v>1379</v>
      </c>
      <c r="BF1" s="437" t="s">
        <v>1381</v>
      </c>
      <c r="BG1" s="492" t="s">
        <v>1383</v>
      </c>
      <c r="BH1" s="453" t="s">
        <v>1385</v>
      </c>
      <c r="BI1" s="453" t="s">
        <v>1387</v>
      </c>
      <c r="BJ1" s="492" t="s">
        <v>1388</v>
      </c>
      <c r="BK1" s="493" t="s">
        <v>1390</v>
      </c>
      <c r="BL1" s="492" t="s">
        <v>1392</v>
      </c>
      <c r="BM1" s="453" t="s">
        <v>1394</v>
      </c>
      <c r="BN1" s="453" t="s">
        <v>1396</v>
      </c>
      <c r="BO1" s="437" t="s">
        <v>1398</v>
      </c>
      <c r="BP1" s="492" t="s">
        <v>1400</v>
      </c>
      <c r="BQ1" s="492" t="s">
        <v>1402</v>
      </c>
      <c r="BR1" s="493" t="s">
        <v>1404</v>
      </c>
      <c r="BS1" s="453" t="s">
        <v>1406</v>
      </c>
      <c r="BT1" s="437" t="s">
        <v>1408</v>
      </c>
      <c r="BU1" s="492" t="s">
        <v>1410</v>
      </c>
      <c r="BV1" s="492" t="s">
        <v>1412</v>
      </c>
      <c r="BW1" s="453" t="s">
        <v>1414</v>
      </c>
      <c r="BX1" s="453" t="s">
        <v>1416</v>
      </c>
      <c r="BY1" s="453" t="s">
        <v>1418</v>
      </c>
      <c r="BZ1" s="481" t="s">
        <v>1420</v>
      </c>
      <c r="CA1" s="453" t="s">
        <v>1422</v>
      </c>
      <c r="CB1" s="491" t="s">
        <v>1424</v>
      </c>
      <c r="CC1" s="491" t="s">
        <v>1426</v>
      </c>
      <c r="CD1" s="453" t="s">
        <v>1427</v>
      </c>
      <c r="CE1" s="453" t="s">
        <v>1429</v>
      </c>
      <c r="CF1" s="453" t="s">
        <v>1431</v>
      </c>
      <c r="CG1" s="453" t="s">
        <v>1433</v>
      </c>
      <c r="CH1" s="453" t="s">
        <v>1435</v>
      </c>
      <c r="CI1" s="453" t="s">
        <v>1437</v>
      </c>
      <c r="CJ1" s="653" t="s">
        <v>1439</v>
      </c>
      <c r="CK1" s="453" t="s">
        <v>1441</v>
      </c>
      <c r="CL1" s="437" t="s">
        <v>1443</v>
      </c>
      <c r="CM1" s="494" t="s">
        <v>1445</v>
      </c>
      <c r="CN1" s="671"/>
    </row>
    <row r="2" spans="1:93" ht="42.75" customHeight="1">
      <c r="C2" s="495" t="s">
        <v>1277</v>
      </c>
      <c r="D2" s="496" t="s">
        <v>1279</v>
      </c>
      <c r="E2" s="497" t="s">
        <v>1281</v>
      </c>
      <c r="F2" s="497" t="s">
        <v>1283</v>
      </c>
      <c r="G2" s="497" t="s">
        <v>1285</v>
      </c>
      <c r="H2" s="496" t="s">
        <v>1287</v>
      </c>
      <c r="I2" s="497" t="s">
        <v>1289</v>
      </c>
      <c r="J2" s="497" t="s">
        <v>1291</v>
      </c>
      <c r="K2" s="496" t="s">
        <v>1293</v>
      </c>
      <c r="L2" s="497" t="s">
        <v>1295</v>
      </c>
      <c r="M2" s="497" t="s">
        <v>1297</v>
      </c>
      <c r="N2" s="497" t="s">
        <v>1299</v>
      </c>
      <c r="O2" s="497" t="s">
        <v>1301</v>
      </c>
      <c r="P2" s="497" t="s">
        <v>1303</v>
      </c>
      <c r="Q2" s="497" t="s">
        <v>1305</v>
      </c>
      <c r="R2" s="497" t="s">
        <v>1307</v>
      </c>
      <c r="S2" s="497" t="s">
        <v>1309</v>
      </c>
      <c r="T2" s="497" t="s">
        <v>1846</v>
      </c>
      <c r="U2" s="495" t="s">
        <v>1311</v>
      </c>
      <c r="V2" s="496" t="s">
        <v>1313</v>
      </c>
      <c r="W2" s="497" t="s">
        <v>1315</v>
      </c>
      <c r="X2" s="497" t="s">
        <v>1317</v>
      </c>
      <c r="Y2" s="496" t="s">
        <v>1319</v>
      </c>
      <c r="Z2" s="496" t="s">
        <v>1321</v>
      </c>
      <c r="AA2" s="496" t="s">
        <v>1323</v>
      </c>
      <c r="AB2" s="496" t="s">
        <v>1325</v>
      </c>
      <c r="AC2" s="495" t="s">
        <v>1842</v>
      </c>
      <c r="AD2" s="496" t="s">
        <v>1328</v>
      </c>
      <c r="AE2" s="496" t="s">
        <v>1330</v>
      </c>
      <c r="AF2" s="496" t="s">
        <v>1332</v>
      </c>
      <c r="AG2" s="496" t="s">
        <v>1334</v>
      </c>
      <c r="AH2" s="498" t="s">
        <v>1336</v>
      </c>
      <c r="AI2" s="498" t="s">
        <v>1338</v>
      </c>
      <c r="AJ2" s="498" t="s">
        <v>1340</v>
      </c>
      <c r="AK2" s="499" t="s">
        <v>1343</v>
      </c>
      <c r="AL2" s="498" t="s">
        <v>1345</v>
      </c>
      <c r="AM2" s="500" t="s">
        <v>1859</v>
      </c>
      <c r="AN2" s="498" t="s">
        <v>1348</v>
      </c>
      <c r="AO2" s="500" t="s">
        <v>1350</v>
      </c>
      <c r="AP2" s="496" t="s">
        <v>1352</v>
      </c>
      <c r="AQ2" s="498" t="s">
        <v>1354</v>
      </c>
      <c r="AR2" s="498" t="s">
        <v>1356</v>
      </c>
      <c r="AS2" s="497" t="s">
        <v>1358</v>
      </c>
      <c r="AT2" s="498" t="s">
        <v>1853</v>
      </c>
      <c r="AU2" s="495" t="s">
        <v>1857</v>
      </c>
      <c r="AV2" s="496" t="s">
        <v>1362</v>
      </c>
      <c r="AW2" s="497" t="s">
        <v>1364</v>
      </c>
      <c r="AX2" s="496" t="s">
        <v>1366</v>
      </c>
      <c r="AY2" s="497" t="s">
        <v>1368</v>
      </c>
      <c r="AZ2" s="497" t="s">
        <v>1370</v>
      </c>
      <c r="BA2" s="496" t="s">
        <v>1372</v>
      </c>
      <c r="BB2" s="496" t="s">
        <v>1374</v>
      </c>
      <c r="BC2" s="497" t="s">
        <v>1376</v>
      </c>
      <c r="BD2" s="496" t="s">
        <v>1378</v>
      </c>
      <c r="BE2" s="495" t="s">
        <v>1380</v>
      </c>
      <c r="BF2" s="495" t="s">
        <v>1382</v>
      </c>
      <c r="BG2" s="496" t="s">
        <v>1384</v>
      </c>
      <c r="BH2" s="497" t="s">
        <v>1386</v>
      </c>
      <c r="BI2" s="497" t="s">
        <v>1216</v>
      </c>
      <c r="BJ2" s="496" t="s">
        <v>1389</v>
      </c>
      <c r="BK2" s="501" t="s">
        <v>1391</v>
      </c>
      <c r="BL2" s="496" t="s">
        <v>1393</v>
      </c>
      <c r="BM2" s="497" t="s">
        <v>1395</v>
      </c>
      <c r="BN2" s="497" t="s">
        <v>1397</v>
      </c>
      <c r="BO2" s="495" t="s">
        <v>1399</v>
      </c>
      <c r="BP2" s="496" t="s">
        <v>1401</v>
      </c>
      <c r="BQ2" s="496" t="s">
        <v>1403</v>
      </c>
      <c r="BR2" s="501" t="s">
        <v>1405</v>
      </c>
      <c r="BS2" s="497" t="s">
        <v>1407</v>
      </c>
      <c r="BT2" s="495" t="s">
        <v>1409</v>
      </c>
      <c r="BU2" s="496" t="s">
        <v>1411</v>
      </c>
      <c r="BV2" s="496" t="s">
        <v>1413</v>
      </c>
      <c r="BW2" s="497" t="s">
        <v>1415</v>
      </c>
      <c r="BX2" s="497" t="s">
        <v>1417</v>
      </c>
      <c r="BY2" s="497" t="s">
        <v>1419</v>
      </c>
      <c r="BZ2" s="501" t="s">
        <v>1421</v>
      </c>
      <c r="CA2" s="497" t="s">
        <v>1423</v>
      </c>
      <c r="CB2" s="497" t="s">
        <v>1425</v>
      </c>
      <c r="CC2" s="497" t="s">
        <v>1821</v>
      </c>
      <c r="CD2" s="497" t="s">
        <v>1428</v>
      </c>
      <c r="CE2" s="497" t="s">
        <v>1430</v>
      </c>
      <c r="CF2" s="497" t="s">
        <v>1432</v>
      </c>
      <c r="CG2" s="497" t="s">
        <v>1434</v>
      </c>
      <c r="CH2" s="497" t="s">
        <v>1436</v>
      </c>
      <c r="CI2" s="497" t="s">
        <v>1438</v>
      </c>
      <c r="CJ2" s="654" t="s">
        <v>1440</v>
      </c>
      <c r="CK2" s="497" t="s">
        <v>1442</v>
      </c>
      <c r="CL2" s="495" t="s">
        <v>1444</v>
      </c>
      <c r="CM2" s="502" t="s">
        <v>1446</v>
      </c>
      <c r="CN2" s="680" t="s">
        <v>2689</v>
      </c>
      <c r="CO2" s="503"/>
    </row>
    <row r="3" spans="1:93" s="443" customFormat="1" ht="39.950000000000003" customHeight="1">
      <c r="A3" s="504" t="s">
        <v>1447</v>
      </c>
      <c r="B3" s="505" t="s">
        <v>1448</v>
      </c>
      <c r="C3" s="467">
        <f>'HF-HP2'!F3</f>
        <v>593399.69999999995</v>
      </c>
      <c r="D3" s="467"/>
      <c r="E3" s="467"/>
      <c r="F3" s="467"/>
      <c r="G3" s="467"/>
      <c r="H3" s="467"/>
      <c r="I3" s="467"/>
      <c r="J3" s="467"/>
      <c r="K3" s="467"/>
      <c r="L3" s="467"/>
      <c r="M3" s="467"/>
      <c r="N3" s="467"/>
      <c r="O3" s="467"/>
      <c r="P3" s="467"/>
      <c r="Q3" s="467"/>
      <c r="R3" s="467"/>
      <c r="S3" s="467"/>
      <c r="T3" s="467"/>
      <c r="U3" s="467"/>
      <c r="V3" s="467"/>
      <c r="W3" s="467"/>
      <c r="X3" s="467"/>
      <c r="Y3" s="467"/>
      <c r="Z3" s="467"/>
      <c r="AA3" s="467"/>
      <c r="AB3" s="467"/>
      <c r="AC3" s="409">
        <f>'HF-HP2'!AM29</f>
        <v>0</v>
      </c>
      <c r="AD3" s="467"/>
      <c r="AE3" s="467"/>
      <c r="AF3" s="467"/>
      <c r="AG3" s="467"/>
      <c r="AH3" s="467"/>
      <c r="AI3" s="467"/>
      <c r="AJ3" s="467"/>
      <c r="AK3" s="467"/>
      <c r="AL3" s="467"/>
      <c r="AM3" s="467"/>
      <c r="AN3" s="467"/>
      <c r="AO3" s="467"/>
      <c r="AP3" s="467"/>
      <c r="AQ3" s="467"/>
      <c r="AR3" s="467"/>
      <c r="AS3" s="467"/>
      <c r="AT3" s="467"/>
      <c r="AU3" s="467"/>
      <c r="AV3" s="467"/>
      <c r="AW3" s="506"/>
      <c r="AX3" s="467"/>
      <c r="AY3" s="467"/>
      <c r="AZ3" s="467"/>
      <c r="BA3" s="467"/>
      <c r="BB3" s="467"/>
      <c r="BC3" s="467"/>
      <c r="BD3" s="467"/>
      <c r="BE3" s="467"/>
      <c r="BF3" s="467"/>
      <c r="BG3" s="467"/>
      <c r="BH3" s="467"/>
      <c r="BI3" s="467"/>
      <c r="BJ3" s="467"/>
      <c r="BK3" s="467"/>
      <c r="BL3" s="467"/>
      <c r="BM3" s="467"/>
      <c r="BN3" s="467"/>
      <c r="BO3" s="467"/>
      <c r="BP3" s="467"/>
      <c r="BQ3" s="467"/>
      <c r="BR3" s="467"/>
      <c r="BS3" s="467"/>
      <c r="BT3" s="467"/>
      <c r="BU3" s="467"/>
      <c r="BV3" s="467"/>
      <c r="BW3" s="467"/>
      <c r="BX3" s="467"/>
      <c r="BY3" s="467"/>
      <c r="BZ3" s="467"/>
      <c r="CA3" s="467"/>
      <c r="CB3" s="467"/>
      <c r="CC3" s="467"/>
      <c r="CD3" s="467"/>
      <c r="CE3" s="467"/>
      <c r="CF3" s="467"/>
      <c r="CG3" s="467"/>
      <c r="CH3" s="467"/>
      <c r="CI3" s="467"/>
      <c r="CJ3" s="655"/>
      <c r="CK3" s="467"/>
      <c r="CL3" s="467"/>
      <c r="CM3" s="442"/>
      <c r="CN3" s="678">
        <f t="shared" ref="CN3:CN61" si="0">SUM(C3:CM3)</f>
        <v>593399.69999999995</v>
      </c>
      <c r="CO3" s="490"/>
    </row>
    <row r="4" spans="1:93" s="452" customFormat="1" ht="39.950000000000003" customHeight="1">
      <c r="A4" s="507" t="s">
        <v>1449</v>
      </c>
      <c r="B4" s="508" t="s">
        <v>1450</v>
      </c>
      <c r="C4" s="448"/>
      <c r="D4" s="448"/>
      <c r="E4" s="409">
        <f>'HF-HP2'!AP5+'HF-HP2'!AM5+[4]ОтчетГБ!H46+[4]ОтчетГБ!H48+[4]ОтчетГБ!H51+[4]ОтчетГБ!H52+[4]ОтчетГБ!H55+[4]ОтчетГБ!H56</f>
        <v>15097892.937699998</v>
      </c>
      <c r="F4" s="448"/>
      <c r="G4" s="448"/>
      <c r="H4" s="448"/>
      <c r="I4" s="448"/>
      <c r="J4" s="448"/>
      <c r="K4" s="448"/>
      <c r="L4" s="448"/>
      <c r="M4" s="448"/>
      <c r="N4" s="448"/>
      <c r="O4" s="448"/>
      <c r="P4" s="448"/>
      <c r="Q4" s="448"/>
      <c r="R4" s="448"/>
      <c r="S4" s="448"/>
      <c r="T4" s="448"/>
      <c r="U4" s="448"/>
      <c r="V4" s="448"/>
      <c r="W4" s="448"/>
      <c r="X4" s="448"/>
      <c r="Y4" s="448"/>
      <c r="Z4" s="448"/>
      <c r="AA4" s="448"/>
      <c r="AB4" s="448"/>
      <c r="AC4" s="448"/>
      <c r="AD4" s="448"/>
      <c r="AE4" s="448"/>
      <c r="AF4" s="448"/>
      <c r="AG4" s="448"/>
      <c r="AH4" s="448"/>
      <c r="AI4" s="448"/>
      <c r="AJ4" s="448"/>
      <c r="AK4" s="448"/>
      <c r="AL4" s="448"/>
      <c r="AM4" s="448"/>
      <c r="AN4" s="448"/>
      <c r="AO4" s="448"/>
      <c r="AP4" s="448"/>
      <c r="AQ4" s="448"/>
      <c r="AR4" s="448"/>
      <c r="AS4" s="448"/>
      <c r="AT4" s="448"/>
      <c r="AU4" s="448"/>
      <c r="AV4" s="448"/>
      <c r="AW4" s="448"/>
      <c r="AX4" s="448"/>
      <c r="AY4" s="448"/>
      <c r="AZ4" s="448"/>
      <c r="BA4" s="448"/>
      <c r="BB4" s="448"/>
      <c r="BC4" s="448"/>
      <c r="BD4" s="448"/>
      <c r="BE4" s="448"/>
      <c r="BF4" s="448"/>
      <c r="BG4" s="448"/>
      <c r="BH4" s="448"/>
      <c r="BI4" s="448"/>
      <c r="BJ4" s="448"/>
      <c r="BK4" s="448"/>
      <c r="BL4" s="448"/>
      <c r="BM4" s="448"/>
      <c r="BN4" s="448"/>
      <c r="BO4" s="448"/>
      <c r="BP4" s="448"/>
      <c r="BQ4" s="448"/>
      <c r="BR4" s="448"/>
      <c r="BS4" s="448"/>
      <c r="BT4" s="448"/>
      <c r="BU4" s="448"/>
      <c r="BV4" s="448"/>
      <c r="BW4" s="448"/>
      <c r="BX4" s="448"/>
      <c r="BY4" s="448"/>
      <c r="BZ4" s="448"/>
      <c r="CA4" s="448"/>
      <c r="CB4" s="448"/>
      <c r="CC4" s="448"/>
      <c r="CD4" s="448"/>
      <c r="CE4" s="448"/>
      <c r="CF4" s="448"/>
      <c r="CG4" s="448"/>
      <c r="CH4" s="448"/>
      <c r="CI4" s="448"/>
      <c r="CJ4" s="655"/>
      <c r="CK4" s="448"/>
      <c r="CL4" s="448"/>
      <c r="CM4" s="450"/>
      <c r="CN4" s="678">
        <f t="shared" si="0"/>
        <v>15097892.937699998</v>
      </c>
      <c r="CO4" s="483"/>
    </row>
    <row r="5" spans="1:93" s="461" customFormat="1" ht="39.950000000000003" customHeight="1">
      <c r="A5" s="509" t="s">
        <v>1451</v>
      </c>
      <c r="B5" s="510" t="s">
        <v>1452</v>
      </c>
      <c r="C5" s="458"/>
      <c r="D5" s="458"/>
      <c r="E5" s="458">
        <v>6851529.4527917262</v>
      </c>
      <c r="F5" s="458"/>
      <c r="G5" s="458"/>
      <c r="H5" s="458"/>
      <c r="I5" s="458"/>
      <c r="J5" s="458"/>
      <c r="K5" s="458"/>
      <c r="L5" s="458"/>
      <c r="M5" s="458">
        <v>5653.2020000000002</v>
      </c>
      <c r="N5" s="458"/>
      <c r="O5" s="458">
        <v>10405271.4398115</v>
      </c>
      <c r="P5" s="458"/>
      <c r="Q5" s="458"/>
      <c r="R5" s="458"/>
      <c r="S5" s="458">
        <v>90930.714847753479</v>
      </c>
      <c r="T5" s="458">
        <v>3889512.2306120801</v>
      </c>
      <c r="U5" s="458"/>
      <c r="V5" s="458"/>
      <c r="W5" s="458"/>
      <c r="X5" s="458"/>
      <c r="Y5" s="458"/>
      <c r="Z5" s="458"/>
      <c r="AA5" s="458"/>
      <c r="AB5" s="458"/>
      <c r="AC5" s="458"/>
      <c r="AD5" s="458"/>
      <c r="AE5" s="458"/>
      <c r="AF5" s="458"/>
      <c r="AG5" s="458"/>
      <c r="AH5" s="511"/>
      <c r="AI5" s="458"/>
      <c r="AJ5" s="458"/>
      <c r="AK5" s="458"/>
      <c r="AL5" s="458"/>
      <c r="AM5" s="458"/>
      <c r="AN5" s="458"/>
      <c r="AO5" s="458"/>
      <c r="AP5" s="458"/>
      <c r="AQ5" s="458"/>
      <c r="AR5" s="458"/>
      <c r="AS5" s="458"/>
      <c r="AT5" s="458"/>
      <c r="AU5" s="458"/>
      <c r="AV5" s="458"/>
      <c r="AW5" s="458"/>
      <c r="AX5" s="458"/>
      <c r="AY5" s="458"/>
      <c r="AZ5" s="458"/>
      <c r="BA5" s="458"/>
      <c r="BB5" s="458"/>
      <c r="BC5" s="458"/>
      <c r="BD5" s="458"/>
      <c r="BE5" s="458"/>
      <c r="BF5" s="458"/>
      <c r="BG5" s="458"/>
      <c r="BH5" s="458"/>
      <c r="BI5" s="458"/>
      <c r="BJ5" s="458"/>
      <c r="BK5" s="458"/>
      <c r="BL5" s="458"/>
      <c r="BM5" s="458"/>
      <c r="BN5" s="458"/>
      <c r="BO5" s="458"/>
      <c r="BP5" s="458"/>
      <c r="BQ5" s="458"/>
      <c r="BR5" s="458"/>
      <c r="BS5" s="458"/>
      <c r="BT5" s="458"/>
      <c r="BU5" s="458"/>
      <c r="BV5" s="458"/>
      <c r="BW5" s="458">
        <v>443663.505</v>
      </c>
      <c r="BX5" s="458"/>
      <c r="BY5" s="458"/>
      <c r="BZ5" s="458"/>
      <c r="CA5" s="458">
        <v>2935.4607963982044</v>
      </c>
      <c r="CB5" s="458"/>
      <c r="CC5" s="458"/>
      <c r="CD5" s="458"/>
      <c r="CE5" s="458"/>
      <c r="CF5" s="458"/>
      <c r="CG5" s="458"/>
      <c r="CH5" s="458"/>
      <c r="CI5" s="458"/>
      <c r="CJ5" s="655"/>
      <c r="CK5" s="458"/>
      <c r="CL5" s="458"/>
      <c r="CM5" s="459"/>
      <c r="CN5" s="678">
        <f t="shared" si="0"/>
        <v>21689496.005859457</v>
      </c>
      <c r="CO5" s="484"/>
    </row>
    <row r="6" spans="1:93" s="461" customFormat="1" ht="39.950000000000003" customHeight="1">
      <c r="A6" s="509" t="s">
        <v>1453</v>
      </c>
      <c r="B6" s="510" t="s">
        <v>1454</v>
      </c>
      <c r="C6" s="458"/>
      <c r="D6" s="458"/>
      <c r="E6" s="458">
        <v>104756832.97923</v>
      </c>
      <c r="F6" s="458"/>
      <c r="G6" s="458"/>
      <c r="H6" s="458"/>
      <c r="I6" s="409">
        <v>9337261</v>
      </c>
      <c r="J6" s="409">
        <v>933726</v>
      </c>
      <c r="K6" s="458"/>
      <c r="L6" s="409">
        <v>12138439</v>
      </c>
      <c r="M6" s="458">
        <v>18744188.068079997</v>
      </c>
      <c r="N6" s="458"/>
      <c r="O6" s="458">
        <v>14843107.442260001</v>
      </c>
      <c r="P6" s="409">
        <v>23810015</v>
      </c>
      <c r="Q6" s="458"/>
      <c r="R6" s="458">
        <v>1575488.2959999999</v>
      </c>
      <c r="S6" s="409">
        <f>466863+11952012.9761646</f>
        <v>12418875.9761646</v>
      </c>
      <c r="T6" s="409">
        <f>7793752.0469+4808736.8796+5316197.45175792</f>
        <v>17918686.378257919</v>
      </c>
      <c r="U6" s="458"/>
      <c r="V6" s="458"/>
      <c r="W6" s="458"/>
      <c r="X6" s="458"/>
      <c r="Y6" s="458"/>
      <c r="Z6" s="458"/>
      <c r="AA6" s="458"/>
      <c r="AB6" s="458"/>
      <c r="AC6" s="458"/>
      <c r="AD6" s="458">
        <v>708859.63500000001</v>
      </c>
      <c r="AE6" s="458"/>
      <c r="AF6" s="458"/>
      <c r="AG6" s="460"/>
      <c r="AH6" s="458">
        <v>53742.251760000006</v>
      </c>
      <c r="AI6" s="458"/>
      <c r="AJ6" s="458"/>
      <c r="AK6" s="458">
        <v>253926.53200000001</v>
      </c>
      <c r="AL6" s="458"/>
      <c r="AM6" s="458">
        <v>139388.9</v>
      </c>
      <c r="AN6" s="458"/>
      <c r="AO6" s="458"/>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c r="BT6" s="458"/>
      <c r="BU6" s="458"/>
      <c r="BV6" s="458"/>
      <c r="BW6" s="458">
        <v>2233424.8368512504</v>
      </c>
      <c r="BX6" s="458"/>
      <c r="BY6" s="458"/>
      <c r="BZ6" s="458"/>
      <c r="CA6" s="458">
        <v>229288.45240540273</v>
      </c>
      <c r="CB6" s="458"/>
      <c r="CC6" s="458"/>
      <c r="CD6" s="458"/>
      <c r="CE6" s="458"/>
      <c r="CF6" s="458"/>
      <c r="CG6" s="458"/>
      <c r="CH6" s="458"/>
      <c r="CI6" s="458"/>
      <c r="CJ6" s="655"/>
      <c r="CK6" s="458"/>
      <c r="CL6" s="458"/>
      <c r="CM6" s="459"/>
      <c r="CN6" s="678">
        <f t="shared" si="0"/>
        <v>220095250.74800918</v>
      </c>
      <c r="CO6" s="484"/>
    </row>
    <row r="7" spans="1:93" s="452" customFormat="1" ht="39.950000000000003" customHeight="1">
      <c r="A7" s="507" t="s">
        <v>1455</v>
      </c>
      <c r="B7" s="508" t="s">
        <v>1456</v>
      </c>
      <c r="C7" s="448"/>
      <c r="D7" s="448"/>
      <c r="E7" s="448">
        <v>7223659.0732299993</v>
      </c>
      <c r="F7" s="448"/>
      <c r="G7" s="448"/>
      <c r="H7" s="448"/>
      <c r="I7" s="448"/>
      <c r="J7" s="448"/>
      <c r="K7" s="448"/>
      <c r="L7" s="448"/>
      <c r="M7" s="448">
        <v>170650.25423666663</v>
      </c>
      <c r="N7" s="448"/>
      <c r="O7" s="448">
        <v>406676.72096666665</v>
      </c>
      <c r="P7" s="448"/>
      <c r="Q7" s="448"/>
      <c r="R7" s="448">
        <v>142494.36893333335</v>
      </c>
      <c r="S7" s="448">
        <v>1136960.94518333</v>
      </c>
      <c r="T7" s="448">
        <v>111686.49089</v>
      </c>
      <c r="U7" s="448"/>
      <c r="V7" s="448"/>
      <c r="W7" s="448"/>
      <c r="X7" s="448"/>
      <c r="Y7" s="448"/>
      <c r="Z7" s="448"/>
      <c r="AA7" s="448"/>
      <c r="AB7" s="448"/>
      <c r="AC7" s="448"/>
      <c r="AD7" s="448">
        <v>906082.39108666603</v>
      </c>
      <c r="AE7" s="448"/>
      <c r="AF7" s="448"/>
      <c r="AG7" s="451"/>
      <c r="AH7" s="448">
        <v>43131.905500000001</v>
      </c>
      <c r="AI7" s="448"/>
      <c r="AJ7" s="448">
        <v>36882.899999999994</v>
      </c>
      <c r="AK7" s="448">
        <v>497774.08299999998</v>
      </c>
      <c r="AL7" s="448"/>
      <c r="AM7" s="448">
        <v>4631928.1359666651</v>
      </c>
      <c r="AN7" s="448"/>
      <c r="AO7" s="448">
        <v>46659.782999999996</v>
      </c>
      <c r="AP7" s="448"/>
      <c r="AQ7" s="448"/>
      <c r="AR7" s="448"/>
      <c r="AS7" s="448"/>
      <c r="AT7" s="448"/>
      <c r="AU7" s="448"/>
      <c r="AV7" s="448"/>
      <c r="AW7" s="448"/>
      <c r="AX7" s="448"/>
      <c r="AY7" s="448"/>
      <c r="AZ7" s="448"/>
      <c r="BA7" s="448"/>
      <c r="BB7" s="448"/>
      <c r="BC7" s="448"/>
      <c r="BD7" s="448"/>
      <c r="BE7" s="448"/>
      <c r="BF7" s="448"/>
      <c r="BG7" s="448"/>
      <c r="BH7" s="448"/>
      <c r="BI7" s="448"/>
      <c r="BJ7" s="448"/>
      <c r="BK7" s="448"/>
      <c r="BL7" s="448"/>
      <c r="BM7" s="448"/>
      <c r="BN7" s="448"/>
      <c r="BO7" s="448"/>
      <c r="BP7" s="448"/>
      <c r="BQ7" s="448"/>
      <c r="BR7" s="448"/>
      <c r="BS7" s="448"/>
      <c r="BT7" s="448"/>
      <c r="BU7" s="448"/>
      <c r="BV7" s="448"/>
      <c r="BW7" s="448">
        <v>16706.792000000001</v>
      </c>
      <c r="BX7" s="448"/>
      <c r="BY7" s="448"/>
      <c r="BZ7" s="448"/>
      <c r="CA7" s="448"/>
      <c r="CB7" s="448"/>
      <c r="CC7" s="448"/>
      <c r="CD7" s="448"/>
      <c r="CE7" s="448"/>
      <c r="CF7" s="448"/>
      <c r="CG7" s="448"/>
      <c r="CH7" s="448"/>
      <c r="CI7" s="448"/>
      <c r="CJ7" s="655"/>
      <c r="CK7" s="448"/>
      <c r="CL7" s="448"/>
      <c r="CM7" s="450"/>
      <c r="CN7" s="678">
        <f t="shared" si="0"/>
        <v>15371293.843993329</v>
      </c>
      <c r="CO7" s="483"/>
    </row>
    <row r="8" spans="1:93" s="452" customFormat="1" ht="39.950000000000003" customHeight="1">
      <c r="A8" s="507" t="s">
        <v>1457</v>
      </c>
      <c r="B8" s="508" t="s">
        <v>1458</v>
      </c>
      <c r="C8" s="448"/>
      <c r="D8" s="448"/>
      <c r="E8" s="448"/>
      <c r="F8" s="448"/>
      <c r="G8" s="448"/>
      <c r="H8" s="448"/>
      <c r="I8" s="448"/>
      <c r="J8" s="448"/>
      <c r="K8" s="448"/>
      <c r="L8" s="448"/>
      <c r="M8" s="448"/>
      <c r="N8" s="448"/>
      <c r="O8" s="448"/>
      <c r="P8" s="448"/>
      <c r="Q8" s="448"/>
      <c r="R8" s="448"/>
      <c r="S8" s="448"/>
      <c r="T8" s="448"/>
      <c r="U8" s="448"/>
      <c r="V8" s="448"/>
      <c r="W8" s="448"/>
      <c r="X8" s="448"/>
      <c r="Y8" s="448"/>
      <c r="Z8" s="448"/>
      <c r="AA8" s="448"/>
      <c r="AB8" s="448"/>
      <c r="AC8" s="448"/>
      <c r="AD8" s="448"/>
      <c r="AE8" s="448"/>
      <c r="AF8" s="448"/>
      <c r="AG8" s="448"/>
      <c r="AH8" s="448"/>
      <c r="AI8" s="448"/>
      <c r="AJ8" s="448"/>
      <c r="AK8" s="448"/>
      <c r="AL8" s="448"/>
      <c r="AM8" s="448"/>
      <c r="AN8" s="448"/>
      <c r="AO8" s="448"/>
      <c r="AP8" s="448"/>
      <c r="AQ8" s="448"/>
      <c r="AR8" s="448"/>
      <c r="AS8" s="448"/>
      <c r="AT8" s="448"/>
      <c r="AU8" s="448"/>
      <c r="AV8" s="448"/>
      <c r="AW8" s="448"/>
      <c r="AX8" s="448"/>
      <c r="AY8" s="448"/>
      <c r="AZ8" s="448"/>
      <c r="BA8" s="448"/>
      <c r="BB8" s="448"/>
      <c r="BC8" s="448"/>
      <c r="BD8" s="448"/>
      <c r="BE8" s="448"/>
      <c r="BF8" s="448"/>
      <c r="BG8" s="448"/>
      <c r="BH8" s="448"/>
      <c r="BI8" s="448"/>
      <c r="BJ8" s="448"/>
      <c r="BK8" s="448"/>
      <c r="BL8" s="448"/>
      <c r="BM8" s="448"/>
      <c r="BN8" s="448"/>
      <c r="BO8" s="448"/>
      <c r="BP8" s="448"/>
      <c r="BQ8" s="448"/>
      <c r="BR8" s="448"/>
      <c r="BS8" s="448"/>
      <c r="BT8" s="448"/>
      <c r="BU8" s="448"/>
      <c r="BV8" s="448"/>
      <c r="BW8" s="448"/>
      <c r="BX8" s="448"/>
      <c r="BY8" s="448"/>
      <c r="BZ8" s="448"/>
      <c r="CA8" s="448"/>
      <c r="CB8" s="448"/>
      <c r="CC8" s="448"/>
      <c r="CD8" s="448"/>
      <c r="CE8" s="448"/>
      <c r="CF8" s="448"/>
      <c r="CG8" s="448"/>
      <c r="CH8" s="448"/>
      <c r="CI8" s="448"/>
      <c r="CJ8" s="655"/>
      <c r="CK8" s="448"/>
      <c r="CL8" s="448"/>
      <c r="CM8" s="450"/>
      <c r="CN8" s="678">
        <f t="shared" si="0"/>
        <v>0</v>
      </c>
      <c r="CO8" s="483"/>
    </row>
    <row r="9" spans="1:93" s="461" customFormat="1" ht="39.950000000000003" customHeight="1">
      <c r="A9" s="512" t="s">
        <v>1459</v>
      </c>
      <c r="B9" s="513" t="s">
        <v>1460</v>
      </c>
      <c r="C9" s="458">
        <v>2162085.6260000002</v>
      </c>
      <c r="D9" s="458"/>
      <c r="E9" s="458">
        <v>123956.0101</v>
      </c>
      <c r="F9" s="458"/>
      <c r="G9" s="458"/>
      <c r="H9" s="458"/>
      <c r="I9" s="458"/>
      <c r="J9" s="458"/>
      <c r="K9" s="458"/>
      <c r="L9" s="458"/>
      <c r="M9" s="458"/>
      <c r="N9" s="458"/>
      <c r="O9" s="458">
        <v>60331</v>
      </c>
      <c r="P9" s="458"/>
      <c r="Q9" s="458"/>
      <c r="R9" s="458"/>
      <c r="S9" s="458"/>
      <c r="T9" s="458"/>
      <c r="U9" s="458"/>
      <c r="V9" s="458"/>
      <c r="W9" s="458"/>
      <c r="X9" s="458"/>
      <c r="Y9" s="458"/>
      <c r="Z9" s="458"/>
      <c r="AA9" s="458"/>
      <c r="AB9" s="458"/>
      <c r="AC9" s="458"/>
      <c r="AD9" s="409">
        <f>'HF-HP2'!AP30+[4]ОтчетГБ!H145+[4]ОтчетГБ!H146+[4]ОтчетГБ!H155+[4]ОтчетГБ!H156</f>
        <v>129998963.79831</v>
      </c>
      <c r="AE9" s="458"/>
      <c r="AF9" s="458"/>
      <c r="AG9" s="458"/>
      <c r="AH9" s="458"/>
      <c r="AI9" s="458"/>
      <c r="AJ9" s="458"/>
      <c r="AK9" s="458"/>
      <c r="AL9" s="458"/>
      <c r="AM9" s="458"/>
      <c r="AN9" s="458"/>
      <c r="AO9" s="458"/>
      <c r="AP9" s="458"/>
      <c r="AQ9" s="458"/>
      <c r="AR9" s="458"/>
      <c r="AS9" s="458"/>
      <c r="AT9" s="458"/>
      <c r="AU9" s="458"/>
      <c r="AV9" s="458"/>
      <c r="AW9" s="458"/>
      <c r="AX9" s="458"/>
      <c r="AY9" s="458"/>
      <c r="AZ9" s="458"/>
      <c r="BA9" s="458"/>
      <c r="BB9" s="458"/>
      <c r="BC9" s="458"/>
      <c r="BD9" s="458"/>
      <c r="BE9" s="458"/>
      <c r="BF9" s="458"/>
      <c r="BG9" s="458"/>
      <c r="BH9" s="458"/>
      <c r="BI9" s="458"/>
      <c r="BJ9" s="458"/>
      <c r="BK9" s="458"/>
      <c r="BL9" s="458"/>
      <c r="BM9" s="458"/>
      <c r="BN9" s="458"/>
      <c r="BO9" s="458"/>
      <c r="BP9" s="458"/>
      <c r="BQ9" s="458"/>
      <c r="BR9" s="458"/>
      <c r="BS9" s="458"/>
      <c r="BT9" s="458"/>
      <c r="BU9" s="458"/>
      <c r="BV9" s="458"/>
      <c r="BW9" s="458"/>
      <c r="BX9" s="458"/>
      <c r="BY9" s="458"/>
      <c r="BZ9" s="458"/>
      <c r="CA9" s="458"/>
      <c r="CB9" s="458"/>
      <c r="CC9" s="458"/>
      <c r="CD9" s="458"/>
      <c r="CE9" s="458"/>
      <c r="CF9" s="458"/>
      <c r="CG9" s="458"/>
      <c r="CH9" s="458"/>
      <c r="CI9" s="458"/>
      <c r="CJ9" s="655"/>
      <c r="CK9" s="458"/>
      <c r="CL9" s="458"/>
      <c r="CM9" s="459"/>
      <c r="CN9" s="678">
        <f t="shared" si="0"/>
        <v>132345336.43440999</v>
      </c>
      <c r="CO9" s="484"/>
    </row>
    <row r="10" spans="1:93" s="461" customFormat="1" ht="39.950000000000003" customHeight="1">
      <c r="A10" s="514" t="s">
        <v>1461</v>
      </c>
      <c r="B10" s="515" t="s">
        <v>1462</v>
      </c>
      <c r="C10" s="458"/>
      <c r="D10" s="458"/>
      <c r="E10" s="458"/>
      <c r="F10" s="458"/>
      <c r="G10" s="458"/>
      <c r="H10" s="458"/>
      <c r="I10" s="458"/>
      <c r="J10" s="458"/>
      <c r="K10" s="458"/>
      <c r="L10" s="458"/>
      <c r="M10" s="458"/>
      <c r="N10" s="458"/>
      <c r="O10" s="458"/>
      <c r="P10" s="458"/>
      <c r="Q10" s="458"/>
      <c r="R10" s="458"/>
      <c r="S10" s="458"/>
      <c r="T10" s="458"/>
      <c r="U10" s="458"/>
      <c r="V10" s="458"/>
      <c r="W10" s="458"/>
      <c r="X10" s="458"/>
      <c r="Y10" s="458"/>
      <c r="Z10" s="458"/>
      <c r="AA10" s="458"/>
      <c r="AB10" s="458"/>
      <c r="AC10" s="458"/>
      <c r="AD10" s="458"/>
      <c r="AE10" s="409">
        <f>'HF-HP2'!AM31+'HF-HP2'!AP31</f>
        <v>1213921.2</v>
      </c>
      <c r="AF10" s="458"/>
      <c r="AG10" s="458"/>
      <c r="AH10" s="458"/>
      <c r="AI10" s="458"/>
      <c r="AJ10" s="458"/>
      <c r="AK10" s="458"/>
      <c r="AL10" s="458"/>
      <c r="AM10" s="458"/>
      <c r="AN10" s="458"/>
      <c r="AO10" s="458"/>
      <c r="AP10" s="458"/>
      <c r="AQ10" s="458"/>
      <c r="AR10" s="458"/>
      <c r="AS10" s="458"/>
      <c r="AT10" s="458"/>
      <c r="AU10" s="458"/>
      <c r="AV10" s="458"/>
      <c r="AW10" s="458"/>
      <c r="AX10" s="458"/>
      <c r="AY10" s="458"/>
      <c r="AZ10" s="458"/>
      <c r="BA10" s="458"/>
      <c r="BB10" s="458"/>
      <c r="BC10" s="458"/>
      <c r="BD10" s="458"/>
      <c r="BE10" s="458"/>
      <c r="BF10" s="458"/>
      <c r="BG10" s="458"/>
      <c r="BH10" s="458"/>
      <c r="BI10" s="458"/>
      <c r="BJ10" s="458"/>
      <c r="BK10" s="458"/>
      <c r="BL10" s="458"/>
      <c r="BM10" s="458"/>
      <c r="BN10" s="458"/>
      <c r="BO10" s="458"/>
      <c r="BP10" s="458"/>
      <c r="BQ10" s="458"/>
      <c r="BR10" s="458"/>
      <c r="BS10" s="458"/>
      <c r="BT10" s="458"/>
      <c r="BU10" s="458"/>
      <c r="BV10" s="458"/>
      <c r="BW10" s="458"/>
      <c r="BX10" s="458"/>
      <c r="BY10" s="458"/>
      <c r="BZ10" s="458"/>
      <c r="CA10" s="458"/>
      <c r="CB10" s="458"/>
      <c r="CC10" s="458"/>
      <c r="CD10" s="458"/>
      <c r="CE10" s="458"/>
      <c r="CF10" s="458"/>
      <c r="CG10" s="458"/>
      <c r="CH10" s="458"/>
      <c r="CI10" s="458"/>
      <c r="CJ10" s="655"/>
      <c r="CK10" s="458"/>
      <c r="CL10" s="458"/>
      <c r="CM10" s="459"/>
      <c r="CN10" s="678">
        <f t="shared" si="0"/>
        <v>1213921.2</v>
      </c>
      <c r="CO10" s="484"/>
    </row>
    <row r="11" spans="1:93" s="461" customFormat="1" ht="39.950000000000003" customHeight="1">
      <c r="A11" s="514" t="s">
        <v>1463</v>
      </c>
      <c r="B11" s="515" t="s">
        <v>1464</v>
      </c>
      <c r="C11" s="458">
        <v>1327675.324</v>
      </c>
      <c r="D11" s="458"/>
      <c r="E11" s="458"/>
      <c r="F11" s="458"/>
      <c r="G11" s="458"/>
      <c r="H11" s="458"/>
      <c r="I11" s="458"/>
      <c r="J11" s="458"/>
      <c r="K11" s="458"/>
      <c r="L11" s="458"/>
      <c r="M11" s="458"/>
      <c r="N11" s="458"/>
      <c r="O11" s="458"/>
      <c r="P11" s="458"/>
      <c r="Q11" s="458"/>
      <c r="R11" s="458"/>
      <c r="S11" s="458"/>
      <c r="T11" s="458">
        <v>52996.958542</v>
      </c>
      <c r="U11" s="458"/>
      <c r="V11" s="458"/>
      <c r="W11" s="458"/>
      <c r="X11" s="458"/>
      <c r="Y11" s="458"/>
      <c r="Z11" s="458"/>
      <c r="AA11" s="458"/>
      <c r="AB11" s="458"/>
      <c r="AC11" s="458"/>
      <c r="AD11" s="458"/>
      <c r="AE11" s="458"/>
      <c r="AF11" s="409">
        <f>'HF-HP2'!AP32</f>
        <v>3164381.5</v>
      </c>
      <c r="AG11" s="458"/>
      <c r="AH11" s="458"/>
      <c r="AI11" s="458"/>
      <c r="AJ11" s="458"/>
      <c r="AK11" s="458"/>
      <c r="AL11" s="458"/>
      <c r="AM11" s="458">
        <v>1050098.0402599999</v>
      </c>
      <c r="AN11" s="458"/>
      <c r="AO11" s="458"/>
      <c r="AP11" s="458"/>
      <c r="AQ11" s="458"/>
      <c r="AR11" s="458"/>
      <c r="AS11" s="458"/>
      <c r="AT11" s="458"/>
      <c r="AU11" s="458"/>
      <c r="AV11" s="458"/>
      <c r="AW11" s="458"/>
      <c r="AX11" s="458"/>
      <c r="AY11" s="458"/>
      <c r="AZ11" s="458"/>
      <c r="BA11" s="458"/>
      <c r="BB11" s="458"/>
      <c r="BC11" s="458"/>
      <c r="BD11" s="458"/>
      <c r="BE11" s="458"/>
      <c r="BF11" s="458"/>
      <c r="BG11" s="458"/>
      <c r="BH11" s="458"/>
      <c r="BI11" s="458"/>
      <c r="BJ11" s="458"/>
      <c r="BK11" s="458"/>
      <c r="BL11" s="458"/>
      <c r="BM11" s="458"/>
      <c r="BN11" s="458"/>
      <c r="BO11" s="458"/>
      <c r="BP11" s="458"/>
      <c r="BQ11" s="458"/>
      <c r="BR11" s="458"/>
      <c r="BS11" s="458"/>
      <c r="BT11" s="458"/>
      <c r="BU11" s="458"/>
      <c r="BV11" s="458"/>
      <c r="BW11" s="458"/>
      <c r="BX11" s="458"/>
      <c r="BY11" s="458"/>
      <c r="BZ11" s="458"/>
      <c r="CA11" s="458"/>
      <c r="CB11" s="458"/>
      <c r="CC11" s="458"/>
      <c r="CD11" s="458"/>
      <c r="CE11" s="458"/>
      <c r="CF11" s="458"/>
      <c r="CG11" s="458"/>
      <c r="CH11" s="458"/>
      <c r="CI11" s="458"/>
      <c r="CJ11" s="655"/>
      <c r="CK11" s="458"/>
      <c r="CL11" s="458"/>
      <c r="CM11" s="459"/>
      <c r="CN11" s="678">
        <f t="shared" si="0"/>
        <v>5595151.8228019997</v>
      </c>
      <c r="CO11" s="484"/>
    </row>
    <row r="12" spans="1:93" s="461" customFormat="1" ht="39.950000000000003" customHeight="1">
      <c r="A12" s="514" t="s">
        <v>1465</v>
      </c>
      <c r="B12" s="515" t="s">
        <v>1466</v>
      </c>
      <c r="C12" s="458"/>
      <c r="D12" s="458"/>
      <c r="E12" s="458"/>
      <c r="F12" s="458"/>
      <c r="G12" s="458"/>
      <c r="H12" s="458"/>
      <c r="I12" s="458"/>
      <c r="J12" s="458"/>
      <c r="K12" s="458"/>
      <c r="L12" s="458"/>
      <c r="M12" s="458"/>
      <c r="N12" s="458"/>
      <c r="O12" s="458"/>
      <c r="P12" s="458"/>
      <c r="Q12" s="458"/>
      <c r="R12" s="458"/>
      <c r="S12" s="458"/>
      <c r="T12" s="458"/>
      <c r="U12" s="458"/>
      <c r="V12" s="458"/>
      <c r="W12" s="458"/>
      <c r="X12" s="458"/>
      <c r="Y12" s="458"/>
      <c r="Z12" s="458"/>
      <c r="AA12" s="458"/>
      <c r="AB12" s="458"/>
      <c r="AC12" s="458"/>
      <c r="AD12" s="458"/>
      <c r="AE12" s="458"/>
      <c r="AF12" s="458"/>
      <c r="AG12" s="458"/>
      <c r="AH12" s="458"/>
      <c r="AI12" s="458"/>
      <c r="AJ12" s="458"/>
      <c r="AK12" s="458"/>
      <c r="AL12" s="458"/>
      <c r="AM12" s="458"/>
      <c r="AN12" s="458"/>
      <c r="AO12" s="458"/>
      <c r="AP12" s="458"/>
      <c r="AQ12" s="458"/>
      <c r="AR12" s="458"/>
      <c r="AS12" s="458"/>
      <c r="AT12" s="458">
        <v>5855.4</v>
      </c>
      <c r="AU12" s="458"/>
      <c r="AV12" s="458"/>
      <c r="AW12" s="458"/>
      <c r="AX12" s="458"/>
      <c r="AY12" s="458"/>
      <c r="AZ12" s="458"/>
      <c r="BA12" s="458"/>
      <c r="BB12" s="458"/>
      <c r="BC12" s="458"/>
      <c r="BD12" s="458"/>
      <c r="BE12" s="458"/>
      <c r="BF12" s="458"/>
      <c r="BG12" s="458"/>
      <c r="BH12" s="458"/>
      <c r="BI12" s="458"/>
      <c r="BJ12" s="458"/>
      <c r="BK12" s="458"/>
      <c r="BL12" s="458"/>
      <c r="BM12" s="458"/>
      <c r="BN12" s="458"/>
      <c r="BO12" s="458"/>
      <c r="BP12" s="458"/>
      <c r="BQ12" s="458"/>
      <c r="BR12" s="458"/>
      <c r="BS12" s="458"/>
      <c r="BT12" s="458"/>
      <c r="BU12" s="458"/>
      <c r="BV12" s="458"/>
      <c r="BW12" s="458"/>
      <c r="BX12" s="458"/>
      <c r="BY12" s="458"/>
      <c r="BZ12" s="458"/>
      <c r="CA12" s="458"/>
      <c r="CB12" s="458"/>
      <c r="CC12" s="458"/>
      <c r="CD12" s="458"/>
      <c r="CE12" s="458"/>
      <c r="CF12" s="458"/>
      <c r="CG12" s="458"/>
      <c r="CH12" s="458"/>
      <c r="CI12" s="458"/>
      <c r="CJ12" s="655"/>
      <c r="CK12" s="458"/>
      <c r="CL12" s="458"/>
      <c r="CM12" s="459"/>
      <c r="CN12" s="678">
        <f t="shared" si="0"/>
        <v>5855.4</v>
      </c>
      <c r="CO12" s="484"/>
    </row>
    <row r="13" spans="1:93" s="452" customFormat="1" ht="39.950000000000003" customHeight="1">
      <c r="A13" s="507" t="s">
        <v>1467</v>
      </c>
      <c r="B13" s="508" t="s">
        <v>1468</v>
      </c>
      <c r="C13" s="448"/>
      <c r="D13" s="448"/>
      <c r="E13" s="448"/>
      <c r="F13" s="448"/>
      <c r="G13" s="448"/>
      <c r="H13" s="448"/>
      <c r="I13" s="448"/>
      <c r="J13" s="448"/>
      <c r="K13" s="448"/>
      <c r="L13" s="448"/>
      <c r="M13" s="448"/>
      <c r="N13" s="448"/>
      <c r="O13" s="448"/>
      <c r="P13" s="448"/>
      <c r="Q13" s="448"/>
      <c r="R13" s="448"/>
      <c r="S13" s="448"/>
      <c r="T13" s="448"/>
      <c r="U13" s="448"/>
      <c r="V13" s="448"/>
      <c r="W13" s="448"/>
      <c r="X13" s="448"/>
      <c r="Y13" s="448"/>
      <c r="Z13" s="448"/>
      <c r="AA13" s="448"/>
      <c r="AB13" s="448"/>
      <c r="AC13" s="448"/>
      <c r="AD13" s="448"/>
      <c r="AE13" s="448"/>
      <c r="AF13" s="448"/>
      <c r="AG13" s="448"/>
      <c r="AH13" s="448"/>
      <c r="AI13" s="448"/>
      <c r="AJ13" s="448"/>
      <c r="AK13" s="448"/>
      <c r="AL13" s="448"/>
      <c r="AM13" s="448"/>
      <c r="AN13" s="448"/>
      <c r="AO13" s="448"/>
      <c r="AP13" s="448"/>
      <c r="AQ13" s="448"/>
      <c r="AR13" s="448"/>
      <c r="AS13" s="448"/>
      <c r="AT13" s="448"/>
      <c r="AU13" s="448"/>
      <c r="AV13" s="448"/>
      <c r="AW13" s="448"/>
      <c r="AX13" s="448"/>
      <c r="AY13" s="448"/>
      <c r="AZ13" s="448"/>
      <c r="BA13" s="448"/>
      <c r="BB13" s="448"/>
      <c r="BC13" s="448"/>
      <c r="BD13" s="448"/>
      <c r="BE13" s="448"/>
      <c r="BF13" s="448"/>
      <c r="BG13" s="448"/>
      <c r="BH13" s="448"/>
      <c r="BI13" s="448"/>
      <c r="BJ13" s="448"/>
      <c r="BK13" s="448"/>
      <c r="BL13" s="448"/>
      <c r="BM13" s="448"/>
      <c r="BN13" s="448"/>
      <c r="BO13" s="448"/>
      <c r="BP13" s="448"/>
      <c r="BQ13" s="448"/>
      <c r="BR13" s="448"/>
      <c r="BS13" s="448"/>
      <c r="BT13" s="448"/>
      <c r="BU13" s="448"/>
      <c r="BV13" s="448"/>
      <c r="BW13" s="448"/>
      <c r="BX13" s="448"/>
      <c r="BY13" s="448"/>
      <c r="BZ13" s="448"/>
      <c r="CA13" s="448"/>
      <c r="CB13" s="448"/>
      <c r="CC13" s="448"/>
      <c r="CD13" s="448"/>
      <c r="CE13" s="448"/>
      <c r="CF13" s="448"/>
      <c r="CG13" s="448"/>
      <c r="CH13" s="448"/>
      <c r="CI13" s="448"/>
      <c r="CJ13" s="655"/>
      <c r="CK13" s="448"/>
      <c r="CL13" s="448"/>
      <c r="CM13" s="450"/>
      <c r="CN13" s="678">
        <f t="shared" si="0"/>
        <v>0</v>
      </c>
      <c r="CO13" s="483"/>
    </row>
    <row r="14" spans="1:93" s="443" customFormat="1" ht="39.950000000000003" customHeight="1">
      <c r="A14" s="504" t="s">
        <v>1469</v>
      </c>
      <c r="B14" s="505" t="s">
        <v>1470</v>
      </c>
      <c r="C14" s="467"/>
      <c r="D14" s="467"/>
      <c r="E14" s="467"/>
      <c r="F14" s="467"/>
      <c r="G14" s="467"/>
      <c r="H14" s="467"/>
      <c r="I14" s="467"/>
      <c r="J14" s="467"/>
      <c r="K14" s="467"/>
      <c r="L14" s="467"/>
      <c r="M14" s="467"/>
      <c r="N14" s="467"/>
      <c r="O14" s="467"/>
      <c r="P14" s="467"/>
      <c r="Q14" s="467"/>
      <c r="R14" s="467"/>
      <c r="S14" s="467"/>
      <c r="T14" s="467"/>
      <c r="U14" s="467"/>
      <c r="V14" s="467"/>
      <c r="W14" s="467"/>
      <c r="X14" s="467"/>
      <c r="Y14" s="467"/>
      <c r="Z14" s="467"/>
      <c r="AA14" s="467"/>
      <c r="AB14" s="467"/>
      <c r="AC14" s="467"/>
      <c r="AD14" s="467"/>
      <c r="AE14" s="467"/>
      <c r="AF14" s="467"/>
      <c r="AG14" s="467"/>
      <c r="AH14" s="467"/>
      <c r="AI14" s="467"/>
      <c r="AJ14" s="467"/>
      <c r="AK14" s="467"/>
      <c r="AL14" s="467"/>
      <c r="AM14" s="467"/>
      <c r="AN14" s="467"/>
      <c r="AO14" s="467"/>
      <c r="AP14" s="467"/>
      <c r="AQ14" s="467"/>
      <c r="AR14" s="467"/>
      <c r="AS14" s="467"/>
      <c r="AT14" s="467"/>
      <c r="AU14" s="467"/>
      <c r="AV14" s="467"/>
      <c r="AW14" s="467"/>
      <c r="AX14" s="467"/>
      <c r="AY14" s="467"/>
      <c r="AZ14" s="467"/>
      <c r="BA14" s="467"/>
      <c r="BB14" s="467"/>
      <c r="BC14" s="467"/>
      <c r="BD14" s="467"/>
      <c r="BE14" s="467"/>
      <c r="BF14" s="467"/>
      <c r="BG14" s="467"/>
      <c r="BH14" s="467"/>
      <c r="BI14" s="467"/>
      <c r="BJ14" s="467"/>
      <c r="BK14" s="467"/>
      <c r="BL14" s="467"/>
      <c r="BM14" s="467"/>
      <c r="BN14" s="467"/>
      <c r="BO14" s="467"/>
      <c r="BP14" s="467"/>
      <c r="BQ14" s="467"/>
      <c r="BR14" s="467"/>
      <c r="BS14" s="467"/>
      <c r="BT14" s="467"/>
      <c r="BU14" s="467"/>
      <c r="BV14" s="467"/>
      <c r="BW14" s="467"/>
      <c r="BX14" s="467"/>
      <c r="BY14" s="467"/>
      <c r="BZ14" s="467"/>
      <c r="CA14" s="467"/>
      <c r="CB14" s="467"/>
      <c r="CC14" s="467"/>
      <c r="CD14" s="467"/>
      <c r="CE14" s="467"/>
      <c r="CF14" s="467"/>
      <c r="CG14" s="467"/>
      <c r="CH14" s="467"/>
      <c r="CI14" s="467"/>
      <c r="CJ14" s="655"/>
      <c r="CK14" s="467"/>
      <c r="CL14" s="467"/>
      <c r="CM14" s="442"/>
      <c r="CN14" s="678">
        <f t="shared" si="0"/>
        <v>0</v>
      </c>
      <c r="CO14" s="490"/>
    </row>
    <row r="15" spans="1:93" s="452" customFormat="1" ht="39.950000000000003" customHeight="1">
      <c r="A15" s="507" t="s">
        <v>1471</v>
      </c>
      <c r="B15" s="508" t="s">
        <v>1472</v>
      </c>
      <c r="C15" s="448"/>
      <c r="D15" s="448"/>
      <c r="E15" s="448"/>
      <c r="F15" s="448"/>
      <c r="G15" s="448">
        <v>2627613.4782799995</v>
      </c>
      <c r="H15" s="448"/>
      <c r="I15" s="448"/>
      <c r="J15" s="448"/>
      <c r="K15" s="448"/>
      <c r="L15" s="448"/>
      <c r="M15" s="448"/>
      <c r="N15" s="448"/>
      <c r="O15" s="448"/>
      <c r="P15" s="448"/>
      <c r="Q15" s="448"/>
      <c r="R15" s="448"/>
      <c r="S15" s="448"/>
      <c r="T15" s="448"/>
      <c r="U15" s="448"/>
      <c r="V15" s="448"/>
      <c r="W15" s="448"/>
      <c r="X15" s="448"/>
      <c r="Y15" s="448"/>
      <c r="Z15" s="448"/>
      <c r="AA15" s="448"/>
      <c r="AB15" s="448"/>
      <c r="AC15" s="448"/>
      <c r="AD15" s="448"/>
      <c r="AE15" s="448"/>
      <c r="AF15" s="448"/>
      <c r="AG15" s="448"/>
      <c r="AH15" s="448"/>
      <c r="AI15" s="448"/>
      <c r="AJ15" s="448"/>
      <c r="AK15" s="448"/>
      <c r="AL15" s="448"/>
      <c r="AM15" s="448"/>
      <c r="AN15" s="448"/>
      <c r="AO15" s="448"/>
      <c r="AP15" s="448"/>
      <c r="AQ15" s="448"/>
      <c r="AR15" s="448"/>
      <c r="AS15" s="448"/>
      <c r="AT15" s="448"/>
      <c r="AU15" s="448"/>
      <c r="AV15" s="448"/>
      <c r="AW15" s="448"/>
      <c r="AX15" s="448"/>
      <c r="AY15" s="448"/>
      <c r="AZ15" s="448"/>
      <c r="BA15" s="448"/>
      <c r="BB15" s="448"/>
      <c r="BC15" s="448"/>
      <c r="BD15" s="448"/>
      <c r="BE15" s="448"/>
      <c r="BF15" s="448"/>
      <c r="BG15" s="448"/>
      <c r="BH15" s="448"/>
      <c r="BI15" s="448"/>
      <c r="BJ15" s="448"/>
      <c r="BK15" s="448"/>
      <c r="BL15" s="448"/>
      <c r="BM15" s="448"/>
      <c r="BN15" s="448"/>
      <c r="BO15" s="448"/>
      <c r="BP15" s="448"/>
      <c r="BQ15" s="448"/>
      <c r="BR15" s="448"/>
      <c r="BS15" s="448"/>
      <c r="BT15" s="448"/>
      <c r="BU15" s="448"/>
      <c r="BV15" s="448"/>
      <c r="BW15" s="448"/>
      <c r="BX15" s="448"/>
      <c r="BY15" s="448"/>
      <c r="BZ15" s="448"/>
      <c r="CA15" s="448"/>
      <c r="CB15" s="448"/>
      <c r="CC15" s="448"/>
      <c r="CD15" s="448"/>
      <c r="CE15" s="448"/>
      <c r="CF15" s="448"/>
      <c r="CG15" s="448"/>
      <c r="CH15" s="448"/>
      <c r="CI15" s="448"/>
      <c r="CJ15" s="655"/>
      <c r="CK15" s="448"/>
      <c r="CL15" s="448"/>
      <c r="CM15" s="450"/>
      <c r="CN15" s="678">
        <f t="shared" si="0"/>
        <v>2627613.4782799995</v>
      </c>
      <c r="CO15" s="483"/>
    </row>
    <row r="16" spans="1:93" s="452" customFormat="1" ht="39.950000000000003" customHeight="1">
      <c r="A16" s="507" t="s">
        <v>1473</v>
      </c>
      <c r="B16" s="508" t="s">
        <v>1855</v>
      </c>
      <c r="C16" s="448"/>
      <c r="D16" s="448"/>
      <c r="E16" s="448"/>
      <c r="F16" s="448"/>
      <c r="G16" s="448">
        <v>16392.351833333301</v>
      </c>
      <c r="H16" s="448"/>
      <c r="I16" s="448"/>
      <c r="J16" s="448"/>
      <c r="K16" s="448"/>
      <c r="L16" s="448"/>
      <c r="M16" s="448"/>
      <c r="N16" s="448"/>
      <c r="O16" s="448"/>
      <c r="P16" s="448"/>
      <c r="Q16" s="448"/>
      <c r="R16" s="448"/>
      <c r="S16" s="448"/>
      <c r="T16" s="448"/>
      <c r="U16" s="448"/>
      <c r="V16" s="448"/>
      <c r="W16" s="448"/>
      <c r="X16" s="448"/>
      <c r="Y16" s="448"/>
      <c r="Z16" s="448"/>
      <c r="AA16" s="448"/>
      <c r="AB16" s="448"/>
      <c r="AC16" s="448"/>
      <c r="AD16" s="448"/>
      <c r="AE16" s="448"/>
      <c r="AF16" s="448"/>
      <c r="AG16" s="448"/>
      <c r="AH16" s="448"/>
      <c r="AI16" s="448"/>
      <c r="AJ16" s="448"/>
      <c r="AK16" s="448"/>
      <c r="AL16" s="448"/>
      <c r="AM16" s="448"/>
      <c r="AN16" s="448"/>
      <c r="AO16" s="448"/>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8"/>
      <c r="BM16" s="448"/>
      <c r="BN16" s="448"/>
      <c r="BO16" s="448"/>
      <c r="BP16" s="448"/>
      <c r="BQ16" s="448"/>
      <c r="BR16" s="448"/>
      <c r="BS16" s="448"/>
      <c r="BT16" s="448"/>
      <c r="BU16" s="448"/>
      <c r="BV16" s="448"/>
      <c r="BW16" s="448"/>
      <c r="BX16" s="448"/>
      <c r="BY16" s="448"/>
      <c r="BZ16" s="448"/>
      <c r="CA16" s="448"/>
      <c r="CB16" s="448"/>
      <c r="CC16" s="448"/>
      <c r="CD16" s="448"/>
      <c r="CE16" s="448"/>
      <c r="CF16" s="448"/>
      <c r="CG16" s="448"/>
      <c r="CH16" s="448"/>
      <c r="CI16" s="448"/>
      <c r="CJ16" s="655"/>
      <c r="CK16" s="448"/>
      <c r="CL16" s="448"/>
      <c r="CM16" s="450"/>
      <c r="CN16" s="678">
        <f t="shared" si="0"/>
        <v>16392.351833333301</v>
      </c>
      <c r="CO16" s="483"/>
    </row>
    <row r="17" spans="1:93" s="452" customFormat="1" ht="39.950000000000003" customHeight="1">
      <c r="A17" s="507" t="s">
        <v>1474</v>
      </c>
      <c r="B17" s="508" t="s">
        <v>1475</v>
      </c>
      <c r="C17" s="448"/>
      <c r="D17" s="448"/>
      <c r="E17" s="448"/>
      <c r="F17" s="448"/>
      <c r="G17" s="448"/>
      <c r="H17" s="448"/>
      <c r="I17" s="448"/>
      <c r="J17" s="448"/>
      <c r="K17" s="448"/>
      <c r="L17" s="448"/>
      <c r="M17" s="448"/>
      <c r="N17" s="448"/>
      <c r="O17" s="448"/>
      <c r="P17" s="448"/>
      <c r="Q17" s="448"/>
      <c r="R17" s="448"/>
      <c r="S17" s="448"/>
      <c r="T17" s="448"/>
      <c r="U17" s="448"/>
      <c r="V17" s="448"/>
      <c r="W17" s="448"/>
      <c r="X17" s="448"/>
      <c r="Y17" s="448"/>
      <c r="Z17" s="448"/>
      <c r="AA17" s="448"/>
      <c r="AB17" s="448"/>
      <c r="AC17" s="448"/>
      <c r="AD17" s="448"/>
      <c r="AE17" s="448"/>
      <c r="AF17" s="448"/>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448"/>
      <c r="BW17" s="448"/>
      <c r="BX17" s="448"/>
      <c r="BY17" s="448"/>
      <c r="BZ17" s="448"/>
      <c r="CA17" s="448"/>
      <c r="CB17" s="448"/>
      <c r="CC17" s="448"/>
      <c r="CD17" s="448"/>
      <c r="CE17" s="448"/>
      <c r="CF17" s="448"/>
      <c r="CG17" s="448"/>
      <c r="CH17" s="448"/>
      <c r="CI17" s="448"/>
      <c r="CJ17" s="655"/>
      <c r="CK17" s="448"/>
      <c r="CL17" s="448"/>
      <c r="CM17" s="450"/>
      <c r="CN17" s="678">
        <f t="shared" si="0"/>
        <v>0</v>
      </c>
      <c r="CO17" s="483"/>
    </row>
    <row r="18" spans="1:93" s="452" customFormat="1" ht="39.950000000000003" customHeight="1">
      <c r="A18" s="507" t="s">
        <v>1476</v>
      </c>
      <c r="B18" s="508" t="s">
        <v>1477</v>
      </c>
      <c r="C18" s="448"/>
      <c r="D18" s="448"/>
      <c r="E18" s="448"/>
      <c r="F18" s="448"/>
      <c r="G18" s="448"/>
      <c r="H18" s="448"/>
      <c r="I18" s="448"/>
      <c r="J18" s="448"/>
      <c r="K18" s="448"/>
      <c r="L18" s="448"/>
      <c r="M18" s="448"/>
      <c r="N18" s="448"/>
      <c r="O18" s="448"/>
      <c r="P18" s="448"/>
      <c r="Q18" s="448"/>
      <c r="R18" s="448"/>
      <c r="S18" s="448"/>
      <c r="T18" s="448"/>
      <c r="U18" s="448"/>
      <c r="V18" s="448"/>
      <c r="W18" s="448"/>
      <c r="X18" s="448"/>
      <c r="Y18" s="448"/>
      <c r="Z18" s="448"/>
      <c r="AA18" s="448"/>
      <c r="AB18" s="448"/>
      <c r="AC18" s="448"/>
      <c r="AD18" s="448"/>
      <c r="AE18" s="448"/>
      <c r="AF18" s="448"/>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448"/>
      <c r="CG18" s="448"/>
      <c r="CH18" s="448"/>
      <c r="CI18" s="448"/>
      <c r="CJ18" s="655"/>
      <c r="CK18" s="448"/>
      <c r="CL18" s="448"/>
      <c r="CM18" s="450"/>
      <c r="CN18" s="678">
        <f t="shared" si="0"/>
        <v>0</v>
      </c>
      <c r="CO18" s="483"/>
    </row>
    <row r="19" spans="1:93" s="452" customFormat="1" ht="39.950000000000003" customHeight="1">
      <c r="A19" s="516" t="s">
        <v>1478</v>
      </c>
      <c r="B19" s="517" t="s">
        <v>1823</v>
      </c>
      <c r="C19" s="448"/>
      <c r="D19" s="448"/>
      <c r="E19" s="448"/>
      <c r="F19" s="448"/>
      <c r="G19" s="448"/>
      <c r="H19" s="448"/>
      <c r="I19" s="448"/>
      <c r="J19" s="448"/>
      <c r="K19" s="448"/>
      <c r="L19" s="448"/>
      <c r="M19" s="448"/>
      <c r="N19" s="448"/>
      <c r="O19" s="448"/>
      <c r="P19" s="448"/>
      <c r="Q19" s="448"/>
      <c r="R19" s="448"/>
      <c r="S19" s="448"/>
      <c r="T19" s="448"/>
      <c r="U19" s="448"/>
      <c r="V19" s="448"/>
      <c r="W19" s="448"/>
      <c r="X19" s="448"/>
      <c r="Y19" s="448"/>
      <c r="Z19" s="448"/>
      <c r="AA19" s="448"/>
      <c r="AB19" s="448"/>
      <c r="AC19" s="448"/>
      <c r="AD19" s="448"/>
      <c r="AE19" s="448"/>
      <c r="AF19" s="448"/>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448"/>
      <c r="BW19" s="448"/>
      <c r="BX19" s="448"/>
      <c r="BY19" s="448"/>
      <c r="BZ19" s="448"/>
      <c r="CA19" s="409">
        <f>'HF-HP2'!AM79+[4]ОтчетГБ!H259</f>
        <v>21219.972000000002</v>
      </c>
      <c r="CB19" s="448"/>
      <c r="CC19" s="448"/>
      <c r="CD19" s="448"/>
      <c r="CE19" s="448"/>
      <c r="CF19" s="448"/>
      <c r="CG19" s="448"/>
      <c r="CH19" s="448"/>
      <c r="CI19" s="448"/>
      <c r="CJ19" s="655"/>
      <c r="CK19" s="448"/>
      <c r="CL19" s="448"/>
      <c r="CM19" s="450"/>
      <c r="CN19" s="678">
        <f t="shared" si="0"/>
        <v>21219.972000000002</v>
      </c>
      <c r="CO19" s="483"/>
    </row>
    <row r="20" spans="1:93" s="443" customFormat="1" ht="39.950000000000003" customHeight="1">
      <c r="A20" s="504" t="s">
        <v>1479</v>
      </c>
      <c r="B20" s="505" t="s">
        <v>1480</v>
      </c>
      <c r="C20" s="467"/>
      <c r="D20" s="467"/>
      <c r="E20" s="467"/>
      <c r="F20" s="467"/>
      <c r="G20" s="467"/>
      <c r="H20" s="467"/>
      <c r="I20" s="467"/>
      <c r="J20" s="467"/>
      <c r="K20" s="467"/>
      <c r="L20" s="467"/>
      <c r="M20" s="467"/>
      <c r="N20" s="467"/>
      <c r="O20" s="467"/>
      <c r="P20" s="467"/>
      <c r="Q20" s="467"/>
      <c r="R20" s="467"/>
      <c r="S20" s="467"/>
      <c r="T20" s="467"/>
      <c r="U20" s="448"/>
      <c r="V20" s="448"/>
      <c r="W20" s="448"/>
      <c r="X20" s="467"/>
      <c r="Y20" s="467"/>
      <c r="Z20" s="467"/>
      <c r="AA20" s="467"/>
      <c r="AB20" s="467"/>
      <c r="AC20" s="467"/>
      <c r="AD20" s="467"/>
      <c r="AE20" s="467"/>
      <c r="AF20" s="467"/>
      <c r="AG20" s="467"/>
      <c r="AH20" s="467"/>
      <c r="AI20" s="467"/>
      <c r="AJ20" s="467"/>
      <c r="AK20" s="467"/>
      <c r="AL20" s="467"/>
      <c r="AM20" s="467"/>
      <c r="AN20" s="467"/>
      <c r="AO20" s="467"/>
      <c r="AP20" s="467"/>
      <c r="AQ20" s="467"/>
      <c r="AR20" s="467"/>
      <c r="AS20" s="467"/>
      <c r="AT20" s="467"/>
      <c r="AU20" s="467"/>
      <c r="AV20" s="467"/>
      <c r="AW20" s="467"/>
      <c r="AX20" s="467"/>
      <c r="AY20" s="467"/>
      <c r="AZ20" s="467"/>
      <c r="BA20" s="467"/>
      <c r="BB20" s="467"/>
      <c r="BC20" s="467"/>
      <c r="BD20" s="467"/>
      <c r="BE20" s="467"/>
      <c r="BF20" s="467"/>
      <c r="BG20" s="467"/>
      <c r="BH20" s="467"/>
      <c r="BI20" s="467"/>
      <c r="BJ20" s="467"/>
      <c r="BK20" s="467"/>
      <c r="BL20" s="467"/>
      <c r="BM20" s="467"/>
      <c r="BN20" s="467"/>
      <c r="BO20" s="467"/>
      <c r="BP20" s="467"/>
      <c r="BQ20" s="467"/>
      <c r="BR20" s="467"/>
      <c r="BS20" s="467"/>
      <c r="BT20" s="467"/>
      <c r="BU20" s="467"/>
      <c r="BV20" s="467"/>
      <c r="BW20" s="467"/>
      <c r="BX20" s="467"/>
      <c r="BY20" s="467"/>
      <c r="BZ20" s="467"/>
      <c r="CA20" s="467"/>
      <c r="CB20" s="467"/>
      <c r="CC20" s="467"/>
      <c r="CD20" s="467"/>
      <c r="CE20" s="467"/>
      <c r="CF20" s="467"/>
      <c r="CG20" s="467"/>
      <c r="CH20" s="467"/>
      <c r="CI20" s="467"/>
      <c r="CJ20" s="655"/>
      <c r="CK20" s="467"/>
      <c r="CL20" s="467"/>
      <c r="CM20" s="442"/>
      <c r="CN20" s="678">
        <f t="shared" si="0"/>
        <v>0</v>
      </c>
      <c r="CO20" s="490"/>
    </row>
    <row r="21" spans="1:93" s="452" customFormat="1" ht="39.950000000000003" customHeight="1">
      <c r="A21" s="507" t="s">
        <v>1481</v>
      </c>
      <c r="B21" s="508" t="s">
        <v>1482</v>
      </c>
      <c r="C21" s="448"/>
      <c r="D21" s="448"/>
      <c r="E21" s="448"/>
      <c r="F21" s="448"/>
      <c r="G21" s="448"/>
      <c r="H21" s="448"/>
      <c r="I21" s="448"/>
      <c r="J21" s="448"/>
      <c r="K21" s="448"/>
      <c r="L21" s="448"/>
      <c r="M21" s="448"/>
      <c r="N21" s="448"/>
      <c r="O21" s="448"/>
      <c r="P21" s="448"/>
      <c r="Q21" s="448"/>
      <c r="R21" s="448"/>
      <c r="S21" s="448"/>
      <c r="T21" s="448"/>
      <c r="U21" s="448"/>
      <c r="V21" s="448"/>
      <c r="W21" s="448"/>
      <c r="X21" s="448"/>
      <c r="Y21" s="448"/>
      <c r="Z21" s="448"/>
      <c r="AA21" s="448"/>
      <c r="AB21" s="448"/>
      <c r="AC21" s="448"/>
      <c r="AD21" s="448"/>
      <c r="AE21" s="448"/>
      <c r="AF21" s="448"/>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448"/>
      <c r="CG21" s="448"/>
      <c r="CH21" s="448"/>
      <c r="CI21" s="448"/>
      <c r="CJ21" s="655"/>
      <c r="CK21" s="448"/>
      <c r="CL21" s="448"/>
      <c r="CM21" s="450"/>
      <c r="CN21" s="678">
        <f t="shared" si="0"/>
        <v>0</v>
      </c>
      <c r="CO21" s="483"/>
    </row>
    <row r="22" spans="1:93" s="452" customFormat="1" ht="39.950000000000003" customHeight="1">
      <c r="A22" s="507" t="s">
        <v>1483</v>
      </c>
      <c r="B22" s="508" t="s">
        <v>1484</v>
      </c>
      <c r="C22" s="448"/>
      <c r="D22" s="448"/>
      <c r="E22" s="448"/>
      <c r="F22" s="448"/>
      <c r="G22" s="448"/>
      <c r="H22" s="448"/>
      <c r="I22" s="448"/>
      <c r="J22" s="448"/>
      <c r="K22" s="448"/>
      <c r="L22" s="448"/>
      <c r="M22" s="448"/>
      <c r="N22" s="448"/>
      <c r="O22" s="448"/>
      <c r="P22" s="448"/>
      <c r="Q22" s="448"/>
      <c r="R22" s="448"/>
      <c r="S22" s="448"/>
      <c r="T22" s="448"/>
      <c r="U22" s="448"/>
      <c r="V22" s="448"/>
      <c r="W22" s="448"/>
      <c r="X22" s="448"/>
      <c r="Y22" s="448"/>
      <c r="Z22" s="448"/>
      <c r="AA22" s="448"/>
      <c r="AB22" s="448"/>
      <c r="AC22" s="448"/>
      <c r="AD22" s="448"/>
      <c r="AE22" s="448"/>
      <c r="AF22" s="448"/>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448"/>
      <c r="BW22" s="448"/>
      <c r="BX22" s="448"/>
      <c r="BY22" s="448"/>
      <c r="BZ22" s="448"/>
      <c r="CA22" s="448"/>
      <c r="CB22" s="448"/>
      <c r="CC22" s="448"/>
      <c r="CD22" s="448"/>
      <c r="CE22" s="448"/>
      <c r="CF22" s="448"/>
      <c r="CG22" s="448"/>
      <c r="CH22" s="448"/>
      <c r="CI22" s="448"/>
      <c r="CJ22" s="655"/>
      <c r="CK22" s="448"/>
      <c r="CL22" s="448"/>
      <c r="CM22" s="450"/>
      <c r="CN22" s="678">
        <f t="shared" si="0"/>
        <v>0</v>
      </c>
      <c r="CO22" s="483"/>
    </row>
    <row r="23" spans="1:93" s="452" customFormat="1" ht="39.950000000000003" customHeight="1">
      <c r="A23" s="507" t="s">
        <v>1485</v>
      </c>
      <c r="B23" s="508" t="s">
        <v>1486</v>
      </c>
      <c r="C23" s="448"/>
      <c r="D23" s="448"/>
      <c r="E23" s="448"/>
      <c r="F23" s="448"/>
      <c r="G23" s="448"/>
      <c r="H23" s="448"/>
      <c r="I23" s="448"/>
      <c r="J23" s="448"/>
      <c r="K23" s="448"/>
      <c r="L23" s="448"/>
      <c r="M23" s="448"/>
      <c r="N23" s="448"/>
      <c r="O23" s="448"/>
      <c r="P23" s="448"/>
      <c r="Q23" s="448"/>
      <c r="R23" s="448"/>
      <c r="S23" s="448"/>
      <c r="T23" s="448"/>
      <c r="U23" s="448"/>
      <c r="V23" s="448"/>
      <c r="W23" s="448"/>
      <c r="X23" s="448"/>
      <c r="Y23" s="448"/>
      <c r="Z23" s="448"/>
      <c r="AA23" s="448"/>
      <c r="AB23" s="448"/>
      <c r="AC23" s="448"/>
      <c r="AD23" s="448"/>
      <c r="AE23" s="448"/>
      <c r="AF23" s="448"/>
      <c r="AG23" s="448"/>
      <c r="AH23" s="448"/>
      <c r="AI23" s="448"/>
      <c r="AJ23" s="448"/>
      <c r="AK23" s="448"/>
      <c r="AL23" s="448"/>
      <c r="AM23" s="448"/>
      <c r="AN23" s="448"/>
      <c r="AO23" s="448"/>
      <c r="AP23" s="448"/>
      <c r="AQ23" s="448"/>
      <c r="AR23" s="448"/>
      <c r="AS23" s="448"/>
      <c r="AT23" s="448"/>
      <c r="AU23" s="448"/>
      <c r="AV23" s="448"/>
      <c r="AW23" s="448"/>
      <c r="AX23" s="448"/>
      <c r="AY23" s="448"/>
      <c r="AZ23" s="448"/>
      <c r="BA23" s="448"/>
      <c r="BB23" s="448"/>
      <c r="BC23" s="448"/>
      <c r="BD23" s="448"/>
      <c r="BE23" s="448"/>
      <c r="BF23" s="448"/>
      <c r="BG23" s="448"/>
      <c r="BH23" s="448"/>
      <c r="BI23" s="448"/>
      <c r="BJ23" s="448"/>
      <c r="BK23" s="448"/>
      <c r="BL23" s="448"/>
      <c r="BM23" s="448"/>
      <c r="BN23" s="448"/>
      <c r="BO23" s="448"/>
      <c r="BP23" s="448"/>
      <c r="BQ23" s="448"/>
      <c r="BR23" s="448"/>
      <c r="BS23" s="448"/>
      <c r="BT23" s="448"/>
      <c r="BU23" s="448"/>
      <c r="BV23" s="448"/>
      <c r="BW23" s="448"/>
      <c r="BX23" s="448"/>
      <c r="BY23" s="448"/>
      <c r="BZ23" s="448"/>
      <c r="CA23" s="448"/>
      <c r="CB23" s="448"/>
      <c r="CC23" s="448"/>
      <c r="CD23" s="448"/>
      <c r="CE23" s="448"/>
      <c r="CF23" s="448"/>
      <c r="CG23" s="448"/>
      <c r="CH23" s="448"/>
      <c r="CI23" s="448"/>
      <c r="CJ23" s="655"/>
      <c r="CK23" s="448"/>
      <c r="CL23" s="448"/>
      <c r="CM23" s="450"/>
      <c r="CN23" s="678">
        <f t="shared" si="0"/>
        <v>0</v>
      </c>
      <c r="CO23" s="483"/>
    </row>
    <row r="24" spans="1:93" s="443" customFormat="1" ht="39.950000000000003" customHeight="1">
      <c r="A24" s="504" t="s">
        <v>1487</v>
      </c>
      <c r="B24" s="505" t="s">
        <v>1488</v>
      </c>
      <c r="C24" s="467"/>
      <c r="D24" s="467"/>
      <c r="E24" s="467"/>
      <c r="F24" s="467"/>
      <c r="G24" s="467"/>
      <c r="H24" s="467"/>
      <c r="I24" s="467"/>
      <c r="J24" s="467"/>
      <c r="K24" s="467"/>
      <c r="L24" s="467"/>
      <c r="M24" s="467"/>
      <c r="N24" s="467"/>
      <c r="O24" s="467"/>
      <c r="P24" s="467"/>
      <c r="Q24" s="467"/>
      <c r="R24" s="467"/>
      <c r="S24" s="467"/>
      <c r="T24" s="467"/>
      <c r="U24" s="467"/>
      <c r="V24" s="467"/>
      <c r="W24" s="467"/>
      <c r="X24" s="467"/>
      <c r="Y24" s="467"/>
      <c r="Z24" s="467"/>
      <c r="AA24" s="467"/>
      <c r="AB24" s="467"/>
      <c r="AC24" s="467"/>
      <c r="AD24" s="467"/>
      <c r="AE24" s="467"/>
      <c r="AF24" s="467"/>
      <c r="AG24" s="467"/>
      <c r="AH24" s="467"/>
      <c r="AI24" s="467"/>
      <c r="AJ24" s="467"/>
      <c r="AK24" s="467"/>
      <c r="AL24" s="467"/>
      <c r="AM24" s="467"/>
      <c r="AN24" s="467"/>
      <c r="AO24" s="467"/>
      <c r="AP24" s="467"/>
      <c r="AQ24" s="467"/>
      <c r="AR24" s="467"/>
      <c r="AS24" s="467"/>
      <c r="AT24" s="467"/>
      <c r="AU24" s="467"/>
      <c r="AV24" s="467"/>
      <c r="AW24" s="467"/>
      <c r="AX24" s="467"/>
      <c r="AY24" s="467"/>
      <c r="AZ24" s="467"/>
      <c r="BA24" s="467"/>
      <c r="BB24" s="467"/>
      <c r="BC24" s="467"/>
      <c r="BD24" s="467"/>
      <c r="BE24" s="467"/>
      <c r="BF24" s="467"/>
      <c r="BG24" s="467"/>
      <c r="BH24" s="467"/>
      <c r="BI24" s="467"/>
      <c r="BJ24" s="467"/>
      <c r="BK24" s="467"/>
      <c r="BL24" s="467"/>
      <c r="BM24" s="467"/>
      <c r="BN24" s="467"/>
      <c r="BO24" s="467"/>
      <c r="BP24" s="467"/>
      <c r="BQ24" s="467"/>
      <c r="BR24" s="467"/>
      <c r="BS24" s="467"/>
      <c r="BT24" s="467"/>
      <c r="BU24" s="467"/>
      <c r="BV24" s="467"/>
      <c r="BW24" s="467"/>
      <c r="BX24" s="467"/>
      <c r="BY24" s="467"/>
      <c r="BZ24" s="467"/>
      <c r="CA24" s="467"/>
      <c r="CB24" s="467"/>
      <c r="CC24" s="467"/>
      <c r="CD24" s="467"/>
      <c r="CE24" s="467"/>
      <c r="CF24" s="467"/>
      <c r="CG24" s="467"/>
      <c r="CH24" s="467"/>
      <c r="CI24" s="467"/>
      <c r="CJ24" s="655"/>
      <c r="CK24" s="467"/>
      <c r="CL24" s="467"/>
      <c r="CM24" s="442"/>
      <c r="CN24" s="678">
        <f t="shared" si="0"/>
        <v>0</v>
      </c>
      <c r="CO24" s="490"/>
    </row>
    <row r="25" spans="1:93" s="452" customFormat="1" ht="39.950000000000003" customHeight="1">
      <c r="A25" s="507" t="s">
        <v>1489</v>
      </c>
      <c r="B25" s="508" t="s">
        <v>1490</v>
      </c>
      <c r="C25" s="448"/>
      <c r="D25" s="448"/>
      <c r="E25" s="448"/>
      <c r="F25" s="448"/>
      <c r="G25" s="448"/>
      <c r="H25" s="448"/>
      <c r="I25" s="448"/>
      <c r="J25" s="448"/>
      <c r="K25" s="448"/>
      <c r="L25" s="448"/>
      <c r="M25" s="448"/>
      <c r="N25" s="448"/>
      <c r="O25" s="448"/>
      <c r="P25" s="448"/>
      <c r="Q25" s="448"/>
      <c r="R25" s="448"/>
      <c r="S25" s="448"/>
      <c r="T25" s="448"/>
      <c r="U25" s="448"/>
      <c r="V25" s="448"/>
      <c r="W25" s="448"/>
      <c r="X25" s="448"/>
      <c r="Y25" s="448"/>
      <c r="Z25" s="448"/>
      <c r="AA25" s="448"/>
      <c r="AB25" s="448"/>
      <c r="AC25" s="448"/>
      <c r="AD25" s="448"/>
      <c r="AE25" s="448"/>
      <c r="AF25" s="448"/>
      <c r="AG25" s="448"/>
      <c r="AH25" s="448"/>
      <c r="AI25" s="448"/>
      <c r="AJ25" s="448"/>
      <c r="AK25" s="448"/>
      <c r="AL25" s="448"/>
      <c r="AM25" s="448"/>
      <c r="AN25" s="448"/>
      <c r="AO25" s="448"/>
      <c r="AP25" s="448"/>
      <c r="AQ25" s="448"/>
      <c r="AR25" s="448"/>
      <c r="AS25" s="448"/>
      <c r="AT25" s="448"/>
      <c r="AU25" s="448"/>
      <c r="AV25" s="448"/>
      <c r="AW25" s="448"/>
      <c r="AX25" s="448"/>
      <c r="AY25" s="448"/>
      <c r="AZ25" s="448"/>
      <c r="BA25" s="448"/>
      <c r="BB25" s="448"/>
      <c r="BC25" s="448"/>
      <c r="BD25" s="448"/>
      <c r="BE25" s="448"/>
      <c r="BF25" s="448"/>
      <c r="BG25" s="448"/>
      <c r="BH25" s="448"/>
      <c r="BI25" s="448"/>
      <c r="BJ25" s="448"/>
      <c r="BK25" s="448"/>
      <c r="BL25" s="448"/>
      <c r="BM25" s="448"/>
      <c r="BN25" s="448"/>
      <c r="BO25" s="448"/>
      <c r="BP25" s="448"/>
      <c r="BQ25" s="448"/>
      <c r="BR25" s="448"/>
      <c r="BS25" s="448"/>
      <c r="BT25" s="448"/>
      <c r="BU25" s="448"/>
      <c r="BV25" s="448"/>
      <c r="BW25" s="448"/>
      <c r="BX25" s="448"/>
      <c r="BY25" s="448"/>
      <c r="BZ25" s="448"/>
      <c r="CA25" s="448"/>
      <c r="CB25" s="448"/>
      <c r="CC25" s="448"/>
      <c r="CD25" s="448"/>
      <c r="CE25" s="448"/>
      <c r="CF25" s="448"/>
      <c r="CG25" s="448"/>
      <c r="CH25" s="448"/>
      <c r="CI25" s="448"/>
      <c r="CJ25" s="655"/>
      <c r="CK25" s="448"/>
      <c r="CL25" s="448"/>
      <c r="CM25" s="450"/>
      <c r="CN25" s="678">
        <f t="shared" si="0"/>
        <v>0</v>
      </c>
      <c r="CO25" s="483"/>
    </row>
    <row r="26" spans="1:93" s="452" customFormat="1" ht="39.950000000000003" customHeight="1">
      <c r="A26" s="507" t="s">
        <v>1491</v>
      </c>
      <c r="B26" s="508" t="s">
        <v>1492</v>
      </c>
      <c r="C26" s="448"/>
      <c r="D26" s="448"/>
      <c r="E26" s="448"/>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448"/>
      <c r="AH26" s="448"/>
      <c r="AI26" s="448"/>
      <c r="AJ26" s="448"/>
      <c r="AK26" s="448"/>
      <c r="AL26" s="448"/>
      <c r="AM26" s="448"/>
      <c r="AN26" s="448"/>
      <c r="AO26" s="448"/>
      <c r="AP26" s="448"/>
      <c r="AQ26" s="448"/>
      <c r="AR26" s="448"/>
      <c r="AS26" s="448"/>
      <c r="AT26" s="448"/>
      <c r="AU26" s="448"/>
      <c r="AV26" s="448"/>
      <c r="AW26" s="448"/>
      <c r="AX26" s="448"/>
      <c r="AY26" s="448"/>
      <c r="AZ26" s="448"/>
      <c r="BA26" s="448"/>
      <c r="BB26" s="448"/>
      <c r="BC26" s="448"/>
      <c r="BD26" s="448"/>
      <c r="BE26" s="448"/>
      <c r="BF26" s="448"/>
      <c r="BG26" s="448"/>
      <c r="BH26" s="448"/>
      <c r="BI26" s="448"/>
      <c r="BJ26" s="448"/>
      <c r="BK26" s="448"/>
      <c r="BL26" s="448"/>
      <c r="BM26" s="448"/>
      <c r="BN26" s="448"/>
      <c r="BO26" s="448"/>
      <c r="BP26" s="448"/>
      <c r="BQ26" s="448"/>
      <c r="BR26" s="448"/>
      <c r="BS26" s="448"/>
      <c r="BT26" s="448"/>
      <c r="BU26" s="448"/>
      <c r="BV26" s="448"/>
      <c r="BW26" s="448"/>
      <c r="BX26" s="448"/>
      <c r="BY26" s="448"/>
      <c r="BZ26" s="448"/>
      <c r="CA26" s="448"/>
      <c r="CB26" s="448"/>
      <c r="CC26" s="448"/>
      <c r="CD26" s="448"/>
      <c r="CE26" s="448"/>
      <c r="CF26" s="448"/>
      <c r="CG26" s="448"/>
      <c r="CH26" s="448"/>
      <c r="CI26" s="448"/>
      <c r="CJ26" s="655"/>
      <c r="CK26" s="448"/>
      <c r="CL26" s="448"/>
      <c r="CM26" s="450"/>
      <c r="CN26" s="678">
        <f t="shared" si="0"/>
        <v>0</v>
      </c>
      <c r="CO26" s="483"/>
    </row>
    <row r="27" spans="1:93" s="452" customFormat="1" ht="39.950000000000003" customHeight="1">
      <c r="A27" s="516" t="s">
        <v>1493</v>
      </c>
      <c r="B27" s="518" t="s">
        <v>1494</v>
      </c>
      <c r="C27" s="448"/>
      <c r="D27" s="448"/>
      <c r="E27" s="448"/>
      <c r="F27" s="448"/>
      <c r="G27" s="448"/>
      <c r="H27" s="448"/>
      <c r="I27" s="448"/>
      <c r="J27" s="448"/>
      <c r="K27" s="448"/>
      <c r="L27" s="448"/>
      <c r="M27" s="448"/>
      <c r="N27" s="448"/>
      <c r="O27" s="448">
        <v>382632.272</v>
      </c>
      <c r="P27" s="448"/>
      <c r="Q27" s="448"/>
      <c r="R27" s="448"/>
      <c r="S27" s="448"/>
      <c r="T27" s="448"/>
      <c r="U27" s="448"/>
      <c r="V27" s="448"/>
      <c r="W27" s="448"/>
      <c r="X27" s="448"/>
      <c r="Y27" s="448"/>
      <c r="Z27" s="448"/>
      <c r="AA27" s="448"/>
      <c r="AB27" s="448"/>
      <c r="AC27" s="448"/>
      <c r="AD27" s="448"/>
      <c r="AE27" s="448"/>
      <c r="AF27" s="448"/>
      <c r="AG27" s="448"/>
      <c r="AH27" s="448"/>
      <c r="AI27" s="448"/>
      <c r="AJ27" s="448"/>
      <c r="AK27" s="448"/>
      <c r="AL27" s="448"/>
      <c r="AM27" s="448"/>
      <c r="AN27" s="448"/>
      <c r="AO27" s="448"/>
      <c r="AP27" s="448"/>
      <c r="AQ27" s="409">
        <f>30821.256+[4]ОтчетГБ!H166+[4]ОтчетГБ!H170+[4]ОтчетГБ!H174+[4]ОтчетГБ!H240</f>
        <v>20990339.966789998</v>
      </c>
      <c r="AR27" s="448"/>
      <c r="AS27" s="448"/>
      <c r="AT27" s="448"/>
      <c r="AU27" s="448"/>
      <c r="AV27" s="448"/>
      <c r="AW27" s="448"/>
      <c r="AX27" s="448"/>
      <c r="AY27" s="448"/>
      <c r="AZ27" s="448"/>
      <c r="BA27" s="448"/>
      <c r="BB27" s="448"/>
      <c r="BC27" s="448"/>
      <c r="BD27" s="448"/>
      <c r="BE27" s="448"/>
      <c r="BF27" s="448"/>
      <c r="BG27" s="448"/>
      <c r="BH27" s="448"/>
      <c r="BI27" s="448"/>
      <c r="BJ27" s="448"/>
      <c r="BK27" s="448"/>
      <c r="BL27" s="448"/>
      <c r="BM27" s="448"/>
      <c r="BN27" s="448"/>
      <c r="BO27" s="448"/>
      <c r="BP27" s="448"/>
      <c r="BQ27" s="448"/>
      <c r="BR27" s="448"/>
      <c r="BS27" s="448"/>
      <c r="BT27" s="448"/>
      <c r="BU27" s="448"/>
      <c r="BV27" s="448"/>
      <c r="BW27" s="448"/>
      <c r="BX27" s="448"/>
      <c r="BY27" s="448"/>
      <c r="BZ27" s="448"/>
      <c r="CA27" s="448"/>
      <c r="CB27" s="448"/>
      <c r="CC27" s="448"/>
      <c r="CD27" s="448"/>
      <c r="CE27" s="448"/>
      <c r="CF27" s="448"/>
      <c r="CG27" s="448"/>
      <c r="CH27" s="448"/>
      <c r="CI27" s="448"/>
      <c r="CJ27" s="655"/>
      <c r="CK27" s="448"/>
      <c r="CL27" s="448"/>
      <c r="CM27" s="450"/>
      <c r="CN27" s="678">
        <f t="shared" si="0"/>
        <v>21372972.238789998</v>
      </c>
      <c r="CO27" s="483"/>
    </row>
    <row r="28" spans="1:93" s="452" customFormat="1" ht="39.950000000000003" customHeight="1">
      <c r="A28" s="519" t="s">
        <v>1495</v>
      </c>
      <c r="B28" s="520" t="s">
        <v>1496</v>
      </c>
      <c r="C28" s="448"/>
      <c r="D28" s="448"/>
      <c r="E28" s="448"/>
      <c r="F28" s="448"/>
      <c r="G28" s="448"/>
      <c r="H28" s="448"/>
      <c r="I28" s="448"/>
      <c r="J28" s="448"/>
      <c r="K28" s="448"/>
      <c r="L28" s="448"/>
      <c r="M28" s="448"/>
      <c r="N28" s="448"/>
      <c r="O28" s="448"/>
      <c r="P28" s="448"/>
      <c r="Q28" s="448"/>
      <c r="R28" s="448"/>
      <c r="S28" s="448"/>
      <c r="T28" s="448"/>
      <c r="U28" s="448"/>
      <c r="V28" s="448"/>
      <c r="W28" s="448"/>
      <c r="X28" s="448"/>
      <c r="Y28" s="448"/>
      <c r="Z28" s="448"/>
      <c r="AA28" s="448"/>
      <c r="AB28" s="448"/>
      <c r="AC28" s="448"/>
      <c r="AD28" s="448"/>
      <c r="AE28" s="448"/>
      <c r="AF28" s="448"/>
      <c r="AG28" s="448"/>
      <c r="AH28" s="448"/>
      <c r="AI28" s="448"/>
      <c r="AJ28" s="448"/>
      <c r="AK28" s="448"/>
      <c r="AL28" s="448"/>
      <c r="AM28" s="448"/>
      <c r="AN28" s="448"/>
      <c r="AO28" s="448"/>
      <c r="AP28" s="448"/>
      <c r="AQ28" s="448"/>
      <c r="AR28" s="448"/>
      <c r="AS28" s="448"/>
      <c r="AT28" s="448"/>
      <c r="AU28" s="448"/>
      <c r="AV28" s="448"/>
      <c r="AW28" s="448"/>
      <c r="AX28" s="448"/>
      <c r="AY28" s="448"/>
      <c r="AZ28" s="448"/>
      <c r="BA28" s="448"/>
      <c r="BB28" s="448"/>
      <c r="BC28" s="448"/>
      <c r="BD28" s="448"/>
      <c r="BE28" s="448"/>
      <c r="BF28" s="448"/>
      <c r="BG28" s="448"/>
      <c r="BH28" s="448"/>
      <c r="BI28" s="448"/>
      <c r="BJ28" s="448"/>
      <c r="BK28" s="448"/>
      <c r="BL28" s="448"/>
      <c r="BM28" s="448"/>
      <c r="BN28" s="448"/>
      <c r="BO28" s="448"/>
      <c r="BP28" s="448"/>
      <c r="BQ28" s="448"/>
      <c r="BR28" s="448"/>
      <c r="BS28" s="448"/>
      <c r="BT28" s="448"/>
      <c r="BU28" s="448"/>
      <c r="BV28" s="448"/>
      <c r="BW28" s="448"/>
      <c r="BX28" s="448"/>
      <c r="BY28" s="448"/>
      <c r="BZ28" s="448"/>
      <c r="CA28" s="448"/>
      <c r="CB28" s="448"/>
      <c r="CC28" s="448"/>
      <c r="CD28" s="448"/>
      <c r="CE28" s="448"/>
      <c r="CF28" s="448"/>
      <c r="CG28" s="448"/>
      <c r="CH28" s="448"/>
      <c r="CI28" s="409">
        <f>'[4]HF-HP'!X87</f>
        <v>738653.57860000001</v>
      </c>
      <c r="CJ28" s="655"/>
      <c r="CK28" s="448"/>
      <c r="CL28" s="448"/>
      <c r="CM28" s="450"/>
      <c r="CN28" s="678">
        <f t="shared" si="0"/>
        <v>738653.57860000001</v>
      </c>
      <c r="CO28" s="483"/>
    </row>
    <row r="29" spans="1:93" s="452" customFormat="1" ht="39.950000000000003" customHeight="1">
      <c r="A29" s="519" t="s">
        <v>1497</v>
      </c>
      <c r="B29" s="520" t="s">
        <v>1498</v>
      </c>
      <c r="C29" s="448"/>
      <c r="D29" s="448"/>
      <c r="E29" s="448"/>
      <c r="F29" s="448"/>
      <c r="G29" s="448"/>
      <c r="H29" s="448"/>
      <c r="I29" s="448"/>
      <c r="J29" s="448"/>
      <c r="K29" s="448"/>
      <c r="L29" s="448"/>
      <c r="M29" s="448"/>
      <c r="N29" s="448"/>
      <c r="O29" s="448"/>
      <c r="P29" s="448"/>
      <c r="Q29" s="448"/>
      <c r="R29" s="448"/>
      <c r="S29" s="448"/>
      <c r="T29" s="448"/>
      <c r="U29" s="448"/>
      <c r="V29" s="448"/>
      <c r="W29" s="448"/>
      <c r="X29" s="448"/>
      <c r="Y29" s="448"/>
      <c r="Z29" s="448"/>
      <c r="AA29" s="448"/>
      <c r="AB29" s="448"/>
      <c r="AC29" s="448"/>
      <c r="AD29" s="448"/>
      <c r="AE29" s="448"/>
      <c r="AF29" s="448"/>
      <c r="AG29" s="448"/>
      <c r="AH29" s="448"/>
      <c r="AI29" s="448"/>
      <c r="AJ29" s="448"/>
      <c r="AK29" s="448"/>
      <c r="AL29" s="448"/>
      <c r="AM29" s="448"/>
      <c r="AN29" s="448"/>
      <c r="AO29" s="448"/>
      <c r="AP29" s="448"/>
      <c r="AQ29" s="448"/>
      <c r="AR29" s="409">
        <f>[4]ОтчетГБ!H67+[4]ОтчетГБ!H77</f>
        <v>5699496.9946000008</v>
      </c>
      <c r="AS29" s="448"/>
      <c r="AT29" s="448"/>
      <c r="AU29" s="448"/>
      <c r="AV29" s="448"/>
      <c r="AW29" s="448"/>
      <c r="AX29" s="448"/>
      <c r="AY29" s="448"/>
      <c r="AZ29" s="448"/>
      <c r="BA29" s="448"/>
      <c r="BB29" s="448"/>
      <c r="BC29" s="448"/>
      <c r="BD29" s="448"/>
      <c r="BE29" s="448"/>
      <c r="BF29" s="448"/>
      <c r="BG29" s="448"/>
      <c r="BH29" s="448"/>
      <c r="BI29" s="448"/>
      <c r="BJ29" s="448"/>
      <c r="BK29" s="448"/>
      <c r="BL29" s="448"/>
      <c r="BM29" s="448"/>
      <c r="BN29" s="448"/>
      <c r="BO29" s="448"/>
      <c r="BP29" s="448"/>
      <c r="BQ29" s="448"/>
      <c r="BR29" s="448"/>
      <c r="BS29" s="448"/>
      <c r="BT29" s="448"/>
      <c r="BU29" s="448"/>
      <c r="BV29" s="448"/>
      <c r="BW29" s="448"/>
      <c r="BX29" s="448"/>
      <c r="BY29" s="448"/>
      <c r="BZ29" s="448"/>
      <c r="CA29" s="448"/>
      <c r="CB29" s="448"/>
      <c r="CC29" s="448"/>
      <c r="CD29" s="448"/>
      <c r="CE29" s="448"/>
      <c r="CF29" s="448"/>
      <c r="CG29" s="448"/>
      <c r="CH29" s="448"/>
      <c r="CI29" s="448"/>
      <c r="CJ29" s="655"/>
      <c r="CK29" s="448"/>
      <c r="CL29" s="448"/>
      <c r="CM29" s="450"/>
      <c r="CN29" s="678">
        <f t="shared" si="0"/>
        <v>5699496.9946000008</v>
      </c>
      <c r="CO29" s="483"/>
    </row>
    <row r="30" spans="1:93" s="452" customFormat="1" ht="39.950000000000003" customHeight="1">
      <c r="A30" s="516" t="s">
        <v>1499</v>
      </c>
      <c r="B30" s="518" t="s">
        <v>1500</v>
      </c>
      <c r="C30" s="448"/>
      <c r="D30" s="448"/>
      <c r="E30" s="448"/>
      <c r="F30" s="448"/>
      <c r="G30" s="448"/>
      <c r="H30" s="448"/>
      <c r="I30" s="448"/>
      <c r="J30" s="448"/>
      <c r="K30" s="448"/>
      <c r="L30" s="448"/>
      <c r="M30" s="448"/>
      <c r="N30" s="448"/>
      <c r="O30" s="448"/>
      <c r="P30" s="448"/>
      <c r="Q30" s="448"/>
      <c r="R30" s="448"/>
      <c r="S30" s="448"/>
      <c r="T30" s="448"/>
      <c r="U30" s="448"/>
      <c r="V30" s="448"/>
      <c r="W30" s="448"/>
      <c r="X30" s="448"/>
      <c r="Y30" s="448"/>
      <c r="Z30" s="448"/>
      <c r="AA30" s="448"/>
      <c r="AB30" s="448"/>
      <c r="AC30" s="448"/>
      <c r="AD30" s="448"/>
      <c r="AE30" s="448"/>
      <c r="AF30" s="448"/>
      <c r="AG30" s="448"/>
      <c r="AH30" s="448"/>
      <c r="AI30" s="448"/>
      <c r="AJ30" s="448"/>
      <c r="AK30" s="448"/>
      <c r="AL30" s="448"/>
      <c r="AM30" s="448"/>
      <c r="AN30" s="448"/>
      <c r="AO30" s="448"/>
      <c r="AP30" s="448"/>
      <c r="AQ30" s="448"/>
      <c r="AR30" s="448"/>
      <c r="AS30" s="448"/>
      <c r="AT30" s="448"/>
      <c r="AU30" s="448"/>
      <c r="AV30" s="448"/>
      <c r="AW30" s="448"/>
      <c r="AX30" s="448"/>
      <c r="AY30" s="448"/>
      <c r="AZ30" s="448"/>
      <c r="BA30" s="448"/>
      <c r="BB30" s="448"/>
      <c r="BC30" s="448"/>
      <c r="BD30" s="448"/>
      <c r="BE30" s="448"/>
      <c r="BF30" s="448"/>
      <c r="BG30" s="448"/>
      <c r="BH30" s="448"/>
      <c r="BI30" s="409">
        <f>[4]ОтчетГБ!H214+[4]ОтчетГБ!H244</f>
        <v>544244.37699999998</v>
      </c>
      <c r="BJ30" s="448"/>
      <c r="BK30" s="448"/>
      <c r="BL30" s="448"/>
      <c r="BM30" s="448"/>
      <c r="BN30" s="448"/>
      <c r="BO30" s="448"/>
      <c r="BP30" s="448"/>
      <c r="BQ30" s="448"/>
      <c r="BR30" s="448"/>
      <c r="BS30" s="448"/>
      <c r="BT30" s="448"/>
      <c r="BU30" s="448"/>
      <c r="BV30" s="448"/>
      <c r="BW30" s="448"/>
      <c r="BX30" s="448"/>
      <c r="BY30" s="448"/>
      <c r="BZ30" s="448"/>
      <c r="CA30" s="448"/>
      <c r="CB30" s="448"/>
      <c r="CC30" s="448"/>
      <c r="CD30" s="448"/>
      <c r="CE30" s="448"/>
      <c r="CF30" s="448"/>
      <c r="CG30" s="448"/>
      <c r="CH30" s="448"/>
      <c r="CI30" s="448"/>
      <c r="CJ30" s="655"/>
      <c r="CK30" s="448"/>
      <c r="CL30" s="448"/>
      <c r="CM30" s="450"/>
      <c r="CN30" s="678">
        <f t="shared" si="0"/>
        <v>544244.37699999998</v>
      </c>
      <c r="CO30" s="483"/>
    </row>
    <row r="31" spans="1:93" s="443" customFormat="1" ht="39.950000000000003" customHeight="1">
      <c r="A31" s="504" t="s">
        <v>1501</v>
      </c>
      <c r="B31" s="505" t="s">
        <v>1502</v>
      </c>
      <c r="C31" s="467"/>
      <c r="D31" s="467"/>
      <c r="E31" s="467"/>
      <c r="F31" s="467"/>
      <c r="G31" s="467"/>
      <c r="H31" s="467"/>
      <c r="I31" s="467"/>
      <c r="J31" s="467"/>
      <c r="K31" s="467"/>
      <c r="L31" s="467"/>
      <c r="M31" s="467"/>
      <c r="N31" s="467"/>
      <c r="O31" s="467"/>
      <c r="P31" s="467"/>
      <c r="Q31" s="467"/>
      <c r="R31" s="467"/>
      <c r="S31" s="467"/>
      <c r="T31" s="467"/>
      <c r="U31" s="467"/>
      <c r="V31" s="467"/>
      <c r="W31" s="467"/>
      <c r="X31" s="467"/>
      <c r="Y31" s="467"/>
      <c r="Z31" s="467"/>
      <c r="AA31" s="467"/>
      <c r="AB31" s="467"/>
      <c r="AC31" s="467"/>
      <c r="AD31" s="467"/>
      <c r="AE31" s="467"/>
      <c r="AF31" s="467"/>
      <c r="AG31" s="467"/>
      <c r="AH31" s="467"/>
      <c r="AI31" s="467"/>
      <c r="AJ31" s="467"/>
      <c r="AK31" s="467"/>
      <c r="AL31" s="467"/>
      <c r="AM31" s="467"/>
      <c r="AN31" s="467"/>
      <c r="AO31" s="467"/>
      <c r="AP31" s="467"/>
      <c r="AQ31" s="467"/>
      <c r="AR31" s="467"/>
      <c r="AS31" s="467"/>
      <c r="AT31" s="467"/>
      <c r="AU31" s="467"/>
      <c r="AV31" s="467"/>
      <c r="AW31" s="467"/>
      <c r="AX31" s="467"/>
      <c r="AY31" s="467"/>
      <c r="AZ31" s="467"/>
      <c r="BA31" s="467"/>
      <c r="BB31" s="467"/>
      <c r="BC31" s="467"/>
      <c r="BD31" s="467"/>
      <c r="BE31" s="467"/>
      <c r="BF31" s="467"/>
      <c r="BG31" s="467"/>
      <c r="BH31" s="467"/>
      <c r="BI31" s="467"/>
      <c r="BJ31" s="467"/>
      <c r="BK31" s="467"/>
      <c r="BL31" s="467"/>
      <c r="BM31" s="467"/>
      <c r="BN31" s="467"/>
      <c r="BO31" s="467"/>
      <c r="BP31" s="467"/>
      <c r="BQ31" s="467"/>
      <c r="BR31" s="467"/>
      <c r="BS31" s="467"/>
      <c r="BT31" s="467"/>
      <c r="BU31" s="467"/>
      <c r="BV31" s="467"/>
      <c r="BW31" s="467"/>
      <c r="BX31" s="467"/>
      <c r="BY31" s="467"/>
      <c r="BZ31" s="467"/>
      <c r="CA31" s="467"/>
      <c r="CB31" s="467"/>
      <c r="CC31" s="467"/>
      <c r="CD31" s="467"/>
      <c r="CE31" s="467"/>
      <c r="CF31" s="467"/>
      <c r="CG31" s="467"/>
      <c r="CH31" s="467"/>
      <c r="CI31" s="467"/>
      <c r="CJ31" s="655"/>
      <c r="CK31" s="467"/>
      <c r="CL31" s="467"/>
      <c r="CM31" s="442"/>
      <c r="CN31" s="678">
        <f t="shared" si="0"/>
        <v>0</v>
      </c>
      <c r="CO31" s="490"/>
    </row>
    <row r="32" spans="1:93" s="452" customFormat="1" ht="39.950000000000003" customHeight="1">
      <c r="A32" s="521" t="s">
        <v>1503</v>
      </c>
      <c r="B32" s="518" t="s">
        <v>1504</v>
      </c>
      <c r="C32" s="448"/>
      <c r="D32" s="448"/>
      <c r="E32" s="448"/>
      <c r="F32" s="448"/>
      <c r="G32" s="448"/>
      <c r="H32" s="448"/>
      <c r="I32" s="448"/>
      <c r="J32" s="448"/>
      <c r="K32" s="448"/>
      <c r="L32" s="448"/>
      <c r="M32" s="448"/>
      <c r="N32" s="448"/>
      <c r="O32" s="448"/>
      <c r="P32" s="448"/>
      <c r="Q32" s="448"/>
      <c r="R32" s="448"/>
      <c r="S32" s="448"/>
      <c r="T32" s="448"/>
      <c r="U32" s="448"/>
      <c r="V32" s="448"/>
      <c r="W32" s="448"/>
      <c r="X32" s="448"/>
      <c r="Y32" s="448"/>
      <c r="Z32" s="448"/>
      <c r="AA32" s="448"/>
      <c r="AB32" s="448"/>
      <c r="AC32" s="448"/>
      <c r="AD32" s="448"/>
      <c r="AE32" s="448"/>
      <c r="AF32" s="448"/>
      <c r="AG32" s="448"/>
      <c r="AH32" s="448"/>
      <c r="AI32" s="448"/>
      <c r="AJ32" s="448"/>
      <c r="AK32" s="448"/>
      <c r="AL32" s="448"/>
      <c r="AM32" s="448"/>
      <c r="AN32" s="448"/>
      <c r="AO32" s="448"/>
      <c r="AP32" s="448"/>
      <c r="AQ32" s="448"/>
      <c r="AR32" s="448"/>
      <c r="AS32" s="448"/>
      <c r="AT32" s="448"/>
      <c r="AU32" s="448"/>
      <c r="AV32" s="448">
        <f>AV33+AW33+AW34+AV35</f>
        <v>32490898.277219996</v>
      </c>
      <c r="AW32" s="448"/>
      <c r="AX32" s="448"/>
      <c r="AY32" s="448"/>
      <c r="AZ32" s="448"/>
      <c r="BA32" s="448"/>
      <c r="BB32" s="448"/>
      <c r="BC32" s="448"/>
      <c r="BD32" s="448"/>
      <c r="BE32" s="448"/>
      <c r="BF32" s="448"/>
      <c r="BG32" s="448"/>
      <c r="BH32" s="448"/>
      <c r="BI32" s="448"/>
      <c r="BJ32" s="448"/>
      <c r="BK32" s="448"/>
      <c r="BL32" s="448"/>
      <c r="BM32" s="448"/>
      <c r="BN32" s="448"/>
      <c r="BO32" s="448"/>
      <c r="BP32" s="448"/>
      <c r="BQ32" s="448"/>
      <c r="BR32" s="448"/>
      <c r="BS32" s="448"/>
      <c r="BT32" s="448"/>
      <c r="BU32" s="448"/>
      <c r="BV32" s="448"/>
      <c r="BW32" s="448"/>
      <c r="BX32" s="448"/>
      <c r="BY32" s="448"/>
      <c r="BZ32" s="448"/>
      <c r="CA32" s="448"/>
      <c r="CB32" s="448"/>
      <c r="CC32" s="448"/>
      <c r="CD32" s="448"/>
      <c r="CE32" s="448"/>
      <c r="CF32" s="448"/>
      <c r="CG32" s="448"/>
      <c r="CH32" s="448"/>
      <c r="CI32" s="448"/>
      <c r="CJ32" s="655"/>
      <c r="CK32" s="448"/>
      <c r="CL32" s="448"/>
      <c r="CM32" s="450"/>
      <c r="CN32" s="678">
        <f t="shared" si="0"/>
        <v>32490898.277219996</v>
      </c>
      <c r="CO32" s="483"/>
    </row>
    <row r="33" spans="1:93" s="461" customFormat="1" ht="39.950000000000003" customHeight="1">
      <c r="A33" s="512" t="s">
        <v>1505</v>
      </c>
      <c r="B33" s="513" t="s">
        <v>1506</v>
      </c>
      <c r="C33" s="458"/>
      <c r="D33" s="458"/>
      <c r="E33" s="458"/>
      <c r="F33" s="458"/>
      <c r="G33" s="458"/>
      <c r="H33" s="458"/>
      <c r="I33" s="458"/>
      <c r="J33" s="458"/>
      <c r="K33" s="458"/>
      <c r="L33" s="458"/>
      <c r="M33" s="458"/>
      <c r="N33" s="458"/>
      <c r="O33" s="458"/>
      <c r="P33" s="458"/>
      <c r="Q33" s="458"/>
      <c r="R33" s="458"/>
      <c r="S33" s="458"/>
      <c r="T33" s="458"/>
      <c r="U33" s="458"/>
      <c r="V33" s="458"/>
      <c r="W33" s="458"/>
      <c r="X33" s="458"/>
      <c r="Y33" s="458"/>
      <c r="Z33" s="458"/>
      <c r="AA33" s="458"/>
      <c r="AB33" s="458"/>
      <c r="AC33" s="458"/>
      <c r="AD33" s="458"/>
      <c r="AE33" s="458"/>
      <c r="AF33" s="458"/>
      <c r="AG33" s="458"/>
      <c r="AH33" s="458"/>
      <c r="AI33" s="458"/>
      <c r="AJ33" s="458"/>
      <c r="AK33" s="458"/>
      <c r="AL33" s="458"/>
      <c r="AM33" s="458"/>
      <c r="AN33" s="458"/>
      <c r="AO33" s="458"/>
      <c r="AP33" s="458"/>
      <c r="AQ33" s="458"/>
      <c r="AR33" s="458"/>
      <c r="AS33" s="458"/>
      <c r="AT33" s="458"/>
      <c r="AU33" s="458"/>
      <c r="AV33" s="409">
        <f>[4]ОтчетГБ!H103+[4]ОтчетГБ!H104+[4]ОтчетГБ!H106+[4]ОтчетГБ!H107+[4]ОтчетГБ!H109+[4]ОтчетГБ!H110+[4]ОтчетГБ!H112+[4]ОтчетГБ!H113+[4]ОтчетГБ!H127+[4]ОтчетГБ!H129+[4]ОтчетГБ!H131+[4]ОтчетГБ!H133+[4]ОтчетГБ!H134+[4]ОтчетГБ!H136+[4]ОтчетГБ!H138+[4]ОтчетГБ!H139+[4]ОтчетГБ!H141</f>
        <v>10315545.03534</v>
      </c>
      <c r="AW33" s="409">
        <f>[4]ОтчетГБ!H115+[4]ОтчетГБ!H120+[4]ОтчетГБ!H121</f>
        <v>3524228.1985999998</v>
      </c>
      <c r="AX33" s="458"/>
      <c r="AY33" s="458"/>
      <c r="AZ33" s="458"/>
      <c r="BA33" s="458"/>
      <c r="BB33" s="458"/>
      <c r="BC33" s="458"/>
      <c r="BD33" s="458"/>
      <c r="BE33" s="458"/>
      <c r="BF33" s="458"/>
      <c r="BG33" s="458"/>
      <c r="BH33" s="458"/>
      <c r="BI33" s="458"/>
      <c r="BJ33" s="458"/>
      <c r="BK33" s="458"/>
      <c r="BL33" s="458"/>
      <c r="BM33" s="458"/>
      <c r="BN33" s="458"/>
      <c r="BO33" s="458"/>
      <c r="BP33" s="458"/>
      <c r="BQ33" s="458"/>
      <c r="BR33" s="458"/>
      <c r="BS33" s="458"/>
      <c r="BT33" s="458"/>
      <c r="BU33" s="458"/>
      <c r="BV33" s="458"/>
      <c r="BW33" s="458"/>
      <c r="BX33" s="458"/>
      <c r="BY33" s="458"/>
      <c r="BZ33" s="458"/>
      <c r="CA33" s="458"/>
      <c r="CB33" s="458"/>
      <c r="CC33" s="458"/>
      <c r="CD33" s="458"/>
      <c r="CE33" s="458"/>
      <c r="CF33" s="458"/>
      <c r="CG33" s="458"/>
      <c r="CH33" s="458"/>
      <c r="CI33" s="458"/>
      <c r="CJ33" s="655"/>
      <c r="CK33" s="458"/>
      <c r="CL33" s="458"/>
      <c r="CM33" s="459"/>
      <c r="CN33" s="678">
        <f t="shared" si="0"/>
        <v>13839773.23394</v>
      </c>
      <c r="CO33" s="484"/>
    </row>
    <row r="34" spans="1:93" s="461" customFormat="1" ht="39.950000000000003" customHeight="1">
      <c r="A34" s="514" t="s">
        <v>1507</v>
      </c>
      <c r="B34" s="515" t="s">
        <v>1508</v>
      </c>
      <c r="C34" s="458"/>
      <c r="D34" s="458"/>
      <c r="E34" s="458"/>
      <c r="F34" s="458"/>
      <c r="G34" s="458"/>
      <c r="H34" s="458"/>
      <c r="I34" s="458"/>
      <c r="J34" s="458"/>
      <c r="K34" s="458"/>
      <c r="L34" s="458"/>
      <c r="M34" s="458"/>
      <c r="N34" s="458"/>
      <c r="O34" s="458"/>
      <c r="P34" s="458"/>
      <c r="Q34" s="458"/>
      <c r="R34" s="458"/>
      <c r="S34" s="458"/>
      <c r="T34" s="458"/>
      <c r="U34" s="458"/>
      <c r="V34" s="458"/>
      <c r="W34" s="458"/>
      <c r="X34" s="458"/>
      <c r="Y34" s="458"/>
      <c r="Z34" s="458"/>
      <c r="AA34" s="458"/>
      <c r="AB34" s="458"/>
      <c r="AC34" s="458"/>
      <c r="AD34" s="458"/>
      <c r="AE34" s="458"/>
      <c r="AF34" s="458"/>
      <c r="AG34" s="458"/>
      <c r="AH34" s="458"/>
      <c r="AI34" s="458"/>
      <c r="AJ34" s="458"/>
      <c r="AK34" s="458"/>
      <c r="AL34" s="458"/>
      <c r="AM34" s="458"/>
      <c r="AN34" s="458"/>
      <c r="AO34" s="458"/>
      <c r="AP34" s="458"/>
      <c r="AQ34" s="458"/>
      <c r="AR34" s="458"/>
      <c r="AS34" s="458"/>
      <c r="AT34" s="458"/>
      <c r="AU34" s="458"/>
      <c r="AV34" s="458"/>
      <c r="AW34" s="409">
        <f>'HF-HP2'!AM49</f>
        <v>0</v>
      </c>
      <c r="AX34" s="458"/>
      <c r="AY34" s="458"/>
      <c r="AZ34" s="458"/>
      <c r="BA34" s="458"/>
      <c r="BB34" s="458"/>
      <c r="BC34" s="458"/>
      <c r="BD34" s="458"/>
      <c r="BE34" s="458"/>
      <c r="BF34" s="458"/>
      <c r="BG34" s="458"/>
      <c r="BH34" s="458"/>
      <c r="BI34" s="458"/>
      <c r="BJ34" s="458"/>
      <c r="BK34" s="458"/>
      <c r="BL34" s="458"/>
      <c r="BM34" s="458"/>
      <c r="BN34" s="458"/>
      <c r="BO34" s="458"/>
      <c r="BP34" s="458"/>
      <c r="BQ34" s="458"/>
      <c r="BR34" s="458"/>
      <c r="BS34" s="458"/>
      <c r="BT34" s="458"/>
      <c r="BU34" s="458"/>
      <c r="BV34" s="458"/>
      <c r="BW34" s="458"/>
      <c r="BX34" s="458"/>
      <c r="BY34" s="458"/>
      <c r="BZ34" s="458"/>
      <c r="CA34" s="458"/>
      <c r="CB34" s="458"/>
      <c r="CC34" s="458"/>
      <c r="CD34" s="458"/>
      <c r="CE34" s="458"/>
      <c r="CF34" s="458"/>
      <c r="CG34" s="458"/>
      <c r="CH34" s="458"/>
      <c r="CI34" s="458"/>
      <c r="CJ34" s="655"/>
      <c r="CK34" s="458"/>
      <c r="CL34" s="458"/>
      <c r="CM34" s="459"/>
      <c r="CN34" s="678">
        <f t="shared" si="0"/>
        <v>0</v>
      </c>
      <c r="CO34" s="484"/>
    </row>
    <row r="35" spans="1:93" s="461" customFormat="1" ht="39.950000000000003" customHeight="1">
      <c r="A35" s="509" t="s">
        <v>1509</v>
      </c>
      <c r="B35" s="510" t="s">
        <v>1510</v>
      </c>
      <c r="C35" s="458"/>
      <c r="D35" s="458"/>
      <c r="E35" s="458"/>
      <c r="F35" s="458"/>
      <c r="G35" s="458"/>
      <c r="H35" s="458"/>
      <c r="I35" s="458"/>
      <c r="J35" s="458"/>
      <c r="K35" s="458"/>
      <c r="L35" s="458"/>
      <c r="M35" s="458"/>
      <c r="N35" s="458"/>
      <c r="O35" s="458"/>
      <c r="P35" s="458"/>
      <c r="Q35" s="458"/>
      <c r="R35" s="458"/>
      <c r="S35" s="458"/>
      <c r="T35" s="458"/>
      <c r="U35" s="458"/>
      <c r="V35" s="458"/>
      <c r="W35" s="458"/>
      <c r="X35" s="458"/>
      <c r="Y35" s="458"/>
      <c r="Z35" s="458"/>
      <c r="AA35" s="458"/>
      <c r="AB35" s="458"/>
      <c r="AC35" s="458"/>
      <c r="AD35" s="458"/>
      <c r="AE35" s="458"/>
      <c r="AF35" s="458"/>
      <c r="AG35" s="458"/>
      <c r="AH35" s="458"/>
      <c r="AI35" s="458"/>
      <c r="AJ35" s="458"/>
      <c r="AK35" s="458"/>
      <c r="AL35" s="458"/>
      <c r="AM35" s="458"/>
      <c r="AN35" s="458"/>
      <c r="AO35" s="458"/>
      <c r="AP35" s="458"/>
      <c r="AQ35" s="458"/>
      <c r="AR35" s="458"/>
      <c r="AS35" s="458"/>
      <c r="AT35" s="458"/>
      <c r="AU35" s="458"/>
      <c r="AV35" s="409">
        <f>[4]ОтчетГБ!H148+[4]ОтчетГБ!H149+[4]ОтчетГБ!H150+[4]ОтчетГБ!H151+[4]ОтчетГБ!H152+[4]ОтчетГБ!H158+[4]ОтчетГБ!H159+[4]ОтчетГБ!H160+[4]ОтчетГБ!H161+[4]ОтчетГБ!H162</f>
        <v>18651125.043279998</v>
      </c>
      <c r="AW35" s="458"/>
      <c r="AX35" s="458"/>
      <c r="AY35" s="458"/>
      <c r="AZ35" s="458"/>
      <c r="BA35" s="458"/>
      <c r="BB35" s="458"/>
      <c r="BC35" s="458"/>
      <c r="BD35" s="458"/>
      <c r="BE35" s="458"/>
      <c r="BF35" s="458"/>
      <c r="BG35" s="458"/>
      <c r="BH35" s="458"/>
      <c r="BI35" s="458"/>
      <c r="BJ35" s="458"/>
      <c r="BK35" s="458"/>
      <c r="BL35" s="458"/>
      <c r="BM35" s="458"/>
      <c r="BN35" s="458"/>
      <c r="BO35" s="458"/>
      <c r="BP35" s="458"/>
      <c r="BQ35" s="458"/>
      <c r="BR35" s="463"/>
      <c r="BS35" s="458"/>
      <c r="BT35" s="458"/>
      <c r="BU35" s="458"/>
      <c r="BV35" s="458"/>
      <c r="BW35" s="458"/>
      <c r="BX35" s="458"/>
      <c r="BY35" s="458"/>
      <c r="BZ35" s="458"/>
      <c r="CA35" s="458"/>
      <c r="CB35" s="458"/>
      <c r="CC35" s="458"/>
      <c r="CD35" s="458"/>
      <c r="CE35" s="458"/>
      <c r="CF35" s="458"/>
      <c r="CG35" s="458"/>
      <c r="CH35" s="458"/>
      <c r="CI35" s="458"/>
      <c r="CJ35" s="655"/>
      <c r="CK35" s="458"/>
      <c r="CL35" s="458"/>
      <c r="CM35" s="459"/>
      <c r="CN35" s="678">
        <f t="shared" si="0"/>
        <v>18651125.043279998</v>
      </c>
      <c r="CO35" s="484"/>
    </row>
    <row r="36" spans="1:93" s="461" customFormat="1" ht="39.950000000000003" customHeight="1">
      <c r="A36" s="514" t="s">
        <v>1511</v>
      </c>
      <c r="B36" s="515" t="s">
        <v>1512</v>
      </c>
      <c r="C36" s="458"/>
      <c r="D36" s="458"/>
      <c r="E36" s="458"/>
      <c r="F36" s="458"/>
      <c r="G36" s="458"/>
      <c r="H36" s="458"/>
      <c r="I36" s="458"/>
      <c r="J36" s="458"/>
      <c r="K36" s="458"/>
      <c r="L36" s="458"/>
      <c r="M36" s="458"/>
      <c r="N36" s="458"/>
      <c r="O36" s="458"/>
      <c r="P36" s="458"/>
      <c r="Q36" s="458"/>
      <c r="R36" s="458"/>
      <c r="S36" s="458"/>
      <c r="T36" s="458"/>
      <c r="U36" s="458"/>
      <c r="V36" s="458"/>
      <c r="W36" s="458"/>
      <c r="X36" s="458"/>
      <c r="Y36" s="458"/>
      <c r="Z36" s="458"/>
      <c r="AA36" s="458"/>
      <c r="AB36" s="458"/>
      <c r="AC36" s="458"/>
      <c r="AD36" s="458"/>
      <c r="AE36" s="458"/>
      <c r="AF36" s="458"/>
      <c r="AG36" s="458"/>
      <c r="AH36" s="458"/>
      <c r="AI36" s="458"/>
      <c r="AJ36" s="458"/>
      <c r="AK36" s="458"/>
      <c r="AL36" s="458"/>
      <c r="AM36" s="458"/>
      <c r="AN36" s="458"/>
      <c r="AO36" s="458"/>
      <c r="AP36" s="458"/>
      <c r="AQ36" s="458"/>
      <c r="AR36" s="458"/>
      <c r="AS36" s="458"/>
      <c r="AT36" s="458"/>
      <c r="AU36" s="458"/>
      <c r="AV36" s="458"/>
      <c r="AW36" s="458"/>
      <c r="AX36" s="458"/>
      <c r="AY36" s="458"/>
      <c r="AZ36" s="458"/>
      <c r="BA36" s="458"/>
      <c r="BB36" s="458"/>
      <c r="BC36" s="458"/>
      <c r="BD36" s="458"/>
      <c r="BE36" s="458"/>
      <c r="BF36" s="458"/>
      <c r="BG36" s="458"/>
      <c r="BH36" s="458"/>
      <c r="BI36" s="458"/>
      <c r="BJ36" s="458"/>
      <c r="BK36" s="458"/>
      <c r="BL36" s="458"/>
      <c r="BM36" s="458"/>
      <c r="BN36" s="458"/>
      <c r="BO36" s="458"/>
      <c r="BP36" s="458"/>
      <c r="BQ36" s="458"/>
      <c r="BR36" s="458"/>
      <c r="BS36" s="458"/>
      <c r="BT36" s="458"/>
      <c r="BU36" s="458"/>
      <c r="BV36" s="458"/>
      <c r="BW36" s="458"/>
      <c r="BX36" s="458"/>
      <c r="BY36" s="458"/>
      <c r="BZ36" s="458"/>
      <c r="CA36" s="458"/>
      <c r="CB36" s="458"/>
      <c r="CC36" s="458"/>
      <c r="CD36" s="458"/>
      <c r="CE36" s="458"/>
      <c r="CF36" s="458"/>
      <c r="CG36" s="458"/>
      <c r="CH36" s="458"/>
      <c r="CI36" s="458"/>
      <c r="CJ36" s="655"/>
      <c r="CK36" s="458"/>
      <c r="CL36" s="458"/>
      <c r="CM36" s="459"/>
      <c r="CN36" s="678">
        <f t="shared" si="0"/>
        <v>0</v>
      </c>
      <c r="CO36" s="484"/>
    </row>
    <row r="37" spans="1:93" s="452" customFormat="1" ht="39.950000000000003" customHeight="1">
      <c r="A37" s="507" t="s">
        <v>1513</v>
      </c>
      <c r="B37" s="508" t="s">
        <v>1514</v>
      </c>
      <c r="C37" s="448"/>
      <c r="D37" s="448"/>
      <c r="E37" s="448"/>
      <c r="F37" s="448"/>
      <c r="G37" s="448"/>
      <c r="H37" s="448"/>
      <c r="I37" s="448"/>
      <c r="J37" s="448"/>
      <c r="K37" s="448"/>
      <c r="L37" s="448"/>
      <c r="M37" s="448"/>
      <c r="N37" s="448"/>
      <c r="O37" s="448"/>
      <c r="P37" s="448"/>
      <c r="Q37" s="448"/>
      <c r="R37" s="448"/>
      <c r="S37" s="448"/>
      <c r="T37" s="448"/>
      <c r="U37" s="448"/>
      <c r="V37" s="448"/>
      <c r="W37" s="448"/>
      <c r="X37" s="448"/>
      <c r="Y37" s="448"/>
      <c r="Z37" s="448"/>
      <c r="AA37" s="448"/>
      <c r="AB37" s="448"/>
      <c r="AC37" s="448"/>
      <c r="AD37" s="448"/>
      <c r="AE37" s="448"/>
      <c r="AF37" s="448"/>
      <c r="AG37" s="448"/>
      <c r="AH37" s="448"/>
      <c r="AI37" s="448"/>
      <c r="AJ37" s="448"/>
      <c r="AK37" s="448"/>
      <c r="AL37" s="448"/>
      <c r="AM37" s="448"/>
      <c r="AN37" s="448"/>
      <c r="AO37" s="448"/>
      <c r="AP37" s="448"/>
      <c r="AQ37" s="448"/>
      <c r="AR37" s="448"/>
      <c r="AS37" s="448"/>
      <c r="AT37" s="448"/>
      <c r="AU37" s="448"/>
      <c r="AV37" s="448"/>
      <c r="AW37" s="448"/>
      <c r="AX37" s="448"/>
      <c r="AY37" s="448"/>
      <c r="AZ37" s="448"/>
      <c r="BA37" s="448"/>
      <c r="BB37" s="409">
        <f>'HF-HP2'!AM54</f>
        <v>0</v>
      </c>
      <c r="BC37" s="448"/>
      <c r="BD37" s="448"/>
      <c r="BE37" s="448"/>
      <c r="BF37" s="448"/>
      <c r="BG37" s="448"/>
      <c r="BH37" s="448"/>
      <c r="BI37" s="448"/>
      <c r="BJ37" s="448"/>
      <c r="BK37" s="448"/>
      <c r="BL37" s="448"/>
      <c r="BM37" s="448"/>
      <c r="BN37" s="448"/>
      <c r="BO37" s="448"/>
      <c r="BP37" s="448"/>
      <c r="BQ37" s="448"/>
      <c r="BR37" s="448"/>
      <c r="BS37" s="448"/>
      <c r="BT37" s="448"/>
      <c r="BU37" s="448"/>
      <c r="BV37" s="448"/>
      <c r="BW37" s="448"/>
      <c r="BX37" s="448"/>
      <c r="BY37" s="448"/>
      <c r="BZ37" s="448"/>
      <c r="CA37" s="448"/>
      <c r="CB37" s="448"/>
      <c r="CC37" s="448"/>
      <c r="CD37" s="448"/>
      <c r="CE37" s="448"/>
      <c r="CF37" s="448"/>
      <c r="CG37" s="448"/>
      <c r="CH37" s="448"/>
      <c r="CI37" s="448"/>
      <c r="CJ37" s="655"/>
      <c r="CK37" s="448"/>
      <c r="CL37" s="448"/>
      <c r="CM37" s="450"/>
      <c r="CN37" s="678">
        <f t="shared" si="0"/>
        <v>0</v>
      </c>
      <c r="CO37" s="483"/>
    </row>
    <row r="38" spans="1:93" s="461" customFormat="1" ht="39.950000000000003" customHeight="1">
      <c r="A38" s="514" t="s">
        <v>1515</v>
      </c>
      <c r="B38" s="515" t="s">
        <v>1516</v>
      </c>
      <c r="C38" s="458"/>
      <c r="D38" s="458"/>
      <c r="E38" s="458"/>
      <c r="F38" s="458"/>
      <c r="G38" s="458"/>
      <c r="H38" s="458"/>
      <c r="I38" s="458"/>
      <c r="J38" s="458"/>
      <c r="K38" s="458"/>
      <c r="L38" s="458"/>
      <c r="M38" s="458"/>
      <c r="N38" s="458"/>
      <c r="O38" s="458"/>
      <c r="P38" s="458"/>
      <c r="Q38" s="458"/>
      <c r="R38" s="458"/>
      <c r="S38" s="458"/>
      <c r="T38" s="458"/>
      <c r="U38" s="458"/>
      <c r="V38" s="458"/>
      <c r="W38" s="458"/>
      <c r="X38" s="458"/>
      <c r="Y38" s="458"/>
      <c r="Z38" s="458"/>
      <c r="AA38" s="458"/>
      <c r="AB38" s="458"/>
      <c r="AC38" s="458"/>
      <c r="AD38" s="458"/>
      <c r="AE38" s="458"/>
      <c r="AF38" s="458"/>
      <c r="AG38" s="458"/>
      <c r="AH38" s="458"/>
      <c r="AI38" s="458"/>
      <c r="AJ38" s="458"/>
      <c r="AK38" s="458"/>
      <c r="AL38" s="458"/>
      <c r="AM38" s="458"/>
      <c r="AN38" s="458"/>
      <c r="AO38" s="458"/>
      <c r="AP38" s="458"/>
      <c r="AQ38" s="458"/>
      <c r="AR38" s="458"/>
      <c r="AS38" s="458"/>
      <c r="AT38" s="458"/>
      <c r="AU38" s="458"/>
      <c r="AV38" s="458"/>
      <c r="AW38" s="458"/>
      <c r="AX38" s="458"/>
      <c r="AY38" s="458"/>
      <c r="AZ38" s="458"/>
      <c r="BA38" s="458"/>
      <c r="BB38" s="458"/>
      <c r="BC38" s="458"/>
      <c r="BD38" s="458"/>
      <c r="BE38" s="458"/>
      <c r="BF38" s="458"/>
      <c r="BG38" s="458"/>
      <c r="BH38" s="458"/>
      <c r="BI38" s="458"/>
      <c r="BJ38" s="458"/>
      <c r="BK38" s="458"/>
      <c r="BL38" s="458"/>
      <c r="BM38" s="458"/>
      <c r="BN38" s="458"/>
      <c r="BO38" s="458"/>
      <c r="BP38" s="458"/>
      <c r="BQ38" s="458"/>
      <c r="BR38" s="458"/>
      <c r="BS38" s="458"/>
      <c r="BT38" s="458"/>
      <c r="BU38" s="458"/>
      <c r="BV38" s="458"/>
      <c r="BW38" s="458"/>
      <c r="BX38" s="458"/>
      <c r="BY38" s="458"/>
      <c r="BZ38" s="458"/>
      <c r="CA38" s="458"/>
      <c r="CB38" s="458"/>
      <c r="CC38" s="458"/>
      <c r="CD38" s="458"/>
      <c r="CE38" s="458"/>
      <c r="CF38" s="458"/>
      <c r="CG38" s="458"/>
      <c r="CH38" s="458"/>
      <c r="CI38" s="458"/>
      <c r="CJ38" s="655"/>
      <c r="CK38" s="458"/>
      <c r="CL38" s="458"/>
      <c r="CM38" s="459"/>
      <c r="CN38" s="678">
        <f t="shared" si="0"/>
        <v>0</v>
      </c>
      <c r="CO38" s="484"/>
    </row>
    <row r="39" spans="1:93" s="461" customFormat="1" ht="39.950000000000003" customHeight="1">
      <c r="A39" s="514" t="s">
        <v>1517</v>
      </c>
      <c r="B39" s="515" t="s">
        <v>1518</v>
      </c>
      <c r="C39" s="458"/>
      <c r="D39" s="458"/>
      <c r="E39" s="458"/>
      <c r="F39" s="458"/>
      <c r="G39" s="458"/>
      <c r="H39" s="458"/>
      <c r="I39" s="458"/>
      <c r="J39" s="458"/>
      <c r="K39" s="458"/>
      <c r="L39" s="458"/>
      <c r="M39" s="458"/>
      <c r="N39" s="458"/>
      <c r="O39" s="458"/>
      <c r="P39" s="458"/>
      <c r="Q39" s="458"/>
      <c r="R39" s="458"/>
      <c r="S39" s="458"/>
      <c r="T39" s="458"/>
      <c r="U39" s="458"/>
      <c r="V39" s="458"/>
      <c r="W39" s="458"/>
      <c r="X39" s="458"/>
      <c r="Y39" s="458"/>
      <c r="Z39" s="458"/>
      <c r="AA39" s="458"/>
      <c r="AB39" s="458"/>
      <c r="AC39" s="458"/>
      <c r="AD39" s="458"/>
      <c r="AE39" s="458"/>
      <c r="AF39" s="458"/>
      <c r="AG39" s="458"/>
      <c r="AH39" s="458"/>
      <c r="AI39" s="458"/>
      <c r="AJ39" s="458"/>
      <c r="AK39" s="458"/>
      <c r="AL39" s="458"/>
      <c r="AM39" s="458"/>
      <c r="AN39" s="458"/>
      <c r="AO39" s="458"/>
      <c r="AP39" s="458"/>
      <c r="AQ39" s="458"/>
      <c r="AR39" s="458"/>
      <c r="AS39" s="458"/>
      <c r="AT39" s="458"/>
      <c r="AU39" s="458"/>
      <c r="AV39" s="458"/>
      <c r="AW39" s="458"/>
      <c r="AX39" s="458"/>
      <c r="AY39" s="458"/>
      <c r="AZ39" s="458"/>
      <c r="BA39" s="458"/>
      <c r="BB39" s="458"/>
      <c r="BC39" s="458"/>
      <c r="BD39" s="458"/>
      <c r="BE39" s="458"/>
      <c r="BF39" s="458"/>
      <c r="BG39" s="458"/>
      <c r="BH39" s="458"/>
      <c r="BI39" s="458"/>
      <c r="BJ39" s="458"/>
      <c r="BK39" s="458"/>
      <c r="BL39" s="458"/>
      <c r="BM39" s="458"/>
      <c r="BN39" s="458"/>
      <c r="BO39" s="458"/>
      <c r="BP39" s="458"/>
      <c r="BQ39" s="458"/>
      <c r="BR39" s="458"/>
      <c r="BS39" s="458"/>
      <c r="BT39" s="458"/>
      <c r="BU39" s="458"/>
      <c r="BV39" s="458"/>
      <c r="BW39" s="458"/>
      <c r="BX39" s="458"/>
      <c r="BY39" s="458"/>
      <c r="BZ39" s="458"/>
      <c r="CA39" s="458"/>
      <c r="CB39" s="458"/>
      <c r="CC39" s="458"/>
      <c r="CD39" s="458"/>
      <c r="CE39" s="458"/>
      <c r="CF39" s="458"/>
      <c r="CG39" s="458"/>
      <c r="CH39" s="458"/>
      <c r="CI39" s="458"/>
      <c r="CJ39" s="655"/>
      <c r="CK39" s="458"/>
      <c r="CL39" s="458"/>
      <c r="CM39" s="459"/>
      <c r="CN39" s="678">
        <f t="shared" si="0"/>
        <v>0</v>
      </c>
      <c r="CO39" s="484"/>
    </row>
    <row r="40" spans="1:93" s="461" customFormat="1" ht="39.950000000000003" customHeight="1">
      <c r="A40" s="514" t="s">
        <v>1519</v>
      </c>
      <c r="B40" s="515" t="s">
        <v>1520</v>
      </c>
      <c r="C40" s="458"/>
      <c r="D40" s="458"/>
      <c r="E40" s="458"/>
      <c r="F40" s="458"/>
      <c r="G40" s="458"/>
      <c r="H40" s="458"/>
      <c r="I40" s="458"/>
      <c r="J40" s="458"/>
      <c r="K40" s="458"/>
      <c r="L40" s="458"/>
      <c r="M40" s="458"/>
      <c r="N40" s="458"/>
      <c r="O40" s="458"/>
      <c r="P40" s="458"/>
      <c r="Q40" s="458"/>
      <c r="R40" s="458"/>
      <c r="S40" s="458"/>
      <c r="T40" s="458"/>
      <c r="U40" s="458"/>
      <c r="V40" s="458"/>
      <c r="W40" s="458"/>
      <c r="X40" s="458"/>
      <c r="Y40" s="458"/>
      <c r="Z40" s="458"/>
      <c r="AA40" s="458"/>
      <c r="AB40" s="458"/>
      <c r="AC40" s="458"/>
      <c r="AD40" s="458"/>
      <c r="AE40" s="458"/>
      <c r="AF40" s="458"/>
      <c r="AG40" s="458"/>
      <c r="AH40" s="458"/>
      <c r="AI40" s="458"/>
      <c r="AJ40" s="458"/>
      <c r="AK40" s="458"/>
      <c r="AL40" s="458"/>
      <c r="AM40" s="458"/>
      <c r="AN40" s="458"/>
      <c r="AO40" s="458"/>
      <c r="AP40" s="458"/>
      <c r="AQ40" s="458"/>
      <c r="AR40" s="458"/>
      <c r="AS40" s="458"/>
      <c r="AT40" s="458"/>
      <c r="AU40" s="458"/>
      <c r="AV40" s="458"/>
      <c r="AW40" s="458"/>
      <c r="AX40" s="458"/>
      <c r="AY40" s="458"/>
      <c r="AZ40" s="458"/>
      <c r="BA40" s="458"/>
      <c r="BB40" s="458"/>
      <c r="BC40" s="458"/>
      <c r="BD40" s="458"/>
      <c r="BE40" s="458"/>
      <c r="BF40" s="458"/>
      <c r="BG40" s="458"/>
      <c r="BH40" s="458"/>
      <c r="BI40" s="458"/>
      <c r="BJ40" s="458"/>
      <c r="BK40" s="458"/>
      <c r="BL40" s="458"/>
      <c r="BM40" s="458"/>
      <c r="BN40" s="458"/>
      <c r="BO40" s="458"/>
      <c r="BP40" s="458"/>
      <c r="BQ40" s="458"/>
      <c r="BR40" s="458"/>
      <c r="BS40" s="458"/>
      <c r="BT40" s="458"/>
      <c r="BU40" s="458"/>
      <c r="BV40" s="458"/>
      <c r="BW40" s="458"/>
      <c r="BX40" s="458"/>
      <c r="BY40" s="458"/>
      <c r="BZ40" s="458"/>
      <c r="CA40" s="458"/>
      <c r="CB40" s="458"/>
      <c r="CC40" s="458"/>
      <c r="CD40" s="458"/>
      <c r="CE40" s="458"/>
      <c r="CF40" s="458"/>
      <c r="CG40" s="458"/>
      <c r="CH40" s="458"/>
      <c r="CI40" s="458"/>
      <c r="CJ40" s="655"/>
      <c r="CK40" s="458"/>
      <c r="CL40" s="458"/>
      <c r="CM40" s="459"/>
      <c r="CN40" s="678">
        <f t="shared" si="0"/>
        <v>0</v>
      </c>
      <c r="CO40" s="484"/>
    </row>
    <row r="41" spans="1:93" s="461" customFormat="1" ht="39.950000000000003" customHeight="1">
      <c r="A41" s="514" t="s">
        <v>1521</v>
      </c>
      <c r="B41" s="515" t="s">
        <v>1522</v>
      </c>
      <c r="C41" s="458"/>
      <c r="D41" s="458"/>
      <c r="E41" s="458"/>
      <c r="F41" s="458"/>
      <c r="G41" s="458"/>
      <c r="H41" s="458"/>
      <c r="I41" s="458"/>
      <c r="J41" s="458"/>
      <c r="K41" s="458"/>
      <c r="L41" s="458"/>
      <c r="M41" s="458"/>
      <c r="N41" s="458"/>
      <c r="O41" s="458"/>
      <c r="P41" s="458"/>
      <c r="Q41" s="458"/>
      <c r="R41" s="458"/>
      <c r="S41" s="458"/>
      <c r="T41" s="458"/>
      <c r="U41" s="458"/>
      <c r="V41" s="458"/>
      <c r="W41" s="458"/>
      <c r="X41" s="458"/>
      <c r="Y41" s="458"/>
      <c r="Z41" s="458"/>
      <c r="AA41" s="458"/>
      <c r="AB41" s="458"/>
      <c r="AC41" s="458"/>
      <c r="AD41" s="458"/>
      <c r="AE41" s="458"/>
      <c r="AF41" s="458"/>
      <c r="AG41" s="458"/>
      <c r="AH41" s="458"/>
      <c r="AI41" s="458"/>
      <c r="AJ41" s="458"/>
      <c r="AK41" s="458"/>
      <c r="AL41" s="458"/>
      <c r="AM41" s="458"/>
      <c r="AN41" s="458"/>
      <c r="AO41" s="458"/>
      <c r="AP41" s="458"/>
      <c r="AQ41" s="458"/>
      <c r="AR41" s="458"/>
      <c r="AS41" s="458"/>
      <c r="AT41" s="458"/>
      <c r="AU41" s="458"/>
      <c r="AV41" s="458"/>
      <c r="AW41" s="458"/>
      <c r="AX41" s="458"/>
      <c r="AY41" s="458"/>
      <c r="AZ41" s="458"/>
      <c r="BA41" s="458"/>
      <c r="BB41" s="458"/>
      <c r="BC41" s="458"/>
      <c r="BD41" s="458"/>
      <c r="BE41" s="458"/>
      <c r="BF41" s="458"/>
      <c r="BG41" s="458"/>
      <c r="BH41" s="458"/>
      <c r="BI41" s="458"/>
      <c r="BJ41" s="458"/>
      <c r="BK41" s="458"/>
      <c r="BL41" s="458"/>
      <c r="BM41" s="458"/>
      <c r="BN41" s="458"/>
      <c r="BO41" s="458"/>
      <c r="BP41" s="458"/>
      <c r="BQ41" s="458"/>
      <c r="BR41" s="458"/>
      <c r="BS41" s="458"/>
      <c r="BT41" s="458"/>
      <c r="BU41" s="458"/>
      <c r="BV41" s="458"/>
      <c r="BW41" s="458"/>
      <c r="BX41" s="458"/>
      <c r="BY41" s="458"/>
      <c r="BZ41" s="458"/>
      <c r="CA41" s="458"/>
      <c r="CB41" s="458"/>
      <c r="CC41" s="458"/>
      <c r="CD41" s="458"/>
      <c r="CE41" s="458"/>
      <c r="CF41" s="458"/>
      <c r="CG41" s="458"/>
      <c r="CH41" s="458"/>
      <c r="CI41" s="458"/>
      <c r="CJ41" s="655"/>
      <c r="CK41" s="458"/>
      <c r="CL41" s="458"/>
      <c r="CM41" s="459"/>
      <c r="CN41" s="678">
        <f t="shared" si="0"/>
        <v>0</v>
      </c>
      <c r="CO41" s="484"/>
    </row>
    <row r="42" spans="1:93" s="461" customFormat="1" ht="39.950000000000003" customHeight="1">
      <c r="A42" s="514" t="s">
        <v>1523</v>
      </c>
      <c r="B42" s="515" t="s">
        <v>1820</v>
      </c>
      <c r="C42" s="458"/>
      <c r="D42" s="458"/>
      <c r="E42" s="458"/>
      <c r="F42" s="458"/>
      <c r="G42" s="458"/>
      <c r="H42" s="458"/>
      <c r="I42" s="458"/>
      <c r="J42" s="458"/>
      <c r="K42" s="458"/>
      <c r="L42" s="458"/>
      <c r="M42" s="458"/>
      <c r="N42" s="458"/>
      <c r="O42" s="458"/>
      <c r="P42" s="458"/>
      <c r="Q42" s="458"/>
      <c r="R42" s="458"/>
      <c r="S42" s="458"/>
      <c r="T42" s="458"/>
      <c r="U42" s="458"/>
      <c r="V42" s="458"/>
      <c r="W42" s="458"/>
      <c r="X42" s="458"/>
      <c r="Y42" s="458"/>
      <c r="Z42" s="458"/>
      <c r="AA42" s="458"/>
      <c r="AB42" s="458"/>
      <c r="AC42" s="458"/>
      <c r="AD42" s="458"/>
      <c r="AE42" s="458"/>
      <c r="AF42" s="458"/>
      <c r="AG42" s="458"/>
      <c r="AH42" s="458"/>
      <c r="AI42" s="458"/>
      <c r="AJ42" s="458"/>
      <c r="AK42" s="458"/>
      <c r="AL42" s="458"/>
      <c r="AM42" s="458"/>
      <c r="AN42" s="458"/>
      <c r="AO42" s="458"/>
      <c r="AP42" s="458"/>
      <c r="AQ42" s="458"/>
      <c r="AR42" s="458"/>
      <c r="AS42" s="458"/>
      <c r="AT42" s="458"/>
      <c r="AU42" s="458"/>
      <c r="AV42" s="458"/>
      <c r="AW42" s="458"/>
      <c r="AX42" s="458"/>
      <c r="AY42" s="458"/>
      <c r="AZ42" s="458"/>
      <c r="BA42" s="458"/>
      <c r="BC42" s="458"/>
      <c r="BD42" s="409">
        <f>'HF-HP2'!AM56</f>
        <v>0</v>
      </c>
      <c r="BE42" s="458"/>
      <c r="BF42" s="458"/>
      <c r="BG42" s="458"/>
      <c r="BH42" s="458"/>
      <c r="BI42" s="458"/>
      <c r="BJ42" s="458"/>
      <c r="BK42" s="458"/>
      <c r="BL42" s="458"/>
      <c r="BM42" s="458"/>
      <c r="BN42" s="458"/>
      <c r="BO42" s="458"/>
      <c r="BP42" s="458"/>
      <c r="BQ42" s="458"/>
      <c r="BR42" s="458"/>
      <c r="BS42" s="458"/>
      <c r="BT42" s="458"/>
      <c r="BU42" s="458"/>
      <c r="BV42" s="458"/>
      <c r="BW42" s="458"/>
      <c r="BX42" s="458"/>
      <c r="BY42" s="458"/>
      <c r="BZ42" s="458"/>
      <c r="CA42" s="458"/>
      <c r="CB42" s="458"/>
      <c r="CC42" s="458"/>
      <c r="CD42" s="458"/>
      <c r="CE42" s="458"/>
      <c r="CF42" s="458"/>
      <c r="CG42" s="458"/>
      <c r="CH42" s="458"/>
      <c r="CI42" s="458"/>
      <c r="CJ42" s="655"/>
      <c r="CK42" s="458"/>
      <c r="CL42" s="458"/>
      <c r="CM42" s="459"/>
      <c r="CN42" s="678">
        <f t="shared" si="0"/>
        <v>0</v>
      </c>
      <c r="CO42" s="484"/>
    </row>
    <row r="43" spans="1:93" s="443" customFormat="1" ht="39.950000000000003" customHeight="1">
      <c r="A43" s="504" t="s">
        <v>1524</v>
      </c>
      <c r="B43" s="505" t="s">
        <v>1525</v>
      </c>
      <c r="C43" s="467"/>
      <c r="D43" s="467"/>
      <c r="E43" s="467"/>
      <c r="F43" s="467"/>
      <c r="G43" s="467"/>
      <c r="H43" s="467"/>
      <c r="I43" s="467"/>
      <c r="J43" s="467"/>
      <c r="K43" s="467"/>
      <c r="L43" s="467"/>
      <c r="M43" s="467"/>
      <c r="N43" s="467"/>
      <c r="O43" s="467"/>
      <c r="P43" s="467"/>
      <c r="Q43" s="467"/>
      <c r="R43" s="467"/>
      <c r="S43" s="467"/>
      <c r="T43" s="467"/>
      <c r="U43" s="467"/>
      <c r="V43" s="467"/>
      <c r="W43" s="467"/>
      <c r="X43" s="467"/>
      <c r="Y43" s="467"/>
      <c r="Z43" s="467"/>
      <c r="AA43" s="467"/>
      <c r="AB43" s="467"/>
      <c r="AC43" s="467"/>
      <c r="AD43" s="467"/>
      <c r="AE43" s="467"/>
      <c r="AF43" s="467"/>
      <c r="AG43" s="467"/>
      <c r="AH43" s="467"/>
      <c r="AI43" s="467"/>
      <c r="AJ43" s="467"/>
      <c r="AK43" s="467"/>
      <c r="AL43" s="467"/>
      <c r="AM43" s="467"/>
      <c r="AN43" s="467"/>
      <c r="AO43" s="467"/>
      <c r="AP43" s="467"/>
      <c r="AQ43" s="467"/>
      <c r="AR43" s="467"/>
      <c r="AS43" s="467"/>
      <c r="AT43" s="467"/>
      <c r="AU43" s="467"/>
      <c r="AV43" s="467"/>
      <c r="AW43" s="467"/>
      <c r="AX43" s="467"/>
      <c r="AY43" s="467"/>
      <c r="AZ43" s="467"/>
      <c r="BA43" s="467"/>
      <c r="BB43" s="467"/>
      <c r="BC43" s="467"/>
      <c r="BD43" s="467"/>
      <c r="BE43" s="467"/>
      <c r="BF43" s="467"/>
      <c r="BG43" s="467"/>
      <c r="BH43" s="467"/>
      <c r="BI43" s="467"/>
      <c r="BJ43" s="467"/>
      <c r="BK43" s="467"/>
      <c r="BL43" s="467"/>
      <c r="BM43" s="467"/>
      <c r="BN43" s="467"/>
      <c r="BO43" s="467"/>
      <c r="BP43" s="467"/>
      <c r="BQ43" s="467"/>
      <c r="BR43" s="467"/>
      <c r="BS43" s="467"/>
      <c r="BT43" s="467"/>
      <c r="BU43" s="467"/>
      <c r="BV43" s="467"/>
      <c r="BW43" s="467"/>
      <c r="BX43" s="467"/>
      <c r="BY43" s="467"/>
      <c r="BZ43" s="467"/>
      <c r="CA43" s="467"/>
      <c r="CB43" s="467"/>
      <c r="CC43" s="467"/>
      <c r="CD43" s="467"/>
      <c r="CE43" s="467"/>
      <c r="CF43" s="467"/>
      <c r="CG43" s="467"/>
      <c r="CH43" s="467"/>
      <c r="CI43" s="467"/>
      <c r="CJ43" s="655">
        <f>[4]ОтчетГБ!H70+[4]ОтчетГБ!H71</f>
        <v>1659521.7179999999</v>
      </c>
      <c r="CK43" s="467"/>
      <c r="CL43" s="467"/>
      <c r="CM43" s="442"/>
      <c r="CN43" s="678">
        <f t="shared" si="0"/>
        <v>1659521.7179999999</v>
      </c>
      <c r="CO43" s="490"/>
    </row>
    <row r="44" spans="1:93" s="452" customFormat="1" ht="39.950000000000003" customHeight="1">
      <c r="A44" s="521" t="s">
        <v>1526</v>
      </c>
      <c r="B44" s="518" t="s">
        <v>1527</v>
      </c>
      <c r="C44" s="448"/>
      <c r="D44" s="448"/>
      <c r="E44" s="448"/>
      <c r="F44" s="448"/>
      <c r="G44" s="448"/>
      <c r="H44" s="448"/>
      <c r="I44" s="448"/>
      <c r="J44" s="448"/>
      <c r="K44" s="448"/>
      <c r="L44" s="448"/>
      <c r="M44" s="448"/>
      <c r="N44" s="448"/>
      <c r="O44" s="448"/>
      <c r="P44" s="448"/>
      <c r="Q44" s="448"/>
      <c r="R44" s="448"/>
      <c r="S44" s="448"/>
      <c r="T44" s="448"/>
      <c r="U44" s="448"/>
      <c r="V44" s="448"/>
      <c r="W44" s="448"/>
      <c r="X44" s="448"/>
      <c r="Y44" s="448"/>
      <c r="Z44" s="448"/>
      <c r="AA44" s="448"/>
      <c r="AB44" s="448">
        <f>[4]ОтчетГБ!H68+[4]ОтчетГБ!H78</f>
        <v>2959185.6496000001</v>
      </c>
      <c r="AC44" s="448"/>
      <c r="AD44" s="448"/>
      <c r="AE44" s="448"/>
      <c r="AF44" s="448"/>
      <c r="AG44" s="44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522"/>
      <c r="BS44" s="448"/>
      <c r="BT44" s="448"/>
      <c r="BU44" s="448"/>
      <c r="BV44" s="448"/>
      <c r="BW44" s="448"/>
      <c r="BX44" s="448"/>
      <c r="BY44" s="448"/>
      <c r="BZ44" s="448"/>
      <c r="CA44" s="448"/>
      <c r="CB44" s="448"/>
      <c r="CC44" s="448"/>
      <c r="CD44" s="448"/>
      <c r="CE44" s="448"/>
      <c r="CF44" s="448"/>
      <c r="CG44" s="448"/>
      <c r="CH44" s="448"/>
      <c r="CI44" s="448"/>
      <c r="CJ44" s="655"/>
      <c r="CK44" s="448"/>
      <c r="CL44" s="448"/>
      <c r="CM44" s="450"/>
      <c r="CN44" s="678">
        <f t="shared" si="0"/>
        <v>2959185.6496000001</v>
      </c>
      <c r="CO44" s="483"/>
    </row>
    <row r="45" spans="1:93" s="527" customFormat="1" ht="39.950000000000003" customHeight="1">
      <c r="A45" s="523" t="s">
        <v>1528</v>
      </c>
      <c r="B45" s="508" t="s">
        <v>1529</v>
      </c>
      <c r="C45" s="524"/>
      <c r="D45" s="524"/>
      <c r="E45" s="524"/>
      <c r="F45" s="524"/>
      <c r="G45" s="524"/>
      <c r="H45" s="524"/>
      <c r="I45" s="524"/>
      <c r="J45" s="524"/>
      <c r="K45" s="524"/>
      <c r="L45" s="524"/>
      <c r="M45" s="524"/>
      <c r="N45" s="524"/>
      <c r="O45" s="524"/>
      <c r="P45" s="524"/>
      <c r="Q45" s="524"/>
      <c r="R45" s="524"/>
      <c r="S45" s="524"/>
      <c r="T45" s="524"/>
      <c r="U45" s="524"/>
      <c r="V45" s="524"/>
      <c r="W45" s="524"/>
      <c r="X45" s="524"/>
      <c r="Y45" s="524"/>
      <c r="Z45" s="524"/>
      <c r="AA45" s="524"/>
      <c r="AB45" s="524"/>
      <c r="AC45" s="524"/>
      <c r="AD45" s="524"/>
      <c r="AE45" s="524"/>
      <c r="AF45" s="524"/>
      <c r="AG45" s="524"/>
      <c r="AH45" s="524"/>
      <c r="AI45" s="524"/>
      <c r="AJ45" s="524"/>
      <c r="AK45" s="524"/>
      <c r="AL45" s="524"/>
      <c r="AM45" s="524"/>
      <c r="AN45" s="524"/>
      <c r="AO45" s="524"/>
      <c r="AP45" s="524"/>
      <c r="AQ45" s="524"/>
      <c r="AR45" s="524"/>
      <c r="AS45" s="524"/>
      <c r="AT45" s="524"/>
      <c r="AU45" s="524"/>
      <c r="AV45" s="524"/>
      <c r="AW45" s="524"/>
      <c r="AX45" s="524"/>
      <c r="AY45" s="524"/>
      <c r="AZ45" s="524"/>
      <c r="BA45" s="524"/>
      <c r="BB45" s="524"/>
      <c r="BC45" s="524"/>
      <c r="BD45" s="524"/>
      <c r="BE45" s="524"/>
      <c r="BF45" s="524"/>
      <c r="BG45" s="524"/>
      <c r="BH45" s="524"/>
      <c r="BI45" s="524"/>
      <c r="BJ45" s="524"/>
      <c r="BK45" s="524"/>
      <c r="BL45" s="524"/>
      <c r="BM45" s="524"/>
      <c r="BN45" s="524"/>
      <c r="BO45" s="524"/>
      <c r="BP45" s="524"/>
      <c r="BQ45" s="524"/>
      <c r="BR45" s="524"/>
      <c r="BS45" s="524"/>
      <c r="BT45" s="524"/>
      <c r="BU45" s="524"/>
      <c r="BV45" s="524"/>
      <c r="BW45" s="524"/>
      <c r="BX45" s="524"/>
      <c r="BY45" s="524"/>
      <c r="BZ45" s="524"/>
      <c r="CA45" s="524"/>
      <c r="CB45" s="524"/>
      <c r="CC45" s="524"/>
      <c r="CD45" s="524"/>
      <c r="CE45" s="524"/>
      <c r="CF45" s="524"/>
      <c r="CG45" s="524"/>
      <c r="CH45" s="524"/>
      <c r="CI45" s="524"/>
      <c r="CJ45" s="656"/>
      <c r="CK45" s="524"/>
      <c r="CL45" s="524"/>
      <c r="CM45" s="525"/>
      <c r="CN45" s="678">
        <f t="shared" si="0"/>
        <v>0</v>
      </c>
      <c r="CO45" s="526"/>
    </row>
    <row r="46" spans="1:93" s="527" customFormat="1" ht="39.950000000000003" customHeight="1">
      <c r="A46" s="528" t="s">
        <v>1530</v>
      </c>
      <c r="B46" s="518" t="s">
        <v>1531</v>
      </c>
      <c r="C46" s="524"/>
      <c r="D46" s="524"/>
      <c r="E46" s="524"/>
      <c r="F46" s="524"/>
      <c r="G46" s="524"/>
      <c r="H46" s="524"/>
      <c r="I46" s="524"/>
      <c r="J46" s="524"/>
      <c r="K46" s="524"/>
      <c r="L46" s="524"/>
      <c r="M46" s="524"/>
      <c r="N46" s="524"/>
      <c r="O46" s="524"/>
      <c r="P46" s="524"/>
      <c r="Q46" s="524"/>
      <c r="R46" s="524"/>
      <c r="S46" s="524"/>
      <c r="T46" s="524"/>
      <c r="U46" s="524"/>
      <c r="V46" s="524"/>
      <c r="W46" s="524"/>
      <c r="X46" s="524"/>
      <c r="Y46" s="524"/>
      <c r="Z46" s="524"/>
      <c r="AA46" s="524"/>
      <c r="AB46" s="524"/>
      <c r="AC46" s="529">
        <f>[4]ОтчетГБ!H117+[4]ОтчетГБ!H118</f>
        <v>7809405.4310999997</v>
      </c>
      <c r="AD46" s="524"/>
      <c r="AE46" s="524"/>
      <c r="AF46" s="524"/>
      <c r="AG46" s="524"/>
      <c r="AH46" s="524"/>
      <c r="AI46" s="524"/>
      <c r="AJ46" s="524"/>
      <c r="AK46" s="524"/>
      <c r="AL46" s="524"/>
      <c r="AM46" s="524"/>
      <c r="AN46" s="524"/>
      <c r="AO46" s="524"/>
      <c r="AP46" s="524"/>
      <c r="AQ46" s="524"/>
      <c r="AR46" s="524"/>
      <c r="AS46" s="529">
        <f>[4]ОтчетГБ!H206+[4]ОтчетГБ!H207+[4]ОтчетГБ!H237+[4]ОтчетГБ!H238</f>
        <v>2594156.4832000001</v>
      </c>
      <c r="AT46" s="524"/>
      <c r="AU46" s="524"/>
      <c r="AV46" s="524"/>
      <c r="AW46" s="524"/>
      <c r="AX46" s="524"/>
      <c r="AY46" s="524"/>
      <c r="AZ46" s="524"/>
      <c r="BA46" s="524"/>
      <c r="BB46" s="524"/>
      <c r="BC46" s="524"/>
      <c r="BD46" s="524"/>
      <c r="BE46" s="524"/>
      <c r="BF46" s="524"/>
      <c r="BG46" s="524"/>
      <c r="BH46" s="524"/>
      <c r="BI46" s="524"/>
      <c r="BJ46" s="524"/>
      <c r="BK46" s="524"/>
      <c r="BL46" s="524"/>
      <c r="BM46" s="524"/>
      <c r="BN46" s="524"/>
      <c r="BO46" s="524"/>
      <c r="BP46" s="524"/>
      <c r="BQ46" s="524"/>
      <c r="BR46" s="524"/>
      <c r="BS46" s="524"/>
      <c r="BT46" s="524"/>
      <c r="BU46" s="524"/>
      <c r="BV46" s="524"/>
      <c r="BW46" s="524"/>
      <c r="BX46" s="524"/>
      <c r="BY46" s="524"/>
      <c r="BZ46" s="524"/>
      <c r="CA46" s="524"/>
      <c r="CB46" s="524"/>
      <c r="CC46" s="524"/>
      <c r="CD46" s="524"/>
      <c r="CE46" s="524"/>
      <c r="CF46" s="524"/>
      <c r="CG46" s="524"/>
      <c r="CH46" s="524"/>
      <c r="CI46" s="524"/>
      <c r="CJ46" s="656"/>
      <c r="CK46" s="524"/>
      <c r="CL46" s="529">
        <f>[4]ОтчетГБ!H73+[4]ОтчетГБ!H83</f>
        <v>29599.265779999998</v>
      </c>
      <c r="CM46" s="525"/>
      <c r="CN46" s="678">
        <f t="shared" si="0"/>
        <v>10433161.18008</v>
      </c>
      <c r="CO46" s="526"/>
    </row>
    <row r="47" spans="1:93" s="527" customFormat="1" ht="39.950000000000003" customHeight="1">
      <c r="A47" s="528" t="s">
        <v>1532</v>
      </c>
      <c r="B47" s="518" t="s">
        <v>1533</v>
      </c>
      <c r="C47" s="524"/>
      <c r="D47" s="524"/>
      <c r="E47" s="524"/>
      <c r="F47" s="524"/>
      <c r="G47" s="524"/>
      <c r="H47" s="524"/>
      <c r="I47" s="524"/>
      <c r="J47" s="524"/>
      <c r="K47" s="524"/>
      <c r="L47" s="524"/>
      <c r="M47" s="524"/>
      <c r="N47" s="524"/>
      <c r="O47" s="524"/>
      <c r="P47" s="524"/>
      <c r="Q47" s="524"/>
      <c r="R47" s="524"/>
      <c r="S47" s="524"/>
      <c r="T47" s="524"/>
      <c r="U47" s="524"/>
      <c r="V47" s="524"/>
      <c r="W47" s="524"/>
      <c r="X47" s="524"/>
      <c r="Y47" s="524"/>
      <c r="Z47" s="524"/>
      <c r="AA47" s="524"/>
      <c r="AB47" s="524"/>
      <c r="AC47" s="524"/>
      <c r="AD47" s="524"/>
      <c r="AE47" s="524"/>
      <c r="AF47" s="524"/>
      <c r="AG47" s="524"/>
      <c r="AH47" s="524"/>
      <c r="AI47" s="524"/>
      <c r="AJ47" s="524"/>
      <c r="AK47" s="524"/>
      <c r="AL47" s="524"/>
      <c r="AM47" s="524"/>
      <c r="AN47" s="524"/>
      <c r="AO47" s="524"/>
      <c r="AP47" s="524"/>
      <c r="AQ47" s="524"/>
      <c r="AR47" s="524"/>
      <c r="AS47" s="524"/>
      <c r="AT47" s="524"/>
      <c r="AU47" s="524"/>
      <c r="AV47" s="524"/>
      <c r="AW47" s="524"/>
      <c r="AX47" s="524"/>
      <c r="AY47" s="524"/>
      <c r="AZ47" s="524"/>
      <c r="BA47" s="524"/>
      <c r="BB47" s="524"/>
      <c r="BC47" s="524"/>
      <c r="BD47" s="524"/>
      <c r="BE47" s="524"/>
      <c r="BF47" s="524"/>
      <c r="BG47" s="524"/>
      <c r="BH47" s="524"/>
      <c r="BI47" s="524"/>
      <c r="BJ47" s="524"/>
      <c r="BK47" s="524"/>
      <c r="BL47" s="524"/>
      <c r="BM47" s="524"/>
      <c r="BN47" s="524"/>
      <c r="BO47" s="524"/>
      <c r="BP47" s="524"/>
      <c r="BQ47" s="524"/>
      <c r="BR47" s="524"/>
      <c r="BS47" s="524"/>
      <c r="BT47" s="524"/>
      <c r="BU47" s="524"/>
      <c r="BV47" s="524"/>
      <c r="BW47" s="524"/>
      <c r="BX47" s="524"/>
      <c r="BY47" s="524"/>
      <c r="BZ47" s="524"/>
      <c r="CA47" s="524"/>
      <c r="CB47" s="524"/>
      <c r="CC47" s="524"/>
      <c r="CD47" s="524"/>
      <c r="CE47" s="524"/>
      <c r="CF47" s="524"/>
      <c r="CG47" s="524"/>
      <c r="CH47" s="524"/>
      <c r="CI47" s="524"/>
      <c r="CJ47" s="656">
        <f>[4]ОтчетГБ!H80+[4]ОтчетГБ!H81</f>
        <v>257016.99202000001</v>
      </c>
      <c r="CK47" s="524"/>
      <c r="CL47" s="530">
        <f>[4]ОтчетГБ!H199</f>
        <v>38265</v>
      </c>
      <c r="CM47" s="525"/>
      <c r="CN47" s="678">
        <f t="shared" si="0"/>
        <v>295281.99202000001</v>
      </c>
      <c r="CO47" s="526"/>
    </row>
    <row r="48" spans="1:93" s="527" customFormat="1" ht="39.950000000000003" customHeight="1">
      <c r="A48" s="523" t="s">
        <v>1534</v>
      </c>
      <c r="B48" s="508" t="s">
        <v>1535</v>
      </c>
      <c r="C48" s="524"/>
      <c r="D48" s="524"/>
      <c r="E48" s="524"/>
      <c r="F48" s="524"/>
      <c r="G48" s="524"/>
      <c r="H48" s="524"/>
      <c r="I48" s="524"/>
      <c r="J48" s="524"/>
      <c r="K48" s="524"/>
      <c r="L48" s="524"/>
      <c r="M48" s="524"/>
      <c r="N48" s="524"/>
      <c r="O48" s="524"/>
      <c r="P48" s="524"/>
      <c r="Q48" s="524"/>
      <c r="R48" s="524"/>
      <c r="S48" s="524"/>
      <c r="T48" s="524"/>
      <c r="U48" s="524"/>
      <c r="V48" s="524"/>
      <c r="W48" s="524"/>
      <c r="X48" s="524"/>
      <c r="Y48" s="524"/>
      <c r="Z48" s="524"/>
      <c r="AA48" s="524"/>
      <c r="AB48" s="524"/>
      <c r="AC48" s="524"/>
      <c r="AD48" s="524"/>
      <c r="AE48" s="524"/>
      <c r="AF48" s="524"/>
      <c r="AG48" s="524"/>
      <c r="AH48" s="524"/>
      <c r="AI48" s="524"/>
      <c r="AJ48" s="524"/>
      <c r="AK48" s="524"/>
      <c r="AL48" s="524"/>
      <c r="AM48" s="524"/>
      <c r="AN48" s="524"/>
      <c r="AO48" s="524"/>
      <c r="AP48" s="524"/>
      <c r="AQ48" s="524"/>
      <c r="AR48" s="524"/>
      <c r="AS48" s="524"/>
      <c r="AT48" s="524"/>
      <c r="AU48" s="524"/>
      <c r="AV48" s="524"/>
      <c r="AW48" s="524"/>
      <c r="AX48" s="524"/>
      <c r="AY48" s="524"/>
      <c r="AZ48" s="524"/>
      <c r="BA48" s="524"/>
      <c r="BB48" s="524"/>
      <c r="BC48" s="524"/>
      <c r="BD48" s="524"/>
      <c r="BE48" s="524"/>
      <c r="BF48" s="524"/>
      <c r="BG48" s="524"/>
      <c r="BH48" s="524"/>
      <c r="BI48" s="524"/>
      <c r="BJ48" s="524"/>
      <c r="BK48" s="524"/>
      <c r="BL48" s="524"/>
      <c r="BM48" s="524"/>
      <c r="BN48" s="524"/>
      <c r="BO48" s="524"/>
      <c r="BP48" s="524"/>
      <c r="BQ48" s="524"/>
      <c r="BR48" s="524"/>
      <c r="BS48" s="524"/>
      <c r="BT48" s="524"/>
      <c r="BU48" s="524"/>
      <c r="BV48" s="524"/>
      <c r="BW48" s="524"/>
      <c r="BX48" s="524"/>
      <c r="BY48" s="524"/>
      <c r="BZ48" s="524"/>
      <c r="CA48" s="524"/>
      <c r="CB48" s="524"/>
      <c r="CC48" s="524"/>
      <c r="CD48" s="524"/>
      <c r="CE48" s="524"/>
      <c r="CF48" s="524"/>
      <c r="CG48" s="524"/>
      <c r="CH48" s="524"/>
      <c r="CI48" s="524"/>
      <c r="CJ48" s="656"/>
      <c r="CK48" s="524"/>
      <c r="CL48" s="524"/>
      <c r="CM48" s="525"/>
      <c r="CN48" s="678">
        <f t="shared" si="0"/>
        <v>0</v>
      </c>
      <c r="CO48" s="526"/>
    </row>
    <row r="49" spans="1:93" s="527" customFormat="1" ht="39.950000000000003" customHeight="1">
      <c r="A49" s="523" t="s">
        <v>1536</v>
      </c>
      <c r="B49" s="508" t="s">
        <v>1537</v>
      </c>
      <c r="C49" s="524"/>
      <c r="D49" s="524"/>
      <c r="E49" s="524"/>
      <c r="F49" s="524"/>
      <c r="G49" s="524"/>
      <c r="H49" s="524"/>
      <c r="I49" s="524"/>
      <c r="J49" s="524"/>
      <c r="K49" s="524"/>
      <c r="L49" s="524"/>
      <c r="M49" s="524"/>
      <c r="N49" s="524"/>
      <c r="O49" s="524"/>
      <c r="P49" s="524"/>
      <c r="Q49" s="524"/>
      <c r="R49" s="524"/>
      <c r="S49" s="524"/>
      <c r="T49" s="524"/>
      <c r="U49" s="524"/>
      <c r="V49" s="524"/>
      <c r="W49" s="524"/>
      <c r="X49" s="524"/>
      <c r="Y49" s="524"/>
      <c r="Z49" s="524"/>
      <c r="AA49" s="524"/>
      <c r="AB49" s="524"/>
      <c r="AC49" s="524"/>
      <c r="AD49" s="524"/>
      <c r="AE49" s="524"/>
      <c r="AF49" s="524"/>
      <c r="AG49" s="524"/>
      <c r="AH49" s="524"/>
      <c r="AI49" s="524"/>
      <c r="AJ49" s="524"/>
      <c r="AK49" s="524"/>
      <c r="AL49" s="524"/>
      <c r="AM49" s="524"/>
      <c r="AN49" s="524"/>
      <c r="AO49" s="524"/>
      <c r="AP49" s="524"/>
      <c r="AQ49" s="524"/>
      <c r="AR49" s="524"/>
      <c r="AS49" s="524"/>
      <c r="AT49" s="524"/>
      <c r="AU49" s="524"/>
      <c r="AV49" s="524"/>
      <c r="AW49" s="524"/>
      <c r="AX49" s="524"/>
      <c r="AY49" s="524"/>
      <c r="AZ49" s="524"/>
      <c r="BA49" s="524"/>
      <c r="BB49" s="524"/>
      <c r="BC49" s="524"/>
      <c r="BD49" s="524"/>
      <c r="BE49" s="524"/>
      <c r="BF49" s="524"/>
      <c r="BG49" s="524"/>
      <c r="BH49" s="524"/>
      <c r="BI49" s="524"/>
      <c r="BJ49" s="524"/>
      <c r="BK49" s="524"/>
      <c r="BL49" s="524"/>
      <c r="BM49" s="524"/>
      <c r="BN49" s="524"/>
      <c r="BO49" s="524"/>
      <c r="BP49" s="524"/>
      <c r="BQ49" s="524"/>
      <c r="BR49" s="524"/>
      <c r="BS49" s="524"/>
      <c r="BT49" s="524"/>
      <c r="BU49" s="524"/>
      <c r="BV49" s="524"/>
      <c r="BW49" s="524"/>
      <c r="BX49" s="524"/>
      <c r="BY49" s="524"/>
      <c r="BZ49" s="524"/>
      <c r="CA49" s="524"/>
      <c r="CB49" s="524"/>
      <c r="CC49" s="524"/>
      <c r="CD49" s="524"/>
      <c r="CE49" s="524"/>
      <c r="CF49" s="524"/>
      <c r="CG49" s="524"/>
      <c r="CH49" s="524"/>
      <c r="CI49" s="524"/>
      <c r="CJ49" s="656"/>
      <c r="CK49" s="524"/>
      <c r="CL49" s="529">
        <f>[4]ОтчетГБ!H13+[4]ОтчетГБ!H64+[4]ОтчетГБ!H178+[4]ОтчетГБ!H268+[4]ОтчетГБ!H273+[4]ОтчетГБ!H276+[4]ОтчетГБ!H278</f>
        <v>12841762.2031</v>
      </c>
      <c r="CM49" s="525"/>
      <c r="CN49" s="678">
        <f>SUM(C49:CM49)</f>
        <v>12841762.2031</v>
      </c>
      <c r="CO49" s="526"/>
    </row>
    <row r="50" spans="1:93" s="443" customFormat="1" ht="39.950000000000003" customHeight="1">
      <c r="A50" s="504" t="s">
        <v>1538</v>
      </c>
      <c r="B50" s="505" t="s">
        <v>1539</v>
      </c>
      <c r="C50" s="467"/>
      <c r="D50" s="467"/>
      <c r="E50" s="467"/>
      <c r="F50" s="467"/>
      <c r="G50" s="467"/>
      <c r="H50" s="467"/>
      <c r="I50" s="467"/>
      <c r="J50" s="467"/>
      <c r="K50" s="467"/>
      <c r="L50" s="467"/>
      <c r="M50" s="467"/>
      <c r="N50" s="467"/>
      <c r="O50" s="467"/>
      <c r="P50" s="467"/>
      <c r="Q50" s="467"/>
      <c r="R50" s="467"/>
      <c r="S50" s="467"/>
      <c r="T50" s="467"/>
      <c r="U50" s="467"/>
      <c r="V50" s="467"/>
      <c r="W50" s="467"/>
      <c r="X50" s="467"/>
      <c r="Y50" s="467"/>
      <c r="Z50" s="467"/>
      <c r="AA50" s="467"/>
      <c r="AB50" s="467"/>
      <c r="AC50" s="467"/>
      <c r="AD50" s="467"/>
      <c r="AE50" s="467"/>
      <c r="AF50" s="467"/>
      <c r="AG50" s="467"/>
      <c r="AH50" s="467"/>
      <c r="AI50" s="467"/>
      <c r="AJ50" s="467"/>
      <c r="AK50" s="467"/>
      <c r="AL50" s="467"/>
      <c r="AM50" s="467"/>
      <c r="AN50" s="467"/>
      <c r="AO50" s="467"/>
      <c r="AP50" s="467"/>
      <c r="AQ50" s="467"/>
      <c r="AR50" s="467"/>
      <c r="AS50" s="467"/>
      <c r="AT50" s="467"/>
      <c r="AU50" s="467"/>
      <c r="AV50" s="467"/>
      <c r="AW50" s="467"/>
      <c r="AX50" s="467"/>
      <c r="AY50" s="467"/>
      <c r="AZ50" s="467"/>
      <c r="BA50" s="467"/>
      <c r="BB50" s="467"/>
      <c r="BC50" s="467"/>
      <c r="BD50" s="467"/>
      <c r="BE50" s="467"/>
      <c r="BF50" s="467"/>
      <c r="BG50" s="467"/>
      <c r="BH50" s="467"/>
      <c r="BI50" s="467"/>
      <c r="BJ50" s="467"/>
      <c r="BK50" s="467"/>
      <c r="BL50" s="467"/>
      <c r="BM50" s="467"/>
      <c r="BN50" s="467"/>
      <c r="BO50" s="467"/>
      <c r="BP50" s="467"/>
      <c r="BQ50" s="467"/>
      <c r="BR50" s="467"/>
      <c r="BS50" s="467"/>
      <c r="BT50" s="467"/>
      <c r="BU50" s="467"/>
      <c r="BV50" s="467"/>
      <c r="BW50" s="467"/>
      <c r="BX50" s="467"/>
      <c r="BY50" s="467"/>
      <c r="BZ50" s="467"/>
      <c r="CA50" s="467"/>
      <c r="CB50" s="467"/>
      <c r="CC50" s="467"/>
      <c r="CD50" s="467"/>
      <c r="CE50" s="467"/>
      <c r="CF50" s="467"/>
      <c r="CG50" s="467"/>
      <c r="CH50" s="467"/>
      <c r="CI50" s="467"/>
      <c r="CJ50" s="655"/>
      <c r="CK50" s="467"/>
      <c r="CL50" s="467"/>
      <c r="CM50" s="442"/>
      <c r="CN50" s="678">
        <f t="shared" si="0"/>
        <v>0</v>
      </c>
      <c r="CO50" s="490"/>
    </row>
    <row r="51" spans="1:93" s="452" customFormat="1" ht="39.950000000000003" customHeight="1">
      <c r="A51" s="507" t="s">
        <v>1540</v>
      </c>
      <c r="B51" s="508" t="s">
        <v>1541</v>
      </c>
      <c r="C51" s="448"/>
      <c r="D51" s="448"/>
      <c r="E51" s="448"/>
      <c r="F51" s="448"/>
      <c r="G51" s="448"/>
      <c r="H51" s="448"/>
      <c r="I51" s="448"/>
      <c r="J51" s="448"/>
      <c r="K51" s="448"/>
      <c r="L51" s="448"/>
      <c r="M51" s="448"/>
      <c r="N51" s="448"/>
      <c r="O51" s="448"/>
      <c r="P51" s="448"/>
      <c r="Q51" s="448"/>
      <c r="R51" s="448"/>
      <c r="S51" s="448"/>
      <c r="T51" s="448"/>
      <c r="U51" s="448"/>
      <c r="V51" s="448"/>
      <c r="W51" s="448"/>
      <c r="X51" s="448"/>
      <c r="Y51" s="448"/>
      <c r="Z51" s="448"/>
      <c r="AA51" s="448"/>
      <c r="AB51" s="448"/>
      <c r="AC51" s="448"/>
      <c r="AD51" s="448"/>
      <c r="AE51" s="448"/>
      <c r="AF51" s="448"/>
      <c r="AG51" s="44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655"/>
      <c r="CK51" s="448"/>
      <c r="CL51" s="448"/>
      <c r="CM51" s="450"/>
      <c r="CN51" s="678">
        <f t="shared" si="0"/>
        <v>0</v>
      </c>
      <c r="CO51" s="483"/>
    </row>
    <row r="52" spans="1:93" s="461" customFormat="1" ht="39.950000000000003" customHeight="1">
      <c r="A52" s="531" t="s">
        <v>1542</v>
      </c>
      <c r="B52" s="515" t="s">
        <v>1543</v>
      </c>
      <c r="C52" s="458"/>
      <c r="D52" s="458"/>
      <c r="E52" s="458"/>
      <c r="F52" s="458"/>
      <c r="G52" s="458"/>
      <c r="H52" s="458"/>
      <c r="I52" s="458"/>
      <c r="J52" s="458"/>
      <c r="K52" s="458"/>
      <c r="L52" s="458"/>
      <c r="M52" s="458"/>
      <c r="N52" s="458"/>
      <c r="O52" s="458"/>
      <c r="P52" s="458"/>
      <c r="Q52" s="458"/>
      <c r="R52" s="458"/>
      <c r="S52" s="458"/>
      <c r="T52" s="458"/>
      <c r="U52" s="458"/>
      <c r="V52" s="458"/>
      <c r="W52" s="458"/>
      <c r="X52" s="458"/>
      <c r="Y52" s="458"/>
      <c r="Z52" s="458"/>
      <c r="AA52" s="458"/>
      <c r="AB52" s="458"/>
      <c r="AC52" s="458"/>
      <c r="AD52" s="458"/>
      <c r="AE52" s="458"/>
      <c r="AF52" s="458"/>
      <c r="AG52" s="458"/>
      <c r="AH52" s="458"/>
      <c r="AI52" s="458"/>
      <c r="AJ52" s="458"/>
      <c r="AK52" s="458"/>
      <c r="AL52" s="458"/>
      <c r="AM52" s="458"/>
      <c r="AN52" s="458"/>
      <c r="AO52" s="458"/>
      <c r="AP52" s="458"/>
      <c r="AQ52" s="458"/>
      <c r="AR52" s="458"/>
      <c r="AS52" s="458"/>
      <c r="AT52" s="458"/>
      <c r="AU52" s="458"/>
      <c r="AV52" s="458"/>
      <c r="AW52" s="458"/>
      <c r="AX52" s="458"/>
      <c r="AY52" s="458"/>
      <c r="AZ52" s="458"/>
      <c r="BA52" s="458"/>
      <c r="BB52" s="458"/>
      <c r="BC52" s="458"/>
      <c r="BD52" s="458"/>
      <c r="BE52" s="458"/>
      <c r="BF52" s="458"/>
      <c r="BG52" s="458"/>
      <c r="BH52" s="458"/>
      <c r="BI52" s="458"/>
      <c r="BJ52" s="458"/>
      <c r="BK52" s="458"/>
      <c r="BL52" s="458"/>
      <c r="BM52" s="458"/>
      <c r="BN52" s="458"/>
      <c r="BO52" s="458"/>
      <c r="BP52" s="458"/>
      <c r="BQ52" s="458"/>
      <c r="BR52" s="458"/>
      <c r="BS52" s="458"/>
      <c r="BT52" s="458"/>
      <c r="BU52" s="458"/>
      <c r="BV52" s="458"/>
      <c r="BW52" s="458"/>
      <c r="BX52" s="458"/>
      <c r="BY52" s="458"/>
      <c r="BZ52" s="458"/>
      <c r="CA52" s="458"/>
      <c r="CB52" s="458"/>
      <c r="CC52" s="458"/>
      <c r="CD52" s="458"/>
      <c r="CE52" s="458"/>
      <c r="CF52" s="458"/>
      <c r="CG52" s="458"/>
      <c r="CH52" s="458"/>
      <c r="CI52" s="458"/>
      <c r="CJ52" s="655"/>
      <c r="CK52" s="458"/>
      <c r="CL52" s="458"/>
      <c r="CM52" s="459"/>
      <c r="CN52" s="678">
        <f t="shared" si="0"/>
        <v>0</v>
      </c>
      <c r="CO52" s="484"/>
    </row>
    <row r="53" spans="1:93" s="478" customFormat="1" ht="39.950000000000003" customHeight="1">
      <c r="A53" s="532" t="s">
        <v>1544</v>
      </c>
      <c r="B53" s="533" t="s">
        <v>1545</v>
      </c>
      <c r="C53" s="474"/>
      <c r="D53" s="474"/>
      <c r="E53" s="474"/>
      <c r="F53" s="474"/>
      <c r="G53" s="474"/>
      <c r="H53" s="474"/>
      <c r="I53" s="474"/>
      <c r="J53" s="474"/>
      <c r="K53" s="474"/>
      <c r="L53" s="474"/>
      <c r="M53" s="474"/>
      <c r="N53" s="474"/>
      <c r="O53" s="474"/>
      <c r="P53" s="474"/>
      <c r="Q53" s="474"/>
      <c r="R53" s="474"/>
      <c r="S53" s="474"/>
      <c r="T53" s="474"/>
      <c r="U53" s="474"/>
      <c r="V53" s="474"/>
      <c r="W53" s="474"/>
      <c r="X53" s="474"/>
      <c r="Y53" s="474"/>
      <c r="Z53" s="474"/>
      <c r="AA53" s="474"/>
      <c r="AB53" s="474"/>
      <c r="AC53" s="474"/>
      <c r="AD53" s="474"/>
      <c r="AE53" s="474"/>
      <c r="AF53" s="474"/>
      <c r="AG53" s="474"/>
      <c r="AH53" s="474"/>
      <c r="AI53" s="474"/>
      <c r="AJ53" s="474"/>
      <c r="AK53" s="474"/>
      <c r="AL53" s="474"/>
      <c r="AM53" s="474"/>
      <c r="AN53" s="474"/>
      <c r="AO53" s="474"/>
      <c r="AP53" s="474"/>
      <c r="AQ53" s="474"/>
      <c r="AR53" s="474"/>
      <c r="AS53" s="474"/>
      <c r="AT53" s="474"/>
      <c r="AU53" s="474"/>
      <c r="AV53" s="474"/>
      <c r="AW53" s="474"/>
      <c r="AX53" s="474"/>
      <c r="AY53" s="474"/>
      <c r="AZ53" s="474"/>
      <c r="BA53" s="474"/>
      <c r="BB53" s="474"/>
      <c r="BC53" s="474"/>
      <c r="BD53" s="474"/>
      <c r="BE53" s="474"/>
      <c r="BF53" s="474"/>
      <c r="BG53" s="474"/>
      <c r="BH53" s="409">
        <f>[4]ОтчетГБ!H181+[4]ОтчетГБ!H182</f>
        <v>10535403.614499999</v>
      </c>
      <c r="BI53" s="474"/>
      <c r="BJ53" s="474"/>
      <c r="BK53" s="474"/>
      <c r="BL53" s="474"/>
      <c r="BM53" s="474"/>
      <c r="BN53" s="474"/>
      <c r="BO53" s="474"/>
      <c r="BP53" s="474"/>
      <c r="BQ53" s="474"/>
      <c r="BR53" s="474"/>
      <c r="BS53" s="474"/>
      <c r="BT53" s="474"/>
      <c r="BU53" s="474"/>
      <c r="BV53" s="474"/>
      <c r="BW53" s="474"/>
      <c r="BX53" s="474"/>
      <c r="BY53" s="474"/>
      <c r="BZ53" s="474"/>
      <c r="CA53" s="474"/>
      <c r="CB53" s="474"/>
      <c r="CC53" s="474"/>
      <c r="CD53" s="474"/>
      <c r="CE53" s="474"/>
      <c r="CF53" s="474"/>
      <c r="CG53" s="474"/>
      <c r="CH53" s="474"/>
      <c r="CI53" s="474"/>
      <c r="CJ53" s="655"/>
      <c r="CK53" s="474"/>
      <c r="CL53" s="474"/>
      <c r="CM53" s="477"/>
      <c r="CN53" s="678">
        <f t="shared" si="0"/>
        <v>10535403.614499999</v>
      </c>
      <c r="CO53" s="534"/>
    </row>
    <row r="54" spans="1:93" s="478" customFormat="1" ht="39.950000000000003" customHeight="1">
      <c r="A54" s="532" t="s">
        <v>1546</v>
      </c>
      <c r="B54" s="533" t="s">
        <v>1547</v>
      </c>
      <c r="C54" s="474"/>
      <c r="D54" s="474"/>
      <c r="E54" s="474"/>
      <c r="F54" s="474"/>
      <c r="G54" s="474"/>
      <c r="H54" s="474"/>
      <c r="I54" s="474"/>
      <c r="J54" s="474"/>
      <c r="K54" s="474"/>
      <c r="L54" s="474"/>
      <c r="M54" s="474"/>
      <c r="N54" s="474"/>
      <c r="O54" s="474"/>
      <c r="P54" s="474"/>
      <c r="Q54" s="474"/>
      <c r="R54" s="474"/>
      <c r="S54" s="474"/>
      <c r="T54" s="474"/>
      <c r="U54" s="474"/>
      <c r="V54" s="474"/>
      <c r="W54" s="474"/>
      <c r="X54" s="474"/>
      <c r="Y54" s="474"/>
      <c r="Z54" s="474"/>
      <c r="AA54" s="474"/>
      <c r="AB54" s="474"/>
      <c r="AC54" s="474"/>
      <c r="AD54" s="474"/>
      <c r="AE54" s="474"/>
      <c r="AF54" s="474"/>
      <c r="AG54" s="474"/>
      <c r="AH54" s="474"/>
      <c r="AI54" s="474"/>
      <c r="AJ54" s="474"/>
      <c r="AK54" s="474"/>
      <c r="AL54" s="474"/>
      <c r="AM54" s="474"/>
      <c r="AN54" s="474"/>
      <c r="AO54" s="474"/>
      <c r="AP54" s="474"/>
      <c r="AQ54" s="474"/>
      <c r="AR54" s="474"/>
      <c r="AS54" s="474"/>
      <c r="AT54" s="474"/>
      <c r="AU54" s="474"/>
      <c r="AV54" s="474"/>
      <c r="AW54" s="474"/>
      <c r="AX54" s="474"/>
      <c r="AY54" s="474"/>
      <c r="AZ54" s="474"/>
      <c r="BA54" s="474"/>
      <c r="BB54" s="474"/>
      <c r="BC54" s="474"/>
      <c r="BD54" s="474"/>
      <c r="BE54" s="474"/>
      <c r="BF54" s="474"/>
      <c r="BG54" s="474"/>
      <c r="BH54" s="474"/>
      <c r="BI54" s="409">
        <f>[4]ОтчетГБ!H202+[4]ОтчетГБ!H235</f>
        <v>1380873.4342999998</v>
      </c>
      <c r="BJ54" s="474"/>
      <c r="BK54" s="474"/>
      <c r="BL54" s="474"/>
      <c r="BM54" s="474"/>
      <c r="BN54" s="474"/>
      <c r="BO54" s="474"/>
      <c r="BP54" s="474"/>
      <c r="BQ54" s="474"/>
      <c r="BR54" s="474"/>
      <c r="BS54" s="474"/>
      <c r="BT54" s="474"/>
      <c r="BU54" s="474"/>
      <c r="BV54" s="474"/>
      <c r="BW54" s="474"/>
      <c r="BX54" s="474"/>
      <c r="BY54" s="474"/>
      <c r="BZ54" s="474"/>
      <c r="CA54" s="474"/>
      <c r="CB54" s="474"/>
      <c r="CC54" s="474"/>
      <c r="CD54" s="474"/>
      <c r="CE54" s="474"/>
      <c r="CF54" s="474"/>
      <c r="CG54" s="474"/>
      <c r="CH54" s="474"/>
      <c r="CI54" s="474"/>
      <c r="CJ54" s="655"/>
      <c r="CK54" s="474"/>
      <c r="CL54" s="474"/>
      <c r="CM54" s="477"/>
      <c r="CN54" s="678">
        <f t="shared" si="0"/>
        <v>1380873.4342999998</v>
      </c>
      <c r="CO54" s="534"/>
    </row>
    <row r="55" spans="1:93" s="478" customFormat="1" ht="39.950000000000003" hidden="1" customHeight="1">
      <c r="A55" s="535" t="s">
        <v>1548</v>
      </c>
      <c r="B55" s="536" t="s">
        <v>1549</v>
      </c>
      <c r="C55" s="474"/>
      <c r="D55" s="474"/>
      <c r="E55" s="474"/>
      <c r="F55" s="474"/>
      <c r="G55" s="474"/>
      <c r="H55" s="474"/>
      <c r="I55" s="474"/>
      <c r="J55" s="474"/>
      <c r="K55" s="474"/>
      <c r="L55" s="474"/>
      <c r="M55" s="474"/>
      <c r="N55" s="474"/>
      <c r="O55" s="474"/>
      <c r="P55" s="474"/>
      <c r="Q55" s="474"/>
      <c r="R55" s="474"/>
      <c r="S55" s="474"/>
      <c r="T55" s="474"/>
      <c r="U55" s="474"/>
      <c r="V55" s="474"/>
      <c r="W55" s="474"/>
      <c r="X55" s="474"/>
      <c r="Y55" s="474"/>
      <c r="Z55" s="474"/>
      <c r="AA55" s="474"/>
      <c r="AB55" s="474"/>
      <c r="AC55" s="474"/>
      <c r="AD55" s="474"/>
      <c r="AE55" s="474"/>
      <c r="AF55" s="474"/>
      <c r="AG55" s="474"/>
      <c r="AH55" s="474"/>
      <c r="AI55" s="474"/>
      <c r="AJ55" s="474"/>
      <c r="AK55" s="474"/>
      <c r="AL55" s="474"/>
      <c r="AM55" s="474"/>
      <c r="AN55" s="474"/>
      <c r="AO55" s="474"/>
      <c r="AP55" s="474"/>
      <c r="AQ55" s="474"/>
      <c r="AR55" s="474"/>
      <c r="AS55" s="474"/>
      <c r="AT55" s="474"/>
      <c r="AU55" s="474"/>
      <c r="AV55" s="474"/>
      <c r="AW55" s="474"/>
      <c r="AX55" s="474"/>
      <c r="AY55" s="474"/>
      <c r="AZ55" s="474"/>
      <c r="BA55" s="474"/>
      <c r="BB55" s="474"/>
      <c r="BC55" s="474"/>
      <c r="BD55" s="474"/>
      <c r="BE55" s="474"/>
      <c r="BF55" s="474"/>
      <c r="BG55" s="474"/>
      <c r="BH55" s="474"/>
      <c r="BI55" s="474"/>
      <c r="BJ55" s="474"/>
      <c r="BK55" s="474"/>
      <c r="BL55" s="474"/>
      <c r="BM55" s="474"/>
      <c r="BN55" s="474"/>
      <c r="BO55" s="474"/>
      <c r="BP55" s="474"/>
      <c r="BQ55" s="474"/>
      <c r="BR55" s="474"/>
      <c r="BS55" s="474"/>
      <c r="BT55" s="474"/>
      <c r="BU55" s="474"/>
      <c r="BV55" s="474"/>
      <c r="BW55" s="474"/>
      <c r="BX55" s="474"/>
      <c r="BY55" s="474"/>
      <c r="BZ55" s="474"/>
      <c r="CA55" s="474"/>
      <c r="CB55" s="474"/>
      <c r="CC55" s="474"/>
      <c r="CD55" s="474"/>
      <c r="CE55" s="474"/>
      <c r="CF55" s="474"/>
      <c r="CG55" s="474"/>
      <c r="CH55" s="474"/>
      <c r="CI55" s="474"/>
      <c r="CJ55" s="655"/>
      <c r="CK55" s="474"/>
      <c r="CL55" s="474"/>
      <c r="CM55" s="477"/>
      <c r="CN55" s="678">
        <f t="shared" si="0"/>
        <v>0</v>
      </c>
      <c r="CO55" s="534"/>
    </row>
    <row r="56" spans="1:93" s="478" customFormat="1" ht="39.950000000000003" hidden="1" customHeight="1">
      <c r="A56" s="537" t="s">
        <v>1550</v>
      </c>
      <c r="B56" s="536" t="s">
        <v>1551</v>
      </c>
      <c r="C56" s="474"/>
      <c r="D56" s="474"/>
      <c r="E56" s="474"/>
      <c r="F56" s="474"/>
      <c r="G56" s="474"/>
      <c r="H56" s="474"/>
      <c r="I56" s="474"/>
      <c r="J56" s="474"/>
      <c r="K56" s="474"/>
      <c r="L56" s="474"/>
      <c r="M56" s="474"/>
      <c r="N56" s="474"/>
      <c r="O56" s="474"/>
      <c r="P56" s="474"/>
      <c r="Q56" s="474"/>
      <c r="R56" s="474"/>
      <c r="S56" s="474"/>
      <c r="T56" s="474"/>
      <c r="U56" s="474"/>
      <c r="V56" s="474"/>
      <c r="W56" s="474"/>
      <c r="X56" s="474"/>
      <c r="Y56" s="474"/>
      <c r="Z56" s="474"/>
      <c r="AA56" s="474"/>
      <c r="AB56" s="474"/>
      <c r="AC56" s="474"/>
      <c r="AD56" s="474"/>
      <c r="AE56" s="474"/>
      <c r="AF56" s="474"/>
      <c r="AG56" s="474"/>
      <c r="AH56" s="474"/>
      <c r="AI56" s="474"/>
      <c r="AJ56" s="474"/>
      <c r="AK56" s="474"/>
      <c r="AL56" s="474"/>
      <c r="AM56" s="474"/>
      <c r="AN56" s="474"/>
      <c r="AO56" s="474"/>
      <c r="AP56" s="474"/>
      <c r="AQ56" s="474"/>
      <c r="AR56" s="474"/>
      <c r="AS56" s="474"/>
      <c r="AT56" s="474"/>
      <c r="AU56" s="474"/>
      <c r="AV56" s="474"/>
      <c r="AW56" s="474"/>
      <c r="AX56" s="474"/>
      <c r="AY56" s="474"/>
      <c r="AZ56" s="474"/>
      <c r="BA56" s="474"/>
      <c r="BB56" s="474"/>
      <c r="BC56" s="474"/>
      <c r="BD56" s="474"/>
      <c r="BE56" s="474"/>
      <c r="BF56" s="474"/>
      <c r="BG56" s="474"/>
      <c r="BH56" s="474"/>
      <c r="BI56" s="474"/>
      <c r="BJ56" s="474"/>
      <c r="BK56" s="474"/>
      <c r="BL56" s="474"/>
      <c r="BM56" s="474"/>
      <c r="BN56" s="474"/>
      <c r="BO56" s="474"/>
      <c r="BP56" s="474"/>
      <c r="BQ56" s="474"/>
      <c r="BR56" s="474"/>
      <c r="BS56" s="474"/>
      <c r="BT56" s="474"/>
      <c r="BU56" s="474"/>
      <c r="BV56" s="474"/>
      <c r="BW56" s="474"/>
      <c r="BX56" s="474"/>
      <c r="BY56" s="474"/>
      <c r="BZ56" s="474"/>
      <c r="CA56" s="474"/>
      <c r="CB56" s="474"/>
      <c r="CC56" s="474"/>
      <c r="CD56" s="474"/>
      <c r="CE56" s="474"/>
      <c r="CF56" s="474"/>
      <c r="CG56" s="474"/>
      <c r="CH56" s="474"/>
      <c r="CI56" s="474"/>
      <c r="CJ56" s="655"/>
      <c r="CK56" s="474"/>
      <c r="CL56" s="474"/>
      <c r="CM56" s="477"/>
      <c r="CN56" s="678">
        <f t="shared" si="0"/>
        <v>0</v>
      </c>
      <c r="CO56" s="534"/>
    </row>
    <row r="57" spans="1:93" s="478" customFormat="1" ht="39.950000000000003" hidden="1" customHeight="1">
      <c r="A57" s="537" t="s">
        <v>1552</v>
      </c>
      <c r="B57" s="536" t="s">
        <v>1553</v>
      </c>
      <c r="C57" s="474"/>
      <c r="D57" s="474"/>
      <c r="E57" s="474"/>
      <c r="F57" s="474"/>
      <c r="G57" s="474"/>
      <c r="H57" s="474"/>
      <c r="I57" s="474"/>
      <c r="J57" s="474"/>
      <c r="K57" s="474"/>
      <c r="L57" s="474"/>
      <c r="M57" s="474"/>
      <c r="N57" s="474"/>
      <c r="O57" s="474"/>
      <c r="P57" s="474"/>
      <c r="Q57" s="474"/>
      <c r="R57" s="474"/>
      <c r="S57" s="474"/>
      <c r="T57" s="474"/>
      <c r="U57" s="474"/>
      <c r="V57" s="474"/>
      <c r="W57" s="474"/>
      <c r="X57" s="474"/>
      <c r="Y57" s="474"/>
      <c r="Z57" s="474"/>
      <c r="AA57" s="474"/>
      <c r="AB57" s="474"/>
      <c r="AC57" s="474"/>
      <c r="AD57" s="474"/>
      <c r="AE57" s="474"/>
      <c r="AF57" s="474"/>
      <c r="AG57" s="474"/>
      <c r="AH57" s="474"/>
      <c r="AI57" s="474"/>
      <c r="AJ57" s="474"/>
      <c r="AK57" s="474"/>
      <c r="AL57" s="474"/>
      <c r="AM57" s="474"/>
      <c r="AN57" s="474"/>
      <c r="AO57" s="474"/>
      <c r="AP57" s="474"/>
      <c r="AQ57" s="474"/>
      <c r="AR57" s="474"/>
      <c r="AS57" s="474"/>
      <c r="AT57" s="474"/>
      <c r="AU57" s="474"/>
      <c r="AV57" s="474"/>
      <c r="AW57" s="474"/>
      <c r="AX57" s="474"/>
      <c r="AY57" s="474"/>
      <c r="AZ57" s="474"/>
      <c r="BA57" s="474"/>
      <c r="BB57" s="474"/>
      <c r="BC57" s="474"/>
      <c r="BD57" s="474"/>
      <c r="BE57" s="474"/>
      <c r="BF57" s="474"/>
      <c r="BG57" s="474"/>
      <c r="BH57" s="474"/>
      <c r="BI57" s="474"/>
      <c r="BJ57" s="474"/>
      <c r="BK57" s="474"/>
      <c r="BL57" s="474"/>
      <c r="BM57" s="474"/>
      <c r="BN57" s="474"/>
      <c r="BO57" s="474"/>
      <c r="BP57" s="474"/>
      <c r="BQ57" s="474"/>
      <c r="BR57" s="474"/>
      <c r="BS57" s="474"/>
      <c r="BT57" s="474"/>
      <c r="BU57" s="474"/>
      <c r="BV57" s="474"/>
      <c r="BW57" s="474"/>
      <c r="BX57" s="474"/>
      <c r="BY57" s="474"/>
      <c r="BZ57" s="474"/>
      <c r="CA57" s="474"/>
      <c r="CB57" s="474"/>
      <c r="CC57" s="474"/>
      <c r="CD57" s="474"/>
      <c r="CE57" s="474"/>
      <c r="CF57" s="474"/>
      <c r="CG57" s="474"/>
      <c r="CH57" s="474"/>
      <c r="CI57" s="474"/>
      <c r="CJ57" s="655"/>
      <c r="CK57" s="474"/>
      <c r="CL57" s="474"/>
      <c r="CM57" s="477"/>
      <c r="CN57" s="678">
        <f t="shared" si="0"/>
        <v>0</v>
      </c>
      <c r="CO57" s="534"/>
    </row>
    <row r="58" spans="1:93" s="478" customFormat="1" ht="39.950000000000003" customHeight="1">
      <c r="A58" s="538" t="s">
        <v>1554</v>
      </c>
      <c r="B58" s="533" t="s">
        <v>1555</v>
      </c>
      <c r="C58" s="474"/>
      <c r="D58" s="474"/>
      <c r="E58" s="474"/>
      <c r="F58" s="474"/>
      <c r="G58" s="474"/>
      <c r="H58" s="474"/>
      <c r="I58" s="474"/>
      <c r="J58" s="474"/>
      <c r="K58" s="474"/>
      <c r="L58" s="474"/>
      <c r="M58" s="474"/>
      <c r="N58" s="474"/>
      <c r="O58" s="474"/>
      <c r="P58" s="474"/>
      <c r="Q58" s="474"/>
      <c r="R58" s="474"/>
      <c r="S58" s="474"/>
      <c r="T58" s="474"/>
      <c r="U58" s="474"/>
      <c r="V58" s="474"/>
      <c r="W58" s="474"/>
      <c r="X58" s="474"/>
      <c r="Y58" s="474"/>
      <c r="Z58" s="474"/>
      <c r="AA58" s="474"/>
      <c r="AB58" s="474"/>
      <c r="AC58" s="474"/>
      <c r="AD58" s="474"/>
      <c r="AE58" s="474"/>
      <c r="AF58" s="474"/>
      <c r="AG58" s="474"/>
      <c r="AH58" s="474"/>
      <c r="AI58" s="474"/>
      <c r="AJ58" s="474"/>
      <c r="AK58" s="474"/>
      <c r="AL58" s="474"/>
      <c r="AM58" s="474"/>
      <c r="AN58" s="474"/>
      <c r="AO58" s="474"/>
      <c r="AP58" s="474"/>
      <c r="AQ58" s="474"/>
      <c r="AR58" s="474"/>
      <c r="AS58" s="474"/>
      <c r="AT58" s="474"/>
      <c r="AU58" s="474"/>
      <c r="AV58" s="474"/>
      <c r="AW58" s="474"/>
      <c r="AX58" s="474"/>
      <c r="AY58" s="474"/>
      <c r="AZ58" s="474"/>
      <c r="BA58" s="474"/>
      <c r="BB58" s="474"/>
      <c r="BC58" s="474"/>
      <c r="BD58" s="474"/>
      <c r="BE58" s="474"/>
      <c r="BF58" s="652"/>
      <c r="BG58" s="474"/>
      <c r="BH58" s="474"/>
      <c r="BI58" s="474"/>
      <c r="BJ58" s="474"/>
      <c r="BK58" s="474"/>
      <c r="BL58" s="474"/>
      <c r="BM58" s="474"/>
      <c r="BN58" s="474"/>
      <c r="BO58" s="474"/>
      <c r="BP58" s="474"/>
      <c r="BQ58" s="474"/>
      <c r="BR58" s="474"/>
      <c r="BS58" s="474"/>
      <c r="BT58" s="458"/>
      <c r="BU58" s="474"/>
      <c r="BV58" s="474"/>
      <c r="BW58" s="474"/>
      <c r="BX58" s="474"/>
      <c r="BY58" s="474"/>
      <c r="BZ58" s="474"/>
      <c r="CA58" s="474"/>
      <c r="CB58" s="474"/>
      <c r="CC58" s="474"/>
      <c r="CD58" s="474"/>
      <c r="CE58" s="474"/>
      <c r="CF58" s="474"/>
      <c r="CG58" s="474"/>
      <c r="CH58" s="474"/>
      <c r="CI58" s="474"/>
      <c r="CJ58" s="655"/>
      <c r="CK58" s="474"/>
      <c r="CL58" s="529">
        <f>'FS-HF2'!Q6</f>
        <v>1134447.8</v>
      </c>
      <c r="CM58" s="477"/>
      <c r="CN58" s="678">
        <f t="shared" si="0"/>
        <v>1134447.8</v>
      </c>
      <c r="CO58" s="534"/>
    </row>
    <row r="59" spans="1:93" s="452" customFormat="1" ht="39.950000000000003" customHeight="1">
      <c r="A59" s="507" t="s">
        <v>1556</v>
      </c>
      <c r="B59" s="508" t="s">
        <v>1389</v>
      </c>
      <c r="C59" s="448"/>
      <c r="D59" s="448"/>
      <c r="E59" s="448"/>
      <c r="F59" s="448"/>
      <c r="G59" s="448"/>
      <c r="H59" s="448"/>
      <c r="I59" s="448"/>
      <c r="J59" s="448"/>
      <c r="K59" s="448"/>
      <c r="L59" s="448"/>
      <c r="M59" s="448"/>
      <c r="N59" s="448"/>
      <c r="O59" s="448"/>
      <c r="P59" s="448"/>
      <c r="Q59" s="448"/>
      <c r="R59" s="448"/>
      <c r="S59" s="448"/>
      <c r="T59" s="448"/>
      <c r="U59" s="448"/>
      <c r="V59" s="448"/>
      <c r="W59" s="448"/>
      <c r="X59" s="448"/>
      <c r="Y59" s="448"/>
      <c r="Z59" s="448"/>
      <c r="AA59" s="448"/>
      <c r="AB59" s="448"/>
      <c r="AC59" s="448"/>
      <c r="AD59" s="448"/>
      <c r="AE59" s="448"/>
      <c r="AF59" s="448"/>
      <c r="AG59" s="44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09">
        <f>'HF-HP2'!AK62</f>
        <v>9001196</v>
      </c>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655"/>
      <c r="CK59" s="448"/>
      <c r="CL59" s="448"/>
      <c r="CM59" s="450"/>
      <c r="CN59" s="678">
        <f t="shared" si="0"/>
        <v>9001196</v>
      </c>
      <c r="CO59" s="483"/>
    </row>
    <row r="60" spans="1:93" s="452" customFormat="1" ht="39.950000000000003" customHeight="1">
      <c r="A60" s="519" t="s">
        <v>1557</v>
      </c>
      <c r="B60" s="520" t="s">
        <v>1391</v>
      </c>
      <c r="C60" s="448"/>
      <c r="D60" s="448"/>
      <c r="E60" s="448"/>
      <c r="F60" s="448"/>
      <c r="G60" s="448"/>
      <c r="H60" s="448"/>
      <c r="I60" s="448"/>
      <c r="J60" s="448"/>
      <c r="K60" s="448"/>
      <c r="L60" s="448"/>
      <c r="M60" s="448"/>
      <c r="N60" s="448"/>
      <c r="O60" s="448"/>
      <c r="P60" s="448"/>
      <c r="Q60" s="448"/>
      <c r="R60" s="448"/>
      <c r="S60" s="448"/>
      <c r="T60" s="448"/>
      <c r="U60" s="448"/>
      <c r="V60" s="448"/>
      <c r="W60" s="448"/>
      <c r="X60" s="448"/>
      <c r="Y60" s="448"/>
      <c r="Z60" s="448"/>
      <c r="AA60" s="448"/>
      <c r="AB60" s="448"/>
      <c r="AC60" s="448"/>
      <c r="AD60" s="448"/>
      <c r="AE60" s="448"/>
      <c r="AF60" s="448"/>
      <c r="AG60" s="44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655"/>
      <c r="CK60" s="448"/>
      <c r="CL60" s="448"/>
      <c r="CM60" s="450"/>
      <c r="CN60" s="678">
        <f t="shared" si="0"/>
        <v>0</v>
      </c>
      <c r="CO60" s="483"/>
    </row>
    <row r="61" spans="1:93" s="443" customFormat="1" ht="39.950000000000003" customHeight="1">
      <c r="A61" s="504" t="s">
        <v>1558</v>
      </c>
      <c r="B61" s="505" t="s">
        <v>1559</v>
      </c>
      <c r="C61" s="467"/>
      <c r="D61" s="467"/>
      <c r="E61" s="467"/>
      <c r="F61" s="467"/>
      <c r="G61" s="467"/>
      <c r="H61" s="467"/>
      <c r="I61" s="467"/>
      <c r="J61" s="467"/>
      <c r="K61" s="467"/>
      <c r="L61" s="467"/>
      <c r="M61" s="467"/>
      <c r="N61" s="467"/>
      <c r="O61" s="467"/>
      <c r="P61" s="467"/>
      <c r="Q61" s="467"/>
      <c r="R61" s="467"/>
      <c r="S61" s="467"/>
      <c r="T61" s="467"/>
      <c r="U61" s="467"/>
      <c r="V61" s="467"/>
      <c r="W61" s="467"/>
      <c r="X61" s="467"/>
      <c r="Y61" s="467"/>
      <c r="Z61" s="467"/>
      <c r="AA61" s="467"/>
      <c r="AB61" s="467"/>
      <c r="AC61" s="467"/>
      <c r="AD61" s="467"/>
      <c r="AE61" s="467"/>
      <c r="AF61" s="467"/>
      <c r="AG61" s="467"/>
      <c r="AH61" s="467"/>
      <c r="AI61" s="467"/>
      <c r="AJ61" s="467"/>
      <c r="AK61" s="467"/>
      <c r="AL61" s="467"/>
      <c r="AM61" s="467"/>
      <c r="AN61" s="467"/>
      <c r="AO61" s="467"/>
      <c r="AP61" s="467"/>
      <c r="AQ61" s="467"/>
      <c r="AR61" s="467"/>
      <c r="AS61" s="467"/>
      <c r="AT61" s="467"/>
      <c r="AU61" s="467"/>
      <c r="AV61" s="467"/>
      <c r="AW61" s="467"/>
      <c r="AX61" s="467"/>
      <c r="AY61" s="467"/>
      <c r="AZ61" s="467"/>
      <c r="BA61" s="467"/>
      <c r="BB61" s="467"/>
      <c r="BC61" s="467"/>
      <c r="BD61" s="467"/>
      <c r="BE61" s="467"/>
      <c r="BF61" s="467"/>
      <c r="BG61" s="467"/>
      <c r="BH61" s="467"/>
      <c r="BI61" s="467"/>
      <c r="BJ61" s="467"/>
      <c r="BK61" s="467"/>
      <c r="BL61" s="467"/>
      <c r="BM61" s="467"/>
      <c r="BN61" s="467"/>
      <c r="BO61" s="467"/>
      <c r="BP61" s="467"/>
      <c r="BQ61" s="467"/>
      <c r="BR61" s="467"/>
      <c r="BS61" s="467"/>
      <c r="BT61" s="467"/>
      <c r="BU61" s="467"/>
      <c r="BV61" s="467"/>
      <c r="BW61" s="467"/>
      <c r="BX61" s="467"/>
      <c r="BY61" s="467"/>
      <c r="BZ61" s="467"/>
      <c r="CA61" s="467"/>
      <c r="CB61" s="467"/>
      <c r="CC61" s="467"/>
      <c r="CD61" s="467"/>
      <c r="CE61" s="467"/>
      <c r="CF61" s="467"/>
      <c r="CG61" s="467"/>
      <c r="CH61" s="467"/>
      <c r="CI61" s="467"/>
      <c r="CJ61" s="655"/>
      <c r="CK61" s="467"/>
      <c r="CL61" s="467"/>
      <c r="CM61" s="442"/>
      <c r="CN61" s="678">
        <f t="shared" si="0"/>
        <v>0</v>
      </c>
      <c r="CO61" s="490"/>
    </row>
    <row r="62" spans="1:93" s="452" customFormat="1" ht="39.950000000000003" customHeight="1">
      <c r="A62" s="539" t="s">
        <v>1560</v>
      </c>
      <c r="B62" s="540" t="s">
        <v>1561</v>
      </c>
      <c r="C62" s="448"/>
      <c r="D62" s="448"/>
      <c r="E62" s="409"/>
      <c r="F62" s="448"/>
      <c r="G62" s="448"/>
      <c r="H62" s="448"/>
      <c r="I62" s="448"/>
      <c r="J62" s="448"/>
      <c r="K62" s="448"/>
      <c r="L62" s="448"/>
      <c r="M62" s="448"/>
      <c r="N62" s="448"/>
      <c r="O62" s="448"/>
      <c r="P62" s="448"/>
      <c r="Q62" s="448"/>
      <c r="R62" s="448"/>
      <c r="S62" s="448"/>
      <c r="T62" s="448"/>
      <c r="U62" s="448"/>
      <c r="V62" s="448"/>
      <c r="W62" s="448"/>
      <c r="X62" s="448"/>
      <c r="Y62" s="448"/>
      <c r="Z62" s="448"/>
      <c r="AA62" s="448"/>
      <c r="AB62" s="448"/>
      <c r="AC62" s="448"/>
      <c r="AD62" s="448"/>
      <c r="AE62" s="448"/>
      <c r="AF62" s="448"/>
      <c r="AG62" s="44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655"/>
      <c r="CK62" s="448"/>
      <c r="CL62" s="409"/>
      <c r="CM62" s="450"/>
      <c r="CN62" s="678"/>
      <c r="CO62" s="483"/>
    </row>
    <row r="63" spans="1:93" s="452" customFormat="1" ht="39.950000000000003" customHeight="1">
      <c r="A63" s="541" t="s">
        <v>1562</v>
      </c>
      <c r="B63" s="542" t="s">
        <v>1563</v>
      </c>
      <c r="C63" s="448"/>
      <c r="D63" s="448"/>
      <c r="E63" s="448"/>
      <c r="F63" s="448"/>
      <c r="G63" s="448"/>
      <c r="H63" s="448"/>
      <c r="I63" s="448"/>
      <c r="J63" s="448"/>
      <c r="K63" s="448"/>
      <c r="L63" s="448"/>
      <c r="M63" s="448"/>
      <c r="N63" s="448"/>
      <c r="O63" s="448"/>
      <c r="P63" s="448"/>
      <c r="Q63" s="448"/>
      <c r="R63" s="448"/>
      <c r="S63" s="448"/>
      <c r="T63" s="448"/>
      <c r="U63" s="448"/>
      <c r="V63" s="448"/>
      <c r="W63" s="448"/>
      <c r="X63" s="448"/>
      <c r="Y63" s="448"/>
      <c r="Z63" s="448"/>
      <c r="AA63" s="448"/>
      <c r="AB63" s="448"/>
      <c r="AC63" s="448"/>
      <c r="AD63" s="448"/>
      <c r="AE63" s="448"/>
      <c r="AF63" s="448"/>
      <c r="AG63" s="44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655"/>
      <c r="CK63" s="448"/>
      <c r="CL63" s="448"/>
      <c r="CM63" s="450"/>
      <c r="CN63" s="678"/>
      <c r="CO63" s="483"/>
    </row>
    <row r="64" spans="1:93" s="461" customFormat="1" ht="39.950000000000003" customHeight="1">
      <c r="A64" s="543" t="s">
        <v>1564</v>
      </c>
      <c r="B64" s="544" t="s">
        <v>1565</v>
      </c>
      <c r="C64" s="458"/>
      <c r="D64" s="458"/>
      <c r="E64" s="458"/>
      <c r="F64" s="458"/>
      <c r="G64" s="458"/>
      <c r="H64" s="458"/>
      <c r="I64" s="458"/>
      <c r="J64" s="458"/>
      <c r="K64" s="458"/>
      <c r="L64" s="458"/>
      <c r="M64" s="458"/>
      <c r="N64" s="458"/>
      <c r="O64" s="458"/>
      <c r="P64" s="458"/>
      <c r="Q64" s="458"/>
      <c r="R64" s="458"/>
      <c r="S64" s="458"/>
      <c r="T64" s="458"/>
      <c r="U64" s="458"/>
      <c r="V64" s="458"/>
      <c r="W64" s="458"/>
      <c r="X64" s="458"/>
      <c r="Y64" s="458"/>
      <c r="Z64" s="458"/>
      <c r="AA64" s="458"/>
      <c r="AB64" s="458"/>
      <c r="AC64" s="458"/>
      <c r="AD64" s="458"/>
      <c r="AE64" s="458"/>
      <c r="AF64" s="458"/>
      <c r="AG64" s="458"/>
      <c r="AH64" s="458"/>
      <c r="AI64" s="458"/>
      <c r="AJ64" s="458"/>
      <c r="AK64" s="458"/>
      <c r="AL64" s="458"/>
      <c r="AM64" s="458"/>
      <c r="AN64" s="458"/>
      <c r="AO64" s="458"/>
      <c r="AP64" s="458"/>
      <c r="AQ64" s="458"/>
      <c r="AR64" s="458"/>
      <c r="AS64" s="458"/>
      <c r="AT64" s="458"/>
      <c r="AU64" s="458"/>
      <c r="AV64" s="458"/>
      <c r="AW64" s="458"/>
      <c r="AX64" s="458"/>
      <c r="AY64" s="458"/>
      <c r="AZ64" s="458"/>
      <c r="BA64" s="458"/>
      <c r="BB64" s="458"/>
      <c r="BC64" s="458"/>
      <c r="BD64" s="458"/>
      <c r="BE64" s="458"/>
      <c r="BF64" s="458"/>
      <c r="BG64" s="458"/>
      <c r="BH64" s="458"/>
      <c r="BI64" s="458"/>
      <c r="BJ64" s="458"/>
      <c r="BK64" s="458"/>
      <c r="BL64" s="458"/>
      <c r="BM64" s="458"/>
      <c r="BN64" s="458"/>
      <c r="BO64" s="458"/>
      <c r="BP64" s="458"/>
      <c r="BQ64" s="458"/>
      <c r="BR64" s="458"/>
      <c r="BS64" s="458"/>
      <c r="BT64" s="458"/>
      <c r="BU64" s="458"/>
      <c r="BV64" s="409"/>
      <c r="BW64" s="458"/>
      <c r="BX64" s="409"/>
      <c r="BY64" s="458"/>
      <c r="BZ64" s="458"/>
      <c r="CA64" s="458"/>
      <c r="CB64" s="458"/>
      <c r="CC64" s="458"/>
      <c r="CD64" s="458"/>
      <c r="CE64" s="458"/>
      <c r="CF64" s="458"/>
      <c r="CG64" s="458"/>
      <c r="CH64" s="458"/>
      <c r="CI64" s="458"/>
      <c r="CJ64" s="655"/>
      <c r="CK64" s="458"/>
      <c r="CL64" s="458"/>
      <c r="CM64" s="459"/>
      <c r="CN64" s="678"/>
      <c r="CO64" s="484"/>
    </row>
    <row r="65" spans="1:93" s="461" customFormat="1" ht="39.950000000000003" customHeight="1">
      <c r="A65" s="509" t="s">
        <v>1566</v>
      </c>
      <c r="B65" s="510" t="s">
        <v>1848</v>
      </c>
      <c r="C65" s="458"/>
      <c r="D65" s="458"/>
      <c r="E65" s="458"/>
      <c r="F65" s="458"/>
      <c r="G65" s="458"/>
      <c r="H65" s="458"/>
      <c r="I65" s="458"/>
      <c r="J65" s="458"/>
      <c r="K65" s="458"/>
      <c r="L65" s="458"/>
      <c r="M65" s="458"/>
      <c r="N65" s="458"/>
      <c r="O65" s="458"/>
      <c r="P65" s="458"/>
      <c r="Q65" s="458"/>
      <c r="R65" s="458"/>
      <c r="S65" s="458"/>
      <c r="T65" s="458"/>
      <c r="U65" s="458"/>
      <c r="V65" s="458"/>
      <c r="W65" s="458"/>
      <c r="X65" s="458"/>
      <c r="Y65" s="458"/>
      <c r="Z65" s="458"/>
      <c r="AA65" s="458"/>
      <c r="AB65" s="458"/>
      <c r="AC65" s="458"/>
      <c r="AD65" s="458"/>
      <c r="AE65" s="458"/>
      <c r="AF65" s="458"/>
      <c r="AG65" s="458"/>
      <c r="AH65" s="458"/>
      <c r="AI65" s="458"/>
      <c r="AJ65" s="458"/>
      <c r="AK65" s="458"/>
      <c r="AL65" s="458"/>
      <c r="AM65" s="458"/>
      <c r="AN65" s="458"/>
      <c r="AO65" s="458"/>
      <c r="AP65" s="458"/>
      <c r="AQ65" s="458"/>
      <c r="AR65" s="458"/>
      <c r="AS65" s="458"/>
      <c r="AT65" s="458"/>
      <c r="AU65" s="458"/>
      <c r="AV65" s="458"/>
      <c r="AW65" s="458"/>
      <c r="AX65" s="458"/>
      <c r="AY65" s="458"/>
      <c r="AZ65" s="458"/>
      <c r="BA65" s="458"/>
      <c r="BB65" s="458"/>
      <c r="BC65" s="458"/>
      <c r="BD65" s="458"/>
      <c r="BE65" s="458"/>
      <c r="BF65" s="458"/>
      <c r="BG65" s="458"/>
      <c r="BH65" s="458"/>
      <c r="BI65" s="458"/>
      <c r="BJ65" s="458"/>
      <c r="BK65" s="458"/>
      <c r="BL65" s="458"/>
      <c r="BM65" s="458"/>
      <c r="BN65" s="458"/>
      <c r="BO65" s="458"/>
      <c r="BP65" s="458"/>
      <c r="BQ65" s="458"/>
      <c r="BR65" s="458"/>
      <c r="BS65" s="458"/>
      <c r="BT65" s="458"/>
      <c r="BU65" s="458"/>
      <c r="BV65" s="458"/>
      <c r="BW65" s="458"/>
      <c r="BX65" s="458"/>
      <c r="BY65" s="409"/>
      <c r="BZ65" s="458"/>
      <c r="CA65" s="458"/>
      <c r="CB65" s="458"/>
      <c r="CC65" s="458"/>
      <c r="CD65" s="458"/>
      <c r="CE65" s="458"/>
      <c r="CF65" s="458"/>
      <c r="CG65" s="458"/>
      <c r="CH65" s="458"/>
      <c r="CI65" s="458"/>
      <c r="CJ65" s="655"/>
      <c r="CK65" s="458"/>
      <c r="CL65" s="458"/>
      <c r="CM65" s="459"/>
      <c r="CN65" s="678"/>
      <c r="CO65" s="484"/>
    </row>
    <row r="66" spans="1:93" s="461" customFormat="1" ht="39.950000000000003" customHeight="1">
      <c r="A66" s="543" t="s">
        <v>1567</v>
      </c>
      <c r="B66" s="544" t="s">
        <v>1568</v>
      </c>
      <c r="C66" s="458"/>
      <c r="D66" s="458"/>
      <c r="E66" s="458"/>
      <c r="F66" s="458"/>
      <c r="G66" s="458"/>
      <c r="H66" s="458"/>
      <c r="I66" s="458"/>
      <c r="J66" s="458"/>
      <c r="K66" s="458"/>
      <c r="L66" s="458"/>
      <c r="M66" s="458"/>
      <c r="N66" s="458"/>
      <c r="O66" s="458"/>
      <c r="P66" s="458"/>
      <c r="Q66" s="458"/>
      <c r="R66" s="458"/>
      <c r="S66" s="458"/>
      <c r="T66" s="458"/>
      <c r="U66" s="458"/>
      <c r="V66" s="458"/>
      <c r="W66" s="458"/>
      <c r="X66" s="458"/>
      <c r="Y66" s="458"/>
      <c r="Z66" s="458"/>
      <c r="AA66" s="458"/>
      <c r="AB66" s="458"/>
      <c r="AC66" s="458"/>
      <c r="AD66" s="458"/>
      <c r="AE66" s="458"/>
      <c r="AF66" s="458"/>
      <c r="AG66" s="458"/>
      <c r="AH66" s="458"/>
      <c r="AI66" s="458"/>
      <c r="AJ66" s="458"/>
      <c r="AK66" s="458"/>
      <c r="AL66" s="458"/>
      <c r="AM66" s="458"/>
      <c r="AN66" s="458"/>
      <c r="AO66" s="458"/>
      <c r="AP66" s="458"/>
      <c r="AQ66" s="458"/>
      <c r="AR66" s="458"/>
      <c r="AS66" s="458"/>
      <c r="AT66" s="458"/>
      <c r="AU66" s="458"/>
      <c r="AV66" s="458"/>
      <c r="AW66" s="458"/>
      <c r="AX66" s="458"/>
      <c r="AY66" s="458"/>
      <c r="AZ66" s="458"/>
      <c r="BA66" s="458"/>
      <c r="BB66" s="458"/>
      <c r="BC66" s="458"/>
      <c r="BD66" s="458"/>
      <c r="BE66" s="458"/>
      <c r="BF66" s="458"/>
      <c r="BG66" s="458"/>
      <c r="BH66" s="458"/>
      <c r="BI66" s="458"/>
      <c r="BJ66" s="458"/>
      <c r="BK66" s="458"/>
      <c r="BL66" s="458"/>
      <c r="BM66" s="458"/>
      <c r="BN66" s="458"/>
      <c r="BO66" s="458"/>
      <c r="BP66" s="458"/>
      <c r="BQ66" s="458"/>
      <c r="BR66" s="458"/>
      <c r="BS66" s="458"/>
      <c r="BT66" s="458"/>
      <c r="BU66" s="458"/>
      <c r="BV66" s="458"/>
      <c r="BW66" s="458"/>
      <c r="BX66" s="458"/>
      <c r="BY66" s="458"/>
      <c r="BZ66" s="458"/>
      <c r="CA66" s="458"/>
      <c r="CB66" s="458"/>
      <c r="CC66" s="458"/>
      <c r="CD66" s="458"/>
      <c r="CE66" s="458"/>
      <c r="CF66" s="458"/>
      <c r="CG66" s="458"/>
      <c r="CH66" s="458"/>
      <c r="CI66" s="458"/>
      <c r="CJ66" s="655"/>
      <c r="CK66" s="458"/>
      <c r="CL66" s="458"/>
      <c r="CM66" s="459"/>
      <c r="CN66" s="678"/>
      <c r="CO66" s="484"/>
    </row>
    <row r="67" spans="1:93" s="461" customFormat="1" ht="39.950000000000003" customHeight="1">
      <c r="A67" s="543" t="s">
        <v>1569</v>
      </c>
      <c r="B67" s="544" t="s">
        <v>1570</v>
      </c>
      <c r="C67" s="458"/>
      <c r="D67" s="458"/>
      <c r="E67" s="458"/>
      <c r="F67" s="458"/>
      <c r="G67" s="458"/>
      <c r="H67" s="458"/>
      <c r="I67" s="458"/>
      <c r="J67" s="458"/>
      <c r="K67" s="458"/>
      <c r="L67" s="458"/>
      <c r="M67" s="458"/>
      <c r="N67" s="458"/>
      <c r="O67" s="458"/>
      <c r="P67" s="458"/>
      <c r="Q67" s="458"/>
      <c r="R67" s="458"/>
      <c r="S67" s="458"/>
      <c r="T67" s="458"/>
      <c r="U67" s="458"/>
      <c r="V67" s="458"/>
      <c r="W67" s="458"/>
      <c r="X67" s="458"/>
      <c r="Y67" s="458"/>
      <c r="Z67" s="458"/>
      <c r="AA67" s="458"/>
      <c r="AB67" s="458"/>
      <c r="AC67" s="458"/>
      <c r="AD67" s="458"/>
      <c r="AE67" s="458"/>
      <c r="AF67" s="458"/>
      <c r="AG67" s="458"/>
      <c r="AH67" s="458"/>
      <c r="AI67" s="458"/>
      <c r="AJ67" s="458"/>
      <c r="AK67" s="458"/>
      <c r="AL67" s="458"/>
      <c r="AM67" s="458"/>
      <c r="AN67" s="458"/>
      <c r="AO67" s="458"/>
      <c r="AP67" s="458"/>
      <c r="AQ67" s="458"/>
      <c r="AR67" s="458"/>
      <c r="AS67" s="458"/>
      <c r="AT67" s="458"/>
      <c r="AU67" s="458"/>
      <c r="AV67" s="458"/>
      <c r="AW67" s="458"/>
      <c r="AX67" s="458"/>
      <c r="AY67" s="458"/>
      <c r="AZ67" s="458"/>
      <c r="BA67" s="458"/>
      <c r="BB67" s="458"/>
      <c r="BC67" s="458"/>
      <c r="BD67" s="458"/>
      <c r="BE67" s="458"/>
      <c r="BF67" s="458"/>
      <c r="BG67" s="458"/>
      <c r="BH67" s="458"/>
      <c r="BI67" s="458"/>
      <c r="BJ67" s="458"/>
      <c r="BK67" s="458"/>
      <c r="BL67" s="458"/>
      <c r="BM67" s="458"/>
      <c r="BN67" s="458"/>
      <c r="BO67" s="458"/>
      <c r="BP67" s="458"/>
      <c r="BQ67" s="458"/>
      <c r="BR67" s="458"/>
      <c r="BS67" s="458"/>
      <c r="BT67" s="458"/>
      <c r="BU67" s="458"/>
      <c r="BV67" s="458"/>
      <c r="BW67" s="409"/>
      <c r="BX67" s="458"/>
      <c r="BY67" s="458"/>
      <c r="BZ67" s="458"/>
      <c r="CA67" s="458"/>
      <c r="CB67" s="458"/>
      <c r="CC67" s="458"/>
      <c r="CD67" s="458"/>
      <c r="CE67" s="458"/>
      <c r="CF67" s="458"/>
      <c r="CG67" s="458"/>
      <c r="CH67" s="458"/>
      <c r="CI67" s="458"/>
      <c r="CJ67" s="655"/>
      <c r="CK67" s="458"/>
      <c r="CL67" s="458"/>
      <c r="CM67" s="459"/>
      <c r="CN67" s="678"/>
      <c r="CO67" s="484"/>
    </row>
    <row r="68" spans="1:93" s="461" customFormat="1" ht="39.950000000000003" customHeight="1">
      <c r="A68" s="543" t="s">
        <v>1571</v>
      </c>
      <c r="B68" s="544" t="s">
        <v>1572</v>
      </c>
      <c r="C68" s="458"/>
      <c r="D68" s="458"/>
      <c r="E68" s="458"/>
      <c r="F68" s="458"/>
      <c r="G68" s="458"/>
      <c r="H68" s="458"/>
      <c r="I68" s="458"/>
      <c r="J68" s="458"/>
      <c r="K68" s="458"/>
      <c r="L68" s="458"/>
      <c r="M68" s="458"/>
      <c r="N68" s="458"/>
      <c r="O68" s="458"/>
      <c r="P68" s="458"/>
      <c r="Q68" s="458"/>
      <c r="R68" s="458"/>
      <c r="S68" s="458"/>
      <c r="T68" s="458"/>
      <c r="U68" s="458"/>
      <c r="V68" s="458"/>
      <c r="W68" s="458"/>
      <c r="X68" s="458"/>
      <c r="Y68" s="458"/>
      <c r="Z68" s="458"/>
      <c r="AA68" s="458"/>
      <c r="AB68" s="458"/>
      <c r="AC68" s="458"/>
      <c r="AD68" s="458"/>
      <c r="AE68" s="458"/>
      <c r="AF68" s="458"/>
      <c r="AG68" s="458"/>
      <c r="AH68" s="458"/>
      <c r="AI68" s="458"/>
      <c r="AJ68" s="458"/>
      <c r="AK68" s="458"/>
      <c r="AL68" s="458"/>
      <c r="AM68" s="458"/>
      <c r="AN68" s="458"/>
      <c r="AO68" s="458"/>
      <c r="AP68" s="458"/>
      <c r="AQ68" s="458"/>
      <c r="AR68" s="458"/>
      <c r="AS68" s="458"/>
      <c r="AT68" s="458"/>
      <c r="AU68" s="458"/>
      <c r="AV68" s="458"/>
      <c r="AW68" s="458"/>
      <c r="AX68" s="458"/>
      <c r="AY68" s="458"/>
      <c r="AZ68" s="458"/>
      <c r="BA68" s="458"/>
      <c r="BB68" s="458"/>
      <c r="BC68" s="458"/>
      <c r="BD68" s="458"/>
      <c r="BE68" s="458"/>
      <c r="BF68" s="458"/>
      <c r="BG68" s="458"/>
      <c r="BH68" s="458"/>
      <c r="BI68" s="458"/>
      <c r="BJ68" s="458"/>
      <c r="BK68" s="458"/>
      <c r="BL68" s="458"/>
      <c r="BM68" s="458"/>
      <c r="BN68" s="458"/>
      <c r="BO68" s="458"/>
      <c r="BP68" s="458"/>
      <c r="BQ68" s="458"/>
      <c r="BR68" s="458"/>
      <c r="BS68" s="458"/>
      <c r="BT68" s="458"/>
      <c r="BU68" s="458"/>
      <c r="BV68" s="458"/>
      <c r="BW68" s="458"/>
      <c r="BX68" s="458"/>
      <c r="BY68" s="458"/>
      <c r="BZ68" s="458"/>
      <c r="CA68" s="458"/>
      <c r="CB68" s="458"/>
      <c r="CC68" s="458"/>
      <c r="CD68" s="458"/>
      <c r="CE68" s="458"/>
      <c r="CF68" s="458"/>
      <c r="CG68" s="458"/>
      <c r="CH68" s="458"/>
      <c r="CI68" s="458"/>
      <c r="CJ68" s="655"/>
      <c r="CK68" s="458"/>
      <c r="CL68" s="458"/>
      <c r="CM68" s="459"/>
      <c r="CN68" s="678"/>
      <c r="CO68" s="484"/>
    </row>
    <row r="69" spans="1:93" s="452" customFormat="1" ht="39.950000000000003" customHeight="1">
      <c r="A69" s="539" t="s">
        <v>1573</v>
      </c>
      <c r="B69" s="540" t="s">
        <v>1574</v>
      </c>
      <c r="C69" s="448"/>
      <c r="D69" s="448"/>
      <c r="E69" s="448"/>
      <c r="F69" s="448"/>
      <c r="G69" s="448"/>
      <c r="H69" s="448"/>
      <c r="I69" s="448"/>
      <c r="J69" s="448"/>
      <c r="K69" s="448"/>
      <c r="L69" s="448"/>
      <c r="M69" s="448"/>
      <c r="N69" s="448"/>
      <c r="O69" s="448"/>
      <c r="P69" s="448"/>
      <c r="Q69" s="448"/>
      <c r="R69" s="448"/>
      <c r="S69" s="448"/>
      <c r="T69" s="448"/>
      <c r="U69" s="448"/>
      <c r="V69" s="448"/>
      <c r="W69" s="448"/>
      <c r="X69" s="448"/>
      <c r="Y69" s="448"/>
      <c r="Z69" s="448"/>
      <c r="AA69" s="448"/>
      <c r="AB69" s="448"/>
      <c r="AC69" s="448"/>
      <c r="AD69" s="448"/>
      <c r="AE69" s="448"/>
      <c r="AF69" s="448"/>
      <c r="AG69" s="44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09">
        <f>[4]ОтчетГБ!H184</f>
        <v>1831601</v>
      </c>
      <c r="BV69" s="448"/>
      <c r="BW69" s="448"/>
      <c r="BX69" s="448"/>
      <c r="BY69" s="448"/>
      <c r="BZ69" s="448"/>
      <c r="CA69" s="448"/>
      <c r="CB69" s="448"/>
      <c r="CC69" s="448"/>
      <c r="CD69" s="448"/>
      <c r="CE69" s="448"/>
      <c r="CF69" s="448"/>
      <c r="CG69" s="448"/>
      <c r="CH69" s="448"/>
      <c r="CI69" s="448"/>
      <c r="CJ69" s="655"/>
      <c r="CK69" s="448"/>
      <c r="CL69" s="448"/>
      <c r="CM69" s="450"/>
      <c r="CN69" s="678">
        <f t="shared" ref="CN69:CN83" si="1">SUM(C69:CM69)</f>
        <v>1831601</v>
      </c>
      <c r="CO69" s="483"/>
    </row>
    <row r="70" spans="1:93" s="452" customFormat="1" ht="39.950000000000003" customHeight="1">
      <c r="A70" s="541" t="s">
        <v>1575</v>
      </c>
      <c r="B70" s="542" t="s">
        <v>1576</v>
      </c>
      <c r="C70" s="448"/>
      <c r="D70" s="409">
        <f>[4]ОтчетГБ!H74+[4]ОтчетГБ!H84</f>
        <v>12371.866999999998</v>
      </c>
      <c r="E70" s="448"/>
      <c r="F70" s="448"/>
      <c r="G70" s="448"/>
      <c r="H70" s="448"/>
      <c r="I70" s="448"/>
      <c r="J70" s="448"/>
      <c r="K70" s="448"/>
      <c r="L70" s="448"/>
      <c r="M70" s="448"/>
      <c r="N70" s="448"/>
      <c r="O70" s="448"/>
      <c r="P70" s="448"/>
      <c r="Q70" s="448"/>
      <c r="R70" s="448"/>
      <c r="S70" s="448"/>
      <c r="T70" s="448"/>
      <c r="U70" s="448"/>
      <c r="V70" s="448"/>
      <c r="W70" s="448"/>
      <c r="X70" s="448"/>
      <c r="Y70" s="448"/>
      <c r="Z70" s="448"/>
      <c r="AA70" s="448"/>
      <c r="AB70" s="448"/>
      <c r="AC70" s="448"/>
      <c r="AD70" s="448"/>
      <c r="AE70" s="448"/>
      <c r="AF70" s="448"/>
      <c r="AG70" s="448"/>
      <c r="AH70" s="448"/>
      <c r="AI70" s="448"/>
      <c r="AJ70" s="448"/>
      <c r="AK70" s="448"/>
      <c r="AL70" s="448"/>
      <c r="AM70" s="448"/>
      <c r="AN70" s="448"/>
      <c r="AO70" s="448"/>
      <c r="AP70" s="448"/>
      <c r="AQ70" s="448"/>
      <c r="AR70" s="448"/>
      <c r="AS70" s="448"/>
      <c r="AT70" s="448"/>
      <c r="AU70" s="448"/>
      <c r="AV70" s="448"/>
      <c r="AW70" s="448"/>
      <c r="AX70" s="448"/>
      <c r="AY70" s="448"/>
      <c r="AZ70" s="448"/>
      <c r="BA70" s="448"/>
      <c r="BB70" s="448"/>
      <c r="BC70" s="448"/>
      <c r="BD70" s="448"/>
      <c r="BE70" s="448"/>
      <c r="BF70" s="448"/>
      <c r="BG70" s="448"/>
      <c r="BH70" s="448"/>
      <c r="BI70" s="448"/>
      <c r="BJ70" s="448"/>
      <c r="BK70" s="448"/>
      <c r="BL70" s="448"/>
      <c r="BM70" s="448"/>
      <c r="BN70" s="448"/>
      <c r="BO70" s="448"/>
      <c r="BP70" s="448"/>
      <c r="BQ70" s="448"/>
      <c r="BR70" s="448"/>
      <c r="BS70" s="448"/>
      <c r="BT70" s="448"/>
      <c r="BU70" s="448"/>
      <c r="BV70" s="448"/>
      <c r="BW70" s="448"/>
      <c r="BX70" s="448"/>
      <c r="BY70" s="448"/>
      <c r="BZ70" s="448"/>
      <c r="CA70" s="448"/>
      <c r="CB70" s="448"/>
      <c r="CC70" s="448"/>
      <c r="CD70" s="545">
        <f>[4]ОтчетГБ!H61+[4]ОтчетГБ!H95</f>
        <v>9872203.4626000002</v>
      </c>
      <c r="CE70" s="448"/>
      <c r="CF70" s="448"/>
      <c r="CG70" s="448"/>
      <c r="CH70" s="448"/>
      <c r="CI70" s="448"/>
      <c r="CJ70" s="655"/>
      <c r="CK70" s="448"/>
      <c r="CL70" s="448"/>
      <c r="CM70" s="450"/>
      <c r="CN70" s="678">
        <f t="shared" si="1"/>
        <v>9884575.3296000008</v>
      </c>
      <c r="CO70" s="483"/>
    </row>
    <row r="71" spans="1:93" s="461" customFormat="1" ht="39.950000000000003" customHeight="1">
      <c r="A71" s="543" t="s">
        <v>1577</v>
      </c>
      <c r="B71" s="544" t="s">
        <v>1578</v>
      </c>
      <c r="C71" s="458"/>
      <c r="D71" s="458"/>
      <c r="E71" s="458"/>
      <c r="F71" s="458"/>
      <c r="G71" s="458"/>
      <c r="H71" s="458"/>
      <c r="I71" s="458"/>
      <c r="J71" s="458"/>
      <c r="K71" s="458"/>
      <c r="L71" s="458"/>
      <c r="M71" s="458"/>
      <c r="N71" s="458"/>
      <c r="O71" s="458"/>
      <c r="P71" s="458"/>
      <c r="Q71" s="458"/>
      <c r="R71" s="458"/>
      <c r="S71" s="458"/>
      <c r="T71" s="458"/>
      <c r="U71" s="458"/>
      <c r="V71" s="458"/>
      <c r="W71" s="458"/>
      <c r="X71" s="458"/>
      <c r="Y71" s="458"/>
      <c r="Z71" s="458"/>
      <c r="AA71" s="458"/>
      <c r="AB71" s="458"/>
      <c r="AC71" s="458"/>
      <c r="AD71" s="458"/>
      <c r="AE71" s="458"/>
      <c r="AF71" s="458"/>
      <c r="AG71" s="458"/>
      <c r="AH71" s="458"/>
      <c r="AI71" s="458"/>
      <c r="AJ71" s="458"/>
      <c r="AK71" s="458"/>
      <c r="AL71" s="458"/>
      <c r="AM71" s="458"/>
      <c r="AN71" s="458"/>
      <c r="AO71" s="458"/>
      <c r="AP71" s="458"/>
      <c r="AQ71" s="458"/>
      <c r="AR71" s="458"/>
      <c r="AS71" s="458"/>
      <c r="AT71" s="458"/>
      <c r="AU71" s="458"/>
      <c r="AV71" s="458"/>
      <c r="AW71" s="458"/>
      <c r="AX71" s="458"/>
      <c r="AY71" s="458"/>
      <c r="AZ71" s="458"/>
      <c r="BA71" s="458"/>
      <c r="BB71" s="458"/>
      <c r="BC71" s="458"/>
      <c r="BD71" s="458"/>
      <c r="BE71" s="458"/>
      <c r="BF71" s="458"/>
      <c r="BG71" s="458"/>
      <c r="BH71" s="458"/>
      <c r="BI71" s="458"/>
      <c r="BJ71" s="458"/>
      <c r="BK71" s="458"/>
      <c r="BL71" s="458"/>
      <c r="BM71" s="458"/>
      <c r="BN71" s="458"/>
      <c r="BO71" s="458"/>
      <c r="BP71" s="458"/>
      <c r="BQ71" s="458"/>
      <c r="BR71" s="458"/>
      <c r="BS71" s="458"/>
      <c r="BT71" s="458"/>
      <c r="BU71" s="458"/>
      <c r="BV71" s="458"/>
      <c r="BW71" s="458"/>
      <c r="BX71" s="458"/>
      <c r="BY71" s="458"/>
      <c r="BZ71" s="458"/>
      <c r="CA71" s="458"/>
      <c r="CB71" s="458"/>
      <c r="CC71" s="458"/>
      <c r="CD71" s="458"/>
      <c r="CE71" s="458"/>
      <c r="CF71" s="458"/>
      <c r="CG71" s="458"/>
      <c r="CH71" s="458"/>
      <c r="CI71" s="458"/>
      <c r="CJ71" s="655"/>
      <c r="CK71" s="458"/>
      <c r="CL71" s="458"/>
      <c r="CM71" s="459"/>
      <c r="CN71" s="678">
        <f t="shared" si="1"/>
        <v>0</v>
      </c>
      <c r="CO71" s="484"/>
    </row>
    <row r="72" spans="1:93" s="461" customFormat="1" ht="39.950000000000003" customHeight="1">
      <c r="A72" s="509" t="s">
        <v>1579</v>
      </c>
      <c r="B72" s="510" t="s">
        <v>1580</v>
      </c>
      <c r="C72" s="458"/>
      <c r="D72" s="458"/>
      <c r="E72" s="458"/>
      <c r="F72" s="458"/>
      <c r="G72" s="458"/>
      <c r="H72" s="458"/>
      <c r="I72" s="458"/>
      <c r="J72" s="458"/>
      <c r="K72" s="458"/>
      <c r="L72" s="458"/>
      <c r="M72" s="458"/>
      <c r="N72" s="458"/>
      <c r="O72" s="458"/>
      <c r="P72" s="458"/>
      <c r="Q72" s="458"/>
      <c r="R72" s="458"/>
      <c r="S72" s="458"/>
      <c r="T72" s="458"/>
      <c r="U72" s="458"/>
      <c r="V72" s="458"/>
      <c r="W72" s="458"/>
      <c r="X72" s="458"/>
      <c r="Y72" s="458"/>
      <c r="Z72" s="458"/>
      <c r="AA72" s="458"/>
      <c r="AB72" s="458"/>
      <c r="AC72" s="458"/>
      <c r="AD72" s="458"/>
      <c r="AE72" s="458"/>
      <c r="AF72" s="458"/>
      <c r="AG72" s="458"/>
      <c r="AH72" s="458"/>
      <c r="AI72" s="458"/>
      <c r="AJ72" s="458"/>
      <c r="AK72" s="458"/>
      <c r="AL72" s="458"/>
      <c r="AM72" s="458"/>
      <c r="AN72" s="458"/>
      <c r="AO72" s="458"/>
      <c r="AP72" s="458"/>
      <c r="AQ72" s="458"/>
      <c r="AR72" s="458"/>
      <c r="AS72" s="458"/>
      <c r="AT72" s="458"/>
      <c r="AU72" s="458"/>
      <c r="AV72" s="458"/>
      <c r="AW72" s="458"/>
      <c r="AX72" s="458"/>
      <c r="AY72" s="458"/>
      <c r="AZ72" s="458"/>
      <c r="BA72" s="458"/>
      <c r="BB72" s="458"/>
      <c r="BC72" s="458"/>
      <c r="BD72" s="458"/>
      <c r="BE72" s="458"/>
      <c r="BF72" s="458"/>
      <c r="BG72" s="458"/>
      <c r="BH72" s="458"/>
      <c r="BI72" s="458"/>
      <c r="BJ72" s="458"/>
      <c r="BK72" s="458"/>
      <c r="BL72" s="458"/>
      <c r="BM72" s="458"/>
      <c r="BN72" s="458"/>
      <c r="BO72" s="458"/>
      <c r="BP72" s="458"/>
      <c r="BQ72" s="458"/>
      <c r="BR72" s="458"/>
      <c r="BS72" s="458"/>
      <c r="BT72" s="458"/>
      <c r="BU72" s="458"/>
      <c r="BV72" s="458"/>
      <c r="BW72" s="458"/>
      <c r="BX72" s="458"/>
      <c r="BY72" s="458"/>
      <c r="BZ72" s="458"/>
      <c r="CA72" s="458"/>
      <c r="CB72" s="458"/>
      <c r="CC72" s="458"/>
      <c r="CD72" s="458"/>
      <c r="CE72" s="458"/>
      <c r="CF72" s="458"/>
      <c r="CG72" s="458"/>
      <c r="CH72" s="458"/>
      <c r="CI72" s="458"/>
      <c r="CJ72" s="655"/>
      <c r="CK72" s="458"/>
      <c r="CL72" s="458"/>
      <c r="CM72" s="459"/>
      <c r="CN72" s="678">
        <f t="shared" si="1"/>
        <v>0</v>
      </c>
      <c r="CO72" s="484"/>
    </row>
    <row r="73" spans="1:93" s="461" customFormat="1" ht="39.950000000000003" customHeight="1">
      <c r="A73" s="543" t="s">
        <v>1581</v>
      </c>
      <c r="B73" s="544" t="s">
        <v>1582</v>
      </c>
      <c r="C73" s="458"/>
      <c r="D73" s="458"/>
      <c r="E73" s="458"/>
      <c r="F73" s="458"/>
      <c r="G73" s="458"/>
      <c r="H73" s="458"/>
      <c r="I73" s="458"/>
      <c r="J73" s="458"/>
      <c r="K73" s="458"/>
      <c r="L73" s="458"/>
      <c r="M73" s="458"/>
      <c r="N73" s="458"/>
      <c r="O73" s="458"/>
      <c r="P73" s="458"/>
      <c r="Q73" s="458"/>
      <c r="R73" s="458"/>
      <c r="S73" s="458"/>
      <c r="T73" s="458"/>
      <c r="U73" s="458"/>
      <c r="V73" s="458"/>
      <c r="W73" s="458"/>
      <c r="X73" s="458"/>
      <c r="Y73" s="458"/>
      <c r="Z73" s="458"/>
      <c r="AA73" s="458"/>
      <c r="AB73" s="458"/>
      <c r="AC73" s="458"/>
      <c r="AD73" s="458"/>
      <c r="AE73" s="458"/>
      <c r="AF73" s="458"/>
      <c r="AG73" s="458"/>
      <c r="AH73" s="458"/>
      <c r="AI73" s="458"/>
      <c r="AJ73" s="458"/>
      <c r="AK73" s="458"/>
      <c r="AL73" s="458"/>
      <c r="AM73" s="458"/>
      <c r="AN73" s="458"/>
      <c r="AO73" s="458"/>
      <c r="AP73" s="458"/>
      <c r="AQ73" s="458"/>
      <c r="AR73" s="458"/>
      <c r="AS73" s="458"/>
      <c r="AT73" s="458"/>
      <c r="AU73" s="458"/>
      <c r="AV73" s="458"/>
      <c r="AW73" s="458"/>
      <c r="AX73" s="458"/>
      <c r="AY73" s="458"/>
      <c r="AZ73" s="458"/>
      <c r="BA73" s="458"/>
      <c r="BB73" s="458"/>
      <c r="BC73" s="458"/>
      <c r="BD73" s="458"/>
      <c r="BE73" s="458"/>
      <c r="BF73" s="458"/>
      <c r="BG73" s="458"/>
      <c r="BH73" s="458"/>
      <c r="BI73" s="458"/>
      <c r="BJ73" s="458"/>
      <c r="BK73" s="458"/>
      <c r="BL73" s="458"/>
      <c r="BM73" s="458"/>
      <c r="BN73" s="458"/>
      <c r="BO73" s="458"/>
      <c r="BP73" s="458"/>
      <c r="BQ73" s="458"/>
      <c r="BR73" s="458"/>
      <c r="BS73" s="458"/>
      <c r="BT73" s="458"/>
      <c r="BU73" s="458"/>
      <c r="BV73" s="458"/>
      <c r="BW73" s="458"/>
      <c r="BX73" s="458"/>
      <c r="BY73" s="458"/>
      <c r="BZ73" s="458"/>
      <c r="CA73" s="458"/>
      <c r="CB73" s="458"/>
      <c r="CC73" s="458"/>
      <c r="CD73" s="458"/>
      <c r="CE73" s="458"/>
      <c r="CF73" s="458"/>
      <c r="CG73" s="458"/>
      <c r="CH73" s="458"/>
      <c r="CI73" s="458"/>
      <c r="CJ73" s="655"/>
      <c r="CK73" s="458"/>
      <c r="CL73" s="458"/>
      <c r="CM73" s="459"/>
      <c r="CN73" s="678">
        <f t="shared" si="1"/>
        <v>0</v>
      </c>
      <c r="CO73" s="484"/>
    </row>
    <row r="74" spans="1:93" s="461" customFormat="1" ht="39.950000000000003" customHeight="1">
      <c r="A74" s="543" t="s">
        <v>1583</v>
      </c>
      <c r="B74" s="544" t="s">
        <v>1584</v>
      </c>
      <c r="C74" s="458"/>
      <c r="D74" s="458"/>
      <c r="E74" s="458"/>
      <c r="F74" s="458"/>
      <c r="G74" s="458"/>
      <c r="H74" s="458"/>
      <c r="I74" s="458"/>
      <c r="J74" s="458"/>
      <c r="K74" s="458"/>
      <c r="L74" s="458"/>
      <c r="M74" s="458"/>
      <c r="N74" s="458"/>
      <c r="O74" s="458"/>
      <c r="P74" s="458"/>
      <c r="Q74" s="458"/>
      <c r="R74" s="458"/>
      <c r="S74" s="458"/>
      <c r="T74" s="458"/>
      <c r="U74" s="458"/>
      <c r="V74" s="458"/>
      <c r="W74" s="458"/>
      <c r="X74" s="458"/>
      <c r="Y74" s="458"/>
      <c r="Z74" s="458"/>
      <c r="AA74" s="458"/>
      <c r="AB74" s="458"/>
      <c r="AC74" s="458"/>
      <c r="AD74" s="458"/>
      <c r="AE74" s="458"/>
      <c r="AF74" s="458"/>
      <c r="AG74" s="458"/>
      <c r="AH74" s="458"/>
      <c r="AI74" s="458"/>
      <c r="AJ74" s="458"/>
      <c r="AK74" s="458"/>
      <c r="AL74" s="458"/>
      <c r="AM74" s="458"/>
      <c r="AN74" s="458"/>
      <c r="AO74" s="458"/>
      <c r="AP74" s="458"/>
      <c r="AQ74" s="458"/>
      <c r="AR74" s="458"/>
      <c r="AS74" s="458"/>
      <c r="AT74" s="458"/>
      <c r="AU74" s="458"/>
      <c r="AV74" s="458"/>
      <c r="AW74" s="458"/>
      <c r="AX74" s="458"/>
      <c r="AY74" s="458"/>
      <c r="AZ74" s="458"/>
      <c r="BA74" s="458"/>
      <c r="BB74" s="458"/>
      <c r="BC74" s="458"/>
      <c r="BD74" s="458"/>
      <c r="BE74" s="458"/>
      <c r="BF74" s="458"/>
      <c r="BG74" s="458"/>
      <c r="BH74" s="458"/>
      <c r="BI74" s="458"/>
      <c r="BJ74" s="458"/>
      <c r="BK74" s="458"/>
      <c r="BL74" s="458"/>
      <c r="BM74" s="458"/>
      <c r="BN74" s="458"/>
      <c r="BO74" s="458"/>
      <c r="BP74" s="458"/>
      <c r="BQ74" s="458"/>
      <c r="BR74" s="458"/>
      <c r="BS74" s="458"/>
      <c r="BT74" s="458"/>
      <c r="BU74" s="458"/>
      <c r="BV74" s="458"/>
      <c r="BW74" s="458"/>
      <c r="BX74" s="458"/>
      <c r="BY74" s="458"/>
      <c r="BZ74" s="458"/>
      <c r="CA74" s="458"/>
      <c r="CB74" s="458"/>
      <c r="CC74" s="458"/>
      <c r="CD74" s="458"/>
      <c r="CE74" s="458"/>
      <c r="CF74" s="458"/>
      <c r="CG74" s="458"/>
      <c r="CH74" s="458"/>
      <c r="CI74" s="458"/>
      <c r="CJ74" s="655"/>
      <c r="CK74" s="458"/>
      <c r="CL74" s="458"/>
      <c r="CM74" s="459"/>
      <c r="CN74" s="678">
        <f t="shared" si="1"/>
        <v>0</v>
      </c>
      <c r="CO74" s="484"/>
    </row>
    <row r="75" spans="1:93" s="452" customFormat="1" ht="39.950000000000003" customHeight="1">
      <c r="A75" s="541" t="s">
        <v>1585</v>
      </c>
      <c r="B75" s="542" t="s">
        <v>1586</v>
      </c>
      <c r="C75" s="448"/>
      <c r="D75" s="448"/>
      <c r="E75" s="448"/>
      <c r="F75" s="448"/>
      <c r="G75" s="448"/>
      <c r="H75" s="448"/>
      <c r="I75" s="448"/>
      <c r="J75" s="448"/>
      <c r="K75" s="448"/>
      <c r="L75" s="448"/>
      <c r="M75" s="448"/>
      <c r="N75" s="448"/>
      <c r="O75" s="448"/>
      <c r="P75" s="448"/>
      <c r="Q75" s="448"/>
      <c r="R75" s="448"/>
      <c r="S75" s="448"/>
      <c r="T75" s="448"/>
      <c r="U75" s="448"/>
      <c r="V75" s="448"/>
      <c r="W75" s="448"/>
      <c r="X75" s="448"/>
      <c r="Y75" s="448"/>
      <c r="Z75" s="448"/>
      <c r="AA75" s="448"/>
      <c r="AB75" s="448"/>
      <c r="AC75" s="448"/>
      <c r="AD75" s="448"/>
      <c r="AE75" s="448"/>
      <c r="AF75" s="448"/>
      <c r="AG75" s="448"/>
      <c r="AH75" s="448"/>
      <c r="AI75" s="448"/>
      <c r="AJ75" s="448"/>
      <c r="AK75" s="448"/>
      <c r="AL75" s="448"/>
      <c r="AM75" s="448"/>
      <c r="AN75" s="448"/>
      <c r="AO75" s="448"/>
      <c r="AP75" s="448"/>
      <c r="AQ75" s="448"/>
      <c r="AR75" s="448"/>
      <c r="AS75" s="448"/>
      <c r="AT75" s="448"/>
      <c r="AU75" s="448"/>
      <c r="AV75" s="448"/>
      <c r="AW75" s="448"/>
      <c r="AX75" s="448"/>
      <c r="AY75" s="448"/>
      <c r="AZ75" s="448"/>
      <c r="BA75" s="448"/>
      <c r="BB75" s="448"/>
      <c r="BC75" s="448"/>
      <c r="BD75" s="448"/>
      <c r="BE75" s="448"/>
      <c r="BF75" s="448"/>
      <c r="BG75" s="448"/>
      <c r="BH75" s="448"/>
      <c r="BI75" s="448"/>
      <c r="BJ75" s="448"/>
      <c r="BK75" s="448"/>
      <c r="BL75" s="448"/>
      <c r="BM75" s="448"/>
      <c r="BN75" s="448"/>
      <c r="BO75" s="448"/>
      <c r="BP75" s="448"/>
      <c r="BQ75" s="448"/>
      <c r="BR75" s="448"/>
      <c r="BS75" s="448"/>
      <c r="BT75" s="448"/>
      <c r="BU75" s="448"/>
      <c r="BV75" s="448"/>
      <c r="BW75" s="448"/>
      <c r="BX75" s="448"/>
      <c r="BY75" s="448"/>
      <c r="BZ75" s="448"/>
      <c r="CA75" s="448"/>
      <c r="CB75" s="448"/>
      <c r="CC75" s="448"/>
      <c r="CD75" s="448"/>
      <c r="CE75" s="448"/>
      <c r="CF75" s="448"/>
      <c r="CG75" s="448"/>
      <c r="CH75" s="448"/>
      <c r="CI75" s="448"/>
      <c r="CJ75" s="655"/>
      <c r="CK75" s="448"/>
      <c r="CL75" s="448"/>
      <c r="CM75" s="450"/>
      <c r="CN75" s="678">
        <f t="shared" si="1"/>
        <v>0</v>
      </c>
      <c r="CO75" s="483"/>
    </row>
    <row r="76" spans="1:93" s="461" customFormat="1" ht="39.950000000000003" customHeight="1">
      <c r="A76" s="543" t="s">
        <v>1587</v>
      </c>
      <c r="B76" s="544" t="s">
        <v>1588</v>
      </c>
      <c r="C76" s="458"/>
      <c r="D76" s="458"/>
      <c r="E76" s="458"/>
      <c r="F76" s="458"/>
      <c r="G76" s="458"/>
      <c r="H76" s="458"/>
      <c r="I76" s="458"/>
      <c r="J76" s="458"/>
      <c r="K76" s="458"/>
      <c r="L76" s="458"/>
      <c r="M76" s="458"/>
      <c r="N76" s="458"/>
      <c r="O76" s="458"/>
      <c r="P76" s="458"/>
      <c r="Q76" s="458"/>
      <c r="R76" s="458"/>
      <c r="S76" s="458"/>
      <c r="T76" s="458"/>
      <c r="U76" s="458"/>
      <c r="V76" s="458"/>
      <c r="W76" s="458"/>
      <c r="X76" s="458"/>
      <c r="Y76" s="458"/>
      <c r="Z76" s="458"/>
      <c r="AA76" s="458"/>
      <c r="AB76" s="458"/>
      <c r="AC76" s="458"/>
      <c r="AD76" s="458"/>
      <c r="AE76" s="458"/>
      <c r="AF76" s="458"/>
      <c r="AG76" s="458"/>
      <c r="AH76" s="458"/>
      <c r="AI76" s="458"/>
      <c r="AJ76" s="458"/>
      <c r="AK76" s="458"/>
      <c r="AL76" s="458"/>
      <c r="AM76" s="458"/>
      <c r="AN76" s="458"/>
      <c r="AO76" s="458"/>
      <c r="AP76" s="458"/>
      <c r="AQ76" s="458"/>
      <c r="AR76" s="458"/>
      <c r="AS76" s="458"/>
      <c r="AT76" s="458"/>
      <c r="AU76" s="458"/>
      <c r="AV76" s="458"/>
      <c r="AW76" s="458"/>
      <c r="AX76" s="458"/>
      <c r="AY76" s="458"/>
      <c r="AZ76" s="458"/>
      <c r="BA76" s="458"/>
      <c r="BB76" s="458"/>
      <c r="BC76" s="458"/>
      <c r="BD76" s="458"/>
      <c r="BE76" s="458"/>
      <c r="BF76" s="458"/>
      <c r="BG76" s="458"/>
      <c r="BH76" s="458"/>
      <c r="BI76" s="458"/>
      <c r="BJ76" s="458"/>
      <c r="BK76" s="458"/>
      <c r="BL76" s="458"/>
      <c r="BM76" s="458"/>
      <c r="BN76" s="458"/>
      <c r="BO76" s="458"/>
      <c r="BP76" s="458"/>
      <c r="BQ76" s="458"/>
      <c r="BR76" s="458"/>
      <c r="BS76" s="458"/>
      <c r="BT76" s="458"/>
      <c r="BU76" s="458"/>
      <c r="BV76" s="458"/>
      <c r="BW76" s="458"/>
      <c r="BX76" s="458"/>
      <c r="BY76" s="458"/>
      <c r="BZ76" s="458"/>
      <c r="CA76" s="458"/>
      <c r="CB76" s="458"/>
      <c r="CC76" s="458"/>
      <c r="CD76" s="458"/>
      <c r="CE76" s="458"/>
      <c r="CF76" s="458"/>
      <c r="CG76" s="458"/>
      <c r="CH76" s="458"/>
      <c r="CI76" s="458"/>
      <c r="CJ76" s="655"/>
      <c r="CK76" s="458"/>
      <c r="CL76" s="458"/>
      <c r="CM76" s="459"/>
      <c r="CN76" s="678">
        <f t="shared" si="1"/>
        <v>0</v>
      </c>
      <c r="CO76" s="484"/>
    </row>
    <row r="77" spans="1:93" s="461" customFormat="1" ht="39.950000000000003" customHeight="1">
      <c r="A77" s="543" t="s">
        <v>1589</v>
      </c>
      <c r="B77" s="544" t="s">
        <v>1590</v>
      </c>
      <c r="C77" s="458"/>
      <c r="D77" s="458"/>
      <c r="E77" s="458"/>
      <c r="F77" s="458"/>
      <c r="G77" s="458"/>
      <c r="H77" s="458"/>
      <c r="I77" s="458"/>
      <c r="J77" s="458"/>
      <c r="K77" s="458"/>
      <c r="L77" s="458"/>
      <c r="M77" s="458"/>
      <c r="N77" s="458"/>
      <c r="O77" s="458"/>
      <c r="P77" s="458"/>
      <c r="Q77" s="458"/>
      <c r="R77" s="458"/>
      <c r="S77" s="458"/>
      <c r="T77" s="458"/>
      <c r="U77" s="458"/>
      <c r="V77" s="458"/>
      <c r="W77" s="458"/>
      <c r="X77" s="458"/>
      <c r="Y77" s="458"/>
      <c r="Z77" s="458"/>
      <c r="AA77" s="458"/>
      <c r="AB77" s="458"/>
      <c r="AC77" s="458"/>
      <c r="AD77" s="458"/>
      <c r="AE77" s="458"/>
      <c r="AF77" s="458"/>
      <c r="AG77" s="458"/>
      <c r="AH77" s="458"/>
      <c r="AI77" s="458"/>
      <c r="AJ77" s="458"/>
      <c r="AK77" s="458"/>
      <c r="AL77" s="458"/>
      <c r="AM77" s="458"/>
      <c r="AN77" s="458"/>
      <c r="AO77" s="458"/>
      <c r="AP77" s="458"/>
      <c r="AQ77" s="458"/>
      <c r="AR77" s="458"/>
      <c r="AS77" s="458"/>
      <c r="AT77" s="458"/>
      <c r="AU77" s="458"/>
      <c r="AV77" s="458"/>
      <c r="AW77" s="458"/>
      <c r="AX77" s="458"/>
      <c r="AY77" s="458"/>
      <c r="AZ77" s="458"/>
      <c r="BA77" s="458"/>
      <c r="BB77" s="458"/>
      <c r="BC77" s="458"/>
      <c r="BD77" s="458"/>
      <c r="BE77" s="458"/>
      <c r="BF77" s="458"/>
      <c r="BG77" s="458"/>
      <c r="BH77" s="458"/>
      <c r="BI77" s="458"/>
      <c r="BJ77" s="458"/>
      <c r="BK77" s="458"/>
      <c r="BL77" s="458"/>
      <c r="BM77" s="458"/>
      <c r="BN77" s="458"/>
      <c r="BO77" s="458"/>
      <c r="BP77" s="458"/>
      <c r="BQ77" s="458"/>
      <c r="BR77" s="458"/>
      <c r="BS77" s="458"/>
      <c r="BT77" s="458"/>
      <c r="BU77" s="458"/>
      <c r="BV77" s="458"/>
      <c r="BW77" s="458"/>
      <c r="BX77" s="458"/>
      <c r="BY77" s="458"/>
      <c r="BZ77" s="458"/>
      <c r="CA77" s="458"/>
      <c r="CB77" s="458"/>
      <c r="CC77" s="458"/>
      <c r="CD77" s="458"/>
      <c r="CE77" s="458"/>
      <c r="CF77" s="458"/>
      <c r="CG77" s="458"/>
      <c r="CH77" s="458"/>
      <c r="CI77" s="458"/>
      <c r="CJ77" s="655"/>
      <c r="CK77" s="458"/>
      <c r="CL77" s="458"/>
      <c r="CM77" s="459"/>
      <c r="CN77" s="678">
        <f t="shared" si="1"/>
        <v>0</v>
      </c>
      <c r="CO77" s="484"/>
    </row>
    <row r="78" spans="1:93" s="452" customFormat="1" ht="39.950000000000003" customHeight="1">
      <c r="A78" s="546" t="s">
        <v>1591</v>
      </c>
      <c r="B78" s="547" t="s">
        <v>1592</v>
      </c>
      <c r="C78" s="448"/>
      <c r="D78" s="448"/>
      <c r="E78" s="448"/>
      <c r="F78" s="448"/>
      <c r="G78" s="448"/>
      <c r="H78" s="448"/>
      <c r="I78" s="448"/>
      <c r="J78" s="448"/>
      <c r="K78" s="448"/>
      <c r="L78" s="448"/>
      <c r="M78" s="448"/>
      <c r="N78" s="448"/>
      <c r="O78" s="448"/>
      <c r="P78" s="448"/>
      <c r="Q78" s="448"/>
      <c r="R78" s="448"/>
      <c r="S78" s="448"/>
      <c r="T78" s="448"/>
      <c r="U78" s="448"/>
      <c r="V78" s="448"/>
      <c r="W78" s="448"/>
      <c r="X78" s="448"/>
      <c r="Y78" s="448"/>
      <c r="Z78" s="448"/>
      <c r="AA78" s="448"/>
      <c r="AB78" s="448"/>
      <c r="AC78" s="448"/>
      <c r="AD78" s="448"/>
      <c r="AE78" s="448"/>
      <c r="AF78" s="448"/>
      <c r="AG78" s="448"/>
      <c r="AH78" s="448"/>
      <c r="AI78" s="448"/>
      <c r="AJ78" s="448"/>
      <c r="AK78" s="448"/>
      <c r="AL78" s="448"/>
      <c r="AM78" s="448"/>
      <c r="AN78" s="448"/>
      <c r="AO78" s="448"/>
      <c r="AP78" s="448"/>
      <c r="AQ78" s="448"/>
      <c r="AR78" s="448"/>
      <c r="AS78" s="448"/>
      <c r="AT78" s="448"/>
      <c r="AU78" s="448"/>
      <c r="AV78" s="448"/>
      <c r="AW78" s="448"/>
      <c r="AX78" s="448"/>
      <c r="AY78" s="448"/>
      <c r="AZ78" s="448"/>
      <c r="BA78" s="448"/>
      <c r="BB78" s="448"/>
      <c r="BC78" s="448"/>
      <c r="BD78" s="448"/>
      <c r="BE78" s="448"/>
      <c r="BF78" s="448"/>
      <c r="BG78" s="448"/>
      <c r="BH78" s="448"/>
      <c r="BI78" s="448"/>
      <c r="BJ78" s="448"/>
      <c r="BK78" s="448"/>
      <c r="BL78" s="448"/>
      <c r="BM78" s="448"/>
      <c r="BN78" s="448"/>
      <c r="BO78" s="448"/>
      <c r="BP78" s="448"/>
      <c r="BQ78" s="448"/>
      <c r="BR78" s="448"/>
      <c r="BS78" s="448"/>
      <c r="BT78" s="448"/>
      <c r="BU78" s="448"/>
      <c r="BV78" s="448"/>
      <c r="BW78" s="448"/>
      <c r="BX78" s="448"/>
      <c r="BY78" s="448"/>
      <c r="BZ78" s="448"/>
      <c r="CA78" s="448"/>
      <c r="CB78" s="448"/>
      <c r="CC78" s="448"/>
      <c r="CD78" s="448"/>
      <c r="CE78" s="448"/>
      <c r="CF78" s="448"/>
      <c r="CG78" s="448"/>
      <c r="CH78" s="448"/>
      <c r="CI78" s="448"/>
      <c r="CJ78" s="655"/>
      <c r="CK78" s="448"/>
      <c r="CL78" s="409">
        <f>[4]ОтчетГБ!H96+[4]ОтчетГБ!H219+[4]ОтчетГБ!H242</f>
        <v>4009861.0100000002</v>
      </c>
      <c r="CM78" s="450"/>
      <c r="CN78" s="678">
        <f t="shared" si="1"/>
        <v>4009861.0100000002</v>
      </c>
      <c r="CO78" s="483"/>
    </row>
    <row r="79" spans="1:93" s="461" customFormat="1" ht="39.950000000000003" customHeight="1">
      <c r="A79" s="543" t="s">
        <v>1593</v>
      </c>
      <c r="B79" s="544" t="s">
        <v>1594</v>
      </c>
      <c r="C79" s="458"/>
      <c r="D79" s="458"/>
      <c r="E79" s="458"/>
      <c r="F79" s="458"/>
      <c r="G79" s="458"/>
      <c r="H79" s="458"/>
      <c r="I79" s="458"/>
      <c r="J79" s="458"/>
      <c r="K79" s="458"/>
      <c r="L79" s="458"/>
      <c r="M79" s="458"/>
      <c r="N79" s="458"/>
      <c r="O79" s="458"/>
      <c r="P79" s="458"/>
      <c r="Q79" s="458"/>
      <c r="R79" s="458"/>
      <c r="S79" s="458"/>
      <c r="T79" s="458"/>
      <c r="U79" s="458"/>
      <c r="V79" s="458"/>
      <c r="W79" s="458"/>
      <c r="X79" s="458"/>
      <c r="Y79" s="458"/>
      <c r="Z79" s="458"/>
      <c r="AA79" s="458"/>
      <c r="AB79" s="458"/>
      <c r="AC79" s="458"/>
      <c r="AD79" s="458"/>
      <c r="AE79" s="458"/>
      <c r="AF79" s="458"/>
      <c r="AG79" s="458"/>
      <c r="AH79" s="458"/>
      <c r="AI79" s="458"/>
      <c r="AJ79" s="458"/>
      <c r="AK79" s="458"/>
      <c r="AL79" s="458"/>
      <c r="AM79" s="458"/>
      <c r="AN79" s="458"/>
      <c r="AO79" s="458"/>
      <c r="AP79" s="458"/>
      <c r="AQ79" s="458"/>
      <c r="AR79" s="458"/>
      <c r="AS79" s="458"/>
      <c r="AT79" s="458"/>
      <c r="AU79" s="458"/>
      <c r="AV79" s="458"/>
      <c r="AW79" s="458"/>
      <c r="AX79" s="458"/>
      <c r="AY79" s="458"/>
      <c r="AZ79" s="458"/>
      <c r="BA79" s="458"/>
      <c r="BB79" s="458"/>
      <c r="BC79" s="458"/>
      <c r="BD79" s="458"/>
      <c r="BE79" s="458"/>
      <c r="BF79" s="458"/>
      <c r="BG79" s="458"/>
      <c r="BH79" s="458"/>
      <c r="BI79" s="458"/>
      <c r="BJ79" s="458"/>
      <c r="BK79" s="458"/>
      <c r="BL79" s="458"/>
      <c r="BM79" s="458"/>
      <c r="BN79" s="458"/>
      <c r="BO79" s="458"/>
      <c r="BP79" s="458"/>
      <c r="BQ79" s="458"/>
      <c r="BR79" s="458"/>
      <c r="BS79" s="458"/>
      <c r="BT79" s="458"/>
      <c r="BU79" s="458"/>
      <c r="BV79" s="458"/>
      <c r="BW79" s="458"/>
      <c r="BX79" s="458"/>
      <c r="BY79" s="458"/>
      <c r="BZ79" s="458"/>
      <c r="CA79" s="458"/>
      <c r="CB79" s="409">
        <f>[4]ОтчетГБ!H187</f>
        <v>1925726.1713</v>
      </c>
      <c r="CC79" s="458"/>
      <c r="CD79" s="458"/>
      <c r="CE79" s="458"/>
      <c r="CF79" s="458"/>
      <c r="CG79" s="458"/>
      <c r="CH79" s="458"/>
      <c r="CI79" s="458"/>
      <c r="CJ79" s="655"/>
      <c r="CK79" s="458"/>
      <c r="CL79" s="458"/>
      <c r="CM79" s="459"/>
      <c r="CN79" s="678">
        <f t="shared" si="1"/>
        <v>1925726.1713</v>
      </c>
      <c r="CO79" s="484"/>
    </row>
    <row r="80" spans="1:93" s="461" customFormat="1" ht="39.950000000000003" customHeight="1">
      <c r="A80" s="543" t="s">
        <v>1595</v>
      </c>
      <c r="B80" s="544" t="s">
        <v>1860</v>
      </c>
      <c r="C80" s="458"/>
      <c r="D80" s="458"/>
      <c r="E80" s="458"/>
      <c r="F80" s="458"/>
      <c r="G80" s="458"/>
      <c r="H80" s="458"/>
      <c r="I80" s="458"/>
      <c r="J80" s="458"/>
      <c r="K80" s="458"/>
      <c r="L80" s="458"/>
      <c r="M80" s="458"/>
      <c r="N80" s="458"/>
      <c r="O80" s="458"/>
      <c r="P80" s="458"/>
      <c r="Q80" s="458"/>
      <c r="R80" s="458"/>
      <c r="S80" s="458"/>
      <c r="T80" s="458"/>
      <c r="U80" s="458"/>
      <c r="V80" s="458"/>
      <c r="W80" s="458"/>
      <c r="X80" s="458"/>
      <c r="Y80" s="458"/>
      <c r="Z80" s="458"/>
      <c r="AA80" s="458"/>
      <c r="AB80" s="458"/>
      <c r="AC80" s="458"/>
      <c r="AD80" s="458"/>
      <c r="AE80" s="458"/>
      <c r="AF80" s="458"/>
      <c r="AG80" s="458"/>
      <c r="AH80" s="458"/>
      <c r="AI80" s="458"/>
      <c r="AJ80" s="458"/>
      <c r="AK80" s="458"/>
      <c r="AL80" s="458"/>
      <c r="AM80" s="458"/>
      <c r="AN80" s="458"/>
      <c r="AO80" s="458"/>
      <c r="AP80" s="458"/>
      <c r="AQ80" s="458"/>
      <c r="AR80" s="458"/>
      <c r="AS80" s="458"/>
      <c r="AT80" s="458"/>
      <c r="AU80" s="458"/>
      <c r="AV80" s="458"/>
      <c r="AW80" s="458"/>
      <c r="AX80" s="458"/>
      <c r="AY80" s="458"/>
      <c r="AZ80" s="458"/>
      <c r="BA80" s="458"/>
      <c r="BB80" s="458"/>
      <c r="BC80" s="458"/>
      <c r="BD80" s="458"/>
      <c r="BE80" s="458"/>
      <c r="BF80" s="458"/>
      <c r="BG80" s="458"/>
      <c r="BH80" s="458"/>
      <c r="BI80" s="458"/>
      <c r="BJ80" s="458"/>
      <c r="BK80" s="458"/>
      <c r="BL80" s="458"/>
      <c r="BM80" s="458"/>
      <c r="BN80" s="458"/>
      <c r="BO80" s="458"/>
      <c r="BP80" s="458"/>
      <c r="BQ80" s="458"/>
      <c r="BR80" s="458"/>
      <c r="BS80" s="458"/>
      <c r="BT80" s="458"/>
      <c r="BU80" s="458"/>
      <c r="BV80" s="458"/>
      <c r="BW80" s="458"/>
      <c r="BX80" s="458"/>
      <c r="BY80" s="458"/>
      <c r="BZ80" s="458"/>
      <c r="CA80" s="458"/>
      <c r="CB80" s="458"/>
      <c r="CC80" s="458"/>
      <c r="CD80" s="458"/>
      <c r="CE80" s="458"/>
      <c r="CF80" s="458"/>
      <c r="CG80" s="458"/>
      <c r="CH80" s="458"/>
      <c r="CI80" s="458"/>
      <c r="CJ80" s="655"/>
      <c r="CK80" s="458"/>
      <c r="CL80" s="409">
        <f>[4]ОтчетГБ!H188</f>
        <v>9156</v>
      </c>
      <c r="CM80" s="459"/>
      <c r="CN80" s="678">
        <f t="shared" si="1"/>
        <v>9156</v>
      </c>
      <c r="CO80" s="484"/>
    </row>
    <row r="81" spans="1:93" s="461" customFormat="1" ht="39.950000000000003" customHeight="1">
      <c r="A81" s="509" t="s">
        <v>1596</v>
      </c>
      <c r="B81" s="510" t="s">
        <v>1597</v>
      </c>
      <c r="C81" s="458"/>
      <c r="D81" s="458"/>
      <c r="E81" s="458"/>
      <c r="F81" s="458"/>
      <c r="G81" s="458"/>
      <c r="H81" s="458"/>
      <c r="I81" s="458"/>
      <c r="J81" s="458"/>
      <c r="K81" s="458"/>
      <c r="L81" s="458"/>
      <c r="M81" s="458"/>
      <c r="N81" s="458"/>
      <c r="O81" s="458"/>
      <c r="P81" s="458"/>
      <c r="Q81" s="458"/>
      <c r="R81" s="458"/>
      <c r="S81" s="458"/>
      <c r="T81" s="458"/>
      <c r="U81" s="458"/>
      <c r="V81" s="458"/>
      <c r="W81" s="458"/>
      <c r="X81" s="458"/>
      <c r="Y81" s="458"/>
      <c r="Z81" s="458"/>
      <c r="AA81" s="458"/>
      <c r="AB81" s="458"/>
      <c r="AC81" s="458"/>
      <c r="AD81" s="458"/>
      <c r="AE81" s="458"/>
      <c r="AF81" s="458"/>
      <c r="AG81" s="458"/>
      <c r="AH81" s="458"/>
      <c r="AI81" s="458"/>
      <c r="AJ81" s="458"/>
      <c r="AK81" s="458"/>
      <c r="AL81" s="458"/>
      <c r="AM81" s="458"/>
      <c r="AN81" s="458"/>
      <c r="AO81" s="458"/>
      <c r="AP81" s="458"/>
      <c r="AQ81" s="458"/>
      <c r="AR81" s="458"/>
      <c r="AS81" s="458"/>
      <c r="AT81" s="458"/>
      <c r="AU81" s="458"/>
      <c r="AV81" s="458"/>
      <c r="AW81" s="458"/>
      <c r="AX81" s="458"/>
      <c r="AY81" s="458"/>
      <c r="AZ81" s="458"/>
      <c r="BA81" s="458"/>
      <c r="BB81" s="458"/>
      <c r="BC81" s="458"/>
      <c r="BD81" s="458"/>
      <c r="BE81" s="458"/>
      <c r="BF81" s="458"/>
      <c r="BG81" s="458"/>
      <c r="BH81" s="458"/>
      <c r="BI81" s="458"/>
      <c r="BJ81" s="458"/>
      <c r="BK81" s="458"/>
      <c r="BL81" s="458"/>
      <c r="BM81" s="458"/>
      <c r="BN81" s="458"/>
      <c r="BO81" s="458"/>
      <c r="BP81" s="458"/>
      <c r="BQ81" s="458"/>
      <c r="BR81" s="458"/>
      <c r="BS81" s="458"/>
      <c r="BT81" s="458"/>
      <c r="BU81" s="458"/>
      <c r="BV81" s="458"/>
      <c r="BW81" s="458"/>
      <c r="BX81" s="458"/>
      <c r="BY81" s="458"/>
      <c r="BZ81" s="458"/>
      <c r="CA81" s="458"/>
      <c r="CB81" s="458"/>
      <c r="CC81" s="409">
        <f>'[4]HF-HP'!F81+'[4]HF-HP'!K81+'[4]HF-HP'!X81</f>
        <v>1545385.9151999999</v>
      </c>
      <c r="CD81" s="458"/>
      <c r="CE81" s="458"/>
      <c r="CF81" s="458"/>
      <c r="CG81" s="458"/>
      <c r="CH81" s="458"/>
      <c r="CI81" s="458"/>
      <c r="CJ81" s="655"/>
      <c r="CK81" s="458"/>
      <c r="CL81" s="458"/>
      <c r="CM81" s="459"/>
      <c r="CN81" s="678">
        <f>SUM(C81:CM81)</f>
        <v>1545385.9151999999</v>
      </c>
      <c r="CO81" s="484"/>
    </row>
    <row r="82" spans="1:93" s="452" customFormat="1" ht="39.950000000000003" customHeight="1">
      <c r="A82" s="548" t="s">
        <v>1598</v>
      </c>
      <c r="B82" s="547" t="s">
        <v>1599</v>
      </c>
      <c r="C82" s="448"/>
      <c r="D82" s="448"/>
      <c r="E82" s="448"/>
      <c r="F82" s="448"/>
      <c r="G82" s="448"/>
      <c r="H82" s="448"/>
      <c r="I82" s="448"/>
      <c r="J82" s="448"/>
      <c r="K82" s="448"/>
      <c r="L82" s="448"/>
      <c r="M82" s="448"/>
      <c r="N82" s="448"/>
      <c r="O82" s="448"/>
      <c r="P82" s="448"/>
      <c r="Q82" s="448"/>
      <c r="R82" s="448"/>
      <c r="S82" s="448"/>
      <c r="T82" s="448"/>
      <c r="U82" s="448"/>
      <c r="V82" s="448"/>
      <c r="W82" s="448"/>
      <c r="X82" s="448"/>
      <c r="Y82" s="448"/>
      <c r="Z82" s="448"/>
      <c r="AA82" s="448"/>
      <c r="AB82" s="448"/>
      <c r="AC82" s="448"/>
      <c r="AD82" s="448"/>
      <c r="AE82" s="448"/>
      <c r="AF82" s="448"/>
      <c r="AG82" s="448"/>
      <c r="AH82" s="448"/>
      <c r="AI82" s="448"/>
      <c r="AJ82" s="448"/>
      <c r="AK82" s="448"/>
      <c r="AL82" s="448"/>
      <c r="AM82" s="448"/>
      <c r="AN82" s="448"/>
      <c r="AO82" s="448"/>
      <c r="AP82" s="448"/>
      <c r="AQ82" s="448"/>
      <c r="AR82" s="448"/>
      <c r="AS82" s="448"/>
      <c r="AT82" s="448"/>
      <c r="AU82" s="448"/>
      <c r="AV82" s="448"/>
      <c r="AW82" s="448"/>
      <c r="AX82" s="448"/>
      <c r="AY82" s="448"/>
      <c r="AZ82" s="448"/>
      <c r="BA82" s="448"/>
      <c r="BB82" s="448"/>
      <c r="BC82" s="448"/>
      <c r="BD82" s="448"/>
      <c r="BE82" s="448"/>
      <c r="BF82" s="448"/>
      <c r="BG82" s="448"/>
      <c r="BH82" s="448"/>
      <c r="BI82" s="448"/>
      <c r="BJ82" s="448"/>
      <c r="BK82" s="448"/>
      <c r="BL82" s="448"/>
      <c r="BM82" s="448"/>
      <c r="BN82" s="448"/>
      <c r="BO82" s="448"/>
      <c r="BP82" s="448"/>
      <c r="BQ82" s="448"/>
      <c r="BR82" s="448"/>
      <c r="BS82" s="448"/>
      <c r="BT82" s="448"/>
      <c r="BU82" s="448"/>
      <c r="BV82" s="448"/>
      <c r="BW82" s="448"/>
      <c r="BX82" s="448"/>
      <c r="BY82" s="448"/>
      <c r="BZ82" s="448"/>
      <c r="CA82" s="448"/>
      <c r="CB82" s="448"/>
      <c r="CC82" s="448"/>
      <c r="CD82" s="448"/>
      <c r="CE82" s="448"/>
      <c r="CF82" s="448"/>
      <c r="CG82" s="448"/>
      <c r="CH82" s="448"/>
      <c r="CI82" s="448"/>
      <c r="CJ82" s="655"/>
      <c r="CK82" s="409">
        <f>[4]ОтчетГБ!H62+[4]ОтчетГБ!H167+[4]ОтчетГБ!H171</f>
        <v>546076.77040000004</v>
      </c>
      <c r="CL82" s="448"/>
      <c r="CM82" s="450"/>
      <c r="CN82" s="678">
        <f t="shared" si="1"/>
        <v>546076.77040000004</v>
      </c>
      <c r="CO82" s="483"/>
    </row>
    <row r="83" spans="1:93" s="452" customFormat="1" ht="39.950000000000003" customHeight="1">
      <c r="A83" s="548" t="s">
        <v>1600</v>
      </c>
      <c r="B83" s="549" t="s">
        <v>1601</v>
      </c>
      <c r="C83" s="448"/>
      <c r="E83" s="409">
        <f>ФДХ!D19</f>
        <v>3596.6</v>
      </c>
      <c r="F83" s="448"/>
      <c r="G83" s="448"/>
      <c r="H83" s="448"/>
      <c r="I83" s="448"/>
      <c r="J83" s="448"/>
      <c r="K83" s="448"/>
      <c r="L83" s="448"/>
      <c r="M83" s="448"/>
      <c r="N83" s="448"/>
      <c r="O83" s="448"/>
      <c r="P83" s="448"/>
      <c r="Q83" s="448"/>
      <c r="R83" s="448"/>
      <c r="S83" s="448"/>
      <c r="T83" s="448"/>
      <c r="U83" s="448"/>
      <c r="V83" s="448"/>
      <c r="W83" s="448"/>
      <c r="X83" s="448"/>
      <c r="Y83" s="448"/>
      <c r="Z83" s="448"/>
      <c r="AA83" s="448"/>
      <c r="AB83" s="448"/>
      <c r="AC83" s="448"/>
      <c r="AD83" s="448"/>
      <c r="AE83" s="448"/>
      <c r="AF83" s="448"/>
      <c r="AG83" s="448"/>
      <c r="AH83" s="448"/>
      <c r="AI83" s="448"/>
      <c r="AJ83" s="448"/>
      <c r="AK83" s="448"/>
      <c r="AL83" s="448"/>
      <c r="AM83" s="448"/>
      <c r="AN83" s="448"/>
      <c r="AO83" s="448"/>
      <c r="AP83" s="448"/>
      <c r="AQ83" s="448"/>
      <c r="AR83" s="448"/>
      <c r="AS83" s="448"/>
      <c r="AT83" s="448"/>
      <c r="AU83" s="448"/>
      <c r="AV83" s="448"/>
      <c r="AW83" s="448"/>
      <c r="AX83" s="448"/>
      <c r="AY83" s="448"/>
      <c r="AZ83" s="448"/>
      <c r="BA83" s="448"/>
      <c r="BB83" s="448"/>
      <c r="BC83" s="448"/>
      <c r="BD83" s="448"/>
      <c r="BE83" s="448"/>
      <c r="BF83" s="448"/>
      <c r="BG83" s="409">
        <f>[4]ОтчетГБ!H195</f>
        <v>1343668.5</v>
      </c>
      <c r="BH83" s="409">
        <f>[4]ОтчетГБ!H197+[4]ОтчетГБ!H198+[4]ОтчетГБ!H200+[4]ОтчетГБ!H220+[4]ОтчетГБ!H221+[4]ОтчетГБ!H222</f>
        <v>751637.71230000013</v>
      </c>
      <c r="BI83" s="448"/>
      <c r="BJ83" s="448"/>
      <c r="BK83" s="448"/>
      <c r="BL83" s="448"/>
      <c r="BM83" s="409">
        <f>[4]ОтчетГБ!H260</f>
        <v>73374</v>
      </c>
      <c r="BN83" s="448"/>
      <c r="BO83" s="448"/>
      <c r="BP83" s="448"/>
      <c r="BQ83" s="448"/>
      <c r="BR83" s="448"/>
      <c r="BS83" s="448"/>
      <c r="BT83" s="448"/>
      <c r="BU83" s="448"/>
      <c r="BV83" s="448"/>
      <c r="BW83" s="448"/>
      <c r="BX83" s="448"/>
      <c r="BY83" s="448"/>
      <c r="BZ83" s="448"/>
      <c r="CA83" s="448"/>
      <c r="CB83" s="448"/>
      <c r="CC83" s="448"/>
      <c r="CD83" s="448"/>
      <c r="CE83" s="448"/>
      <c r="CF83" s="448"/>
      <c r="CG83" s="448"/>
      <c r="CH83" s="448"/>
      <c r="CI83" s="448"/>
      <c r="CJ83" s="655"/>
      <c r="CK83" s="448"/>
      <c r="CL83" s="409">
        <f>'HF-HP2'!AP90+Домохоз!G12+Домохоз!G9+[4]ОтчетГБ!H194+[4]ОтчетГБ!H210+[4]ОтчетГБ!H212+ФДХ!H19</f>
        <v>22707931.175523814</v>
      </c>
      <c r="CM83" s="450"/>
      <c r="CN83" s="678">
        <f t="shared" si="1"/>
        <v>24880207.987823814</v>
      </c>
      <c r="CO83" s="483"/>
    </row>
    <row r="84" spans="1:93" s="452" customFormat="1" ht="39.950000000000003" customHeight="1">
      <c r="A84" s="550" t="s">
        <v>1602</v>
      </c>
      <c r="B84" s="549" t="s">
        <v>1603</v>
      </c>
      <c r="C84" s="448"/>
      <c r="D84" s="448"/>
      <c r="E84" s="448"/>
      <c r="F84" s="448"/>
      <c r="G84" s="448"/>
      <c r="H84" s="448"/>
      <c r="I84" s="448"/>
      <c r="J84" s="448"/>
      <c r="K84" s="448"/>
      <c r="L84" s="448"/>
      <c r="M84" s="448"/>
      <c r="N84" s="448"/>
      <c r="O84" s="448"/>
      <c r="P84" s="448"/>
      <c r="Q84" s="448"/>
      <c r="R84" s="448"/>
      <c r="S84" s="448"/>
      <c r="T84" s="448"/>
      <c r="U84" s="448"/>
      <c r="V84" s="448"/>
      <c r="W84" s="448"/>
      <c r="X84" s="448"/>
      <c r="Y84" s="448"/>
      <c r="Z84" s="448"/>
      <c r="AA84" s="448"/>
      <c r="AB84" s="448"/>
      <c r="AC84" s="448"/>
      <c r="AD84" s="448"/>
      <c r="AE84" s="448"/>
      <c r="AF84" s="448"/>
      <c r="AG84" s="448"/>
      <c r="AH84" s="448"/>
      <c r="AI84" s="448"/>
      <c r="AJ84" s="448"/>
      <c r="AK84" s="448"/>
      <c r="AL84" s="448"/>
      <c r="AM84" s="448"/>
      <c r="AN84" s="448"/>
      <c r="AO84" s="448"/>
      <c r="AP84" s="448"/>
      <c r="AQ84" s="448"/>
      <c r="AR84" s="448"/>
      <c r="AS84" s="448"/>
      <c r="AT84" s="448"/>
      <c r="AU84" s="448"/>
      <c r="AV84" s="448"/>
      <c r="AW84" s="448"/>
      <c r="AX84" s="448"/>
      <c r="AY84" s="448"/>
      <c r="AZ84" s="448"/>
      <c r="BA84" s="448"/>
      <c r="BB84" s="448"/>
      <c r="BC84" s="448"/>
      <c r="BD84" s="448"/>
      <c r="BE84" s="448"/>
      <c r="BF84" s="448"/>
      <c r="BG84" s="448"/>
      <c r="BH84" s="448"/>
      <c r="BI84" s="448"/>
      <c r="BJ84" s="448"/>
      <c r="BK84" s="448"/>
      <c r="BL84" s="448"/>
      <c r="BM84" s="448"/>
      <c r="BN84" s="448"/>
      <c r="BO84" s="448"/>
      <c r="BP84" s="448"/>
      <c r="BQ84" s="448"/>
      <c r="BR84" s="448"/>
      <c r="BS84" s="448"/>
      <c r="BT84" s="448"/>
      <c r="BU84" s="448"/>
      <c r="BV84" s="448"/>
      <c r="BW84" s="448"/>
      <c r="BX84" s="448"/>
      <c r="BY84" s="448"/>
      <c r="BZ84" s="448"/>
      <c r="CA84" s="448"/>
      <c r="CB84" s="448"/>
      <c r="CC84" s="448"/>
      <c r="CD84" s="448"/>
      <c r="CE84" s="448"/>
      <c r="CF84" s="448"/>
      <c r="CG84" s="448"/>
      <c r="CH84" s="448"/>
      <c r="CI84" s="448"/>
      <c r="CJ84" s="655"/>
      <c r="CK84" s="448"/>
      <c r="CL84" s="409">
        <f>Домохоз!G13</f>
        <v>3272515.3326841579</v>
      </c>
      <c r="CM84" s="450"/>
      <c r="CN84" s="678">
        <f>SUM(C84:CM84)</f>
        <v>3272515.3326841579</v>
      </c>
      <c r="CO84" s="483"/>
    </row>
    <row r="85" spans="1:93" s="679" customFormat="1" ht="39.950000000000003" customHeight="1">
      <c r="A85" s="979"/>
      <c r="B85" s="980" t="s">
        <v>2689</v>
      </c>
      <c r="C85" s="981">
        <f>SUM(C3:C84)</f>
        <v>4083160.6500000004</v>
      </c>
      <c r="D85" s="981">
        <f>SUM(D3:D84)</f>
        <v>12371.866999999998</v>
      </c>
      <c r="E85" s="981">
        <f>SUM(E3:E84)</f>
        <v>134057467.05305173</v>
      </c>
      <c r="F85" s="981">
        <f t="shared" ref="F85:BO85" si="2">SUM(F3:F84)</f>
        <v>0</v>
      </c>
      <c r="G85" s="981">
        <f t="shared" si="2"/>
        <v>2644005.8301133327</v>
      </c>
      <c r="H85" s="981">
        <f t="shared" si="2"/>
        <v>0</v>
      </c>
      <c r="I85" s="981">
        <f t="shared" si="2"/>
        <v>9337261</v>
      </c>
      <c r="J85" s="981">
        <f t="shared" si="2"/>
        <v>933726</v>
      </c>
      <c r="K85" s="981">
        <f t="shared" si="2"/>
        <v>0</v>
      </c>
      <c r="L85" s="981">
        <f t="shared" si="2"/>
        <v>12138439</v>
      </c>
      <c r="M85" s="981">
        <f t="shared" si="2"/>
        <v>18920491.524316665</v>
      </c>
      <c r="N85" s="981">
        <f t="shared" si="2"/>
        <v>0</v>
      </c>
      <c r="O85" s="981">
        <f t="shared" si="2"/>
        <v>26098018.875038169</v>
      </c>
      <c r="P85" s="981">
        <f t="shared" si="2"/>
        <v>23810015</v>
      </c>
      <c r="Q85" s="981">
        <f t="shared" si="2"/>
        <v>0</v>
      </c>
      <c r="R85" s="981">
        <f t="shared" si="2"/>
        <v>1717982.6649333332</v>
      </c>
      <c r="S85" s="981">
        <f t="shared" si="2"/>
        <v>13646767.636195682</v>
      </c>
      <c r="T85" s="981">
        <f t="shared" si="2"/>
        <v>21972882.058302</v>
      </c>
      <c r="U85" s="981">
        <f t="shared" si="2"/>
        <v>0</v>
      </c>
      <c r="V85" s="981">
        <f t="shared" si="2"/>
        <v>0</v>
      </c>
      <c r="W85" s="981">
        <f t="shared" si="2"/>
        <v>0</v>
      </c>
      <c r="X85" s="981">
        <f t="shared" si="2"/>
        <v>0</v>
      </c>
      <c r="Y85" s="981">
        <f t="shared" si="2"/>
        <v>0</v>
      </c>
      <c r="Z85" s="981">
        <f t="shared" si="2"/>
        <v>0</v>
      </c>
      <c r="AA85" s="981">
        <f t="shared" si="2"/>
        <v>0</v>
      </c>
      <c r="AB85" s="981">
        <f t="shared" si="2"/>
        <v>2959185.6496000001</v>
      </c>
      <c r="AC85" s="981">
        <f>SUM(AC3:AC84)</f>
        <v>7809405.4310999997</v>
      </c>
      <c r="AD85" s="981">
        <f t="shared" si="2"/>
        <v>131613905.82439667</v>
      </c>
      <c r="AE85" s="981">
        <f t="shared" si="2"/>
        <v>1213921.2</v>
      </c>
      <c r="AF85" s="981">
        <f t="shared" si="2"/>
        <v>3164381.5</v>
      </c>
      <c r="AG85" s="981">
        <f t="shared" si="2"/>
        <v>0</v>
      </c>
      <c r="AH85" s="981">
        <f t="shared" si="2"/>
        <v>96874.157260000007</v>
      </c>
      <c r="AI85" s="981">
        <f t="shared" si="2"/>
        <v>0</v>
      </c>
      <c r="AJ85" s="981">
        <f t="shared" si="2"/>
        <v>36882.899999999994</v>
      </c>
      <c r="AK85" s="981">
        <f t="shared" si="2"/>
        <v>751700.61499999999</v>
      </c>
      <c r="AL85" s="981">
        <f t="shared" si="2"/>
        <v>0</v>
      </c>
      <c r="AM85" s="981">
        <f t="shared" si="2"/>
        <v>5821415.0762266656</v>
      </c>
      <c r="AN85" s="981">
        <f t="shared" si="2"/>
        <v>0</v>
      </c>
      <c r="AO85" s="981">
        <f t="shared" si="2"/>
        <v>46659.782999999996</v>
      </c>
      <c r="AP85" s="981">
        <f t="shared" si="2"/>
        <v>0</v>
      </c>
      <c r="AQ85" s="981">
        <f t="shared" si="2"/>
        <v>20990339.966789998</v>
      </c>
      <c r="AR85" s="981">
        <f t="shared" si="2"/>
        <v>5699496.9946000008</v>
      </c>
      <c r="AS85" s="981">
        <f t="shared" si="2"/>
        <v>2594156.4832000001</v>
      </c>
      <c r="AT85" s="981">
        <f t="shared" si="2"/>
        <v>5855.4</v>
      </c>
      <c r="AU85" s="981">
        <f t="shared" si="2"/>
        <v>0</v>
      </c>
      <c r="AV85" s="981">
        <f t="shared" si="2"/>
        <v>61457568.35583999</v>
      </c>
      <c r="AW85" s="981">
        <f t="shared" si="2"/>
        <v>3524228.1985999998</v>
      </c>
      <c r="AX85" s="981">
        <f t="shared" si="2"/>
        <v>0</v>
      </c>
      <c r="AY85" s="981">
        <f t="shared" si="2"/>
        <v>0</v>
      </c>
      <c r="AZ85" s="981">
        <f t="shared" si="2"/>
        <v>0</v>
      </c>
      <c r="BA85" s="981">
        <f t="shared" si="2"/>
        <v>0</v>
      </c>
      <c r="BB85" s="981">
        <f t="shared" si="2"/>
        <v>0</v>
      </c>
      <c r="BC85" s="981">
        <f t="shared" si="2"/>
        <v>0</v>
      </c>
      <c r="BD85" s="981">
        <f t="shared" si="2"/>
        <v>0</v>
      </c>
      <c r="BE85" s="981">
        <f t="shared" si="2"/>
        <v>0</v>
      </c>
      <c r="BF85" s="981">
        <f t="shared" si="2"/>
        <v>0</v>
      </c>
      <c r="BG85" s="981">
        <f t="shared" si="2"/>
        <v>1343668.5</v>
      </c>
      <c r="BH85" s="981">
        <f t="shared" si="2"/>
        <v>11287041.3268</v>
      </c>
      <c r="BI85" s="981">
        <f t="shared" si="2"/>
        <v>1925117.8112999997</v>
      </c>
      <c r="BJ85" s="981">
        <f t="shared" si="2"/>
        <v>9001196</v>
      </c>
      <c r="BK85" s="981">
        <f t="shared" si="2"/>
        <v>0</v>
      </c>
      <c r="BL85" s="981">
        <f t="shared" si="2"/>
        <v>0</v>
      </c>
      <c r="BM85" s="981">
        <f t="shared" si="2"/>
        <v>73374</v>
      </c>
      <c r="BN85" s="981">
        <f t="shared" si="2"/>
        <v>0</v>
      </c>
      <c r="BO85" s="981">
        <f t="shared" si="2"/>
        <v>0</v>
      </c>
      <c r="BP85" s="981">
        <f t="shared" ref="BP85:CM85" si="3">SUM(BP3:BP84)</f>
        <v>0</v>
      </c>
      <c r="BQ85" s="981">
        <f t="shared" si="3"/>
        <v>0</v>
      </c>
      <c r="BR85" s="981">
        <f t="shared" si="3"/>
        <v>0</v>
      </c>
      <c r="BS85" s="981">
        <f t="shared" si="3"/>
        <v>0</v>
      </c>
      <c r="BT85" s="981">
        <f t="shared" si="3"/>
        <v>0</v>
      </c>
      <c r="BU85" s="981">
        <f t="shared" si="3"/>
        <v>1831601</v>
      </c>
      <c r="BV85" s="981">
        <f t="shared" si="3"/>
        <v>0</v>
      </c>
      <c r="BW85" s="981">
        <f t="shared" si="3"/>
        <v>2693795.1338512502</v>
      </c>
      <c r="BX85" s="981">
        <f t="shared" si="3"/>
        <v>0</v>
      </c>
      <c r="BY85" s="981">
        <f t="shared" si="3"/>
        <v>0</v>
      </c>
      <c r="BZ85" s="981">
        <f t="shared" si="3"/>
        <v>0</v>
      </c>
      <c r="CA85" s="981">
        <f t="shared" si="3"/>
        <v>253443.88520180093</v>
      </c>
      <c r="CB85" s="981">
        <f t="shared" si="3"/>
        <v>1925726.1713</v>
      </c>
      <c r="CC85" s="981">
        <f t="shared" si="3"/>
        <v>1545385.9151999999</v>
      </c>
      <c r="CD85" s="981">
        <f t="shared" si="3"/>
        <v>9872203.4626000002</v>
      </c>
      <c r="CE85" s="981">
        <f t="shared" si="3"/>
        <v>0</v>
      </c>
      <c r="CF85" s="981">
        <f t="shared" si="3"/>
        <v>0</v>
      </c>
      <c r="CG85" s="981">
        <f t="shared" si="3"/>
        <v>0</v>
      </c>
      <c r="CH85" s="981">
        <f t="shared" si="3"/>
        <v>0</v>
      </c>
      <c r="CI85" s="981">
        <f t="shared" si="3"/>
        <v>738653.57860000001</v>
      </c>
      <c r="CJ85" s="981">
        <f t="shared" si="3"/>
        <v>1916538.7100199999</v>
      </c>
      <c r="CK85" s="981">
        <f t="shared" si="3"/>
        <v>546076.77040000004</v>
      </c>
      <c r="CL85" s="981">
        <f>SUM(CL3:CL84)</f>
        <v>44043537.787087977</v>
      </c>
      <c r="CM85" s="981">
        <f t="shared" si="3"/>
        <v>0</v>
      </c>
      <c r="CN85" s="982">
        <f>SUM(CN3:CN84)</f>
        <v>606155926.74692523</v>
      </c>
    </row>
    <row r="86" spans="1:93" s="983" customFormat="1">
      <c r="D86" s="984">
        <f>E85+F85+D85+G85</f>
        <v>136713844.75016505</v>
      </c>
      <c r="H86" s="984">
        <f>I85+J85</f>
        <v>10270987</v>
      </c>
      <c r="K86" s="984">
        <f>L85+M85+N85+O85+P85+Q85+R85+S85+T85</f>
        <v>118304596.75878586</v>
      </c>
      <c r="U86" s="1164">
        <f>V86+Y86+Z86+AA86</f>
        <v>2959185.6496000001</v>
      </c>
      <c r="V86" s="984">
        <f>W85+X85</f>
        <v>0</v>
      </c>
      <c r="Y86" s="984">
        <f>Y85</f>
        <v>0</v>
      </c>
      <c r="Z86" s="984">
        <f>Z85</f>
        <v>0</v>
      </c>
      <c r="AA86" s="984">
        <f>AB85</f>
        <v>2959185.6496000001</v>
      </c>
      <c r="AC86" s="1164">
        <f>AC85+AD86+AE86+AF86+AG86+AP86</f>
        <v>179844995.33157334</v>
      </c>
      <c r="AD86" s="984">
        <f>AD85</f>
        <v>131613905.82439667</v>
      </c>
      <c r="AE86" s="984">
        <f>AE85</f>
        <v>1213921.2</v>
      </c>
      <c r="AF86" s="984">
        <f>AF85</f>
        <v>3164381.5</v>
      </c>
      <c r="AG86" s="984">
        <f>AH85+AI85+AJ85+AK85+AL85+AM85+AN85+AO85</f>
        <v>6753532.5314866658</v>
      </c>
      <c r="AL86" s="984">
        <f>AL85+AM85</f>
        <v>5821415.0762266656</v>
      </c>
      <c r="AN86" s="984"/>
      <c r="AP86" s="984">
        <f>AQ85+AR85+AS85+AT85</f>
        <v>29289848.844589997</v>
      </c>
      <c r="AU86" s="1164">
        <f>AU85+AV86+AX86+BA86+BB86+BD86</f>
        <v>64981796.554439992</v>
      </c>
      <c r="AV86" s="984">
        <f>AV85+AW85</f>
        <v>64981796.554439992</v>
      </c>
      <c r="AX86" s="984">
        <f>AX85+AZ85+AY85</f>
        <v>0</v>
      </c>
      <c r="BA86" s="984">
        <f>BA85</f>
        <v>0</v>
      </c>
      <c r="BB86" s="984">
        <f>BB85+BC85</f>
        <v>0</v>
      </c>
      <c r="BD86" s="984">
        <f>BD85</f>
        <v>0</v>
      </c>
      <c r="BE86" s="1164">
        <f>BE85</f>
        <v>0</v>
      </c>
      <c r="BF86" s="1164">
        <f>BF85+BG86+BJ86+BK86+BL86</f>
        <v>22286729.138099998</v>
      </c>
      <c r="BG86" s="984">
        <f>BH85+BI85</f>
        <v>13212159.1381</v>
      </c>
      <c r="BJ86" s="984">
        <f>BJ85</f>
        <v>9001196</v>
      </c>
      <c r="BK86" s="984">
        <f>BK85</f>
        <v>0</v>
      </c>
      <c r="BL86" s="984">
        <f>BM85+BN85</f>
        <v>73374</v>
      </c>
      <c r="BO86" s="984">
        <f>BO85</f>
        <v>0</v>
      </c>
      <c r="BT86" s="1164">
        <f>BT85+BU86+BV86+BZ86</f>
        <v>21323424.627173051</v>
      </c>
      <c r="BU86" s="984">
        <f>BU85</f>
        <v>1831601</v>
      </c>
      <c r="BV86" s="984">
        <f>BV85+BW85+BX85+BY85</f>
        <v>2693795.1338512502</v>
      </c>
      <c r="BZ86" s="984">
        <f>BZ85+CA85+CB85+CC85+CD85+CE85+CF85+CG85+CH85+CI85+CJ85+CK85</f>
        <v>16798028.493321802</v>
      </c>
      <c r="CL86" s="1164">
        <f>CL85</f>
        <v>44043537.787087977</v>
      </c>
      <c r="CM86" s="1164">
        <f>CM85</f>
        <v>0</v>
      </c>
      <c r="CN86" s="984"/>
    </row>
    <row r="87" spans="1:93" s="983" customFormat="1">
      <c r="C87" s="1164">
        <f>D86+H86+K86+C85+G8+H85+K85</f>
        <v>269372589.15895087</v>
      </c>
      <c r="CL87" s="1165"/>
      <c r="CN87" s="984"/>
    </row>
    <row r="88" spans="1:93" s="983" customFormat="1">
      <c r="CN88" s="984"/>
    </row>
    <row r="89" spans="1:93" s="983" customFormat="1">
      <c r="CN89" s="984"/>
    </row>
    <row r="90" spans="1:93" s="983" customFormat="1">
      <c r="CN90" s="984"/>
    </row>
    <row r="91" spans="1:93" s="983" customFormat="1">
      <c r="CN91" s="984"/>
    </row>
    <row r="92" spans="1:93" s="983" customFormat="1">
      <c r="CN92" s="984"/>
    </row>
    <row r="93" spans="1:93" s="983" customFormat="1">
      <c r="CN93" s="984"/>
    </row>
    <row r="94" spans="1:93" s="983" customFormat="1">
      <c r="CN94" s="984"/>
    </row>
    <row r="95" spans="1:93" s="983" customFormat="1">
      <c r="CN95" s="984"/>
    </row>
    <row r="96" spans="1:93" s="983" customFormat="1">
      <c r="CN96" s="984"/>
    </row>
    <row r="97" spans="92:92" s="983" customFormat="1">
      <c r="CN97" s="984"/>
    </row>
    <row r="98" spans="92:92" s="983" customFormat="1">
      <c r="CN98" s="984"/>
    </row>
    <row r="99" spans="92:92" s="983" customFormat="1">
      <c r="CN99" s="984"/>
    </row>
    <row r="100" spans="92:92" s="983" customFormat="1">
      <c r="CN100" s="984"/>
    </row>
    <row r="101" spans="92:92" s="983" customFormat="1">
      <c r="CN101" s="984"/>
    </row>
    <row r="102" spans="92:92" s="983" customFormat="1">
      <c r="CN102" s="984"/>
    </row>
    <row r="103" spans="92:92" s="983" customFormat="1">
      <c r="CN103" s="984"/>
    </row>
    <row r="104" spans="92:92" s="983" customFormat="1">
      <c r="CN104" s="984"/>
    </row>
    <row r="105" spans="92:92" s="983" customFormat="1">
      <c r="CN105" s="984"/>
    </row>
    <row r="106" spans="92:92" s="983" customFormat="1">
      <c r="CN106" s="984"/>
    </row>
    <row r="107" spans="92:92" s="983" customFormat="1">
      <c r="CN107" s="984"/>
    </row>
    <row r="108" spans="92:92" s="983" customFormat="1">
      <c r="CN108" s="984"/>
    </row>
    <row r="109" spans="92:92" s="983" customFormat="1">
      <c r="CN109" s="984"/>
    </row>
    <row r="110" spans="92:92" s="983" customFormat="1">
      <c r="CN110" s="984"/>
    </row>
    <row r="111" spans="92:92" s="983" customFormat="1">
      <c r="CN111" s="984"/>
    </row>
    <row r="112" spans="92:92" s="983" customFormat="1">
      <c r="CN112" s="984"/>
    </row>
    <row r="113" spans="92:92" s="983" customFormat="1">
      <c r="CN113" s="984"/>
    </row>
    <row r="114" spans="92:92" s="983" customFormat="1">
      <c r="CN114" s="984"/>
    </row>
    <row r="115" spans="92:92" s="983" customFormat="1">
      <c r="CN115" s="984"/>
    </row>
    <row r="116" spans="92:92" s="983" customFormat="1">
      <c r="CN116" s="984"/>
    </row>
    <row r="117" spans="92:92" s="983" customFormat="1">
      <c r="CN117" s="984"/>
    </row>
    <row r="118" spans="92:92" s="983" customFormat="1">
      <c r="CN118" s="984"/>
    </row>
    <row r="119" spans="92:92" s="983" customFormat="1">
      <c r="CN119" s="984"/>
    </row>
    <row r="120" spans="92:92" s="983" customFormat="1">
      <c r="CN120" s="984"/>
    </row>
    <row r="121" spans="92:92" s="983" customFormat="1">
      <c r="CN121" s="984"/>
    </row>
    <row r="122" spans="92:92" s="983" customFormat="1">
      <c r="CN122" s="984"/>
    </row>
    <row r="123" spans="92:92" s="983" customFormat="1">
      <c r="CN123" s="984"/>
    </row>
    <row r="124" spans="92:92" s="983" customFormat="1">
      <c r="CN124" s="984"/>
    </row>
    <row r="125" spans="92:92" s="983" customFormat="1">
      <c r="CN125" s="984"/>
    </row>
    <row r="126" spans="92:92" s="983" customFormat="1">
      <c r="CN126" s="984"/>
    </row>
    <row r="127" spans="92:92" s="983" customFormat="1">
      <c r="CN127" s="984"/>
    </row>
    <row r="128" spans="92:92" s="983" customFormat="1">
      <c r="CN128" s="984"/>
    </row>
    <row r="129" spans="92:92" s="983" customFormat="1">
      <c r="CN129" s="984"/>
    </row>
    <row r="130" spans="92:92" s="983" customFormat="1">
      <c r="CN130" s="984"/>
    </row>
    <row r="131" spans="92:92" s="983" customFormat="1">
      <c r="CN131" s="984"/>
    </row>
    <row r="132" spans="92:92" s="983" customFormat="1">
      <c r="CN132" s="984"/>
    </row>
    <row r="133" spans="92:92" s="983" customFormat="1">
      <c r="CN133" s="984"/>
    </row>
    <row r="134" spans="92:92" s="983" customFormat="1">
      <c r="CN134" s="984"/>
    </row>
    <row r="135" spans="92:92" s="983" customFormat="1">
      <c r="CN135" s="984"/>
    </row>
    <row r="136" spans="92:92" s="983" customFormat="1">
      <c r="CN136" s="984"/>
    </row>
    <row r="137" spans="92:92" s="983" customFormat="1">
      <c r="CN137" s="984"/>
    </row>
    <row r="138" spans="92:92" s="983" customFormat="1">
      <c r="CN138" s="984"/>
    </row>
    <row r="139" spans="92:92" s="983" customFormat="1">
      <c r="CN139" s="984"/>
    </row>
    <row r="140" spans="92:92" s="983" customFormat="1">
      <c r="CN140" s="984"/>
    </row>
    <row r="141" spans="92:92" s="983" customFormat="1">
      <c r="CN141" s="984"/>
    </row>
    <row r="142" spans="92:92" s="983" customFormat="1">
      <c r="CN142" s="984"/>
    </row>
    <row r="143" spans="92:92" s="983" customFormat="1">
      <c r="CN143" s="984"/>
    </row>
    <row r="144" spans="92:92" s="983" customFormat="1">
      <c r="CN144" s="984"/>
    </row>
    <row r="145" spans="92:92" s="983" customFormat="1">
      <c r="CN145" s="984"/>
    </row>
    <row r="146" spans="92:92" s="983" customFormat="1">
      <c r="CN146" s="984"/>
    </row>
    <row r="147" spans="92:92" s="983" customFormat="1">
      <c r="CN147" s="984"/>
    </row>
    <row r="148" spans="92:92" s="983" customFormat="1">
      <c r="CN148" s="984"/>
    </row>
    <row r="149" spans="92:92" s="983" customFormat="1">
      <c r="CN149" s="984"/>
    </row>
    <row r="150" spans="92:92" s="983" customFormat="1">
      <c r="CN150" s="984"/>
    </row>
    <row r="151" spans="92:92" s="983" customFormat="1">
      <c r="CN151" s="984"/>
    </row>
    <row r="152" spans="92:92" s="983" customFormat="1">
      <c r="CN152" s="984"/>
    </row>
    <row r="153" spans="92:92" s="983" customFormat="1">
      <c r="CN153" s="984"/>
    </row>
    <row r="154" spans="92:92" s="983" customFormat="1">
      <c r="CN154" s="984"/>
    </row>
    <row r="155" spans="92:92" s="983" customFormat="1">
      <c r="CN155" s="984"/>
    </row>
    <row r="156" spans="92:92" s="983" customFormat="1">
      <c r="CN156" s="984"/>
    </row>
    <row r="157" spans="92:92" s="983" customFormat="1">
      <c r="CN157" s="984"/>
    </row>
    <row r="158" spans="92:92" s="983" customFormat="1">
      <c r="CN158" s="984"/>
    </row>
    <row r="159" spans="92:92" s="983" customFormat="1">
      <c r="CN159" s="984"/>
    </row>
    <row r="160" spans="92:92" s="983" customFormat="1">
      <c r="CN160" s="984"/>
    </row>
    <row r="161" spans="92:92" s="983" customFormat="1">
      <c r="CN161" s="984"/>
    </row>
    <row r="162" spans="92:92" s="983" customFormat="1">
      <c r="CN162" s="984"/>
    </row>
    <row r="163" spans="92:92" s="983" customFormat="1">
      <c r="CN163" s="984"/>
    </row>
    <row r="164" spans="92:92" s="983" customFormat="1">
      <c r="CN164" s="984"/>
    </row>
    <row r="165" spans="92:92" s="983" customFormat="1">
      <c r="CN165" s="984"/>
    </row>
    <row r="166" spans="92:92" s="983" customFormat="1">
      <c r="CN166" s="984"/>
    </row>
    <row r="167" spans="92:92" s="983" customFormat="1">
      <c r="CN167" s="984"/>
    </row>
    <row r="168" spans="92:92" s="983" customFormat="1">
      <c r="CN168" s="984"/>
    </row>
    <row r="169" spans="92:92" s="983" customFormat="1">
      <c r="CN169" s="984"/>
    </row>
    <row r="170" spans="92:92" s="983" customFormat="1">
      <c r="CN170" s="984"/>
    </row>
    <row r="171" spans="92:92" s="983" customFormat="1">
      <c r="CN171" s="984"/>
    </row>
    <row r="172" spans="92:92" s="983" customFormat="1">
      <c r="CN172" s="984"/>
    </row>
    <row r="173" spans="92:92" s="983" customFormat="1">
      <c r="CN173" s="984"/>
    </row>
    <row r="174" spans="92:92" s="983" customFormat="1">
      <c r="CN174" s="984"/>
    </row>
    <row r="175" spans="92:92" s="983" customFormat="1">
      <c r="CN175" s="984"/>
    </row>
    <row r="176" spans="92:92" s="983" customFormat="1">
      <c r="CN176" s="984"/>
    </row>
    <row r="177" spans="92:92" s="983" customFormat="1">
      <c r="CN177" s="984"/>
    </row>
    <row r="178" spans="92:92" s="983" customFormat="1">
      <c r="CN178" s="984"/>
    </row>
    <row r="179" spans="92:92" s="983" customFormat="1">
      <c r="CN179" s="984"/>
    </row>
    <row r="180" spans="92:92" s="983" customFormat="1">
      <c r="CN180" s="984"/>
    </row>
    <row r="181" spans="92:92" s="983" customFormat="1">
      <c r="CN181" s="984"/>
    </row>
    <row r="182" spans="92:92" s="983" customFormat="1">
      <c r="CN182" s="984"/>
    </row>
    <row r="183" spans="92:92" s="983" customFormat="1">
      <c r="CN183" s="984"/>
    </row>
    <row r="184" spans="92:92" s="983" customFormat="1">
      <c r="CN184" s="984"/>
    </row>
    <row r="185" spans="92:92" s="983" customFormat="1">
      <c r="CN185" s="984"/>
    </row>
    <row r="186" spans="92:92" s="983" customFormat="1">
      <c r="CN186" s="984"/>
    </row>
    <row r="187" spans="92:92" s="983" customFormat="1">
      <c r="CN187" s="984"/>
    </row>
    <row r="188" spans="92:92" s="983" customFormat="1">
      <c r="CN188" s="984"/>
    </row>
    <row r="189" spans="92:92" s="983" customFormat="1">
      <c r="CN189" s="984"/>
    </row>
    <row r="190" spans="92:92" s="983" customFormat="1">
      <c r="CN190" s="984"/>
    </row>
    <row r="191" spans="92:92" s="983" customFormat="1">
      <c r="CN191" s="984"/>
    </row>
    <row r="192" spans="92:92" s="983" customFormat="1">
      <c r="CN192" s="984"/>
    </row>
    <row r="193" spans="92:92" s="983" customFormat="1">
      <c r="CN193" s="984"/>
    </row>
    <row r="194" spans="92:92" s="983" customFormat="1">
      <c r="CN194" s="984"/>
    </row>
    <row r="195" spans="92:92" s="983" customFormat="1">
      <c r="CN195" s="984"/>
    </row>
    <row r="196" spans="92:92" s="983" customFormat="1">
      <c r="CN196" s="984"/>
    </row>
    <row r="197" spans="92:92" s="983" customFormat="1">
      <c r="CN197" s="984"/>
    </row>
    <row r="198" spans="92:92" s="983" customFormat="1">
      <c r="CN198" s="984"/>
    </row>
    <row r="199" spans="92:92" s="983" customFormat="1">
      <c r="CN199" s="984"/>
    </row>
    <row r="200" spans="92:92" s="983" customFormat="1">
      <c r="CN200" s="984"/>
    </row>
    <row r="201" spans="92:92" s="983" customFormat="1">
      <c r="CN201" s="984"/>
    </row>
    <row r="202" spans="92:92" s="983" customFormat="1">
      <c r="CN202" s="984"/>
    </row>
    <row r="203" spans="92:92" s="983" customFormat="1">
      <c r="CN203" s="984"/>
    </row>
    <row r="204" spans="92:92" s="983" customFormat="1">
      <c r="CN204" s="984"/>
    </row>
    <row r="205" spans="92:92" s="983" customFormat="1">
      <c r="CN205" s="984"/>
    </row>
    <row r="206" spans="92:92" s="983" customFormat="1">
      <c r="CN206" s="984"/>
    </row>
    <row r="207" spans="92:92" s="983" customFormat="1">
      <c r="CN207" s="984"/>
    </row>
    <row r="208" spans="92:92" s="983" customFormat="1">
      <c r="CN208" s="984"/>
    </row>
    <row r="209" spans="92:92" s="983" customFormat="1">
      <c r="CN209" s="984"/>
    </row>
    <row r="210" spans="92:92" s="983" customFormat="1">
      <c r="CN210" s="984"/>
    </row>
    <row r="211" spans="92:92" s="983" customFormat="1">
      <c r="CN211" s="984"/>
    </row>
    <row r="212" spans="92:92" s="983" customFormat="1">
      <c r="CN212" s="984"/>
    </row>
    <row r="213" spans="92:92" s="983" customFormat="1">
      <c r="CN213" s="984"/>
    </row>
    <row r="214" spans="92:92" s="983" customFormat="1">
      <c r="CN214" s="984"/>
    </row>
    <row r="215" spans="92:92" s="983" customFormat="1">
      <c r="CN215" s="984"/>
    </row>
    <row r="216" spans="92:92" s="983" customFormat="1">
      <c r="CN216" s="984"/>
    </row>
    <row r="217" spans="92:92" s="983" customFormat="1">
      <c r="CN217" s="984"/>
    </row>
    <row r="218" spans="92:92" s="983" customFormat="1">
      <c r="CN218" s="984"/>
    </row>
    <row r="219" spans="92:92" s="983" customFormat="1">
      <c r="CN219" s="984"/>
    </row>
    <row r="220" spans="92:92" s="983" customFormat="1">
      <c r="CN220" s="984"/>
    </row>
    <row r="221" spans="92:92" s="983" customFormat="1">
      <c r="CN221" s="984"/>
    </row>
    <row r="222" spans="92:92" s="983" customFormat="1">
      <c r="CN222" s="984"/>
    </row>
    <row r="223" spans="92:92" s="983" customFormat="1">
      <c r="CN223" s="984"/>
    </row>
    <row r="224" spans="92:92" s="983" customFormat="1">
      <c r="CN224" s="984"/>
    </row>
    <row r="225" spans="92:92" s="983" customFormat="1">
      <c r="CN225" s="984"/>
    </row>
    <row r="226" spans="92:92" s="983" customFormat="1">
      <c r="CN226" s="984"/>
    </row>
    <row r="227" spans="92:92" s="983" customFormat="1">
      <c r="CN227" s="984"/>
    </row>
    <row r="228" spans="92:92" s="983" customFormat="1">
      <c r="CN228" s="984"/>
    </row>
    <row r="229" spans="92:92" s="983" customFormat="1">
      <c r="CN229" s="984"/>
    </row>
    <row r="230" spans="92:92" s="983" customFormat="1">
      <c r="CN230" s="984"/>
    </row>
    <row r="231" spans="92:92" s="983" customFormat="1">
      <c r="CN231" s="984"/>
    </row>
    <row r="232" spans="92:92" s="983" customFormat="1">
      <c r="CN232" s="984"/>
    </row>
    <row r="233" spans="92:92" s="983" customFormat="1">
      <c r="CN233" s="984"/>
    </row>
    <row r="234" spans="92:92" s="983" customFormat="1">
      <c r="CN234" s="984"/>
    </row>
    <row r="235" spans="92:92" s="983" customFormat="1">
      <c r="CN235" s="984"/>
    </row>
    <row r="236" spans="92:92" s="983" customFormat="1">
      <c r="CN236" s="984"/>
    </row>
    <row r="237" spans="92:92" s="983" customFormat="1">
      <c r="CN237" s="984"/>
    </row>
    <row r="238" spans="92:92" s="983" customFormat="1">
      <c r="CN238" s="984"/>
    </row>
    <row r="239" spans="92:92" s="983" customFormat="1">
      <c r="CN239" s="984"/>
    </row>
    <row r="240" spans="92:92" s="983" customFormat="1">
      <c r="CN240" s="984"/>
    </row>
    <row r="241" spans="92:92" s="983" customFormat="1">
      <c r="CN241" s="984"/>
    </row>
    <row r="242" spans="92:92" s="983" customFormat="1">
      <c r="CN242" s="984"/>
    </row>
    <row r="243" spans="92:92" s="983" customFormat="1">
      <c r="CN243" s="984"/>
    </row>
    <row r="244" spans="92:92" s="983" customFormat="1">
      <c r="CN244" s="984"/>
    </row>
    <row r="245" spans="92:92" s="983" customFormat="1">
      <c r="CN245" s="984"/>
    </row>
    <row r="246" spans="92:92" s="983" customFormat="1">
      <c r="CN246" s="984"/>
    </row>
    <row r="247" spans="92:92" s="983" customFormat="1">
      <c r="CN247" s="984"/>
    </row>
    <row r="248" spans="92:92" s="983" customFormat="1">
      <c r="CN248" s="984"/>
    </row>
    <row r="249" spans="92:92" s="983" customFormat="1">
      <c r="CN249" s="984"/>
    </row>
    <row r="250" spans="92:92" s="983" customFormat="1">
      <c r="CN250" s="984"/>
    </row>
    <row r="251" spans="92:92" s="983" customFormat="1">
      <c r="CN251" s="984"/>
    </row>
    <row r="252" spans="92:92" s="983" customFormat="1">
      <c r="CN252" s="984"/>
    </row>
    <row r="253" spans="92:92" s="983" customFormat="1">
      <c r="CN253" s="984"/>
    </row>
    <row r="254" spans="92:92" s="983" customFormat="1">
      <c r="CN254" s="984"/>
    </row>
    <row r="255" spans="92:92" s="983" customFormat="1">
      <c r="CN255" s="984"/>
    </row>
    <row r="256" spans="92:92" s="983" customFormat="1">
      <c r="CN256" s="984"/>
    </row>
    <row r="257" spans="92:92" s="983" customFormat="1">
      <c r="CN257" s="984"/>
    </row>
    <row r="258" spans="92:92" s="983" customFormat="1">
      <c r="CN258" s="984"/>
    </row>
    <row r="259" spans="92:92" s="983" customFormat="1">
      <c r="CN259" s="984"/>
    </row>
    <row r="260" spans="92:92" s="983" customFormat="1">
      <c r="CN260" s="984"/>
    </row>
    <row r="261" spans="92:92" s="983" customFormat="1">
      <c r="CN261" s="984"/>
    </row>
    <row r="262" spans="92:92" s="983" customFormat="1">
      <c r="CN262" s="984"/>
    </row>
    <row r="263" spans="92:92" s="983" customFormat="1">
      <c r="CN263" s="984"/>
    </row>
    <row r="264" spans="92:92" s="983" customFormat="1">
      <c r="CN264" s="984"/>
    </row>
    <row r="265" spans="92:92" s="983" customFormat="1">
      <c r="CN265" s="984"/>
    </row>
    <row r="266" spans="92:92" s="983" customFormat="1">
      <c r="CN266" s="984"/>
    </row>
    <row r="267" spans="92:92" s="983" customFormat="1">
      <c r="CN267" s="984"/>
    </row>
    <row r="268" spans="92:92" s="983" customFormat="1">
      <c r="CN268" s="984"/>
    </row>
    <row r="269" spans="92:92" s="983" customFormat="1">
      <c r="CN269" s="984"/>
    </row>
    <row r="270" spans="92:92" s="983" customFormat="1">
      <c r="CN270" s="984"/>
    </row>
    <row r="271" spans="92:92" s="983" customFormat="1">
      <c r="CN271" s="984"/>
    </row>
    <row r="272" spans="92:92" s="983" customFormat="1">
      <c r="CN272" s="984"/>
    </row>
    <row r="273" spans="92:92" s="983" customFormat="1">
      <c r="CN273" s="984"/>
    </row>
    <row r="274" spans="92:92" s="983" customFormat="1">
      <c r="CN274" s="984"/>
    </row>
    <row r="275" spans="92:92" s="983" customFormat="1">
      <c r="CN275" s="984"/>
    </row>
    <row r="276" spans="92:92" s="983" customFormat="1">
      <c r="CN276" s="984"/>
    </row>
    <row r="277" spans="92:92" s="983" customFormat="1">
      <c r="CN277" s="984"/>
    </row>
    <row r="278" spans="92:92" s="983" customFormat="1">
      <c r="CN278" s="984"/>
    </row>
    <row r="279" spans="92:92" s="983" customFormat="1">
      <c r="CN279" s="984"/>
    </row>
    <row r="280" spans="92:92" s="983" customFormat="1">
      <c r="CN280" s="984"/>
    </row>
    <row r="281" spans="92:92" s="983" customFormat="1">
      <c r="CN281" s="984"/>
    </row>
    <row r="282" spans="92:92" s="983" customFormat="1">
      <c r="CN282" s="984"/>
    </row>
    <row r="283" spans="92:92" s="983" customFormat="1">
      <c r="CN283" s="984"/>
    </row>
    <row r="284" spans="92:92" s="983" customFormat="1">
      <c r="CN284" s="984"/>
    </row>
    <row r="285" spans="92:92" s="983" customFormat="1">
      <c r="CN285" s="984"/>
    </row>
    <row r="286" spans="92:92" s="983" customFormat="1">
      <c r="CN286" s="984"/>
    </row>
    <row r="287" spans="92:92" s="983" customFormat="1">
      <c r="CN287" s="984"/>
    </row>
    <row r="288" spans="92:92" s="983" customFormat="1">
      <c r="CN288" s="984"/>
    </row>
    <row r="289" spans="92:92" s="983" customFormat="1">
      <c r="CN289" s="984"/>
    </row>
    <row r="290" spans="92:92" s="983" customFormat="1">
      <c r="CN290" s="984"/>
    </row>
    <row r="291" spans="92:92" s="983" customFormat="1">
      <c r="CN291" s="984"/>
    </row>
    <row r="292" spans="92:92" s="983" customFormat="1">
      <c r="CN292" s="984"/>
    </row>
    <row r="293" spans="92:92" s="983" customFormat="1">
      <c r="CN293" s="984"/>
    </row>
    <row r="294" spans="92:92" s="983" customFormat="1">
      <c r="CN294" s="984"/>
    </row>
    <row r="295" spans="92:92" s="983" customFormat="1">
      <c r="CN295" s="984"/>
    </row>
    <row r="296" spans="92:92" s="983" customFormat="1">
      <c r="CN296" s="984"/>
    </row>
    <row r="297" spans="92:92" s="983" customFormat="1">
      <c r="CN297" s="984"/>
    </row>
    <row r="298" spans="92:92" s="983" customFormat="1">
      <c r="CN298" s="984"/>
    </row>
    <row r="299" spans="92:92" s="983" customFormat="1">
      <c r="CN299" s="984"/>
    </row>
    <row r="300" spans="92:92" s="983" customFormat="1">
      <c r="CN300" s="984"/>
    </row>
    <row r="301" spans="92:92" s="983" customFormat="1">
      <c r="CN301" s="984"/>
    </row>
    <row r="302" spans="92:92" s="983" customFormat="1">
      <c r="CN302" s="984"/>
    </row>
    <row r="303" spans="92:92" s="983" customFormat="1">
      <c r="CN303" s="984"/>
    </row>
    <row r="304" spans="92:92" s="983" customFormat="1">
      <c r="CN304" s="984"/>
    </row>
    <row r="305" spans="92:92" s="983" customFormat="1">
      <c r="CN305" s="984"/>
    </row>
    <row r="306" spans="92:92" s="983" customFormat="1">
      <c r="CN306" s="984"/>
    </row>
    <row r="307" spans="92:92" s="983" customFormat="1">
      <c r="CN307" s="984"/>
    </row>
    <row r="308" spans="92:92" s="983" customFormat="1">
      <c r="CN308" s="984"/>
    </row>
    <row r="309" spans="92:92" s="983" customFormat="1">
      <c r="CN309" s="984"/>
    </row>
    <row r="310" spans="92:92" s="983" customFormat="1">
      <c r="CN310" s="984"/>
    </row>
    <row r="311" spans="92:92" s="983" customFormat="1">
      <c r="CN311" s="984"/>
    </row>
    <row r="312" spans="92:92" s="983" customFormat="1">
      <c r="CN312" s="984"/>
    </row>
    <row r="313" spans="92:92" s="983" customFormat="1">
      <c r="CN313" s="984"/>
    </row>
    <row r="314" spans="92:92" s="983" customFormat="1">
      <c r="CN314" s="984"/>
    </row>
    <row r="315" spans="92:92" s="983" customFormat="1">
      <c r="CN315" s="984"/>
    </row>
    <row r="316" spans="92:92" s="983" customFormat="1">
      <c r="CN316" s="984"/>
    </row>
    <row r="317" spans="92:92" s="983" customFormat="1">
      <c r="CN317" s="984"/>
    </row>
    <row r="318" spans="92:92" s="983" customFormat="1">
      <c r="CN318" s="984"/>
    </row>
    <row r="319" spans="92:92" s="983" customFormat="1">
      <c r="CN319" s="984"/>
    </row>
    <row r="320" spans="92:92" s="983" customFormat="1">
      <c r="CN320" s="984"/>
    </row>
    <row r="321" spans="92:92" s="983" customFormat="1">
      <c r="CN321" s="984"/>
    </row>
    <row r="322" spans="92:92" s="983" customFormat="1">
      <c r="CN322" s="984"/>
    </row>
    <row r="323" spans="92:92" s="983" customFormat="1">
      <c r="CN323" s="984"/>
    </row>
    <row r="324" spans="92:92" s="983" customFormat="1">
      <c r="CN324" s="984"/>
    </row>
    <row r="325" spans="92:92" s="983" customFormat="1">
      <c r="CN325" s="984"/>
    </row>
    <row r="326" spans="92:92" s="983" customFormat="1">
      <c r="CN326" s="984"/>
    </row>
    <row r="327" spans="92:92" s="983" customFormat="1">
      <c r="CN327" s="984"/>
    </row>
    <row r="328" spans="92:92" s="983" customFormat="1">
      <c r="CN328" s="984"/>
    </row>
    <row r="329" spans="92:92" s="983" customFormat="1">
      <c r="CN329" s="984"/>
    </row>
    <row r="330" spans="92:92" s="983" customFormat="1">
      <c r="CN330" s="984"/>
    </row>
    <row r="331" spans="92:92" s="983" customFormat="1">
      <c r="CN331" s="984"/>
    </row>
    <row r="332" spans="92:92" s="983" customFormat="1">
      <c r="CN332" s="984"/>
    </row>
    <row r="333" spans="92:92" s="983" customFormat="1">
      <c r="CN333" s="984"/>
    </row>
    <row r="334" spans="92:92" s="983" customFormat="1">
      <c r="CN334" s="984"/>
    </row>
    <row r="335" spans="92:92" s="983" customFormat="1">
      <c r="CN335" s="984"/>
    </row>
    <row r="336" spans="92:92" s="983" customFormat="1">
      <c r="CN336" s="984"/>
    </row>
    <row r="337" spans="92:92" s="983" customFormat="1">
      <c r="CN337" s="984"/>
    </row>
    <row r="338" spans="92:92" s="983" customFormat="1">
      <c r="CN338" s="984"/>
    </row>
    <row r="339" spans="92:92" s="983" customFormat="1">
      <c r="CN339" s="984"/>
    </row>
    <row r="340" spans="92:92" s="983" customFormat="1">
      <c r="CN340" s="984"/>
    </row>
    <row r="341" spans="92:92" s="983" customFormat="1">
      <c r="CN341" s="984"/>
    </row>
    <row r="342" spans="92:92" s="983" customFormat="1">
      <c r="CN342" s="984"/>
    </row>
    <row r="343" spans="92:92" s="983" customFormat="1">
      <c r="CN343" s="984"/>
    </row>
    <row r="344" spans="92:92" s="983" customFormat="1">
      <c r="CN344" s="984"/>
    </row>
    <row r="345" spans="92:92" s="983" customFormat="1">
      <c r="CN345" s="984"/>
    </row>
    <row r="346" spans="92:92" s="983" customFormat="1">
      <c r="CN346" s="984"/>
    </row>
    <row r="347" spans="92:92" s="983" customFormat="1">
      <c r="CN347" s="984"/>
    </row>
    <row r="348" spans="92:92" s="983" customFormat="1">
      <c r="CN348" s="984"/>
    </row>
    <row r="349" spans="92:92" s="983" customFormat="1">
      <c r="CN349" s="984"/>
    </row>
    <row r="350" spans="92:92" s="983" customFormat="1">
      <c r="CN350" s="984"/>
    </row>
    <row r="351" spans="92:92" s="983" customFormat="1">
      <c r="CN351" s="984"/>
    </row>
    <row r="352" spans="92:92" s="983" customFormat="1">
      <c r="CN352" s="984"/>
    </row>
  </sheetData>
  <pageMargins left="0.7" right="0.7" top="0.75" bottom="0.75" header="0.3" footer="0.3"/>
  <pageSetup paperSize="9" orientation="portrait" horizontalDpi="300" verticalDpi="300"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53"/>
  <sheetViews>
    <sheetView topLeftCell="A13" zoomScale="60" zoomScaleNormal="60" workbookViewId="0">
      <selection activeCell="F36" sqref="F36"/>
    </sheetView>
  </sheetViews>
  <sheetFormatPr defaultRowHeight="21"/>
  <cols>
    <col min="1" max="1" width="20.7109375" style="1111" customWidth="1"/>
    <col min="2" max="2" width="65.42578125" style="1163" customWidth="1"/>
    <col min="3" max="6" width="18.7109375" style="1113" customWidth="1"/>
    <col min="7" max="7" width="18.7109375" style="1161" customWidth="1"/>
    <col min="8" max="10" width="18.7109375" style="1113" customWidth="1"/>
    <col min="11" max="11" width="18.7109375" style="1161" customWidth="1"/>
    <col min="12" max="16" width="18.7109375" style="1113" customWidth="1"/>
    <col min="17" max="17" width="18.7109375" style="1161" customWidth="1"/>
    <col min="18" max="20" width="18.7109375" style="1113" customWidth="1"/>
    <col min="21" max="21" width="18.7109375" style="1161" customWidth="1"/>
    <col min="22" max="24" width="18.7109375" style="1113" customWidth="1"/>
    <col min="25" max="26" width="18.7109375" style="1161" customWidth="1"/>
    <col min="27" max="30" width="18.7109375" style="1113" customWidth="1"/>
    <col min="31" max="31" width="18.7109375" style="1161" customWidth="1"/>
    <col min="32" max="34" width="18.7109375" style="1113" customWidth="1"/>
    <col min="35" max="36" width="18.7109375" style="1161" customWidth="1"/>
    <col min="37" max="37" width="36.7109375" style="1162" customWidth="1"/>
    <col min="38" max="38" width="19.7109375" style="1157" customWidth="1"/>
    <col min="39" max="39" width="21.7109375" style="1157" customWidth="1"/>
    <col min="40" max="97" width="9.140625" style="1157" customWidth="1"/>
    <col min="98" max="16384" width="9.140625" style="1157"/>
  </cols>
  <sheetData>
    <row r="1" spans="1:39" s="1127" customFormat="1">
      <c r="A1" s="1123"/>
      <c r="B1" s="1124"/>
      <c r="C1" s="1125" t="s">
        <v>2809</v>
      </c>
      <c r="D1" s="1110" t="s">
        <v>2810</v>
      </c>
      <c r="E1" s="1110" t="s">
        <v>2812</v>
      </c>
      <c r="F1" s="1110" t="s">
        <v>2813</v>
      </c>
      <c r="G1" s="1125" t="s">
        <v>2819</v>
      </c>
      <c r="H1" s="1110" t="s">
        <v>1312</v>
      </c>
      <c r="I1" s="1110" t="s">
        <v>1318</v>
      </c>
      <c r="J1" s="1110" t="s">
        <v>2821</v>
      </c>
      <c r="K1" s="1125" t="s">
        <v>2926</v>
      </c>
      <c r="L1" s="1110" t="s">
        <v>2825</v>
      </c>
      <c r="M1" s="1110" t="s">
        <v>2827</v>
      </c>
      <c r="N1" s="1110" t="s">
        <v>2828</v>
      </c>
      <c r="O1" s="1110" t="s">
        <v>2829</v>
      </c>
      <c r="P1" s="1110" t="s">
        <v>4394</v>
      </c>
      <c r="Q1" s="1125" t="s">
        <v>2833</v>
      </c>
      <c r="R1" s="1110" t="s">
        <v>2835</v>
      </c>
      <c r="S1" s="1110" t="s">
        <v>1365</v>
      </c>
      <c r="T1" s="1110" t="s">
        <v>2837</v>
      </c>
      <c r="U1" s="1125" t="s">
        <v>2839</v>
      </c>
      <c r="V1" s="1110" t="s">
        <v>2841</v>
      </c>
      <c r="W1" s="1110" t="s">
        <v>4397</v>
      </c>
      <c r="X1" s="1110" t="s">
        <v>4399</v>
      </c>
      <c r="Y1" s="1125" t="s">
        <v>2846</v>
      </c>
      <c r="Z1" s="1125" t="s">
        <v>2848</v>
      </c>
      <c r="AA1" s="1110" t="s">
        <v>2850</v>
      </c>
      <c r="AB1" s="1110" t="s">
        <v>1402</v>
      </c>
      <c r="AC1" s="1110" t="s">
        <v>2854</v>
      </c>
      <c r="AD1" s="1110" t="s">
        <v>1404</v>
      </c>
      <c r="AE1" s="1125" t="s">
        <v>2856</v>
      </c>
      <c r="AF1" s="1110" t="s">
        <v>1410</v>
      </c>
      <c r="AG1" s="1110" t="s">
        <v>2858</v>
      </c>
      <c r="AH1" s="1110" t="s">
        <v>4404</v>
      </c>
      <c r="AI1" s="1125" t="s">
        <v>2861</v>
      </c>
      <c r="AJ1" s="1126" t="s">
        <v>4405</v>
      </c>
      <c r="AK1" s="1525" t="s">
        <v>2782</v>
      </c>
    </row>
    <row r="2" spans="1:39" s="1130" customFormat="1" ht="252">
      <c r="A2" s="1123"/>
      <c r="B2" s="1124"/>
      <c r="C2" s="1128" t="s">
        <v>1277</v>
      </c>
      <c r="D2" s="1129" t="s">
        <v>1279</v>
      </c>
      <c r="E2" s="1129" t="s">
        <v>1287</v>
      </c>
      <c r="F2" s="1129" t="s">
        <v>2814</v>
      </c>
      <c r="G2" s="1125" t="s">
        <v>2820</v>
      </c>
      <c r="H2" s="1129" t="s">
        <v>4392</v>
      </c>
      <c r="I2" s="1129" t="s">
        <v>4393</v>
      </c>
      <c r="J2" s="1129" t="s">
        <v>2822</v>
      </c>
      <c r="K2" s="1125" t="s">
        <v>2824</v>
      </c>
      <c r="L2" s="1129" t="s">
        <v>2826</v>
      </c>
      <c r="M2" s="1129" t="s">
        <v>1330</v>
      </c>
      <c r="N2" s="1129" t="s">
        <v>1332</v>
      </c>
      <c r="O2" s="1129" t="s">
        <v>1334</v>
      </c>
      <c r="P2" s="1129" t="s">
        <v>4395</v>
      </c>
      <c r="Q2" s="1128" t="s">
        <v>2834</v>
      </c>
      <c r="R2" s="1129" t="s">
        <v>2836</v>
      </c>
      <c r="S2" s="1129" t="s">
        <v>2951</v>
      </c>
      <c r="T2" s="1129" t="s">
        <v>2838</v>
      </c>
      <c r="U2" s="1128" t="s">
        <v>2840</v>
      </c>
      <c r="V2" s="1129" t="s">
        <v>2842</v>
      </c>
      <c r="W2" s="1129" t="s">
        <v>4398</v>
      </c>
      <c r="X2" s="1129" t="s">
        <v>4400</v>
      </c>
      <c r="Y2" s="1128" t="s">
        <v>2847</v>
      </c>
      <c r="Z2" s="1128" t="s">
        <v>2849</v>
      </c>
      <c r="AA2" s="1129" t="s">
        <v>2851</v>
      </c>
      <c r="AB2" s="1129" t="s">
        <v>4401</v>
      </c>
      <c r="AC2" s="1129" t="s">
        <v>2855</v>
      </c>
      <c r="AD2" s="1129" t="s">
        <v>4407</v>
      </c>
      <c r="AE2" s="1128" t="s">
        <v>2857</v>
      </c>
      <c r="AF2" s="1129" t="s">
        <v>4403</v>
      </c>
      <c r="AG2" s="1129" t="s">
        <v>2859</v>
      </c>
      <c r="AH2" s="1129" t="s">
        <v>4370</v>
      </c>
      <c r="AI2" s="1128" t="s">
        <v>2776</v>
      </c>
      <c r="AJ2" s="1128" t="s">
        <v>4406</v>
      </c>
      <c r="AK2" s="1525"/>
    </row>
    <row r="3" spans="1:39" s="1130" customFormat="1">
      <c r="A3" s="1131" t="s">
        <v>4408</v>
      </c>
      <c r="B3" s="1132" t="s">
        <v>4409</v>
      </c>
      <c r="C3" s="1133">
        <f>C4+C5</f>
        <v>247020245.82512742</v>
      </c>
      <c r="D3" s="1134">
        <f>D4+D5</f>
        <v>48311216.937142856</v>
      </c>
      <c r="E3" s="1134">
        <f>E4+E5</f>
        <v>23000458.957724214</v>
      </c>
      <c r="F3" s="1134">
        <f>F4+F5</f>
        <v>175708569.93026036</v>
      </c>
      <c r="G3" s="1133"/>
      <c r="H3" s="1134"/>
      <c r="I3" s="1134"/>
      <c r="J3" s="1134"/>
      <c r="K3" s="1133">
        <f>K4+K5</f>
        <v>428141711.40557981</v>
      </c>
      <c r="L3" s="1134">
        <f>L4+L5</f>
        <v>353826256.10718971</v>
      </c>
      <c r="M3" s="1134">
        <f>M4+M5</f>
        <v>19289471</v>
      </c>
      <c r="N3" s="1134">
        <f>N4+N5</f>
        <v>42928379.598390125</v>
      </c>
      <c r="O3" s="1134">
        <f>O4+O5</f>
        <v>12097604.699999999</v>
      </c>
      <c r="P3" s="1134"/>
      <c r="Q3" s="1133">
        <f>Q4+Q5</f>
        <v>28117042.94117647</v>
      </c>
      <c r="R3" s="1134"/>
      <c r="S3" s="1134"/>
      <c r="T3" s="1134">
        <f>T4+T5</f>
        <v>28117042.94117647</v>
      </c>
      <c r="U3" s="1134"/>
      <c r="V3" s="1134"/>
      <c r="W3" s="1134"/>
      <c r="X3" s="1134"/>
      <c r="Y3" s="1134"/>
      <c r="Z3" s="1133"/>
      <c r="AA3" s="1134"/>
      <c r="AB3" s="1134"/>
      <c r="AC3" s="1134"/>
      <c r="AD3" s="1134"/>
      <c r="AE3" s="1134">
        <f>AE4+AE5</f>
        <v>4509374.2</v>
      </c>
      <c r="AF3" s="1134"/>
      <c r="AG3" s="1134">
        <f>AG4+AG5</f>
        <v>4509374.2</v>
      </c>
      <c r="AH3" s="1134"/>
      <c r="AI3" s="1133">
        <f>AI4+AI5</f>
        <v>1990737.5564999999</v>
      </c>
      <c r="AJ3" s="1133"/>
      <c r="AK3" s="1133">
        <f>AK4+AK5</f>
        <v>709779111.92838359</v>
      </c>
    </row>
    <row r="4" spans="1:39" s="1139" customFormat="1">
      <c r="A4" s="1135" t="s">
        <v>2865</v>
      </c>
      <c r="B4" s="1135" t="s">
        <v>1448</v>
      </c>
      <c r="C4" s="1136">
        <f>D4+E4+F4</f>
        <v>247020245.82512742</v>
      </c>
      <c r="D4" s="1136">
        <f>D7+D10+D13+D20</f>
        <v>48311216.937142856</v>
      </c>
      <c r="E4" s="1136">
        <f>E7+E10+E13+E20</f>
        <v>23000458.957724214</v>
      </c>
      <c r="F4" s="1136">
        <f>F7+F10+F13+F20</f>
        <v>175708569.93026036</v>
      </c>
      <c r="G4" s="1136"/>
      <c r="H4" s="1136"/>
      <c r="I4" s="1136"/>
      <c r="J4" s="1136"/>
      <c r="K4" s="1136">
        <f>L4+M4+N4+O4+P4</f>
        <v>428141711.40557981</v>
      </c>
      <c r="L4" s="1136">
        <f>L7+L10+L13+L20+L8</f>
        <v>353826256.10718971</v>
      </c>
      <c r="M4" s="1136">
        <f>M7+M10+M13+M20</f>
        <v>19289471</v>
      </c>
      <c r="N4" s="1136">
        <f>N7+N10+N13+N20</f>
        <v>42928379.598390125</v>
      </c>
      <c r="O4" s="1136">
        <f>O7+O10+O13+O20</f>
        <v>12097604.699999999</v>
      </c>
      <c r="P4" s="1136"/>
      <c r="Q4" s="1136">
        <f>R4+T4+S4</f>
        <v>28117042.94117647</v>
      </c>
      <c r="R4" s="1136"/>
      <c r="S4" s="1136"/>
      <c r="T4" s="1136">
        <f>T7+T10+T13+T20</f>
        <v>28117042.94117647</v>
      </c>
      <c r="U4" s="1136"/>
      <c r="V4" s="1136"/>
      <c r="W4" s="1136"/>
      <c r="X4" s="1136"/>
      <c r="Y4" s="1136"/>
      <c r="Z4" s="1136"/>
      <c r="AA4" s="1136"/>
      <c r="AB4" s="1136"/>
      <c r="AC4" s="1136"/>
      <c r="AD4" s="1136"/>
      <c r="AE4" s="1136">
        <f>AG4+AH4+AF4</f>
        <v>4509374.2</v>
      </c>
      <c r="AF4" s="1136"/>
      <c r="AG4" s="1136">
        <f>AG7+AG10+AG13+AG20</f>
        <v>4509374.2</v>
      </c>
      <c r="AH4" s="1136"/>
      <c r="AI4" s="1136">
        <f>AI7+AI10+AI13+AI20</f>
        <v>1990737.5564999999</v>
      </c>
      <c r="AJ4" s="1136"/>
      <c r="AK4" s="1136">
        <f>C4+G4+K4+Q4+U4+Y4+Z4+AE4+AI4+AJ4</f>
        <v>709779111.92838359</v>
      </c>
      <c r="AL4" s="1137"/>
      <c r="AM4" s="1138"/>
    </row>
    <row r="5" spans="1:39" s="1139" customFormat="1">
      <c r="A5" s="1135" t="s">
        <v>1469</v>
      </c>
      <c r="B5" s="1135" t="s">
        <v>2873</v>
      </c>
      <c r="C5" s="1136">
        <f>D5+E5+F5</f>
        <v>0</v>
      </c>
      <c r="D5" s="1136">
        <f>D8+D11+D18+D21</f>
        <v>0</v>
      </c>
      <c r="E5" s="1136"/>
      <c r="F5" s="1136"/>
      <c r="G5" s="1136"/>
      <c r="H5" s="1136"/>
      <c r="I5" s="1136"/>
      <c r="J5" s="1136"/>
      <c r="K5" s="1136"/>
      <c r="L5" s="1136"/>
      <c r="M5" s="1136"/>
      <c r="N5" s="1136"/>
      <c r="O5" s="1136"/>
      <c r="P5" s="1136"/>
      <c r="Q5" s="1136"/>
      <c r="R5" s="1136"/>
      <c r="S5" s="1136"/>
      <c r="T5" s="1136"/>
      <c r="U5" s="1136"/>
      <c r="V5" s="1136"/>
      <c r="W5" s="1136"/>
      <c r="X5" s="1136"/>
      <c r="Y5" s="1136"/>
      <c r="Z5" s="1136"/>
      <c r="AA5" s="1136"/>
      <c r="AB5" s="1136"/>
      <c r="AC5" s="1136"/>
      <c r="AD5" s="1136"/>
      <c r="AE5" s="1136"/>
      <c r="AF5" s="1136"/>
      <c r="AG5" s="1136"/>
      <c r="AH5" s="1136"/>
      <c r="AI5" s="1136"/>
      <c r="AJ5" s="1136"/>
      <c r="AK5" s="1136">
        <f>C5+G5+K5+Q5+U5+Y5+Z5+AE5+AI5+AJ5</f>
        <v>0</v>
      </c>
      <c r="AL5" s="1137"/>
      <c r="AM5" s="1138"/>
    </row>
    <row r="6" spans="1:39" s="1139" customFormat="1" ht="42">
      <c r="A6" s="1140" t="s">
        <v>4410</v>
      </c>
      <c r="B6" s="1132" t="s">
        <v>4411</v>
      </c>
      <c r="C6" s="1133">
        <f>C7+C8</f>
        <v>267050880.42512742</v>
      </c>
      <c r="D6" s="1134">
        <f>D7+D8</f>
        <v>46378670.937142856</v>
      </c>
      <c r="E6" s="1134">
        <f>E7+E8</f>
        <v>23000458.957724214</v>
      </c>
      <c r="F6" s="1134">
        <f>F7+F8</f>
        <v>171452212.53026035</v>
      </c>
      <c r="G6" s="1133"/>
      <c r="H6" s="1134"/>
      <c r="I6" s="1134"/>
      <c r="J6" s="1134"/>
      <c r="K6" s="1133">
        <f>K7+K8</f>
        <v>10806417.500000002</v>
      </c>
      <c r="L6" s="1134">
        <f>L7+L8</f>
        <v>9778583.9000000022</v>
      </c>
      <c r="M6" s="1134">
        <f>M7</f>
        <v>24482</v>
      </c>
      <c r="N6" s="1134"/>
      <c r="O6" s="1134">
        <f>O7+O8</f>
        <v>1003351.6000000001</v>
      </c>
      <c r="P6" s="1134"/>
      <c r="Q6" s="1133"/>
      <c r="R6" s="1134"/>
      <c r="S6" s="1134"/>
      <c r="T6" s="1134"/>
      <c r="U6" s="1134"/>
      <c r="V6" s="1134"/>
      <c r="W6" s="1134"/>
      <c r="X6" s="1134"/>
      <c r="Y6" s="1133"/>
      <c r="Z6" s="1133"/>
      <c r="AA6" s="1134"/>
      <c r="AB6" s="1134"/>
      <c r="AC6" s="1134"/>
      <c r="AD6" s="1134"/>
      <c r="AE6" s="1133">
        <f>AE7+AE8</f>
        <v>4445825.4000000004</v>
      </c>
      <c r="AF6" s="1134"/>
      <c r="AG6" s="1134">
        <f>AG7+AG8</f>
        <v>4445825.4000000004</v>
      </c>
      <c r="AH6" s="1134"/>
      <c r="AI6" s="1133">
        <f>AI7+AI8</f>
        <v>1990737.5564999999</v>
      </c>
      <c r="AJ6" s="1133"/>
      <c r="AK6" s="1133">
        <f>AK7+AK8</f>
        <v>284293860.88162744</v>
      </c>
      <c r="AL6" s="1137"/>
      <c r="AM6" s="1138"/>
    </row>
    <row r="7" spans="1:39" s="1139" customFormat="1">
      <c r="A7" s="1141" t="s">
        <v>1449</v>
      </c>
      <c r="B7" s="1142" t="s">
        <v>1450</v>
      </c>
      <c r="C7" s="1136">
        <f>D7+E7+F7</f>
        <v>240831342.42512742</v>
      </c>
      <c r="D7" s="1143">
        <f>ОДХ!C11/1000+'ОУ 2011'!H5+'ОУ 2011'!L5</f>
        <v>46378670.937142856</v>
      </c>
      <c r="E7" s="1143">
        <f>'[6]КОМУ 2016'!M5+'[6]009 2016'!L12+'[6]ДФ 2016'!C5+'[6]КОМУ 2016'!N5+'[6]009 2016'!L13</f>
        <v>23000458.957724214</v>
      </c>
      <c r="F7" s="1143">
        <f>'[6]009 2016'!L17+'[6]КОМУ 2016'!Q5+'[6]КОМУ 2016'!R5+'[6]009 2016'!L14+'[6]009 2016'!L16+'[6]ДФ 2016'!C5+'[6]КОМУ 2016'!U5+'[6]КОМУ 2016'!V5+'[6]ГБ 2016'!G155+'[6]ГБ 2016'!G178+'[6]КОМУ 2016'!X5+'[6]КОМУ 2016'!Y5+'[6]009 2016'!L15+'[6]КОМУ 2016'!AA5+'[6]КОМУ 2016'!Q6+'[6]КОМУ 2016'!U6+'[6]КОМУ 2016'!V6+'[6]КОМУ 2016'!Y6+'[6]КОМУ 2016'!AA6+[6]ОУ!L7</f>
        <v>171452212.53026035</v>
      </c>
      <c r="G7" s="1136"/>
      <c r="H7" s="1143"/>
      <c r="I7" s="1143"/>
      <c r="J7" s="1143"/>
      <c r="K7" s="1136">
        <f>L7+M7+N7+O7+P7+L8</f>
        <v>10806417.500000002</v>
      </c>
      <c r="L7" s="1143">
        <f>'[6]КОМУ 2016'!AF5+'[6]КОМУ 2016'!AF6+[6]ОУ!I6+[6]ОУ!I7+[6]ОУ!I9+[6]ОУ!I10+[6]ОУ!I11</f>
        <v>9763527.9000000022</v>
      </c>
      <c r="M7" s="1143">
        <f>[6]ОУ!K6+[6]ОУ!K7+[6]ОУ!K9+[6]ОУ!K10+[6]ОУ!K11</f>
        <v>24482</v>
      </c>
      <c r="N7" s="1143"/>
      <c r="O7" s="1143">
        <f>'[6]КОМУ 2016'!AL5+'[6]КОМУ 2016'!AM5+'[6]КОМУ 2016'!AO5+'[6]КОМУ 2016'!AL6+'[6]КОМУ 2016'!AO6+[6]ОУ!J6+[6]ОУ!J7+[6]ОУ!J9+[6]ОУ!J10+[6]ОУ!J11</f>
        <v>1003351.6000000001</v>
      </c>
      <c r="P7" s="1143"/>
      <c r="Q7" s="1136"/>
      <c r="R7" s="1143"/>
      <c r="S7" s="1143"/>
      <c r="T7" s="1143"/>
      <c r="U7" s="1144"/>
      <c r="V7" s="1143"/>
      <c r="W7" s="1143"/>
      <c r="X7" s="1143"/>
      <c r="Y7" s="1136"/>
      <c r="Z7" s="1136"/>
      <c r="AA7" s="1143"/>
      <c r="AB7" s="1143"/>
      <c r="AC7" s="1143"/>
      <c r="AD7" s="1143"/>
      <c r="AE7" s="1136">
        <f>AG7+AH7+AF7</f>
        <v>4445825.4000000004</v>
      </c>
      <c r="AF7" s="1143"/>
      <c r="AG7" s="1143">
        <f>'[6]КОМУ 2016'!BH5+'[6]КОМУ 2016'!BH6</f>
        <v>4445825.4000000004</v>
      </c>
      <c r="AH7" s="1143"/>
      <c r="AI7" s="1136">
        <f>'[6]ДФ 2016'!C7</f>
        <v>1990737.5564999999</v>
      </c>
      <c r="AJ7" s="1136"/>
      <c r="AK7" s="1136">
        <f>C7+G7+K7+Q7+U7+Y7+Z7+AE7+AI7+AJ7</f>
        <v>258074322.88162741</v>
      </c>
      <c r="AL7" s="1137"/>
      <c r="AM7" s="1138"/>
    </row>
    <row r="8" spans="1:39" s="1139" customFormat="1">
      <c r="A8" s="1141" t="s">
        <v>4412</v>
      </c>
      <c r="B8" s="1142" t="s">
        <v>4413</v>
      </c>
      <c r="C8" s="1136">
        <f>'ОУ 2011'!H6</f>
        <v>26219538</v>
      </c>
      <c r="D8" s="1143"/>
      <c r="E8" s="1143"/>
      <c r="F8" s="1143"/>
      <c r="G8" s="1136"/>
      <c r="H8" s="1143"/>
      <c r="I8" s="1143"/>
      <c r="J8" s="1143"/>
      <c r="K8" s="1136"/>
      <c r="L8" s="1143">
        <f>[6]ОУ!I8</f>
        <v>15056</v>
      </c>
      <c r="M8" s="1143"/>
      <c r="N8" s="1143"/>
      <c r="O8" s="1143"/>
      <c r="P8" s="1143"/>
      <c r="Q8" s="1136"/>
      <c r="R8" s="1143"/>
      <c r="S8" s="1143"/>
      <c r="T8" s="1143"/>
      <c r="U8" s="1144"/>
      <c r="V8" s="1143"/>
      <c r="W8" s="1143"/>
      <c r="X8" s="1143"/>
      <c r="Y8" s="1136"/>
      <c r="Z8" s="1136"/>
      <c r="AA8" s="1143"/>
      <c r="AB8" s="1143"/>
      <c r="AC8" s="1143"/>
      <c r="AD8" s="1143"/>
      <c r="AE8" s="1136"/>
      <c r="AF8" s="1143"/>
      <c r="AG8" s="1143"/>
      <c r="AH8" s="1143"/>
      <c r="AI8" s="1136"/>
      <c r="AJ8" s="1136"/>
      <c r="AK8" s="1136">
        <f>C8+G8+K8+Q8+U8+Y8+Z8+AE8+AI8+AJ8</f>
        <v>26219538</v>
      </c>
      <c r="AL8" s="1137"/>
      <c r="AM8" s="1138"/>
    </row>
    <row r="9" spans="1:39" s="1139" customFormat="1" ht="42">
      <c r="A9" s="1140" t="s">
        <v>4414</v>
      </c>
      <c r="B9" s="1132" t="s">
        <v>4415</v>
      </c>
      <c r="C9" s="1133">
        <f>C10+C11</f>
        <v>4256357.4000000004</v>
      </c>
      <c r="D9" s="1134">
        <f>D10+D11</f>
        <v>0</v>
      </c>
      <c r="E9" s="1134"/>
      <c r="F9" s="1134">
        <f>F10+F11</f>
        <v>4256357.4000000004</v>
      </c>
      <c r="G9" s="1133"/>
      <c r="H9" s="1134"/>
      <c r="I9" s="1134"/>
      <c r="J9" s="1134"/>
      <c r="K9" s="1133">
        <f>K10+K11</f>
        <v>17677052.399999995</v>
      </c>
      <c r="L9" s="1134">
        <f>L10+L11</f>
        <v>15937884.299999995</v>
      </c>
      <c r="M9" s="1134"/>
      <c r="N9" s="1134"/>
      <c r="O9" s="1134">
        <f>O10+O11</f>
        <v>1739168.0999999999</v>
      </c>
      <c r="P9" s="1134"/>
      <c r="Q9" s="1133"/>
      <c r="R9" s="1134"/>
      <c r="S9" s="1134"/>
      <c r="T9" s="1134"/>
      <c r="U9" s="1134"/>
      <c r="V9" s="1134"/>
      <c r="W9" s="1134"/>
      <c r="X9" s="1134"/>
      <c r="Y9" s="1133"/>
      <c r="Z9" s="1133"/>
      <c r="AA9" s="1134"/>
      <c r="AB9" s="1134"/>
      <c r="AC9" s="1134"/>
      <c r="AD9" s="1134"/>
      <c r="AE9" s="1133">
        <f>AE10+AE11</f>
        <v>63548.800000000003</v>
      </c>
      <c r="AF9" s="1134"/>
      <c r="AG9" s="1134">
        <f>AG10+AG11</f>
        <v>63548.800000000003</v>
      </c>
      <c r="AH9" s="1134"/>
      <c r="AI9" s="1133"/>
      <c r="AJ9" s="1133"/>
      <c r="AK9" s="1133">
        <f>AK10+AK11</f>
        <v>21996958.599999998</v>
      </c>
      <c r="AL9" s="1137"/>
      <c r="AM9" s="1138"/>
    </row>
    <row r="10" spans="1:39" s="1139" customFormat="1">
      <c r="A10" s="1141" t="s">
        <v>1455</v>
      </c>
      <c r="B10" s="1142" t="s">
        <v>1456</v>
      </c>
      <c r="C10" s="1136">
        <f>D10+E10+F10</f>
        <v>4256357.4000000004</v>
      </c>
      <c r="D10" s="1143"/>
      <c r="E10" s="1143"/>
      <c r="F10" s="1143">
        <f>'[6]КОМУ 2016'!Q7+'[6]КОМУ 2016'!U7+'[6]КОМУ 2016'!V7+'[6]КОМУ 2016'!X7+'[6]КОМУ 2016'!Y7+'[6]КОМУ 2016'!AA7</f>
        <v>4256357.4000000004</v>
      </c>
      <c r="G10" s="1136"/>
      <c r="H10" s="1143"/>
      <c r="I10" s="1143"/>
      <c r="J10" s="1143"/>
      <c r="K10" s="1136">
        <f>L10+N10+M10+O10</f>
        <v>17677052.399999995</v>
      </c>
      <c r="L10" s="1143">
        <f>'[6]КОМУ 2016'!AF7</f>
        <v>15937884.299999995</v>
      </c>
      <c r="M10" s="1143"/>
      <c r="N10" s="1143"/>
      <c r="O10" s="1143">
        <f>'[6]КОМУ 2016'!AL7+'[6]КОМУ 2016'!AM7+'[6]КОМУ 2016'!AQ7+'[6]КОМУ 2016'!AO7</f>
        <v>1739168.0999999999</v>
      </c>
      <c r="P10" s="1143"/>
      <c r="Q10" s="1136"/>
      <c r="R10" s="1143"/>
      <c r="S10" s="1143"/>
      <c r="T10" s="1143"/>
      <c r="U10" s="1144"/>
      <c r="V10" s="1143"/>
      <c r="W10" s="1143"/>
      <c r="X10" s="1143"/>
      <c r="Y10" s="1136"/>
      <c r="Z10" s="1136"/>
      <c r="AA10" s="1143"/>
      <c r="AB10" s="1143"/>
      <c r="AC10" s="1143"/>
      <c r="AD10" s="1143"/>
      <c r="AE10" s="1136">
        <f>AG10+AH10+AF10</f>
        <v>63548.800000000003</v>
      </c>
      <c r="AF10" s="1143"/>
      <c r="AG10" s="1143">
        <f>'[6]КОМУ 2016'!BH7</f>
        <v>63548.800000000003</v>
      </c>
      <c r="AH10" s="1143"/>
      <c r="AI10" s="1136"/>
      <c r="AJ10" s="1136"/>
      <c r="AK10" s="1136">
        <f>C10+G10+K10+Q10+U10+Y10+Z10+AE10+AI10+AJ10</f>
        <v>21996958.599999998</v>
      </c>
      <c r="AL10" s="1137"/>
      <c r="AM10" s="1138"/>
    </row>
    <row r="11" spans="1:39" s="1139" customFormat="1">
      <c r="A11" s="1141" t="s">
        <v>1473</v>
      </c>
      <c r="B11" s="1145" t="s">
        <v>4416</v>
      </c>
      <c r="C11" s="1136"/>
      <c r="D11" s="1143"/>
      <c r="E11" s="1143"/>
      <c r="F11" s="1143"/>
      <c r="G11" s="1136"/>
      <c r="H11" s="1143"/>
      <c r="I11" s="1143"/>
      <c r="J11" s="1143"/>
      <c r="K11" s="1136"/>
      <c r="L11" s="1143"/>
      <c r="M11" s="1143"/>
      <c r="N11" s="1143"/>
      <c r="O11" s="1143"/>
      <c r="P11" s="1143"/>
      <c r="Q11" s="1136"/>
      <c r="R11" s="1143"/>
      <c r="S11" s="1143"/>
      <c r="T11" s="1143"/>
      <c r="U11" s="1144"/>
      <c r="V11" s="1143"/>
      <c r="W11" s="1143"/>
      <c r="X11" s="1143"/>
      <c r="Y11" s="1136"/>
      <c r="Z11" s="1136"/>
      <c r="AA11" s="1143"/>
      <c r="AB11" s="1143"/>
      <c r="AC11" s="1143"/>
      <c r="AD11" s="1143"/>
      <c r="AE11" s="1136"/>
      <c r="AF11" s="1143"/>
      <c r="AG11" s="1143"/>
      <c r="AH11" s="1143"/>
      <c r="AI11" s="1136"/>
      <c r="AJ11" s="1136"/>
      <c r="AK11" s="1136"/>
      <c r="AL11" s="1137"/>
      <c r="AM11" s="1138"/>
    </row>
    <row r="12" spans="1:39" s="1139" customFormat="1" ht="42">
      <c r="A12" s="1140" t="s">
        <v>4417</v>
      </c>
      <c r="B12" s="1132" t="s">
        <v>4418</v>
      </c>
      <c r="C12" s="1133"/>
      <c r="D12" s="1133">
        <f>D13</f>
        <v>1932546</v>
      </c>
      <c r="E12" s="1133"/>
      <c r="F12" s="1133"/>
      <c r="G12" s="1133"/>
      <c r="H12" s="1133"/>
      <c r="I12" s="1133"/>
      <c r="J12" s="1133"/>
      <c r="K12" s="1133">
        <f>K13+K18</f>
        <v>399658241.50557983</v>
      </c>
      <c r="L12" s="1133">
        <f t="shared" ref="L12:T12" si="0">L13+L18</f>
        <v>328109787.90718973</v>
      </c>
      <c r="M12" s="1133">
        <f t="shared" si="0"/>
        <v>19264989</v>
      </c>
      <c r="N12" s="1133">
        <f>N13+N18</f>
        <v>42928379.598390125</v>
      </c>
      <c r="O12" s="1133">
        <f>O13</f>
        <v>9355085</v>
      </c>
      <c r="P12" s="1133"/>
      <c r="Q12" s="1133">
        <f t="shared" si="0"/>
        <v>28117042.94117647</v>
      </c>
      <c r="R12" s="1133"/>
      <c r="S12" s="1133"/>
      <c r="T12" s="1133">
        <f t="shared" si="0"/>
        <v>28117042.94117647</v>
      </c>
      <c r="U12" s="1133"/>
      <c r="V12" s="1133"/>
      <c r="W12" s="1133"/>
      <c r="X12" s="1133"/>
      <c r="Y12" s="1133"/>
      <c r="Z12" s="1133"/>
      <c r="AA12" s="1133"/>
      <c r="AB12" s="1133"/>
      <c r="AC12" s="1133"/>
      <c r="AD12" s="1133"/>
      <c r="AE12" s="1133"/>
      <c r="AF12" s="1133"/>
      <c r="AG12" s="1133"/>
      <c r="AH12" s="1133"/>
      <c r="AI12" s="1133"/>
      <c r="AJ12" s="1133"/>
      <c r="AK12" s="1133">
        <f>AK13+AK18</f>
        <v>429707830.4467563</v>
      </c>
      <c r="AL12" s="1137"/>
      <c r="AM12" s="1138"/>
    </row>
    <row r="13" spans="1:39" s="1139" customFormat="1">
      <c r="A13" s="1141" t="s">
        <v>2868</v>
      </c>
      <c r="B13" s="1142" t="s">
        <v>2869</v>
      </c>
      <c r="C13" s="1136"/>
      <c r="D13" s="1143">
        <f>D14+D15+D16+D17</f>
        <v>1932546</v>
      </c>
      <c r="E13" s="1143"/>
      <c r="F13" s="1143"/>
      <c r="G13" s="1136"/>
      <c r="H13" s="1143"/>
      <c r="I13" s="1143"/>
      <c r="J13" s="1143"/>
      <c r="K13" s="1136">
        <f>L13+M13+N13+O13+P13</f>
        <v>399658241.50557983</v>
      </c>
      <c r="L13" s="1143">
        <f>L14+L15+L16+L17</f>
        <v>328109787.90718973</v>
      </c>
      <c r="M13" s="1143">
        <f>M14+M15+M16+M17</f>
        <v>19264989</v>
      </c>
      <c r="N13" s="1143">
        <f>N14+N15+N16+N17</f>
        <v>42928379.598390125</v>
      </c>
      <c r="O13" s="1143">
        <f>O14+O15+O16</f>
        <v>9355085</v>
      </c>
      <c r="P13" s="1143"/>
      <c r="Q13" s="1136">
        <f>R13+T13+S13</f>
        <v>28117042.94117647</v>
      </c>
      <c r="R13" s="1143"/>
      <c r="S13" s="1143"/>
      <c r="T13" s="1143">
        <f>T14+T15+T16+T17</f>
        <v>28117042.94117647</v>
      </c>
      <c r="U13" s="1144"/>
      <c r="V13" s="1143"/>
      <c r="W13" s="1143"/>
      <c r="X13" s="1143"/>
      <c r="Y13" s="1136"/>
      <c r="Z13" s="1136"/>
      <c r="AA13" s="1143"/>
      <c r="AB13" s="1143"/>
      <c r="AC13" s="1143"/>
      <c r="AD13" s="1143"/>
      <c r="AE13" s="1136"/>
      <c r="AF13" s="1143"/>
      <c r="AG13" s="1143"/>
      <c r="AH13" s="1143"/>
      <c r="AI13" s="1136"/>
      <c r="AJ13" s="1136"/>
      <c r="AK13" s="1136">
        <f>C13+G13+K13+Q13+U13+Y13+Z13+AE13+AI13+AJ13+D13</f>
        <v>429707830.4467563</v>
      </c>
      <c r="AL13" s="1137"/>
      <c r="AM13" s="1138"/>
    </row>
    <row r="14" spans="1:39" s="1139" customFormat="1" ht="42">
      <c r="A14" s="1146" t="s">
        <v>1459</v>
      </c>
      <c r="B14" s="1147" t="s">
        <v>1460</v>
      </c>
      <c r="C14" s="1136"/>
      <c r="D14" s="1148">
        <f>'ОУ 2011'!H7</f>
        <v>1215168</v>
      </c>
      <c r="E14" s="1148"/>
      <c r="F14" s="1148"/>
      <c r="G14" s="1136"/>
      <c r="H14" s="1148"/>
      <c r="I14" s="1148"/>
      <c r="J14" s="1148"/>
      <c r="K14" s="1136">
        <f>L14+M14+N14+O14+P14</f>
        <v>326500146.90718973</v>
      </c>
      <c r="L14" s="1148">
        <f>'[6]039 2016'!M6+'[6]предпр 16'!F18+[6]ОУ!I12+[6]ОУ!L12</f>
        <v>325778899.90718973</v>
      </c>
      <c r="M14" s="1148">
        <f>[6]ОУ!K12</f>
        <v>268334</v>
      </c>
      <c r="N14" s="1148"/>
      <c r="O14" s="1148">
        <f>[6]ОУ!J12</f>
        <v>452913</v>
      </c>
      <c r="P14" s="1148"/>
      <c r="Q14" s="1136"/>
      <c r="R14" s="1148"/>
      <c r="S14" s="1148"/>
      <c r="T14" s="1148"/>
      <c r="U14" s="1144"/>
      <c r="V14" s="1148"/>
      <c r="W14" s="1148"/>
      <c r="X14" s="1148"/>
      <c r="Y14" s="1136"/>
      <c r="Z14" s="1136"/>
      <c r="AA14" s="1148"/>
      <c r="AB14" s="1148"/>
      <c r="AC14" s="1148"/>
      <c r="AD14" s="1148"/>
      <c r="AE14" s="1136"/>
      <c r="AF14" s="1148"/>
      <c r="AG14" s="1148"/>
      <c r="AH14" s="1148"/>
      <c r="AI14" s="1136"/>
      <c r="AJ14" s="1136"/>
      <c r="AK14" s="1136">
        <f>C14+G14+K14+Q14+U14+Y14+Z14+AE14+AI14+AJ14</f>
        <v>326500146.90718973</v>
      </c>
      <c r="AL14" s="1137"/>
      <c r="AM14" s="1138"/>
    </row>
    <row r="15" spans="1:39" s="1139" customFormat="1">
      <c r="A15" s="1146" t="s">
        <v>1461</v>
      </c>
      <c r="B15" s="1147" t="s">
        <v>1462</v>
      </c>
      <c r="C15" s="1136"/>
      <c r="D15" s="1148">
        <f>'ОУ 2011'!H9</f>
        <v>287683</v>
      </c>
      <c r="E15" s="1148"/>
      <c r="F15" s="1148"/>
      <c r="G15" s="1136"/>
      <c r="H15" s="1148"/>
      <c r="I15" s="1148"/>
      <c r="J15" s="1148"/>
      <c r="K15" s="1136">
        <f>L15+M15+N15+O15+P15</f>
        <v>19252737</v>
      </c>
      <c r="L15" s="1148">
        <f>[6]ОУ!I14</f>
        <v>363877</v>
      </c>
      <c r="M15" s="1148">
        <f>'[6]предпр 16'!F20+[6]ОУ!K14+[6]ОУ!L14</f>
        <v>18829174</v>
      </c>
      <c r="N15" s="1148"/>
      <c r="O15" s="1148">
        <f>[6]ОУ!J14</f>
        <v>59686</v>
      </c>
      <c r="P15" s="1148"/>
      <c r="Q15" s="1136"/>
      <c r="R15" s="1148"/>
      <c r="S15" s="1148"/>
      <c r="T15" s="1148"/>
      <c r="U15" s="1144"/>
      <c r="V15" s="1148"/>
      <c r="W15" s="1148"/>
      <c r="X15" s="1148"/>
      <c r="Y15" s="1136"/>
      <c r="Z15" s="1136"/>
      <c r="AA15" s="1148"/>
      <c r="AB15" s="1148"/>
      <c r="AC15" s="1148"/>
      <c r="AD15" s="1148"/>
      <c r="AE15" s="1136"/>
      <c r="AF15" s="1148"/>
      <c r="AG15" s="1148"/>
      <c r="AH15" s="1148"/>
      <c r="AI15" s="1136"/>
      <c r="AJ15" s="1136"/>
      <c r="AK15" s="1136">
        <f>C15+G15+K15+Q15+U15+Y15+Z15+AE15+AI15+AJ15</f>
        <v>19252737</v>
      </c>
      <c r="AL15" s="1137"/>
      <c r="AM15" s="1138"/>
    </row>
    <row r="16" spans="1:39" s="1139" customFormat="1">
      <c r="A16" s="1146" t="s">
        <v>1463</v>
      </c>
      <c r="B16" s="1147" t="s">
        <v>2872</v>
      </c>
      <c r="C16" s="1136"/>
      <c r="D16" s="1148">
        <f>'ОУ 2011'!H8</f>
        <v>429695</v>
      </c>
      <c r="E16" s="1148"/>
      <c r="F16" s="1148"/>
      <c r="G16" s="1136"/>
      <c r="H16" s="1148"/>
      <c r="I16" s="1148"/>
      <c r="J16" s="1148"/>
      <c r="K16" s="1136">
        <f>L16+M16+N16+O16+P16</f>
        <v>16824567.080990128</v>
      </c>
      <c r="L16" s="1148">
        <f>[6]ОУ!I13</f>
        <v>1967011</v>
      </c>
      <c r="M16" s="1148">
        <f>[6]ОУ!K13</f>
        <v>167481</v>
      </c>
      <c r="N16" s="1148">
        <f>'[6]039 2016'!M7+'[6]предпр 16'!F19</f>
        <v>5847589.0809901292</v>
      </c>
      <c r="O16" s="1148">
        <f>[6]ОУ!J13+[6]ОУ!L13</f>
        <v>8842486</v>
      </c>
      <c r="P16" s="1148"/>
      <c r="Q16" s="1136"/>
      <c r="R16" s="1148"/>
      <c r="S16" s="1148"/>
      <c r="T16" s="1148"/>
      <c r="U16" s="1144"/>
      <c r="V16" s="1148"/>
      <c r="W16" s="1148"/>
      <c r="X16" s="1148"/>
      <c r="Y16" s="1136"/>
      <c r="Z16" s="1136"/>
      <c r="AA16" s="1148"/>
      <c r="AB16" s="1148"/>
      <c r="AC16" s="1148"/>
      <c r="AD16" s="1148"/>
      <c r="AE16" s="1136"/>
      <c r="AF16" s="1148"/>
      <c r="AG16" s="1148"/>
      <c r="AH16" s="1148"/>
      <c r="AI16" s="1136"/>
      <c r="AJ16" s="1136"/>
      <c r="AK16" s="1136">
        <f>C16+G16+K16+Q16+U16+Y16+Z16+AE16+AI16+AJ16</f>
        <v>16824567.080990128</v>
      </c>
      <c r="AL16" s="1137"/>
      <c r="AM16" s="1138"/>
    </row>
    <row r="17" spans="1:97" s="1139" customFormat="1" ht="42">
      <c r="A17" s="1149" t="s">
        <v>4419</v>
      </c>
      <c r="B17" s="1150" t="s">
        <v>4420</v>
      </c>
      <c r="C17" s="1136"/>
      <c r="D17" s="1148"/>
      <c r="E17" s="1148"/>
      <c r="F17" s="1148"/>
      <c r="G17" s="1136"/>
      <c r="H17" s="1148"/>
      <c r="I17" s="1148"/>
      <c r="J17" s="1148"/>
      <c r="K17" s="1136">
        <f>L17+M17+N17+O17+P17</f>
        <v>37080790.517399997</v>
      </c>
      <c r="L17" s="1148"/>
      <c r="M17" s="1148"/>
      <c r="N17" s="1288">
        <f>'[6]HF-HC'!D48+'[6]HF-HC'!F48+'[6]HF-HC'!I18</f>
        <v>37080790.517399997</v>
      </c>
      <c r="O17" s="1148"/>
      <c r="P17" s="1148"/>
      <c r="Q17" s="1136">
        <f>R17+T17+S17</f>
        <v>28117042.94117647</v>
      </c>
      <c r="R17" s="1148"/>
      <c r="S17" s="1148"/>
      <c r="T17" s="1148">
        <f>[6]ОДХ!C9/1000</f>
        <v>28117042.94117647</v>
      </c>
      <c r="U17" s="1144"/>
      <c r="V17" s="1148"/>
      <c r="W17" s="1148"/>
      <c r="X17" s="1148"/>
      <c r="Y17" s="1136"/>
      <c r="Z17" s="1136"/>
      <c r="AA17" s="1148"/>
      <c r="AB17" s="1148"/>
      <c r="AC17" s="1148"/>
      <c r="AD17" s="1148"/>
      <c r="AE17" s="1136"/>
      <c r="AF17" s="1148"/>
      <c r="AG17" s="1148"/>
      <c r="AH17" s="1148"/>
      <c r="AI17" s="1136"/>
      <c r="AJ17" s="1136"/>
      <c r="AK17" s="1136">
        <f>C17+G17+K17+Q17+U17+Y17+Z17+AE17+AI17+AJ17</f>
        <v>65197833.458576471</v>
      </c>
      <c r="AL17" s="1137"/>
      <c r="AM17" s="1138"/>
    </row>
    <row r="18" spans="1:97" s="1139" customFormat="1">
      <c r="A18" s="1151" t="s">
        <v>1474</v>
      </c>
      <c r="B18" s="1145" t="s">
        <v>4421</v>
      </c>
      <c r="C18" s="1136"/>
      <c r="D18" s="1143"/>
      <c r="E18" s="1143"/>
      <c r="F18" s="1143"/>
      <c r="G18" s="1136"/>
      <c r="H18" s="1143"/>
      <c r="I18" s="1143"/>
      <c r="J18" s="1143"/>
      <c r="K18" s="1136"/>
      <c r="L18" s="1143"/>
      <c r="M18" s="1143"/>
      <c r="N18" s="1143"/>
      <c r="O18" s="1143"/>
      <c r="P18" s="1143"/>
      <c r="Q18" s="1136"/>
      <c r="R18" s="1143"/>
      <c r="S18" s="1143"/>
      <c r="T18" s="1143"/>
      <c r="U18" s="1144"/>
      <c r="V18" s="1143"/>
      <c r="W18" s="1143"/>
      <c r="X18" s="1143"/>
      <c r="Y18" s="1136"/>
      <c r="Z18" s="1136"/>
      <c r="AA18" s="1143"/>
      <c r="AB18" s="1143"/>
      <c r="AC18" s="1143"/>
      <c r="AD18" s="1143"/>
      <c r="AE18" s="1136"/>
      <c r="AF18" s="1143"/>
      <c r="AG18" s="1143"/>
      <c r="AH18" s="1143"/>
      <c r="AI18" s="1136"/>
      <c r="AJ18" s="1136"/>
      <c r="AK18" s="1136"/>
      <c r="AL18" s="1137"/>
      <c r="AM18" s="1138"/>
    </row>
    <row r="19" spans="1:97" s="1139" customFormat="1" ht="42">
      <c r="A19" s="1152" t="s">
        <v>4422</v>
      </c>
      <c r="B19" s="1132" t="s">
        <v>4423</v>
      </c>
      <c r="C19" s="1133"/>
      <c r="D19" s="1133"/>
      <c r="E19" s="1133"/>
      <c r="F19" s="1133"/>
      <c r="G19" s="1133"/>
      <c r="H19" s="1133"/>
      <c r="I19" s="1133"/>
      <c r="J19" s="1133"/>
      <c r="K19" s="1133"/>
      <c r="L19" s="1133"/>
      <c r="M19" s="1133"/>
      <c r="N19" s="1133"/>
      <c r="O19" s="1133"/>
      <c r="P19" s="1133"/>
      <c r="Q19" s="1133"/>
      <c r="R19" s="1133"/>
      <c r="S19" s="1133"/>
      <c r="T19" s="1133"/>
      <c r="U19" s="1133"/>
      <c r="V19" s="1133"/>
      <c r="W19" s="1133"/>
      <c r="X19" s="1133"/>
      <c r="Y19" s="1133"/>
      <c r="Z19" s="1133"/>
      <c r="AA19" s="1133"/>
      <c r="AB19" s="1133"/>
      <c r="AC19" s="1133"/>
      <c r="AD19" s="1133"/>
      <c r="AE19" s="1133"/>
      <c r="AF19" s="1133"/>
      <c r="AG19" s="1133"/>
      <c r="AH19" s="1133"/>
      <c r="AI19" s="1133"/>
      <c r="AJ19" s="1133"/>
      <c r="AK19" s="1133"/>
      <c r="AL19" s="1137"/>
      <c r="AM19" s="1138"/>
    </row>
    <row r="20" spans="1:97" s="1139" customFormat="1">
      <c r="A20" s="1151" t="s">
        <v>1467</v>
      </c>
      <c r="B20" s="1145" t="s">
        <v>4424</v>
      </c>
      <c r="C20" s="1136"/>
      <c r="D20" s="1143"/>
      <c r="E20" s="1143"/>
      <c r="F20" s="1143"/>
      <c r="G20" s="1136"/>
      <c r="H20" s="1143"/>
      <c r="I20" s="1143"/>
      <c r="J20" s="1143"/>
      <c r="K20" s="1136"/>
      <c r="L20" s="1143"/>
      <c r="M20" s="1143"/>
      <c r="N20" s="1143"/>
      <c r="O20" s="1143"/>
      <c r="P20" s="1143"/>
      <c r="Q20" s="1136"/>
      <c r="R20" s="1143"/>
      <c r="S20" s="1143"/>
      <c r="T20" s="1143"/>
      <c r="U20" s="1144"/>
      <c r="V20" s="1143"/>
      <c r="W20" s="1143"/>
      <c r="X20" s="1143"/>
      <c r="Y20" s="1136"/>
      <c r="Z20" s="1136"/>
      <c r="AA20" s="1143"/>
      <c r="AB20" s="1143"/>
      <c r="AC20" s="1143"/>
      <c r="AD20" s="1143"/>
      <c r="AE20" s="1136"/>
      <c r="AF20" s="1143"/>
      <c r="AG20" s="1143"/>
      <c r="AH20" s="1143"/>
      <c r="AI20" s="1136"/>
      <c r="AJ20" s="1136"/>
      <c r="AK20" s="1136"/>
      <c r="AL20" s="1137"/>
      <c r="AM20" s="1138"/>
    </row>
    <row r="21" spans="1:97" s="1139" customFormat="1">
      <c r="A21" s="1151" t="s">
        <v>1476</v>
      </c>
      <c r="B21" s="1145" t="s">
        <v>4425</v>
      </c>
      <c r="C21" s="1136"/>
      <c r="D21" s="1143"/>
      <c r="E21" s="1143"/>
      <c r="F21" s="1143"/>
      <c r="G21" s="1136"/>
      <c r="H21" s="1143"/>
      <c r="I21" s="1143"/>
      <c r="J21" s="1143"/>
      <c r="K21" s="1136"/>
      <c r="L21" s="1143"/>
      <c r="M21" s="1143"/>
      <c r="N21" s="1143"/>
      <c r="O21" s="1143"/>
      <c r="P21" s="1143"/>
      <c r="Q21" s="1136"/>
      <c r="R21" s="1143"/>
      <c r="S21" s="1143"/>
      <c r="T21" s="1143"/>
      <c r="U21" s="1144"/>
      <c r="V21" s="1143"/>
      <c r="W21" s="1143"/>
      <c r="X21" s="1143"/>
      <c r="Y21" s="1136"/>
      <c r="Z21" s="1136"/>
      <c r="AA21" s="1143"/>
      <c r="AB21" s="1143"/>
      <c r="AC21" s="1143"/>
      <c r="AD21" s="1143"/>
      <c r="AE21" s="1136"/>
      <c r="AF21" s="1143"/>
      <c r="AG21" s="1143"/>
      <c r="AH21" s="1143"/>
      <c r="AI21" s="1136"/>
      <c r="AJ21" s="1136"/>
      <c r="AK21" s="1136"/>
      <c r="AL21" s="1137"/>
      <c r="AM21" s="1138"/>
    </row>
    <row r="22" spans="1:97" s="1139" customFormat="1">
      <c r="A22" s="1135" t="s">
        <v>4426</v>
      </c>
      <c r="B22" s="1135" t="s">
        <v>4427</v>
      </c>
      <c r="C22" s="1136"/>
      <c r="D22" s="1136">
        <f>D23</f>
        <v>0</v>
      </c>
      <c r="E22" s="1136"/>
      <c r="F22" s="1136"/>
      <c r="G22" s="1136">
        <f>H22</f>
        <v>7205953.2420899998</v>
      </c>
      <c r="H22" s="1136">
        <f>'[6]ГБ 2016'!K12+H24+H25+H26</f>
        <v>7205953.2420899998</v>
      </c>
      <c r="I22" s="1136"/>
      <c r="J22" s="1136"/>
      <c r="K22" s="1136"/>
      <c r="L22" s="1136">
        <f>L23</f>
        <v>23066</v>
      </c>
      <c r="M22" s="1136"/>
      <c r="N22" s="1136"/>
      <c r="O22" s="1136"/>
      <c r="P22" s="1136"/>
      <c r="Q22" s="1136"/>
      <c r="R22" s="1136"/>
      <c r="S22" s="1136"/>
      <c r="T22" s="1136"/>
      <c r="U22" s="1136"/>
      <c r="V22" s="1136"/>
      <c r="W22" s="1136"/>
      <c r="X22" s="1136"/>
      <c r="Y22" s="1136"/>
      <c r="Z22" s="1136"/>
      <c r="AA22" s="1136"/>
      <c r="AB22" s="1136"/>
      <c r="AC22" s="1136"/>
      <c r="AD22" s="1136"/>
      <c r="AE22" s="1136"/>
      <c r="AF22" s="1136"/>
      <c r="AG22" s="1136"/>
      <c r="AH22" s="1136"/>
      <c r="AI22" s="1136"/>
      <c r="AJ22" s="1136"/>
      <c r="AK22" s="1136">
        <f>C22+G22+K22+Q22+U22+Y22+Z22+AE22+AI22+AJ22+D22+L22</f>
        <v>7229019.2420899998</v>
      </c>
      <c r="AL22" s="1137"/>
      <c r="AM22" s="1138"/>
    </row>
    <row r="23" spans="1:97" s="1139" customFormat="1" ht="42">
      <c r="A23" s="1141" t="s">
        <v>1481</v>
      </c>
      <c r="B23" s="1145" t="s">
        <v>4428</v>
      </c>
      <c r="C23" s="1136"/>
      <c r="D23" s="1143">
        <f>'ОУ 2011'!H12+'ОУ 2011'!H13+'ОУ 2011'!H14</f>
        <v>0</v>
      </c>
      <c r="E23" s="1143"/>
      <c r="F23" s="1143"/>
      <c r="G23" s="1136"/>
      <c r="H23" s="1143"/>
      <c r="I23" s="1143"/>
      <c r="J23" s="1143"/>
      <c r="K23" s="1136"/>
      <c r="L23" s="1143">
        <f>[6]ОУ!I22</f>
        <v>23066</v>
      </c>
      <c r="M23" s="1143"/>
      <c r="N23" s="1143"/>
      <c r="O23" s="1143"/>
      <c r="P23" s="1143"/>
      <c r="Q23" s="1136"/>
      <c r="R23" s="1143"/>
      <c r="S23" s="1143"/>
      <c r="T23" s="1143"/>
      <c r="U23" s="1144"/>
      <c r="V23" s="1143"/>
      <c r="W23" s="1143"/>
      <c r="X23" s="1143"/>
      <c r="Y23" s="1136"/>
      <c r="Z23" s="1136"/>
      <c r="AA23" s="1143"/>
      <c r="AB23" s="1143"/>
      <c r="AC23" s="1143"/>
      <c r="AD23" s="1143"/>
      <c r="AE23" s="1136"/>
      <c r="AF23" s="1143"/>
      <c r="AG23" s="1143"/>
      <c r="AH23" s="1143"/>
      <c r="AI23" s="1136"/>
      <c r="AJ23" s="1136"/>
      <c r="AK23" s="1136"/>
      <c r="AL23" s="1137"/>
      <c r="AM23" s="1138"/>
    </row>
    <row r="24" spans="1:97" s="1139" customFormat="1" ht="42">
      <c r="A24" s="1141" t="s">
        <v>1483</v>
      </c>
      <c r="B24" s="1145" t="s">
        <v>4429</v>
      </c>
      <c r="C24" s="1136"/>
      <c r="D24" s="1143"/>
      <c r="E24" s="1143"/>
      <c r="F24" s="1143"/>
      <c r="G24" s="1136"/>
      <c r="H24" s="1143"/>
      <c r="I24" s="1143"/>
      <c r="J24" s="1143"/>
      <c r="K24" s="1136"/>
      <c r="L24" s="1143"/>
      <c r="M24" s="1143"/>
      <c r="N24" s="1143"/>
      <c r="O24" s="1143"/>
      <c r="P24" s="1143"/>
      <c r="Q24" s="1136"/>
      <c r="R24" s="1143"/>
      <c r="S24" s="1143"/>
      <c r="T24" s="1143"/>
      <c r="U24" s="1144"/>
      <c r="V24" s="1143"/>
      <c r="W24" s="1143"/>
      <c r="X24" s="1143"/>
      <c r="Y24" s="1136"/>
      <c r="Z24" s="1136"/>
      <c r="AA24" s="1143"/>
      <c r="AB24" s="1143"/>
      <c r="AC24" s="1143"/>
      <c r="AD24" s="1143"/>
      <c r="AE24" s="1136"/>
      <c r="AF24" s="1143"/>
      <c r="AG24" s="1143"/>
      <c r="AH24" s="1143"/>
      <c r="AI24" s="1136"/>
      <c r="AJ24" s="1136"/>
      <c r="AK24" s="1136"/>
      <c r="AL24" s="1137"/>
      <c r="AM24" s="1138"/>
    </row>
    <row r="25" spans="1:97" s="1139" customFormat="1" ht="42">
      <c r="A25" s="1141" t="s">
        <v>1485</v>
      </c>
      <c r="B25" s="1145" t="s">
        <v>4430</v>
      </c>
      <c r="C25" s="1136"/>
      <c r="D25" s="1143"/>
      <c r="E25" s="1143"/>
      <c r="F25" s="1143"/>
      <c r="G25" s="1136"/>
      <c r="H25" s="1143"/>
      <c r="I25" s="1143"/>
      <c r="J25" s="1143"/>
      <c r="K25" s="1136"/>
      <c r="L25" s="1143"/>
      <c r="M25" s="1143"/>
      <c r="N25" s="1143"/>
      <c r="O25" s="1143"/>
      <c r="P25" s="1143"/>
      <c r="Q25" s="1136"/>
      <c r="R25" s="1143"/>
      <c r="S25" s="1143"/>
      <c r="T25" s="1143"/>
      <c r="U25" s="1144"/>
      <c r="V25" s="1143"/>
      <c r="W25" s="1143"/>
      <c r="X25" s="1143"/>
      <c r="Y25" s="1136"/>
      <c r="Z25" s="1136"/>
      <c r="AA25" s="1143"/>
      <c r="AB25" s="1143"/>
      <c r="AC25" s="1143"/>
      <c r="AD25" s="1143"/>
      <c r="AE25" s="1136"/>
      <c r="AF25" s="1143"/>
      <c r="AG25" s="1143"/>
      <c r="AH25" s="1143"/>
      <c r="AI25" s="1136"/>
      <c r="AJ25" s="1136"/>
      <c r="AK25" s="1136"/>
      <c r="AL25" s="1137"/>
      <c r="AM25" s="1138"/>
    </row>
    <row r="26" spans="1:97" s="1139" customFormat="1">
      <c r="A26" s="1141" t="s">
        <v>4431</v>
      </c>
      <c r="B26" s="1145" t="s">
        <v>4432</v>
      </c>
      <c r="C26" s="1136"/>
      <c r="D26" s="1143"/>
      <c r="E26" s="1143"/>
      <c r="F26" s="1143"/>
      <c r="G26" s="1136"/>
      <c r="H26" s="1143"/>
      <c r="I26" s="1143"/>
      <c r="J26" s="1143"/>
      <c r="K26" s="1136"/>
      <c r="L26" s="1143"/>
      <c r="M26" s="1143"/>
      <c r="N26" s="1143"/>
      <c r="O26" s="1143"/>
      <c r="P26" s="1143"/>
      <c r="Q26" s="1136"/>
      <c r="R26" s="1143"/>
      <c r="S26" s="1143"/>
      <c r="T26" s="1143"/>
      <c r="U26" s="1144"/>
      <c r="V26" s="1143"/>
      <c r="W26" s="1143"/>
      <c r="X26" s="1143"/>
      <c r="Y26" s="1136"/>
      <c r="Z26" s="1136"/>
      <c r="AA26" s="1143"/>
      <c r="AB26" s="1143"/>
      <c r="AC26" s="1143"/>
      <c r="AD26" s="1143"/>
      <c r="AE26" s="1136"/>
      <c r="AF26" s="1143"/>
      <c r="AG26" s="1143"/>
      <c r="AH26" s="1143"/>
      <c r="AI26" s="1136"/>
      <c r="AJ26" s="1136"/>
      <c r="AK26" s="1136"/>
      <c r="AL26" s="1137"/>
      <c r="AM26" s="1138"/>
    </row>
    <row r="27" spans="1:97" s="1139" customFormat="1">
      <c r="A27" s="1135" t="s">
        <v>2875</v>
      </c>
      <c r="B27" s="1135" t="s">
        <v>1488</v>
      </c>
      <c r="C27" s="1136">
        <f>D27+E27+F27</f>
        <v>2876360.9000000004</v>
      </c>
      <c r="D27" s="1136">
        <f>D29+D30+D28+'ОУ 2011'!H10</f>
        <v>2876360.9000000004</v>
      </c>
      <c r="E27" s="1136"/>
      <c r="F27" s="1136">
        <f>F29+F30+F28</f>
        <v>0</v>
      </c>
      <c r="G27" s="1136"/>
      <c r="H27" s="1136"/>
      <c r="I27" s="1136"/>
      <c r="J27" s="1136"/>
      <c r="K27" s="1136">
        <f>L27+M27+N27+O27+P27</f>
        <v>1803817</v>
      </c>
      <c r="L27" s="1136">
        <f>[6]ОУ!I15</f>
        <v>362221</v>
      </c>
      <c r="M27" s="1136">
        <f>[6]ОУ!K15</f>
        <v>45956</v>
      </c>
      <c r="N27" s="1136"/>
      <c r="O27" s="1136">
        <f>[6]ОУ!J15</f>
        <v>1394940</v>
      </c>
      <c r="P27" s="1136">
        <f>[6]ОУ!L22</f>
        <v>700</v>
      </c>
      <c r="Q27" s="1136">
        <f>R27+T27+S27+[6]ОУ!L15</f>
        <v>69546115.797120214</v>
      </c>
      <c r="R27" s="1136">
        <f>R29+R30+R28</f>
        <v>35086921.797120206</v>
      </c>
      <c r="S27" s="1136"/>
      <c r="T27" s="1136"/>
      <c r="U27" s="1136"/>
      <c r="V27" s="1136"/>
      <c r="W27" s="1136"/>
      <c r="X27" s="1136"/>
      <c r="Y27" s="1136"/>
      <c r="Z27" s="1136"/>
      <c r="AA27" s="1136"/>
      <c r="AB27" s="1136"/>
      <c r="AC27" s="1136"/>
      <c r="AD27" s="1136"/>
      <c r="AE27" s="1136"/>
      <c r="AF27" s="1136"/>
      <c r="AG27" s="1136"/>
      <c r="AH27" s="1136"/>
      <c r="AI27" s="1136"/>
      <c r="AJ27" s="1136"/>
      <c r="AK27" s="1136">
        <f>C27+G27+K27+Q27+U27+Y27+Z27+AE27+AI27+AJ27</f>
        <v>74226293.697120219</v>
      </c>
      <c r="AL27" s="1137"/>
      <c r="AM27" s="1138"/>
    </row>
    <row r="28" spans="1:97" s="1139" customFormat="1">
      <c r="A28" s="1141" t="s">
        <v>1489</v>
      </c>
      <c r="B28" s="1145" t="s">
        <v>4433</v>
      </c>
      <c r="C28" s="1136"/>
      <c r="D28" s="1143"/>
      <c r="E28" s="1143"/>
      <c r="F28" s="1143"/>
      <c r="G28" s="1136"/>
      <c r="H28" s="1143"/>
      <c r="I28" s="1143"/>
      <c r="J28" s="1143"/>
      <c r="K28" s="1136"/>
      <c r="L28" s="1143"/>
      <c r="M28" s="1143"/>
      <c r="N28" s="1143"/>
      <c r="O28" s="1143"/>
      <c r="P28" s="1143"/>
      <c r="Q28" s="1136"/>
      <c r="R28" s="1143"/>
      <c r="S28" s="1143"/>
      <c r="T28" s="1143"/>
      <c r="U28" s="1144"/>
      <c r="V28" s="1143"/>
      <c r="W28" s="1143"/>
      <c r="X28" s="1143"/>
      <c r="Y28" s="1136"/>
      <c r="Z28" s="1136"/>
      <c r="AA28" s="1143"/>
      <c r="AB28" s="1143"/>
      <c r="AC28" s="1143"/>
      <c r="AD28" s="1143"/>
      <c r="AE28" s="1136"/>
      <c r="AF28" s="1143"/>
      <c r="AG28" s="1143"/>
      <c r="AH28" s="1143"/>
      <c r="AI28" s="1136"/>
      <c r="AJ28" s="1136"/>
      <c r="AK28" s="1136"/>
      <c r="AL28" s="1137"/>
      <c r="AM28" s="1138"/>
    </row>
    <row r="29" spans="1:97" s="1139" customFormat="1">
      <c r="A29" s="1141" t="s">
        <v>1491</v>
      </c>
      <c r="B29" s="1142" t="s">
        <v>1492</v>
      </c>
      <c r="C29" s="1136">
        <f>D29+E29+F29</f>
        <v>1713813.9000000001</v>
      </c>
      <c r="D29" s="1143">
        <f>'[6]КОМУ 2016'!I8+'[6]КОМУ 2016'!J8</f>
        <v>1713813.9000000001</v>
      </c>
      <c r="E29" s="1143"/>
      <c r="F29" s="1143">
        <f>'[6]КОМУ 2016'!Y8+'[6]КОМУ 2016'!AA8</f>
        <v>0</v>
      </c>
      <c r="G29" s="1136"/>
      <c r="H29" s="1143"/>
      <c r="I29" s="1143"/>
      <c r="J29" s="1143"/>
      <c r="K29" s="1136">
        <f>L29+M29+N29+O29+P29</f>
        <v>0</v>
      </c>
      <c r="L29" s="1143"/>
      <c r="M29" s="1143"/>
      <c r="N29" s="1143"/>
      <c r="O29" s="1143"/>
      <c r="P29" s="1143"/>
      <c r="Q29" s="1136"/>
      <c r="R29" s="1143"/>
      <c r="S29" s="1143"/>
      <c r="T29" s="1143"/>
      <c r="U29" s="1144"/>
      <c r="V29" s="1143"/>
      <c r="W29" s="1143"/>
      <c r="X29" s="1143"/>
      <c r="Y29" s="1136"/>
      <c r="Z29" s="1136"/>
      <c r="AA29" s="1143"/>
      <c r="AB29" s="1143"/>
      <c r="AC29" s="1143"/>
      <c r="AD29" s="1143"/>
      <c r="AE29" s="1136"/>
      <c r="AF29" s="1143"/>
      <c r="AG29" s="1143"/>
      <c r="AH29" s="1143"/>
      <c r="AI29" s="1136"/>
      <c r="AJ29" s="1136"/>
      <c r="AK29" s="1136">
        <f>C29+G29+K29+Q29+U29+Y29+Z29+AE29+AI29+AJ29</f>
        <v>1713813.9000000001</v>
      </c>
      <c r="AL29" s="1137"/>
      <c r="AM29" s="1138"/>
    </row>
    <row r="30" spans="1:97" s="1139" customFormat="1">
      <c r="A30" s="1141" t="s">
        <v>1493</v>
      </c>
      <c r="B30" s="1142" t="s">
        <v>2876</v>
      </c>
      <c r="C30" s="1136"/>
      <c r="D30" s="1143"/>
      <c r="E30" s="1143"/>
      <c r="F30" s="1143"/>
      <c r="G30" s="1136"/>
      <c r="H30" s="1143"/>
      <c r="I30" s="1143"/>
      <c r="J30" s="1143"/>
      <c r="K30" s="1136"/>
      <c r="L30" s="1143"/>
      <c r="M30" s="1143"/>
      <c r="N30" s="1143"/>
      <c r="O30" s="1143"/>
      <c r="P30" s="1143"/>
      <c r="Q30" s="1136">
        <f>R30+T30+S30</f>
        <v>35086921.797120206</v>
      </c>
      <c r="R30" s="1143">
        <f>'[6]ДФ 2016'!C14+'[6]ГБ 2016'!G247+'[6]ГБ 2016'!G289+'[6]ГБ 2016'!G212+'[6]ГБ 2016'!G219+'[6]ГБ 2016'!G226+'[6]039 2016'!M8</f>
        <v>35086921.797120206</v>
      </c>
      <c r="S30" s="1143"/>
      <c r="T30" s="1143"/>
      <c r="U30" s="1144"/>
      <c r="V30" s="1143"/>
      <c r="W30" s="1143"/>
      <c r="X30" s="1143"/>
      <c r="Y30" s="1136"/>
      <c r="Z30" s="1136"/>
      <c r="AA30" s="1143"/>
      <c r="AB30" s="1143"/>
      <c r="AC30" s="1143"/>
      <c r="AD30" s="1143"/>
      <c r="AE30" s="1136"/>
      <c r="AF30" s="1143"/>
      <c r="AG30" s="1143"/>
      <c r="AH30" s="1143"/>
      <c r="AI30" s="1136"/>
      <c r="AJ30" s="1136"/>
      <c r="AK30" s="1136">
        <f t="shared" ref="AK30:AK39" si="1">C30+G30+K30+Q30+U30+Y30+Z30+AE30+AI30+AJ30</f>
        <v>35086921.797120206</v>
      </c>
      <c r="AL30" s="1137"/>
      <c r="AM30" s="1138"/>
    </row>
    <row r="31" spans="1:97" s="1139" customFormat="1">
      <c r="A31" s="1135" t="s">
        <v>2878</v>
      </c>
      <c r="B31" s="1135" t="s">
        <v>2879</v>
      </c>
      <c r="C31" s="1136">
        <f>D31+E31+F31</f>
        <v>1468124.6</v>
      </c>
      <c r="D31" s="1136">
        <f>D32+D36</f>
        <v>1165834.2</v>
      </c>
      <c r="E31" s="1136"/>
      <c r="F31" s="1136">
        <f>F32+F36</f>
        <v>302290.40000000002</v>
      </c>
      <c r="G31" s="1136"/>
      <c r="H31" s="1136"/>
      <c r="I31" s="1136"/>
      <c r="J31" s="1136"/>
      <c r="K31" s="1136">
        <f>L31+M31+N31+O31+P31</f>
        <v>78003.000000000015</v>
      </c>
      <c r="L31" s="1136">
        <f>L32+L36</f>
        <v>68039.700000000012</v>
      </c>
      <c r="M31" s="1136"/>
      <c r="N31" s="1136"/>
      <c r="O31" s="1136">
        <f>O32+O36</f>
        <v>9963.2999999999993</v>
      </c>
      <c r="P31" s="1136"/>
      <c r="Q31" s="1136"/>
      <c r="R31" s="1136"/>
      <c r="S31" s="1136"/>
      <c r="T31" s="1136"/>
      <c r="U31" s="1136">
        <f>V31+W31+X31</f>
        <v>474756716.09619999</v>
      </c>
      <c r="V31" s="1136">
        <f>V32+V36+'[6]Розница ЛС'!N26*1000</f>
        <v>369681086.09619999</v>
      </c>
      <c r="W31" s="1136">
        <f>W32+W36</f>
        <v>105075630</v>
      </c>
      <c r="X31" s="1136">
        <f>X32+X36</f>
        <v>0</v>
      </c>
      <c r="Y31" s="1136"/>
      <c r="Z31" s="1136"/>
      <c r="AA31" s="1136"/>
      <c r="AB31" s="1136"/>
      <c r="AC31" s="1136"/>
      <c r="AD31" s="1136"/>
      <c r="AE31" s="1136">
        <f>AG31+AH31+AF31</f>
        <v>0</v>
      </c>
      <c r="AF31" s="1136"/>
      <c r="AG31" s="1136">
        <f>AG32+AG36</f>
        <v>0</v>
      </c>
      <c r="AH31" s="1136"/>
      <c r="AI31" s="1136"/>
      <c r="AJ31" s="1136"/>
      <c r="AK31" s="1136">
        <f>C31+G31+K31+Q31+U31+Y31+Z31+AE31+AI31+AJ31</f>
        <v>476302843.69620001</v>
      </c>
      <c r="AL31" s="1137"/>
      <c r="AM31" s="1138"/>
    </row>
    <row r="32" spans="1:97" s="1153" customFormat="1" ht="42">
      <c r="A32" s="1141" t="s">
        <v>2880</v>
      </c>
      <c r="B32" s="1142" t="s">
        <v>2881</v>
      </c>
      <c r="C32" s="1136"/>
      <c r="D32" s="1143"/>
      <c r="E32" s="1143"/>
      <c r="F32" s="1143"/>
      <c r="G32" s="1136"/>
      <c r="H32" s="1143"/>
      <c r="I32" s="1143"/>
      <c r="J32" s="1143"/>
      <c r="K32" s="1136"/>
      <c r="L32" s="1143"/>
      <c r="M32" s="1143"/>
      <c r="N32" s="1143"/>
      <c r="O32" s="1143"/>
      <c r="P32" s="1143"/>
      <c r="Q32" s="1136"/>
      <c r="R32" s="1143"/>
      <c r="S32" s="1143"/>
      <c r="T32" s="1143"/>
      <c r="U32" s="1144">
        <f>V32+W32+X32</f>
        <v>70462718.096199989</v>
      </c>
      <c r="V32" s="1143">
        <f>'[6]ГБ 2016'!G162+'[6]ГБ 2016'!G164+'[6]ГБ 2016'!G166+'[6]ГБ 2016'!G168+'[6]ГБ 2016'!G176+'[6]ГБ 2016'!G136+'[6]ГБ 2016'!G138+'[6]ГБ 2016'!G141+'[6]ГБ 2016'!G144+'[6]ГБ 2016'!G153+'[6]ГБ 2016'!G183+'[6]ГБ 2016'!G194+'[6]ГБ 2016'!G198+'[6]ГБ 2016'!G207</f>
        <v>70462718.096199989</v>
      </c>
      <c r="W32" s="1143"/>
      <c r="X32" s="1143"/>
      <c r="Y32" s="1136"/>
      <c r="Z32" s="1136"/>
      <c r="AA32" s="1143"/>
      <c r="AB32" s="1143"/>
      <c r="AC32" s="1143"/>
      <c r="AD32" s="1143"/>
      <c r="AE32" s="1136"/>
      <c r="AF32" s="1143"/>
      <c r="AG32" s="1143"/>
      <c r="AH32" s="1143"/>
      <c r="AI32" s="1136"/>
      <c r="AJ32" s="1136"/>
      <c r="AK32" s="1136">
        <f t="shared" si="1"/>
        <v>70462718.096199989</v>
      </c>
      <c r="AL32" s="1137"/>
      <c r="AM32" s="1138"/>
      <c r="AN32" s="1139"/>
      <c r="AO32" s="1139"/>
      <c r="AP32" s="1139"/>
      <c r="AQ32" s="1139"/>
      <c r="AR32" s="1139"/>
      <c r="AS32" s="1139"/>
      <c r="AT32" s="1139"/>
      <c r="AU32" s="1139"/>
      <c r="AV32" s="1139"/>
      <c r="AW32" s="1139"/>
      <c r="AX32" s="1139"/>
      <c r="AY32" s="1139"/>
      <c r="AZ32" s="1139"/>
      <c r="BA32" s="1139"/>
      <c r="BB32" s="1139"/>
      <c r="BC32" s="1139"/>
      <c r="BD32" s="1139"/>
      <c r="BE32" s="1139"/>
      <c r="BF32" s="1139"/>
      <c r="BG32" s="1139"/>
      <c r="BH32" s="1139"/>
      <c r="BI32" s="1139"/>
      <c r="BJ32" s="1139"/>
      <c r="BK32" s="1139"/>
      <c r="BL32" s="1139"/>
      <c r="BM32" s="1139"/>
      <c r="BN32" s="1139"/>
      <c r="BO32" s="1139"/>
      <c r="BP32" s="1139"/>
      <c r="BQ32" s="1139"/>
      <c r="BR32" s="1139"/>
      <c r="BS32" s="1139"/>
      <c r="BT32" s="1139"/>
      <c r="BU32" s="1139"/>
      <c r="BV32" s="1139"/>
      <c r="BW32" s="1139"/>
      <c r="BX32" s="1139"/>
      <c r="BY32" s="1139"/>
      <c r="BZ32" s="1139"/>
      <c r="CA32" s="1139"/>
      <c r="CB32" s="1139"/>
      <c r="CC32" s="1139"/>
      <c r="CD32" s="1139"/>
      <c r="CE32" s="1139"/>
      <c r="CF32" s="1139"/>
      <c r="CG32" s="1139"/>
      <c r="CH32" s="1139"/>
      <c r="CI32" s="1139"/>
      <c r="CJ32" s="1139"/>
      <c r="CK32" s="1139"/>
      <c r="CL32" s="1139"/>
      <c r="CM32" s="1139"/>
      <c r="CN32" s="1139"/>
      <c r="CO32" s="1139"/>
      <c r="CP32" s="1139"/>
      <c r="CQ32" s="1139"/>
      <c r="CR32" s="1139"/>
      <c r="CS32" s="1139"/>
    </row>
    <row r="33" spans="1:39" s="1139" customFormat="1">
      <c r="A33" s="1146" t="s">
        <v>1505</v>
      </c>
      <c r="B33" s="1150" t="s">
        <v>4434</v>
      </c>
      <c r="C33" s="1136"/>
      <c r="D33" s="1148"/>
      <c r="E33" s="1148"/>
      <c r="F33" s="1148"/>
      <c r="G33" s="1136"/>
      <c r="H33" s="1148"/>
      <c r="I33" s="1148"/>
      <c r="J33" s="1148"/>
      <c r="K33" s="1136"/>
      <c r="L33" s="1148"/>
      <c r="M33" s="1148"/>
      <c r="N33" s="1148"/>
      <c r="O33" s="1148"/>
      <c r="P33" s="1148"/>
      <c r="Q33" s="1136"/>
      <c r="R33" s="1148"/>
      <c r="S33" s="1148"/>
      <c r="T33" s="1148"/>
      <c r="U33" s="1144"/>
      <c r="V33" s="1148"/>
      <c r="W33" s="1148"/>
      <c r="X33" s="1148"/>
      <c r="Y33" s="1136"/>
      <c r="Z33" s="1136"/>
      <c r="AA33" s="1148"/>
      <c r="AB33" s="1148"/>
      <c r="AC33" s="1148"/>
      <c r="AD33" s="1148"/>
      <c r="AE33" s="1136"/>
      <c r="AF33" s="1148"/>
      <c r="AG33" s="1148"/>
      <c r="AH33" s="1148"/>
      <c r="AI33" s="1136"/>
      <c r="AJ33" s="1136"/>
      <c r="AK33" s="1136"/>
      <c r="AL33" s="1137"/>
      <c r="AM33" s="1138"/>
    </row>
    <row r="34" spans="1:39" s="1139" customFormat="1">
      <c r="A34" s="1146" t="s">
        <v>1507</v>
      </c>
      <c r="B34" s="1150" t="s">
        <v>4435</v>
      </c>
      <c r="C34" s="1136"/>
      <c r="D34" s="1148"/>
      <c r="E34" s="1148"/>
      <c r="F34" s="1148"/>
      <c r="G34" s="1136"/>
      <c r="H34" s="1148"/>
      <c r="I34" s="1148"/>
      <c r="J34" s="1148"/>
      <c r="K34" s="1136"/>
      <c r="L34" s="1148"/>
      <c r="M34" s="1148"/>
      <c r="N34" s="1148"/>
      <c r="O34" s="1148"/>
      <c r="P34" s="1148"/>
      <c r="Q34" s="1136"/>
      <c r="R34" s="1148"/>
      <c r="S34" s="1148"/>
      <c r="T34" s="1148"/>
      <c r="U34" s="1144"/>
      <c r="V34" s="1148"/>
      <c r="W34" s="1148"/>
      <c r="X34" s="1148"/>
      <c r="Y34" s="1136"/>
      <c r="Z34" s="1136"/>
      <c r="AA34" s="1148"/>
      <c r="AB34" s="1148"/>
      <c r="AC34" s="1148"/>
      <c r="AD34" s="1148"/>
      <c r="AE34" s="1136"/>
      <c r="AF34" s="1148"/>
      <c r="AG34" s="1148"/>
      <c r="AH34" s="1148"/>
      <c r="AI34" s="1136"/>
      <c r="AJ34" s="1136"/>
      <c r="AK34" s="1136"/>
      <c r="AL34" s="1137"/>
      <c r="AM34" s="1138"/>
    </row>
    <row r="35" spans="1:39" s="1139" customFormat="1" ht="42">
      <c r="A35" s="1146" t="s">
        <v>1509</v>
      </c>
      <c r="B35" s="1150" t="s">
        <v>4436</v>
      </c>
      <c r="C35" s="1136"/>
      <c r="D35" s="1148"/>
      <c r="E35" s="1148"/>
      <c r="F35" s="1148"/>
      <c r="G35" s="1136"/>
      <c r="H35" s="1148"/>
      <c r="I35" s="1148"/>
      <c r="J35" s="1148"/>
      <c r="K35" s="1136"/>
      <c r="L35" s="1148"/>
      <c r="M35" s="1148"/>
      <c r="N35" s="1148"/>
      <c r="O35" s="1148"/>
      <c r="P35" s="1148"/>
      <c r="Q35" s="1136"/>
      <c r="R35" s="1148"/>
      <c r="S35" s="1148"/>
      <c r="T35" s="1148"/>
      <c r="U35" s="1144"/>
      <c r="V35" s="1148"/>
      <c r="W35" s="1148"/>
      <c r="X35" s="1148"/>
      <c r="Y35" s="1136"/>
      <c r="Z35" s="1136"/>
      <c r="AA35" s="1148"/>
      <c r="AB35" s="1148"/>
      <c r="AC35" s="1148"/>
      <c r="AD35" s="1148"/>
      <c r="AE35" s="1136"/>
      <c r="AF35" s="1148"/>
      <c r="AG35" s="1148"/>
      <c r="AH35" s="1148"/>
      <c r="AI35" s="1136"/>
      <c r="AJ35" s="1136"/>
      <c r="AK35" s="1136"/>
      <c r="AL35" s="1137"/>
      <c r="AM35" s="1138"/>
    </row>
    <row r="36" spans="1:39" s="1139" customFormat="1" ht="42">
      <c r="A36" s="1141" t="s">
        <v>2882</v>
      </c>
      <c r="B36" s="1142" t="s">
        <v>2883</v>
      </c>
      <c r="C36" s="1136">
        <f>D36+E36+F36</f>
        <v>1468124.6</v>
      </c>
      <c r="D36" s="1143">
        <f>'[6]КОМУ 2016'!I9+'[6]КОМУ 2016'!J9</f>
        <v>1165834.2</v>
      </c>
      <c r="E36" s="1143"/>
      <c r="F36" s="1143">
        <f>'[6]КОМУ 2016'!Y9</f>
        <v>302290.40000000002</v>
      </c>
      <c r="G36" s="1136"/>
      <c r="H36" s="1143"/>
      <c r="I36" s="1143"/>
      <c r="J36" s="1143"/>
      <c r="K36" s="1136">
        <f>L36+M36+N36+O36+P36</f>
        <v>78003.000000000015</v>
      </c>
      <c r="L36" s="1143">
        <f>'[6]КОМУ 2016'!AF9</f>
        <v>68039.700000000012</v>
      </c>
      <c r="M36" s="1143"/>
      <c r="N36" s="1143"/>
      <c r="O36" s="1143">
        <f>'[6]КОМУ 2016'!AL9</f>
        <v>9963.2999999999993</v>
      </c>
      <c r="P36" s="1143"/>
      <c r="Q36" s="1136"/>
      <c r="R36" s="1143"/>
      <c r="S36" s="1143"/>
      <c r="T36" s="1143"/>
      <c r="U36" s="1144">
        <f>V36+W36+X36</f>
        <v>105075630</v>
      </c>
      <c r="V36" s="1143"/>
      <c r="W36" s="1143">
        <f>'[6]Розница ЛС'!N27*1000</f>
        <v>105075630</v>
      </c>
      <c r="X36" s="1143"/>
      <c r="Y36" s="1136"/>
      <c r="Z36" s="1136"/>
      <c r="AA36" s="1143"/>
      <c r="AB36" s="1143"/>
      <c r="AC36" s="1143"/>
      <c r="AD36" s="1143"/>
      <c r="AE36" s="1136">
        <f>AG36+AH36+AF36</f>
        <v>0</v>
      </c>
      <c r="AF36" s="1143"/>
      <c r="AG36" s="1143"/>
      <c r="AH36" s="1143"/>
      <c r="AI36" s="1136"/>
      <c r="AJ36" s="1136"/>
      <c r="AK36" s="1136">
        <f t="shared" si="1"/>
        <v>106621757.59999999</v>
      </c>
      <c r="AL36" s="1137"/>
      <c r="AM36" s="1138"/>
    </row>
    <row r="37" spans="1:39" s="1139" customFormat="1">
      <c r="A37" s="1135" t="s">
        <v>2886</v>
      </c>
      <c r="B37" s="1135" t="s">
        <v>2887</v>
      </c>
      <c r="C37" s="1136"/>
      <c r="D37" s="1136"/>
      <c r="E37" s="1136"/>
      <c r="F37" s="1136"/>
      <c r="G37" s="1136">
        <f>H37+J37+I37</f>
        <v>3716766.3372</v>
      </c>
      <c r="H37" s="1136">
        <f>H38+H39+H42+H41+H43</f>
        <v>0</v>
      </c>
      <c r="I37" s="1136">
        <f>I38+I39+I42+I41+I43</f>
        <v>0</v>
      </c>
      <c r="J37" s="1136">
        <f>J38+J39+J42+J41+J43</f>
        <v>3716766.3372</v>
      </c>
      <c r="K37" s="1136"/>
      <c r="L37" s="1136"/>
      <c r="M37" s="1136"/>
      <c r="N37" s="1136"/>
      <c r="O37" s="1136"/>
      <c r="P37" s="1136"/>
      <c r="Q37" s="1136"/>
      <c r="R37" s="1136"/>
      <c r="S37" s="1136"/>
      <c r="T37" s="1136"/>
      <c r="U37" s="1136"/>
      <c r="V37" s="1136"/>
      <c r="W37" s="1136"/>
      <c r="X37" s="1136"/>
      <c r="Y37" s="1136">
        <f>Y38+Y39+Y42+Y41+Y43+Y40</f>
        <v>55405193.659900002</v>
      </c>
      <c r="Z37" s="1136"/>
      <c r="AA37" s="1136"/>
      <c r="AB37" s="1136"/>
      <c r="AC37" s="1136"/>
      <c r="AD37" s="1136"/>
      <c r="AE37" s="1136"/>
      <c r="AF37" s="1136"/>
      <c r="AG37" s="1136"/>
      <c r="AH37" s="1136"/>
      <c r="AI37" s="1136"/>
      <c r="AJ37" s="1136"/>
      <c r="AK37" s="1136">
        <f t="shared" si="1"/>
        <v>59121959.997100003</v>
      </c>
      <c r="AL37" s="1137"/>
      <c r="AM37" s="1138"/>
    </row>
    <row r="38" spans="1:39" s="1139" customFormat="1" ht="42">
      <c r="A38" s="1141" t="s">
        <v>1526</v>
      </c>
      <c r="B38" s="1142" t="s">
        <v>2888</v>
      </c>
      <c r="C38" s="1136"/>
      <c r="D38" s="1143"/>
      <c r="E38" s="1143"/>
      <c r="F38" s="1143"/>
      <c r="G38" s="1136"/>
      <c r="H38" s="1143"/>
      <c r="I38" s="1143"/>
      <c r="J38" s="1143"/>
      <c r="K38" s="1136"/>
      <c r="L38" s="1143"/>
      <c r="M38" s="1143"/>
      <c r="N38" s="1143"/>
      <c r="O38" s="1143"/>
      <c r="P38" s="1143"/>
      <c r="Q38" s="1136"/>
      <c r="R38" s="1143"/>
      <c r="S38" s="1143"/>
      <c r="T38" s="1143"/>
      <c r="U38" s="1144"/>
      <c r="V38" s="1143"/>
      <c r="W38" s="1143"/>
      <c r="X38" s="1143"/>
      <c r="Y38" s="1136">
        <f>'[6]ГБ 2016'!G92+'[6]ГБ 2016'!G115+'[6]ГБ 2016'!G241+'[6]ГБ 2016'!G283+'[6]ДФ 2016'!C13</f>
        <v>8120710.4740000004</v>
      </c>
      <c r="Z38" s="1136"/>
      <c r="AA38" s="1143"/>
      <c r="AB38" s="1143"/>
      <c r="AC38" s="1143"/>
      <c r="AD38" s="1143"/>
      <c r="AE38" s="1136"/>
      <c r="AF38" s="1143"/>
      <c r="AG38" s="1143"/>
      <c r="AH38" s="1143"/>
      <c r="AI38" s="1136"/>
      <c r="AJ38" s="1136"/>
      <c r="AK38" s="1136">
        <f t="shared" si="1"/>
        <v>8120710.4740000004</v>
      </c>
      <c r="AL38" s="1137"/>
      <c r="AM38" s="1138"/>
    </row>
    <row r="39" spans="1:39" s="1139" customFormat="1">
      <c r="A39" s="1141" t="s">
        <v>1528</v>
      </c>
      <c r="B39" s="1142" t="s">
        <v>2889</v>
      </c>
      <c r="C39" s="1136"/>
      <c r="D39" s="1143"/>
      <c r="E39" s="1143"/>
      <c r="F39" s="1143"/>
      <c r="G39" s="1136"/>
      <c r="H39" s="1143"/>
      <c r="I39" s="1143"/>
      <c r="J39" s="1143"/>
      <c r="K39" s="1136"/>
      <c r="L39" s="1143"/>
      <c r="M39" s="1143"/>
      <c r="N39" s="1143"/>
      <c r="O39" s="1143"/>
      <c r="P39" s="1143"/>
      <c r="Q39" s="1136"/>
      <c r="R39" s="1143"/>
      <c r="S39" s="1143"/>
      <c r="T39" s="1143"/>
      <c r="U39" s="1144"/>
      <c r="V39" s="1143"/>
      <c r="W39" s="1143"/>
      <c r="X39" s="1143"/>
      <c r="Y39" s="1136">
        <f>'[6]ГБ 2016'!G150+'[6]ГБ 2016'!G173</f>
        <v>29383040.1664</v>
      </c>
      <c r="Z39" s="1136"/>
      <c r="AA39" s="1143"/>
      <c r="AB39" s="1143"/>
      <c r="AC39" s="1143"/>
      <c r="AD39" s="1143"/>
      <c r="AE39" s="1136"/>
      <c r="AF39" s="1143"/>
      <c r="AG39" s="1143"/>
      <c r="AH39" s="1143"/>
      <c r="AI39" s="1136"/>
      <c r="AJ39" s="1136"/>
      <c r="AK39" s="1136">
        <f t="shared" si="1"/>
        <v>29383040.1664</v>
      </c>
      <c r="AL39" s="1137"/>
      <c r="AM39" s="1138"/>
    </row>
    <row r="40" spans="1:39" s="1139" customFormat="1" ht="42">
      <c r="A40" s="1151" t="s">
        <v>1530</v>
      </c>
      <c r="B40" s="1145" t="s">
        <v>4437</v>
      </c>
      <c r="C40" s="1136"/>
      <c r="D40" s="1143"/>
      <c r="E40" s="1143"/>
      <c r="F40" s="1143"/>
      <c r="G40" s="1136"/>
      <c r="H40" s="1143"/>
      <c r="I40" s="1143"/>
      <c r="J40" s="1143"/>
      <c r="K40" s="1136"/>
      <c r="L40" s="1143"/>
      <c r="M40" s="1143"/>
      <c r="N40" s="1143"/>
      <c r="O40" s="1143"/>
      <c r="P40" s="1143"/>
      <c r="Q40" s="1136"/>
      <c r="R40" s="1143"/>
      <c r="S40" s="1143"/>
      <c r="T40" s="1143"/>
      <c r="U40" s="1144"/>
      <c r="V40" s="1143"/>
      <c r="W40" s="1143"/>
      <c r="X40" s="1143"/>
      <c r="Y40" s="1136">
        <f>'[6]ГБ 2016'!G189+'[6]ГБ 2016'!G201</f>
        <v>3981584.2475999999</v>
      </c>
      <c r="Z40" s="1136"/>
      <c r="AA40" s="1143"/>
      <c r="AB40" s="1143"/>
      <c r="AC40" s="1143"/>
      <c r="AD40" s="1143"/>
      <c r="AE40" s="1136"/>
      <c r="AF40" s="1143"/>
      <c r="AG40" s="1143"/>
      <c r="AH40" s="1143"/>
      <c r="AI40" s="1136"/>
      <c r="AJ40" s="1136"/>
      <c r="AK40" s="1136"/>
      <c r="AL40" s="1137"/>
      <c r="AM40" s="1138"/>
    </row>
    <row r="41" spans="1:39" s="1139" customFormat="1">
      <c r="A41" s="1151" t="s">
        <v>1532</v>
      </c>
      <c r="B41" s="1145" t="s">
        <v>4438</v>
      </c>
      <c r="C41" s="1136"/>
      <c r="D41" s="1143"/>
      <c r="E41" s="1143"/>
      <c r="F41" s="1143"/>
      <c r="G41" s="1136">
        <f>H41+J41+I41</f>
        <v>3716766.3372</v>
      </c>
      <c r="H41" s="1143"/>
      <c r="I41" s="1143"/>
      <c r="J41" s="1143">
        <f>'[6]ГБ 2016'!G89+'[6]ГБ 2016'!G112</f>
        <v>3716766.3372</v>
      </c>
      <c r="K41" s="1136"/>
      <c r="L41" s="1143"/>
      <c r="M41" s="1143"/>
      <c r="N41" s="1143"/>
      <c r="O41" s="1143"/>
      <c r="P41" s="1143"/>
      <c r="Q41" s="1136"/>
      <c r="R41" s="1143"/>
      <c r="S41" s="1143"/>
      <c r="T41" s="1143"/>
      <c r="U41" s="1144"/>
      <c r="V41" s="1143"/>
      <c r="W41" s="1143"/>
      <c r="X41" s="1143"/>
      <c r="Y41" s="1136"/>
      <c r="Z41" s="1136"/>
      <c r="AA41" s="1143"/>
      <c r="AB41" s="1143"/>
      <c r="AC41" s="1143"/>
      <c r="AD41" s="1143"/>
      <c r="AE41" s="1136"/>
      <c r="AF41" s="1143"/>
      <c r="AG41" s="1143"/>
      <c r="AH41" s="1143"/>
      <c r="AI41" s="1136"/>
      <c r="AJ41" s="1136"/>
      <c r="AK41" s="1136">
        <f>C41+G41+K41+Q41+U41+Y41+Z41+AE41+AI41+AJ41</f>
        <v>3716766.3372</v>
      </c>
      <c r="AL41" s="1137"/>
      <c r="AM41" s="1138"/>
    </row>
    <row r="42" spans="1:39" s="1139" customFormat="1" ht="63">
      <c r="A42" s="1141" t="s">
        <v>1534</v>
      </c>
      <c r="B42" s="1142" t="s">
        <v>3734</v>
      </c>
      <c r="C42" s="1136"/>
      <c r="D42" s="1143"/>
      <c r="E42" s="1143"/>
      <c r="F42" s="1143"/>
      <c r="G42" s="1136"/>
      <c r="H42" s="1143"/>
      <c r="I42" s="1143"/>
      <c r="J42" s="1143"/>
      <c r="K42" s="1136"/>
      <c r="L42" s="1143"/>
      <c r="M42" s="1143"/>
      <c r="N42" s="1143"/>
      <c r="O42" s="1143"/>
      <c r="P42" s="1143"/>
      <c r="Q42" s="1136"/>
      <c r="R42" s="1143"/>
      <c r="S42" s="1143"/>
      <c r="T42" s="1143"/>
      <c r="U42" s="1144"/>
      <c r="V42" s="1143"/>
      <c r="W42" s="1143"/>
      <c r="X42" s="1143"/>
      <c r="Y42" s="1136">
        <f>'[6]ДФ 2016'!C6+'[6]ГБ 2016'!G84+'[6]ГБ 2016'!G95+'[6]ГБ 2016'!G118+'[6]ГБ 2016'!G127</f>
        <v>13919858.771900002</v>
      </c>
      <c r="Z42" s="1136"/>
      <c r="AA42" s="1143"/>
      <c r="AB42" s="1143"/>
      <c r="AC42" s="1143"/>
      <c r="AD42" s="1143"/>
      <c r="AE42" s="1136"/>
      <c r="AF42" s="1143"/>
      <c r="AG42" s="1143"/>
      <c r="AH42" s="1143"/>
      <c r="AI42" s="1136"/>
      <c r="AJ42" s="1136"/>
      <c r="AK42" s="1136">
        <f>C42+G42+K42+Q42+U42+Y42+Z42+AE42+AI42+AJ42</f>
        <v>13919858.771900002</v>
      </c>
      <c r="AL42" s="1137"/>
      <c r="AM42" s="1138"/>
    </row>
    <row r="43" spans="1:39" s="1139" customFormat="1" ht="63">
      <c r="A43" s="1141" t="s">
        <v>4439</v>
      </c>
      <c r="B43" s="1145" t="s">
        <v>4440</v>
      </c>
      <c r="C43" s="1136"/>
      <c r="D43" s="1143"/>
      <c r="E43" s="1143"/>
      <c r="F43" s="1143"/>
      <c r="G43" s="1136"/>
      <c r="H43" s="1143"/>
      <c r="I43" s="1143"/>
      <c r="J43" s="1143"/>
      <c r="K43" s="1136"/>
      <c r="L43" s="1143"/>
      <c r="M43" s="1143"/>
      <c r="N43" s="1143"/>
      <c r="O43" s="1143"/>
      <c r="P43" s="1143"/>
      <c r="Q43" s="1136"/>
      <c r="R43" s="1143"/>
      <c r="S43" s="1143"/>
      <c r="T43" s="1143"/>
      <c r="U43" s="1144"/>
      <c r="V43" s="1143"/>
      <c r="W43" s="1143"/>
      <c r="X43" s="1143"/>
      <c r="Y43" s="1136"/>
      <c r="Z43" s="1136"/>
      <c r="AA43" s="1143"/>
      <c r="AB43" s="1143"/>
      <c r="AC43" s="1143"/>
      <c r="AD43" s="1143"/>
      <c r="AE43" s="1136"/>
      <c r="AF43" s="1143"/>
      <c r="AG43" s="1143"/>
      <c r="AH43" s="1143"/>
      <c r="AI43" s="1136"/>
      <c r="AJ43" s="1136"/>
      <c r="AK43" s="1136"/>
      <c r="AL43" s="1137"/>
      <c r="AM43" s="1138"/>
    </row>
    <row r="44" spans="1:39" s="1139" customFormat="1" ht="63">
      <c r="A44" s="1135" t="s">
        <v>2890</v>
      </c>
      <c r="B44" s="1135" t="s">
        <v>2891</v>
      </c>
      <c r="C44" s="1136"/>
      <c r="D44" s="1136"/>
      <c r="E44" s="1136"/>
      <c r="F44" s="1136"/>
      <c r="G44" s="1136"/>
      <c r="H44" s="1136"/>
      <c r="I44" s="1136"/>
      <c r="J44" s="1136"/>
      <c r="K44" s="1136"/>
      <c r="L44" s="1136"/>
      <c r="M44" s="1136"/>
      <c r="N44" s="1136"/>
      <c r="O44" s="1136"/>
      <c r="P44" s="1136"/>
      <c r="Q44" s="1136"/>
      <c r="R44" s="1136"/>
      <c r="S44" s="1136"/>
      <c r="T44" s="1136"/>
      <c r="U44" s="1136"/>
      <c r="V44" s="1136"/>
      <c r="W44" s="1136"/>
      <c r="X44" s="1136"/>
      <c r="Y44" s="1136"/>
      <c r="Z44" s="1136">
        <f>Z45+Z46</f>
        <v>7862260.4282000009</v>
      </c>
      <c r="AA44" s="1136">
        <f>AA45+AA46</f>
        <v>3013821.4282000004</v>
      </c>
      <c r="AB44" s="1136"/>
      <c r="AC44" s="1136">
        <f>AC45+AC46</f>
        <v>4848439</v>
      </c>
      <c r="AD44" s="1136"/>
      <c r="AE44" s="1136"/>
      <c r="AF44" s="1136"/>
      <c r="AG44" s="1136"/>
      <c r="AH44" s="1136"/>
      <c r="AI44" s="1136"/>
      <c r="AJ44" s="1136">
        <f>AJ45+AJ46</f>
        <v>13621264.9702</v>
      </c>
      <c r="AK44" s="1136">
        <f>AK45+AK46</f>
        <v>21483525.398400001</v>
      </c>
      <c r="AL44" s="1137"/>
      <c r="AM44" s="1138"/>
    </row>
    <row r="45" spans="1:39" s="1139" customFormat="1" ht="63">
      <c r="A45" s="1141" t="s">
        <v>2892</v>
      </c>
      <c r="B45" s="1142" t="s">
        <v>2891</v>
      </c>
      <c r="C45" s="1136"/>
      <c r="D45" s="1143"/>
      <c r="E45" s="1143"/>
      <c r="F45" s="1143"/>
      <c r="G45" s="1136"/>
      <c r="H45" s="1143"/>
      <c r="I45" s="1143"/>
      <c r="J45" s="1143"/>
      <c r="K45" s="1136"/>
      <c r="L45" s="1143"/>
      <c r="M45" s="1143"/>
      <c r="N45" s="1143"/>
      <c r="O45" s="1143"/>
      <c r="P45" s="1143"/>
      <c r="Q45" s="1136"/>
      <c r="R45" s="1143"/>
      <c r="S45" s="1143"/>
      <c r="T45" s="1143"/>
      <c r="U45" s="1144"/>
      <c r="V45" s="1143"/>
      <c r="W45" s="1143"/>
      <c r="X45" s="1143"/>
      <c r="Y45" s="1136"/>
      <c r="Z45" s="1136">
        <f>AA45+AC45+AB45+AD45</f>
        <v>3013821.4282000004</v>
      </c>
      <c r="AA45" s="1143">
        <f>'[6]ГБ 2016'!G280+'[6]ГБ 2016'!G238+'[6]ГБ 2016'!G249</f>
        <v>3013821.4282000004</v>
      </c>
      <c r="AB45" s="1143"/>
      <c r="AC45" s="1143"/>
      <c r="AD45" s="1143"/>
      <c r="AE45" s="1136"/>
      <c r="AF45" s="1143"/>
      <c r="AG45" s="1143"/>
      <c r="AH45" s="1143"/>
      <c r="AI45" s="1136"/>
      <c r="AJ45" s="1136">
        <f>'[6]ГБ 2016'!G252+'[6]ГБ 2016'!G232</f>
        <v>13621264.9702</v>
      </c>
      <c r="AK45" s="1136">
        <f>C45+G45+K45+Q45+U45+Y45+Z45+AE45+AI45+AJ45</f>
        <v>16635086.398400001</v>
      </c>
      <c r="AL45" s="1137"/>
      <c r="AM45" s="1138"/>
    </row>
    <row r="46" spans="1:39" s="1139" customFormat="1" ht="42">
      <c r="A46" s="1141" t="s">
        <v>1556</v>
      </c>
      <c r="B46" s="1142" t="s">
        <v>4372</v>
      </c>
      <c r="C46" s="1136"/>
      <c r="D46" s="1143"/>
      <c r="E46" s="1143"/>
      <c r="F46" s="1143"/>
      <c r="G46" s="1136"/>
      <c r="H46" s="1143"/>
      <c r="I46" s="1143"/>
      <c r="J46" s="1143"/>
      <c r="K46" s="1136"/>
      <c r="L46" s="1143"/>
      <c r="M46" s="1143"/>
      <c r="N46" s="1143"/>
      <c r="O46" s="1143"/>
      <c r="P46" s="1143"/>
      <c r="Q46" s="1136"/>
      <c r="R46" s="1143"/>
      <c r="S46" s="1143"/>
      <c r="T46" s="1143"/>
      <c r="U46" s="1144"/>
      <c r="V46" s="1143"/>
      <c r="W46" s="1143"/>
      <c r="X46" s="1143"/>
      <c r="Y46" s="1136"/>
      <c r="Z46" s="1136">
        <f>AA46+AC46+AB46+AD46</f>
        <v>4848439</v>
      </c>
      <c r="AA46" s="1143"/>
      <c r="AB46" s="1143"/>
      <c r="AC46" s="1143">
        <f>'[6]Нб прем 16'!T35</f>
        <v>4848439</v>
      </c>
      <c r="AD46" s="1143"/>
      <c r="AE46" s="1136"/>
      <c r="AF46" s="1143"/>
      <c r="AG46" s="1143"/>
      <c r="AH46" s="1143"/>
      <c r="AI46" s="1136"/>
      <c r="AJ46" s="1136"/>
      <c r="AK46" s="1136">
        <f>C46+G46+K46+Q46+U46+Y46+Z46+AE46+AI46+AJ46</f>
        <v>4848439</v>
      </c>
      <c r="AL46" s="1137"/>
      <c r="AM46" s="1138"/>
    </row>
    <row r="47" spans="1:39" s="1139" customFormat="1">
      <c r="A47" s="1154" t="s">
        <v>4441</v>
      </c>
      <c r="B47" s="1155" t="s">
        <v>4442</v>
      </c>
      <c r="C47" s="1136"/>
      <c r="D47" s="1136"/>
      <c r="E47" s="1136"/>
      <c r="F47" s="1136"/>
      <c r="G47" s="1136"/>
      <c r="H47" s="1136"/>
      <c r="I47" s="1136"/>
      <c r="J47" s="1136"/>
      <c r="K47" s="1136"/>
      <c r="L47" s="1136"/>
      <c r="M47" s="1136"/>
      <c r="N47" s="1136"/>
      <c r="O47" s="1136"/>
      <c r="P47" s="1136"/>
      <c r="Q47" s="1136"/>
      <c r="R47" s="1136"/>
      <c r="S47" s="1136"/>
      <c r="T47" s="1136"/>
      <c r="U47" s="1136"/>
      <c r="V47" s="1136"/>
      <c r="W47" s="1136"/>
      <c r="X47" s="1136"/>
      <c r="Y47" s="1136"/>
      <c r="Z47" s="1136"/>
      <c r="AA47" s="1136"/>
      <c r="AB47" s="1136"/>
      <c r="AC47" s="1136"/>
      <c r="AD47" s="1136"/>
      <c r="AE47" s="1136"/>
      <c r="AF47" s="1136"/>
      <c r="AG47" s="1136"/>
      <c r="AH47" s="1136"/>
      <c r="AI47" s="1136"/>
      <c r="AJ47" s="1136">
        <f>'[6]ГБ 2016'!G262+'[6]ГБ 2016'!G225+'[6]ГБ 2016'!G118</f>
        <v>34448.448799999998</v>
      </c>
      <c r="AK47" s="1136">
        <f>C47+G47+K47+Q47+U47+Y47+Z47+AE47+AI47+AJ47</f>
        <v>34448.448799999998</v>
      </c>
      <c r="AL47" s="1137"/>
      <c r="AM47" s="1138"/>
    </row>
    <row r="48" spans="1:39" s="1139" customFormat="1" ht="38.1" customHeight="1">
      <c r="A48" s="1526" t="s">
        <v>2782</v>
      </c>
      <c r="B48" s="1527"/>
      <c r="C48" s="1136">
        <f t="shared" ref="C48:AC48" si="2">C4+C5+C22+C27+C31+C37+C44+C47</f>
        <v>251364731.32512742</v>
      </c>
      <c r="D48" s="1136">
        <f>D4+D5+D22+D27+D31+D37+D44+D47</f>
        <v>52353412.037142858</v>
      </c>
      <c r="E48" s="1136">
        <f t="shared" si="2"/>
        <v>23000458.957724214</v>
      </c>
      <c r="F48" s="1136">
        <f t="shared" si="2"/>
        <v>176010860.33026037</v>
      </c>
      <c r="G48" s="1136">
        <f t="shared" si="2"/>
        <v>10922719.579289999</v>
      </c>
      <c r="H48" s="1136">
        <f t="shared" si="2"/>
        <v>7205953.2420899998</v>
      </c>
      <c r="I48" s="1136"/>
      <c r="J48" s="1136">
        <f t="shared" si="2"/>
        <v>3716766.3372</v>
      </c>
      <c r="K48" s="1136">
        <f t="shared" si="2"/>
        <v>430023531.40557981</v>
      </c>
      <c r="L48" s="1136">
        <f>L4+L5+L22+L27+L31+L37+L44+L47</f>
        <v>354279582.8071897</v>
      </c>
      <c r="M48" s="1136">
        <f t="shared" si="2"/>
        <v>19335427</v>
      </c>
      <c r="N48" s="1136">
        <f t="shared" si="2"/>
        <v>42928379.598390125</v>
      </c>
      <c r="O48" s="1136">
        <f t="shared" si="2"/>
        <v>13502508</v>
      </c>
      <c r="P48" s="1136"/>
      <c r="Q48" s="1136">
        <f t="shared" si="2"/>
        <v>97663158.738296688</v>
      </c>
      <c r="R48" s="1136">
        <f t="shared" si="2"/>
        <v>35086921.797120206</v>
      </c>
      <c r="S48" s="1136"/>
      <c r="T48" s="1136">
        <f t="shared" si="2"/>
        <v>28117042.94117647</v>
      </c>
      <c r="U48" s="1136">
        <f t="shared" si="2"/>
        <v>474756716.09619999</v>
      </c>
      <c r="V48" s="1136">
        <f t="shared" si="2"/>
        <v>369681086.09619999</v>
      </c>
      <c r="W48" s="1136">
        <f t="shared" si="2"/>
        <v>105075630</v>
      </c>
      <c r="X48" s="1136">
        <f t="shared" si="2"/>
        <v>0</v>
      </c>
      <c r="Y48" s="1136">
        <f t="shared" si="2"/>
        <v>55405193.659900002</v>
      </c>
      <c r="Z48" s="1136">
        <f t="shared" si="2"/>
        <v>7862260.4282000009</v>
      </c>
      <c r="AA48" s="1136">
        <f t="shared" si="2"/>
        <v>3013821.4282000004</v>
      </c>
      <c r="AB48" s="1136"/>
      <c r="AC48" s="1136">
        <f t="shared" si="2"/>
        <v>4848439</v>
      </c>
      <c r="AD48" s="1136"/>
      <c r="AE48" s="1136">
        <f>AG48+AH48+AF48</f>
        <v>4509374.2</v>
      </c>
      <c r="AF48" s="1136"/>
      <c r="AG48" s="1136">
        <f>AG4+AG5+AG22+AG27+AG31+AG37+AG44+AG47</f>
        <v>4509374.2</v>
      </c>
      <c r="AH48" s="1136"/>
      <c r="AI48" s="1136">
        <f>AI4+AI5+AI22+AI27+AI31+AI37+AI44+AI47</f>
        <v>1990737.5564999999</v>
      </c>
      <c r="AJ48" s="1136">
        <f>AJ4+AJ5+AJ22+AJ27+AJ31+AJ37+AJ44+AJ47</f>
        <v>13655713.419</v>
      </c>
      <c r="AK48" s="1156">
        <f>AK4+AK5+AK22+AK27+AK31+AK37+AK44+AK47</f>
        <v>1348177202.4080939</v>
      </c>
      <c r="AL48" s="1137"/>
      <c r="AM48" s="1138"/>
    </row>
    <row r="49" spans="1:39" ht="18.75">
      <c r="A49" s="1157"/>
      <c r="B49" s="1157"/>
      <c r="C49" s="1112"/>
      <c r="D49" s="1112"/>
      <c r="E49" s="1112"/>
      <c r="F49" s="1112"/>
      <c r="G49" s="1158"/>
      <c r="J49" s="1112"/>
      <c r="K49" s="1158"/>
      <c r="L49" s="1112"/>
      <c r="M49" s="1112"/>
      <c r="N49" s="1112"/>
      <c r="O49" s="1112"/>
      <c r="P49" s="1112"/>
      <c r="Q49" s="1158"/>
      <c r="R49" s="1112"/>
      <c r="S49" s="1112"/>
      <c r="T49" s="1112"/>
      <c r="U49" s="1158"/>
      <c r="V49" s="1112"/>
      <c r="W49" s="1112"/>
      <c r="X49" s="1112"/>
      <c r="Y49" s="1158"/>
      <c r="Z49" s="1158"/>
      <c r="AA49" s="1112"/>
      <c r="AB49" s="1112"/>
      <c r="AC49" s="1112"/>
      <c r="AD49" s="1112"/>
      <c r="AE49" s="1158"/>
      <c r="AF49" s="1112"/>
      <c r="AG49" s="1112"/>
      <c r="AH49" s="1112"/>
      <c r="AI49" s="1158"/>
      <c r="AJ49" s="1158"/>
      <c r="AK49" s="1158"/>
      <c r="AL49" s="1159"/>
      <c r="AM49" s="1160"/>
    </row>
    <row r="50" spans="1:39" ht="18.75">
      <c r="A50" s="1157"/>
      <c r="B50" s="1157"/>
      <c r="C50" s="1112"/>
      <c r="D50" s="1112"/>
      <c r="E50" s="1112"/>
      <c r="F50" s="1112"/>
      <c r="G50" s="1158"/>
      <c r="H50" s="1112"/>
      <c r="I50" s="1112"/>
      <c r="J50" s="1112"/>
      <c r="K50" s="1158"/>
      <c r="L50" s="1112"/>
      <c r="M50" s="1112"/>
      <c r="N50" s="1112"/>
      <c r="O50" s="1112"/>
      <c r="P50" s="1112"/>
      <c r="Q50" s="1158"/>
      <c r="R50" s="1112"/>
      <c r="S50" s="1112"/>
      <c r="T50" s="1112"/>
      <c r="U50" s="1158"/>
      <c r="V50" s="1112"/>
      <c r="W50" s="1112"/>
      <c r="X50" s="1112"/>
      <c r="Y50" s="1158"/>
      <c r="Z50" s="1158"/>
      <c r="AA50" s="1112"/>
      <c r="AB50" s="1112"/>
      <c r="AC50" s="1112"/>
      <c r="AD50" s="1112"/>
      <c r="AE50" s="1158"/>
      <c r="AF50" s="1112"/>
      <c r="AG50" s="1112"/>
      <c r="AH50" s="1112"/>
      <c r="AI50" s="1158"/>
      <c r="AJ50" s="1158"/>
      <c r="AK50" s="1158"/>
      <c r="AL50" s="1159"/>
      <c r="AM50" s="1160"/>
    </row>
    <row r="52" spans="1:39">
      <c r="A52" s="1157"/>
      <c r="B52" s="1157"/>
      <c r="K52" s="1158"/>
    </row>
    <row r="53" spans="1:39">
      <c r="A53" s="1157"/>
      <c r="B53" s="1157"/>
      <c r="K53" s="1158"/>
    </row>
  </sheetData>
  <mergeCells count="2">
    <mergeCell ref="AK1:AK2"/>
    <mergeCell ref="A48:B4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9"/>
  <sheetViews>
    <sheetView showGridLines="0" workbookViewId="0">
      <pane ySplit="1" topLeftCell="A200" activePane="bottomLeft" state="frozen"/>
      <selection pane="bottomLeft" activeCell="C220" sqref="C220"/>
    </sheetView>
  </sheetViews>
  <sheetFormatPr defaultRowHeight="12.75"/>
  <cols>
    <col min="1" max="1" width="9.140625" style="1060"/>
    <col min="2" max="2" width="40.7109375" style="1060" customWidth="1"/>
    <col min="3" max="3" width="10.42578125" style="1060" customWidth="1"/>
    <col min="4" max="4" width="7.85546875" style="1060" customWidth="1"/>
    <col min="5" max="5" width="16.7109375" style="1060" customWidth="1"/>
    <col min="6" max="6" width="13.42578125" style="1060" customWidth="1"/>
    <col min="9" max="9" width="40.7109375" style="1060" customWidth="1"/>
    <col min="11" max="259" width="9.140625" style="1060"/>
    <col min="260" max="260" width="25.28515625" style="1060" customWidth="1"/>
    <col min="261" max="261" width="7.85546875" style="1060" customWidth="1"/>
    <col min="262" max="262" width="17.140625" style="1060" customWidth="1"/>
    <col min="263" max="263" width="9.140625" style="1060"/>
    <col min="264" max="265" width="40.7109375" style="1060" customWidth="1"/>
    <col min="266" max="515" width="9.140625" style="1060"/>
    <col min="516" max="516" width="25.28515625" style="1060" customWidth="1"/>
    <col min="517" max="517" width="7.85546875" style="1060" customWidth="1"/>
    <col min="518" max="518" width="17.140625" style="1060" customWidth="1"/>
    <col min="519" max="519" width="9.140625" style="1060"/>
    <col min="520" max="521" width="40.7109375" style="1060" customWidth="1"/>
    <col min="522" max="771" width="9.140625" style="1060"/>
    <col min="772" max="772" width="25.28515625" style="1060" customWidth="1"/>
    <col min="773" max="773" width="7.85546875" style="1060" customWidth="1"/>
    <col min="774" max="774" width="17.140625" style="1060" customWidth="1"/>
    <col min="775" max="775" width="9.140625" style="1060"/>
    <col min="776" max="777" width="40.7109375" style="1060" customWidth="1"/>
    <col min="778" max="1027" width="9.140625" style="1060"/>
    <col min="1028" max="1028" width="25.28515625" style="1060" customWidth="1"/>
    <col min="1029" max="1029" width="7.85546875" style="1060" customWidth="1"/>
    <col min="1030" max="1030" width="17.140625" style="1060" customWidth="1"/>
    <col min="1031" max="1031" width="9.140625" style="1060"/>
    <col min="1032" max="1033" width="40.7109375" style="1060" customWidth="1"/>
    <col min="1034" max="1283" width="9.140625" style="1060"/>
    <col min="1284" max="1284" width="25.28515625" style="1060" customWidth="1"/>
    <col min="1285" max="1285" width="7.85546875" style="1060" customWidth="1"/>
    <col min="1286" max="1286" width="17.140625" style="1060" customWidth="1"/>
    <col min="1287" max="1287" width="9.140625" style="1060"/>
    <col min="1288" max="1289" width="40.7109375" style="1060" customWidth="1"/>
    <col min="1290" max="1539" width="9.140625" style="1060"/>
    <col min="1540" max="1540" width="25.28515625" style="1060" customWidth="1"/>
    <col min="1541" max="1541" width="7.85546875" style="1060" customWidth="1"/>
    <col min="1542" max="1542" width="17.140625" style="1060" customWidth="1"/>
    <col min="1543" max="1543" width="9.140625" style="1060"/>
    <col min="1544" max="1545" width="40.7109375" style="1060" customWidth="1"/>
    <col min="1546" max="1795" width="9.140625" style="1060"/>
    <col min="1796" max="1796" width="25.28515625" style="1060" customWidth="1"/>
    <col min="1797" max="1797" width="7.85546875" style="1060" customWidth="1"/>
    <col min="1798" max="1798" width="17.140625" style="1060" customWidth="1"/>
    <col min="1799" max="1799" width="9.140625" style="1060"/>
    <col min="1800" max="1801" width="40.7109375" style="1060" customWidth="1"/>
    <col min="1802" max="2051" width="9.140625" style="1060"/>
    <col min="2052" max="2052" width="25.28515625" style="1060" customWidth="1"/>
    <col min="2053" max="2053" width="7.85546875" style="1060" customWidth="1"/>
    <col min="2054" max="2054" width="17.140625" style="1060" customWidth="1"/>
    <col min="2055" max="2055" width="9.140625" style="1060"/>
    <col min="2056" max="2057" width="40.7109375" style="1060" customWidth="1"/>
    <col min="2058" max="2307" width="9.140625" style="1060"/>
    <col min="2308" max="2308" width="25.28515625" style="1060" customWidth="1"/>
    <col min="2309" max="2309" width="7.85546875" style="1060" customWidth="1"/>
    <col min="2310" max="2310" width="17.140625" style="1060" customWidth="1"/>
    <col min="2311" max="2311" width="9.140625" style="1060"/>
    <col min="2312" max="2313" width="40.7109375" style="1060" customWidth="1"/>
    <col min="2314" max="2563" width="9.140625" style="1060"/>
    <col min="2564" max="2564" width="25.28515625" style="1060" customWidth="1"/>
    <col min="2565" max="2565" width="7.85546875" style="1060" customWidth="1"/>
    <col min="2566" max="2566" width="17.140625" style="1060" customWidth="1"/>
    <col min="2567" max="2567" width="9.140625" style="1060"/>
    <col min="2568" max="2569" width="40.7109375" style="1060" customWidth="1"/>
    <col min="2570" max="2819" width="9.140625" style="1060"/>
    <col min="2820" max="2820" width="25.28515625" style="1060" customWidth="1"/>
    <col min="2821" max="2821" width="7.85546875" style="1060" customWidth="1"/>
    <col min="2822" max="2822" width="17.140625" style="1060" customWidth="1"/>
    <col min="2823" max="2823" width="9.140625" style="1060"/>
    <col min="2824" max="2825" width="40.7109375" style="1060" customWidth="1"/>
    <col min="2826" max="3075" width="9.140625" style="1060"/>
    <col min="3076" max="3076" width="25.28515625" style="1060" customWidth="1"/>
    <col min="3077" max="3077" width="7.85546875" style="1060" customWidth="1"/>
    <col min="3078" max="3078" width="17.140625" style="1060" customWidth="1"/>
    <col min="3079" max="3079" width="9.140625" style="1060"/>
    <col min="3080" max="3081" width="40.7109375" style="1060" customWidth="1"/>
    <col min="3082" max="3331" width="9.140625" style="1060"/>
    <col min="3332" max="3332" width="25.28515625" style="1060" customWidth="1"/>
    <col min="3333" max="3333" width="7.85546875" style="1060" customWidth="1"/>
    <col min="3334" max="3334" width="17.140625" style="1060" customWidth="1"/>
    <col min="3335" max="3335" width="9.140625" style="1060"/>
    <col min="3336" max="3337" width="40.7109375" style="1060" customWidth="1"/>
    <col min="3338" max="3587" width="9.140625" style="1060"/>
    <col min="3588" max="3588" width="25.28515625" style="1060" customWidth="1"/>
    <col min="3589" max="3589" width="7.85546875" style="1060" customWidth="1"/>
    <col min="3590" max="3590" width="17.140625" style="1060" customWidth="1"/>
    <col min="3591" max="3591" width="9.140625" style="1060"/>
    <col min="3592" max="3593" width="40.7109375" style="1060" customWidth="1"/>
    <col min="3594" max="3843" width="9.140625" style="1060"/>
    <col min="3844" max="3844" width="25.28515625" style="1060" customWidth="1"/>
    <col min="3845" max="3845" width="7.85546875" style="1060" customWidth="1"/>
    <col min="3846" max="3846" width="17.140625" style="1060" customWidth="1"/>
    <col min="3847" max="3847" width="9.140625" style="1060"/>
    <col min="3848" max="3849" width="40.7109375" style="1060" customWidth="1"/>
    <col min="3850" max="4099" width="9.140625" style="1060"/>
    <col min="4100" max="4100" width="25.28515625" style="1060" customWidth="1"/>
    <col min="4101" max="4101" width="7.85546875" style="1060" customWidth="1"/>
    <col min="4102" max="4102" width="17.140625" style="1060" customWidth="1"/>
    <col min="4103" max="4103" width="9.140625" style="1060"/>
    <col min="4104" max="4105" width="40.7109375" style="1060" customWidth="1"/>
    <col min="4106" max="4355" width="9.140625" style="1060"/>
    <col min="4356" max="4356" width="25.28515625" style="1060" customWidth="1"/>
    <col min="4357" max="4357" width="7.85546875" style="1060" customWidth="1"/>
    <col min="4358" max="4358" width="17.140625" style="1060" customWidth="1"/>
    <col min="4359" max="4359" width="9.140625" style="1060"/>
    <col min="4360" max="4361" width="40.7109375" style="1060" customWidth="1"/>
    <col min="4362" max="4611" width="9.140625" style="1060"/>
    <col min="4612" max="4612" width="25.28515625" style="1060" customWidth="1"/>
    <col min="4613" max="4613" width="7.85546875" style="1060" customWidth="1"/>
    <col min="4614" max="4614" width="17.140625" style="1060" customWidth="1"/>
    <col min="4615" max="4615" width="9.140625" style="1060"/>
    <col min="4616" max="4617" width="40.7109375" style="1060" customWidth="1"/>
    <col min="4618" max="4867" width="9.140625" style="1060"/>
    <col min="4868" max="4868" width="25.28515625" style="1060" customWidth="1"/>
    <col min="4869" max="4869" width="7.85546875" style="1060" customWidth="1"/>
    <col min="4870" max="4870" width="17.140625" style="1060" customWidth="1"/>
    <col min="4871" max="4871" width="9.140625" style="1060"/>
    <col min="4872" max="4873" width="40.7109375" style="1060" customWidth="1"/>
    <col min="4874" max="5123" width="9.140625" style="1060"/>
    <col min="5124" max="5124" width="25.28515625" style="1060" customWidth="1"/>
    <col min="5125" max="5125" width="7.85546875" style="1060" customWidth="1"/>
    <col min="5126" max="5126" width="17.140625" style="1060" customWidth="1"/>
    <col min="5127" max="5127" width="9.140625" style="1060"/>
    <col min="5128" max="5129" width="40.7109375" style="1060" customWidth="1"/>
    <col min="5130" max="5379" width="9.140625" style="1060"/>
    <col min="5380" max="5380" width="25.28515625" style="1060" customWidth="1"/>
    <col min="5381" max="5381" width="7.85546875" style="1060" customWidth="1"/>
    <col min="5382" max="5382" width="17.140625" style="1060" customWidth="1"/>
    <col min="5383" max="5383" width="9.140625" style="1060"/>
    <col min="5384" max="5385" width="40.7109375" style="1060" customWidth="1"/>
    <col min="5386" max="5635" width="9.140625" style="1060"/>
    <col min="5636" max="5636" width="25.28515625" style="1060" customWidth="1"/>
    <col min="5637" max="5637" width="7.85546875" style="1060" customWidth="1"/>
    <col min="5638" max="5638" width="17.140625" style="1060" customWidth="1"/>
    <col min="5639" max="5639" width="9.140625" style="1060"/>
    <col min="5640" max="5641" width="40.7109375" style="1060" customWidth="1"/>
    <col min="5642" max="5891" width="9.140625" style="1060"/>
    <col min="5892" max="5892" width="25.28515625" style="1060" customWidth="1"/>
    <col min="5893" max="5893" width="7.85546875" style="1060" customWidth="1"/>
    <col min="5894" max="5894" width="17.140625" style="1060" customWidth="1"/>
    <col min="5895" max="5895" width="9.140625" style="1060"/>
    <col min="5896" max="5897" width="40.7109375" style="1060" customWidth="1"/>
    <col min="5898" max="6147" width="9.140625" style="1060"/>
    <col min="6148" max="6148" width="25.28515625" style="1060" customWidth="1"/>
    <col min="6149" max="6149" width="7.85546875" style="1060" customWidth="1"/>
    <col min="6150" max="6150" width="17.140625" style="1060" customWidth="1"/>
    <col min="6151" max="6151" width="9.140625" style="1060"/>
    <col min="6152" max="6153" width="40.7109375" style="1060" customWidth="1"/>
    <col min="6154" max="6403" width="9.140625" style="1060"/>
    <col min="6404" max="6404" width="25.28515625" style="1060" customWidth="1"/>
    <col min="6405" max="6405" width="7.85546875" style="1060" customWidth="1"/>
    <col min="6406" max="6406" width="17.140625" style="1060" customWidth="1"/>
    <col min="6407" max="6407" width="9.140625" style="1060"/>
    <col min="6408" max="6409" width="40.7109375" style="1060" customWidth="1"/>
    <col min="6410" max="6659" width="9.140625" style="1060"/>
    <col min="6660" max="6660" width="25.28515625" style="1060" customWidth="1"/>
    <col min="6661" max="6661" width="7.85546875" style="1060" customWidth="1"/>
    <col min="6662" max="6662" width="17.140625" style="1060" customWidth="1"/>
    <col min="6663" max="6663" width="9.140625" style="1060"/>
    <col min="6664" max="6665" width="40.7109375" style="1060" customWidth="1"/>
    <col min="6666" max="6915" width="9.140625" style="1060"/>
    <col min="6916" max="6916" width="25.28515625" style="1060" customWidth="1"/>
    <col min="6917" max="6917" width="7.85546875" style="1060" customWidth="1"/>
    <col min="6918" max="6918" width="17.140625" style="1060" customWidth="1"/>
    <col min="6919" max="6919" width="9.140625" style="1060"/>
    <col min="6920" max="6921" width="40.7109375" style="1060" customWidth="1"/>
    <col min="6922" max="7171" width="9.140625" style="1060"/>
    <col min="7172" max="7172" width="25.28515625" style="1060" customWidth="1"/>
    <col min="7173" max="7173" width="7.85546875" style="1060" customWidth="1"/>
    <col min="7174" max="7174" width="17.140625" style="1060" customWidth="1"/>
    <col min="7175" max="7175" width="9.140625" style="1060"/>
    <col min="7176" max="7177" width="40.7109375" style="1060" customWidth="1"/>
    <col min="7178" max="7427" width="9.140625" style="1060"/>
    <col min="7428" max="7428" width="25.28515625" style="1060" customWidth="1"/>
    <col min="7429" max="7429" width="7.85546875" style="1060" customWidth="1"/>
    <col min="7430" max="7430" width="17.140625" style="1060" customWidth="1"/>
    <col min="7431" max="7431" width="9.140625" style="1060"/>
    <col min="7432" max="7433" width="40.7109375" style="1060" customWidth="1"/>
    <col min="7434" max="7683" width="9.140625" style="1060"/>
    <col min="7684" max="7684" width="25.28515625" style="1060" customWidth="1"/>
    <col min="7685" max="7685" width="7.85546875" style="1060" customWidth="1"/>
    <col min="7686" max="7686" width="17.140625" style="1060" customWidth="1"/>
    <col min="7687" max="7687" width="9.140625" style="1060"/>
    <col min="7688" max="7689" width="40.7109375" style="1060" customWidth="1"/>
    <col min="7690" max="7939" width="9.140625" style="1060"/>
    <col min="7940" max="7940" width="25.28515625" style="1060" customWidth="1"/>
    <col min="7941" max="7941" width="7.85546875" style="1060" customWidth="1"/>
    <col min="7942" max="7942" width="17.140625" style="1060" customWidth="1"/>
    <col min="7943" max="7943" width="9.140625" style="1060"/>
    <col min="7944" max="7945" width="40.7109375" style="1060" customWidth="1"/>
    <col min="7946" max="8195" width="9.140625" style="1060"/>
    <col min="8196" max="8196" width="25.28515625" style="1060" customWidth="1"/>
    <col min="8197" max="8197" width="7.85546875" style="1060" customWidth="1"/>
    <col min="8198" max="8198" width="17.140625" style="1060" customWidth="1"/>
    <col min="8199" max="8199" width="9.140625" style="1060"/>
    <col min="8200" max="8201" width="40.7109375" style="1060" customWidth="1"/>
    <col min="8202" max="8451" width="9.140625" style="1060"/>
    <col min="8452" max="8452" width="25.28515625" style="1060" customWidth="1"/>
    <col min="8453" max="8453" width="7.85546875" style="1060" customWidth="1"/>
    <col min="8454" max="8454" width="17.140625" style="1060" customWidth="1"/>
    <col min="8455" max="8455" width="9.140625" style="1060"/>
    <col min="8456" max="8457" width="40.7109375" style="1060" customWidth="1"/>
    <col min="8458" max="8707" width="9.140625" style="1060"/>
    <col min="8708" max="8708" width="25.28515625" style="1060" customWidth="1"/>
    <col min="8709" max="8709" width="7.85546875" style="1060" customWidth="1"/>
    <col min="8710" max="8710" width="17.140625" style="1060" customWidth="1"/>
    <col min="8711" max="8711" width="9.140625" style="1060"/>
    <col min="8712" max="8713" width="40.7109375" style="1060" customWidth="1"/>
    <col min="8714" max="8963" width="9.140625" style="1060"/>
    <col min="8964" max="8964" width="25.28515625" style="1060" customWidth="1"/>
    <col min="8965" max="8965" width="7.85546875" style="1060" customWidth="1"/>
    <col min="8966" max="8966" width="17.140625" style="1060" customWidth="1"/>
    <col min="8967" max="8967" width="9.140625" style="1060"/>
    <col min="8968" max="8969" width="40.7109375" style="1060" customWidth="1"/>
    <col min="8970" max="9219" width="9.140625" style="1060"/>
    <col min="9220" max="9220" width="25.28515625" style="1060" customWidth="1"/>
    <col min="9221" max="9221" width="7.85546875" style="1060" customWidth="1"/>
    <col min="9222" max="9222" width="17.140625" style="1060" customWidth="1"/>
    <col min="9223" max="9223" width="9.140625" style="1060"/>
    <col min="9224" max="9225" width="40.7109375" style="1060" customWidth="1"/>
    <col min="9226" max="9475" width="9.140625" style="1060"/>
    <col min="9476" max="9476" width="25.28515625" style="1060" customWidth="1"/>
    <col min="9477" max="9477" width="7.85546875" style="1060" customWidth="1"/>
    <col min="9478" max="9478" width="17.140625" style="1060" customWidth="1"/>
    <col min="9479" max="9479" width="9.140625" style="1060"/>
    <col min="9480" max="9481" width="40.7109375" style="1060" customWidth="1"/>
    <col min="9482" max="9731" width="9.140625" style="1060"/>
    <col min="9732" max="9732" width="25.28515625" style="1060" customWidth="1"/>
    <col min="9733" max="9733" width="7.85546875" style="1060" customWidth="1"/>
    <col min="9734" max="9734" width="17.140625" style="1060" customWidth="1"/>
    <col min="9735" max="9735" width="9.140625" style="1060"/>
    <col min="9736" max="9737" width="40.7109375" style="1060" customWidth="1"/>
    <col min="9738" max="9987" width="9.140625" style="1060"/>
    <col min="9988" max="9988" width="25.28515625" style="1060" customWidth="1"/>
    <col min="9989" max="9989" width="7.85546875" style="1060" customWidth="1"/>
    <col min="9990" max="9990" width="17.140625" style="1060" customWidth="1"/>
    <col min="9991" max="9991" width="9.140625" style="1060"/>
    <col min="9992" max="9993" width="40.7109375" style="1060" customWidth="1"/>
    <col min="9994" max="10243" width="9.140625" style="1060"/>
    <col min="10244" max="10244" width="25.28515625" style="1060" customWidth="1"/>
    <col min="10245" max="10245" width="7.85546875" style="1060" customWidth="1"/>
    <col min="10246" max="10246" width="17.140625" style="1060" customWidth="1"/>
    <col min="10247" max="10247" width="9.140625" style="1060"/>
    <col min="10248" max="10249" width="40.7109375" style="1060" customWidth="1"/>
    <col min="10250" max="10499" width="9.140625" style="1060"/>
    <col min="10500" max="10500" width="25.28515625" style="1060" customWidth="1"/>
    <col min="10501" max="10501" width="7.85546875" style="1060" customWidth="1"/>
    <col min="10502" max="10502" width="17.140625" style="1060" customWidth="1"/>
    <col min="10503" max="10503" width="9.140625" style="1060"/>
    <col min="10504" max="10505" width="40.7109375" style="1060" customWidth="1"/>
    <col min="10506" max="10755" width="9.140625" style="1060"/>
    <col min="10756" max="10756" width="25.28515625" style="1060" customWidth="1"/>
    <col min="10757" max="10757" width="7.85546875" style="1060" customWidth="1"/>
    <col min="10758" max="10758" width="17.140625" style="1060" customWidth="1"/>
    <col min="10759" max="10759" width="9.140625" style="1060"/>
    <col min="10760" max="10761" width="40.7109375" style="1060" customWidth="1"/>
    <col min="10762" max="11011" width="9.140625" style="1060"/>
    <col min="11012" max="11012" width="25.28515625" style="1060" customWidth="1"/>
    <col min="11013" max="11013" width="7.85546875" style="1060" customWidth="1"/>
    <col min="11014" max="11014" width="17.140625" style="1060" customWidth="1"/>
    <col min="11015" max="11015" width="9.140625" style="1060"/>
    <col min="11016" max="11017" width="40.7109375" style="1060" customWidth="1"/>
    <col min="11018" max="11267" width="9.140625" style="1060"/>
    <col min="11268" max="11268" width="25.28515625" style="1060" customWidth="1"/>
    <col min="11269" max="11269" width="7.85546875" style="1060" customWidth="1"/>
    <col min="11270" max="11270" width="17.140625" style="1060" customWidth="1"/>
    <col min="11271" max="11271" width="9.140625" style="1060"/>
    <col min="11272" max="11273" width="40.7109375" style="1060" customWidth="1"/>
    <col min="11274" max="11523" width="9.140625" style="1060"/>
    <col min="11524" max="11524" width="25.28515625" style="1060" customWidth="1"/>
    <col min="11525" max="11525" width="7.85546875" style="1060" customWidth="1"/>
    <col min="11526" max="11526" width="17.140625" style="1060" customWidth="1"/>
    <col min="11527" max="11527" width="9.140625" style="1060"/>
    <col min="11528" max="11529" width="40.7109375" style="1060" customWidth="1"/>
    <col min="11530" max="11779" width="9.140625" style="1060"/>
    <col min="11780" max="11780" width="25.28515625" style="1060" customWidth="1"/>
    <col min="11781" max="11781" width="7.85546875" style="1060" customWidth="1"/>
    <col min="11782" max="11782" width="17.140625" style="1060" customWidth="1"/>
    <col min="11783" max="11783" width="9.140625" style="1060"/>
    <col min="11784" max="11785" width="40.7109375" style="1060" customWidth="1"/>
    <col min="11786" max="12035" width="9.140625" style="1060"/>
    <col min="12036" max="12036" width="25.28515625" style="1060" customWidth="1"/>
    <col min="12037" max="12037" width="7.85546875" style="1060" customWidth="1"/>
    <col min="12038" max="12038" width="17.140625" style="1060" customWidth="1"/>
    <col min="12039" max="12039" width="9.140625" style="1060"/>
    <col min="12040" max="12041" width="40.7109375" style="1060" customWidth="1"/>
    <col min="12042" max="12291" width="9.140625" style="1060"/>
    <col min="12292" max="12292" width="25.28515625" style="1060" customWidth="1"/>
    <col min="12293" max="12293" width="7.85546875" style="1060" customWidth="1"/>
    <col min="12294" max="12294" width="17.140625" style="1060" customWidth="1"/>
    <col min="12295" max="12295" width="9.140625" style="1060"/>
    <col min="12296" max="12297" width="40.7109375" style="1060" customWidth="1"/>
    <col min="12298" max="12547" width="9.140625" style="1060"/>
    <col min="12548" max="12548" width="25.28515625" style="1060" customWidth="1"/>
    <col min="12549" max="12549" width="7.85546875" style="1060" customWidth="1"/>
    <col min="12550" max="12550" width="17.140625" style="1060" customWidth="1"/>
    <col min="12551" max="12551" width="9.140625" style="1060"/>
    <col min="12552" max="12553" width="40.7109375" style="1060" customWidth="1"/>
    <col min="12554" max="12803" width="9.140625" style="1060"/>
    <col min="12804" max="12804" width="25.28515625" style="1060" customWidth="1"/>
    <col min="12805" max="12805" width="7.85546875" style="1060" customWidth="1"/>
    <col min="12806" max="12806" width="17.140625" style="1060" customWidth="1"/>
    <col min="12807" max="12807" width="9.140625" style="1060"/>
    <col min="12808" max="12809" width="40.7109375" style="1060" customWidth="1"/>
    <col min="12810" max="13059" width="9.140625" style="1060"/>
    <col min="13060" max="13060" width="25.28515625" style="1060" customWidth="1"/>
    <col min="13061" max="13061" width="7.85546875" style="1060" customWidth="1"/>
    <col min="13062" max="13062" width="17.140625" style="1060" customWidth="1"/>
    <col min="13063" max="13063" width="9.140625" style="1060"/>
    <col min="13064" max="13065" width="40.7109375" style="1060" customWidth="1"/>
    <col min="13066" max="13315" width="9.140625" style="1060"/>
    <col min="13316" max="13316" width="25.28515625" style="1060" customWidth="1"/>
    <col min="13317" max="13317" width="7.85546875" style="1060" customWidth="1"/>
    <col min="13318" max="13318" width="17.140625" style="1060" customWidth="1"/>
    <col min="13319" max="13319" width="9.140625" style="1060"/>
    <col min="13320" max="13321" width="40.7109375" style="1060" customWidth="1"/>
    <col min="13322" max="13571" width="9.140625" style="1060"/>
    <col min="13572" max="13572" width="25.28515625" style="1060" customWidth="1"/>
    <col min="13573" max="13573" width="7.85546875" style="1060" customWidth="1"/>
    <col min="13574" max="13574" width="17.140625" style="1060" customWidth="1"/>
    <col min="13575" max="13575" width="9.140625" style="1060"/>
    <col min="13576" max="13577" width="40.7109375" style="1060" customWidth="1"/>
    <col min="13578" max="13827" width="9.140625" style="1060"/>
    <col min="13828" max="13828" width="25.28515625" style="1060" customWidth="1"/>
    <col min="13829" max="13829" width="7.85546875" style="1060" customWidth="1"/>
    <col min="13830" max="13830" width="17.140625" style="1060" customWidth="1"/>
    <col min="13831" max="13831" width="9.140625" style="1060"/>
    <col min="13832" max="13833" width="40.7109375" style="1060" customWidth="1"/>
    <col min="13834" max="14083" width="9.140625" style="1060"/>
    <col min="14084" max="14084" width="25.28515625" style="1060" customWidth="1"/>
    <col min="14085" max="14085" width="7.85546875" style="1060" customWidth="1"/>
    <col min="14086" max="14086" width="17.140625" style="1060" customWidth="1"/>
    <col min="14087" max="14087" width="9.140625" style="1060"/>
    <col min="14088" max="14089" width="40.7109375" style="1060" customWidth="1"/>
    <col min="14090" max="14339" width="9.140625" style="1060"/>
    <col min="14340" max="14340" width="25.28515625" style="1060" customWidth="1"/>
    <col min="14341" max="14341" width="7.85546875" style="1060" customWidth="1"/>
    <col min="14342" max="14342" width="17.140625" style="1060" customWidth="1"/>
    <col min="14343" max="14343" width="9.140625" style="1060"/>
    <col min="14344" max="14345" width="40.7109375" style="1060" customWidth="1"/>
    <col min="14346" max="14595" width="9.140625" style="1060"/>
    <col min="14596" max="14596" width="25.28515625" style="1060" customWidth="1"/>
    <col min="14597" max="14597" width="7.85546875" style="1060" customWidth="1"/>
    <col min="14598" max="14598" width="17.140625" style="1060" customWidth="1"/>
    <col min="14599" max="14599" width="9.140625" style="1060"/>
    <col min="14600" max="14601" width="40.7109375" style="1060" customWidth="1"/>
    <col min="14602" max="14851" width="9.140625" style="1060"/>
    <col min="14852" max="14852" width="25.28515625" style="1060" customWidth="1"/>
    <col min="14853" max="14853" width="7.85546875" style="1060" customWidth="1"/>
    <col min="14854" max="14854" width="17.140625" style="1060" customWidth="1"/>
    <col min="14855" max="14855" width="9.140625" style="1060"/>
    <col min="14856" max="14857" width="40.7109375" style="1060" customWidth="1"/>
    <col min="14858" max="15107" width="9.140625" style="1060"/>
    <col min="15108" max="15108" width="25.28515625" style="1060" customWidth="1"/>
    <col min="15109" max="15109" width="7.85546875" style="1060" customWidth="1"/>
    <col min="15110" max="15110" width="17.140625" style="1060" customWidth="1"/>
    <col min="15111" max="15111" width="9.140625" style="1060"/>
    <col min="15112" max="15113" width="40.7109375" style="1060" customWidth="1"/>
    <col min="15114" max="15363" width="9.140625" style="1060"/>
    <col min="15364" max="15364" width="25.28515625" style="1060" customWidth="1"/>
    <col min="15365" max="15365" width="7.85546875" style="1060" customWidth="1"/>
    <col min="15366" max="15366" width="17.140625" style="1060" customWidth="1"/>
    <col min="15367" max="15367" width="9.140625" style="1060"/>
    <col min="15368" max="15369" width="40.7109375" style="1060" customWidth="1"/>
    <col min="15370" max="15619" width="9.140625" style="1060"/>
    <col min="15620" max="15620" width="25.28515625" style="1060" customWidth="1"/>
    <col min="15621" max="15621" width="7.85546875" style="1060" customWidth="1"/>
    <col min="15622" max="15622" width="17.140625" style="1060" customWidth="1"/>
    <col min="15623" max="15623" width="9.140625" style="1060"/>
    <col min="15624" max="15625" width="40.7109375" style="1060" customWidth="1"/>
    <col min="15626" max="15875" width="9.140625" style="1060"/>
    <col min="15876" max="15876" width="25.28515625" style="1060" customWidth="1"/>
    <col min="15877" max="15877" width="7.85546875" style="1060" customWidth="1"/>
    <col min="15878" max="15878" width="17.140625" style="1060" customWidth="1"/>
    <col min="15879" max="15879" width="9.140625" style="1060"/>
    <col min="15880" max="15881" width="40.7109375" style="1060" customWidth="1"/>
    <col min="15882" max="16131" width="9.140625" style="1060"/>
    <col min="16132" max="16132" width="25.28515625" style="1060" customWidth="1"/>
    <col min="16133" max="16133" width="7.85546875" style="1060" customWidth="1"/>
    <col min="16134" max="16134" width="17.140625" style="1060" customWidth="1"/>
    <col min="16135" max="16135" width="9.140625" style="1060"/>
    <col min="16136" max="16137" width="40.7109375" style="1060" customWidth="1"/>
    <col min="16138" max="16384" width="9.140625" style="1060"/>
  </cols>
  <sheetData>
    <row r="1" spans="1:9">
      <c r="A1" s="1059" t="s">
        <v>3751</v>
      </c>
      <c r="B1" s="1059" t="s">
        <v>3749</v>
      </c>
      <c r="C1" s="1059" t="s">
        <v>3745</v>
      </c>
      <c r="D1" s="1059" t="s">
        <v>3746</v>
      </c>
      <c r="E1" s="1059" t="s">
        <v>3747</v>
      </c>
      <c r="F1" s="1059" t="s">
        <v>3748</v>
      </c>
      <c r="I1" s="1059" t="s">
        <v>3750</v>
      </c>
    </row>
    <row r="2" spans="1:9">
      <c r="A2" s="1061" t="s">
        <v>3755</v>
      </c>
      <c r="B2" s="1061" t="s">
        <v>3753</v>
      </c>
      <c r="C2" s="1061">
        <v>1</v>
      </c>
      <c r="D2" s="1061" t="s">
        <v>3222</v>
      </c>
      <c r="E2" s="1061" t="s">
        <v>3752</v>
      </c>
      <c r="F2" s="1061">
        <v>1</v>
      </c>
      <c r="I2" s="1061" t="s">
        <v>3754</v>
      </c>
    </row>
    <row r="3" spans="1:9">
      <c r="A3" s="1061" t="s">
        <v>3758</v>
      </c>
      <c r="B3" s="1061" t="s">
        <v>3756</v>
      </c>
      <c r="C3" s="1061">
        <v>1</v>
      </c>
      <c r="D3" s="1061" t="s">
        <v>3222</v>
      </c>
      <c r="E3" s="1061" t="s">
        <v>3752</v>
      </c>
      <c r="F3" s="1061">
        <v>2</v>
      </c>
      <c r="I3" s="1061" t="s">
        <v>3757</v>
      </c>
    </row>
    <row r="4" spans="1:9">
      <c r="A4" s="1061" t="s">
        <v>3761</v>
      </c>
      <c r="B4" s="1061" t="s">
        <v>3759</v>
      </c>
      <c r="C4" s="1061">
        <v>1</v>
      </c>
      <c r="D4" s="1061" t="s">
        <v>3222</v>
      </c>
      <c r="E4" s="1061" t="s">
        <v>3752</v>
      </c>
      <c r="F4" s="1061">
        <v>3</v>
      </c>
      <c r="I4" s="1061" t="s">
        <v>3760</v>
      </c>
    </row>
    <row r="5" spans="1:9">
      <c r="A5" s="1061" t="s">
        <v>3763</v>
      </c>
      <c r="B5" s="1061" t="s">
        <v>3762</v>
      </c>
      <c r="C5" s="1061">
        <v>1</v>
      </c>
      <c r="D5" s="1061" t="s">
        <v>3222</v>
      </c>
      <c r="E5" s="1061" t="s">
        <v>3752</v>
      </c>
      <c r="F5" s="1061">
        <v>4</v>
      </c>
      <c r="I5" s="1061" t="s">
        <v>3762</v>
      </c>
    </row>
    <row r="6" spans="1:9">
      <c r="A6" s="1061" t="s">
        <v>3766</v>
      </c>
      <c r="B6" s="1061" t="s">
        <v>3764</v>
      </c>
      <c r="C6" s="1061">
        <v>1</v>
      </c>
      <c r="D6" s="1061" t="s">
        <v>3222</v>
      </c>
      <c r="E6" s="1061" t="s">
        <v>3752</v>
      </c>
      <c r="F6" s="1061">
        <v>5</v>
      </c>
      <c r="I6" s="1061" t="s">
        <v>3765</v>
      </c>
    </row>
    <row r="7" spans="1:9">
      <c r="A7" s="1061" t="s">
        <v>3769</v>
      </c>
      <c r="B7" s="1061" t="s">
        <v>3767</v>
      </c>
      <c r="C7" s="1061">
        <v>1</v>
      </c>
      <c r="D7" s="1061" t="s">
        <v>3222</v>
      </c>
      <c r="E7" s="1061" t="s">
        <v>3752</v>
      </c>
      <c r="F7" s="1061">
        <v>6</v>
      </c>
      <c r="I7" s="1061" t="s">
        <v>3768</v>
      </c>
    </row>
    <row r="8" spans="1:9">
      <c r="A8" s="1061" t="s">
        <v>3771</v>
      </c>
      <c r="B8" s="1061" t="s">
        <v>3770</v>
      </c>
      <c r="C8" s="1061">
        <v>1</v>
      </c>
      <c r="D8" s="1061" t="s">
        <v>3222</v>
      </c>
      <c r="E8" s="1061" t="s">
        <v>3752</v>
      </c>
      <c r="F8" s="1061">
        <v>7</v>
      </c>
      <c r="I8" s="1061"/>
    </row>
    <row r="9" spans="1:9">
      <c r="A9" s="1061" t="s">
        <v>3774</v>
      </c>
      <c r="B9" s="1061" t="s">
        <v>3772</v>
      </c>
      <c r="C9" s="1061">
        <v>1</v>
      </c>
      <c r="D9" s="1061" t="s">
        <v>3222</v>
      </c>
      <c r="E9" s="1061" t="s">
        <v>3752</v>
      </c>
      <c r="F9" s="1061">
        <v>8</v>
      </c>
      <c r="I9" s="1061" t="s">
        <v>3773</v>
      </c>
    </row>
    <row r="10" spans="1:9">
      <c r="A10" s="1061" t="s">
        <v>3777</v>
      </c>
      <c r="B10" s="1061" t="s">
        <v>3775</v>
      </c>
      <c r="C10" s="1061">
        <v>1</v>
      </c>
      <c r="D10" s="1061" t="s">
        <v>3222</v>
      </c>
      <c r="E10" s="1061" t="s">
        <v>3752</v>
      </c>
      <c r="F10" s="1061">
        <v>9</v>
      </c>
      <c r="I10" s="1061" t="s">
        <v>3776</v>
      </c>
    </row>
    <row r="11" spans="1:9">
      <c r="A11" s="1061" t="s">
        <v>3780</v>
      </c>
      <c r="B11" s="1061" t="s">
        <v>3778</v>
      </c>
      <c r="C11" s="1061">
        <v>1</v>
      </c>
      <c r="D11" s="1061" t="s">
        <v>3222</v>
      </c>
      <c r="E11" s="1061" t="s">
        <v>3752</v>
      </c>
      <c r="F11" s="1061">
        <v>10</v>
      </c>
      <c r="I11" s="1061" t="s">
        <v>3779</v>
      </c>
    </row>
    <row r="12" spans="1:9">
      <c r="A12" s="1061" t="s">
        <v>3783</v>
      </c>
      <c r="B12" s="1061" t="s">
        <v>3781</v>
      </c>
      <c r="C12" s="1061">
        <v>1</v>
      </c>
      <c r="D12" s="1061" t="s">
        <v>3222</v>
      </c>
      <c r="E12" s="1061" t="s">
        <v>3752</v>
      </c>
      <c r="F12" s="1061">
        <v>11</v>
      </c>
      <c r="I12" s="1061" t="s">
        <v>3782</v>
      </c>
    </row>
    <row r="13" spans="1:9">
      <c r="A13" s="1061" t="s">
        <v>3786</v>
      </c>
      <c r="B13" s="1061" t="s">
        <v>3784</v>
      </c>
      <c r="C13" s="1061">
        <v>1</v>
      </c>
      <c r="D13" s="1061" t="s">
        <v>3222</v>
      </c>
      <c r="E13" s="1061" t="s">
        <v>3752</v>
      </c>
      <c r="F13" s="1061">
        <v>12</v>
      </c>
      <c r="I13" s="1061" t="s">
        <v>3785</v>
      </c>
    </row>
    <row r="14" spans="1:9">
      <c r="A14" s="1061" t="s">
        <v>3788</v>
      </c>
      <c r="B14" s="1061" t="s">
        <v>3787</v>
      </c>
      <c r="C14" s="1061">
        <v>1</v>
      </c>
      <c r="D14" s="1061" t="s">
        <v>3222</v>
      </c>
      <c r="E14" s="1061" t="s">
        <v>3752</v>
      </c>
      <c r="F14" s="1061">
        <v>13</v>
      </c>
      <c r="I14" s="1061"/>
    </row>
    <row r="15" spans="1:9">
      <c r="A15" s="1061" t="s">
        <v>3791</v>
      </c>
      <c r="B15" s="1061" t="s">
        <v>3789</v>
      </c>
      <c r="C15" s="1061">
        <v>1</v>
      </c>
      <c r="D15" s="1061" t="s">
        <v>3222</v>
      </c>
      <c r="E15" s="1061" t="s">
        <v>3752</v>
      </c>
      <c r="F15" s="1061">
        <v>14</v>
      </c>
      <c r="I15" s="1061" t="s">
        <v>3790</v>
      </c>
    </row>
    <row r="16" spans="1:9">
      <c r="A16" s="1061" t="s">
        <v>3289</v>
      </c>
      <c r="B16" s="1061" t="s">
        <v>3792</v>
      </c>
      <c r="C16" s="1061">
        <v>1</v>
      </c>
      <c r="D16" s="1061" t="s">
        <v>3222</v>
      </c>
      <c r="E16" s="1061" t="s">
        <v>3752</v>
      </c>
      <c r="F16" s="1061">
        <v>15</v>
      </c>
      <c r="I16" s="1061"/>
    </row>
    <row r="17" spans="1:9">
      <c r="A17" s="1061" t="s">
        <v>3223</v>
      </c>
      <c r="B17" s="1061" t="s">
        <v>3793</v>
      </c>
      <c r="C17" s="1061">
        <v>1</v>
      </c>
      <c r="D17" s="1061" t="s">
        <v>3222</v>
      </c>
      <c r="E17" s="1061" t="s">
        <v>3752</v>
      </c>
      <c r="F17" s="1061">
        <v>99</v>
      </c>
      <c r="I17" s="1061"/>
    </row>
    <row r="18" spans="1:9">
      <c r="A18" s="1061" t="s">
        <v>3798</v>
      </c>
      <c r="B18" s="1061" t="s">
        <v>3796</v>
      </c>
      <c r="C18" s="1061">
        <v>2</v>
      </c>
      <c r="D18" s="1061" t="s">
        <v>3794</v>
      </c>
      <c r="E18" s="1061" t="s">
        <v>3795</v>
      </c>
      <c r="F18" s="1061">
        <v>10</v>
      </c>
      <c r="I18" s="1061" t="s">
        <v>3797</v>
      </c>
    </row>
    <row r="19" spans="1:9">
      <c r="A19" s="1061" t="s">
        <v>3801</v>
      </c>
      <c r="B19" s="1061" t="s">
        <v>3799</v>
      </c>
      <c r="C19" s="1061">
        <v>2</v>
      </c>
      <c r="D19" s="1061" t="s">
        <v>3794</v>
      </c>
      <c r="E19" s="1061" t="s">
        <v>3795</v>
      </c>
      <c r="F19" s="1061">
        <v>20</v>
      </c>
      <c r="I19" s="1061" t="s">
        <v>3800</v>
      </c>
    </row>
    <row r="20" spans="1:9">
      <c r="A20" s="1061" t="s">
        <v>3804</v>
      </c>
      <c r="B20" s="1061" t="s">
        <v>3802</v>
      </c>
      <c r="C20" s="1061">
        <v>2</v>
      </c>
      <c r="D20" s="1061" t="s">
        <v>3794</v>
      </c>
      <c r="E20" s="1061" t="s">
        <v>3795</v>
      </c>
      <c r="F20" s="1061">
        <v>30</v>
      </c>
      <c r="I20" s="1061" t="s">
        <v>3803</v>
      </c>
    </row>
    <row r="21" spans="1:9">
      <c r="A21" s="1061" t="s">
        <v>3807</v>
      </c>
      <c r="B21" s="1061" t="s">
        <v>3805</v>
      </c>
      <c r="C21" s="1061">
        <v>2</v>
      </c>
      <c r="D21" s="1061" t="s">
        <v>3794</v>
      </c>
      <c r="E21" s="1061" t="s">
        <v>3795</v>
      </c>
      <c r="F21" s="1061">
        <v>31</v>
      </c>
      <c r="I21" s="1061" t="s">
        <v>3806</v>
      </c>
    </row>
    <row r="22" spans="1:9">
      <c r="A22" s="1061" t="s">
        <v>3810</v>
      </c>
      <c r="B22" s="1061" t="s">
        <v>3808</v>
      </c>
      <c r="C22" s="1061">
        <v>2</v>
      </c>
      <c r="D22" s="1061" t="s">
        <v>3794</v>
      </c>
      <c r="E22" s="1061" t="s">
        <v>3795</v>
      </c>
      <c r="F22" s="1061">
        <v>39</v>
      </c>
      <c r="I22" s="1061" t="s">
        <v>3809</v>
      </c>
    </row>
    <row r="23" spans="1:9">
      <c r="A23" s="1061" t="s">
        <v>3813</v>
      </c>
      <c r="B23" s="1061" t="s">
        <v>3811</v>
      </c>
      <c r="C23" s="1061">
        <v>2</v>
      </c>
      <c r="D23" s="1061" t="s">
        <v>3794</v>
      </c>
      <c r="E23" s="1061" t="s">
        <v>3795</v>
      </c>
      <c r="F23" s="1061">
        <v>60</v>
      </c>
      <c r="I23" s="1061" t="s">
        <v>3812</v>
      </c>
    </row>
    <row r="24" spans="1:9">
      <c r="A24" s="1061" t="s">
        <v>3816</v>
      </c>
      <c r="B24" s="1061" t="s">
        <v>3814</v>
      </c>
      <c r="C24" s="1061">
        <v>2</v>
      </c>
      <c r="D24" s="1061" t="s">
        <v>3794</v>
      </c>
      <c r="E24" s="1061" t="s">
        <v>3795</v>
      </c>
      <c r="F24" s="1061">
        <v>70</v>
      </c>
      <c r="I24" s="1061" t="s">
        <v>3815</v>
      </c>
    </row>
    <row r="25" spans="1:9">
      <c r="A25" s="1061" t="s">
        <v>3819</v>
      </c>
      <c r="B25" s="1061" t="s">
        <v>3817</v>
      </c>
      <c r="C25" s="1061">
        <v>2</v>
      </c>
      <c r="D25" s="1061" t="s">
        <v>3794</v>
      </c>
      <c r="E25" s="1061" t="s">
        <v>3795</v>
      </c>
      <c r="F25" s="1061">
        <v>80</v>
      </c>
      <c r="I25" s="1061" t="s">
        <v>3818</v>
      </c>
    </row>
    <row r="26" spans="1:9">
      <c r="A26" s="1061" t="s">
        <v>3822</v>
      </c>
      <c r="B26" s="1061" t="s">
        <v>3820</v>
      </c>
      <c r="C26" s="1061">
        <v>2</v>
      </c>
      <c r="D26" s="1061" t="s">
        <v>3794</v>
      </c>
      <c r="E26" s="1061" t="s">
        <v>3795</v>
      </c>
      <c r="F26" s="1061">
        <v>91</v>
      </c>
      <c r="I26" s="1061" t="s">
        <v>3821</v>
      </c>
    </row>
    <row r="27" spans="1:9">
      <c r="A27" s="1061" t="s">
        <v>3825</v>
      </c>
      <c r="B27" s="1061" t="s">
        <v>3823</v>
      </c>
      <c r="C27" s="1061">
        <v>2</v>
      </c>
      <c r="D27" s="1061" t="s">
        <v>3794</v>
      </c>
      <c r="E27" s="1061" t="s">
        <v>3795</v>
      </c>
      <c r="F27" s="1061">
        <v>94</v>
      </c>
      <c r="I27" s="1061" t="s">
        <v>3824</v>
      </c>
    </row>
    <row r="28" spans="1:9">
      <c r="A28" s="1061" t="s">
        <v>3223</v>
      </c>
      <c r="B28" s="1061" t="s">
        <v>3793</v>
      </c>
      <c r="C28" s="1061">
        <v>2</v>
      </c>
      <c r="D28" s="1061" t="s">
        <v>3794</v>
      </c>
      <c r="E28" s="1061" t="s">
        <v>3795</v>
      </c>
      <c r="F28" s="1061">
        <v>99</v>
      </c>
      <c r="I28" s="1061"/>
    </row>
    <row r="29" spans="1:9">
      <c r="A29" s="1061" t="s">
        <v>3146</v>
      </c>
      <c r="B29" s="1061" t="s">
        <v>3827</v>
      </c>
      <c r="C29" s="1061">
        <v>3</v>
      </c>
      <c r="D29" s="1061" t="s">
        <v>3540</v>
      </c>
      <c r="E29" s="1061" t="s">
        <v>3826</v>
      </c>
      <c r="F29" s="1061">
        <v>1</v>
      </c>
      <c r="I29" s="1061" t="s">
        <v>3828</v>
      </c>
    </row>
    <row r="30" spans="1:9">
      <c r="A30" s="1061" t="s">
        <v>3830</v>
      </c>
      <c r="B30" s="1061" t="s">
        <v>3829</v>
      </c>
      <c r="C30" s="1061">
        <v>3</v>
      </c>
      <c r="D30" s="1061" t="s">
        <v>3540</v>
      </c>
      <c r="E30" s="1061" t="s">
        <v>3826</v>
      </c>
      <c r="F30" s="1061">
        <v>2</v>
      </c>
      <c r="I30" s="1061"/>
    </row>
    <row r="31" spans="1:9">
      <c r="A31" s="1061" t="s">
        <v>3832</v>
      </c>
      <c r="B31" s="1061" t="s">
        <v>3831</v>
      </c>
      <c r="C31" s="1061">
        <v>3</v>
      </c>
      <c r="D31" s="1061" t="s">
        <v>3540</v>
      </c>
      <c r="E31" s="1061" t="s">
        <v>3826</v>
      </c>
      <c r="F31" s="1061">
        <v>72</v>
      </c>
      <c r="I31" s="1061" t="s">
        <v>3832</v>
      </c>
    </row>
    <row r="32" spans="1:9">
      <c r="A32" s="1061" t="s">
        <v>3223</v>
      </c>
      <c r="B32" s="1061" t="s">
        <v>3793</v>
      </c>
      <c r="C32" s="1061">
        <v>3</v>
      </c>
      <c r="D32" s="1061" t="s">
        <v>3540</v>
      </c>
      <c r="E32" s="1061" t="s">
        <v>3826</v>
      </c>
      <c r="F32" s="1061">
        <v>99</v>
      </c>
      <c r="I32" s="1061"/>
    </row>
    <row r="33" spans="1:9">
      <c r="A33" s="1061" t="s">
        <v>3833</v>
      </c>
      <c r="B33" s="1061"/>
      <c r="C33" s="1061">
        <v>4</v>
      </c>
      <c r="D33" s="1061" t="s">
        <v>3325</v>
      </c>
      <c r="E33" s="1061" t="s">
        <v>3325</v>
      </c>
      <c r="F33" s="1061">
        <v>1</v>
      </c>
      <c r="I33" s="1061"/>
    </row>
    <row r="34" spans="1:9">
      <c r="A34" s="1061" t="s">
        <v>3836</v>
      </c>
      <c r="B34" s="1061" t="s">
        <v>3834</v>
      </c>
      <c r="C34" s="1061">
        <v>4</v>
      </c>
      <c r="D34" s="1061" t="s">
        <v>3325</v>
      </c>
      <c r="E34" s="1061" t="s">
        <v>3325</v>
      </c>
      <c r="F34" s="1061">
        <v>3</v>
      </c>
      <c r="I34" s="1061" t="s">
        <v>3835</v>
      </c>
    </row>
    <row r="35" spans="1:9">
      <c r="A35" s="1061" t="s">
        <v>3837</v>
      </c>
      <c r="B35" s="1061" t="s">
        <v>3827</v>
      </c>
      <c r="C35" s="1061">
        <v>4</v>
      </c>
      <c r="D35" s="1061" t="s">
        <v>3325</v>
      </c>
      <c r="E35" s="1061" t="s">
        <v>3325</v>
      </c>
      <c r="F35" s="1061">
        <v>6</v>
      </c>
      <c r="I35" s="1061" t="s">
        <v>3828</v>
      </c>
    </row>
    <row r="36" spans="1:9">
      <c r="A36" s="1061" t="s">
        <v>3839</v>
      </c>
      <c r="B36" s="1061" t="s">
        <v>3838</v>
      </c>
      <c r="C36" s="1061">
        <v>4</v>
      </c>
      <c r="D36" s="1061" t="s">
        <v>3325</v>
      </c>
      <c r="E36" s="1061" t="s">
        <v>3325</v>
      </c>
      <c r="F36" s="1061">
        <v>8</v>
      </c>
      <c r="I36" s="1061" t="s">
        <v>3839</v>
      </c>
    </row>
    <row r="37" spans="1:9">
      <c r="A37" s="1061" t="s">
        <v>3842</v>
      </c>
      <c r="B37" s="1061" t="s">
        <v>3840</v>
      </c>
      <c r="C37" s="1061">
        <v>4</v>
      </c>
      <c r="D37" s="1061" t="s">
        <v>3325</v>
      </c>
      <c r="E37" s="1061" t="s">
        <v>3325</v>
      </c>
      <c r="F37" s="1061">
        <v>10</v>
      </c>
      <c r="I37" s="1061" t="s">
        <v>3841</v>
      </c>
    </row>
    <row r="38" spans="1:9">
      <c r="A38" s="1061" t="s">
        <v>3843</v>
      </c>
      <c r="B38" s="1061" t="s">
        <v>3784</v>
      </c>
      <c r="C38" s="1061">
        <v>4</v>
      </c>
      <c r="D38" s="1061" t="s">
        <v>3325</v>
      </c>
      <c r="E38" s="1061" t="s">
        <v>3325</v>
      </c>
      <c r="F38" s="1061">
        <v>12</v>
      </c>
      <c r="I38" s="1061" t="s">
        <v>3785</v>
      </c>
    </row>
    <row r="39" spans="1:9">
      <c r="A39" s="1061" t="s">
        <v>3846</v>
      </c>
      <c r="B39" s="1061" t="s">
        <v>3844</v>
      </c>
      <c r="C39" s="1061">
        <v>4</v>
      </c>
      <c r="D39" s="1061" t="s">
        <v>3325</v>
      </c>
      <c r="E39" s="1061" t="s">
        <v>3325</v>
      </c>
      <c r="F39" s="1061">
        <v>13</v>
      </c>
      <c r="I39" s="1061" t="s">
        <v>3845</v>
      </c>
    </row>
    <row r="40" spans="1:9">
      <c r="A40" s="1061" t="s">
        <v>3848</v>
      </c>
      <c r="B40" s="1061" t="s">
        <v>3781</v>
      </c>
      <c r="C40" s="1061">
        <v>4</v>
      </c>
      <c r="D40" s="1061" t="s">
        <v>3325</v>
      </c>
      <c r="E40" s="1061" t="s">
        <v>3325</v>
      </c>
      <c r="F40" s="1061">
        <v>14</v>
      </c>
      <c r="I40" s="1061" t="s">
        <v>3847</v>
      </c>
    </row>
    <row r="41" spans="1:9">
      <c r="A41" s="1061" t="s">
        <v>3851</v>
      </c>
      <c r="B41" s="1061" t="s">
        <v>3849</v>
      </c>
      <c r="C41" s="1061">
        <v>4</v>
      </c>
      <c r="D41" s="1061" t="s">
        <v>3325</v>
      </c>
      <c r="E41" s="1061" t="s">
        <v>3325</v>
      </c>
      <c r="F41" s="1061">
        <v>15</v>
      </c>
      <c r="I41" s="1061" t="s">
        <v>3850</v>
      </c>
    </row>
    <row r="42" spans="1:9">
      <c r="A42" s="1061" t="s">
        <v>3854</v>
      </c>
      <c r="B42" s="1061" t="s">
        <v>3852</v>
      </c>
      <c r="C42" s="1061">
        <v>4</v>
      </c>
      <c r="D42" s="1061" t="s">
        <v>3325</v>
      </c>
      <c r="E42" s="1061" t="s">
        <v>3325</v>
      </c>
      <c r="F42" s="1061">
        <v>16</v>
      </c>
      <c r="I42" s="1061" t="s">
        <v>3853</v>
      </c>
    </row>
    <row r="43" spans="1:9">
      <c r="A43" s="1061" t="s">
        <v>3857</v>
      </c>
      <c r="B43" s="1061" t="s">
        <v>3855</v>
      </c>
      <c r="C43" s="1061">
        <v>4</v>
      </c>
      <c r="D43" s="1061" t="s">
        <v>3325</v>
      </c>
      <c r="E43" s="1061" t="s">
        <v>3325</v>
      </c>
      <c r="F43" s="1061">
        <v>17</v>
      </c>
      <c r="I43" s="1061" t="s">
        <v>3856</v>
      </c>
    </row>
    <row r="44" spans="1:9">
      <c r="A44" s="1061" t="s">
        <v>3858</v>
      </c>
      <c r="B44" s="1061" t="s">
        <v>3858</v>
      </c>
      <c r="C44" s="1061">
        <v>4</v>
      </c>
      <c r="D44" s="1061" t="s">
        <v>3325</v>
      </c>
      <c r="E44" s="1061" t="s">
        <v>3325</v>
      </c>
      <c r="F44" s="1061">
        <v>37</v>
      </c>
      <c r="I44" s="1061" t="s">
        <v>3859</v>
      </c>
    </row>
    <row r="45" spans="1:9">
      <c r="A45" s="1061" t="s">
        <v>3861</v>
      </c>
      <c r="B45" s="1061" t="s">
        <v>3860</v>
      </c>
      <c r="C45" s="1061">
        <v>4</v>
      </c>
      <c r="D45" s="1061" t="s">
        <v>3325</v>
      </c>
      <c r="E45" s="1061" t="s">
        <v>3325</v>
      </c>
      <c r="F45" s="1061">
        <v>42</v>
      </c>
      <c r="I45" s="1061" t="s">
        <v>3860</v>
      </c>
    </row>
    <row r="46" spans="1:9">
      <c r="A46" s="1061" t="s">
        <v>3862</v>
      </c>
      <c r="B46" s="1061" t="s">
        <v>3862</v>
      </c>
      <c r="C46" s="1061">
        <v>4</v>
      </c>
      <c r="D46" s="1061" t="s">
        <v>3325</v>
      </c>
      <c r="E46" s="1061" t="s">
        <v>3325</v>
      </c>
      <c r="F46" s="1061">
        <v>43</v>
      </c>
      <c r="I46" s="1061" t="s">
        <v>3862</v>
      </c>
    </row>
    <row r="47" spans="1:9">
      <c r="A47" s="1061" t="s">
        <v>3223</v>
      </c>
      <c r="B47" s="1061" t="s">
        <v>3793</v>
      </c>
      <c r="C47" s="1061">
        <v>4</v>
      </c>
      <c r="D47" s="1061" t="s">
        <v>3325</v>
      </c>
      <c r="E47" s="1061" t="s">
        <v>3325</v>
      </c>
      <c r="F47" s="1061">
        <v>99</v>
      </c>
      <c r="I47" s="1061"/>
    </row>
    <row r="48" spans="1:9">
      <c r="A48" s="1061" t="s">
        <v>3283</v>
      </c>
      <c r="B48" s="1061" t="s">
        <v>3864</v>
      </c>
      <c r="C48" s="1061">
        <v>5</v>
      </c>
      <c r="D48" s="1061" t="s">
        <v>3136</v>
      </c>
      <c r="E48" s="1061" t="s">
        <v>3863</v>
      </c>
      <c r="F48" s="1061">
        <v>1</v>
      </c>
      <c r="I48" s="1061" t="s">
        <v>3864</v>
      </c>
    </row>
    <row r="49" spans="1:9">
      <c r="A49" s="1061" t="s">
        <v>3866</v>
      </c>
      <c r="B49" s="1061" t="s">
        <v>3865</v>
      </c>
      <c r="C49" s="1061">
        <v>5</v>
      </c>
      <c r="D49" s="1061" t="s">
        <v>3136</v>
      </c>
      <c r="E49" s="1061" t="s">
        <v>3863</v>
      </c>
      <c r="F49" s="1061">
        <v>2</v>
      </c>
      <c r="I49" s="1061" t="s">
        <v>3865</v>
      </c>
    </row>
    <row r="50" spans="1:9">
      <c r="A50" s="1061" t="s">
        <v>3869</v>
      </c>
      <c r="B50" s="1061" t="s">
        <v>3867</v>
      </c>
      <c r="C50" s="1061">
        <v>5</v>
      </c>
      <c r="D50" s="1061" t="s">
        <v>3136</v>
      </c>
      <c r="E50" s="1061" t="s">
        <v>3863</v>
      </c>
      <c r="F50" s="1061">
        <v>4</v>
      </c>
      <c r="I50" s="1061" t="s">
        <v>3868</v>
      </c>
    </row>
    <row r="51" spans="1:9">
      <c r="A51" s="1061" t="s">
        <v>3755</v>
      </c>
      <c r="B51" s="1061" t="s">
        <v>3753</v>
      </c>
      <c r="C51" s="1061">
        <v>5</v>
      </c>
      <c r="D51" s="1061" t="s">
        <v>3136</v>
      </c>
      <c r="E51" s="1061" t="s">
        <v>3863</v>
      </c>
      <c r="F51" s="1061">
        <v>5</v>
      </c>
      <c r="I51" s="1061"/>
    </row>
    <row r="52" spans="1:9">
      <c r="A52" s="1061" t="s">
        <v>3159</v>
      </c>
      <c r="B52" s="1061" t="s">
        <v>3870</v>
      </c>
      <c r="C52" s="1061">
        <v>5</v>
      </c>
      <c r="D52" s="1061" t="s">
        <v>3136</v>
      </c>
      <c r="E52" s="1061" t="s">
        <v>3863</v>
      </c>
      <c r="F52" s="1061">
        <v>7</v>
      </c>
      <c r="I52" s="1061" t="s">
        <v>3871</v>
      </c>
    </row>
    <row r="53" spans="1:9">
      <c r="A53" s="1062" t="s">
        <v>3874</v>
      </c>
      <c r="B53" s="1062" t="s">
        <v>3872</v>
      </c>
      <c r="C53" s="1061">
        <v>5</v>
      </c>
      <c r="D53" s="1061" t="s">
        <v>3136</v>
      </c>
      <c r="E53" s="1061" t="s">
        <v>3863</v>
      </c>
      <c r="F53" s="1060">
        <v>9</v>
      </c>
      <c r="I53" s="1062" t="s">
        <v>3873</v>
      </c>
    </row>
    <row r="54" spans="1:9">
      <c r="A54" s="1061" t="s">
        <v>3877</v>
      </c>
      <c r="B54" s="1061" t="s">
        <v>3875</v>
      </c>
      <c r="C54" s="1061">
        <v>5</v>
      </c>
      <c r="D54" s="1061" t="s">
        <v>3136</v>
      </c>
      <c r="E54" s="1061" t="s">
        <v>3863</v>
      </c>
      <c r="F54" s="1061">
        <v>12</v>
      </c>
      <c r="I54" s="1061" t="s">
        <v>3876</v>
      </c>
    </row>
    <row r="55" spans="1:9">
      <c r="A55" s="1061" t="s">
        <v>3880</v>
      </c>
      <c r="B55" s="1061" t="s">
        <v>3878</v>
      </c>
      <c r="C55" s="1061">
        <v>5</v>
      </c>
      <c r="D55" s="1061" t="s">
        <v>3136</v>
      </c>
      <c r="E55" s="1061" t="s">
        <v>3863</v>
      </c>
      <c r="F55" s="1061">
        <v>14</v>
      </c>
      <c r="I55" s="1061" t="s">
        <v>3879</v>
      </c>
    </row>
    <row r="56" spans="1:9">
      <c r="A56" s="1061" t="s">
        <v>3882</v>
      </c>
      <c r="B56" s="1061" t="s">
        <v>3881</v>
      </c>
      <c r="C56" s="1061">
        <v>5</v>
      </c>
      <c r="D56" s="1061" t="s">
        <v>3136</v>
      </c>
      <c r="E56" s="1061" t="s">
        <v>3863</v>
      </c>
      <c r="F56" s="1061">
        <v>15</v>
      </c>
      <c r="I56" s="1061" t="s">
        <v>3881</v>
      </c>
    </row>
    <row r="57" spans="1:9">
      <c r="A57" s="1061" t="s">
        <v>3137</v>
      </c>
      <c r="B57" s="1061" t="s">
        <v>3883</v>
      </c>
      <c r="C57" s="1061">
        <v>5</v>
      </c>
      <c r="D57" s="1061" t="s">
        <v>3136</v>
      </c>
      <c r="E57" s="1061" t="s">
        <v>3863</v>
      </c>
      <c r="F57" s="1061">
        <v>16</v>
      </c>
      <c r="I57" s="1061" t="s">
        <v>3884</v>
      </c>
    </row>
    <row r="58" spans="1:9">
      <c r="A58" s="1061" t="s">
        <v>3887</v>
      </c>
      <c r="B58" s="1061" t="s">
        <v>3885</v>
      </c>
      <c r="C58" s="1061">
        <v>5</v>
      </c>
      <c r="D58" s="1061" t="s">
        <v>3136</v>
      </c>
      <c r="E58" s="1061" t="s">
        <v>3863</v>
      </c>
      <c r="F58" s="1061">
        <v>17</v>
      </c>
      <c r="I58" s="1061" t="s">
        <v>3886</v>
      </c>
    </row>
    <row r="59" spans="1:9">
      <c r="A59" s="1061" t="s">
        <v>3890</v>
      </c>
      <c r="B59" s="1061" t="s">
        <v>3888</v>
      </c>
      <c r="C59" s="1061">
        <v>5</v>
      </c>
      <c r="D59" s="1061" t="s">
        <v>3136</v>
      </c>
      <c r="E59" s="1061" t="s">
        <v>3863</v>
      </c>
      <c r="F59" s="1061">
        <v>34</v>
      </c>
      <c r="I59" s="1061" t="s">
        <v>3889</v>
      </c>
    </row>
    <row r="60" spans="1:9">
      <c r="A60" s="1061" t="s">
        <v>3653</v>
      </c>
      <c r="B60" s="1061" t="s">
        <v>3891</v>
      </c>
      <c r="C60" s="1061">
        <v>5</v>
      </c>
      <c r="D60" s="1061" t="s">
        <v>3136</v>
      </c>
      <c r="E60" s="1061" t="s">
        <v>3863</v>
      </c>
      <c r="F60" s="1061">
        <v>52</v>
      </c>
      <c r="I60" s="1061" t="s">
        <v>3891</v>
      </c>
    </row>
    <row r="61" spans="1:9">
      <c r="A61" s="1061" t="s">
        <v>3223</v>
      </c>
      <c r="B61" s="1061" t="s">
        <v>3793</v>
      </c>
      <c r="C61" s="1061">
        <v>5</v>
      </c>
      <c r="D61" s="1061" t="s">
        <v>3136</v>
      </c>
      <c r="E61" s="1061" t="s">
        <v>3863</v>
      </c>
      <c r="F61" s="1061">
        <v>99</v>
      </c>
      <c r="I61" s="1061"/>
    </row>
    <row r="62" spans="1:9">
      <c r="A62" s="1061" t="s">
        <v>3894</v>
      </c>
      <c r="B62" s="1061"/>
      <c r="C62" s="1061">
        <v>6</v>
      </c>
      <c r="D62" s="1061" t="s">
        <v>3892</v>
      </c>
      <c r="E62" s="1061" t="s">
        <v>3893</v>
      </c>
      <c r="F62" s="1061">
        <v>1</v>
      </c>
      <c r="I62" s="1061"/>
    </row>
    <row r="63" spans="1:9">
      <c r="A63" s="1061" t="s">
        <v>3896</v>
      </c>
      <c r="B63" s="1061" t="s">
        <v>3895</v>
      </c>
      <c r="C63" s="1061">
        <v>6</v>
      </c>
      <c r="D63" s="1061" t="s">
        <v>3892</v>
      </c>
      <c r="E63" s="1061" t="s">
        <v>3893</v>
      </c>
      <c r="F63" s="1061">
        <v>2</v>
      </c>
      <c r="I63" s="1061" t="s">
        <v>3895</v>
      </c>
    </row>
    <row r="64" spans="1:9">
      <c r="A64" s="1061" t="s">
        <v>3897</v>
      </c>
      <c r="B64" s="1061"/>
      <c r="C64" s="1061">
        <v>6</v>
      </c>
      <c r="D64" s="1061" t="s">
        <v>3892</v>
      </c>
      <c r="E64" s="1061" t="s">
        <v>3893</v>
      </c>
      <c r="F64" s="1061">
        <v>3</v>
      </c>
      <c r="I64" s="1061"/>
    </row>
    <row r="65" spans="1:9">
      <c r="A65" s="1061" t="s">
        <v>3899</v>
      </c>
      <c r="B65" s="1061" t="s">
        <v>3898</v>
      </c>
      <c r="C65" s="1061">
        <v>6</v>
      </c>
      <c r="D65" s="1061" t="s">
        <v>3892</v>
      </c>
      <c r="E65" s="1061" t="s">
        <v>3893</v>
      </c>
      <c r="F65" s="1061">
        <v>4</v>
      </c>
      <c r="I65" s="1061" t="s">
        <v>3898</v>
      </c>
    </row>
    <row r="66" spans="1:9">
      <c r="A66" s="1061" t="s">
        <v>3900</v>
      </c>
      <c r="B66" s="1061"/>
      <c r="C66" s="1061">
        <v>6</v>
      </c>
      <c r="D66" s="1061" t="s">
        <v>3892</v>
      </c>
      <c r="E66" s="1061" t="s">
        <v>3893</v>
      </c>
      <c r="F66" s="1061">
        <v>5</v>
      </c>
      <c r="I66" s="1061"/>
    </row>
    <row r="67" spans="1:9">
      <c r="A67" s="1061" t="s">
        <v>3903</v>
      </c>
      <c r="B67" s="1061" t="s">
        <v>3901</v>
      </c>
      <c r="C67" s="1061">
        <v>6</v>
      </c>
      <c r="D67" s="1061" t="s">
        <v>3892</v>
      </c>
      <c r="E67" s="1061" t="s">
        <v>3893</v>
      </c>
      <c r="F67" s="1061">
        <v>7</v>
      </c>
      <c r="I67" s="1061" t="s">
        <v>3902</v>
      </c>
    </row>
    <row r="68" spans="1:9">
      <c r="A68" s="1061" t="s">
        <v>3906</v>
      </c>
      <c r="B68" s="1061" t="s">
        <v>3904</v>
      </c>
      <c r="C68" s="1061">
        <v>6</v>
      </c>
      <c r="D68" s="1061" t="s">
        <v>3892</v>
      </c>
      <c r="E68" s="1061" t="s">
        <v>3893</v>
      </c>
      <c r="F68" s="1061">
        <v>8</v>
      </c>
      <c r="I68" s="1061" t="s">
        <v>3905</v>
      </c>
    </row>
    <row r="69" spans="1:9">
      <c r="A69" s="1061" t="s">
        <v>3908</v>
      </c>
      <c r="B69" s="1061" t="s">
        <v>3907</v>
      </c>
      <c r="C69" s="1061">
        <v>6</v>
      </c>
      <c r="D69" s="1061" t="s">
        <v>3892</v>
      </c>
      <c r="E69" s="1061" t="s">
        <v>3893</v>
      </c>
      <c r="F69" s="1061">
        <v>9</v>
      </c>
      <c r="I69" s="1061" t="s">
        <v>3907</v>
      </c>
    </row>
    <row r="70" spans="1:9">
      <c r="A70" s="1061" t="s">
        <v>3910</v>
      </c>
      <c r="B70" s="1061" t="s">
        <v>3909</v>
      </c>
      <c r="C70" s="1061">
        <v>6</v>
      </c>
      <c r="D70" s="1061" t="s">
        <v>3892</v>
      </c>
      <c r="E70" s="1061" t="s">
        <v>3893</v>
      </c>
      <c r="F70" s="1061">
        <v>74</v>
      </c>
      <c r="I70" s="1061" t="s">
        <v>3909</v>
      </c>
    </row>
    <row r="71" spans="1:9">
      <c r="A71" s="1061" t="s">
        <v>3223</v>
      </c>
      <c r="B71" s="1061" t="s">
        <v>3793</v>
      </c>
      <c r="C71" s="1061">
        <v>6</v>
      </c>
      <c r="D71" s="1061" t="s">
        <v>3892</v>
      </c>
      <c r="E71" s="1061" t="s">
        <v>3893</v>
      </c>
      <c r="F71" s="1061">
        <v>99</v>
      </c>
      <c r="I71" s="1061"/>
    </row>
    <row r="72" spans="1:9">
      <c r="A72" s="1061" t="s">
        <v>3146</v>
      </c>
      <c r="B72" s="1061" t="s">
        <v>3913</v>
      </c>
      <c r="C72" s="1061">
        <v>7</v>
      </c>
      <c r="D72" s="1061" t="s">
        <v>3911</v>
      </c>
      <c r="E72" s="1061" t="s">
        <v>3912</v>
      </c>
      <c r="F72" s="1061">
        <v>1</v>
      </c>
      <c r="I72" s="1061" t="s">
        <v>3914</v>
      </c>
    </row>
    <row r="73" spans="1:9">
      <c r="A73" s="1061" t="s">
        <v>3915</v>
      </c>
      <c r="B73" s="1061"/>
      <c r="C73" s="1061">
        <v>7</v>
      </c>
      <c r="D73" s="1061" t="s">
        <v>3911</v>
      </c>
      <c r="E73" s="1061" t="s">
        <v>3912</v>
      </c>
      <c r="F73" s="1061">
        <v>3</v>
      </c>
      <c r="I73" s="1061"/>
    </row>
    <row r="74" spans="1:9">
      <c r="A74" s="1061" t="s">
        <v>3918</v>
      </c>
      <c r="B74" s="1061" t="s">
        <v>3916</v>
      </c>
      <c r="C74" s="1061">
        <v>7</v>
      </c>
      <c r="D74" s="1061" t="s">
        <v>3911</v>
      </c>
      <c r="E74" s="1061" t="s">
        <v>3912</v>
      </c>
      <c r="F74" s="1061">
        <v>4</v>
      </c>
      <c r="I74" s="1061" t="s">
        <v>3917</v>
      </c>
    </row>
    <row r="75" spans="1:9">
      <c r="A75" s="1061" t="s">
        <v>3919</v>
      </c>
      <c r="B75" s="1061"/>
      <c r="C75" s="1061">
        <v>7</v>
      </c>
      <c r="D75" s="1061" t="s">
        <v>3911</v>
      </c>
      <c r="E75" s="1061" t="s">
        <v>3912</v>
      </c>
      <c r="F75" s="1061">
        <v>5</v>
      </c>
      <c r="I75" s="1061"/>
    </row>
    <row r="76" spans="1:9">
      <c r="A76" s="1061" t="s">
        <v>3921</v>
      </c>
      <c r="B76" s="1061" t="s">
        <v>3920</v>
      </c>
      <c r="C76" s="1061">
        <v>7</v>
      </c>
      <c r="D76" s="1061" t="s">
        <v>3911</v>
      </c>
      <c r="E76" s="1061" t="s">
        <v>3912</v>
      </c>
      <c r="F76" s="1061">
        <v>33</v>
      </c>
      <c r="I76" s="1061" t="s">
        <v>3920</v>
      </c>
    </row>
    <row r="77" spans="1:9">
      <c r="A77" s="1061" t="s">
        <v>3223</v>
      </c>
      <c r="B77" s="1061" t="s">
        <v>3793</v>
      </c>
      <c r="C77" s="1061">
        <v>7</v>
      </c>
      <c r="D77" s="1061" t="s">
        <v>3911</v>
      </c>
      <c r="E77" s="1061" t="s">
        <v>3912</v>
      </c>
      <c r="F77" s="1061">
        <v>99</v>
      </c>
      <c r="I77" s="1061"/>
    </row>
    <row r="78" spans="1:9">
      <c r="A78" s="1061" t="s">
        <v>3926</v>
      </c>
      <c r="B78" s="1061" t="s">
        <v>3924</v>
      </c>
      <c r="C78" s="1061">
        <v>8</v>
      </c>
      <c r="D78" s="1061" t="s">
        <v>3922</v>
      </c>
      <c r="E78" s="1061" t="s">
        <v>3923</v>
      </c>
      <c r="F78" s="1061">
        <v>1</v>
      </c>
      <c r="I78" s="1061" t="s">
        <v>3925</v>
      </c>
    </row>
    <row r="79" spans="1:9">
      <c r="A79" s="1061" t="s">
        <v>3146</v>
      </c>
      <c r="B79" s="1061" t="s">
        <v>3827</v>
      </c>
      <c r="C79" s="1061">
        <v>8</v>
      </c>
      <c r="D79" s="1061" t="s">
        <v>3922</v>
      </c>
      <c r="E79" s="1061" t="s">
        <v>3923</v>
      </c>
      <c r="F79" s="1061">
        <v>4</v>
      </c>
      <c r="I79" s="1061" t="s">
        <v>3828</v>
      </c>
    </row>
    <row r="80" spans="1:9">
      <c r="A80" s="1061" t="s">
        <v>3928</v>
      </c>
      <c r="B80" s="1061" t="s">
        <v>3927</v>
      </c>
      <c r="C80" s="1061">
        <v>8</v>
      </c>
      <c r="D80" s="1061" t="s">
        <v>3922</v>
      </c>
      <c r="E80" s="1061" t="s">
        <v>3923</v>
      </c>
      <c r="F80" s="1061">
        <v>7</v>
      </c>
      <c r="I80" s="1061"/>
    </row>
    <row r="81" spans="1:9">
      <c r="A81" s="1061" t="s">
        <v>3929</v>
      </c>
      <c r="B81" s="1061" t="s">
        <v>3929</v>
      </c>
      <c r="C81" s="1061">
        <v>8</v>
      </c>
      <c r="D81" s="1061" t="s">
        <v>3922</v>
      </c>
      <c r="E81" s="1061" t="s">
        <v>3923</v>
      </c>
      <c r="F81" s="1061">
        <v>8</v>
      </c>
      <c r="I81" s="1061" t="s">
        <v>3929</v>
      </c>
    </row>
    <row r="82" spans="1:9">
      <c r="A82" s="1061" t="s">
        <v>3931</v>
      </c>
      <c r="B82" s="1061" t="s">
        <v>3930</v>
      </c>
      <c r="C82" s="1061">
        <v>8</v>
      </c>
      <c r="D82" s="1061" t="s">
        <v>3922</v>
      </c>
      <c r="E82" s="1061" t="s">
        <v>3923</v>
      </c>
      <c r="F82" s="1061">
        <v>9</v>
      </c>
      <c r="I82" s="1061"/>
    </row>
    <row r="83" spans="1:9">
      <c r="A83" s="1061" t="s">
        <v>3933</v>
      </c>
      <c r="B83" s="1061" t="s">
        <v>3932</v>
      </c>
      <c r="C83" s="1061">
        <v>8</v>
      </c>
      <c r="D83" s="1061" t="s">
        <v>3922</v>
      </c>
      <c r="E83" s="1061" t="s">
        <v>3923</v>
      </c>
      <c r="F83" s="1061">
        <v>10</v>
      </c>
      <c r="I83" s="1061"/>
    </row>
    <row r="84" spans="1:9">
      <c r="A84" s="1061" t="s">
        <v>3936</v>
      </c>
      <c r="B84" s="1061" t="s">
        <v>3934</v>
      </c>
      <c r="C84" s="1061">
        <v>8</v>
      </c>
      <c r="D84" s="1061" t="s">
        <v>3922</v>
      </c>
      <c r="E84" s="1061" t="s">
        <v>3923</v>
      </c>
      <c r="F84" s="1061">
        <v>71</v>
      </c>
      <c r="I84" s="1061" t="s">
        <v>3935</v>
      </c>
    </row>
    <row r="85" spans="1:9">
      <c r="A85" s="1061" t="s">
        <v>3223</v>
      </c>
      <c r="B85" s="1061" t="s">
        <v>3793</v>
      </c>
      <c r="C85" s="1061">
        <v>8</v>
      </c>
      <c r="D85" s="1061" t="s">
        <v>3922</v>
      </c>
      <c r="E85" s="1061" t="s">
        <v>3923</v>
      </c>
      <c r="F85" s="1061">
        <v>99</v>
      </c>
      <c r="I85" s="1061"/>
    </row>
    <row r="86" spans="1:9">
      <c r="A86" s="1061" t="s">
        <v>3940</v>
      </c>
      <c r="B86" s="1061" t="s">
        <v>3938</v>
      </c>
      <c r="C86" s="1061">
        <v>9</v>
      </c>
      <c r="D86" s="1061" t="s">
        <v>3937</v>
      </c>
      <c r="E86" s="1061" t="s">
        <v>3937</v>
      </c>
      <c r="F86" s="1061">
        <v>1</v>
      </c>
      <c r="I86" s="1061" t="s">
        <v>3939</v>
      </c>
    </row>
    <row r="87" spans="1:9">
      <c r="A87" s="1061" t="s">
        <v>3943</v>
      </c>
      <c r="B87" s="1061" t="s">
        <v>3941</v>
      </c>
      <c r="C87" s="1061">
        <v>9</v>
      </c>
      <c r="D87" s="1061" t="s">
        <v>3937</v>
      </c>
      <c r="E87" s="1061" t="s">
        <v>3937</v>
      </c>
      <c r="F87" s="1061">
        <v>2</v>
      </c>
      <c r="I87" s="1061" t="s">
        <v>3942</v>
      </c>
    </row>
    <row r="88" spans="1:9">
      <c r="A88" s="1061" t="s">
        <v>3946</v>
      </c>
      <c r="B88" s="1061" t="s">
        <v>3944</v>
      </c>
      <c r="C88" s="1061">
        <v>9</v>
      </c>
      <c r="D88" s="1061" t="s">
        <v>3937</v>
      </c>
      <c r="E88" s="1061" t="s">
        <v>3937</v>
      </c>
      <c r="F88" s="1061">
        <v>3</v>
      </c>
      <c r="I88" s="1061" t="s">
        <v>3945</v>
      </c>
    </row>
    <row r="89" spans="1:9">
      <c r="A89" s="1061" t="s">
        <v>3949</v>
      </c>
      <c r="B89" s="1061" t="s">
        <v>3947</v>
      </c>
      <c r="C89" s="1061">
        <v>9</v>
      </c>
      <c r="D89" s="1061" t="s">
        <v>3937</v>
      </c>
      <c r="E89" s="1061" t="s">
        <v>3937</v>
      </c>
      <c r="F89" s="1061">
        <v>4</v>
      </c>
      <c r="I89" s="1061" t="s">
        <v>3948</v>
      </c>
    </row>
    <row r="90" spans="1:9">
      <c r="A90" s="1061" t="s">
        <v>3951</v>
      </c>
      <c r="B90" s="1061" t="s">
        <v>3950</v>
      </c>
      <c r="C90" s="1061">
        <v>9</v>
      </c>
      <c r="D90" s="1061" t="s">
        <v>3937</v>
      </c>
      <c r="E90" s="1061" t="s">
        <v>3937</v>
      </c>
      <c r="F90" s="1061">
        <v>71</v>
      </c>
      <c r="I90" s="1061" t="s">
        <v>3950</v>
      </c>
    </row>
    <row r="91" spans="1:9">
      <c r="A91" s="1061" t="s">
        <v>3223</v>
      </c>
      <c r="B91" s="1061" t="s">
        <v>3793</v>
      </c>
      <c r="C91" s="1061">
        <v>9</v>
      </c>
      <c r="D91" s="1061" t="s">
        <v>3937</v>
      </c>
      <c r="E91" s="1061" t="s">
        <v>3937</v>
      </c>
      <c r="F91" s="1061">
        <v>99</v>
      </c>
      <c r="I91" s="1061"/>
    </row>
    <row r="92" spans="1:9">
      <c r="A92" s="1061" t="s">
        <v>3954</v>
      </c>
      <c r="B92" s="1061"/>
      <c r="C92" s="1061">
        <v>10</v>
      </c>
      <c r="D92" s="1061" t="s">
        <v>3952</v>
      </c>
      <c r="E92" s="1061" t="s">
        <v>3953</v>
      </c>
      <c r="F92" s="1061">
        <v>1</v>
      </c>
      <c r="I92" s="1061"/>
    </row>
    <row r="93" spans="1:9">
      <c r="A93" s="1061" t="s">
        <v>3146</v>
      </c>
      <c r="B93" s="1061" t="s">
        <v>3827</v>
      </c>
      <c r="C93" s="1061">
        <v>10</v>
      </c>
      <c r="D93" s="1061" t="s">
        <v>3952</v>
      </c>
      <c r="E93" s="1061" t="s">
        <v>3953</v>
      </c>
      <c r="F93" s="1061">
        <v>2</v>
      </c>
      <c r="I93" s="1061" t="s">
        <v>3828</v>
      </c>
    </row>
    <row r="94" spans="1:9">
      <c r="A94" s="1061" t="s">
        <v>3955</v>
      </c>
      <c r="B94" s="1061"/>
      <c r="C94" s="1061">
        <v>10</v>
      </c>
      <c r="D94" s="1061" t="s">
        <v>3952</v>
      </c>
      <c r="E94" s="1061" t="s">
        <v>3953</v>
      </c>
      <c r="F94" s="1061">
        <v>3</v>
      </c>
      <c r="I94" s="1061"/>
    </row>
    <row r="95" spans="1:9">
      <c r="A95" s="1061" t="s">
        <v>3956</v>
      </c>
      <c r="B95" s="1061"/>
      <c r="C95" s="1061">
        <v>10</v>
      </c>
      <c r="D95" s="1061" t="s">
        <v>3952</v>
      </c>
      <c r="E95" s="1061" t="s">
        <v>3953</v>
      </c>
      <c r="F95" s="1061">
        <v>4</v>
      </c>
      <c r="I95" s="1061"/>
    </row>
    <row r="96" spans="1:9">
      <c r="A96" s="1061" t="s">
        <v>3957</v>
      </c>
      <c r="B96" s="1061"/>
      <c r="C96" s="1061">
        <v>10</v>
      </c>
      <c r="D96" s="1061" t="s">
        <v>3952</v>
      </c>
      <c r="E96" s="1061" t="s">
        <v>3953</v>
      </c>
      <c r="F96" s="1061">
        <v>5</v>
      </c>
      <c r="I96" s="1061"/>
    </row>
    <row r="97" spans="1:9">
      <c r="A97" s="1061" t="s">
        <v>3960</v>
      </c>
      <c r="B97" s="1061" t="s">
        <v>3958</v>
      </c>
      <c r="C97" s="1061">
        <v>10</v>
      </c>
      <c r="D97" s="1061" t="s">
        <v>3952</v>
      </c>
      <c r="E97" s="1061" t="s">
        <v>3953</v>
      </c>
      <c r="F97" s="1061">
        <v>6</v>
      </c>
      <c r="I97" s="1061" t="s">
        <v>3959</v>
      </c>
    </row>
    <row r="98" spans="1:9">
      <c r="A98" s="1061" t="s">
        <v>3963</v>
      </c>
      <c r="B98" s="1061" t="s">
        <v>3961</v>
      </c>
      <c r="C98" s="1061">
        <v>10</v>
      </c>
      <c r="D98" s="1061" t="s">
        <v>3952</v>
      </c>
      <c r="E98" s="1061" t="s">
        <v>3953</v>
      </c>
      <c r="F98" s="1061">
        <v>71</v>
      </c>
      <c r="I98" s="1061" t="s">
        <v>3962</v>
      </c>
    </row>
    <row r="99" spans="1:9">
      <c r="A99" s="1061" t="s">
        <v>3223</v>
      </c>
      <c r="B99" s="1061" t="s">
        <v>3793</v>
      </c>
      <c r="C99" s="1061">
        <v>10</v>
      </c>
      <c r="D99" s="1061" t="s">
        <v>3952</v>
      </c>
      <c r="E99" s="1061" t="s">
        <v>3953</v>
      </c>
      <c r="F99" s="1061">
        <v>99</v>
      </c>
      <c r="I99" s="1061"/>
    </row>
    <row r="100" spans="1:9">
      <c r="A100" s="1061" t="s">
        <v>3968</v>
      </c>
      <c r="B100" s="1061" t="s">
        <v>3966</v>
      </c>
      <c r="C100" s="1061">
        <v>11</v>
      </c>
      <c r="D100" s="1061" t="s">
        <v>3964</v>
      </c>
      <c r="E100" s="1061" t="s">
        <v>3965</v>
      </c>
      <c r="F100" s="1061">
        <v>1</v>
      </c>
      <c r="I100" s="1061" t="s">
        <v>3967</v>
      </c>
    </row>
    <row r="101" spans="1:9">
      <c r="A101" s="1061" t="s">
        <v>3971</v>
      </c>
      <c r="B101" s="1061" t="s">
        <v>3969</v>
      </c>
      <c r="C101" s="1061">
        <v>11</v>
      </c>
      <c r="D101" s="1061" t="s">
        <v>3964</v>
      </c>
      <c r="E101" s="1061" t="s">
        <v>3965</v>
      </c>
      <c r="F101" s="1061">
        <v>4</v>
      </c>
      <c r="I101" s="1061" t="s">
        <v>3970</v>
      </c>
    </row>
    <row r="102" spans="1:9">
      <c r="A102" s="1061" t="s">
        <v>3974</v>
      </c>
      <c r="B102" s="1061" t="s">
        <v>3972</v>
      </c>
      <c r="C102" s="1061">
        <v>11</v>
      </c>
      <c r="D102" s="1061" t="s">
        <v>3964</v>
      </c>
      <c r="E102" s="1061" t="s">
        <v>3965</v>
      </c>
      <c r="F102" s="1061">
        <v>5</v>
      </c>
      <c r="I102" s="1061" t="s">
        <v>3973</v>
      </c>
    </row>
    <row r="103" spans="1:9">
      <c r="A103" s="1061" t="s">
        <v>3977</v>
      </c>
      <c r="B103" s="1061" t="s">
        <v>3975</v>
      </c>
      <c r="C103" s="1061">
        <v>11</v>
      </c>
      <c r="D103" s="1061" t="s">
        <v>3964</v>
      </c>
      <c r="E103" s="1061" t="s">
        <v>3965</v>
      </c>
      <c r="F103" s="1061">
        <v>6</v>
      </c>
      <c r="I103" s="1061" t="s">
        <v>3976</v>
      </c>
    </row>
    <row r="104" spans="1:9">
      <c r="A104" s="1061" t="s">
        <v>3980</v>
      </c>
      <c r="B104" s="1061" t="s">
        <v>3978</v>
      </c>
      <c r="C104" s="1061">
        <v>11</v>
      </c>
      <c r="D104" s="1061" t="s">
        <v>3964</v>
      </c>
      <c r="E104" s="1061" t="s">
        <v>3965</v>
      </c>
      <c r="F104" s="1061">
        <v>7</v>
      </c>
      <c r="I104" s="1061" t="s">
        <v>3979</v>
      </c>
    </row>
    <row r="105" spans="1:9">
      <c r="A105" s="1061" t="s">
        <v>3983</v>
      </c>
      <c r="B105" s="1061" t="s">
        <v>3981</v>
      </c>
      <c r="C105" s="1061">
        <v>11</v>
      </c>
      <c r="D105" s="1061" t="s">
        <v>3964</v>
      </c>
      <c r="E105" s="1061" t="s">
        <v>3965</v>
      </c>
      <c r="F105" s="1061">
        <v>8</v>
      </c>
      <c r="I105" s="1061" t="s">
        <v>3982</v>
      </c>
    </row>
    <row r="106" spans="1:9">
      <c r="A106" s="1061" t="s">
        <v>3986</v>
      </c>
      <c r="B106" s="1061" t="s">
        <v>3984</v>
      </c>
      <c r="C106" s="1061">
        <v>11</v>
      </c>
      <c r="D106" s="1061" t="s">
        <v>3964</v>
      </c>
      <c r="E106" s="1061" t="s">
        <v>3965</v>
      </c>
      <c r="F106" s="1061">
        <v>9</v>
      </c>
      <c r="I106" s="1061" t="s">
        <v>3985</v>
      </c>
    </row>
    <row r="107" spans="1:9">
      <c r="A107" s="1061" t="s">
        <v>3989</v>
      </c>
      <c r="B107" s="1061" t="s">
        <v>3987</v>
      </c>
      <c r="C107" s="1061">
        <v>11</v>
      </c>
      <c r="D107" s="1061" t="s">
        <v>3964</v>
      </c>
      <c r="E107" s="1061" t="s">
        <v>3965</v>
      </c>
      <c r="F107" s="1061">
        <v>10</v>
      </c>
      <c r="I107" s="1061" t="s">
        <v>3988</v>
      </c>
    </row>
    <row r="108" spans="1:9">
      <c r="A108" s="1061" t="s">
        <v>3946</v>
      </c>
      <c r="B108" s="1061" t="s">
        <v>3944</v>
      </c>
      <c r="C108" s="1061">
        <v>11</v>
      </c>
      <c r="D108" s="1061" t="s">
        <v>3964</v>
      </c>
      <c r="E108" s="1061" t="s">
        <v>3965</v>
      </c>
      <c r="F108" s="1061">
        <v>11</v>
      </c>
      <c r="I108" s="1061" t="s">
        <v>3945</v>
      </c>
    </row>
    <row r="109" spans="1:9">
      <c r="A109" s="1061" t="s">
        <v>3223</v>
      </c>
      <c r="B109" s="1061" t="s">
        <v>3793</v>
      </c>
      <c r="C109" s="1061">
        <v>11</v>
      </c>
      <c r="D109" s="1061" t="s">
        <v>3964</v>
      </c>
      <c r="E109" s="1061" t="s">
        <v>3965</v>
      </c>
      <c r="F109" s="1061">
        <v>99</v>
      </c>
      <c r="I109" s="1061"/>
    </row>
    <row r="110" spans="1:9">
      <c r="A110" s="1061" t="s">
        <v>3994</v>
      </c>
      <c r="B110" s="1061" t="s">
        <v>3992</v>
      </c>
      <c r="C110" s="1061">
        <v>12</v>
      </c>
      <c r="D110" s="1061" t="s">
        <v>3990</v>
      </c>
      <c r="E110" s="1061" t="s">
        <v>3991</v>
      </c>
      <c r="F110" s="1061">
        <v>1</v>
      </c>
      <c r="I110" s="1061" t="s">
        <v>3993</v>
      </c>
    </row>
    <row r="111" spans="1:9">
      <c r="A111" s="1061" t="s">
        <v>3996</v>
      </c>
      <c r="B111" s="1061" t="s">
        <v>3995</v>
      </c>
      <c r="C111" s="1061">
        <v>12</v>
      </c>
      <c r="D111" s="1061" t="s">
        <v>3990</v>
      </c>
      <c r="E111" s="1061" t="s">
        <v>3991</v>
      </c>
      <c r="F111" s="1061">
        <v>2</v>
      </c>
      <c r="I111" s="1061" t="s">
        <v>3995</v>
      </c>
    </row>
    <row r="112" spans="1:9">
      <c r="A112" s="1061" t="s">
        <v>3998</v>
      </c>
      <c r="B112" s="1061" t="s">
        <v>3997</v>
      </c>
      <c r="C112" s="1061">
        <v>12</v>
      </c>
      <c r="D112" s="1061" t="s">
        <v>3990</v>
      </c>
      <c r="E112" s="1061" t="s">
        <v>3991</v>
      </c>
      <c r="F112" s="1061">
        <v>3</v>
      </c>
      <c r="I112" s="1061"/>
    </row>
    <row r="113" spans="1:9">
      <c r="A113" s="1061" t="s">
        <v>4001</v>
      </c>
      <c r="B113" s="1061" t="s">
        <v>3999</v>
      </c>
      <c r="C113" s="1061">
        <v>12</v>
      </c>
      <c r="D113" s="1061" t="s">
        <v>3990</v>
      </c>
      <c r="E113" s="1061" t="s">
        <v>3991</v>
      </c>
      <c r="F113" s="1061">
        <v>4</v>
      </c>
      <c r="I113" s="1061" t="s">
        <v>4000</v>
      </c>
    </row>
    <row r="114" spans="1:9">
      <c r="A114" s="1061" t="s">
        <v>4004</v>
      </c>
      <c r="B114" s="1061" t="s">
        <v>4002</v>
      </c>
      <c r="C114" s="1061">
        <v>12</v>
      </c>
      <c r="D114" s="1061" t="s">
        <v>3990</v>
      </c>
      <c r="E114" s="1061" t="s">
        <v>3991</v>
      </c>
      <c r="F114" s="1061">
        <v>5</v>
      </c>
      <c r="I114" s="1061" t="s">
        <v>4003</v>
      </c>
    </row>
    <row r="115" spans="1:9">
      <c r="A115" s="1063" t="s">
        <v>4006</v>
      </c>
      <c r="B115" s="1063" t="s">
        <v>4005</v>
      </c>
      <c r="C115" s="1063">
        <v>12</v>
      </c>
      <c r="D115" s="1063" t="s">
        <v>3990</v>
      </c>
      <c r="E115" s="1063" t="s">
        <v>3991</v>
      </c>
      <c r="F115" s="1063">
        <v>6</v>
      </c>
      <c r="I115" s="1063"/>
    </row>
    <row r="116" spans="1:9">
      <c r="A116" s="1063" t="s">
        <v>4009</v>
      </c>
      <c r="B116" s="1063" t="s">
        <v>4007</v>
      </c>
      <c r="C116" s="1063">
        <v>12</v>
      </c>
      <c r="D116" s="1063" t="s">
        <v>3990</v>
      </c>
      <c r="E116" s="1063" t="s">
        <v>3991</v>
      </c>
      <c r="F116" s="1063">
        <v>7</v>
      </c>
      <c r="I116" s="1063" t="s">
        <v>4008</v>
      </c>
    </row>
    <row r="117" spans="1:9">
      <c r="A117" s="1063" t="s">
        <v>4011</v>
      </c>
      <c r="B117" s="1063" t="s">
        <v>4010</v>
      </c>
      <c r="C117" s="1063">
        <v>12</v>
      </c>
      <c r="D117" s="1063" t="s">
        <v>3990</v>
      </c>
      <c r="E117" s="1063" t="s">
        <v>3991</v>
      </c>
      <c r="F117" s="1063">
        <v>8</v>
      </c>
      <c r="I117" s="1063" t="s">
        <v>3847</v>
      </c>
    </row>
    <row r="118" spans="1:9">
      <c r="A118" s="1063" t="s">
        <v>4013</v>
      </c>
      <c r="B118" s="1063" t="s">
        <v>4012</v>
      </c>
      <c r="C118" s="1063">
        <v>12</v>
      </c>
      <c r="D118" s="1063" t="s">
        <v>3990</v>
      </c>
      <c r="E118" s="1063" t="s">
        <v>3991</v>
      </c>
      <c r="F118" s="1063">
        <v>9</v>
      </c>
      <c r="I118" s="1063"/>
    </row>
    <row r="119" spans="1:9">
      <c r="A119" s="1063" t="s">
        <v>4016</v>
      </c>
      <c r="B119" s="1063" t="s">
        <v>4014</v>
      </c>
      <c r="C119" s="1063">
        <v>12</v>
      </c>
      <c r="D119" s="1063" t="s">
        <v>3990</v>
      </c>
      <c r="E119" s="1063" t="s">
        <v>3991</v>
      </c>
      <c r="F119" s="1063">
        <v>10</v>
      </c>
      <c r="I119" s="1063" t="s">
        <v>4015</v>
      </c>
    </row>
    <row r="120" spans="1:9">
      <c r="A120" s="1063" t="s">
        <v>4018</v>
      </c>
      <c r="B120" s="1063" t="s">
        <v>4017</v>
      </c>
      <c r="C120" s="1063">
        <v>12</v>
      </c>
      <c r="D120" s="1063" t="s">
        <v>3990</v>
      </c>
      <c r="E120" s="1063" t="s">
        <v>3991</v>
      </c>
      <c r="F120" s="1063">
        <v>11</v>
      </c>
      <c r="I120" s="1063"/>
    </row>
    <row r="121" spans="1:9">
      <c r="A121" s="1063" t="s">
        <v>4021</v>
      </c>
      <c r="B121" s="1063" t="s">
        <v>4019</v>
      </c>
      <c r="C121" s="1063">
        <v>12</v>
      </c>
      <c r="D121" s="1063" t="s">
        <v>3990</v>
      </c>
      <c r="E121" s="1063" t="s">
        <v>3991</v>
      </c>
      <c r="F121" s="1063">
        <v>12</v>
      </c>
      <c r="I121" s="1063" t="s">
        <v>4020</v>
      </c>
    </row>
    <row r="122" spans="1:9">
      <c r="A122" s="1063" t="s">
        <v>3955</v>
      </c>
      <c r="B122" s="1063" t="s">
        <v>4022</v>
      </c>
      <c r="C122" s="1063">
        <v>12</v>
      </c>
      <c r="D122" s="1063" t="s">
        <v>3990</v>
      </c>
      <c r="E122" s="1063" t="s">
        <v>3991</v>
      </c>
      <c r="F122" s="1063">
        <v>21</v>
      </c>
      <c r="I122" s="1063" t="s">
        <v>4023</v>
      </c>
    </row>
    <row r="123" spans="1:9">
      <c r="A123" s="1063" t="s">
        <v>4026</v>
      </c>
      <c r="B123" s="1063" t="s">
        <v>4024</v>
      </c>
      <c r="C123" s="1063">
        <v>12</v>
      </c>
      <c r="D123" s="1063" t="s">
        <v>3990</v>
      </c>
      <c r="E123" s="1063" t="s">
        <v>3991</v>
      </c>
      <c r="F123" s="1063">
        <v>22</v>
      </c>
      <c r="I123" s="1063" t="s">
        <v>4025</v>
      </c>
    </row>
    <row r="124" spans="1:9">
      <c r="A124" s="1061" t="s">
        <v>3223</v>
      </c>
      <c r="B124" s="1061" t="s">
        <v>3793</v>
      </c>
      <c r="C124" s="1061">
        <v>12</v>
      </c>
      <c r="D124" s="1061" t="s">
        <v>3990</v>
      </c>
      <c r="E124" s="1061" t="s">
        <v>3991</v>
      </c>
      <c r="F124" s="1061">
        <v>99</v>
      </c>
      <c r="I124" s="1061"/>
    </row>
    <row r="125" spans="1:9">
      <c r="A125" s="1061" t="s">
        <v>4031</v>
      </c>
      <c r="B125" s="1061" t="s">
        <v>4029</v>
      </c>
      <c r="C125" s="1061">
        <v>18</v>
      </c>
      <c r="D125" s="1061" t="s">
        <v>4027</v>
      </c>
      <c r="E125" s="1061" t="s">
        <v>4028</v>
      </c>
      <c r="F125" s="1061">
        <v>1</v>
      </c>
      <c r="I125" s="1061" t="s">
        <v>4030</v>
      </c>
    </row>
    <row r="126" spans="1:9">
      <c r="A126" s="1061" t="s">
        <v>4033</v>
      </c>
      <c r="B126" s="1061" t="s">
        <v>4032</v>
      </c>
      <c r="C126" s="1061">
        <v>18</v>
      </c>
      <c r="D126" s="1061" t="s">
        <v>4027</v>
      </c>
      <c r="E126" s="1061" t="s">
        <v>4028</v>
      </c>
      <c r="F126" s="1061">
        <v>2</v>
      </c>
      <c r="I126" s="1061" t="s">
        <v>4032</v>
      </c>
    </row>
    <row r="127" spans="1:9">
      <c r="A127" s="1061" t="s">
        <v>3146</v>
      </c>
      <c r="B127" s="1061" t="s">
        <v>3827</v>
      </c>
      <c r="C127" s="1061">
        <v>18</v>
      </c>
      <c r="D127" s="1061" t="s">
        <v>4027</v>
      </c>
      <c r="E127" s="1061" t="s">
        <v>4028</v>
      </c>
      <c r="F127" s="1061">
        <v>3</v>
      </c>
      <c r="I127" s="1061" t="s">
        <v>3828</v>
      </c>
    </row>
    <row r="128" spans="1:9">
      <c r="A128" s="1061" t="s">
        <v>4034</v>
      </c>
      <c r="B128" s="1061" t="s">
        <v>3852</v>
      </c>
      <c r="C128" s="1061">
        <v>18</v>
      </c>
      <c r="D128" s="1061" t="s">
        <v>4027</v>
      </c>
      <c r="E128" s="1061" t="s">
        <v>4028</v>
      </c>
      <c r="F128" s="1061">
        <v>4</v>
      </c>
      <c r="I128" s="1061"/>
    </row>
    <row r="129" spans="1:9">
      <c r="A129" s="1061" t="s">
        <v>4035</v>
      </c>
      <c r="B129" s="1061" t="s">
        <v>4035</v>
      </c>
      <c r="C129" s="1061">
        <v>18</v>
      </c>
      <c r="D129" s="1061" t="s">
        <v>4027</v>
      </c>
      <c r="E129" s="1061" t="s">
        <v>4028</v>
      </c>
      <c r="F129" s="1061">
        <v>72</v>
      </c>
      <c r="I129" s="1061" t="s">
        <v>4035</v>
      </c>
    </row>
    <row r="130" spans="1:9">
      <c r="A130" s="1061" t="s">
        <v>3223</v>
      </c>
      <c r="B130" s="1061" t="s">
        <v>3793</v>
      </c>
      <c r="C130" s="1061">
        <v>18</v>
      </c>
      <c r="D130" s="1061" t="s">
        <v>4027</v>
      </c>
      <c r="E130" s="1061" t="s">
        <v>4028</v>
      </c>
      <c r="F130" s="1061">
        <v>99</v>
      </c>
      <c r="I130" s="1061"/>
    </row>
    <row r="131" spans="1:9">
      <c r="A131" s="1061" t="s">
        <v>3146</v>
      </c>
      <c r="B131" s="1061" t="s">
        <v>3827</v>
      </c>
      <c r="C131" s="1061">
        <v>20</v>
      </c>
      <c r="D131" s="1061" t="s">
        <v>4036</v>
      </c>
      <c r="E131" s="1061" t="s">
        <v>4037</v>
      </c>
      <c r="F131" s="1061">
        <v>1</v>
      </c>
      <c r="I131" s="1061"/>
    </row>
    <row r="132" spans="1:9">
      <c r="A132" s="1061" t="s">
        <v>4038</v>
      </c>
      <c r="B132" s="1061" t="s">
        <v>4038</v>
      </c>
      <c r="C132" s="1061">
        <v>20</v>
      </c>
      <c r="D132" s="1061" t="s">
        <v>4036</v>
      </c>
      <c r="E132" s="1061" t="s">
        <v>4037</v>
      </c>
      <c r="F132" s="1061">
        <v>2</v>
      </c>
      <c r="I132" s="1061"/>
    </row>
    <row r="133" spans="1:9">
      <c r="A133" s="1061" t="s">
        <v>4039</v>
      </c>
      <c r="B133" s="1061" t="s">
        <v>4039</v>
      </c>
      <c r="C133" s="1061">
        <v>20</v>
      </c>
      <c r="D133" s="1061" t="s">
        <v>4036</v>
      </c>
      <c r="E133" s="1061" t="s">
        <v>4037</v>
      </c>
      <c r="F133" s="1061">
        <v>3</v>
      </c>
      <c r="I133" s="1061"/>
    </row>
    <row r="134" spans="1:9">
      <c r="A134" s="1061" t="s">
        <v>3977</v>
      </c>
      <c r="B134" s="1061" t="s">
        <v>4042</v>
      </c>
      <c r="C134" s="1061">
        <v>21</v>
      </c>
      <c r="D134" s="1061" t="s">
        <v>4040</v>
      </c>
      <c r="E134" s="1061" t="s">
        <v>4041</v>
      </c>
      <c r="F134" s="1061">
        <v>1</v>
      </c>
      <c r="I134" s="1061" t="s">
        <v>4043</v>
      </c>
    </row>
    <row r="135" spans="1:9">
      <c r="A135" s="1061" t="s">
        <v>4045</v>
      </c>
      <c r="B135" s="1061" t="s">
        <v>4044</v>
      </c>
      <c r="C135" s="1061">
        <v>21</v>
      </c>
      <c r="D135" s="1061" t="s">
        <v>4040</v>
      </c>
      <c r="E135" s="1061" t="s">
        <v>4041</v>
      </c>
      <c r="F135" s="1061">
        <v>2</v>
      </c>
      <c r="I135" s="1061"/>
    </row>
    <row r="136" spans="1:9">
      <c r="A136" s="1061" t="s">
        <v>4047</v>
      </c>
      <c r="B136" s="1061" t="s">
        <v>4046</v>
      </c>
      <c r="C136" s="1061">
        <v>21</v>
      </c>
      <c r="D136" s="1061" t="s">
        <v>4040</v>
      </c>
      <c r="E136" s="1061" t="s">
        <v>4041</v>
      </c>
      <c r="F136" s="1061">
        <v>3</v>
      </c>
      <c r="I136" s="1061"/>
    </row>
    <row r="137" spans="1:9">
      <c r="A137" s="1061" t="s">
        <v>3223</v>
      </c>
      <c r="B137" s="1061" t="s">
        <v>3793</v>
      </c>
      <c r="C137" s="1061">
        <v>21</v>
      </c>
      <c r="D137" s="1061" t="s">
        <v>4040</v>
      </c>
      <c r="E137" s="1061" t="s">
        <v>4041</v>
      </c>
      <c r="F137" s="1061">
        <v>99</v>
      </c>
      <c r="I137" s="1061"/>
    </row>
    <row r="138" spans="1:9">
      <c r="A138" s="1061" t="s">
        <v>4049</v>
      </c>
      <c r="B138" s="1061" t="s">
        <v>4048</v>
      </c>
      <c r="C138" s="1061">
        <v>22</v>
      </c>
      <c r="D138" s="1061" t="s">
        <v>3145</v>
      </c>
      <c r="E138" s="1061" t="s">
        <v>3145</v>
      </c>
      <c r="F138" s="1061">
        <v>1</v>
      </c>
      <c r="I138" s="1061" t="s">
        <v>4048</v>
      </c>
    </row>
    <row r="139" spans="1:9">
      <c r="A139" s="1061" t="s">
        <v>3146</v>
      </c>
      <c r="B139" s="1061" t="s">
        <v>3827</v>
      </c>
      <c r="C139" s="1061">
        <v>22</v>
      </c>
      <c r="D139" s="1061" t="s">
        <v>3145</v>
      </c>
      <c r="E139" s="1061" t="s">
        <v>3145</v>
      </c>
      <c r="F139" s="1061">
        <v>2</v>
      </c>
      <c r="I139" s="1061" t="s">
        <v>3828</v>
      </c>
    </row>
    <row r="140" spans="1:9">
      <c r="A140" s="1061" t="s">
        <v>4052</v>
      </c>
      <c r="B140" s="1061" t="s">
        <v>4050</v>
      </c>
      <c r="C140" s="1061">
        <v>22</v>
      </c>
      <c r="D140" s="1061" t="s">
        <v>3145</v>
      </c>
      <c r="E140" s="1061" t="s">
        <v>3145</v>
      </c>
      <c r="F140" s="1061">
        <v>22</v>
      </c>
      <c r="I140" s="1061" t="s">
        <v>4051</v>
      </c>
    </row>
    <row r="141" spans="1:9">
      <c r="A141" s="1061" t="s">
        <v>3223</v>
      </c>
      <c r="B141" s="1061" t="s">
        <v>3793</v>
      </c>
      <c r="C141" s="1061">
        <v>22</v>
      </c>
      <c r="D141" s="1061" t="s">
        <v>3145</v>
      </c>
      <c r="E141" s="1061" t="s">
        <v>3145</v>
      </c>
      <c r="F141" s="1061">
        <v>99</v>
      </c>
      <c r="I141" s="1061"/>
    </row>
    <row r="142" spans="1:9">
      <c r="A142" s="1061" t="s">
        <v>4056</v>
      </c>
      <c r="B142" s="1061" t="s">
        <v>4054</v>
      </c>
      <c r="C142" s="1061">
        <v>40</v>
      </c>
      <c r="D142" s="1061" t="s">
        <v>3308</v>
      </c>
      <c r="E142" s="1061" t="s">
        <v>4053</v>
      </c>
      <c r="F142" s="1061">
        <v>1</v>
      </c>
      <c r="I142" s="1061" t="s">
        <v>4055</v>
      </c>
    </row>
    <row r="143" spans="1:9">
      <c r="A143" s="1061" t="s">
        <v>4059</v>
      </c>
      <c r="B143" s="1061" t="s">
        <v>4057</v>
      </c>
      <c r="C143" s="1061">
        <v>40</v>
      </c>
      <c r="D143" s="1061" t="s">
        <v>3308</v>
      </c>
      <c r="E143" s="1061" t="s">
        <v>4053</v>
      </c>
      <c r="F143" s="1061">
        <v>2</v>
      </c>
      <c r="I143" s="1061" t="s">
        <v>4058</v>
      </c>
    </row>
    <row r="144" spans="1:9">
      <c r="A144" s="1061" t="s">
        <v>3146</v>
      </c>
      <c r="B144" s="1061" t="s">
        <v>3827</v>
      </c>
      <c r="C144" s="1061">
        <v>40</v>
      </c>
      <c r="D144" s="1061" t="s">
        <v>3308</v>
      </c>
      <c r="E144" s="1061" t="s">
        <v>4053</v>
      </c>
      <c r="F144" s="1061">
        <v>3</v>
      </c>
      <c r="I144" s="1061" t="s">
        <v>3828</v>
      </c>
    </row>
    <row r="145" spans="1:9">
      <c r="A145" s="1061" t="s">
        <v>4062</v>
      </c>
      <c r="B145" s="1061" t="s">
        <v>4060</v>
      </c>
      <c r="C145" s="1061">
        <v>40</v>
      </c>
      <c r="D145" s="1061" t="s">
        <v>3308</v>
      </c>
      <c r="E145" s="1061" t="s">
        <v>4053</v>
      </c>
      <c r="F145" s="1061">
        <v>4</v>
      </c>
      <c r="I145" s="1061" t="s">
        <v>4061</v>
      </c>
    </row>
    <row r="146" spans="1:9">
      <c r="A146" s="1061" t="s">
        <v>4065</v>
      </c>
      <c r="B146" s="1061" t="s">
        <v>4063</v>
      </c>
      <c r="C146" s="1061">
        <v>40</v>
      </c>
      <c r="D146" s="1061" t="s">
        <v>3308</v>
      </c>
      <c r="E146" s="1061" t="s">
        <v>4053</v>
      </c>
      <c r="F146" s="1061">
        <v>5</v>
      </c>
      <c r="I146" s="1061" t="s">
        <v>4064</v>
      </c>
    </row>
    <row r="147" spans="1:9">
      <c r="A147" s="1061" t="s">
        <v>4068</v>
      </c>
      <c r="B147" s="1061" t="s">
        <v>4066</v>
      </c>
      <c r="C147" s="1061">
        <v>40</v>
      </c>
      <c r="D147" s="1061" t="s">
        <v>3308</v>
      </c>
      <c r="E147" s="1061" t="s">
        <v>4053</v>
      </c>
      <c r="F147" s="1061">
        <v>6</v>
      </c>
      <c r="I147" s="1061" t="s">
        <v>4067</v>
      </c>
    </row>
    <row r="148" spans="1:9">
      <c r="A148" s="1061" t="s">
        <v>4071</v>
      </c>
      <c r="B148" s="1061" t="s">
        <v>4069</v>
      </c>
      <c r="C148" s="1061">
        <v>40</v>
      </c>
      <c r="D148" s="1061" t="s">
        <v>3308</v>
      </c>
      <c r="E148" s="1061" t="s">
        <v>4053</v>
      </c>
      <c r="F148" s="1061">
        <v>7</v>
      </c>
      <c r="I148" s="1061" t="s">
        <v>4070</v>
      </c>
    </row>
    <row r="149" spans="1:9">
      <c r="A149" s="1061" t="s">
        <v>4074</v>
      </c>
      <c r="B149" s="1061" t="s">
        <v>4072</v>
      </c>
      <c r="C149" s="1061">
        <v>40</v>
      </c>
      <c r="D149" s="1061" t="s">
        <v>3308</v>
      </c>
      <c r="E149" s="1061" t="s">
        <v>4053</v>
      </c>
      <c r="F149" s="1061">
        <v>8</v>
      </c>
      <c r="I149" s="1061" t="s">
        <v>4073</v>
      </c>
    </row>
    <row r="150" spans="1:9">
      <c r="A150" s="1061" t="s">
        <v>4077</v>
      </c>
      <c r="B150" s="1061" t="s">
        <v>4075</v>
      </c>
      <c r="C150" s="1061">
        <v>40</v>
      </c>
      <c r="D150" s="1061" t="s">
        <v>3308</v>
      </c>
      <c r="E150" s="1061" t="s">
        <v>4053</v>
      </c>
      <c r="F150" s="1061">
        <v>9</v>
      </c>
      <c r="I150" s="1061" t="s">
        <v>4076</v>
      </c>
    </row>
    <row r="151" spans="1:9">
      <c r="A151" s="1061" t="s">
        <v>3309</v>
      </c>
      <c r="B151" s="1061" t="s">
        <v>4078</v>
      </c>
      <c r="C151" s="1061">
        <v>40</v>
      </c>
      <c r="D151" s="1061" t="s">
        <v>3308</v>
      </c>
      <c r="E151" s="1061" t="s">
        <v>4053</v>
      </c>
      <c r="F151" s="1061">
        <v>10</v>
      </c>
      <c r="I151" s="1061" t="s">
        <v>4079</v>
      </c>
    </row>
    <row r="152" spans="1:9">
      <c r="A152" s="1061" t="s">
        <v>4082</v>
      </c>
      <c r="B152" s="1061" t="s">
        <v>4080</v>
      </c>
      <c r="C152" s="1061">
        <v>40</v>
      </c>
      <c r="D152" s="1061" t="s">
        <v>3308</v>
      </c>
      <c r="E152" s="1061" t="s">
        <v>4053</v>
      </c>
      <c r="F152" s="1061">
        <v>11</v>
      </c>
      <c r="I152" s="1061" t="s">
        <v>4081</v>
      </c>
    </row>
    <row r="153" spans="1:9">
      <c r="A153" s="1061" t="s">
        <v>4085</v>
      </c>
      <c r="B153" s="1061" t="s">
        <v>4083</v>
      </c>
      <c r="C153" s="1061">
        <v>40</v>
      </c>
      <c r="D153" s="1061" t="s">
        <v>3308</v>
      </c>
      <c r="E153" s="1061" t="s">
        <v>4053</v>
      </c>
      <c r="F153" s="1061">
        <v>12</v>
      </c>
      <c r="I153" s="1061" t="s">
        <v>4084</v>
      </c>
    </row>
    <row r="154" spans="1:9">
      <c r="A154" s="1061" t="s">
        <v>4088</v>
      </c>
      <c r="B154" s="1061" t="s">
        <v>4086</v>
      </c>
      <c r="C154" s="1061">
        <v>40</v>
      </c>
      <c r="D154" s="1061" t="s">
        <v>3308</v>
      </c>
      <c r="E154" s="1061" t="s">
        <v>4053</v>
      </c>
      <c r="F154" s="1061">
        <v>13</v>
      </c>
      <c r="I154" s="1061" t="s">
        <v>4087</v>
      </c>
    </row>
    <row r="155" spans="1:9">
      <c r="A155" s="1061" t="s">
        <v>4091</v>
      </c>
      <c r="B155" s="1061" t="s">
        <v>4089</v>
      </c>
      <c r="C155" s="1061">
        <v>40</v>
      </c>
      <c r="D155" s="1061" t="s">
        <v>3308</v>
      </c>
      <c r="E155" s="1061" t="s">
        <v>4053</v>
      </c>
      <c r="F155" s="1061">
        <v>14</v>
      </c>
      <c r="I155" s="1061" t="s">
        <v>4090</v>
      </c>
    </row>
    <row r="156" spans="1:9">
      <c r="A156" s="1061" t="s">
        <v>3906</v>
      </c>
      <c r="B156" s="1061" t="s">
        <v>3944</v>
      </c>
      <c r="C156" s="1061">
        <v>40</v>
      </c>
      <c r="D156" s="1061" t="s">
        <v>3308</v>
      </c>
      <c r="E156" s="1061" t="s">
        <v>4053</v>
      </c>
      <c r="F156" s="1061">
        <v>15</v>
      </c>
      <c r="I156" s="1061" t="s">
        <v>3945</v>
      </c>
    </row>
    <row r="157" spans="1:9">
      <c r="A157" s="1061" t="s">
        <v>3223</v>
      </c>
      <c r="B157" s="1061" t="s">
        <v>3793</v>
      </c>
      <c r="C157" s="1061">
        <v>40</v>
      </c>
      <c r="D157" s="1061" t="s">
        <v>3308</v>
      </c>
      <c r="E157" s="1061" t="s">
        <v>4053</v>
      </c>
      <c r="F157" s="1061">
        <v>99</v>
      </c>
      <c r="I157" s="1061" t="s">
        <v>4092</v>
      </c>
    </row>
    <row r="158" spans="1:9">
      <c r="A158" s="1061" t="s">
        <v>4096</v>
      </c>
      <c r="B158" s="1061" t="s">
        <v>4095</v>
      </c>
      <c r="C158" s="1061">
        <v>50</v>
      </c>
      <c r="D158" s="1061" t="s">
        <v>4093</v>
      </c>
      <c r="E158" s="1061" t="s">
        <v>4094</v>
      </c>
      <c r="F158" s="1061">
        <v>1</v>
      </c>
      <c r="I158" s="1061" t="s">
        <v>4095</v>
      </c>
    </row>
    <row r="159" spans="1:9">
      <c r="A159" s="1061" t="s">
        <v>4099</v>
      </c>
      <c r="B159" s="1061" t="s">
        <v>4097</v>
      </c>
      <c r="C159" s="1061">
        <v>50</v>
      </c>
      <c r="D159" s="1061" t="s">
        <v>4093</v>
      </c>
      <c r="E159" s="1061" t="s">
        <v>4094</v>
      </c>
      <c r="F159" s="1061">
        <v>2</v>
      </c>
      <c r="I159" s="1061" t="s">
        <v>4098</v>
      </c>
    </row>
    <row r="160" spans="1:9">
      <c r="A160" s="1061" t="s">
        <v>4102</v>
      </c>
      <c r="B160" s="1061" t="s">
        <v>4100</v>
      </c>
      <c r="C160" s="1061">
        <v>50</v>
      </c>
      <c r="D160" s="1061" t="s">
        <v>4093</v>
      </c>
      <c r="E160" s="1061" t="s">
        <v>4094</v>
      </c>
      <c r="F160" s="1061">
        <v>4</v>
      </c>
      <c r="I160" s="1061" t="s">
        <v>4101</v>
      </c>
    </row>
    <row r="161" spans="1:9">
      <c r="A161" s="1061" t="s">
        <v>3146</v>
      </c>
      <c r="B161" s="1061" t="s">
        <v>4103</v>
      </c>
      <c r="C161" s="1061">
        <v>50</v>
      </c>
      <c r="D161" s="1061" t="s">
        <v>4093</v>
      </c>
      <c r="E161" s="1061" t="s">
        <v>4094</v>
      </c>
      <c r="F161" s="1061">
        <v>5</v>
      </c>
      <c r="I161" s="1061" t="s">
        <v>4104</v>
      </c>
    </row>
    <row r="162" spans="1:9">
      <c r="A162" s="1061" t="s">
        <v>4107</v>
      </c>
      <c r="B162" s="1061" t="s">
        <v>4105</v>
      </c>
      <c r="C162" s="1061">
        <v>50</v>
      </c>
      <c r="D162" s="1061" t="s">
        <v>4093</v>
      </c>
      <c r="E162" s="1061" t="s">
        <v>4094</v>
      </c>
      <c r="F162" s="1061">
        <v>6</v>
      </c>
      <c r="I162" s="1061" t="s">
        <v>4106</v>
      </c>
    </row>
    <row r="163" spans="1:9">
      <c r="A163" s="1061" t="s">
        <v>4110</v>
      </c>
      <c r="B163" s="1061" t="s">
        <v>4108</v>
      </c>
      <c r="C163" s="1061">
        <v>50</v>
      </c>
      <c r="D163" s="1061" t="s">
        <v>4093</v>
      </c>
      <c r="E163" s="1061" t="s">
        <v>4094</v>
      </c>
      <c r="F163" s="1061">
        <v>7</v>
      </c>
      <c r="I163" s="1061" t="s">
        <v>4109</v>
      </c>
    </row>
    <row r="164" spans="1:9">
      <c r="A164" s="1061" t="s">
        <v>4113</v>
      </c>
      <c r="B164" s="1061" t="s">
        <v>4111</v>
      </c>
      <c r="C164" s="1061">
        <v>50</v>
      </c>
      <c r="D164" s="1061" t="s">
        <v>4093</v>
      </c>
      <c r="E164" s="1061" t="s">
        <v>4094</v>
      </c>
      <c r="F164" s="1061">
        <v>8</v>
      </c>
      <c r="I164" s="1061" t="s">
        <v>4112</v>
      </c>
    </row>
    <row r="165" spans="1:9">
      <c r="A165" s="1061" t="s">
        <v>4116</v>
      </c>
      <c r="B165" s="1061" t="s">
        <v>4114</v>
      </c>
      <c r="C165" s="1061">
        <v>50</v>
      </c>
      <c r="D165" s="1061" t="s">
        <v>4093</v>
      </c>
      <c r="E165" s="1061" t="s">
        <v>4094</v>
      </c>
      <c r="F165" s="1061">
        <v>9</v>
      </c>
      <c r="I165" s="1061" t="s">
        <v>4115</v>
      </c>
    </row>
    <row r="166" spans="1:9">
      <c r="A166" s="1061" t="s">
        <v>4119</v>
      </c>
      <c r="B166" s="1061" t="s">
        <v>4117</v>
      </c>
      <c r="C166" s="1061">
        <v>50</v>
      </c>
      <c r="D166" s="1061" t="s">
        <v>4093</v>
      </c>
      <c r="E166" s="1061" t="s">
        <v>4094</v>
      </c>
      <c r="F166" s="1061">
        <v>10</v>
      </c>
      <c r="I166" s="1061" t="s">
        <v>4118</v>
      </c>
    </row>
    <row r="167" spans="1:9">
      <c r="A167" s="1061" t="s">
        <v>4122</v>
      </c>
      <c r="B167" s="1061" t="s">
        <v>4120</v>
      </c>
      <c r="C167" s="1061">
        <v>50</v>
      </c>
      <c r="D167" s="1061" t="s">
        <v>4093</v>
      </c>
      <c r="E167" s="1061" t="s">
        <v>4094</v>
      </c>
      <c r="F167" s="1061">
        <v>11</v>
      </c>
      <c r="I167" s="1061" t="s">
        <v>4121</v>
      </c>
    </row>
    <row r="168" spans="1:9">
      <c r="A168" s="1061" t="s">
        <v>4125</v>
      </c>
      <c r="B168" s="1061" t="s">
        <v>4123</v>
      </c>
      <c r="C168" s="1061">
        <v>50</v>
      </c>
      <c r="D168" s="1061" t="s">
        <v>4093</v>
      </c>
      <c r="E168" s="1061" t="s">
        <v>4094</v>
      </c>
      <c r="F168" s="1061">
        <v>12</v>
      </c>
      <c r="I168" s="1061" t="s">
        <v>4124</v>
      </c>
    </row>
    <row r="169" spans="1:9">
      <c r="A169" s="1061" t="s">
        <v>4126</v>
      </c>
      <c r="B169" s="1061" t="s">
        <v>3784</v>
      </c>
      <c r="C169" s="1061">
        <v>50</v>
      </c>
      <c r="D169" s="1061" t="s">
        <v>4093</v>
      </c>
      <c r="E169" s="1061" t="s">
        <v>4094</v>
      </c>
      <c r="F169" s="1061">
        <v>13</v>
      </c>
      <c r="I169" s="1061" t="s">
        <v>3785</v>
      </c>
    </row>
    <row r="170" spans="1:9">
      <c r="A170" s="1061" t="s">
        <v>4129</v>
      </c>
      <c r="B170" s="1061" t="s">
        <v>4127</v>
      </c>
      <c r="C170" s="1061">
        <v>50</v>
      </c>
      <c r="D170" s="1061" t="s">
        <v>4093</v>
      </c>
      <c r="E170" s="1061" t="s">
        <v>4094</v>
      </c>
      <c r="F170" s="1061">
        <v>14</v>
      </c>
      <c r="I170" s="1061" t="s">
        <v>4128</v>
      </c>
    </row>
    <row r="171" spans="1:9">
      <c r="A171" s="1061" t="s">
        <v>4132</v>
      </c>
      <c r="B171" s="1061" t="s">
        <v>4130</v>
      </c>
      <c r="C171" s="1061">
        <v>50</v>
      </c>
      <c r="D171" s="1061" t="s">
        <v>4093</v>
      </c>
      <c r="E171" s="1061" t="s">
        <v>4094</v>
      </c>
      <c r="F171" s="1061">
        <v>15</v>
      </c>
      <c r="I171" s="1061" t="s">
        <v>4131</v>
      </c>
    </row>
    <row r="172" spans="1:9">
      <c r="A172" s="1061" t="s">
        <v>3946</v>
      </c>
      <c r="B172" s="1061" t="s">
        <v>3944</v>
      </c>
      <c r="C172" s="1061">
        <v>50</v>
      </c>
      <c r="D172" s="1061" t="s">
        <v>4093</v>
      </c>
      <c r="E172" s="1061" t="s">
        <v>4094</v>
      </c>
      <c r="F172" s="1061">
        <v>16</v>
      </c>
      <c r="I172" s="1061" t="s">
        <v>3945</v>
      </c>
    </row>
    <row r="173" spans="1:9">
      <c r="A173" s="1061" t="s">
        <v>4135</v>
      </c>
      <c r="B173" s="1061" t="s">
        <v>4133</v>
      </c>
      <c r="C173" s="1061">
        <v>50</v>
      </c>
      <c r="D173" s="1061" t="s">
        <v>4093</v>
      </c>
      <c r="E173" s="1061" t="s">
        <v>4094</v>
      </c>
      <c r="F173" s="1061">
        <v>18</v>
      </c>
      <c r="I173" s="1061" t="s">
        <v>4134</v>
      </c>
    </row>
    <row r="174" spans="1:9">
      <c r="A174" s="1061" t="s">
        <v>3848</v>
      </c>
      <c r="B174" s="1061" t="s">
        <v>3781</v>
      </c>
      <c r="C174" s="1061">
        <v>50</v>
      </c>
      <c r="D174" s="1061" t="s">
        <v>4093</v>
      </c>
      <c r="E174" s="1061" t="s">
        <v>4094</v>
      </c>
      <c r="F174" s="1061">
        <v>19</v>
      </c>
      <c r="I174" s="1061" t="s">
        <v>3782</v>
      </c>
    </row>
    <row r="175" spans="1:9">
      <c r="A175" s="1061" t="s">
        <v>4137</v>
      </c>
      <c r="B175" s="1061" t="s">
        <v>4136</v>
      </c>
      <c r="C175" s="1061">
        <v>50</v>
      </c>
      <c r="D175" s="1061" t="s">
        <v>4093</v>
      </c>
      <c r="E175" s="1061" t="s">
        <v>4094</v>
      </c>
      <c r="F175" s="1061">
        <v>20</v>
      </c>
      <c r="I175" s="1061"/>
    </row>
    <row r="176" spans="1:9">
      <c r="A176" s="1061" t="s">
        <v>4139</v>
      </c>
      <c r="B176" s="1061" t="s">
        <v>4138</v>
      </c>
      <c r="C176" s="1061">
        <v>50</v>
      </c>
      <c r="D176" s="1061" t="s">
        <v>4093</v>
      </c>
      <c r="E176" s="1061" t="s">
        <v>4094</v>
      </c>
      <c r="F176" s="1061">
        <v>21</v>
      </c>
      <c r="I176" s="1061"/>
    </row>
    <row r="177" spans="1:9">
      <c r="A177" s="1061" t="s">
        <v>4141</v>
      </c>
      <c r="B177" s="1061" t="s">
        <v>4140</v>
      </c>
      <c r="C177" s="1061">
        <v>50</v>
      </c>
      <c r="D177" s="1061" t="s">
        <v>4093</v>
      </c>
      <c r="E177" s="1061" t="s">
        <v>4094</v>
      </c>
      <c r="F177" s="1061">
        <v>22</v>
      </c>
      <c r="I177" s="1061" t="s">
        <v>3853</v>
      </c>
    </row>
    <row r="178" spans="1:9">
      <c r="A178" s="1061" t="s">
        <v>3223</v>
      </c>
      <c r="B178" s="1061" t="s">
        <v>3793</v>
      </c>
      <c r="C178" s="1061">
        <v>50</v>
      </c>
      <c r="D178" s="1061" t="s">
        <v>4093</v>
      </c>
      <c r="E178" s="1061" t="s">
        <v>4094</v>
      </c>
      <c r="F178" s="1061">
        <v>99</v>
      </c>
      <c r="I178" s="1061"/>
    </row>
    <row r="179" spans="1:9">
      <c r="A179" s="1060" t="s">
        <v>4145</v>
      </c>
      <c r="B179" s="1062" t="s">
        <v>4144</v>
      </c>
      <c r="C179" s="1062">
        <v>61</v>
      </c>
      <c r="D179" s="1062" t="s">
        <v>4142</v>
      </c>
      <c r="E179" s="1060" t="s">
        <v>4143</v>
      </c>
      <c r="F179" s="1062">
        <v>1</v>
      </c>
      <c r="I179" s="1060" t="s">
        <v>4058</v>
      </c>
    </row>
    <row r="180" spans="1:9">
      <c r="A180" s="1060" t="s">
        <v>3146</v>
      </c>
      <c r="B180" s="1062" t="s">
        <v>4146</v>
      </c>
      <c r="C180" s="1062">
        <v>61</v>
      </c>
      <c r="D180" s="1062" t="s">
        <v>4142</v>
      </c>
      <c r="E180" s="1060" t="s">
        <v>4143</v>
      </c>
      <c r="F180" s="1062">
        <v>2</v>
      </c>
      <c r="I180" s="1060" t="s">
        <v>3828</v>
      </c>
    </row>
    <row r="181" spans="1:9">
      <c r="A181" s="1060" t="s">
        <v>4126</v>
      </c>
      <c r="B181" s="1062" t="s">
        <v>4147</v>
      </c>
      <c r="C181" s="1062">
        <v>61</v>
      </c>
      <c r="D181" s="1062" t="s">
        <v>4142</v>
      </c>
      <c r="E181" s="1060" t="s">
        <v>4143</v>
      </c>
      <c r="F181" s="1062">
        <v>3</v>
      </c>
      <c r="I181" s="1060" t="s">
        <v>4055</v>
      </c>
    </row>
    <row r="182" spans="1:9">
      <c r="A182" s="1060" t="s">
        <v>3848</v>
      </c>
      <c r="B182" s="1062" t="s">
        <v>4148</v>
      </c>
      <c r="C182" s="1062">
        <v>61</v>
      </c>
      <c r="D182" s="1062" t="s">
        <v>4142</v>
      </c>
      <c r="E182" s="1060" t="s">
        <v>4143</v>
      </c>
      <c r="F182" s="1062">
        <v>4</v>
      </c>
      <c r="I182" s="1060" t="s">
        <v>3782</v>
      </c>
    </row>
    <row r="183" spans="1:9">
      <c r="A183" s="1060" t="s">
        <v>3223</v>
      </c>
      <c r="B183" s="1062" t="s">
        <v>4149</v>
      </c>
      <c r="C183" s="1062">
        <v>61</v>
      </c>
      <c r="D183" s="1062" t="s">
        <v>4142</v>
      </c>
      <c r="E183" s="1060" t="s">
        <v>4143</v>
      </c>
      <c r="F183" s="1062">
        <v>99</v>
      </c>
      <c r="I183" s="1060" t="s">
        <v>4092</v>
      </c>
    </row>
    <row r="184" spans="1:9">
      <c r="A184" s="1061" t="s">
        <v>4153</v>
      </c>
      <c r="B184" s="1061" t="s">
        <v>4152</v>
      </c>
      <c r="C184" s="1061">
        <v>68</v>
      </c>
      <c r="D184" s="1061" t="s">
        <v>4150</v>
      </c>
      <c r="E184" s="1061" t="s">
        <v>4151</v>
      </c>
      <c r="F184" s="1061">
        <v>1</v>
      </c>
      <c r="I184" s="1061"/>
    </row>
    <row r="185" spans="1:9">
      <c r="A185" s="1061" t="s">
        <v>3146</v>
      </c>
      <c r="B185" s="1061" t="s">
        <v>3827</v>
      </c>
      <c r="C185" s="1061">
        <v>68</v>
      </c>
      <c r="D185" s="1061" t="s">
        <v>4150</v>
      </c>
      <c r="E185" s="1061" t="s">
        <v>4151</v>
      </c>
      <c r="F185" s="1061">
        <v>2</v>
      </c>
      <c r="I185" s="1061"/>
    </row>
    <row r="186" spans="1:9">
      <c r="A186" s="1061" t="s">
        <v>4154</v>
      </c>
      <c r="B186" s="1061" t="s">
        <v>4057</v>
      </c>
      <c r="C186" s="1061">
        <v>68</v>
      </c>
      <c r="D186" s="1061" t="s">
        <v>4150</v>
      </c>
      <c r="E186" s="1061" t="s">
        <v>4151</v>
      </c>
      <c r="F186" s="1061">
        <v>3</v>
      </c>
      <c r="I186" s="1061"/>
    </row>
    <row r="187" spans="1:9">
      <c r="A187" s="1061" t="s">
        <v>4156</v>
      </c>
      <c r="B187" s="1061" t="s">
        <v>4155</v>
      </c>
      <c r="C187" s="1061">
        <v>68</v>
      </c>
      <c r="D187" s="1061" t="s">
        <v>4150</v>
      </c>
      <c r="E187" s="1061" t="s">
        <v>4151</v>
      </c>
      <c r="F187" s="1061">
        <v>4</v>
      </c>
      <c r="I187" s="1061"/>
    </row>
    <row r="188" spans="1:9">
      <c r="A188" s="1061" t="s">
        <v>4157</v>
      </c>
      <c r="B188" s="1061" t="s">
        <v>4054</v>
      </c>
      <c r="C188" s="1061">
        <v>68</v>
      </c>
      <c r="D188" s="1061" t="s">
        <v>4150</v>
      </c>
      <c r="E188" s="1061" t="s">
        <v>4151</v>
      </c>
      <c r="F188" s="1061">
        <v>5</v>
      </c>
      <c r="I188" s="1061"/>
    </row>
    <row r="189" spans="1:9">
      <c r="A189" s="1061" t="s">
        <v>4158</v>
      </c>
      <c r="B189" s="1061" t="s">
        <v>4158</v>
      </c>
      <c r="C189" s="1061">
        <v>68</v>
      </c>
      <c r="D189" s="1061" t="s">
        <v>4150</v>
      </c>
      <c r="E189" s="1061" t="s">
        <v>4151</v>
      </c>
      <c r="F189" s="1061">
        <v>6</v>
      </c>
      <c r="I189" s="1061"/>
    </row>
    <row r="190" spans="1:9">
      <c r="A190" s="1061" t="s">
        <v>4159</v>
      </c>
      <c r="B190" s="1061" t="s">
        <v>4010</v>
      </c>
      <c r="C190" s="1061">
        <v>68</v>
      </c>
      <c r="D190" s="1061" t="s">
        <v>4150</v>
      </c>
      <c r="E190" s="1061" t="s">
        <v>4151</v>
      </c>
      <c r="F190" s="1061">
        <v>7</v>
      </c>
      <c r="I190" s="1061"/>
    </row>
    <row r="191" spans="1:9">
      <c r="A191" s="1061" t="s">
        <v>4160</v>
      </c>
      <c r="B191" s="1061" t="s">
        <v>4120</v>
      </c>
      <c r="C191" s="1061">
        <v>68</v>
      </c>
      <c r="D191" s="1061" t="s">
        <v>4150</v>
      </c>
      <c r="E191" s="1061" t="s">
        <v>4151</v>
      </c>
      <c r="F191" s="1061">
        <v>8</v>
      </c>
      <c r="I191" s="1061"/>
    </row>
    <row r="192" spans="1:9">
      <c r="A192" s="1061" t="s">
        <v>4162</v>
      </c>
      <c r="B192" s="1061" t="s">
        <v>4161</v>
      </c>
      <c r="C192" s="1061">
        <v>68</v>
      </c>
      <c r="D192" s="1061" t="s">
        <v>4150</v>
      </c>
      <c r="E192" s="1061" t="s">
        <v>4151</v>
      </c>
      <c r="F192" s="1061">
        <v>9</v>
      </c>
      <c r="I192" s="1061"/>
    </row>
    <row r="193" spans="1:9">
      <c r="A193" s="1061" t="s">
        <v>4164</v>
      </c>
      <c r="B193" s="1061" t="s">
        <v>4163</v>
      </c>
      <c r="C193" s="1061">
        <v>68</v>
      </c>
      <c r="D193" s="1061" t="s">
        <v>4150</v>
      </c>
      <c r="E193" s="1061" t="s">
        <v>4151</v>
      </c>
      <c r="F193" s="1061">
        <v>10</v>
      </c>
      <c r="I193" s="1061"/>
    </row>
    <row r="194" spans="1:9">
      <c r="A194" s="1061" t="s">
        <v>4166</v>
      </c>
      <c r="B194" s="1061" t="s">
        <v>4165</v>
      </c>
      <c r="C194" s="1061">
        <v>68</v>
      </c>
      <c r="D194" s="1061" t="s">
        <v>4150</v>
      </c>
      <c r="E194" s="1061" t="s">
        <v>4151</v>
      </c>
      <c r="F194" s="1061">
        <v>11</v>
      </c>
      <c r="I194" s="1061"/>
    </row>
    <row r="195" spans="1:9">
      <c r="A195" s="1061" t="s">
        <v>4167</v>
      </c>
      <c r="B195" s="1061" t="s">
        <v>4123</v>
      </c>
      <c r="C195" s="1061">
        <v>68</v>
      </c>
      <c r="D195" s="1061" t="s">
        <v>4150</v>
      </c>
      <c r="E195" s="1061" t="s">
        <v>4151</v>
      </c>
      <c r="F195" s="1061">
        <v>12</v>
      </c>
      <c r="I195" s="1061"/>
    </row>
    <row r="196" spans="1:9">
      <c r="A196" s="1061" t="s">
        <v>4168</v>
      </c>
      <c r="B196" s="1061" t="s">
        <v>4168</v>
      </c>
      <c r="C196" s="1061">
        <v>68</v>
      </c>
      <c r="D196" s="1061" t="s">
        <v>4150</v>
      </c>
      <c r="E196" s="1061" t="s">
        <v>4151</v>
      </c>
      <c r="F196" s="1061">
        <v>13</v>
      </c>
      <c r="I196" s="1061"/>
    </row>
    <row r="197" spans="1:9">
      <c r="A197" s="1061" t="s">
        <v>4169</v>
      </c>
      <c r="B197" s="1061" t="s">
        <v>4169</v>
      </c>
      <c r="C197" s="1061">
        <v>68</v>
      </c>
      <c r="D197" s="1061" t="s">
        <v>4150</v>
      </c>
      <c r="E197" s="1061" t="s">
        <v>4151</v>
      </c>
      <c r="F197" s="1061">
        <v>14</v>
      </c>
      <c r="I197" s="1061"/>
    </row>
    <row r="198" spans="1:9">
      <c r="A198" s="1061" t="s">
        <v>4171</v>
      </c>
      <c r="B198" s="1061" t="s">
        <v>4170</v>
      </c>
      <c r="C198" s="1061">
        <v>68</v>
      </c>
      <c r="D198" s="1061" t="s">
        <v>4150</v>
      </c>
      <c r="E198" s="1061" t="s">
        <v>4151</v>
      </c>
      <c r="F198" s="1061">
        <v>15</v>
      </c>
      <c r="I198" s="1061"/>
    </row>
    <row r="199" spans="1:9">
      <c r="A199" s="1061" t="s">
        <v>4173</v>
      </c>
      <c r="B199" s="1061" t="s">
        <v>4172</v>
      </c>
      <c r="C199" s="1061">
        <v>68</v>
      </c>
      <c r="D199" s="1061" t="s">
        <v>4150</v>
      </c>
      <c r="E199" s="1061" t="s">
        <v>4151</v>
      </c>
      <c r="F199" s="1061">
        <v>16</v>
      </c>
      <c r="I199" s="1061"/>
    </row>
    <row r="200" spans="1:9">
      <c r="A200" s="1061" t="s">
        <v>3163</v>
      </c>
      <c r="B200" s="1061" t="s">
        <v>3163</v>
      </c>
      <c r="C200" s="1061">
        <v>68</v>
      </c>
      <c r="D200" s="1061" t="s">
        <v>4150</v>
      </c>
      <c r="E200" s="1061" t="s">
        <v>4151</v>
      </c>
      <c r="F200" s="1061">
        <v>99</v>
      </c>
      <c r="I200" s="1061"/>
    </row>
    <row r="201" spans="1:9">
      <c r="A201" s="1061" t="s">
        <v>4177</v>
      </c>
      <c r="B201" s="1061" t="s">
        <v>4175</v>
      </c>
      <c r="C201" s="1061">
        <v>301</v>
      </c>
      <c r="D201" s="1061" t="s">
        <v>4174</v>
      </c>
      <c r="E201" s="1061" t="s">
        <v>4174</v>
      </c>
      <c r="F201" s="1061">
        <v>1</v>
      </c>
      <c r="I201" s="1061" t="s">
        <v>4176</v>
      </c>
    </row>
    <row r="202" spans="1:9">
      <c r="A202" s="1061" t="s">
        <v>4180</v>
      </c>
      <c r="B202" s="1061" t="s">
        <v>4178</v>
      </c>
      <c r="C202" s="1061">
        <v>301</v>
      </c>
      <c r="D202" s="1061" t="s">
        <v>4174</v>
      </c>
      <c r="E202" s="1061" t="s">
        <v>4174</v>
      </c>
      <c r="F202" s="1061">
        <v>2</v>
      </c>
      <c r="I202" s="1061" t="s">
        <v>4179</v>
      </c>
    </row>
    <row r="203" spans="1:9" ht="15.75">
      <c r="A203" s="1064" t="s">
        <v>4183</v>
      </c>
      <c r="B203" s="1064" t="s">
        <v>4181</v>
      </c>
      <c r="C203" s="1061">
        <v>301</v>
      </c>
      <c r="D203" s="1061" t="s">
        <v>4174</v>
      </c>
      <c r="E203" s="1061" t="s">
        <v>4174</v>
      </c>
      <c r="F203" s="1061">
        <v>3</v>
      </c>
      <c r="I203" s="1064" t="s">
        <v>4182</v>
      </c>
    </row>
    <row r="204" spans="1:9">
      <c r="A204" s="1061" t="s">
        <v>4145</v>
      </c>
      <c r="B204" s="1061" t="s">
        <v>4184</v>
      </c>
      <c r="C204" s="1061">
        <v>301</v>
      </c>
      <c r="D204" s="1061" t="s">
        <v>4174</v>
      </c>
      <c r="E204" s="1061" t="s">
        <v>4174</v>
      </c>
      <c r="F204" s="1061">
        <v>4</v>
      </c>
      <c r="I204" s="1061" t="s">
        <v>4185</v>
      </c>
    </row>
    <row r="205" spans="1:9">
      <c r="A205" s="1061" t="s">
        <v>4188</v>
      </c>
      <c r="B205" s="1061" t="s">
        <v>4186</v>
      </c>
      <c r="C205" s="1061">
        <v>301</v>
      </c>
      <c r="D205" s="1061" t="s">
        <v>4174</v>
      </c>
      <c r="E205" s="1061" t="s">
        <v>4174</v>
      </c>
      <c r="F205" s="1061">
        <v>6</v>
      </c>
      <c r="I205" s="1061" t="s">
        <v>4187</v>
      </c>
    </row>
    <row r="206" spans="1:9">
      <c r="A206" s="1061" t="s">
        <v>4191</v>
      </c>
      <c r="B206" s="1061" t="s">
        <v>4189</v>
      </c>
      <c r="C206" s="1061">
        <v>301</v>
      </c>
      <c r="D206" s="1061" t="s">
        <v>4174</v>
      </c>
      <c r="E206" s="1061" t="s">
        <v>4174</v>
      </c>
      <c r="F206" s="1061">
        <v>7</v>
      </c>
      <c r="I206" s="1061" t="s">
        <v>4190</v>
      </c>
    </row>
    <row r="207" spans="1:9">
      <c r="A207" s="1061" t="s">
        <v>4194</v>
      </c>
      <c r="B207" s="1061" t="s">
        <v>4192</v>
      </c>
      <c r="C207" s="1061">
        <v>301</v>
      </c>
      <c r="D207" s="1061" t="s">
        <v>4174</v>
      </c>
      <c r="E207" s="1061" t="s">
        <v>4174</v>
      </c>
      <c r="F207" s="1061">
        <v>8</v>
      </c>
      <c r="I207" s="1061" t="s">
        <v>4193</v>
      </c>
    </row>
    <row r="208" spans="1:9">
      <c r="A208" s="1061" t="s">
        <v>4197</v>
      </c>
      <c r="B208" s="1061" t="s">
        <v>4195</v>
      </c>
      <c r="C208" s="1061">
        <v>301</v>
      </c>
      <c r="D208" s="1061" t="s">
        <v>4174</v>
      </c>
      <c r="E208" s="1061" t="s">
        <v>4174</v>
      </c>
      <c r="F208" s="1061">
        <v>9</v>
      </c>
      <c r="I208" s="1061" t="s">
        <v>4196</v>
      </c>
    </row>
    <row r="209" spans="1:9">
      <c r="A209" s="1061" t="s">
        <v>4200</v>
      </c>
      <c r="B209" s="1061" t="s">
        <v>4198</v>
      </c>
      <c r="C209" s="1061">
        <v>301</v>
      </c>
      <c r="D209" s="1061" t="s">
        <v>4174</v>
      </c>
      <c r="E209" s="1061" t="s">
        <v>4174</v>
      </c>
      <c r="F209" s="1061">
        <v>31</v>
      </c>
      <c r="I209" s="1061" t="s">
        <v>4199</v>
      </c>
    </row>
    <row r="210" spans="1:9">
      <c r="A210" s="1061" t="s">
        <v>3223</v>
      </c>
      <c r="B210" s="1061" t="s">
        <v>3793</v>
      </c>
      <c r="C210" s="1061">
        <v>301</v>
      </c>
      <c r="D210" s="1061" t="s">
        <v>4174</v>
      </c>
      <c r="E210" s="1061" t="s">
        <v>4174</v>
      </c>
      <c r="F210" s="1061">
        <v>99</v>
      </c>
      <c r="I210" s="1061"/>
    </row>
    <row r="211" spans="1:9">
      <c r="A211" s="1061" t="s">
        <v>3064</v>
      </c>
      <c r="B211" s="1061" t="s">
        <v>4202</v>
      </c>
      <c r="C211" s="1061">
        <v>302</v>
      </c>
      <c r="D211" s="1061" t="s">
        <v>3063</v>
      </c>
      <c r="E211" s="1061" t="s">
        <v>4201</v>
      </c>
      <c r="F211" s="1061">
        <v>1</v>
      </c>
      <c r="I211" s="1061" t="s">
        <v>4203</v>
      </c>
    </row>
    <row r="212" spans="1:9">
      <c r="A212" s="1061" t="s">
        <v>4102</v>
      </c>
      <c r="B212" s="1061" t="s">
        <v>4204</v>
      </c>
      <c r="C212" s="1061">
        <v>302</v>
      </c>
      <c r="D212" s="1061" t="s">
        <v>3063</v>
      </c>
      <c r="E212" s="1061" t="s">
        <v>4201</v>
      </c>
      <c r="F212" s="1061">
        <v>2</v>
      </c>
      <c r="I212" s="1061" t="s">
        <v>4205</v>
      </c>
    </row>
    <row r="213" spans="1:9">
      <c r="A213" s="1061" t="s">
        <v>4208</v>
      </c>
      <c r="B213" s="1061" t="s">
        <v>4206</v>
      </c>
      <c r="C213" s="1061">
        <v>302</v>
      </c>
      <c r="D213" s="1061" t="s">
        <v>3063</v>
      </c>
      <c r="E213" s="1061" t="s">
        <v>4201</v>
      </c>
      <c r="F213" s="1061">
        <v>6</v>
      </c>
      <c r="I213" s="1061" t="s">
        <v>4207</v>
      </c>
    </row>
    <row r="214" spans="1:9">
      <c r="A214" s="1061" t="s">
        <v>3431</v>
      </c>
      <c r="B214" s="1061" t="s">
        <v>4209</v>
      </c>
      <c r="C214" s="1061">
        <v>302</v>
      </c>
      <c r="D214" s="1061" t="s">
        <v>3063</v>
      </c>
      <c r="E214" s="1061" t="s">
        <v>4201</v>
      </c>
      <c r="F214" s="1061">
        <v>7</v>
      </c>
      <c r="I214" s="1061" t="s">
        <v>4210</v>
      </c>
    </row>
    <row r="215" spans="1:9">
      <c r="A215" s="1061" t="s">
        <v>4212</v>
      </c>
      <c r="B215" s="1061" t="s">
        <v>4211</v>
      </c>
      <c r="C215" s="1061">
        <v>302</v>
      </c>
      <c r="D215" s="1061" t="s">
        <v>3063</v>
      </c>
      <c r="E215" s="1061" t="s">
        <v>4201</v>
      </c>
      <c r="F215" s="1061">
        <v>9</v>
      </c>
      <c r="I215" s="1061"/>
    </row>
    <row r="216" spans="1:9">
      <c r="A216" s="1061" t="s">
        <v>3488</v>
      </c>
      <c r="B216" s="1061" t="s">
        <v>4213</v>
      </c>
      <c r="C216" s="1061">
        <v>302</v>
      </c>
      <c r="D216" s="1061" t="s">
        <v>3063</v>
      </c>
      <c r="E216" s="1061" t="s">
        <v>4201</v>
      </c>
      <c r="F216" s="1061">
        <v>10</v>
      </c>
      <c r="I216" s="1061" t="s">
        <v>4214</v>
      </c>
    </row>
    <row r="217" spans="1:9">
      <c r="A217" s="1061" t="s">
        <v>4217</v>
      </c>
      <c r="B217" s="1061" t="s">
        <v>4215</v>
      </c>
      <c r="C217" s="1061">
        <v>302</v>
      </c>
      <c r="D217" s="1061" t="s">
        <v>3063</v>
      </c>
      <c r="E217" s="1061" t="s">
        <v>4201</v>
      </c>
      <c r="F217" s="1061">
        <v>11</v>
      </c>
      <c r="I217" s="1061" t="s">
        <v>4216</v>
      </c>
    </row>
    <row r="218" spans="1:9">
      <c r="A218" s="1061" t="s">
        <v>3109</v>
      </c>
      <c r="B218" s="1061" t="s">
        <v>4218</v>
      </c>
      <c r="C218" s="1061">
        <v>302</v>
      </c>
      <c r="D218" s="1061" t="s">
        <v>3063</v>
      </c>
      <c r="E218" s="1061" t="s">
        <v>4201</v>
      </c>
      <c r="F218" s="1061">
        <v>12</v>
      </c>
      <c r="I218" s="1061" t="s">
        <v>4219</v>
      </c>
    </row>
    <row r="219" spans="1:9">
      <c r="A219" s="1061" t="s">
        <v>4222</v>
      </c>
      <c r="B219" s="1061" t="s">
        <v>4220</v>
      </c>
      <c r="C219" s="1061">
        <v>302</v>
      </c>
      <c r="D219" s="1061" t="s">
        <v>3063</v>
      </c>
      <c r="E219" s="1061" t="s">
        <v>4201</v>
      </c>
      <c r="F219" s="1061">
        <v>13</v>
      </c>
      <c r="I219" s="1061" t="s">
        <v>4221</v>
      </c>
    </row>
    <row r="220" spans="1:9">
      <c r="A220" s="1061" t="s">
        <v>3194</v>
      </c>
      <c r="B220" s="1061" t="s">
        <v>4223</v>
      </c>
      <c r="C220" s="1061">
        <v>302</v>
      </c>
      <c r="D220" s="1061" t="s">
        <v>3063</v>
      </c>
      <c r="E220" s="1061" t="s">
        <v>4201</v>
      </c>
      <c r="F220" s="1061">
        <v>14</v>
      </c>
      <c r="I220" s="1061"/>
    </row>
    <row r="221" spans="1:9">
      <c r="A221" s="1061" t="s">
        <v>4225</v>
      </c>
      <c r="B221" s="1061" t="s">
        <v>4224</v>
      </c>
      <c r="C221" s="1061">
        <v>302</v>
      </c>
      <c r="D221" s="1061" t="s">
        <v>3063</v>
      </c>
      <c r="E221" s="1061" t="s">
        <v>4201</v>
      </c>
      <c r="F221" s="1061">
        <v>15</v>
      </c>
      <c r="I221" s="1061"/>
    </row>
    <row r="222" spans="1:9">
      <c r="A222" s="1061" t="s">
        <v>4227</v>
      </c>
      <c r="B222" s="1061" t="s">
        <v>4226</v>
      </c>
      <c r="C222" s="1061">
        <v>302</v>
      </c>
      <c r="D222" s="1061" t="s">
        <v>3063</v>
      </c>
      <c r="E222" s="1061" t="s">
        <v>4201</v>
      </c>
      <c r="F222" s="1061">
        <v>16</v>
      </c>
      <c r="I222" s="1061"/>
    </row>
    <row r="223" spans="1:9">
      <c r="A223" s="1061" t="s">
        <v>4230</v>
      </c>
      <c r="B223" s="1061" t="s">
        <v>4228</v>
      </c>
      <c r="C223" s="1061">
        <v>302</v>
      </c>
      <c r="D223" s="1061" t="s">
        <v>3063</v>
      </c>
      <c r="E223" s="1061" t="s">
        <v>4201</v>
      </c>
      <c r="F223" s="1061">
        <v>17</v>
      </c>
      <c r="I223" s="1061" t="s">
        <v>4229</v>
      </c>
    </row>
    <row r="224" spans="1:9">
      <c r="A224" s="1061" t="s">
        <v>4232</v>
      </c>
      <c r="B224" s="1061" t="s">
        <v>4231</v>
      </c>
      <c r="C224" s="1061">
        <v>302</v>
      </c>
      <c r="D224" s="1061" t="s">
        <v>3063</v>
      </c>
      <c r="E224" s="1061" t="s">
        <v>4201</v>
      </c>
      <c r="F224" s="1061">
        <v>18</v>
      </c>
      <c r="I224" s="1061"/>
    </row>
    <row r="225" spans="1:11">
      <c r="A225" s="1061" t="s">
        <v>4234</v>
      </c>
      <c r="B225" s="1061" t="s">
        <v>4233</v>
      </c>
      <c r="C225" s="1061">
        <v>302</v>
      </c>
      <c r="D225" s="1061" t="s">
        <v>3063</v>
      </c>
      <c r="E225" s="1061" t="s">
        <v>4201</v>
      </c>
      <c r="F225" s="1061">
        <v>19</v>
      </c>
      <c r="I225" s="1061"/>
    </row>
    <row r="226" spans="1:11">
      <c r="A226" s="1061" t="s">
        <v>4236</v>
      </c>
      <c r="B226" s="1061" t="s">
        <v>4235</v>
      </c>
      <c r="C226" s="1061">
        <v>302</v>
      </c>
      <c r="D226" s="1061" t="s">
        <v>3063</v>
      </c>
      <c r="E226" s="1061" t="s">
        <v>4201</v>
      </c>
      <c r="F226" s="1061">
        <v>20</v>
      </c>
      <c r="I226" s="1061"/>
    </row>
    <row r="227" spans="1:11">
      <c r="A227" s="1061" t="s">
        <v>4238</v>
      </c>
      <c r="B227" s="1061" t="s">
        <v>4237</v>
      </c>
      <c r="C227" s="1061">
        <v>302</v>
      </c>
      <c r="D227" s="1061" t="s">
        <v>3063</v>
      </c>
      <c r="E227" s="1061" t="s">
        <v>4201</v>
      </c>
      <c r="F227" s="1061">
        <v>21</v>
      </c>
      <c r="I227" s="1061"/>
    </row>
    <row r="228" spans="1:11">
      <c r="A228" s="1061" t="s">
        <v>4240</v>
      </c>
      <c r="B228" s="1061" t="s">
        <v>4239</v>
      </c>
      <c r="C228" s="1061">
        <v>302</v>
      </c>
      <c r="D228" s="1061" t="s">
        <v>3063</v>
      </c>
      <c r="E228" s="1061" t="s">
        <v>4201</v>
      </c>
      <c r="F228" s="1061">
        <v>22</v>
      </c>
      <c r="I228" s="1061"/>
    </row>
    <row r="229" spans="1:11">
      <c r="A229" s="1061" t="s">
        <v>3010</v>
      </c>
      <c r="B229" s="1061" t="s">
        <v>4241</v>
      </c>
      <c r="C229" s="1061">
        <v>302</v>
      </c>
      <c r="D229" s="1061" t="s">
        <v>3063</v>
      </c>
      <c r="E229" s="1061" t="s">
        <v>4201</v>
      </c>
      <c r="F229" s="1061">
        <v>23</v>
      </c>
      <c r="I229" s="1061"/>
    </row>
    <row r="230" spans="1:11">
      <c r="A230" s="1061" t="s">
        <v>4243</v>
      </c>
      <c r="B230" s="1061" t="s">
        <v>4242</v>
      </c>
      <c r="C230" s="1061">
        <v>302</v>
      </c>
      <c r="D230" s="1061" t="s">
        <v>3063</v>
      </c>
      <c r="E230" s="1061" t="s">
        <v>4201</v>
      </c>
      <c r="F230" s="1061">
        <v>24</v>
      </c>
      <c r="I230" s="1061"/>
    </row>
    <row r="231" spans="1:11">
      <c r="A231" s="1061" t="s">
        <v>4245</v>
      </c>
      <c r="B231" s="1061" t="s">
        <v>4244</v>
      </c>
      <c r="C231" s="1061">
        <v>302</v>
      </c>
      <c r="D231" s="1061" t="s">
        <v>3063</v>
      </c>
      <c r="E231" s="1061" t="s">
        <v>4201</v>
      </c>
      <c r="F231" s="1061">
        <v>25</v>
      </c>
      <c r="I231" s="1061"/>
    </row>
    <row r="232" spans="1:11">
      <c r="A232" s="1061" t="s">
        <v>4247</v>
      </c>
      <c r="B232" s="1061" t="s">
        <v>4246</v>
      </c>
      <c r="C232" s="1061">
        <v>302</v>
      </c>
      <c r="D232" s="1061" t="s">
        <v>3063</v>
      </c>
      <c r="E232" s="1061" t="s">
        <v>4201</v>
      </c>
      <c r="F232" s="1061">
        <v>26</v>
      </c>
      <c r="I232" s="1061"/>
    </row>
    <row r="233" spans="1:11">
      <c r="A233" s="1061" t="s">
        <v>4249</v>
      </c>
      <c r="B233" s="1061" t="s">
        <v>4248</v>
      </c>
      <c r="C233" s="1061">
        <v>302</v>
      </c>
      <c r="D233" s="1061" t="s">
        <v>3063</v>
      </c>
      <c r="E233" s="1061" t="s">
        <v>4201</v>
      </c>
      <c r="F233" s="1061">
        <v>27</v>
      </c>
      <c r="I233" s="1061"/>
    </row>
    <row r="234" spans="1:11">
      <c r="A234" s="1061" t="s">
        <v>4251</v>
      </c>
      <c r="B234" s="1061" t="s">
        <v>4250</v>
      </c>
      <c r="C234" s="1061">
        <v>302</v>
      </c>
      <c r="D234" s="1061" t="s">
        <v>3063</v>
      </c>
      <c r="E234" s="1061" t="s">
        <v>4201</v>
      </c>
      <c r="F234" s="1061">
        <v>28</v>
      </c>
      <c r="I234" s="1061"/>
    </row>
    <row r="235" spans="1:11">
      <c r="A235" s="1061" t="s">
        <v>4253</v>
      </c>
      <c r="B235" s="1061" t="s">
        <v>4252</v>
      </c>
      <c r="C235" s="1061">
        <v>302</v>
      </c>
      <c r="D235" s="1061" t="s">
        <v>3063</v>
      </c>
      <c r="E235" s="1061" t="s">
        <v>4201</v>
      </c>
      <c r="F235" s="1061">
        <v>29</v>
      </c>
      <c r="I235" s="1061"/>
    </row>
    <row r="236" spans="1:11">
      <c r="A236" s="1061" t="s">
        <v>4255</v>
      </c>
      <c r="B236" s="1061" t="s">
        <v>4254</v>
      </c>
      <c r="C236" s="1061">
        <v>302</v>
      </c>
      <c r="D236" s="1061" t="s">
        <v>3063</v>
      </c>
      <c r="E236" s="1061" t="s">
        <v>4201</v>
      </c>
      <c r="F236" s="1061">
        <v>30</v>
      </c>
      <c r="I236" s="1061"/>
      <c r="K236" s="1062"/>
    </row>
    <row r="237" spans="1:11">
      <c r="A237" s="1061" t="s">
        <v>4258</v>
      </c>
      <c r="B237" s="1061" t="s">
        <v>4256</v>
      </c>
      <c r="C237" s="1061">
        <v>302</v>
      </c>
      <c r="D237" s="1061" t="s">
        <v>3063</v>
      </c>
      <c r="E237" s="1061" t="s">
        <v>4201</v>
      </c>
      <c r="F237" s="1061">
        <v>31</v>
      </c>
      <c r="I237" s="1061" t="s">
        <v>4257</v>
      </c>
      <c r="K237" s="1062"/>
    </row>
    <row r="238" spans="1:11">
      <c r="A238" s="1061" t="s">
        <v>4260</v>
      </c>
      <c r="B238" s="1061" t="s">
        <v>4259</v>
      </c>
      <c r="C238" s="1061">
        <v>302</v>
      </c>
      <c r="D238" s="1061" t="s">
        <v>3063</v>
      </c>
      <c r="E238" s="1061" t="s">
        <v>4201</v>
      </c>
      <c r="F238" s="1061">
        <v>32</v>
      </c>
      <c r="I238" s="1061"/>
      <c r="K238" s="1062"/>
    </row>
    <row r="239" spans="1:11">
      <c r="A239" s="1061" t="s">
        <v>4262</v>
      </c>
      <c r="B239" s="1061" t="s">
        <v>4261</v>
      </c>
      <c r="C239" s="1061">
        <v>302</v>
      </c>
      <c r="D239" s="1061" t="s">
        <v>3063</v>
      </c>
      <c r="E239" s="1061" t="s">
        <v>4201</v>
      </c>
      <c r="F239" s="1061">
        <v>33</v>
      </c>
      <c r="I239" s="1061"/>
      <c r="K239" s="1062"/>
    </row>
    <row r="240" spans="1:11">
      <c r="A240" s="1061" t="s">
        <v>4264</v>
      </c>
      <c r="B240" s="1061" t="s">
        <v>4263</v>
      </c>
      <c r="C240" s="1061">
        <v>302</v>
      </c>
      <c r="D240" s="1061" t="s">
        <v>3063</v>
      </c>
      <c r="E240" s="1061" t="s">
        <v>4201</v>
      </c>
      <c r="F240" s="1061">
        <v>40</v>
      </c>
      <c r="I240" s="1061"/>
      <c r="K240" s="1062"/>
    </row>
    <row r="241" spans="1:11">
      <c r="A241" s="1061" t="s">
        <v>3223</v>
      </c>
      <c r="B241" s="1061" t="s">
        <v>3793</v>
      </c>
      <c r="C241" s="1061">
        <v>302</v>
      </c>
      <c r="D241" s="1061" t="s">
        <v>3063</v>
      </c>
      <c r="E241" s="1061" t="s">
        <v>4201</v>
      </c>
      <c r="F241" s="1061">
        <v>99</v>
      </c>
      <c r="I241" s="1061"/>
      <c r="K241" s="1062"/>
    </row>
    <row r="242" spans="1:11">
      <c r="A242" s="1061" t="s">
        <v>4267</v>
      </c>
      <c r="B242" s="1061"/>
      <c r="C242" s="1061">
        <v>552</v>
      </c>
      <c r="D242" s="1061" t="s">
        <v>4265</v>
      </c>
      <c r="E242" s="1061" t="s">
        <v>4266</v>
      </c>
      <c r="F242" s="1061">
        <v>1</v>
      </c>
      <c r="I242" s="1061"/>
      <c r="K242" s="1062"/>
    </row>
    <row r="243" spans="1:11">
      <c r="A243" s="1061" t="s">
        <v>4268</v>
      </c>
      <c r="B243" s="1061"/>
      <c r="C243" s="1061">
        <v>552</v>
      </c>
      <c r="D243" s="1061" t="s">
        <v>4265</v>
      </c>
      <c r="E243" s="1061" t="s">
        <v>4266</v>
      </c>
      <c r="F243" s="1061">
        <v>2</v>
      </c>
      <c r="I243" s="1061"/>
      <c r="K243" s="1062"/>
    </row>
    <row r="244" spans="1:11">
      <c r="A244" s="1061" t="s">
        <v>3223</v>
      </c>
      <c r="B244" s="1061" t="s">
        <v>3793</v>
      </c>
      <c r="C244" s="1061">
        <v>552</v>
      </c>
      <c r="D244" s="1061" t="s">
        <v>4265</v>
      </c>
      <c r="E244" s="1061" t="s">
        <v>4266</v>
      </c>
      <c r="F244" s="1061">
        <v>99</v>
      </c>
      <c r="I244" s="1061"/>
      <c r="K244" s="1062"/>
    </row>
    <row r="245" spans="1:11">
      <c r="A245" s="1061" t="s">
        <v>4272</v>
      </c>
      <c r="B245" s="1061" t="s">
        <v>4270</v>
      </c>
      <c r="C245" s="1061">
        <v>576</v>
      </c>
      <c r="D245" s="1061" t="s">
        <v>3124</v>
      </c>
      <c r="E245" s="1061" t="s">
        <v>4269</v>
      </c>
      <c r="F245" s="1061">
        <v>2</v>
      </c>
      <c r="I245" s="1061" t="s">
        <v>4271</v>
      </c>
      <c r="K245" s="1062"/>
    </row>
    <row r="246" spans="1:11">
      <c r="A246" s="1061" t="s">
        <v>4275</v>
      </c>
      <c r="B246" s="1061" t="s">
        <v>4273</v>
      </c>
      <c r="C246" s="1061">
        <v>576</v>
      </c>
      <c r="D246" s="1061" t="s">
        <v>3124</v>
      </c>
      <c r="E246" s="1061" t="s">
        <v>4269</v>
      </c>
      <c r="F246" s="1061">
        <v>3</v>
      </c>
      <c r="I246" s="1061" t="s">
        <v>4274</v>
      </c>
      <c r="K246" s="1062"/>
    </row>
    <row r="247" spans="1:11">
      <c r="A247" s="1061" t="s">
        <v>4277</v>
      </c>
      <c r="B247" s="1061" t="s">
        <v>4276</v>
      </c>
      <c r="C247" s="1061">
        <v>576</v>
      </c>
      <c r="D247" s="1061" t="s">
        <v>3124</v>
      </c>
      <c r="E247" s="1061" t="s">
        <v>4269</v>
      </c>
      <c r="F247" s="1061">
        <v>7</v>
      </c>
      <c r="I247" s="1061"/>
      <c r="K247" s="1062"/>
    </row>
    <row r="248" spans="1:11">
      <c r="A248" s="1061" t="s">
        <v>3131</v>
      </c>
      <c r="B248" s="1061" t="s">
        <v>4278</v>
      </c>
      <c r="C248" s="1061">
        <v>576</v>
      </c>
      <c r="D248" s="1061" t="s">
        <v>3124</v>
      </c>
      <c r="E248" s="1061" t="s">
        <v>4269</v>
      </c>
      <c r="F248" s="1061">
        <v>17</v>
      </c>
      <c r="I248" s="1061" t="s">
        <v>4279</v>
      </c>
      <c r="K248" s="1062"/>
    </row>
    <row r="249" spans="1:11">
      <c r="A249" s="1061" t="s">
        <v>4282</v>
      </c>
      <c r="B249" s="1061" t="s">
        <v>4280</v>
      </c>
      <c r="C249" s="1061">
        <v>576</v>
      </c>
      <c r="D249" s="1061" t="s">
        <v>3124</v>
      </c>
      <c r="E249" s="1061" t="s">
        <v>4269</v>
      </c>
      <c r="F249" s="1061">
        <v>18</v>
      </c>
      <c r="I249" s="1061" t="s">
        <v>4281</v>
      </c>
      <c r="K249" s="1062"/>
    </row>
    <row r="250" spans="1:11">
      <c r="A250" s="1061" t="s">
        <v>4285</v>
      </c>
      <c r="B250" s="1061" t="s">
        <v>4283</v>
      </c>
      <c r="C250" s="1061">
        <v>576</v>
      </c>
      <c r="D250" s="1061" t="s">
        <v>3124</v>
      </c>
      <c r="E250" s="1061" t="s">
        <v>4269</v>
      </c>
      <c r="F250" s="1061">
        <v>19</v>
      </c>
      <c r="I250" s="1061" t="s">
        <v>4284</v>
      </c>
      <c r="K250" s="1062"/>
    </row>
    <row r="251" spans="1:11">
      <c r="A251" s="1061" t="s">
        <v>4059</v>
      </c>
      <c r="B251" s="1061" t="s">
        <v>4286</v>
      </c>
      <c r="C251" s="1061">
        <v>576</v>
      </c>
      <c r="D251" s="1061" t="s">
        <v>3124</v>
      </c>
      <c r="E251" s="1061" t="s">
        <v>4269</v>
      </c>
      <c r="F251" s="1061">
        <v>20</v>
      </c>
      <c r="I251" s="1061" t="s">
        <v>4287</v>
      </c>
      <c r="K251" s="1062"/>
    </row>
    <row r="252" spans="1:11">
      <c r="A252" s="1061" t="s">
        <v>4289</v>
      </c>
      <c r="B252" s="1061" t="s">
        <v>4288</v>
      </c>
      <c r="C252" s="1061">
        <v>576</v>
      </c>
      <c r="D252" s="1061" t="s">
        <v>3124</v>
      </c>
      <c r="E252" s="1061" t="s">
        <v>4269</v>
      </c>
      <c r="F252" s="1061">
        <v>21</v>
      </c>
      <c r="I252" s="1061"/>
      <c r="K252" s="1062"/>
    </row>
    <row r="253" spans="1:11">
      <c r="A253" s="1061" t="s">
        <v>4292</v>
      </c>
      <c r="B253" s="1061" t="s">
        <v>4290</v>
      </c>
      <c r="C253" s="1061">
        <v>576</v>
      </c>
      <c r="D253" s="1061" t="s">
        <v>3124</v>
      </c>
      <c r="E253" s="1061" t="s">
        <v>4269</v>
      </c>
      <c r="F253" s="1061">
        <v>22</v>
      </c>
      <c r="I253" s="1061" t="s">
        <v>4291</v>
      </c>
      <c r="K253" s="1062"/>
    </row>
    <row r="254" spans="1:11">
      <c r="A254" s="1061" t="s">
        <v>4294</v>
      </c>
      <c r="B254" s="1061" t="s">
        <v>4293</v>
      </c>
      <c r="C254" s="1061">
        <v>576</v>
      </c>
      <c r="D254" s="1061" t="s">
        <v>3124</v>
      </c>
      <c r="E254" s="1061" t="s">
        <v>4269</v>
      </c>
      <c r="F254" s="1061">
        <v>23</v>
      </c>
      <c r="I254" s="1061"/>
      <c r="K254" s="1062"/>
    </row>
    <row r="255" spans="1:11">
      <c r="A255" s="1061" t="s">
        <v>3081</v>
      </c>
      <c r="B255" s="1061" t="s">
        <v>4295</v>
      </c>
      <c r="C255" s="1061">
        <v>576</v>
      </c>
      <c r="D255" s="1061" t="s">
        <v>3124</v>
      </c>
      <c r="E255" s="1061" t="s">
        <v>4269</v>
      </c>
      <c r="F255" s="1061">
        <v>25</v>
      </c>
      <c r="I255" s="1061" t="s">
        <v>4296</v>
      </c>
      <c r="K255" s="1062"/>
    </row>
    <row r="256" spans="1:11">
      <c r="A256" s="1061" t="s">
        <v>3223</v>
      </c>
      <c r="B256" s="1061" t="s">
        <v>3793</v>
      </c>
      <c r="C256" s="1061">
        <v>576</v>
      </c>
      <c r="D256" s="1061" t="s">
        <v>3124</v>
      </c>
      <c r="E256" s="1061" t="s">
        <v>4269</v>
      </c>
      <c r="F256" s="1061">
        <v>99</v>
      </c>
      <c r="I256" s="1061"/>
      <c r="K256" s="1062"/>
    </row>
    <row r="257" spans="1:11">
      <c r="A257" s="1061" t="s">
        <v>4300</v>
      </c>
      <c r="B257" s="1061" t="s">
        <v>4298</v>
      </c>
      <c r="C257" s="1061">
        <v>701</v>
      </c>
      <c r="D257" s="1061" t="s">
        <v>3032</v>
      </c>
      <c r="E257" s="1061" t="s">
        <v>4297</v>
      </c>
      <c r="F257" s="1061">
        <v>1</v>
      </c>
      <c r="I257" s="1061" t="s">
        <v>4299</v>
      </c>
      <c r="K257" s="1062"/>
    </row>
    <row r="258" spans="1:11">
      <c r="A258" s="1061" t="s">
        <v>3033</v>
      </c>
      <c r="B258" s="1061" t="s">
        <v>3827</v>
      </c>
      <c r="C258" s="1061">
        <v>701</v>
      </c>
      <c r="D258" s="1061" t="s">
        <v>3032</v>
      </c>
      <c r="E258" s="1061" t="s">
        <v>4297</v>
      </c>
      <c r="F258" s="1061">
        <v>2</v>
      </c>
      <c r="I258" s="1061" t="s">
        <v>3828</v>
      </c>
      <c r="K258" s="1062"/>
    </row>
    <row r="259" spans="1:11">
      <c r="A259" s="1061" t="s">
        <v>4301</v>
      </c>
      <c r="B259" s="1061"/>
      <c r="C259" s="1061">
        <v>701</v>
      </c>
      <c r="D259" s="1061" t="s">
        <v>3032</v>
      </c>
      <c r="E259" s="1061" t="s">
        <v>4297</v>
      </c>
      <c r="F259" s="1061">
        <v>4</v>
      </c>
      <c r="I259" s="1061"/>
      <c r="K259" s="1062"/>
    </row>
    <row r="260" spans="1:11">
      <c r="A260" s="1061" t="s">
        <v>4302</v>
      </c>
      <c r="B260" s="1061"/>
      <c r="C260" s="1061">
        <v>701</v>
      </c>
      <c r="D260" s="1061" t="s">
        <v>3032</v>
      </c>
      <c r="E260" s="1061" t="s">
        <v>4297</v>
      </c>
      <c r="F260" s="1061">
        <v>5</v>
      </c>
      <c r="I260" s="1061"/>
      <c r="K260" s="1062"/>
    </row>
    <row r="261" spans="1:11">
      <c r="A261" s="1061" t="s">
        <v>4303</v>
      </c>
      <c r="B261" s="1061"/>
      <c r="C261" s="1061">
        <v>701</v>
      </c>
      <c r="D261" s="1061" t="s">
        <v>3032</v>
      </c>
      <c r="E261" s="1061" t="s">
        <v>4297</v>
      </c>
      <c r="F261" s="1061">
        <v>6</v>
      </c>
      <c r="I261" s="1061"/>
      <c r="K261" s="1062"/>
    </row>
    <row r="262" spans="1:11">
      <c r="A262" s="1061" t="s">
        <v>4306</v>
      </c>
      <c r="B262" s="1061" t="s">
        <v>4304</v>
      </c>
      <c r="C262" s="1061">
        <v>701</v>
      </c>
      <c r="D262" s="1061" t="s">
        <v>3032</v>
      </c>
      <c r="E262" s="1061" t="s">
        <v>4297</v>
      </c>
      <c r="F262" s="1061">
        <v>7</v>
      </c>
      <c r="I262" s="1061" t="s">
        <v>4305</v>
      </c>
      <c r="K262" s="1062"/>
    </row>
    <row r="263" spans="1:11">
      <c r="A263" s="1061" t="s">
        <v>3188</v>
      </c>
      <c r="B263" s="1061" t="s">
        <v>4307</v>
      </c>
      <c r="C263" s="1061">
        <v>701</v>
      </c>
      <c r="D263" s="1061" t="s">
        <v>3032</v>
      </c>
      <c r="E263" s="1061" t="s">
        <v>4297</v>
      </c>
      <c r="F263" s="1061">
        <v>8</v>
      </c>
      <c r="I263" s="1061" t="s">
        <v>4308</v>
      </c>
      <c r="K263" s="1062"/>
    </row>
    <row r="264" spans="1:11">
      <c r="A264" s="1061" t="s">
        <v>4311</v>
      </c>
      <c r="B264" s="1061" t="s">
        <v>4309</v>
      </c>
      <c r="C264" s="1061">
        <v>701</v>
      </c>
      <c r="D264" s="1061" t="s">
        <v>3032</v>
      </c>
      <c r="E264" s="1061" t="s">
        <v>4297</v>
      </c>
      <c r="F264" s="1061">
        <v>10</v>
      </c>
      <c r="I264" s="1061" t="s">
        <v>4310</v>
      </c>
      <c r="K264" s="1062"/>
    </row>
    <row r="265" spans="1:11">
      <c r="A265" s="1061" t="s">
        <v>4314</v>
      </c>
      <c r="B265" s="1061" t="s">
        <v>4312</v>
      </c>
      <c r="C265" s="1061">
        <v>701</v>
      </c>
      <c r="D265" s="1061" t="s">
        <v>3032</v>
      </c>
      <c r="E265" s="1061" t="s">
        <v>4297</v>
      </c>
      <c r="F265" s="1061">
        <v>11</v>
      </c>
      <c r="I265" s="1061" t="s">
        <v>4313</v>
      </c>
      <c r="K265" s="1062"/>
    </row>
    <row r="266" spans="1:11">
      <c r="A266" s="1061" t="s">
        <v>4315</v>
      </c>
      <c r="B266" s="1061" t="s">
        <v>3852</v>
      </c>
      <c r="C266" s="1061">
        <v>701</v>
      </c>
      <c r="D266" s="1061" t="s">
        <v>3032</v>
      </c>
      <c r="E266" s="1061" t="s">
        <v>4297</v>
      </c>
      <c r="F266" s="1061">
        <v>12</v>
      </c>
      <c r="I266" s="1061" t="s">
        <v>3853</v>
      </c>
      <c r="K266" s="1062"/>
    </row>
    <row r="267" spans="1:11">
      <c r="A267" s="1061" t="s">
        <v>4318</v>
      </c>
      <c r="B267" s="1061" t="s">
        <v>4316</v>
      </c>
      <c r="C267" s="1061">
        <v>701</v>
      </c>
      <c r="D267" s="1061" t="s">
        <v>3032</v>
      </c>
      <c r="E267" s="1061" t="s">
        <v>4297</v>
      </c>
      <c r="F267" s="1061">
        <v>13</v>
      </c>
      <c r="I267" s="1061" t="s">
        <v>4317</v>
      </c>
      <c r="K267" s="1062"/>
    </row>
    <row r="268" spans="1:11">
      <c r="A268" s="1061" t="s">
        <v>4321</v>
      </c>
      <c r="B268" s="1061" t="s">
        <v>4319</v>
      </c>
      <c r="C268" s="1061">
        <v>701</v>
      </c>
      <c r="D268" s="1061" t="s">
        <v>3032</v>
      </c>
      <c r="E268" s="1061" t="s">
        <v>4297</v>
      </c>
      <c r="F268" s="1061">
        <v>14</v>
      </c>
      <c r="I268" s="1061" t="s">
        <v>4320</v>
      </c>
    </row>
    <row r="269" spans="1:11">
      <c r="A269" s="1061" t="s">
        <v>4324</v>
      </c>
      <c r="B269" s="1061" t="s">
        <v>4322</v>
      </c>
      <c r="C269" s="1061">
        <v>701</v>
      </c>
      <c r="D269" s="1061" t="s">
        <v>3032</v>
      </c>
      <c r="E269" s="1061" t="s">
        <v>4297</v>
      </c>
      <c r="F269" s="1061">
        <v>15</v>
      </c>
      <c r="I269" s="1061" t="s">
        <v>4323</v>
      </c>
    </row>
    <row r="270" spans="1:11">
      <c r="A270" s="1061" t="s">
        <v>4327</v>
      </c>
      <c r="B270" s="1061" t="s">
        <v>4325</v>
      </c>
      <c r="C270" s="1061">
        <v>701</v>
      </c>
      <c r="D270" s="1061" t="s">
        <v>3032</v>
      </c>
      <c r="E270" s="1061" t="s">
        <v>4297</v>
      </c>
      <c r="F270" s="1061">
        <v>71</v>
      </c>
      <c r="I270" s="1061" t="s">
        <v>4326</v>
      </c>
    </row>
    <row r="271" spans="1:11">
      <c r="A271" s="1061" t="s">
        <v>3223</v>
      </c>
      <c r="B271" s="1061" t="s">
        <v>3793</v>
      </c>
      <c r="C271" s="1061">
        <v>701</v>
      </c>
      <c r="D271" s="1061" t="s">
        <v>3032</v>
      </c>
      <c r="E271" s="1061" t="s">
        <v>4297</v>
      </c>
      <c r="F271" s="1061">
        <v>99</v>
      </c>
      <c r="I271" s="1061"/>
    </row>
    <row r="272" spans="1:11">
      <c r="A272" s="1061" t="s">
        <v>4330</v>
      </c>
      <c r="B272" s="1061" t="s">
        <v>4329</v>
      </c>
      <c r="C272" s="1061">
        <v>742</v>
      </c>
      <c r="D272" s="1061" t="s">
        <v>3102</v>
      </c>
      <c r="E272" s="1061" t="s">
        <v>4328</v>
      </c>
      <c r="F272" s="1061">
        <v>1</v>
      </c>
      <c r="I272" s="1061"/>
    </row>
    <row r="273" spans="1:9">
      <c r="A273" s="1061" t="s">
        <v>4332</v>
      </c>
      <c r="B273" s="1061" t="s">
        <v>4331</v>
      </c>
      <c r="C273" s="1061">
        <v>742</v>
      </c>
      <c r="D273" s="1061" t="s">
        <v>3102</v>
      </c>
      <c r="E273" s="1061" t="s">
        <v>4328</v>
      </c>
      <c r="F273" s="1061">
        <v>2</v>
      </c>
      <c r="I273" s="1061"/>
    </row>
    <row r="274" spans="1:9">
      <c r="A274" s="1061" t="s">
        <v>4334</v>
      </c>
      <c r="B274" s="1061" t="s">
        <v>4333</v>
      </c>
      <c r="C274" s="1061">
        <v>742</v>
      </c>
      <c r="D274" s="1061" t="s">
        <v>3102</v>
      </c>
      <c r="E274" s="1061" t="s">
        <v>4328</v>
      </c>
      <c r="F274" s="1061">
        <v>3</v>
      </c>
      <c r="I274" s="1061"/>
    </row>
    <row r="275" spans="1:9">
      <c r="A275" s="1061" t="s">
        <v>3103</v>
      </c>
      <c r="B275" s="1061" t="s">
        <v>4335</v>
      </c>
      <c r="C275" s="1061">
        <v>742</v>
      </c>
      <c r="D275" s="1061" t="s">
        <v>3102</v>
      </c>
      <c r="E275" s="1061" t="s">
        <v>4328</v>
      </c>
      <c r="F275" s="1061">
        <v>4</v>
      </c>
      <c r="I275" s="1061"/>
    </row>
    <row r="276" spans="1:9">
      <c r="A276" s="1061" t="s">
        <v>3223</v>
      </c>
      <c r="B276" s="1061" t="s">
        <v>3793</v>
      </c>
      <c r="C276" s="1061">
        <v>742</v>
      </c>
      <c r="D276" s="1061" t="s">
        <v>3102</v>
      </c>
      <c r="E276" s="1061" t="s">
        <v>4328</v>
      </c>
      <c r="F276" s="1061">
        <v>99</v>
      </c>
      <c r="I276" s="1061"/>
    </row>
    <row r="277" spans="1:9">
      <c r="A277" s="1061" t="s">
        <v>4132</v>
      </c>
      <c r="B277" s="1061" t="s">
        <v>4338</v>
      </c>
      <c r="C277" s="1061">
        <v>801</v>
      </c>
      <c r="D277" s="1061" t="s">
        <v>4336</v>
      </c>
      <c r="E277" s="1061" t="s">
        <v>4337</v>
      </c>
      <c r="F277" s="1061">
        <v>2</v>
      </c>
      <c r="I277" s="1061"/>
    </row>
    <row r="278" spans="1:9">
      <c r="A278" s="1061" t="s">
        <v>4341</v>
      </c>
      <c r="B278" s="1061" t="s">
        <v>4339</v>
      </c>
      <c r="C278" s="1061">
        <v>801</v>
      </c>
      <c r="D278" s="1061" t="s">
        <v>4336</v>
      </c>
      <c r="E278" s="1061" t="s">
        <v>4337</v>
      </c>
      <c r="F278" s="1061">
        <v>5</v>
      </c>
      <c r="I278" s="1061" t="s">
        <v>4340</v>
      </c>
    </row>
    <row r="279" spans="1:9">
      <c r="A279" s="1061" t="s">
        <v>4344</v>
      </c>
      <c r="B279" s="1061" t="s">
        <v>4342</v>
      </c>
      <c r="C279" s="1061">
        <v>801</v>
      </c>
      <c r="D279" s="1061" t="s">
        <v>4336</v>
      </c>
      <c r="E279" s="1061" t="s">
        <v>4337</v>
      </c>
      <c r="F279" s="1061">
        <v>72</v>
      </c>
      <c r="I279" s="1061" t="s">
        <v>4343</v>
      </c>
    </row>
    <row r="280" spans="1:9">
      <c r="A280" s="1061" t="s">
        <v>3223</v>
      </c>
      <c r="B280" s="1061" t="s">
        <v>3793</v>
      </c>
      <c r="C280" s="1061">
        <v>801</v>
      </c>
      <c r="D280" s="1061" t="s">
        <v>4336</v>
      </c>
      <c r="E280" s="1061" t="s">
        <v>4337</v>
      </c>
      <c r="F280" s="1061">
        <v>99</v>
      </c>
      <c r="I280" s="1061"/>
    </row>
    <row r="281" spans="1:9">
      <c r="A281" s="1061" t="s">
        <v>4348</v>
      </c>
      <c r="B281" s="1061" t="s">
        <v>4333</v>
      </c>
      <c r="C281" s="1061">
        <v>820</v>
      </c>
      <c r="D281" s="1061" t="s">
        <v>4345</v>
      </c>
      <c r="E281" s="1061" t="s">
        <v>4346</v>
      </c>
      <c r="F281" s="1061">
        <v>1</v>
      </c>
      <c r="I281" s="1061" t="s">
        <v>4347</v>
      </c>
    </row>
    <row r="282" spans="1:9">
      <c r="A282" s="1061" t="s">
        <v>4351</v>
      </c>
      <c r="B282" s="1061" t="s">
        <v>4349</v>
      </c>
      <c r="C282" s="1061">
        <v>820</v>
      </c>
      <c r="D282" s="1061" t="s">
        <v>4345</v>
      </c>
      <c r="E282" s="1061" t="s">
        <v>4346</v>
      </c>
      <c r="F282" s="1061">
        <v>2</v>
      </c>
      <c r="I282" s="1061" t="s">
        <v>4350</v>
      </c>
    </row>
    <row r="283" spans="1:9">
      <c r="A283" s="1061" t="s">
        <v>3223</v>
      </c>
      <c r="B283" s="1061" t="s">
        <v>3793</v>
      </c>
      <c r="C283" s="1061">
        <v>820</v>
      </c>
      <c r="D283" s="1061" t="s">
        <v>4345</v>
      </c>
      <c r="E283" s="1061" t="s">
        <v>4346</v>
      </c>
      <c r="F283" s="1061">
        <v>99</v>
      </c>
      <c r="I283" s="1061"/>
    </row>
    <row r="284" spans="1:9">
      <c r="A284" s="1061" t="s">
        <v>4355</v>
      </c>
      <c r="B284" s="1061" t="s">
        <v>4353</v>
      </c>
      <c r="C284" s="1061">
        <v>918</v>
      </c>
      <c r="D284" s="1061" t="s">
        <v>3212</v>
      </c>
      <c r="E284" s="1061" t="s">
        <v>4352</v>
      </c>
      <c r="F284" s="1061">
        <v>1</v>
      </c>
      <c r="I284" s="1061" t="s">
        <v>4354</v>
      </c>
    </row>
    <row r="285" spans="1:9">
      <c r="A285" s="1061" t="s">
        <v>3213</v>
      </c>
      <c r="B285" s="1061" t="s">
        <v>4356</v>
      </c>
      <c r="C285" s="1061">
        <v>918</v>
      </c>
      <c r="D285" s="1061" t="s">
        <v>3212</v>
      </c>
      <c r="E285" s="1061" t="s">
        <v>4352</v>
      </c>
      <c r="F285" s="1061">
        <v>2</v>
      </c>
      <c r="I285" s="1061" t="s">
        <v>4357</v>
      </c>
    </row>
    <row r="286" spans="1:9">
      <c r="A286" s="1061" t="s">
        <v>4360</v>
      </c>
      <c r="B286" s="1061" t="s">
        <v>4358</v>
      </c>
      <c r="C286" s="1061">
        <v>918</v>
      </c>
      <c r="D286" s="1061" t="s">
        <v>3212</v>
      </c>
      <c r="E286" s="1061" t="s">
        <v>4352</v>
      </c>
      <c r="F286" s="1061">
        <v>3</v>
      </c>
      <c r="I286" s="1061" t="s">
        <v>4359</v>
      </c>
    </row>
    <row r="287" spans="1:9">
      <c r="A287" s="1061" t="s">
        <v>4363</v>
      </c>
      <c r="B287" s="1061" t="s">
        <v>4361</v>
      </c>
      <c r="C287" s="1061">
        <v>918</v>
      </c>
      <c r="D287" s="1061" t="s">
        <v>3212</v>
      </c>
      <c r="E287" s="1061" t="s">
        <v>4352</v>
      </c>
      <c r="F287" s="1061">
        <v>4</v>
      </c>
      <c r="I287" s="1061" t="s">
        <v>4362</v>
      </c>
    </row>
    <row r="288" spans="1:9">
      <c r="A288" s="1061" t="s">
        <v>3223</v>
      </c>
      <c r="B288" s="1061" t="s">
        <v>3793</v>
      </c>
      <c r="C288" s="1061">
        <v>918</v>
      </c>
      <c r="D288" s="1061" t="s">
        <v>3212</v>
      </c>
      <c r="E288" s="1061" t="s">
        <v>4352</v>
      </c>
      <c r="F288" s="1061">
        <v>99</v>
      </c>
      <c r="I288" s="1061"/>
    </row>
    <row r="289" spans="1:9">
      <c r="A289" s="1061" t="s">
        <v>4364</v>
      </c>
      <c r="B289" s="1061"/>
      <c r="C289" s="1061">
        <v>1601</v>
      </c>
      <c r="D289" s="1061" t="s">
        <v>4364</v>
      </c>
      <c r="E289" s="1061" t="s">
        <v>4365</v>
      </c>
      <c r="F289" s="1061">
        <v>1</v>
      </c>
      <c r="I289" s="1061" t="s">
        <v>4366</v>
      </c>
    </row>
  </sheetData>
  <autoFilter ref="A1:A289"/>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99"/>
  <sheetViews>
    <sheetView topLeftCell="B560" workbookViewId="0">
      <selection activeCell="L763" sqref="L763"/>
    </sheetView>
  </sheetViews>
  <sheetFormatPr defaultRowHeight="11.25"/>
  <cols>
    <col min="1" max="1" width="4" style="88" customWidth="1"/>
    <col min="2" max="2" width="3.7109375" style="88" customWidth="1"/>
    <col min="3" max="5" width="4" style="88" customWidth="1"/>
    <col min="6" max="6" width="52.28515625" style="3" customWidth="1"/>
    <col min="7" max="7" width="14.7109375" style="3" customWidth="1"/>
    <col min="8" max="8" width="14.7109375" style="7" customWidth="1"/>
    <col min="9" max="11" width="9.140625" style="3"/>
    <col min="12" max="12" width="9.7109375" style="3" bestFit="1" customWidth="1"/>
    <col min="13" max="251" width="9.140625" style="3"/>
    <col min="252" max="252" width="4" style="3" customWidth="1"/>
    <col min="253" max="253" width="3.7109375" style="3" customWidth="1"/>
    <col min="254" max="256" width="4" style="3" customWidth="1"/>
    <col min="257" max="257" width="52.28515625" style="3" customWidth="1"/>
    <col min="258" max="259" width="14.7109375" style="3" customWidth="1"/>
    <col min="260" max="260" width="14.140625" style="3" customWidth="1"/>
    <col min="261" max="261" width="9.42578125" style="3" customWidth="1"/>
    <col min="262" max="507" width="9.140625" style="3"/>
    <col min="508" max="508" width="4" style="3" customWidth="1"/>
    <col min="509" max="509" width="3.7109375" style="3" customWidth="1"/>
    <col min="510" max="512" width="4" style="3" customWidth="1"/>
    <col min="513" max="513" width="52.28515625" style="3" customWidth="1"/>
    <col min="514" max="515" width="14.7109375" style="3" customWidth="1"/>
    <col min="516" max="516" width="14.140625" style="3" customWidth="1"/>
    <col min="517" max="517" width="9.42578125" style="3" customWidth="1"/>
    <col min="518" max="763" width="9.140625" style="3"/>
    <col min="764" max="764" width="4" style="3" customWidth="1"/>
    <col min="765" max="765" width="3.7109375" style="3" customWidth="1"/>
    <col min="766" max="768" width="4" style="3" customWidth="1"/>
    <col min="769" max="769" width="52.28515625" style="3" customWidth="1"/>
    <col min="770" max="771" width="14.7109375" style="3" customWidth="1"/>
    <col min="772" max="772" width="14.140625" style="3" customWidth="1"/>
    <col min="773" max="773" width="9.42578125" style="3" customWidth="1"/>
    <col min="774" max="1019" width="9.140625" style="3"/>
    <col min="1020" max="1020" width="4" style="3" customWidth="1"/>
    <col min="1021" max="1021" width="3.7109375" style="3" customWidth="1"/>
    <col min="1022" max="1024" width="4" style="3" customWidth="1"/>
    <col min="1025" max="1025" width="52.28515625" style="3" customWidth="1"/>
    <col min="1026" max="1027" width="14.7109375" style="3" customWidth="1"/>
    <col min="1028" max="1028" width="14.140625" style="3" customWidth="1"/>
    <col min="1029" max="1029" width="9.42578125" style="3" customWidth="1"/>
    <col min="1030" max="1275" width="9.140625" style="3"/>
    <col min="1276" max="1276" width="4" style="3" customWidth="1"/>
    <col min="1277" max="1277" width="3.7109375" style="3" customWidth="1"/>
    <col min="1278" max="1280" width="4" style="3" customWidth="1"/>
    <col min="1281" max="1281" width="52.28515625" style="3" customWidth="1"/>
    <col min="1282" max="1283" width="14.7109375" style="3" customWidth="1"/>
    <col min="1284" max="1284" width="14.140625" style="3" customWidth="1"/>
    <col min="1285" max="1285" width="9.42578125" style="3" customWidth="1"/>
    <col min="1286" max="1531" width="9.140625" style="3"/>
    <col min="1532" max="1532" width="4" style="3" customWidth="1"/>
    <col min="1533" max="1533" width="3.7109375" style="3" customWidth="1"/>
    <col min="1534" max="1536" width="4" style="3" customWidth="1"/>
    <col min="1537" max="1537" width="52.28515625" style="3" customWidth="1"/>
    <col min="1538" max="1539" width="14.7109375" style="3" customWidth="1"/>
    <col min="1540" max="1540" width="14.140625" style="3" customWidth="1"/>
    <col min="1541" max="1541" width="9.42578125" style="3" customWidth="1"/>
    <col min="1542" max="1787" width="9.140625" style="3"/>
    <col min="1788" max="1788" width="4" style="3" customWidth="1"/>
    <col min="1789" max="1789" width="3.7109375" style="3" customWidth="1"/>
    <col min="1790" max="1792" width="4" style="3" customWidth="1"/>
    <col min="1793" max="1793" width="52.28515625" style="3" customWidth="1"/>
    <col min="1794" max="1795" width="14.7109375" style="3" customWidth="1"/>
    <col min="1796" max="1796" width="14.140625" style="3" customWidth="1"/>
    <col min="1797" max="1797" width="9.42578125" style="3" customWidth="1"/>
    <col min="1798" max="2043" width="9.140625" style="3"/>
    <col min="2044" max="2044" width="4" style="3" customWidth="1"/>
    <col min="2045" max="2045" width="3.7109375" style="3" customWidth="1"/>
    <col min="2046" max="2048" width="4" style="3" customWidth="1"/>
    <col min="2049" max="2049" width="52.28515625" style="3" customWidth="1"/>
    <col min="2050" max="2051" width="14.7109375" style="3" customWidth="1"/>
    <col min="2052" max="2052" width="14.140625" style="3" customWidth="1"/>
    <col min="2053" max="2053" width="9.42578125" style="3" customWidth="1"/>
    <col min="2054" max="2299" width="9.140625" style="3"/>
    <col min="2300" max="2300" width="4" style="3" customWidth="1"/>
    <col min="2301" max="2301" width="3.7109375" style="3" customWidth="1"/>
    <col min="2302" max="2304" width="4" style="3" customWidth="1"/>
    <col min="2305" max="2305" width="52.28515625" style="3" customWidth="1"/>
    <col min="2306" max="2307" width="14.7109375" style="3" customWidth="1"/>
    <col min="2308" max="2308" width="14.140625" style="3" customWidth="1"/>
    <col min="2309" max="2309" width="9.42578125" style="3" customWidth="1"/>
    <col min="2310" max="2555" width="9.140625" style="3"/>
    <col min="2556" max="2556" width="4" style="3" customWidth="1"/>
    <col min="2557" max="2557" width="3.7109375" style="3" customWidth="1"/>
    <col min="2558" max="2560" width="4" style="3" customWidth="1"/>
    <col min="2561" max="2561" width="52.28515625" style="3" customWidth="1"/>
    <col min="2562" max="2563" width="14.7109375" style="3" customWidth="1"/>
    <col min="2564" max="2564" width="14.140625" style="3" customWidth="1"/>
    <col min="2565" max="2565" width="9.42578125" style="3" customWidth="1"/>
    <col min="2566" max="2811" width="9.140625" style="3"/>
    <col min="2812" max="2812" width="4" style="3" customWidth="1"/>
    <col min="2813" max="2813" width="3.7109375" style="3" customWidth="1"/>
    <col min="2814" max="2816" width="4" style="3" customWidth="1"/>
    <col min="2817" max="2817" width="52.28515625" style="3" customWidth="1"/>
    <col min="2818" max="2819" width="14.7109375" style="3" customWidth="1"/>
    <col min="2820" max="2820" width="14.140625" style="3" customWidth="1"/>
    <col min="2821" max="2821" width="9.42578125" style="3" customWidth="1"/>
    <col min="2822" max="3067" width="9.140625" style="3"/>
    <col min="3068" max="3068" width="4" style="3" customWidth="1"/>
    <col min="3069" max="3069" width="3.7109375" style="3" customWidth="1"/>
    <col min="3070" max="3072" width="4" style="3" customWidth="1"/>
    <col min="3073" max="3073" width="52.28515625" style="3" customWidth="1"/>
    <col min="3074" max="3075" width="14.7109375" style="3" customWidth="1"/>
    <col min="3076" max="3076" width="14.140625" style="3" customWidth="1"/>
    <col min="3077" max="3077" width="9.42578125" style="3" customWidth="1"/>
    <col min="3078" max="3323" width="9.140625" style="3"/>
    <col min="3324" max="3324" width="4" style="3" customWidth="1"/>
    <col min="3325" max="3325" width="3.7109375" style="3" customWidth="1"/>
    <col min="3326" max="3328" width="4" style="3" customWidth="1"/>
    <col min="3329" max="3329" width="52.28515625" style="3" customWidth="1"/>
    <col min="3330" max="3331" width="14.7109375" style="3" customWidth="1"/>
    <col min="3332" max="3332" width="14.140625" style="3" customWidth="1"/>
    <col min="3333" max="3333" width="9.42578125" style="3" customWidth="1"/>
    <col min="3334" max="3579" width="9.140625" style="3"/>
    <col min="3580" max="3580" width="4" style="3" customWidth="1"/>
    <col min="3581" max="3581" width="3.7109375" style="3" customWidth="1"/>
    <col min="3582" max="3584" width="4" style="3" customWidth="1"/>
    <col min="3585" max="3585" width="52.28515625" style="3" customWidth="1"/>
    <col min="3586" max="3587" width="14.7109375" style="3" customWidth="1"/>
    <col min="3588" max="3588" width="14.140625" style="3" customWidth="1"/>
    <col min="3589" max="3589" width="9.42578125" style="3" customWidth="1"/>
    <col min="3590" max="3835" width="9.140625" style="3"/>
    <col min="3836" max="3836" width="4" style="3" customWidth="1"/>
    <col min="3837" max="3837" width="3.7109375" style="3" customWidth="1"/>
    <col min="3838" max="3840" width="4" style="3" customWidth="1"/>
    <col min="3841" max="3841" width="52.28515625" style="3" customWidth="1"/>
    <col min="3842" max="3843" width="14.7109375" style="3" customWidth="1"/>
    <col min="3844" max="3844" width="14.140625" style="3" customWidth="1"/>
    <col min="3845" max="3845" width="9.42578125" style="3" customWidth="1"/>
    <col min="3846" max="4091" width="9.140625" style="3"/>
    <col min="4092" max="4092" width="4" style="3" customWidth="1"/>
    <col min="4093" max="4093" width="3.7109375" style="3" customWidth="1"/>
    <col min="4094" max="4096" width="4" style="3" customWidth="1"/>
    <col min="4097" max="4097" width="52.28515625" style="3" customWidth="1"/>
    <col min="4098" max="4099" width="14.7109375" style="3" customWidth="1"/>
    <col min="4100" max="4100" width="14.140625" style="3" customWidth="1"/>
    <col min="4101" max="4101" width="9.42578125" style="3" customWidth="1"/>
    <col min="4102" max="4347" width="9.140625" style="3"/>
    <col min="4348" max="4348" width="4" style="3" customWidth="1"/>
    <col min="4349" max="4349" width="3.7109375" style="3" customWidth="1"/>
    <col min="4350" max="4352" width="4" style="3" customWidth="1"/>
    <col min="4353" max="4353" width="52.28515625" style="3" customWidth="1"/>
    <col min="4354" max="4355" width="14.7109375" style="3" customWidth="1"/>
    <col min="4356" max="4356" width="14.140625" style="3" customWidth="1"/>
    <col min="4357" max="4357" width="9.42578125" style="3" customWidth="1"/>
    <col min="4358" max="4603" width="9.140625" style="3"/>
    <col min="4604" max="4604" width="4" style="3" customWidth="1"/>
    <col min="4605" max="4605" width="3.7109375" style="3" customWidth="1"/>
    <col min="4606" max="4608" width="4" style="3" customWidth="1"/>
    <col min="4609" max="4609" width="52.28515625" style="3" customWidth="1"/>
    <col min="4610" max="4611" width="14.7109375" style="3" customWidth="1"/>
    <col min="4612" max="4612" width="14.140625" style="3" customWidth="1"/>
    <col min="4613" max="4613" width="9.42578125" style="3" customWidth="1"/>
    <col min="4614" max="4859" width="9.140625" style="3"/>
    <col min="4860" max="4860" width="4" style="3" customWidth="1"/>
    <col min="4861" max="4861" width="3.7109375" style="3" customWidth="1"/>
    <col min="4862" max="4864" width="4" style="3" customWidth="1"/>
    <col min="4865" max="4865" width="52.28515625" style="3" customWidth="1"/>
    <col min="4866" max="4867" width="14.7109375" style="3" customWidth="1"/>
    <col min="4868" max="4868" width="14.140625" style="3" customWidth="1"/>
    <col min="4869" max="4869" width="9.42578125" style="3" customWidth="1"/>
    <col min="4870" max="5115" width="9.140625" style="3"/>
    <col min="5116" max="5116" width="4" style="3" customWidth="1"/>
    <col min="5117" max="5117" width="3.7109375" style="3" customWidth="1"/>
    <col min="5118" max="5120" width="4" style="3" customWidth="1"/>
    <col min="5121" max="5121" width="52.28515625" style="3" customWidth="1"/>
    <col min="5122" max="5123" width="14.7109375" style="3" customWidth="1"/>
    <col min="5124" max="5124" width="14.140625" style="3" customWidth="1"/>
    <col min="5125" max="5125" width="9.42578125" style="3" customWidth="1"/>
    <col min="5126" max="5371" width="9.140625" style="3"/>
    <col min="5372" max="5372" width="4" style="3" customWidth="1"/>
    <col min="5373" max="5373" width="3.7109375" style="3" customWidth="1"/>
    <col min="5374" max="5376" width="4" style="3" customWidth="1"/>
    <col min="5377" max="5377" width="52.28515625" style="3" customWidth="1"/>
    <col min="5378" max="5379" width="14.7109375" style="3" customWidth="1"/>
    <col min="5380" max="5380" width="14.140625" style="3" customWidth="1"/>
    <col min="5381" max="5381" width="9.42578125" style="3" customWidth="1"/>
    <col min="5382" max="5627" width="9.140625" style="3"/>
    <col min="5628" max="5628" width="4" style="3" customWidth="1"/>
    <col min="5629" max="5629" width="3.7109375" style="3" customWidth="1"/>
    <col min="5630" max="5632" width="4" style="3" customWidth="1"/>
    <col min="5633" max="5633" width="52.28515625" style="3" customWidth="1"/>
    <col min="5634" max="5635" width="14.7109375" style="3" customWidth="1"/>
    <col min="5636" max="5636" width="14.140625" style="3" customWidth="1"/>
    <col min="5637" max="5637" width="9.42578125" style="3" customWidth="1"/>
    <col min="5638" max="5883" width="9.140625" style="3"/>
    <col min="5884" max="5884" width="4" style="3" customWidth="1"/>
    <col min="5885" max="5885" width="3.7109375" style="3" customWidth="1"/>
    <col min="5886" max="5888" width="4" style="3" customWidth="1"/>
    <col min="5889" max="5889" width="52.28515625" style="3" customWidth="1"/>
    <col min="5890" max="5891" width="14.7109375" style="3" customWidth="1"/>
    <col min="5892" max="5892" width="14.140625" style="3" customWidth="1"/>
    <col min="5893" max="5893" width="9.42578125" style="3" customWidth="1"/>
    <col min="5894" max="6139" width="9.140625" style="3"/>
    <col min="6140" max="6140" width="4" style="3" customWidth="1"/>
    <col min="6141" max="6141" width="3.7109375" style="3" customWidth="1"/>
    <col min="6142" max="6144" width="4" style="3" customWidth="1"/>
    <col min="6145" max="6145" width="52.28515625" style="3" customWidth="1"/>
    <col min="6146" max="6147" width="14.7109375" style="3" customWidth="1"/>
    <col min="6148" max="6148" width="14.140625" style="3" customWidth="1"/>
    <col min="6149" max="6149" width="9.42578125" style="3" customWidth="1"/>
    <col min="6150" max="6395" width="9.140625" style="3"/>
    <col min="6396" max="6396" width="4" style="3" customWidth="1"/>
    <col min="6397" max="6397" width="3.7109375" style="3" customWidth="1"/>
    <col min="6398" max="6400" width="4" style="3" customWidth="1"/>
    <col min="6401" max="6401" width="52.28515625" style="3" customWidth="1"/>
    <col min="6402" max="6403" width="14.7109375" style="3" customWidth="1"/>
    <col min="6404" max="6404" width="14.140625" style="3" customWidth="1"/>
    <col min="6405" max="6405" width="9.42578125" style="3" customWidth="1"/>
    <col min="6406" max="6651" width="9.140625" style="3"/>
    <col min="6652" max="6652" width="4" style="3" customWidth="1"/>
    <col min="6653" max="6653" width="3.7109375" style="3" customWidth="1"/>
    <col min="6654" max="6656" width="4" style="3" customWidth="1"/>
    <col min="6657" max="6657" width="52.28515625" style="3" customWidth="1"/>
    <col min="6658" max="6659" width="14.7109375" style="3" customWidth="1"/>
    <col min="6660" max="6660" width="14.140625" style="3" customWidth="1"/>
    <col min="6661" max="6661" width="9.42578125" style="3" customWidth="1"/>
    <col min="6662" max="6907" width="9.140625" style="3"/>
    <col min="6908" max="6908" width="4" style="3" customWidth="1"/>
    <col min="6909" max="6909" width="3.7109375" style="3" customWidth="1"/>
    <col min="6910" max="6912" width="4" style="3" customWidth="1"/>
    <col min="6913" max="6913" width="52.28515625" style="3" customWidth="1"/>
    <col min="6914" max="6915" width="14.7109375" style="3" customWidth="1"/>
    <col min="6916" max="6916" width="14.140625" style="3" customWidth="1"/>
    <col min="6917" max="6917" width="9.42578125" style="3" customWidth="1"/>
    <col min="6918" max="7163" width="9.140625" style="3"/>
    <col min="7164" max="7164" width="4" style="3" customWidth="1"/>
    <col min="7165" max="7165" width="3.7109375" style="3" customWidth="1"/>
    <col min="7166" max="7168" width="4" style="3" customWidth="1"/>
    <col min="7169" max="7169" width="52.28515625" style="3" customWidth="1"/>
    <col min="7170" max="7171" width="14.7109375" style="3" customWidth="1"/>
    <col min="7172" max="7172" width="14.140625" style="3" customWidth="1"/>
    <col min="7173" max="7173" width="9.42578125" style="3" customWidth="1"/>
    <col min="7174" max="7419" width="9.140625" style="3"/>
    <col min="7420" max="7420" width="4" style="3" customWidth="1"/>
    <col min="7421" max="7421" width="3.7109375" style="3" customWidth="1"/>
    <col min="7422" max="7424" width="4" style="3" customWidth="1"/>
    <col min="7425" max="7425" width="52.28515625" style="3" customWidth="1"/>
    <col min="7426" max="7427" width="14.7109375" style="3" customWidth="1"/>
    <col min="7428" max="7428" width="14.140625" style="3" customWidth="1"/>
    <col min="7429" max="7429" width="9.42578125" style="3" customWidth="1"/>
    <col min="7430" max="7675" width="9.140625" style="3"/>
    <col min="7676" max="7676" width="4" style="3" customWidth="1"/>
    <col min="7677" max="7677" width="3.7109375" style="3" customWidth="1"/>
    <col min="7678" max="7680" width="4" style="3" customWidth="1"/>
    <col min="7681" max="7681" width="52.28515625" style="3" customWidth="1"/>
    <col min="7682" max="7683" width="14.7109375" style="3" customWidth="1"/>
    <col min="7684" max="7684" width="14.140625" style="3" customWidth="1"/>
    <col min="7685" max="7685" width="9.42578125" style="3" customWidth="1"/>
    <col min="7686" max="7931" width="9.140625" style="3"/>
    <col min="7932" max="7932" width="4" style="3" customWidth="1"/>
    <col min="7933" max="7933" width="3.7109375" style="3" customWidth="1"/>
    <col min="7934" max="7936" width="4" style="3" customWidth="1"/>
    <col min="7937" max="7937" width="52.28515625" style="3" customWidth="1"/>
    <col min="7938" max="7939" width="14.7109375" style="3" customWidth="1"/>
    <col min="7940" max="7940" width="14.140625" style="3" customWidth="1"/>
    <col min="7941" max="7941" width="9.42578125" style="3" customWidth="1"/>
    <col min="7942" max="8187" width="9.140625" style="3"/>
    <col min="8188" max="8188" width="4" style="3" customWidth="1"/>
    <col min="8189" max="8189" width="3.7109375" style="3" customWidth="1"/>
    <col min="8190" max="8192" width="4" style="3" customWidth="1"/>
    <col min="8193" max="8193" width="52.28515625" style="3" customWidth="1"/>
    <col min="8194" max="8195" width="14.7109375" style="3" customWidth="1"/>
    <col min="8196" max="8196" width="14.140625" style="3" customWidth="1"/>
    <col min="8197" max="8197" width="9.42578125" style="3" customWidth="1"/>
    <col min="8198" max="8443" width="9.140625" style="3"/>
    <col min="8444" max="8444" width="4" style="3" customWidth="1"/>
    <col min="8445" max="8445" width="3.7109375" style="3" customWidth="1"/>
    <col min="8446" max="8448" width="4" style="3" customWidth="1"/>
    <col min="8449" max="8449" width="52.28515625" style="3" customWidth="1"/>
    <col min="8450" max="8451" width="14.7109375" style="3" customWidth="1"/>
    <col min="8452" max="8452" width="14.140625" style="3" customWidth="1"/>
    <col min="8453" max="8453" width="9.42578125" style="3" customWidth="1"/>
    <col min="8454" max="8699" width="9.140625" style="3"/>
    <col min="8700" max="8700" width="4" style="3" customWidth="1"/>
    <col min="8701" max="8701" width="3.7109375" style="3" customWidth="1"/>
    <col min="8702" max="8704" width="4" style="3" customWidth="1"/>
    <col min="8705" max="8705" width="52.28515625" style="3" customWidth="1"/>
    <col min="8706" max="8707" width="14.7109375" style="3" customWidth="1"/>
    <col min="8708" max="8708" width="14.140625" style="3" customWidth="1"/>
    <col min="8709" max="8709" width="9.42578125" style="3" customWidth="1"/>
    <col min="8710" max="8955" width="9.140625" style="3"/>
    <col min="8956" max="8956" width="4" style="3" customWidth="1"/>
    <col min="8957" max="8957" width="3.7109375" style="3" customWidth="1"/>
    <col min="8958" max="8960" width="4" style="3" customWidth="1"/>
    <col min="8961" max="8961" width="52.28515625" style="3" customWidth="1"/>
    <col min="8962" max="8963" width="14.7109375" style="3" customWidth="1"/>
    <col min="8964" max="8964" width="14.140625" style="3" customWidth="1"/>
    <col min="8965" max="8965" width="9.42578125" style="3" customWidth="1"/>
    <col min="8966" max="9211" width="9.140625" style="3"/>
    <col min="9212" max="9212" width="4" style="3" customWidth="1"/>
    <col min="9213" max="9213" width="3.7109375" style="3" customWidth="1"/>
    <col min="9214" max="9216" width="4" style="3" customWidth="1"/>
    <col min="9217" max="9217" width="52.28515625" style="3" customWidth="1"/>
    <col min="9218" max="9219" width="14.7109375" style="3" customWidth="1"/>
    <col min="9220" max="9220" width="14.140625" style="3" customWidth="1"/>
    <col min="9221" max="9221" width="9.42578125" style="3" customWidth="1"/>
    <col min="9222" max="9467" width="9.140625" style="3"/>
    <col min="9468" max="9468" width="4" style="3" customWidth="1"/>
    <col min="9469" max="9469" width="3.7109375" style="3" customWidth="1"/>
    <col min="9470" max="9472" width="4" style="3" customWidth="1"/>
    <col min="9473" max="9473" width="52.28515625" style="3" customWidth="1"/>
    <col min="9474" max="9475" width="14.7109375" style="3" customWidth="1"/>
    <col min="9476" max="9476" width="14.140625" style="3" customWidth="1"/>
    <col min="9477" max="9477" width="9.42578125" style="3" customWidth="1"/>
    <col min="9478" max="9723" width="9.140625" style="3"/>
    <col min="9724" max="9724" width="4" style="3" customWidth="1"/>
    <col min="9725" max="9725" width="3.7109375" style="3" customWidth="1"/>
    <col min="9726" max="9728" width="4" style="3" customWidth="1"/>
    <col min="9729" max="9729" width="52.28515625" style="3" customWidth="1"/>
    <col min="9730" max="9731" width="14.7109375" style="3" customWidth="1"/>
    <col min="9732" max="9732" width="14.140625" style="3" customWidth="1"/>
    <col min="9733" max="9733" width="9.42578125" style="3" customWidth="1"/>
    <col min="9734" max="9979" width="9.140625" style="3"/>
    <col min="9980" max="9980" width="4" style="3" customWidth="1"/>
    <col min="9981" max="9981" width="3.7109375" style="3" customWidth="1"/>
    <col min="9982" max="9984" width="4" style="3" customWidth="1"/>
    <col min="9985" max="9985" width="52.28515625" style="3" customWidth="1"/>
    <col min="9986" max="9987" width="14.7109375" style="3" customWidth="1"/>
    <col min="9988" max="9988" width="14.140625" style="3" customWidth="1"/>
    <col min="9989" max="9989" width="9.42578125" style="3" customWidth="1"/>
    <col min="9990" max="10235" width="9.140625" style="3"/>
    <col min="10236" max="10236" width="4" style="3" customWidth="1"/>
    <col min="10237" max="10237" width="3.7109375" style="3" customWidth="1"/>
    <col min="10238" max="10240" width="4" style="3" customWidth="1"/>
    <col min="10241" max="10241" width="52.28515625" style="3" customWidth="1"/>
    <col min="10242" max="10243" width="14.7109375" style="3" customWidth="1"/>
    <col min="10244" max="10244" width="14.140625" style="3" customWidth="1"/>
    <col min="10245" max="10245" width="9.42578125" style="3" customWidth="1"/>
    <col min="10246" max="10491" width="9.140625" style="3"/>
    <col min="10492" max="10492" width="4" style="3" customWidth="1"/>
    <col min="10493" max="10493" width="3.7109375" style="3" customWidth="1"/>
    <col min="10494" max="10496" width="4" style="3" customWidth="1"/>
    <col min="10497" max="10497" width="52.28515625" style="3" customWidth="1"/>
    <col min="10498" max="10499" width="14.7109375" style="3" customWidth="1"/>
    <col min="10500" max="10500" width="14.140625" style="3" customWidth="1"/>
    <col min="10501" max="10501" width="9.42578125" style="3" customWidth="1"/>
    <col min="10502" max="10747" width="9.140625" style="3"/>
    <col min="10748" max="10748" width="4" style="3" customWidth="1"/>
    <col min="10749" max="10749" width="3.7109375" style="3" customWidth="1"/>
    <col min="10750" max="10752" width="4" style="3" customWidth="1"/>
    <col min="10753" max="10753" width="52.28515625" style="3" customWidth="1"/>
    <col min="10754" max="10755" width="14.7109375" style="3" customWidth="1"/>
    <col min="10756" max="10756" width="14.140625" style="3" customWidth="1"/>
    <col min="10757" max="10757" width="9.42578125" style="3" customWidth="1"/>
    <col min="10758" max="11003" width="9.140625" style="3"/>
    <col min="11004" max="11004" width="4" style="3" customWidth="1"/>
    <col min="11005" max="11005" width="3.7109375" style="3" customWidth="1"/>
    <col min="11006" max="11008" width="4" style="3" customWidth="1"/>
    <col min="11009" max="11009" width="52.28515625" style="3" customWidth="1"/>
    <col min="11010" max="11011" width="14.7109375" style="3" customWidth="1"/>
    <col min="11012" max="11012" width="14.140625" style="3" customWidth="1"/>
    <col min="11013" max="11013" width="9.42578125" style="3" customWidth="1"/>
    <col min="11014" max="11259" width="9.140625" style="3"/>
    <col min="11260" max="11260" width="4" style="3" customWidth="1"/>
    <col min="11261" max="11261" width="3.7109375" style="3" customWidth="1"/>
    <col min="11262" max="11264" width="4" style="3" customWidth="1"/>
    <col min="11265" max="11265" width="52.28515625" style="3" customWidth="1"/>
    <col min="11266" max="11267" width="14.7109375" style="3" customWidth="1"/>
    <col min="11268" max="11268" width="14.140625" style="3" customWidth="1"/>
    <col min="11269" max="11269" width="9.42578125" style="3" customWidth="1"/>
    <col min="11270" max="11515" width="9.140625" style="3"/>
    <col min="11516" max="11516" width="4" style="3" customWidth="1"/>
    <col min="11517" max="11517" width="3.7109375" style="3" customWidth="1"/>
    <col min="11518" max="11520" width="4" style="3" customWidth="1"/>
    <col min="11521" max="11521" width="52.28515625" style="3" customWidth="1"/>
    <col min="11522" max="11523" width="14.7109375" style="3" customWidth="1"/>
    <col min="11524" max="11524" width="14.140625" style="3" customWidth="1"/>
    <col min="11525" max="11525" width="9.42578125" style="3" customWidth="1"/>
    <col min="11526" max="11771" width="9.140625" style="3"/>
    <col min="11772" max="11772" width="4" style="3" customWidth="1"/>
    <col min="11773" max="11773" width="3.7109375" style="3" customWidth="1"/>
    <col min="11774" max="11776" width="4" style="3" customWidth="1"/>
    <col min="11777" max="11777" width="52.28515625" style="3" customWidth="1"/>
    <col min="11778" max="11779" width="14.7109375" style="3" customWidth="1"/>
    <col min="11780" max="11780" width="14.140625" style="3" customWidth="1"/>
    <col min="11781" max="11781" width="9.42578125" style="3" customWidth="1"/>
    <col min="11782" max="12027" width="9.140625" style="3"/>
    <col min="12028" max="12028" width="4" style="3" customWidth="1"/>
    <col min="12029" max="12029" width="3.7109375" style="3" customWidth="1"/>
    <col min="12030" max="12032" width="4" style="3" customWidth="1"/>
    <col min="12033" max="12033" width="52.28515625" style="3" customWidth="1"/>
    <col min="12034" max="12035" width="14.7109375" style="3" customWidth="1"/>
    <col min="12036" max="12036" width="14.140625" style="3" customWidth="1"/>
    <col min="12037" max="12037" width="9.42578125" style="3" customWidth="1"/>
    <col min="12038" max="12283" width="9.140625" style="3"/>
    <col min="12284" max="12284" width="4" style="3" customWidth="1"/>
    <col min="12285" max="12285" width="3.7109375" style="3" customWidth="1"/>
    <col min="12286" max="12288" width="4" style="3" customWidth="1"/>
    <col min="12289" max="12289" width="52.28515625" style="3" customWidth="1"/>
    <col min="12290" max="12291" width="14.7109375" style="3" customWidth="1"/>
    <col min="12292" max="12292" width="14.140625" style="3" customWidth="1"/>
    <col min="12293" max="12293" width="9.42578125" style="3" customWidth="1"/>
    <col min="12294" max="12539" width="9.140625" style="3"/>
    <col min="12540" max="12540" width="4" style="3" customWidth="1"/>
    <col min="12541" max="12541" width="3.7109375" style="3" customWidth="1"/>
    <col min="12542" max="12544" width="4" style="3" customWidth="1"/>
    <col min="12545" max="12545" width="52.28515625" style="3" customWidth="1"/>
    <col min="12546" max="12547" width="14.7109375" style="3" customWidth="1"/>
    <col min="12548" max="12548" width="14.140625" style="3" customWidth="1"/>
    <col min="12549" max="12549" width="9.42578125" style="3" customWidth="1"/>
    <col min="12550" max="12795" width="9.140625" style="3"/>
    <col min="12796" max="12796" width="4" style="3" customWidth="1"/>
    <col min="12797" max="12797" width="3.7109375" style="3" customWidth="1"/>
    <col min="12798" max="12800" width="4" style="3" customWidth="1"/>
    <col min="12801" max="12801" width="52.28515625" style="3" customWidth="1"/>
    <col min="12802" max="12803" width="14.7109375" style="3" customWidth="1"/>
    <col min="12804" max="12804" width="14.140625" style="3" customWidth="1"/>
    <col min="12805" max="12805" width="9.42578125" style="3" customWidth="1"/>
    <col min="12806" max="13051" width="9.140625" style="3"/>
    <col min="13052" max="13052" width="4" style="3" customWidth="1"/>
    <col min="13053" max="13053" width="3.7109375" style="3" customWidth="1"/>
    <col min="13054" max="13056" width="4" style="3" customWidth="1"/>
    <col min="13057" max="13057" width="52.28515625" style="3" customWidth="1"/>
    <col min="13058" max="13059" width="14.7109375" style="3" customWidth="1"/>
    <col min="13060" max="13060" width="14.140625" style="3" customWidth="1"/>
    <col min="13061" max="13061" width="9.42578125" style="3" customWidth="1"/>
    <col min="13062" max="13307" width="9.140625" style="3"/>
    <col min="13308" max="13308" width="4" style="3" customWidth="1"/>
    <col min="13309" max="13309" width="3.7109375" style="3" customWidth="1"/>
    <col min="13310" max="13312" width="4" style="3" customWidth="1"/>
    <col min="13313" max="13313" width="52.28515625" style="3" customWidth="1"/>
    <col min="13314" max="13315" width="14.7109375" style="3" customWidth="1"/>
    <col min="13316" max="13316" width="14.140625" style="3" customWidth="1"/>
    <col min="13317" max="13317" width="9.42578125" style="3" customWidth="1"/>
    <col min="13318" max="13563" width="9.140625" style="3"/>
    <col min="13564" max="13564" width="4" style="3" customWidth="1"/>
    <col min="13565" max="13565" width="3.7109375" style="3" customWidth="1"/>
    <col min="13566" max="13568" width="4" style="3" customWidth="1"/>
    <col min="13569" max="13569" width="52.28515625" style="3" customWidth="1"/>
    <col min="13570" max="13571" width="14.7109375" style="3" customWidth="1"/>
    <col min="13572" max="13572" width="14.140625" style="3" customWidth="1"/>
    <col min="13573" max="13573" width="9.42578125" style="3" customWidth="1"/>
    <col min="13574" max="13819" width="9.140625" style="3"/>
    <col min="13820" max="13820" width="4" style="3" customWidth="1"/>
    <col min="13821" max="13821" width="3.7109375" style="3" customWidth="1"/>
    <col min="13822" max="13824" width="4" style="3" customWidth="1"/>
    <col min="13825" max="13825" width="52.28515625" style="3" customWidth="1"/>
    <col min="13826" max="13827" width="14.7109375" style="3" customWidth="1"/>
    <col min="13828" max="13828" width="14.140625" style="3" customWidth="1"/>
    <col min="13829" max="13829" width="9.42578125" style="3" customWidth="1"/>
    <col min="13830" max="14075" width="9.140625" style="3"/>
    <col min="14076" max="14076" width="4" style="3" customWidth="1"/>
    <col min="14077" max="14077" width="3.7109375" style="3" customWidth="1"/>
    <col min="14078" max="14080" width="4" style="3" customWidth="1"/>
    <col min="14081" max="14081" width="52.28515625" style="3" customWidth="1"/>
    <col min="14082" max="14083" width="14.7109375" style="3" customWidth="1"/>
    <col min="14084" max="14084" width="14.140625" style="3" customWidth="1"/>
    <col min="14085" max="14085" width="9.42578125" style="3" customWidth="1"/>
    <col min="14086" max="14331" width="9.140625" style="3"/>
    <col min="14332" max="14332" width="4" style="3" customWidth="1"/>
    <col min="14333" max="14333" width="3.7109375" style="3" customWidth="1"/>
    <col min="14334" max="14336" width="4" style="3" customWidth="1"/>
    <col min="14337" max="14337" width="52.28515625" style="3" customWidth="1"/>
    <col min="14338" max="14339" width="14.7109375" style="3" customWidth="1"/>
    <col min="14340" max="14340" width="14.140625" style="3" customWidth="1"/>
    <col min="14341" max="14341" width="9.42578125" style="3" customWidth="1"/>
    <col min="14342" max="14587" width="9.140625" style="3"/>
    <col min="14588" max="14588" width="4" style="3" customWidth="1"/>
    <col min="14589" max="14589" width="3.7109375" style="3" customWidth="1"/>
    <col min="14590" max="14592" width="4" style="3" customWidth="1"/>
    <col min="14593" max="14593" width="52.28515625" style="3" customWidth="1"/>
    <col min="14594" max="14595" width="14.7109375" style="3" customWidth="1"/>
    <col min="14596" max="14596" width="14.140625" style="3" customWidth="1"/>
    <col min="14597" max="14597" width="9.42578125" style="3" customWidth="1"/>
    <col min="14598" max="14843" width="9.140625" style="3"/>
    <col min="14844" max="14844" width="4" style="3" customWidth="1"/>
    <col min="14845" max="14845" width="3.7109375" style="3" customWidth="1"/>
    <col min="14846" max="14848" width="4" style="3" customWidth="1"/>
    <col min="14849" max="14849" width="52.28515625" style="3" customWidth="1"/>
    <col min="14850" max="14851" width="14.7109375" style="3" customWidth="1"/>
    <col min="14852" max="14852" width="14.140625" style="3" customWidth="1"/>
    <col min="14853" max="14853" width="9.42578125" style="3" customWidth="1"/>
    <col min="14854" max="15099" width="9.140625" style="3"/>
    <col min="15100" max="15100" width="4" style="3" customWidth="1"/>
    <col min="15101" max="15101" width="3.7109375" style="3" customWidth="1"/>
    <col min="15102" max="15104" width="4" style="3" customWidth="1"/>
    <col min="15105" max="15105" width="52.28515625" style="3" customWidth="1"/>
    <col min="15106" max="15107" width="14.7109375" style="3" customWidth="1"/>
    <col min="15108" max="15108" width="14.140625" style="3" customWidth="1"/>
    <col min="15109" max="15109" width="9.42578125" style="3" customWidth="1"/>
    <col min="15110" max="15355" width="9.140625" style="3"/>
    <col min="15356" max="15356" width="4" style="3" customWidth="1"/>
    <col min="15357" max="15357" width="3.7109375" style="3" customWidth="1"/>
    <col min="15358" max="15360" width="4" style="3" customWidth="1"/>
    <col min="15361" max="15361" width="52.28515625" style="3" customWidth="1"/>
    <col min="15362" max="15363" width="14.7109375" style="3" customWidth="1"/>
    <col min="15364" max="15364" width="14.140625" style="3" customWidth="1"/>
    <col min="15365" max="15365" width="9.42578125" style="3" customWidth="1"/>
    <col min="15366" max="15611" width="9.140625" style="3"/>
    <col min="15612" max="15612" width="4" style="3" customWidth="1"/>
    <col min="15613" max="15613" width="3.7109375" style="3" customWidth="1"/>
    <col min="15614" max="15616" width="4" style="3" customWidth="1"/>
    <col min="15617" max="15617" width="52.28515625" style="3" customWidth="1"/>
    <col min="15618" max="15619" width="14.7109375" style="3" customWidth="1"/>
    <col min="15620" max="15620" width="14.140625" style="3" customWidth="1"/>
    <col min="15621" max="15621" width="9.42578125" style="3" customWidth="1"/>
    <col min="15622" max="15867" width="9.140625" style="3"/>
    <col min="15868" max="15868" width="4" style="3" customWidth="1"/>
    <col min="15869" max="15869" width="3.7109375" style="3" customWidth="1"/>
    <col min="15870" max="15872" width="4" style="3" customWidth="1"/>
    <col min="15873" max="15873" width="52.28515625" style="3" customWidth="1"/>
    <col min="15874" max="15875" width="14.7109375" style="3" customWidth="1"/>
    <col min="15876" max="15876" width="14.140625" style="3" customWidth="1"/>
    <col min="15877" max="15877" width="9.42578125" style="3" customWidth="1"/>
    <col min="15878" max="16123" width="9.140625" style="3"/>
    <col min="16124" max="16124" width="4" style="3" customWidth="1"/>
    <col min="16125" max="16125" width="3.7109375" style="3" customWidth="1"/>
    <col min="16126" max="16128" width="4" style="3" customWidth="1"/>
    <col min="16129" max="16129" width="52.28515625" style="3" customWidth="1"/>
    <col min="16130" max="16131" width="14.7109375" style="3" customWidth="1"/>
    <col min="16132" max="16132" width="14.140625" style="3" customWidth="1"/>
    <col min="16133" max="16133" width="9.42578125" style="3" customWidth="1"/>
    <col min="16134" max="16384" width="9.140625" style="3"/>
  </cols>
  <sheetData>
    <row r="1" spans="1:8">
      <c r="H1" s="10"/>
    </row>
    <row r="2" spans="1:8">
      <c r="A2" s="89"/>
      <c r="B2" s="89"/>
      <c r="C2" s="89"/>
      <c r="D2" s="89"/>
      <c r="E2" s="89"/>
      <c r="F2" s="10"/>
      <c r="G2" s="10"/>
      <c r="H2" s="10"/>
    </row>
    <row r="3" spans="1:8" s="90" customFormat="1" ht="15.75" customHeight="1">
      <c r="A3" s="1530" t="s">
        <v>1866</v>
      </c>
      <c r="B3" s="1530"/>
      <c r="C3" s="1530"/>
      <c r="D3" s="1530"/>
      <c r="E3" s="1530"/>
      <c r="F3" s="1530"/>
      <c r="G3" s="1530"/>
      <c r="H3" s="1530"/>
    </row>
    <row r="4" spans="1:8" s="91" customFormat="1" ht="15.75">
      <c r="A4" s="1531" t="s">
        <v>1867</v>
      </c>
      <c r="B4" s="1531"/>
      <c r="C4" s="1531"/>
      <c r="D4" s="1531"/>
      <c r="E4" s="1531"/>
      <c r="F4" s="1531"/>
      <c r="G4" s="1531"/>
      <c r="H4" s="1531"/>
    </row>
    <row r="5" spans="1:8" s="1" customFormat="1" ht="15.75">
      <c r="A5" s="92" t="s">
        <v>1155</v>
      </c>
      <c r="B5" s="93"/>
      <c r="C5" s="93"/>
      <c r="D5" s="93"/>
      <c r="E5" s="93"/>
      <c r="F5" s="94"/>
      <c r="G5" s="94"/>
      <c r="H5" s="95"/>
    </row>
    <row r="6" spans="1:8" s="2" customFormat="1">
      <c r="A6" s="96"/>
      <c r="B6" s="96"/>
      <c r="C6" s="96"/>
      <c r="D6" s="96"/>
      <c r="E6" s="96"/>
      <c r="F6" s="97"/>
      <c r="G6" s="9"/>
      <c r="H6" s="98"/>
    </row>
    <row r="7" spans="1:8">
      <c r="A7" s="96"/>
      <c r="B7" s="96"/>
      <c r="C7" s="96"/>
      <c r="D7" s="96"/>
      <c r="E7" s="96"/>
      <c r="F7" s="10"/>
      <c r="G7" s="10"/>
      <c r="H7" s="10"/>
    </row>
    <row r="8" spans="1:8" s="99" customFormat="1" ht="43.5" customHeight="1">
      <c r="A8" s="1532" t="s">
        <v>1156</v>
      </c>
      <c r="B8" s="1533"/>
      <c r="C8" s="1533"/>
      <c r="D8" s="1533"/>
      <c r="E8" s="1533"/>
      <c r="F8" s="1536" t="s">
        <v>1157</v>
      </c>
      <c r="G8" s="1536" t="s">
        <v>1868</v>
      </c>
      <c r="H8" s="1538" t="s">
        <v>1869</v>
      </c>
    </row>
    <row r="9" spans="1:8" s="99" customFormat="1" ht="5.25" customHeight="1">
      <c r="A9" s="1534"/>
      <c r="B9" s="1535"/>
      <c r="C9" s="1535"/>
      <c r="D9" s="1535"/>
      <c r="E9" s="1535"/>
      <c r="F9" s="1537"/>
      <c r="G9" s="1537"/>
      <c r="H9" s="1539"/>
    </row>
    <row r="10" spans="1:8" ht="11.25" customHeight="1">
      <c r="A10" s="1528" t="s">
        <v>1158</v>
      </c>
      <c r="B10" s="1529"/>
      <c r="C10" s="1529"/>
      <c r="D10" s="1529"/>
      <c r="E10" s="1529"/>
      <c r="F10" s="100">
        <v>2</v>
      </c>
      <c r="G10" s="101">
        <v>3</v>
      </c>
      <c r="H10" s="102">
        <v>4</v>
      </c>
    </row>
    <row r="11" spans="1:8" s="4" customFormat="1" ht="12.75">
      <c r="A11" s="103"/>
      <c r="B11" s="103"/>
      <c r="C11" s="103"/>
      <c r="D11" s="103"/>
      <c r="E11" s="103"/>
      <c r="F11" s="104" t="s">
        <v>1870</v>
      </c>
      <c r="G11" s="105">
        <v>6381428733.3999996</v>
      </c>
      <c r="H11" s="106">
        <v>6288305925.3866997</v>
      </c>
    </row>
    <row r="12" spans="1:8" s="4" customFormat="1" ht="12.75">
      <c r="A12" s="103" t="s">
        <v>1160</v>
      </c>
      <c r="B12" s="103"/>
      <c r="C12" s="103"/>
      <c r="D12" s="103"/>
      <c r="E12" s="103"/>
      <c r="F12" s="104" t="s">
        <v>874</v>
      </c>
      <c r="G12" s="105">
        <v>301273572.5</v>
      </c>
      <c r="H12" s="106">
        <v>297689292.84630001</v>
      </c>
    </row>
    <row r="13" spans="1:8" s="4" customFormat="1" ht="38.25">
      <c r="A13" s="103"/>
      <c r="B13" s="103" t="s">
        <v>1159</v>
      </c>
      <c r="C13" s="103"/>
      <c r="D13" s="103"/>
      <c r="E13" s="103"/>
      <c r="F13" s="104" t="s">
        <v>875</v>
      </c>
      <c r="G13" s="105">
        <v>113194288</v>
      </c>
      <c r="H13" s="106">
        <v>112715178.067</v>
      </c>
    </row>
    <row r="14" spans="1:8" s="4" customFormat="1" ht="12.75">
      <c r="A14" s="107"/>
      <c r="B14" s="107"/>
      <c r="C14" s="107" t="s">
        <v>876</v>
      </c>
      <c r="D14" s="107"/>
      <c r="E14" s="107"/>
      <c r="F14" s="108" t="s">
        <v>877</v>
      </c>
      <c r="G14" s="109">
        <v>2989488.5</v>
      </c>
      <c r="H14" s="110">
        <v>2988894.2163999998</v>
      </c>
    </row>
    <row r="15" spans="1:8" s="4" customFormat="1" ht="12.75">
      <c r="A15" s="5"/>
      <c r="B15" s="5"/>
      <c r="C15" s="5"/>
      <c r="D15" s="5" t="s">
        <v>878</v>
      </c>
      <c r="E15" s="5"/>
      <c r="F15" s="13" t="s">
        <v>879</v>
      </c>
      <c r="G15" s="12">
        <v>2592170</v>
      </c>
      <c r="H15" s="111">
        <v>2592169.5808000001</v>
      </c>
    </row>
    <row r="16" spans="1:8" s="4" customFormat="1" ht="25.5">
      <c r="A16" s="5"/>
      <c r="B16" s="5"/>
      <c r="C16" s="5"/>
      <c r="D16" s="5" t="s">
        <v>885</v>
      </c>
      <c r="E16" s="5"/>
      <c r="F16" s="13" t="s">
        <v>886</v>
      </c>
      <c r="G16" s="12">
        <v>160402</v>
      </c>
      <c r="H16" s="111">
        <v>160094.1348</v>
      </c>
    </row>
    <row r="17" spans="1:8" s="4" customFormat="1" ht="25.5">
      <c r="A17" s="5"/>
      <c r="B17" s="5"/>
      <c r="C17" s="5"/>
      <c r="D17" s="5" t="s">
        <v>887</v>
      </c>
      <c r="E17" s="5"/>
      <c r="F17" s="13" t="s">
        <v>888</v>
      </c>
      <c r="G17" s="12">
        <v>179491</v>
      </c>
      <c r="H17" s="111">
        <v>179489.90479999999</v>
      </c>
    </row>
    <row r="18" spans="1:8" s="4" customFormat="1" ht="12.75">
      <c r="A18" s="5"/>
      <c r="B18" s="5"/>
      <c r="C18" s="5"/>
      <c r="D18" s="5" t="s">
        <v>889</v>
      </c>
      <c r="E18" s="5"/>
      <c r="F18" s="13" t="s">
        <v>1871</v>
      </c>
      <c r="G18" s="12">
        <v>27922</v>
      </c>
      <c r="H18" s="111">
        <v>27829.167000000001</v>
      </c>
    </row>
    <row r="19" spans="1:8" s="4" customFormat="1" ht="38.25">
      <c r="A19" s="5"/>
      <c r="B19" s="5"/>
      <c r="C19" s="5"/>
      <c r="D19" s="5" t="s">
        <v>891</v>
      </c>
      <c r="E19" s="5"/>
      <c r="F19" s="13" t="s">
        <v>892</v>
      </c>
      <c r="G19" s="12">
        <v>28650</v>
      </c>
      <c r="H19" s="111">
        <v>28650</v>
      </c>
    </row>
    <row r="20" spans="1:8" s="4" customFormat="1" ht="25.5">
      <c r="A20" s="5"/>
      <c r="B20" s="5"/>
      <c r="C20" s="5"/>
      <c r="D20" s="5"/>
      <c r="E20" s="5" t="s">
        <v>891</v>
      </c>
      <c r="F20" s="13" t="s">
        <v>893</v>
      </c>
      <c r="G20" s="12">
        <v>14325</v>
      </c>
      <c r="H20" s="111">
        <v>14325</v>
      </c>
    </row>
    <row r="21" spans="1:8" s="4" customFormat="1" ht="12.75">
      <c r="A21" s="5"/>
      <c r="B21" s="5"/>
      <c r="C21" s="5"/>
      <c r="D21" s="5"/>
      <c r="E21" s="5" t="s">
        <v>894</v>
      </c>
      <c r="F21" s="13" t="s">
        <v>895</v>
      </c>
      <c r="G21" s="12">
        <v>14325</v>
      </c>
      <c r="H21" s="111">
        <v>14325</v>
      </c>
    </row>
    <row r="22" spans="1:8" s="4" customFormat="1" ht="25.5">
      <c r="A22" s="5"/>
      <c r="B22" s="5"/>
      <c r="C22" s="5"/>
      <c r="D22" s="5" t="s">
        <v>876</v>
      </c>
      <c r="E22" s="5"/>
      <c r="F22" s="13" t="s">
        <v>900</v>
      </c>
      <c r="G22" s="12">
        <v>853.5</v>
      </c>
      <c r="H22" s="111">
        <v>661.42899999999997</v>
      </c>
    </row>
    <row r="23" spans="1:8" s="4" customFormat="1" ht="25.5">
      <c r="A23" s="107"/>
      <c r="B23" s="107"/>
      <c r="C23" s="107" t="s">
        <v>896</v>
      </c>
      <c r="D23" s="107"/>
      <c r="E23" s="107"/>
      <c r="F23" s="108" t="s">
        <v>897</v>
      </c>
      <c r="G23" s="109">
        <v>9123287</v>
      </c>
      <c r="H23" s="110">
        <v>9115760.0883000009</v>
      </c>
    </row>
    <row r="24" spans="1:8" s="4" customFormat="1" ht="12.75">
      <c r="A24" s="5"/>
      <c r="B24" s="5"/>
      <c r="C24" s="5"/>
      <c r="D24" s="5" t="s">
        <v>878</v>
      </c>
      <c r="E24" s="5"/>
      <c r="F24" s="13" t="s">
        <v>898</v>
      </c>
      <c r="G24" s="12">
        <v>9107907</v>
      </c>
      <c r="H24" s="111">
        <v>9100380.1038000006</v>
      </c>
    </row>
    <row r="25" spans="1:8" s="4" customFormat="1" ht="25.5">
      <c r="A25" s="5"/>
      <c r="B25" s="5"/>
      <c r="C25" s="5"/>
      <c r="D25" s="5" t="s">
        <v>876</v>
      </c>
      <c r="E25" s="5"/>
      <c r="F25" s="13" t="s">
        <v>900</v>
      </c>
      <c r="G25" s="12">
        <v>15380</v>
      </c>
      <c r="H25" s="111">
        <v>15379.9845</v>
      </c>
    </row>
    <row r="26" spans="1:8" s="4" customFormat="1" ht="12.75">
      <c r="A26" s="107"/>
      <c r="B26" s="107"/>
      <c r="C26" s="107" t="s">
        <v>901</v>
      </c>
      <c r="D26" s="107"/>
      <c r="E26" s="107"/>
      <c r="F26" s="108" t="s">
        <v>902</v>
      </c>
      <c r="G26" s="109">
        <v>1649265</v>
      </c>
      <c r="H26" s="110">
        <v>1644612.7474</v>
      </c>
    </row>
    <row r="27" spans="1:8" s="4" customFormat="1" ht="25.5">
      <c r="A27" s="5"/>
      <c r="B27" s="5"/>
      <c r="C27" s="5"/>
      <c r="D27" s="5" t="s">
        <v>878</v>
      </c>
      <c r="E27" s="5"/>
      <c r="F27" s="13" t="s">
        <v>903</v>
      </c>
      <c r="G27" s="12">
        <v>1579253</v>
      </c>
      <c r="H27" s="111">
        <v>1574615.7474</v>
      </c>
    </row>
    <row r="28" spans="1:8" s="4" customFormat="1" ht="25.5">
      <c r="A28" s="5"/>
      <c r="B28" s="5"/>
      <c r="C28" s="5"/>
      <c r="D28" s="5" t="s">
        <v>891</v>
      </c>
      <c r="E28" s="5"/>
      <c r="F28" s="13" t="s">
        <v>1872</v>
      </c>
      <c r="G28" s="12">
        <v>70012</v>
      </c>
      <c r="H28" s="111">
        <v>69997</v>
      </c>
    </row>
    <row r="29" spans="1:8" s="4" customFormat="1" ht="12.75">
      <c r="A29" s="107"/>
      <c r="B29" s="107"/>
      <c r="C29" s="107" t="s">
        <v>904</v>
      </c>
      <c r="D29" s="107"/>
      <c r="E29" s="107"/>
      <c r="F29" s="108" t="s">
        <v>905</v>
      </c>
      <c r="G29" s="109">
        <v>62268</v>
      </c>
      <c r="H29" s="110">
        <v>62265.450400000002</v>
      </c>
    </row>
    <row r="30" spans="1:8" s="4" customFormat="1" ht="12.75">
      <c r="A30" s="5"/>
      <c r="B30" s="5"/>
      <c r="C30" s="5"/>
      <c r="D30" s="5" t="s">
        <v>878</v>
      </c>
      <c r="E30" s="5"/>
      <c r="F30" s="13" t="s">
        <v>906</v>
      </c>
      <c r="G30" s="12">
        <v>60595</v>
      </c>
      <c r="H30" s="111">
        <v>60594.306299999997</v>
      </c>
    </row>
    <row r="31" spans="1:8" s="4" customFormat="1" ht="25.5">
      <c r="A31" s="5"/>
      <c r="B31" s="5"/>
      <c r="C31" s="5"/>
      <c r="D31" s="5" t="s">
        <v>885</v>
      </c>
      <c r="E31" s="5"/>
      <c r="F31" s="13" t="s">
        <v>1873</v>
      </c>
      <c r="G31" s="12">
        <v>1673</v>
      </c>
      <c r="H31" s="111">
        <v>1671.1441</v>
      </c>
    </row>
    <row r="32" spans="1:8" s="4" customFormat="1" ht="12.75">
      <c r="A32" s="107"/>
      <c r="B32" s="107"/>
      <c r="C32" s="107" t="s">
        <v>908</v>
      </c>
      <c r="D32" s="107"/>
      <c r="E32" s="107"/>
      <c r="F32" s="108" t="s">
        <v>909</v>
      </c>
      <c r="G32" s="109">
        <v>786899.4</v>
      </c>
      <c r="H32" s="110">
        <v>773438.63170000003</v>
      </c>
    </row>
    <row r="33" spans="1:8" s="4" customFormat="1" ht="12.75">
      <c r="A33" s="5"/>
      <c r="B33" s="5"/>
      <c r="C33" s="5"/>
      <c r="D33" s="5" t="s">
        <v>878</v>
      </c>
      <c r="E33" s="5"/>
      <c r="F33" s="13" t="s">
        <v>910</v>
      </c>
      <c r="G33" s="12">
        <v>709630.4</v>
      </c>
      <c r="H33" s="111">
        <v>707076.02069999999</v>
      </c>
    </row>
    <row r="34" spans="1:8" s="4" customFormat="1" ht="12.75">
      <c r="A34" s="5"/>
      <c r="B34" s="5"/>
      <c r="C34" s="5"/>
      <c r="D34" s="5" t="s">
        <v>885</v>
      </c>
      <c r="E34" s="5"/>
      <c r="F34" s="13" t="s">
        <v>911</v>
      </c>
      <c r="G34" s="12">
        <v>125.5</v>
      </c>
      <c r="H34" s="111">
        <v>110.376</v>
      </c>
    </row>
    <row r="35" spans="1:8" s="4" customFormat="1" ht="12.75">
      <c r="A35" s="5"/>
      <c r="B35" s="5"/>
      <c r="C35" s="5"/>
      <c r="D35" s="5" t="s">
        <v>887</v>
      </c>
      <c r="E35" s="5"/>
      <c r="F35" s="13" t="s">
        <v>1073</v>
      </c>
      <c r="G35" s="12">
        <v>77143.5</v>
      </c>
      <c r="H35" s="111">
        <v>66252.235000000001</v>
      </c>
    </row>
    <row r="36" spans="1:8" s="4" customFormat="1" ht="25.5">
      <c r="A36" s="107"/>
      <c r="B36" s="107"/>
      <c r="C36" s="107" t="s">
        <v>880</v>
      </c>
      <c r="D36" s="107"/>
      <c r="E36" s="107"/>
      <c r="F36" s="108" t="s">
        <v>912</v>
      </c>
      <c r="G36" s="109">
        <v>147334</v>
      </c>
      <c r="H36" s="110">
        <v>128061.0016</v>
      </c>
    </row>
    <row r="37" spans="1:8" s="4" customFormat="1" ht="25.5">
      <c r="A37" s="5"/>
      <c r="B37" s="5"/>
      <c r="C37" s="5"/>
      <c r="D37" s="5" t="s">
        <v>878</v>
      </c>
      <c r="E37" s="5"/>
      <c r="F37" s="13" t="s">
        <v>913</v>
      </c>
      <c r="G37" s="12">
        <v>144370</v>
      </c>
      <c r="H37" s="111">
        <v>125563.9176</v>
      </c>
    </row>
    <row r="38" spans="1:8" s="4" customFormat="1" ht="12.75">
      <c r="A38" s="5"/>
      <c r="B38" s="5"/>
      <c r="C38" s="5"/>
      <c r="D38" s="5" t="s">
        <v>887</v>
      </c>
      <c r="E38" s="5"/>
      <c r="F38" s="13" t="s">
        <v>1073</v>
      </c>
      <c r="G38" s="12">
        <v>2964</v>
      </c>
      <c r="H38" s="111">
        <v>2497.0839999999998</v>
      </c>
    </row>
    <row r="39" spans="1:8" s="4" customFormat="1" ht="12.75">
      <c r="A39" s="107"/>
      <c r="B39" s="107"/>
      <c r="C39" s="107" t="s">
        <v>914</v>
      </c>
      <c r="D39" s="107"/>
      <c r="E39" s="107"/>
      <c r="F39" s="108" t="s">
        <v>915</v>
      </c>
      <c r="G39" s="109">
        <v>3267562.9</v>
      </c>
      <c r="H39" s="110">
        <v>3258176.1340999999</v>
      </c>
    </row>
    <row r="40" spans="1:8" s="4" customFormat="1" ht="25.5">
      <c r="A40" s="5"/>
      <c r="B40" s="5"/>
      <c r="C40" s="5"/>
      <c r="D40" s="5" t="s">
        <v>878</v>
      </c>
      <c r="E40" s="5"/>
      <c r="F40" s="13" t="s">
        <v>916</v>
      </c>
      <c r="G40" s="12">
        <v>3097999.8</v>
      </c>
      <c r="H40" s="111">
        <v>3094868.6480999999</v>
      </c>
    </row>
    <row r="41" spans="1:8" s="4" customFormat="1" ht="12.75">
      <c r="A41" s="5"/>
      <c r="B41" s="5"/>
      <c r="C41" s="5"/>
      <c r="D41" s="5" t="s">
        <v>885</v>
      </c>
      <c r="E41" s="5"/>
      <c r="F41" s="13" t="s">
        <v>911</v>
      </c>
      <c r="G41" s="12">
        <v>8354</v>
      </c>
      <c r="H41" s="111">
        <v>8340.7909999999993</v>
      </c>
    </row>
    <row r="42" spans="1:8" s="4" customFormat="1" ht="12.75">
      <c r="A42" s="5"/>
      <c r="B42" s="5"/>
      <c r="C42" s="5"/>
      <c r="D42" s="5" t="s">
        <v>887</v>
      </c>
      <c r="E42" s="5"/>
      <c r="F42" s="13" t="s">
        <v>1073</v>
      </c>
      <c r="G42" s="12">
        <v>161209.1</v>
      </c>
      <c r="H42" s="111">
        <v>154966.69500000001</v>
      </c>
    </row>
    <row r="43" spans="1:8" s="4" customFormat="1" ht="12.75">
      <c r="A43" s="107"/>
      <c r="B43" s="107"/>
      <c r="C43" s="107" t="s">
        <v>917</v>
      </c>
      <c r="D43" s="107"/>
      <c r="E43" s="107"/>
      <c r="F43" s="108" t="s">
        <v>918</v>
      </c>
      <c r="G43" s="109">
        <v>12629043.199999999</v>
      </c>
      <c r="H43" s="110">
        <v>12585601.318399999</v>
      </c>
    </row>
    <row r="44" spans="1:8" s="4" customFormat="1" ht="12.75">
      <c r="A44" s="5"/>
      <c r="B44" s="5"/>
      <c r="C44" s="5"/>
      <c r="D44" s="5" t="s">
        <v>878</v>
      </c>
      <c r="E44" s="5"/>
      <c r="F44" s="13" t="s">
        <v>919</v>
      </c>
      <c r="G44" s="12">
        <v>7678248.7999999998</v>
      </c>
      <c r="H44" s="111">
        <v>7671138.0093999999</v>
      </c>
    </row>
    <row r="45" spans="1:8" s="4" customFormat="1" ht="12.75">
      <c r="A45" s="5"/>
      <c r="B45" s="5"/>
      <c r="C45" s="5"/>
      <c r="D45" s="5" t="s">
        <v>885</v>
      </c>
      <c r="E45" s="5"/>
      <c r="F45" s="13" t="s">
        <v>911</v>
      </c>
      <c r="G45" s="12">
        <v>966123.1</v>
      </c>
      <c r="H45" s="111">
        <v>965113.86399999994</v>
      </c>
    </row>
    <row r="46" spans="1:8" s="4" customFormat="1" ht="38.25">
      <c r="A46" s="5"/>
      <c r="B46" s="5"/>
      <c r="C46" s="5"/>
      <c r="D46" s="5" t="s">
        <v>887</v>
      </c>
      <c r="E46" s="5"/>
      <c r="F46" s="13" t="s">
        <v>920</v>
      </c>
      <c r="G46" s="12">
        <v>1873356.9</v>
      </c>
      <c r="H46" s="111">
        <v>1872372.7045</v>
      </c>
    </row>
    <row r="47" spans="1:8" s="4" customFormat="1" ht="12.75">
      <c r="A47" s="5"/>
      <c r="B47" s="5"/>
      <c r="C47" s="5"/>
      <c r="D47" s="5" t="s">
        <v>899</v>
      </c>
      <c r="E47" s="5"/>
      <c r="F47" s="13" t="s">
        <v>1073</v>
      </c>
      <c r="G47" s="12">
        <v>1836392.2</v>
      </c>
      <c r="H47" s="111">
        <v>1802167.9739999999</v>
      </c>
    </row>
    <row r="48" spans="1:8" s="4" customFormat="1" ht="25.5">
      <c r="A48" s="5"/>
      <c r="B48" s="5"/>
      <c r="C48" s="5"/>
      <c r="D48" s="5" t="s">
        <v>891</v>
      </c>
      <c r="E48" s="5"/>
      <c r="F48" s="13" t="s">
        <v>922</v>
      </c>
      <c r="G48" s="12">
        <v>38250</v>
      </c>
      <c r="H48" s="111">
        <v>38247.218500000003</v>
      </c>
    </row>
    <row r="49" spans="1:8" s="4" customFormat="1" ht="25.5">
      <c r="A49" s="5"/>
      <c r="B49" s="5"/>
      <c r="C49" s="5"/>
      <c r="D49" s="5" t="s">
        <v>927</v>
      </c>
      <c r="E49" s="5"/>
      <c r="F49" s="13" t="s">
        <v>928</v>
      </c>
      <c r="G49" s="12">
        <v>20986.2</v>
      </c>
      <c r="H49" s="111">
        <v>20878.037</v>
      </c>
    </row>
    <row r="50" spans="1:8" s="4" customFormat="1" ht="51">
      <c r="A50" s="5"/>
      <c r="B50" s="5"/>
      <c r="C50" s="5"/>
      <c r="D50" s="5" t="s">
        <v>1063</v>
      </c>
      <c r="E50" s="5"/>
      <c r="F50" s="13" t="s">
        <v>129</v>
      </c>
      <c r="G50" s="12">
        <v>4750</v>
      </c>
      <c r="H50" s="111">
        <v>4750</v>
      </c>
    </row>
    <row r="51" spans="1:8" s="4" customFormat="1" ht="25.5">
      <c r="A51" s="5"/>
      <c r="B51" s="5"/>
      <c r="C51" s="5"/>
      <c r="D51" s="5" t="s">
        <v>923</v>
      </c>
      <c r="E51" s="5"/>
      <c r="F51" s="13" t="s">
        <v>924</v>
      </c>
      <c r="G51" s="12">
        <v>83396</v>
      </c>
      <c r="H51" s="111">
        <v>83396</v>
      </c>
    </row>
    <row r="52" spans="1:8" s="4" customFormat="1" ht="38.25">
      <c r="A52" s="5"/>
      <c r="B52" s="5"/>
      <c r="C52" s="5"/>
      <c r="D52" s="5" t="s">
        <v>929</v>
      </c>
      <c r="E52" s="5"/>
      <c r="F52" s="13" t="s">
        <v>930</v>
      </c>
      <c r="G52" s="12">
        <v>740</v>
      </c>
      <c r="H52" s="111">
        <v>737.51099999999997</v>
      </c>
    </row>
    <row r="53" spans="1:8" s="4" customFormat="1" ht="114.75">
      <c r="A53" s="5"/>
      <c r="B53" s="5"/>
      <c r="C53" s="5"/>
      <c r="D53" s="5" t="s">
        <v>936</v>
      </c>
      <c r="E53" s="5"/>
      <c r="F53" s="13" t="s">
        <v>942</v>
      </c>
      <c r="G53" s="12">
        <v>126800</v>
      </c>
      <c r="H53" s="111">
        <v>126800</v>
      </c>
    </row>
    <row r="54" spans="1:8" s="4" customFormat="1" ht="25.5">
      <c r="A54" s="107"/>
      <c r="B54" s="107"/>
      <c r="C54" s="107" t="s">
        <v>883</v>
      </c>
      <c r="D54" s="107"/>
      <c r="E54" s="107"/>
      <c r="F54" s="108" t="s">
        <v>925</v>
      </c>
      <c r="G54" s="109">
        <v>4386514</v>
      </c>
      <c r="H54" s="110">
        <v>4345990.5657000002</v>
      </c>
    </row>
    <row r="55" spans="1:8" s="4" customFormat="1" ht="25.5">
      <c r="A55" s="5"/>
      <c r="B55" s="5"/>
      <c r="C55" s="5"/>
      <c r="D55" s="5" t="s">
        <v>878</v>
      </c>
      <c r="E55" s="5"/>
      <c r="F55" s="13" t="s">
        <v>926</v>
      </c>
      <c r="G55" s="12">
        <v>1417698</v>
      </c>
      <c r="H55" s="111">
        <v>1400859.8609</v>
      </c>
    </row>
    <row r="56" spans="1:8" s="4" customFormat="1" ht="12.75">
      <c r="A56" s="5"/>
      <c r="B56" s="5"/>
      <c r="C56" s="5"/>
      <c r="D56" s="5" t="s">
        <v>885</v>
      </c>
      <c r="E56" s="5"/>
      <c r="F56" s="13" t="s">
        <v>911</v>
      </c>
      <c r="G56" s="12">
        <v>758058</v>
      </c>
      <c r="H56" s="111">
        <v>748724.14489999996</v>
      </c>
    </row>
    <row r="57" spans="1:8" s="4" customFormat="1" ht="12.75">
      <c r="A57" s="5"/>
      <c r="B57" s="5"/>
      <c r="C57" s="5"/>
      <c r="D57" s="5" t="s">
        <v>887</v>
      </c>
      <c r="E57" s="5"/>
      <c r="F57" s="13" t="s">
        <v>1874</v>
      </c>
      <c r="G57" s="12">
        <v>478638</v>
      </c>
      <c r="H57" s="111">
        <v>472654.56099999999</v>
      </c>
    </row>
    <row r="58" spans="1:8" s="4" customFormat="1" ht="38.25">
      <c r="A58" s="5"/>
      <c r="B58" s="5"/>
      <c r="C58" s="5"/>
      <c r="D58" s="5" t="s">
        <v>889</v>
      </c>
      <c r="E58" s="5"/>
      <c r="F58" s="13" t="s">
        <v>920</v>
      </c>
      <c r="G58" s="12">
        <v>384820</v>
      </c>
      <c r="H58" s="111">
        <v>376451.99900000001</v>
      </c>
    </row>
    <row r="59" spans="1:8" s="4" customFormat="1" ht="25.5">
      <c r="A59" s="5"/>
      <c r="B59" s="5"/>
      <c r="C59" s="5"/>
      <c r="D59" s="5" t="s">
        <v>927</v>
      </c>
      <c r="E59" s="5"/>
      <c r="F59" s="13" t="s">
        <v>928</v>
      </c>
      <c r="G59" s="12">
        <v>57000</v>
      </c>
      <c r="H59" s="111">
        <v>57000</v>
      </c>
    </row>
    <row r="60" spans="1:8" s="4" customFormat="1" ht="38.25">
      <c r="A60" s="5"/>
      <c r="B60" s="5"/>
      <c r="C60" s="5"/>
      <c r="D60" s="5" t="s">
        <v>929</v>
      </c>
      <c r="E60" s="5"/>
      <c r="F60" s="13" t="s">
        <v>930</v>
      </c>
      <c r="G60" s="12">
        <v>1290300</v>
      </c>
      <c r="H60" s="111">
        <v>1290300</v>
      </c>
    </row>
    <row r="61" spans="1:8" s="4" customFormat="1" ht="12.75">
      <c r="A61" s="107"/>
      <c r="B61" s="107"/>
      <c r="C61" s="107" t="s">
        <v>884</v>
      </c>
      <c r="D61" s="107"/>
      <c r="E61" s="107"/>
      <c r="F61" s="108" t="s">
        <v>931</v>
      </c>
      <c r="G61" s="109">
        <v>15661326.6</v>
      </c>
      <c r="H61" s="110">
        <v>15602550.0603</v>
      </c>
    </row>
    <row r="62" spans="1:8" s="4" customFormat="1" ht="25.5">
      <c r="A62" s="5"/>
      <c r="B62" s="5"/>
      <c r="C62" s="5"/>
      <c r="D62" s="5" t="s">
        <v>878</v>
      </c>
      <c r="E62" s="5"/>
      <c r="F62" s="13" t="s">
        <v>932</v>
      </c>
      <c r="G62" s="12">
        <v>12754463.6</v>
      </c>
      <c r="H62" s="111">
        <v>12719557.163000001</v>
      </c>
    </row>
    <row r="63" spans="1:8" s="4" customFormat="1" ht="12.75">
      <c r="A63" s="5"/>
      <c r="B63" s="5"/>
      <c r="C63" s="5"/>
      <c r="D63" s="5" t="s">
        <v>885</v>
      </c>
      <c r="E63" s="5"/>
      <c r="F63" s="13" t="s">
        <v>911</v>
      </c>
      <c r="G63" s="12">
        <v>92173.6</v>
      </c>
      <c r="H63" s="111">
        <v>90928.375100000005</v>
      </c>
    </row>
    <row r="64" spans="1:8" s="4" customFormat="1" ht="12.75">
      <c r="A64" s="5"/>
      <c r="B64" s="5"/>
      <c r="C64" s="5"/>
      <c r="D64" s="5" t="s">
        <v>887</v>
      </c>
      <c r="E64" s="5"/>
      <c r="F64" s="13" t="s">
        <v>1073</v>
      </c>
      <c r="G64" s="12">
        <v>2069607.1</v>
      </c>
      <c r="H64" s="111">
        <v>2050896.5689999999</v>
      </c>
    </row>
    <row r="65" spans="1:8" s="4" customFormat="1" ht="51">
      <c r="A65" s="5"/>
      <c r="B65" s="5"/>
      <c r="C65" s="5"/>
      <c r="D65" s="5" t="s">
        <v>904</v>
      </c>
      <c r="E65" s="5"/>
      <c r="F65" s="13" t="s">
        <v>935</v>
      </c>
      <c r="G65" s="12">
        <v>105921.1</v>
      </c>
      <c r="H65" s="111">
        <v>102051.5903</v>
      </c>
    </row>
    <row r="66" spans="1:8" s="4" customFormat="1" ht="25.5">
      <c r="A66" s="5"/>
      <c r="B66" s="5"/>
      <c r="C66" s="5"/>
      <c r="D66" s="5" t="s">
        <v>927</v>
      </c>
      <c r="E66" s="5"/>
      <c r="F66" s="13" t="s">
        <v>928</v>
      </c>
      <c r="G66" s="12">
        <v>429943.5</v>
      </c>
      <c r="H66" s="111">
        <v>429912.87199999997</v>
      </c>
    </row>
    <row r="67" spans="1:8" s="4" customFormat="1" ht="25.5">
      <c r="A67" s="5"/>
      <c r="B67" s="5"/>
      <c r="C67" s="5"/>
      <c r="D67" s="5" t="s">
        <v>923</v>
      </c>
      <c r="E67" s="5"/>
      <c r="F67" s="13" t="s">
        <v>924</v>
      </c>
      <c r="G67" s="12">
        <v>56542.2</v>
      </c>
      <c r="H67" s="111">
        <v>56542.2</v>
      </c>
    </row>
    <row r="68" spans="1:8" s="4" customFormat="1" ht="38.25">
      <c r="A68" s="5"/>
      <c r="B68" s="5"/>
      <c r="C68" s="5"/>
      <c r="D68" s="5" t="s">
        <v>929</v>
      </c>
      <c r="E68" s="5"/>
      <c r="F68" s="13" t="s">
        <v>930</v>
      </c>
      <c r="G68" s="12">
        <v>152675.5</v>
      </c>
      <c r="H68" s="111">
        <v>152661.29079999999</v>
      </c>
    </row>
    <row r="69" spans="1:8" s="4" customFormat="1" ht="25.5">
      <c r="A69" s="107"/>
      <c r="B69" s="107"/>
      <c r="C69" s="107" t="s">
        <v>936</v>
      </c>
      <c r="D69" s="107"/>
      <c r="E69" s="107"/>
      <c r="F69" s="108" t="s">
        <v>937</v>
      </c>
      <c r="G69" s="109">
        <v>24733218.800000001</v>
      </c>
      <c r="H69" s="110">
        <v>24636771.0163</v>
      </c>
    </row>
    <row r="70" spans="1:8" s="4" customFormat="1" ht="38.25">
      <c r="A70" s="5"/>
      <c r="B70" s="5"/>
      <c r="C70" s="5"/>
      <c r="D70" s="5" t="s">
        <v>878</v>
      </c>
      <c r="E70" s="5"/>
      <c r="F70" s="13" t="s">
        <v>938</v>
      </c>
      <c r="G70" s="12">
        <v>23530058.199999999</v>
      </c>
      <c r="H70" s="111">
        <v>23466525.8246</v>
      </c>
    </row>
    <row r="71" spans="1:8" s="4" customFormat="1" ht="12.75">
      <c r="A71" s="5"/>
      <c r="B71" s="5"/>
      <c r="C71" s="5"/>
      <c r="D71" s="5" t="s">
        <v>939</v>
      </c>
      <c r="E71" s="5"/>
      <c r="F71" s="13" t="s">
        <v>1073</v>
      </c>
      <c r="G71" s="12">
        <v>877885.4</v>
      </c>
      <c r="H71" s="111">
        <v>847042.34030000004</v>
      </c>
    </row>
    <row r="72" spans="1:8" s="4" customFormat="1" ht="12.75">
      <c r="A72" s="5"/>
      <c r="B72" s="5"/>
      <c r="C72" s="5"/>
      <c r="D72" s="5" t="s">
        <v>941</v>
      </c>
      <c r="E72" s="5"/>
      <c r="F72" s="13" t="s">
        <v>911</v>
      </c>
      <c r="G72" s="12">
        <v>5745</v>
      </c>
      <c r="H72" s="111">
        <v>3742.6959999999999</v>
      </c>
    </row>
    <row r="73" spans="1:8" s="4" customFormat="1" ht="51">
      <c r="A73" s="5"/>
      <c r="B73" s="5"/>
      <c r="C73" s="5"/>
      <c r="D73" s="5" t="s">
        <v>904</v>
      </c>
      <c r="E73" s="5"/>
      <c r="F73" s="13" t="s">
        <v>935</v>
      </c>
      <c r="G73" s="12">
        <v>194950</v>
      </c>
      <c r="H73" s="111">
        <v>194895.402</v>
      </c>
    </row>
    <row r="74" spans="1:8" s="4" customFormat="1" ht="25.5">
      <c r="A74" s="5"/>
      <c r="B74" s="5"/>
      <c r="C74" s="5"/>
      <c r="D74" s="5" t="s">
        <v>927</v>
      </c>
      <c r="E74" s="5"/>
      <c r="F74" s="13" t="s">
        <v>928</v>
      </c>
      <c r="G74" s="12">
        <v>104169.3</v>
      </c>
      <c r="H74" s="111">
        <v>104165.8686</v>
      </c>
    </row>
    <row r="75" spans="1:8" s="4" customFormat="1" ht="38.25">
      <c r="A75" s="5"/>
      <c r="B75" s="5"/>
      <c r="C75" s="5"/>
      <c r="D75" s="5" t="s">
        <v>929</v>
      </c>
      <c r="E75" s="5"/>
      <c r="F75" s="13" t="s">
        <v>930</v>
      </c>
      <c r="G75" s="12">
        <v>20410.900000000001</v>
      </c>
      <c r="H75" s="111">
        <v>20398.8848</v>
      </c>
    </row>
    <row r="76" spans="1:8" s="4" customFormat="1" ht="12.75">
      <c r="A76" s="107"/>
      <c r="B76" s="107"/>
      <c r="C76" s="107" t="s">
        <v>1875</v>
      </c>
      <c r="D76" s="107"/>
      <c r="E76" s="107"/>
      <c r="F76" s="108" t="s">
        <v>1876</v>
      </c>
      <c r="G76" s="109">
        <v>777079</v>
      </c>
      <c r="H76" s="110">
        <v>739183.24040000001</v>
      </c>
    </row>
    <row r="77" spans="1:8" s="4" customFormat="1" ht="25.5">
      <c r="A77" s="5"/>
      <c r="B77" s="5"/>
      <c r="C77" s="5"/>
      <c r="D77" s="5" t="s">
        <v>878</v>
      </c>
      <c r="E77" s="5"/>
      <c r="F77" s="13" t="s">
        <v>1877</v>
      </c>
      <c r="G77" s="12">
        <v>542974</v>
      </c>
      <c r="H77" s="111">
        <v>512433.7622</v>
      </c>
    </row>
    <row r="78" spans="1:8" s="4" customFormat="1" ht="12.75">
      <c r="A78" s="5"/>
      <c r="B78" s="5"/>
      <c r="C78" s="5"/>
      <c r="D78" s="5" t="s">
        <v>885</v>
      </c>
      <c r="E78" s="5"/>
      <c r="F78" s="13" t="s">
        <v>911</v>
      </c>
      <c r="G78" s="12">
        <v>125</v>
      </c>
      <c r="H78" s="111">
        <v>76.5</v>
      </c>
    </row>
    <row r="79" spans="1:8" s="4" customFormat="1" ht="12.75">
      <c r="A79" s="5"/>
      <c r="B79" s="5"/>
      <c r="C79" s="5"/>
      <c r="D79" s="5" t="s">
        <v>887</v>
      </c>
      <c r="E79" s="5"/>
      <c r="F79" s="13" t="s">
        <v>1073</v>
      </c>
      <c r="G79" s="12">
        <v>233980</v>
      </c>
      <c r="H79" s="111">
        <v>226672.97820000001</v>
      </c>
    </row>
    <row r="80" spans="1:8" s="4" customFormat="1" ht="25.5">
      <c r="A80" s="107"/>
      <c r="B80" s="107"/>
      <c r="C80" s="107" t="s">
        <v>1878</v>
      </c>
      <c r="D80" s="107"/>
      <c r="E80" s="107"/>
      <c r="F80" s="108" t="s">
        <v>1879</v>
      </c>
      <c r="G80" s="109">
        <v>106894</v>
      </c>
      <c r="H80" s="110">
        <v>105720.4387</v>
      </c>
    </row>
    <row r="81" spans="1:8" s="4" customFormat="1" ht="25.5">
      <c r="A81" s="5"/>
      <c r="B81" s="5"/>
      <c r="C81" s="5"/>
      <c r="D81" s="5" t="s">
        <v>878</v>
      </c>
      <c r="E81" s="5"/>
      <c r="F81" s="13" t="s">
        <v>1880</v>
      </c>
      <c r="G81" s="12">
        <v>59668</v>
      </c>
      <c r="H81" s="111">
        <v>59491.241699999999</v>
      </c>
    </row>
    <row r="82" spans="1:8" s="4" customFormat="1" ht="12.75">
      <c r="A82" s="5"/>
      <c r="B82" s="5"/>
      <c r="C82" s="5"/>
      <c r="D82" s="5" t="s">
        <v>887</v>
      </c>
      <c r="E82" s="5"/>
      <c r="F82" s="13" t="s">
        <v>1073</v>
      </c>
      <c r="G82" s="12">
        <v>47226</v>
      </c>
      <c r="H82" s="111">
        <v>46229.197</v>
      </c>
    </row>
    <row r="83" spans="1:8" s="4" customFormat="1" ht="12.75">
      <c r="A83" s="107"/>
      <c r="B83" s="107"/>
      <c r="C83" s="107" t="s">
        <v>943</v>
      </c>
      <c r="D83" s="107"/>
      <c r="E83" s="107"/>
      <c r="F83" s="108" t="s">
        <v>944</v>
      </c>
      <c r="G83" s="109">
        <v>288906.59999999998</v>
      </c>
      <c r="H83" s="110">
        <v>288899.6128</v>
      </c>
    </row>
    <row r="84" spans="1:8" s="4" customFormat="1" ht="25.5">
      <c r="A84" s="5"/>
      <c r="B84" s="5"/>
      <c r="C84" s="5"/>
      <c r="D84" s="5" t="s">
        <v>878</v>
      </c>
      <c r="E84" s="5"/>
      <c r="F84" s="13" t="s">
        <v>945</v>
      </c>
      <c r="G84" s="12">
        <v>250416</v>
      </c>
      <c r="H84" s="111">
        <v>250415.44149999999</v>
      </c>
    </row>
    <row r="85" spans="1:8" s="4" customFormat="1" ht="25.5">
      <c r="A85" s="5"/>
      <c r="B85" s="5"/>
      <c r="C85" s="5"/>
      <c r="D85" s="5" t="s">
        <v>885</v>
      </c>
      <c r="E85" s="5"/>
      <c r="F85" s="13" t="s">
        <v>1881</v>
      </c>
      <c r="G85" s="12">
        <v>2956</v>
      </c>
      <c r="H85" s="111">
        <v>2953.1950000000002</v>
      </c>
    </row>
    <row r="86" spans="1:8" s="4" customFormat="1" ht="25.5">
      <c r="A86" s="5"/>
      <c r="B86" s="5"/>
      <c r="C86" s="5"/>
      <c r="D86" s="5" t="s">
        <v>876</v>
      </c>
      <c r="E86" s="5"/>
      <c r="F86" s="13" t="s">
        <v>900</v>
      </c>
      <c r="G86" s="12">
        <v>35534.6</v>
      </c>
      <c r="H86" s="111">
        <v>35530.976300000002</v>
      </c>
    </row>
    <row r="87" spans="1:8" s="4" customFormat="1" ht="25.5">
      <c r="A87" s="107"/>
      <c r="B87" s="107"/>
      <c r="C87" s="107" t="s">
        <v>946</v>
      </c>
      <c r="D87" s="107"/>
      <c r="E87" s="107"/>
      <c r="F87" s="108" t="s">
        <v>947</v>
      </c>
      <c r="G87" s="109">
        <v>8205961</v>
      </c>
      <c r="H87" s="110">
        <v>8063199.5247</v>
      </c>
    </row>
    <row r="88" spans="1:8" s="4" customFormat="1" ht="12.75">
      <c r="A88" s="5"/>
      <c r="B88" s="5"/>
      <c r="C88" s="5"/>
      <c r="D88" s="5" t="s">
        <v>878</v>
      </c>
      <c r="E88" s="5"/>
      <c r="F88" s="13" t="s">
        <v>948</v>
      </c>
      <c r="G88" s="12">
        <v>437698</v>
      </c>
      <c r="H88" s="111">
        <v>437697.59499999997</v>
      </c>
    </row>
    <row r="89" spans="1:8" s="4" customFormat="1" ht="12.75">
      <c r="A89" s="5"/>
      <c r="B89" s="5"/>
      <c r="C89" s="5"/>
      <c r="D89" s="5" t="s">
        <v>885</v>
      </c>
      <c r="E89" s="5"/>
      <c r="F89" s="13" t="s">
        <v>949</v>
      </c>
      <c r="G89" s="12">
        <v>256173</v>
      </c>
      <c r="H89" s="111">
        <v>255929.05600000001</v>
      </c>
    </row>
    <row r="90" spans="1:8" s="4" customFormat="1" ht="25.5">
      <c r="A90" s="5"/>
      <c r="B90" s="5"/>
      <c r="C90" s="5"/>
      <c r="D90" s="5" t="s">
        <v>923</v>
      </c>
      <c r="E90" s="5"/>
      <c r="F90" s="13" t="s">
        <v>924</v>
      </c>
      <c r="G90" s="12">
        <v>7512090</v>
      </c>
      <c r="H90" s="111">
        <v>7369572.8737000003</v>
      </c>
    </row>
    <row r="91" spans="1:8" s="4" customFormat="1" ht="12.75">
      <c r="A91" s="107"/>
      <c r="B91" s="107"/>
      <c r="C91" s="107" t="s">
        <v>950</v>
      </c>
      <c r="D91" s="107"/>
      <c r="E91" s="107"/>
      <c r="F91" s="108" t="s">
        <v>951</v>
      </c>
      <c r="G91" s="109">
        <v>28379240</v>
      </c>
      <c r="H91" s="110">
        <v>28376054.019900002</v>
      </c>
    </row>
    <row r="92" spans="1:8" s="4" customFormat="1" ht="38.25">
      <c r="A92" s="5"/>
      <c r="B92" s="5"/>
      <c r="C92" s="5"/>
      <c r="D92" s="5" t="s">
        <v>878</v>
      </c>
      <c r="E92" s="5"/>
      <c r="F92" s="13" t="s">
        <v>952</v>
      </c>
      <c r="G92" s="12">
        <v>17314506</v>
      </c>
      <c r="H92" s="111">
        <v>17313518.179400001</v>
      </c>
    </row>
    <row r="93" spans="1:8" s="4" customFormat="1" ht="12.75">
      <c r="A93" s="5"/>
      <c r="B93" s="5"/>
      <c r="C93" s="5"/>
      <c r="D93" s="5" t="s">
        <v>953</v>
      </c>
      <c r="E93" s="5"/>
      <c r="F93" s="13" t="s">
        <v>954</v>
      </c>
      <c r="G93" s="12">
        <v>175993</v>
      </c>
      <c r="H93" s="111">
        <v>175992.25</v>
      </c>
    </row>
    <row r="94" spans="1:8" s="4" customFormat="1" ht="25.5">
      <c r="A94" s="5"/>
      <c r="B94" s="5"/>
      <c r="C94" s="5"/>
      <c r="D94" s="5" t="s">
        <v>955</v>
      </c>
      <c r="E94" s="5"/>
      <c r="F94" s="13" t="s">
        <v>1882</v>
      </c>
      <c r="G94" s="12">
        <v>640028</v>
      </c>
      <c r="H94" s="111">
        <v>637830.59050000005</v>
      </c>
    </row>
    <row r="95" spans="1:8" s="4" customFormat="1" ht="25.5">
      <c r="A95" s="5"/>
      <c r="B95" s="5"/>
      <c r="C95" s="5"/>
      <c r="D95" s="5" t="s">
        <v>956</v>
      </c>
      <c r="E95" s="5"/>
      <c r="F95" s="13" t="s">
        <v>957</v>
      </c>
      <c r="G95" s="12">
        <v>10248713</v>
      </c>
      <c r="H95" s="111">
        <v>10248713</v>
      </c>
    </row>
    <row r="96" spans="1:8" s="4" customFormat="1" ht="12.75">
      <c r="A96" s="103"/>
      <c r="B96" s="103" t="s">
        <v>1165</v>
      </c>
      <c r="C96" s="103"/>
      <c r="D96" s="103"/>
      <c r="E96" s="103"/>
      <c r="F96" s="104" t="s">
        <v>959</v>
      </c>
      <c r="G96" s="105">
        <v>87836518.400000006</v>
      </c>
      <c r="H96" s="106">
        <v>85922906.163200006</v>
      </c>
    </row>
    <row r="97" spans="1:8" s="4" customFormat="1" ht="12.75">
      <c r="A97" s="107"/>
      <c r="B97" s="107"/>
      <c r="C97" s="107" t="s">
        <v>960</v>
      </c>
      <c r="D97" s="107"/>
      <c r="E97" s="107"/>
      <c r="F97" s="108" t="s">
        <v>961</v>
      </c>
      <c r="G97" s="109">
        <v>76500349.900000006</v>
      </c>
      <c r="H97" s="110">
        <v>74630080.735300004</v>
      </c>
    </row>
    <row r="98" spans="1:8" s="4" customFormat="1" ht="25.5">
      <c r="A98" s="5"/>
      <c r="B98" s="5"/>
      <c r="C98" s="5"/>
      <c r="D98" s="5" t="s">
        <v>878</v>
      </c>
      <c r="E98" s="5"/>
      <c r="F98" s="13" t="s">
        <v>962</v>
      </c>
      <c r="G98" s="12">
        <v>45949384</v>
      </c>
      <c r="H98" s="111">
        <v>45798614.659000002</v>
      </c>
    </row>
    <row r="99" spans="1:8" s="4" customFormat="1" ht="38.25">
      <c r="A99" s="5"/>
      <c r="B99" s="5"/>
      <c r="C99" s="5"/>
      <c r="D99" s="5" t="s">
        <v>885</v>
      </c>
      <c r="E99" s="5"/>
      <c r="F99" s="13" t="s">
        <v>964</v>
      </c>
      <c r="G99" s="12">
        <v>27165</v>
      </c>
      <c r="H99" s="111">
        <v>27164.11</v>
      </c>
    </row>
    <row r="100" spans="1:8" s="4" customFormat="1" ht="12.75">
      <c r="A100" s="5"/>
      <c r="B100" s="5"/>
      <c r="C100" s="5"/>
      <c r="D100" s="5" t="s">
        <v>887</v>
      </c>
      <c r="E100" s="5"/>
      <c r="F100" s="13" t="s">
        <v>965</v>
      </c>
      <c r="G100" s="12">
        <v>61979</v>
      </c>
      <c r="H100" s="111">
        <v>61111.131000000001</v>
      </c>
    </row>
    <row r="101" spans="1:8" s="4" customFormat="1" ht="25.5">
      <c r="A101" s="5"/>
      <c r="B101" s="5"/>
      <c r="C101" s="5"/>
      <c r="D101" s="5" t="s">
        <v>891</v>
      </c>
      <c r="E101" s="5"/>
      <c r="F101" s="13" t="s">
        <v>173</v>
      </c>
      <c r="G101" s="12">
        <v>1208351</v>
      </c>
      <c r="H101" s="111">
        <v>1208114.8988000001</v>
      </c>
    </row>
    <row r="102" spans="1:8" s="4" customFormat="1" ht="25.5">
      <c r="A102" s="5"/>
      <c r="B102" s="5"/>
      <c r="C102" s="5"/>
      <c r="D102" s="5" t="s">
        <v>966</v>
      </c>
      <c r="E102" s="5"/>
      <c r="F102" s="13" t="s">
        <v>967</v>
      </c>
      <c r="G102" s="12">
        <v>54503</v>
      </c>
      <c r="H102" s="111">
        <v>54503</v>
      </c>
    </row>
    <row r="103" spans="1:8" s="4" customFormat="1" ht="12.75">
      <c r="A103" s="5"/>
      <c r="B103" s="5"/>
      <c r="C103" s="5"/>
      <c r="D103" s="5" t="s">
        <v>953</v>
      </c>
      <c r="E103" s="5"/>
      <c r="F103" s="13" t="s">
        <v>968</v>
      </c>
      <c r="G103" s="12">
        <v>116755</v>
      </c>
      <c r="H103" s="111">
        <v>116554.8064</v>
      </c>
    </row>
    <row r="104" spans="1:8" s="4" customFormat="1" ht="12.75">
      <c r="A104" s="5"/>
      <c r="B104" s="5"/>
      <c r="C104" s="5"/>
      <c r="D104" s="5" t="s">
        <v>969</v>
      </c>
      <c r="E104" s="5"/>
      <c r="F104" s="13" t="s">
        <v>970</v>
      </c>
      <c r="G104" s="12">
        <v>423404</v>
      </c>
      <c r="H104" s="111">
        <v>418519.09980000003</v>
      </c>
    </row>
    <row r="105" spans="1:8" s="4" customFormat="1" ht="12.75">
      <c r="A105" s="5"/>
      <c r="B105" s="5"/>
      <c r="C105" s="5"/>
      <c r="D105" s="5"/>
      <c r="E105" s="5" t="s">
        <v>899</v>
      </c>
      <c r="F105" s="13" t="s">
        <v>971</v>
      </c>
      <c r="G105" s="12">
        <v>127021</v>
      </c>
      <c r="H105" s="111">
        <v>123018.5</v>
      </c>
    </row>
    <row r="106" spans="1:8" s="4" customFormat="1" ht="25.5">
      <c r="A106" s="5"/>
      <c r="B106" s="5"/>
      <c r="C106" s="5"/>
      <c r="D106" s="5"/>
      <c r="E106" s="5" t="s">
        <v>972</v>
      </c>
      <c r="F106" s="13" t="s">
        <v>973</v>
      </c>
      <c r="G106" s="12">
        <v>296383</v>
      </c>
      <c r="H106" s="111">
        <v>295500.59970000002</v>
      </c>
    </row>
    <row r="107" spans="1:8" s="4" customFormat="1" ht="38.25">
      <c r="A107" s="5"/>
      <c r="B107" s="5"/>
      <c r="C107" s="5"/>
      <c r="D107" s="5" t="s">
        <v>972</v>
      </c>
      <c r="E107" s="5"/>
      <c r="F107" s="13" t="s">
        <v>974</v>
      </c>
      <c r="G107" s="12">
        <v>420075</v>
      </c>
      <c r="H107" s="111">
        <v>393588.75400000002</v>
      </c>
    </row>
    <row r="108" spans="1:8" s="4" customFormat="1" ht="25.5">
      <c r="A108" s="5"/>
      <c r="B108" s="5"/>
      <c r="C108" s="5"/>
      <c r="D108" s="5" t="s">
        <v>975</v>
      </c>
      <c r="E108" s="5"/>
      <c r="F108" s="13" t="s">
        <v>976</v>
      </c>
      <c r="G108" s="12">
        <v>13718</v>
      </c>
      <c r="H108" s="111">
        <v>13717.173500000001</v>
      </c>
    </row>
    <row r="109" spans="1:8" s="4" customFormat="1" ht="25.5">
      <c r="A109" s="5"/>
      <c r="B109" s="5"/>
      <c r="C109" s="5"/>
      <c r="D109" s="5" t="s">
        <v>958</v>
      </c>
      <c r="E109" s="5"/>
      <c r="F109" s="13" t="s">
        <v>1883</v>
      </c>
      <c r="G109" s="12">
        <v>2292102</v>
      </c>
      <c r="H109" s="111">
        <v>2254981.1510000001</v>
      </c>
    </row>
    <row r="110" spans="1:8" s="4" customFormat="1" ht="12.75">
      <c r="A110" s="5"/>
      <c r="B110" s="5"/>
      <c r="C110" s="5"/>
      <c r="D110" s="5" t="s">
        <v>940</v>
      </c>
      <c r="E110" s="5"/>
      <c r="F110" s="13" t="s">
        <v>977</v>
      </c>
      <c r="G110" s="12">
        <v>19576</v>
      </c>
      <c r="H110" s="111">
        <v>19521.215400000001</v>
      </c>
    </row>
    <row r="111" spans="1:8" s="4" customFormat="1" ht="12.75">
      <c r="A111" s="5"/>
      <c r="B111" s="5"/>
      <c r="C111" s="5"/>
      <c r="D111" s="5" t="s">
        <v>979</v>
      </c>
      <c r="E111" s="5"/>
      <c r="F111" s="13" t="s">
        <v>980</v>
      </c>
      <c r="G111" s="12">
        <v>73641</v>
      </c>
      <c r="H111" s="111">
        <v>73639.0622</v>
      </c>
    </row>
    <row r="112" spans="1:8" s="4" customFormat="1" ht="25.5">
      <c r="A112" s="5"/>
      <c r="B112" s="5"/>
      <c r="C112" s="5"/>
      <c r="D112" s="5" t="s">
        <v>981</v>
      </c>
      <c r="E112" s="5"/>
      <c r="F112" s="13" t="s">
        <v>982</v>
      </c>
      <c r="G112" s="12">
        <v>5314092</v>
      </c>
      <c r="H112" s="111">
        <v>4551044.7938000001</v>
      </c>
    </row>
    <row r="113" spans="1:8" s="4" customFormat="1" ht="25.5">
      <c r="A113" s="5"/>
      <c r="B113" s="5"/>
      <c r="C113" s="5"/>
      <c r="D113" s="5" t="s">
        <v>983</v>
      </c>
      <c r="E113" s="5"/>
      <c r="F113" s="13" t="s">
        <v>984</v>
      </c>
      <c r="G113" s="12">
        <v>283838</v>
      </c>
      <c r="H113" s="111">
        <v>272573.73599999998</v>
      </c>
    </row>
    <row r="114" spans="1:8" s="4" customFormat="1" ht="12.75">
      <c r="A114" s="5"/>
      <c r="B114" s="5"/>
      <c r="C114" s="5"/>
      <c r="D114" s="5" t="s">
        <v>985</v>
      </c>
      <c r="E114" s="5"/>
      <c r="F114" s="13" t="s">
        <v>986</v>
      </c>
      <c r="G114" s="12">
        <v>33974</v>
      </c>
      <c r="H114" s="111">
        <v>33973.883999999998</v>
      </c>
    </row>
    <row r="115" spans="1:8" s="4" customFormat="1" ht="25.5">
      <c r="A115" s="5"/>
      <c r="B115" s="5"/>
      <c r="C115" s="5"/>
      <c r="D115" s="5" t="s">
        <v>987</v>
      </c>
      <c r="E115" s="5"/>
      <c r="F115" s="13" t="s">
        <v>988</v>
      </c>
      <c r="G115" s="12">
        <v>732954</v>
      </c>
      <c r="H115" s="111">
        <v>732218.38399999996</v>
      </c>
    </row>
    <row r="116" spans="1:8" s="4" customFormat="1" ht="38.25">
      <c r="A116" s="5"/>
      <c r="B116" s="5"/>
      <c r="C116" s="5"/>
      <c r="D116" s="5" t="s">
        <v>989</v>
      </c>
      <c r="E116" s="5"/>
      <c r="F116" s="13" t="s">
        <v>1884</v>
      </c>
      <c r="G116" s="12">
        <v>1347817</v>
      </c>
      <c r="H116" s="111">
        <v>1269238.6599999999</v>
      </c>
    </row>
    <row r="117" spans="1:8" s="4" customFormat="1" ht="25.5">
      <c r="A117" s="5"/>
      <c r="B117" s="5"/>
      <c r="C117" s="5"/>
      <c r="D117" s="5" t="s">
        <v>991</v>
      </c>
      <c r="E117" s="5"/>
      <c r="F117" s="13" t="s">
        <v>992</v>
      </c>
      <c r="G117" s="12">
        <v>3526273</v>
      </c>
      <c r="H117" s="111">
        <v>3496118.7220000001</v>
      </c>
    </row>
    <row r="118" spans="1:8" s="4" customFormat="1" ht="25.5">
      <c r="A118" s="5"/>
      <c r="B118" s="5"/>
      <c r="C118" s="5"/>
      <c r="D118" s="5" t="s">
        <v>993</v>
      </c>
      <c r="E118" s="5"/>
      <c r="F118" s="13" t="s">
        <v>994</v>
      </c>
      <c r="G118" s="12">
        <v>237626</v>
      </c>
      <c r="H118" s="111">
        <v>233135.34760000001</v>
      </c>
    </row>
    <row r="119" spans="1:8" s="4" customFormat="1" ht="25.5">
      <c r="A119" s="5"/>
      <c r="B119" s="5"/>
      <c r="C119" s="5"/>
      <c r="D119" s="5" t="s">
        <v>995</v>
      </c>
      <c r="E119" s="5"/>
      <c r="F119" s="13" t="s">
        <v>996</v>
      </c>
      <c r="G119" s="12">
        <v>2249</v>
      </c>
      <c r="H119" s="111">
        <v>2249</v>
      </c>
    </row>
    <row r="120" spans="1:8" s="4" customFormat="1" ht="25.5">
      <c r="A120" s="5"/>
      <c r="B120" s="5"/>
      <c r="C120" s="5"/>
      <c r="D120" s="5" t="s">
        <v>997</v>
      </c>
      <c r="E120" s="5"/>
      <c r="F120" s="13" t="s">
        <v>998</v>
      </c>
      <c r="G120" s="12">
        <v>2284505</v>
      </c>
      <c r="H120" s="111">
        <v>2231235.7883000001</v>
      </c>
    </row>
    <row r="121" spans="1:8" s="4" customFormat="1" ht="12.75">
      <c r="A121" s="5"/>
      <c r="B121" s="5"/>
      <c r="C121" s="5"/>
      <c r="D121" s="5" t="s">
        <v>999</v>
      </c>
      <c r="E121" s="5"/>
      <c r="F121" s="13" t="s">
        <v>1000</v>
      </c>
      <c r="G121" s="12">
        <v>19480</v>
      </c>
      <c r="H121" s="111">
        <v>19479.317599999998</v>
      </c>
    </row>
    <row r="122" spans="1:8" s="4" customFormat="1" ht="25.5">
      <c r="A122" s="5"/>
      <c r="B122" s="5"/>
      <c r="C122" s="5"/>
      <c r="D122" s="5" t="s">
        <v>1001</v>
      </c>
      <c r="E122" s="5"/>
      <c r="F122" s="13" t="s">
        <v>1002</v>
      </c>
      <c r="G122" s="12">
        <v>374500</v>
      </c>
      <c r="H122" s="111">
        <v>374184.984</v>
      </c>
    </row>
    <row r="123" spans="1:8" s="4" customFormat="1" ht="12.75">
      <c r="A123" s="5"/>
      <c r="B123" s="5"/>
      <c r="C123" s="5"/>
      <c r="D123" s="5" t="s">
        <v>1003</v>
      </c>
      <c r="E123" s="5"/>
      <c r="F123" s="13" t="s">
        <v>1004</v>
      </c>
      <c r="G123" s="12">
        <v>283020</v>
      </c>
      <c r="H123" s="111">
        <v>49246.716099999998</v>
      </c>
    </row>
    <row r="124" spans="1:8" s="4" customFormat="1" ht="12.75">
      <c r="A124" s="5"/>
      <c r="B124" s="5"/>
      <c r="C124" s="5"/>
      <c r="D124" s="5"/>
      <c r="E124" s="5" t="s">
        <v>899</v>
      </c>
      <c r="F124" s="13" t="s">
        <v>1005</v>
      </c>
      <c r="G124" s="12">
        <v>87243</v>
      </c>
      <c r="H124" s="111">
        <v>43760.9</v>
      </c>
    </row>
    <row r="125" spans="1:8" s="4" customFormat="1" ht="25.5">
      <c r="A125" s="5"/>
      <c r="B125" s="5"/>
      <c r="C125" s="5"/>
      <c r="D125" s="5"/>
      <c r="E125" s="5" t="s">
        <v>972</v>
      </c>
      <c r="F125" s="13" t="s">
        <v>973</v>
      </c>
      <c r="G125" s="12">
        <v>195777</v>
      </c>
      <c r="H125" s="111">
        <v>5485.8161</v>
      </c>
    </row>
    <row r="126" spans="1:8" s="4" customFormat="1" ht="25.5">
      <c r="A126" s="5"/>
      <c r="B126" s="5"/>
      <c r="C126" s="5"/>
      <c r="D126" s="5" t="s">
        <v>876</v>
      </c>
      <c r="E126" s="5"/>
      <c r="F126" s="13" t="s">
        <v>900</v>
      </c>
      <c r="G126" s="12">
        <v>17661.5</v>
      </c>
      <c r="H126" s="111">
        <v>17423.723000000002</v>
      </c>
    </row>
    <row r="127" spans="1:8" s="4" customFormat="1" ht="12.75">
      <c r="A127" s="5"/>
      <c r="B127" s="5"/>
      <c r="C127" s="5"/>
      <c r="D127" s="5" t="s">
        <v>901</v>
      </c>
      <c r="E127" s="5"/>
      <c r="F127" s="13" t="s">
        <v>1006</v>
      </c>
      <c r="G127" s="12">
        <v>6218264</v>
      </c>
      <c r="H127" s="111">
        <v>5744485.835</v>
      </c>
    </row>
    <row r="128" spans="1:8" s="4" customFormat="1" ht="25.5">
      <c r="A128" s="5"/>
      <c r="B128" s="5"/>
      <c r="C128" s="5"/>
      <c r="D128" s="5" t="s">
        <v>923</v>
      </c>
      <c r="E128" s="5"/>
      <c r="F128" s="13" t="s">
        <v>924</v>
      </c>
      <c r="G128" s="12">
        <v>5109000.5999999996</v>
      </c>
      <c r="H128" s="111">
        <v>5109000.4563999996</v>
      </c>
    </row>
    <row r="129" spans="1:8" s="4" customFormat="1" ht="38.25">
      <c r="A129" s="5"/>
      <c r="B129" s="5"/>
      <c r="C129" s="5"/>
      <c r="D129" s="5" t="s">
        <v>882</v>
      </c>
      <c r="E129" s="5"/>
      <c r="F129" s="13" t="s">
        <v>1007</v>
      </c>
      <c r="G129" s="12">
        <v>54442.8</v>
      </c>
      <c r="H129" s="111">
        <v>54442.326500000003</v>
      </c>
    </row>
    <row r="130" spans="1:8" s="4" customFormat="1" ht="12.75">
      <c r="A130" s="107"/>
      <c r="B130" s="107"/>
      <c r="C130" s="107" t="s">
        <v>1008</v>
      </c>
      <c r="D130" s="107"/>
      <c r="E130" s="107"/>
      <c r="F130" s="108" t="s">
        <v>1009</v>
      </c>
      <c r="G130" s="109">
        <v>2522097.7999999998</v>
      </c>
      <c r="H130" s="110">
        <v>2510831.125</v>
      </c>
    </row>
    <row r="131" spans="1:8" s="4" customFormat="1" ht="38.25">
      <c r="A131" s="5"/>
      <c r="B131" s="5"/>
      <c r="C131" s="5"/>
      <c r="D131" s="5" t="s">
        <v>878</v>
      </c>
      <c r="E131" s="5"/>
      <c r="F131" s="13" t="s">
        <v>1010</v>
      </c>
      <c r="G131" s="12">
        <v>1383343</v>
      </c>
      <c r="H131" s="111">
        <v>1377963.6691000001</v>
      </c>
    </row>
    <row r="132" spans="1:8" s="4" customFormat="1" ht="12.75">
      <c r="A132" s="5"/>
      <c r="B132" s="5"/>
      <c r="C132" s="5"/>
      <c r="D132" s="5" t="s">
        <v>885</v>
      </c>
      <c r="E132" s="5"/>
      <c r="F132" s="13" t="s">
        <v>911</v>
      </c>
      <c r="G132" s="12">
        <v>8481</v>
      </c>
      <c r="H132" s="111">
        <v>8480.6144000000004</v>
      </c>
    </row>
    <row r="133" spans="1:8" s="4" customFormat="1" ht="38.25">
      <c r="A133" s="5"/>
      <c r="B133" s="5"/>
      <c r="C133" s="5"/>
      <c r="D133" s="5" t="s">
        <v>887</v>
      </c>
      <c r="E133" s="5"/>
      <c r="F133" s="13" t="s">
        <v>1011</v>
      </c>
      <c r="G133" s="12">
        <v>523667.3</v>
      </c>
      <c r="H133" s="111">
        <v>523282.18939999997</v>
      </c>
    </row>
    <row r="134" spans="1:8" s="4" customFormat="1" ht="12.75">
      <c r="A134" s="5"/>
      <c r="B134" s="5"/>
      <c r="C134" s="5"/>
      <c r="D134" s="5" t="s">
        <v>953</v>
      </c>
      <c r="E134" s="5"/>
      <c r="F134" s="13" t="s">
        <v>1012</v>
      </c>
      <c r="G134" s="12">
        <v>28045.5</v>
      </c>
      <c r="H134" s="111">
        <v>24759.953099999999</v>
      </c>
    </row>
    <row r="135" spans="1:8" s="4" customFormat="1" ht="25.5">
      <c r="A135" s="5"/>
      <c r="B135" s="5"/>
      <c r="C135" s="5"/>
      <c r="D135" s="5" t="s">
        <v>1013</v>
      </c>
      <c r="E135" s="5"/>
      <c r="F135" s="13" t="s">
        <v>1014</v>
      </c>
      <c r="G135" s="12">
        <v>66953.5</v>
      </c>
      <c r="H135" s="111">
        <v>64845.3969</v>
      </c>
    </row>
    <row r="136" spans="1:8" s="4" customFormat="1" ht="12.75">
      <c r="A136" s="5"/>
      <c r="B136" s="5"/>
      <c r="C136" s="5"/>
      <c r="D136" s="5" t="s">
        <v>1041</v>
      </c>
      <c r="E136" s="5"/>
      <c r="F136" s="13" t="s">
        <v>1073</v>
      </c>
      <c r="G136" s="12">
        <v>82662</v>
      </c>
      <c r="H136" s="111">
        <v>82554.55</v>
      </c>
    </row>
    <row r="137" spans="1:8" s="4" customFormat="1" ht="25.5">
      <c r="A137" s="5"/>
      <c r="B137" s="5"/>
      <c r="C137" s="5"/>
      <c r="D137" s="5" t="s">
        <v>923</v>
      </c>
      <c r="E137" s="5"/>
      <c r="F137" s="13" t="s">
        <v>924</v>
      </c>
      <c r="G137" s="12">
        <v>384000</v>
      </c>
      <c r="H137" s="111">
        <v>384000</v>
      </c>
    </row>
    <row r="138" spans="1:8" s="4" customFormat="1" ht="38.25">
      <c r="A138" s="5"/>
      <c r="B138" s="5"/>
      <c r="C138" s="5"/>
      <c r="D138" s="5" t="s">
        <v>929</v>
      </c>
      <c r="E138" s="5"/>
      <c r="F138" s="13" t="s">
        <v>930</v>
      </c>
      <c r="G138" s="12">
        <v>44945.5</v>
      </c>
      <c r="H138" s="111">
        <v>44944.752</v>
      </c>
    </row>
    <row r="139" spans="1:8" s="4" customFormat="1" ht="25.5">
      <c r="A139" s="107"/>
      <c r="B139" s="107"/>
      <c r="C139" s="107" t="s">
        <v>1015</v>
      </c>
      <c r="D139" s="107"/>
      <c r="E139" s="107"/>
      <c r="F139" s="108" t="s">
        <v>1016</v>
      </c>
      <c r="G139" s="109">
        <v>1678459</v>
      </c>
      <c r="H139" s="110">
        <v>1662243.925</v>
      </c>
    </row>
    <row r="140" spans="1:8" s="4" customFormat="1" ht="38.25">
      <c r="A140" s="5"/>
      <c r="B140" s="5"/>
      <c r="C140" s="5"/>
      <c r="D140" s="5" t="s">
        <v>878</v>
      </c>
      <c r="E140" s="5"/>
      <c r="F140" s="13" t="s">
        <v>1010</v>
      </c>
      <c r="G140" s="12">
        <v>386805</v>
      </c>
      <c r="H140" s="111">
        <v>385176.32870000001</v>
      </c>
    </row>
    <row r="141" spans="1:8" s="4" customFormat="1" ht="12.75">
      <c r="A141" s="5"/>
      <c r="B141" s="5"/>
      <c r="C141" s="5"/>
      <c r="D141" s="5" t="s">
        <v>887</v>
      </c>
      <c r="E141" s="5"/>
      <c r="F141" s="13" t="s">
        <v>1017</v>
      </c>
      <c r="G141" s="12">
        <v>63972</v>
      </c>
      <c r="H141" s="111">
        <v>63972</v>
      </c>
    </row>
    <row r="142" spans="1:8" s="4" customFormat="1" ht="38.25">
      <c r="A142" s="5"/>
      <c r="B142" s="5"/>
      <c r="C142" s="5"/>
      <c r="D142" s="5" t="s">
        <v>899</v>
      </c>
      <c r="E142" s="5"/>
      <c r="F142" s="13" t="s">
        <v>1011</v>
      </c>
      <c r="G142" s="12">
        <v>183337</v>
      </c>
      <c r="H142" s="111">
        <v>179475.3112</v>
      </c>
    </row>
    <row r="143" spans="1:8" s="4" customFormat="1" ht="12.75">
      <c r="A143" s="5"/>
      <c r="B143" s="5"/>
      <c r="C143" s="5"/>
      <c r="D143" s="5" t="s">
        <v>1013</v>
      </c>
      <c r="E143" s="5"/>
      <c r="F143" s="13" t="s">
        <v>1012</v>
      </c>
      <c r="G143" s="12">
        <v>7353</v>
      </c>
      <c r="H143" s="111">
        <v>3135.7379999999998</v>
      </c>
    </row>
    <row r="144" spans="1:8" s="4" customFormat="1" ht="25.5">
      <c r="A144" s="5"/>
      <c r="B144" s="5"/>
      <c r="C144" s="5"/>
      <c r="D144" s="5" t="s">
        <v>1018</v>
      </c>
      <c r="E144" s="5"/>
      <c r="F144" s="13" t="s">
        <v>1014</v>
      </c>
      <c r="G144" s="12">
        <v>24177</v>
      </c>
      <c r="H144" s="111">
        <v>20909.384300000002</v>
      </c>
    </row>
    <row r="145" spans="1:8" s="4" customFormat="1" ht="12.75">
      <c r="A145" s="5"/>
      <c r="B145" s="5"/>
      <c r="C145" s="5"/>
      <c r="D145" s="5" t="s">
        <v>969</v>
      </c>
      <c r="E145" s="5"/>
      <c r="F145" s="13" t="s">
        <v>1073</v>
      </c>
      <c r="G145" s="12">
        <v>64000</v>
      </c>
      <c r="H145" s="111">
        <v>60964.612800000003</v>
      </c>
    </row>
    <row r="146" spans="1:8" s="4" customFormat="1" ht="25.5">
      <c r="A146" s="5"/>
      <c r="B146" s="5"/>
      <c r="C146" s="5"/>
      <c r="D146" s="5" t="s">
        <v>923</v>
      </c>
      <c r="E146" s="5"/>
      <c r="F146" s="13" t="s">
        <v>924</v>
      </c>
      <c r="G146" s="12">
        <v>927500</v>
      </c>
      <c r="H146" s="111">
        <v>927500</v>
      </c>
    </row>
    <row r="147" spans="1:8" s="4" customFormat="1" ht="38.25">
      <c r="A147" s="5"/>
      <c r="B147" s="5"/>
      <c r="C147" s="5"/>
      <c r="D147" s="5" t="s">
        <v>929</v>
      </c>
      <c r="E147" s="5"/>
      <c r="F147" s="13" t="s">
        <v>930</v>
      </c>
      <c r="G147" s="12">
        <v>21315</v>
      </c>
      <c r="H147" s="111">
        <v>21110.55</v>
      </c>
    </row>
    <row r="148" spans="1:8" s="4" customFormat="1" ht="25.5">
      <c r="A148" s="107"/>
      <c r="B148" s="107"/>
      <c r="C148" s="107" t="s">
        <v>1019</v>
      </c>
      <c r="D148" s="107"/>
      <c r="E148" s="107"/>
      <c r="F148" s="108" t="s">
        <v>1020</v>
      </c>
      <c r="G148" s="109">
        <v>647718</v>
      </c>
      <c r="H148" s="110">
        <v>647363.28430000006</v>
      </c>
    </row>
    <row r="149" spans="1:8" s="4" customFormat="1" ht="25.5">
      <c r="A149" s="5"/>
      <c r="B149" s="5"/>
      <c r="C149" s="5"/>
      <c r="D149" s="5" t="s">
        <v>878</v>
      </c>
      <c r="E149" s="5"/>
      <c r="F149" s="13" t="s">
        <v>1021</v>
      </c>
      <c r="G149" s="12">
        <v>627895</v>
      </c>
      <c r="H149" s="111">
        <v>627894.82929999998</v>
      </c>
    </row>
    <row r="150" spans="1:8" s="4" customFormat="1" ht="25.5">
      <c r="A150" s="5"/>
      <c r="B150" s="5"/>
      <c r="C150" s="5"/>
      <c r="D150" s="5" t="s">
        <v>889</v>
      </c>
      <c r="E150" s="5"/>
      <c r="F150" s="13" t="s">
        <v>1885</v>
      </c>
      <c r="G150" s="12">
        <v>9305</v>
      </c>
      <c r="H150" s="111">
        <v>9047.5589999999993</v>
      </c>
    </row>
    <row r="151" spans="1:8" s="4" customFormat="1" ht="25.5">
      <c r="A151" s="5"/>
      <c r="B151" s="5"/>
      <c r="C151" s="5"/>
      <c r="D151" s="5" t="s">
        <v>876</v>
      </c>
      <c r="E151" s="5"/>
      <c r="F151" s="13" t="s">
        <v>900</v>
      </c>
      <c r="G151" s="12">
        <v>10518</v>
      </c>
      <c r="H151" s="111">
        <v>10420.896000000001</v>
      </c>
    </row>
    <row r="152" spans="1:8" s="4" customFormat="1" ht="12.75">
      <c r="A152" s="107"/>
      <c r="B152" s="107"/>
      <c r="C152" s="107" t="s">
        <v>907</v>
      </c>
      <c r="D152" s="107"/>
      <c r="E152" s="107"/>
      <c r="F152" s="108" t="s">
        <v>1022</v>
      </c>
      <c r="G152" s="109">
        <v>3205995.7</v>
      </c>
      <c r="H152" s="110">
        <v>3195101.273</v>
      </c>
    </row>
    <row r="153" spans="1:8" s="4" customFormat="1" ht="51">
      <c r="A153" s="5"/>
      <c r="B153" s="5"/>
      <c r="C153" s="5"/>
      <c r="D153" s="5" t="s">
        <v>878</v>
      </c>
      <c r="E153" s="5"/>
      <c r="F153" s="13" t="s">
        <v>1023</v>
      </c>
      <c r="G153" s="12">
        <v>1967310.9</v>
      </c>
      <c r="H153" s="111">
        <v>1966071.1532999999</v>
      </c>
    </row>
    <row r="154" spans="1:8" s="4" customFormat="1" ht="12.75">
      <c r="A154" s="5"/>
      <c r="B154" s="5"/>
      <c r="C154" s="5"/>
      <c r="D154" s="5" t="s">
        <v>885</v>
      </c>
      <c r="E154" s="5"/>
      <c r="F154" s="13" t="s">
        <v>911</v>
      </c>
      <c r="G154" s="12">
        <v>6511</v>
      </c>
      <c r="H154" s="111">
        <v>6504.4578000000001</v>
      </c>
    </row>
    <row r="155" spans="1:8" s="4" customFormat="1" ht="12.75">
      <c r="A155" s="5"/>
      <c r="B155" s="5"/>
      <c r="C155" s="5"/>
      <c r="D155" s="5" t="s">
        <v>887</v>
      </c>
      <c r="E155" s="5"/>
      <c r="F155" s="13" t="s">
        <v>1017</v>
      </c>
      <c r="G155" s="12">
        <v>142409.29999999999</v>
      </c>
      <c r="H155" s="111">
        <v>140945.43650000001</v>
      </c>
    </row>
    <row r="156" spans="1:8" s="4" customFormat="1" ht="38.25">
      <c r="A156" s="5"/>
      <c r="B156" s="5"/>
      <c r="C156" s="5"/>
      <c r="D156" s="5" t="s">
        <v>899</v>
      </c>
      <c r="E156" s="5"/>
      <c r="F156" s="13" t="s">
        <v>1011</v>
      </c>
      <c r="G156" s="12">
        <v>247431.6</v>
      </c>
      <c r="H156" s="111">
        <v>247269.52110000001</v>
      </c>
    </row>
    <row r="157" spans="1:8" s="4" customFormat="1" ht="12.75">
      <c r="A157" s="5"/>
      <c r="B157" s="5"/>
      <c r="C157" s="5"/>
      <c r="D157" s="5" t="s">
        <v>1013</v>
      </c>
      <c r="E157" s="5"/>
      <c r="F157" s="13" t="s">
        <v>1012</v>
      </c>
      <c r="G157" s="12">
        <v>5372</v>
      </c>
      <c r="H157" s="111">
        <v>3174.5335</v>
      </c>
    </row>
    <row r="158" spans="1:8" s="4" customFormat="1" ht="25.5">
      <c r="A158" s="5"/>
      <c r="B158" s="5"/>
      <c r="C158" s="5"/>
      <c r="D158" s="5" t="s">
        <v>1018</v>
      </c>
      <c r="E158" s="5"/>
      <c r="F158" s="13" t="s">
        <v>1014</v>
      </c>
      <c r="G158" s="12">
        <v>186866.5</v>
      </c>
      <c r="H158" s="111">
        <v>181397.9278</v>
      </c>
    </row>
    <row r="159" spans="1:8" s="4" customFormat="1" ht="12.75">
      <c r="A159" s="5"/>
      <c r="B159" s="5"/>
      <c r="C159" s="5"/>
      <c r="D159" s="5" t="s">
        <v>894</v>
      </c>
      <c r="E159" s="5"/>
      <c r="F159" s="13" t="s">
        <v>1073</v>
      </c>
      <c r="G159" s="12">
        <v>80214.899999999994</v>
      </c>
      <c r="H159" s="111">
        <v>79859.611999999994</v>
      </c>
    </row>
    <row r="160" spans="1:8" s="4" customFormat="1" ht="51">
      <c r="A160" s="5"/>
      <c r="B160" s="5"/>
      <c r="C160" s="5"/>
      <c r="D160" s="5" t="s">
        <v>904</v>
      </c>
      <c r="E160" s="5"/>
      <c r="F160" s="13" t="s">
        <v>935</v>
      </c>
      <c r="G160" s="12">
        <v>283</v>
      </c>
      <c r="H160" s="111">
        <v>282.8</v>
      </c>
    </row>
    <row r="161" spans="1:8" s="4" customFormat="1" ht="25.5">
      <c r="A161" s="5"/>
      <c r="B161" s="5"/>
      <c r="C161" s="5"/>
      <c r="D161" s="5" t="s">
        <v>927</v>
      </c>
      <c r="E161" s="5"/>
      <c r="F161" s="13" t="s">
        <v>928</v>
      </c>
      <c r="G161" s="12">
        <v>18132</v>
      </c>
      <c r="H161" s="111">
        <v>18131.345000000001</v>
      </c>
    </row>
    <row r="162" spans="1:8" s="4" customFormat="1" ht="25.5">
      <c r="A162" s="5"/>
      <c r="B162" s="5"/>
      <c r="C162" s="5"/>
      <c r="D162" s="5" t="s">
        <v>923</v>
      </c>
      <c r="E162" s="5"/>
      <c r="F162" s="13" t="s">
        <v>924</v>
      </c>
      <c r="G162" s="12">
        <v>550000</v>
      </c>
      <c r="H162" s="111">
        <v>550000</v>
      </c>
    </row>
    <row r="163" spans="1:8" s="4" customFormat="1" ht="38.25">
      <c r="A163" s="5"/>
      <c r="B163" s="5"/>
      <c r="C163" s="5"/>
      <c r="D163" s="5" t="s">
        <v>929</v>
      </c>
      <c r="E163" s="5"/>
      <c r="F163" s="13" t="s">
        <v>930</v>
      </c>
      <c r="G163" s="12">
        <v>1464.5</v>
      </c>
      <c r="H163" s="111">
        <v>1464.4860000000001</v>
      </c>
    </row>
    <row r="164" spans="1:8" s="4" customFormat="1" ht="25.5">
      <c r="A164" s="107"/>
      <c r="B164" s="107"/>
      <c r="C164" s="107" t="s">
        <v>1024</v>
      </c>
      <c r="D164" s="107"/>
      <c r="E164" s="107"/>
      <c r="F164" s="108" t="s">
        <v>1025</v>
      </c>
      <c r="G164" s="109">
        <v>190510</v>
      </c>
      <c r="H164" s="110">
        <v>189042.99950000001</v>
      </c>
    </row>
    <row r="165" spans="1:8" s="4" customFormat="1" ht="12.75">
      <c r="A165" s="5"/>
      <c r="B165" s="5"/>
      <c r="C165" s="5"/>
      <c r="D165" s="5" t="s">
        <v>887</v>
      </c>
      <c r="E165" s="5"/>
      <c r="F165" s="13" t="s">
        <v>1017</v>
      </c>
      <c r="G165" s="12">
        <v>42348.4</v>
      </c>
      <c r="H165" s="111">
        <v>42312.506200000003</v>
      </c>
    </row>
    <row r="166" spans="1:8" s="4" customFormat="1" ht="38.25">
      <c r="A166" s="5"/>
      <c r="B166" s="5"/>
      <c r="C166" s="5"/>
      <c r="D166" s="5" t="s">
        <v>899</v>
      </c>
      <c r="E166" s="5"/>
      <c r="F166" s="13" t="s">
        <v>1011</v>
      </c>
      <c r="G166" s="12">
        <v>91726.8</v>
      </c>
      <c r="H166" s="111">
        <v>91604.920599999998</v>
      </c>
    </row>
    <row r="167" spans="1:8" s="4" customFormat="1" ht="12.75">
      <c r="A167" s="5"/>
      <c r="B167" s="5"/>
      <c r="C167" s="5"/>
      <c r="D167" s="5" t="s">
        <v>1013</v>
      </c>
      <c r="E167" s="5"/>
      <c r="F167" s="13" t="s">
        <v>1012</v>
      </c>
      <c r="G167" s="12">
        <v>7266</v>
      </c>
      <c r="H167" s="111">
        <v>6732.37</v>
      </c>
    </row>
    <row r="168" spans="1:8" s="4" customFormat="1" ht="25.5">
      <c r="A168" s="5"/>
      <c r="B168" s="5"/>
      <c r="C168" s="5"/>
      <c r="D168" s="5" t="s">
        <v>1018</v>
      </c>
      <c r="E168" s="5"/>
      <c r="F168" s="13" t="s">
        <v>1014</v>
      </c>
      <c r="G168" s="12">
        <v>49168.800000000003</v>
      </c>
      <c r="H168" s="111">
        <v>48393.202700000002</v>
      </c>
    </row>
    <row r="169" spans="1:8" s="4" customFormat="1" ht="25.5">
      <c r="A169" s="107"/>
      <c r="B169" s="107"/>
      <c r="C169" s="107" t="s">
        <v>921</v>
      </c>
      <c r="D169" s="107"/>
      <c r="E169" s="107"/>
      <c r="F169" s="108" t="s">
        <v>1886</v>
      </c>
      <c r="G169" s="109">
        <v>691</v>
      </c>
      <c r="H169" s="110">
        <v>690.20899999999995</v>
      </c>
    </row>
    <row r="170" spans="1:8" s="4" customFormat="1" ht="12.75">
      <c r="A170" s="5"/>
      <c r="B170" s="5"/>
      <c r="C170" s="5"/>
      <c r="D170" s="5" t="s">
        <v>889</v>
      </c>
      <c r="E170" s="5"/>
      <c r="F170" s="13" t="s">
        <v>1017</v>
      </c>
      <c r="G170" s="12">
        <v>202</v>
      </c>
      <c r="H170" s="111">
        <v>201.209</v>
      </c>
    </row>
    <row r="171" spans="1:8" s="4" customFormat="1" ht="38.25">
      <c r="A171" s="5"/>
      <c r="B171" s="5"/>
      <c r="C171" s="5"/>
      <c r="D171" s="5" t="s">
        <v>891</v>
      </c>
      <c r="E171" s="5"/>
      <c r="F171" s="13" t="s">
        <v>1011</v>
      </c>
      <c r="G171" s="12">
        <v>489</v>
      </c>
      <c r="H171" s="111">
        <v>489</v>
      </c>
    </row>
    <row r="172" spans="1:8" s="4" customFormat="1" ht="38.25">
      <c r="A172" s="107"/>
      <c r="B172" s="107"/>
      <c r="C172" s="107" t="s">
        <v>1026</v>
      </c>
      <c r="D172" s="107"/>
      <c r="E172" s="107"/>
      <c r="F172" s="108" t="s">
        <v>1027</v>
      </c>
      <c r="G172" s="109">
        <v>203726</v>
      </c>
      <c r="H172" s="110">
        <v>200582.2297</v>
      </c>
    </row>
    <row r="173" spans="1:8" s="4" customFormat="1" ht="25.5">
      <c r="A173" s="5"/>
      <c r="B173" s="5"/>
      <c r="C173" s="5"/>
      <c r="D173" s="5" t="s">
        <v>878</v>
      </c>
      <c r="E173" s="5"/>
      <c r="F173" s="13" t="s">
        <v>1028</v>
      </c>
      <c r="G173" s="12">
        <v>203312</v>
      </c>
      <c r="H173" s="111">
        <v>200168.43969999999</v>
      </c>
    </row>
    <row r="174" spans="1:8" s="4" customFormat="1" ht="38.25">
      <c r="A174" s="5"/>
      <c r="B174" s="5"/>
      <c r="C174" s="5"/>
      <c r="D174" s="5" t="s">
        <v>899</v>
      </c>
      <c r="E174" s="5"/>
      <c r="F174" s="13" t="s">
        <v>1887</v>
      </c>
      <c r="G174" s="12">
        <v>414</v>
      </c>
      <c r="H174" s="111">
        <v>413.79</v>
      </c>
    </row>
    <row r="175" spans="1:8" s="4" customFormat="1" ht="25.5">
      <c r="A175" s="107"/>
      <c r="B175" s="107"/>
      <c r="C175" s="107" t="s">
        <v>230</v>
      </c>
      <c r="D175" s="107"/>
      <c r="E175" s="107"/>
      <c r="F175" s="108" t="s">
        <v>231</v>
      </c>
      <c r="G175" s="109">
        <v>2886971</v>
      </c>
      <c r="H175" s="110">
        <v>2886970.3824999998</v>
      </c>
    </row>
    <row r="176" spans="1:8" s="4" customFormat="1" ht="25.5">
      <c r="A176" s="5"/>
      <c r="B176" s="5"/>
      <c r="C176" s="5"/>
      <c r="D176" s="5" t="s">
        <v>266</v>
      </c>
      <c r="E176" s="5"/>
      <c r="F176" s="13" t="s">
        <v>978</v>
      </c>
      <c r="G176" s="12">
        <v>2886971</v>
      </c>
      <c r="H176" s="111">
        <v>2886970.3824999998</v>
      </c>
    </row>
    <row r="177" spans="1:8" s="4" customFormat="1" ht="12.75">
      <c r="A177" s="103"/>
      <c r="B177" s="103" t="s">
        <v>1167</v>
      </c>
      <c r="C177" s="103"/>
      <c r="D177" s="103"/>
      <c r="E177" s="103"/>
      <c r="F177" s="104" t="s">
        <v>1029</v>
      </c>
      <c r="G177" s="105">
        <v>37098222</v>
      </c>
      <c r="H177" s="106">
        <v>36749563.909400001</v>
      </c>
    </row>
    <row r="178" spans="1:8" s="4" customFormat="1" ht="12.75">
      <c r="A178" s="107"/>
      <c r="B178" s="107"/>
      <c r="C178" s="107" t="s">
        <v>1030</v>
      </c>
      <c r="D178" s="107"/>
      <c r="E178" s="107"/>
      <c r="F178" s="108" t="s">
        <v>1031</v>
      </c>
      <c r="G178" s="109">
        <v>17097</v>
      </c>
      <c r="H178" s="110">
        <v>15367.0594</v>
      </c>
    </row>
    <row r="179" spans="1:8" s="4" customFormat="1" ht="25.5">
      <c r="A179" s="5"/>
      <c r="B179" s="5"/>
      <c r="C179" s="5"/>
      <c r="D179" s="5" t="s">
        <v>885</v>
      </c>
      <c r="E179" s="5"/>
      <c r="F179" s="13" t="s">
        <v>1032</v>
      </c>
      <c r="G179" s="12">
        <v>17097</v>
      </c>
      <c r="H179" s="111">
        <v>15367.0594</v>
      </c>
    </row>
    <row r="180" spans="1:8" s="4" customFormat="1" ht="12.75">
      <c r="A180" s="107"/>
      <c r="B180" s="107"/>
      <c r="C180" s="107" t="s">
        <v>1033</v>
      </c>
      <c r="D180" s="107"/>
      <c r="E180" s="107"/>
      <c r="F180" s="108" t="s">
        <v>1034</v>
      </c>
      <c r="G180" s="109">
        <v>37081125</v>
      </c>
      <c r="H180" s="110">
        <v>36734196.850000001</v>
      </c>
    </row>
    <row r="181" spans="1:8" s="4" customFormat="1" ht="12.75">
      <c r="A181" s="5"/>
      <c r="B181" s="5"/>
      <c r="C181" s="5"/>
      <c r="D181" s="5" t="s">
        <v>878</v>
      </c>
      <c r="E181" s="5"/>
      <c r="F181" s="13" t="s">
        <v>1035</v>
      </c>
      <c r="G181" s="12">
        <v>5130949</v>
      </c>
      <c r="H181" s="111">
        <v>5127836.1398</v>
      </c>
    </row>
    <row r="182" spans="1:8" s="4" customFormat="1" ht="12.75">
      <c r="A182" s="5"/>
      <c r="B182" s="5"/>
      <c r="C182" s="5"/>
      <c r="D182" s="5" t="s">
        <v>887</v>
      </c>
      <c r="E182" s="5"/>
      <c r="F182" s="13" t="s">
        <v>1036</v>
      </c>
      <c r="G182" s="12">
        <v>229253</v>
      </c>
      <c r="H182" s="111">
        <v>213399.55059999999</v>
      </c>
    </row>
    <row r="183" spans="1:8" s="4" customFormat="1" ht="25.5">
      <c r="A183" s="5"/>
      <c r="B183" s="5"/>
      <c r="C183" s="5"/>
      <c r="D183" s="5" t="s">
        <v>899</v>
      </c>
      <c r="E183" s="5"/>
      <c r="F183" s="13" t="s">
        <v>1888</v>
      </c>
      <c r="G183" s="12">
        <v>1112260</v>
      </c>
      <c r="H183" s="111">
        <v>1112259.6605</v>
      </c>
    </row>
    <row r="184" spans="1:8" s="4" customFormat="1" ht="12.75">
      <c r="A184" s="5"/>
      <c r="B184" s="5"/>
      <c r="C184" s="5"/>
      <c r="D184" s="5" t="s">
        <v>889</v>
      </c>
      <c r="E184" s="5"/>
      <c r="F184" s="13" t="s">
        <v>1037</v>
      </c>
      <c r="G184" s="12">
        <v>2482367</v>
      </c>
      <c r="H184" s="111">
        <v>2175008.111</v>
      </c>
    </row>
    <row r="185" spans="1:8" s="4" customFormat="1" ht="38.25">
      <c r="A185" s="5"/>
      <c r="B185" s="5"/>
      <c r="C185" s="5"/>
      <c r="D185" s="5" t="s">
        <v>966</v>
      </c>
      <c r="E185" s="5"/>
      <c r="F185" s="13" t="s">
        <v>1039</v>
      </c>
      <c r="G185" s="12">
        <v>63813</v>
      </c>
      <c r="H185" s="111">
        <v>63799.1757</v>
      </c>
    </row>
    <row r="186" spans="1:8" s="4" customFormat="1" ht="38.25">
      <c r="A186" s="5"/>
      <c r="B186" s="5"/>
      <c r="C186" s="5"/>
      <c r="D186" s="5" t="s">
        <v>953</v>
      </c>
      <c r="E186" s="5"/>
      <c r="F186" s="13" t="s">
        <v>1040</v>
      </c>
      <c r="G186" s="12">
        <v>4395518</v>
      </c>
      <c r="H186" s="111">
        <v>4395517.8335999995</v>
      </c>
    </row>
    <row r="187" spans="1:8" s="4" customFormat="1" ht="12.75">
      <c r="A187" s="5"/>
      <c r="B187" s="5"/>
      <c r="C187" s="5"/>
      <c r="D187" s="5" t="s">
        <v>1013</v>
      </c>
      <c r="E187" s="5"/>
      <c r="F187" s="13" t="s">
        <v>1042</v>
      </c>
      <c r="G187" s="12">
        <v>17429384</v>
      </c>
      <c r="H187" s="111">
        <v>17429364.873799998</v>
      </c>
    </row>
    <row r="188" spans="1:8" s="4" customFormat="1" ht="38.25">
      <c r="A188" s="5"/>
      <c r="B188" s="5"/>
      <c r="C188" s="5"/>
      <c r="D188" s="5" t="s">
        <v>1041</v>
      </c>
      <c r="E188" s="5"/>
      <c r="F188" s="13" t="s">
        <v>1889</v>
      </c>
      <c r="G188" s="12">
        <v>191654</v>
      </c>
      <c r="H188" s="111">
        <v>174002.5815</v>
      </c>
    </row>
    <row r="189" spans="1:8" s="4" customFormat="1" ht="25.5">
      <c r="A189" s="5"/>
      <c r="B189" s="5"/>
      <c r="C189" s="5"/>
      <c r="D189" s="5" t="s">
        <v>955</v>
      </c>
      <c r="E189" s="5"/>
      <c r="F189" s="13" t="s">
        <v>1043</v>
      </c>
      <c r="G189" s="12">
        <v>3571222</v>
      </c>
      <c r="H189" s="111">
        <v>3571222</v>
      </c>
    </row>
    <row r="190" spans="1:8" s="4" customFormat="1" ht="25.5">
      <c r="A190" s="5"/>
      <c r="B190" s="5"/>
      <c r="C190" s="5"/>
      <c r="D190" s="5" t="s">
        <v>933</v>
      </c>
      <c r="E190" s="5"/>
      <c r="F190" s="13" t="s">
        <v>934</v>
      </c>
      <c r="G190" s="12">
        <v>645225</v>
      </c>
      <c r="H190" s="111">
        <v>645225</v>
      </c>
    </row>
    <row r="191" spans="1:8" s="4" customFormat="1" ht="25.5">
      <c r="A191" s="5"/>
      <c r="B191" s="5"/>
      <c r="C191" s="5"/>
      <c r="D191" s="5" t="s">
        <v>876</v>
      </c>
      <c r="E191" s="5"/>
      <c r="F191" s="13" t="s">
        <v>900</v>
      </c>
      <c r="G191" s="12">
        <v>1810193.9</v>
      </c>
      <c r="H191" s="111">
        <v>1807275.9404</v>
      </c>
    </row>
    <row r="192" spans="1:8" s="4" customFormat="1" ht="25.5">
      <c r="A192" s="5"/>
      <c r="B192" s="5"/>
      <c r="C192" s="5"/>
      <c r="D192" s="5" t="s">
        <v>923</v>
      </c>
      <c r="E192" s="5"/>
      <c r="F192" s="13" t="s">
        <v>924</v>
      </c>
      <c r="G192" s="12">
        <v>19286.099999999999</v>
      </c>
      <c r="H192" s="111">
        <v>19285.983</v>
      </c>
    </row>
    <row r="193" spans="1:8" s="4" customFormat="1" ht="12.75">
      <c r="A193" s="103"/>
      <c r="B193" s="103" t="s">
        <v>1170</v>
      </c>
      <c r="C193" s="103"/>
      <c r="D193" s="103"/>
      <c r="E193" s="103"/>
      <c r="F193" s="104" t="s">
        <v>1044</v>
      </c>
      <c r="G193" s="105">
        <v>18429100</v>
      </c>
      <c r="H193" s="106">
        <v>18320266.283100002</v>
      </c>
    </row>
    <row r="194" spans="1:8" s="4" customFormat="1" ht="12.75">
      <c r="A194" s="107"/>
      <c r="B194" s="107"/>
      <c r="C194" s="107" t="s">
        <v>1045</v>
      </c>
      <c r="D194" s="107"/>
      <c r="E194" s="107"/>
      <c r="F194" s="108" t="s">
        <v>1046</v>
      </c>
      <c r="G194" s="109">
        <v>18429100</v>
      </c>
      <c r="H194" s="110">
        <v>18320266.283100002</v>
      </c>
    </row>
    <row r="195" spans="1:8" s="4" customFormat="1" ht="12.75">
      <c r="A195" s="5"/>
      <c r="B195" s="5"/>
      <c r="C195" s="5"/>
      <c r="D195" s="5" t="s">
        <v>969</v>
      </c>
      <c r="E195" s="5"/>
      <c r="F195" s="13" t="s">
        <v>1047</v>
      </c>
      <c r="G195" s="12">
        <v>99189</v>
      </c>
      <c r="H195" s="111">
        <v>91373.680600000007</v>
      </c>
    </row>
    <row r="196" spans="1:8" s="4" customFormat="1" ht="25.5">
      <c r="A196" s="5"/>
      <c r="B196" s="5"/>
      <c r="C196" s="5"/>
      <c r="D196" s="5" t="s">
        <v>1048</v>
      </c>
      <c r="E196" s="5"/>
      <c r="F196" s="13" t="s">
        <v>1890</v>
      </c>
      <c r="G196" s="12">
        <v>432171</v>
      </c>
      <c r="H196" s="111">
        <v>432167</v>
      </c>
    </row>
    <row r="197" spans="1:8" s="4" customFormat="1" ht="12.75">
      <c r="A197" s="5"/>
      <c r="B197" s="5"/>
      <c r="C197" s="5"/>
      <c r="D197" s="5" t="s">
        <v>995</v>
      </c>
      <c r="E197" s="5"/>
      <c r="F197" s="13" t="s">
        <v>1049</v>
      </c>
      <c r="G197" s="12">
        <v>17897740</v>
      </c>
      <c r="H197" s="111">
        <v>17796725.602499999</v>
      </c>
    </row>
    <row r="198" spans="1:8" s="4" customFormat="1" ht="12.75">
      <c r="A198" s="103"/>
      <c r="B198" s="103" t="s">
        <v>1171</v>
      </c>
      <c r="C198" s="103"/>
      <c r="D198" s="103"/>
      <c r="E198" s="103"/>
      <c r="F198" s="104" t="s">
        <v>1050</v>
      </c>
      <c r="G198" s="105">
        <v>16019285.9</v>
      </c>
      <c r="H198" s="106">
        <v>15461745.209899999</v>
      </c>
    </row>
    <row r="199" spans="1:8" s="4" customFormat="1" ht="25.5">
      <c r="A199" s="107"/>
      <c r="B199" s="107"/>
      <c r="C199" s="107" t="s">
        <v>1051</v>
      </c>
      <c r="D199" s="107"/>
      <c r="E199" s="107"/>
      <c r="F199" s="108" t="s">
        <v>1052</v>
      </c>
      <c r="G199" s="109">
        <v>4400792.5</v>
      </c>
      <c r="H199" s="110">
        <v>3923820.1545000002</v>
      </c>
    </row>
    <row r="200" spans="1:8" s="4" customFormat="1" ht="38.25">
      <c r="A200" s="5"/>
      <c r="B200" s="5"/>
      <c r="C200" s="5"/>
      <c r="D200" s="5" t="s">
        <v>878</v>
      </c>
      <c r="E200" s="5"/>
      <c r="F200" s="13" t="s">
        <v>1053</v>
      </c>
      <c r="G200" s="12">
        <v>1214299</v>
      </c>
      <c r="H200" s="111">
        <v>1190320.4776999999</v>
      </c>
    </row>
    <row r="201" spans="1:8" s="4" customFormat="1" ht="25.5">
      <c r="A201" s="5"/>
      <c r="B201" s="5"/>
      <c r="C201" s="5"/>
      <c r="D201" s="5" t="s">
        <v>889</v>
      </c>
      <c r="E201" s="5"/>
      <c r="F201" s="13" t="s">
        <v>1054</v>
      </c>
      <c r="G201" s="12">
        <v>28120</v>
      </c>
      <c r="H201" s="111">
        <v>28120</v>
      </c>
    </row>
    <row r="202" spans="1:8" s="4" customFormat="1" ht="25.5">
      <c r="A202" s="5"/>
      <c r="B202" s="5"/>
      <c r="C202" s="5"/>
      <c r="D202" s="5" t="s">
        <v>891</v>
      </c>
      <c r="E202" s="5"/>
      <c r="F202" s="13" t="s">
        <v>1055</v>
      </c>
      <c r="G202" s="12">
        <v>423739</v>
      </c>
      <c r="H202" s="111">
        <v>400457.91600000003</v>
      </c>
    </row>
    <row r="203" spans="1:8" s="4" customFormat="1" ht="25.5">
      <c r="A203" s="5"/>
      <c r="B203" s="5"/>
      <c r="C203" s="5"/>
      <c r="D203" s="5" t="s">
        <v>953</v>
      </c>
      <c r="E203" s="5"/>
      <c r="F203" s="13" t="s">
        <v>1891</v>
      </c>
      <c r="G203" s="12">
        <v>237404</v>
      </c>
      <c r="H203" s="111">
        <v>197811.00599999999</v>
      </c>
    </row>
    <row r="204" spans="1:8" s="4" customFormat="1" ht="38.25">
      <c r="A204" s="5"/>
      <c r="B204" s="5"/>
      <c r="C204" s="5"/>
      <c r="D204" s="5" t="s">
        <v>1013</v>
      </c>
      <c r="E204" s="5"/>
      <c r="F204" s="13" t="s">
        <v>1056</v>
      </c>
      <c r="G204" s="12">
        <v>53790</v>
      </c>
      <c r="H204" s="111">
        <v>50129.98</v>
      </c>
    </row>
    <row r="205" spans="1:8" s="4" customFormat="1" ht="38.25">
      <c r="A205" s="5"/>
      <c r="B205" s="5"/>
      <c r="C205" s="5"/>
      <c r="D205" s="5" t="s">
        <v>1018</v>
      </c>
      <c r="E205" s="5"/>
      <c r="F205" s="13" t="s">
        <v>1057</v>
      </c>
      <c r="G205" s="12">
        <v>1050000</v>
      </c>
      <c r="H205" s="111">
        <v>1037257.9</v>
      </c>
    </row>
    <row r="206" spans="1:8" s="4" customFormat="1" ht="25.5">
      <c r="A206" s="5"/>
      <c r="B206" s="5"/>
      <c r="C206" s="5"/>
      <c r="D206" s="5"/>
      <c r="E206" s="5" t="s">
        <v>891</v>
      </c>
      <c r="F206" s="13" t="s">
        <v>893</v>
      </c>
      <c r="G206" s="12">
        <v>726750</v>
      </c>
      <c r="H206" s="111">
        <v>719383.7</v>
      </c>
    </row>
    <row r="207" spans="1:8" s="4" customFormat="1" ht="12.75">
      <c r="A207" s="5"/>
      <c r="B207" s="5"/>
      <c r="C207" s="5"/>
      <c r="D207" s="5"/>
      <c r="E207" s="5" t="s">
        <v>894</v>
      </c>
      <c r="F207" s="13" t="s">
        <v>895</v>
      </c>
      <c r="G207" s="12">
        <v>323250</v>
      </c>
      <c r="H207" s="111">
        <v>317874.2</v>
      </c>
    </row>
    <row r="208" spans="1:8" s="4" customFormat="1" ht="25.5">
      <c r="A208" s="5"/>
      <c r="B208" s="5"/>
      <c r="C208" s="5"/>
      <c r="D208" s="5" t="s">
        <v>1098</v>
      </c>
      <c r="E208" s="5"/>
      <c r="F208" s="13" t="s">
        <v>1892</v>
      </c>
      <c r="G208" s="12">
        <v>857321</v>
      </c>
      <c r="H208" s="111">
        <v>558988.65980000002</v>
      </c>
    </row>
    <row r="209" spans="1:8" s="4" customFormat="1" ht="25.5">
      <c r="A209" s="5"/>
      <c r="B209" s="5"/>
      <c r="C209" s="5"/>
      <c r="D209" s="5"/>
      <c r="E209" s="5" t="s">
        <v>891</v>
      </c>
      <c r="F209" s="13" t="s">
        <v>893</v>
      </c>
      <c r="G209" s="12">
        <v>571721</v>
      </c>
      <c r="H209" s="111">
        <v>558988.65980999998</v>
      </c>
    </row>
    <row r="210" spans="1:8" s="4" customFormat="1" ht="12.75">
      <c r="A210" s="5"/>
      <c r="B210" s="5"/>
      <c r="C210" s="5"/>
      <c r="D210" s="5"/>
      <c r="E210" s="5" t="s">
        <v>894</v>
      </c>
      <c r="F210" s="13" t="s">
        <v>895</v>
      </c>
      <c r="G210" s="12">
        <v>285600</v>
      </c>
      <c r="H210" s="111">
        <v>0</v>
      </c>
    </row>
    <row r="211" spans="1:8" s="4" customFormat="1" ht="25.5">
      <c r="A211" s="5"/>
      <c r="B211" s="5"/>
      <c r="C211" s="5"/>
      <c r="D211" s="5" t="s">
        <v>989</v>
      </c>
      <c r="E211" s="5"/>
      <c r="F211" s="13" t="s">
        <v>1058</v>
      </c>
      <c r="G211" s="12">
        <v>289497</v>
      </c>
      <c r="H211" s="111">
        <v>289496.29300000001</v>
      </c>
    </row>
    <row r="212" spans="1:8" s="4" customFormat="1" ht="25.5">
      <c r="A212" s="5"/>
      <c r="B212" s="5"/>
      <c r="C212" s="5"/>
      <c r="D212" s="5" t="s">
        <v>1059</v>
      </c>
      <c r="E212" s="5"/>
      <c r="F212" s="13" t="s">
        <v>1893</v>
      </c>
      <c r="G212" s="12">
        <v>156127</v>
      </c>
      <c r="H212" s="111">
        <v>81256.570000000007</v>
      </c>
    </row>
    <row r="213" spans="1:8" s="4" customFormat="1" ht="38.25">
      <c r="A213" s="5"/>
      <c r="B213" s="5"/>
      <c r="C213" s="5"/>
      <c r="D213" s="5" t="s">
        <v>707</v>
      </c>
      <c r="E213" s="5"/>
      <c r="F213" s="13" t="s">
        <v>1894</v>
      </c>
      <c r="G213" s="12">
        <v>86900</v>
      </c>
      <c r="H213" s="111">
        <v>86900</v>
      </c>
    </row>
    <row r="214" spans="1:8" s="4" customFormat="1" ht="25.5">
      <c r="A214" s="5"/>
      <c r="B214" s="5"/>
      <c r="C214" s="5"/>
      <c r="D214" s="5" t="s">
        <v>876</v>
      </c>
      <c r="E214" s="5"/>
      <c r="F214" s="13" t="s">
        <v>900</v>
      </c>
      <c r="G214" s="12">
        <v>3595.5</v>
      </c>
      <c r="H214" s="111">
        <v>3081.3519999999999</v>
      </c>
    </row>
    <row r="215" spans="1:8" s="4" customFormat="1" ht="25.5">
      <c r="A215" s="107"/>
      <c r="B215" s="107"/>
      <c r="C215" s="107" t="s">
        <v>1060</v>
      </c>
      <c r="D215" s="107"/>
      <c r="E215" s="107"/>
      <c r="F215" s="108" t="s">
        <v>1061</v>
      </c>
      <c r="G215" s="109">
        <v>2021071.1</v>
      </c>
      <c r="H215" s="110">
        <v>1981345.8848999999</v>
      </c>
    </row>
    <row r="216" spans="1:8" s="4" customFormat="1" ht="38.25">
      <c r="A216" s="5"/>
      <c r="B216" s="5"/>
      <c r="C216" s="5"/>
      <c r="D216" s="5" t="s">
        <v>878</v>
      </c>
      <c r="E216" s="5"/>
      <c r="F216" s="13" t="s">
        <v>1062</v>
      </c>
      <c r="G216" s="12">
        <v>1769482.9</v>
      </c>
      <c r="H216" s="111">
        <v>1755236.6749</v>
      </c>
    </row>
    <row r="217" spans="1:8" s="4" customFormat="1" ht="12.75">
      <c r="A217" s="5"/>
      <c r="B217" s="5"/>
      <c r="C217" s="5"/>
      <c r="D217" s="5" t="s">
        <v>885</v>
      </c>
      <c r="E217" s="5"/>
      <c r="F217" s="13" t="s">
        <v>911</v>
      </c>
      <c r="G217" s="12">
        <v>108.5</v>
      </c>
      <c r="H217" s="111">
        <v>108.486</v>
      </c>
    </row>
    <row r="218" spans="1:8" s="4" customFormat="1" ht="12.75">
      <c r="A218" s="5"/>
      <c r="B218" s="5"/>
      <c r="C218" s="5"/>
      <c r="D218" s="5" t="s">
        <v>889</v>
      </c>
      <c r="E218" s="5"/>
      <c r="F218" s="13" t="s">
        <v>1073</v>
      </c>
      <c r="G218" s="12">
        <v>102427.9</v>
      </c>
      <c r="H218" s="111">
        <v>100174.897</v>
      </c>
    </row>
    <row r="219" spans="1:8" s="4" customFormat="1" ht="51">
      <c r="A219" s="5"/>
      <c r="B219" s="5"/>
      <c r="C219" s="5"/>
      <c r="D219" s="5" t="s">
        <v>1063</v>
      </c>
      <c r="E219" s="5"/>
      <c r="F219" s="13" t="s">
        <v>129</v>
      </c>
      <c r="G219" s="12">
        <v>149051.79999999999</v>
      </c>
      <c r="H219" s="111">
        <v>125825.827</v>
      </c>
    </row>
    <row r="220" spans="1:8" s="4" customFormat="1" ht="25.5">
      <c r="A220" s="107"/>
      <c r="B220" s="107"/>
      <c r="C220" s="107" t="s">
        <v>1064</v>
      </c>
      <c r="D220" s="107"/>
      <c r="E220" s="107"/>
      <c r="F220" s="108" t="s">
        <v>1065</v>
      </c>
      <c r="G220" s="109">
        <v>407081</v>
      </c>
      <c r="H220" s="110">
        <v>402258.54350000003</v>
      </c>
    </row>
    <row r="221" spans="1:8" s="4" customFormat="1" ht="51">
      <c r="A221" s="5"/>
      <c r="B221" s="5"/>
      <c r="C221" s="5"/>
      <c r="D221" s="5" t="s">
        <v>878</v>
      </c>
      <c r="E221" s="5"/>
      <c r="F221" s="13" t="s">
        <v>1066</v>
      </c>
      <c r="G221" s="12">
        <v>398687</v>
      </c>
      <c r="H221" s="111">
        <v>395451.49349999998</v>
      </c>
    </row>
    <row r="222" spans="1:8" s="4" customFormat="1" ht="12.75">
      <c r="A222" s="5"/>
      <c r="B222" s="5"/>
      <c r="C222" s="5"/>
      <c r="D222" s="5" t="s">
        <v>899</v>
      </c>
      <c r="E222" s="5"/>
      <c r="F222" s="13" t="s">
        <v>1073</v>
      </c>
      <c r="G222" s="12">
        <v>8394</v>
      </c>
      <c r="H222" s="111">
        <v>6807.05</v>
      </c>
    </row>
    <row r="223" spans="1:8" s="4" customFormat="1" ht="25.5">
      <c r="A223" s="107"/>
      <c r="B223" s="107"/>
      <c r="C223" s="107" t="s">
        <v>1019</v>
      </c>
      <c r="D223" s="107"/>
      <c r="E223" s="107"/>
      <c r="F223" s="108" t="s">
        <v>1020</v>
      </c>
      <c r="G223" s="109">
        <v>35884</v>
      </c>
      <c r="H223" s="110">
        <v>35884</v>
      </c>
    </row>
    <row r="224" spans="1:8" s="4" customFormat="1" ht="25.5">
      <c r="A224" s="5"/>
      <c r="B224" s="5"/>
      <c r="C224" s="5"/>
      <c r="D224" s="5" t="s">
        <v>887</v>
      </c>
      <c r="E224" s="5"/>
      <c r="F224" s="13" t="s">
        <v>1895</v>
      </c>
      <c r="G224" s="12">
        <v>35884</v>
      </c>
      <c r="H224" s="111">
        <v>35884</v>
      </c>
    </row>
    <row r="225" spans="1:8" s="4" customFormat="1" ht="25.5">
      <c r="A225" s="107"/>
      <c r="B225" s="107"/>
      <c r="C225" s="107" t="s">
        <v>1067</v>
      </c>
      <c r="D225" s="107"/>
      <c r="E225" s="107"/>
      <c r="F225" s="108" t="s">
        <v>1068</v>
      </c>
      <c r="G225" s="109">
        <v>1465591.8</v>
      </c>
      <c r="H225" s="110">
        <v>1464369.5342000001</v>
      </c>
    </row>
    <row r="226" spans="1:8" s="4" customFormat="1" ht="51">
      <c r="A226" s="5"/>
      <c r="B226" s="5"/>
      <c r="C226" s="5"/>
      <c r="D226" s="5" t="s">
        <v>878</v>
      </c>
      <c r="E226" s="5"/>
      <c r="F226" s="13" t="s">
        <v>1069</v>
      </c>
      <c r="G226" s="12">
        <v>1420889</v>
      </c>
      <c r="H226" s="111">
        <v>1419811.4282</v>
      </c>
    </row>
    <row r="227" spans="1:8" s="4" customFormat="1" ht="12.75">
      <c r="A227" s="5"/>
      <c r="B227" s="5"/>
      <c r="C227" s="5"/>
      <c r="D227" s="5" t="s">
        <v>885</v>
      </c>
      <c r="E227" s="5"/>
      <c r="F227" s="13" t="s">
        <v>911</v>
      </c>
      <c r="G227" s="12">
        <v>2646</v>
      </c>
      <c r="H227" s="111">
        <v>2644.76</v>
      </c>
    </row>
    <row r="228" spans="1:8" s="4" customFormat="1" ht="12.75">
      <c r="A228" s="5"/>
      <c r="B228" s="5"/>
      <c r="C228" s="5"/>
      <c r="D228" s="5" t="s">
        <v>899</v>
      </c>
      <c r="E228" s="5"/>
      <c r="F228" s="13" t="s">
        <v>1073</v>
      </c>
      <c r="G228" s="12">
        <v>41902.6</v>
      </c>
      <c r="H228" s="111">
        <v>41759.233</v>
      </c>
    </row>
    <row r="229" spans="1:8" s="4" customFormat="1" ht="38.25">
      <c r="A229" s="5"/>
      <c r="B229" s="5"/>
      <c r="C229" s="5"/>
      <c r="D229" s="5" t="s">
        <v>929</v>
      </c>
      <c r="E229" s="5"/>
      <c r="F229" s="13" t="s">
        <v>930</v>
      </c>
      <c r="G229" s="12">
        <v>154.19999999999999</v>
      </c>
      <c r="H229" s="111">
        <v>154.113</v>
      </c>
    </row>
    <row r="230" spans="1:8" s="4" customFormat="1" ht="25.5">
      <c r="A230" s="107"/>
      <c r="B230" s="107"/>
      <c r="C230" s="107" t="s">
        <v>921</v>
      </c>
      <c r="D230" s="107"/>
      <c r="E230" s="107"/>
      <c r="F230" s="108" t="s">
        <v>1886</v>
      </c>
      <c r="G230" s="109">
        <v>22101</v>
      </c>
      <c r="H230" s="110">
        <v>22095.403699999999</v>
      </c>
    </row>
    <row r="231" spans="1:8" s="4" customFormat="1" ht="76.5">
      <c r="A231" s="5"/>
      <c r="B231" s="5"/>
      <c r="C231" s="5"/>
      <c r="D231" s="5" t="s">
        <v>878</v>
      </c>
      <c r="E231" s="5"/>
      <c r="F231" s="13" t="s">
        <v>1896</v>
      </c>
      <c r="G231" s="12">
        <v>22101</v>
      </c>
      <c r="H231" s="111">
        <v>22095.403699999999</v>
      </c>
    </row>
    <row r="232" spans="1:8" s="4" customFormat="1" ht="38.25">
      <c r="A232" s="107"/>
      <c r="B232" s="107"/>
      <c r="C232" s="107" t="s">
        <v>1070</v>
      </c>
      <c r="D232" s="107"/>
      <c r="E232" s="107"/>
      <c r="F232" s="108" t="s">
        <v>1071</v>
      </c>
      <c r="G232" s="109">
        <v>563157.69999999995</v>
      </c>
      <c r="H232" s="110">
        <v>562862.09149999998</v>
      </c>
    </row>
    <row r="233" spans="1:8" s="4" customFormat="1" ht="51">
      <c r="A233" s="5"/>
      <c r="B233" s="5"/>
      <c r="C233" s="5"/>
      <c r="D233" s="5" t="s">
        <v>878</v>
      </c>
      <c r="E233" s="5"/>
      <c r="F233" s="13" t="s">
        <v>1072</v>
      </c>
      <c r="G233" s="12">
        <v>501416.3</v>
      </c>
      <c r="H233" s="111">
        <v>501211.5245</v>
      </c>
    </row>
    <row r="234" spans="1:8" s="4" customFormat="1" ht="12.75">
      <c r="A234" s="5"/>
      <c r="B234" s="5"/>
      <c r="C234" s="5"/>
      <c r="D234" s="5" t="s">
        <v>885</v>
      </c>
      <c r="E234" s="5"/>
      <c r="F234" s="13" t="s">
        <v>911</v>
      </c>
      <c r="G234" s="12">
        <v>7417</v>
      </c>
      <c r="H234" s="111">
        <v>7392.45</v>
      </c>
    </row>
    <row r="235" spans="1:8" s="4" customFormat="1" ht="12.75">
      <c r="A235" s="5"/>
      <c r="B235" s="5"/>
      <c r="C235" s="5"/>
      <c r="D235" s="5" t="s">
        <v>887</v>
      </c>
      <c r="E235" s="5"/>
      <c r="F235" s="13" t="s">
        <v>1073</v>
      </c>
      <c r="G235" s="12">
        <v>54324.4</v>
      </c>
      <c r="H235" s="111">
        <v>54258.116999999998</v>
      </c>
    </row>
    <row r="236" spans="1:8" s="4" customFormat="1" ht="12.75">
      <c r="A236" s="107"/>
      <c r="B236" s="107"/>
      <c r="C236" s="107" t="s">
        <v>1074</v>
      </c>
      <c r="D236" s="107"/>
      <c r="E236" s="107"/>
      <c r="F236" s="108" t="s">
        <v>1075</v>
      </c>
      <c r="G236" s="109">
        <v>7103606.7999999998</v>
      </c>
      <c r="H236" s="110">
        <v>7069109.5976</v>
      </c>
    </row>
    <row r="237" spans="1:8" s="4" customFormat="1" ht="38.25">
      <c r="A237" s="5"/>
      <c r="B237" s="5"/>
      <c r="C237" s="5"/>
      <c r="D237" s="5" t="s">
        <v>878</v>
      </c>
      <c r="E237" s="5"/>
      <c r="F237" s="13" t="s">
        <v>1076</v>
      </c>
      <c r="G237" s="12">
        <v>4691641</v>
      </c>
      <c r="H237" s="111">
        <v>4691519.3032</v>
      </c>
    </row>
    <row r="238" spans="1:8" s="4" customFormat="1" ht="12.75">
      <c r="A238" s="5"/>
      <c r="B238" s="5"/>
      <c r="C238" s="5"/>
      <c r="D238" s="5" t="s">
        <v>885</v>
      </c>
      <c r="E238" s="5"/>
      <c r="F238" s="13" t="s">
        <v>1077</v>
      </c>
      <c r="G238" s="12">
        <v>1236547</v>
      </c>
      <c r="H238" s="111">
        <v>1219086.0734000001</v>
      </c>
    </row>
    <row r="239" spans="1:8" s="4" customFormat="1" ht="25.5">
      <c r="A239" s="5"/>
      <c r="B239" s="5"/>
      <c r="C239" s="5"/>
      <c r="D239" s="5" t="s">
        <v>899</v>
      </c>
      <c r="E239" s="5"/>
      <c r="F239" s="13" t="s">
        <v>1078</v>
      </c>
      <c r="G239" s="12">
        <v>7791</v>
      </c>
      <c r="H239" s="111">
        <v>7790</v>
      </c>
    </row>
    <row r="240" spans="1:8" s="4" customFormat="1" ht="12.75">
      <c r="A240" s="5"/>
      <c r="B240" s="5"/>
      <c r="C240" s="5"/>
      <c r="D240" s="5" t="s">
        <v>891</v>
      </c>
      <c r="E240" s="5"/>
      <c r="F240" s="13" t="s">
        <v>1079</v>
      </c>
      <c r="G240" s="12">
        <v>44066</v>
      </c>
      <c r="H240" s="111">
        <v>42747.288200000003</v>
      </c>
    </row>
    <row r="241" spans="1:8" s="4" customFormat="1" ht="25.5">
      <c r="A241" s="5"/>
      <c r="B241" s="5"/>
      <c r="C241" s="5"/>
      <c r="D241" s="5" t="s">
        <v>1038</v>
      </c>
      <c r="E241" s="5"/>
      <c r="F241" s="13" t="s">
        <v>1897</v>
      </c>
      <c r="G241" s="12">
        <v>213115</v>
      </c>
      <c r="H241" s="111">
        <v>204488.04920000001</v>
      </c>
    </row>
    <row r="242" spans="1:8" s="4" customFormat="1" ht="12.75">
      <c r="A242" s="5"/>
      <c r="B242" s="5"/>
      <c r="C242" s="5"/>
      <c r="D242" s="5" t="s">
        <v>953</v>
      </c>
      <c r="E242" s="5"/>
      <c r="F242" s="13" t="s">
        <v>1080</v>
      </c>
      <c r="G242" s="12">
        <v>89651</v>
      </c>
      <c r="H242" s="111">
        <v>89642.935500000007</v>
      </c>
    </row>
    <row r="243" spans="1:8" s="4" customFormat="1" ht="25.5">
      <c r="A243" s="5"/>
      <c r="B243" s="5"/>
      <c r="C243" s="5"/>
      <c r="D243" s="5" t="s">
        <v>1018</v>
      </c>
      <c r="E243" s="5"/>
      <c r="F243" s="13" t="s">
        <v>1081</v>
      </c>
      <c r="G243" s="12">
        <v>820010</v>
      </c>
      <c r="H243" s="111">
        <v>813050.14800000004</v>
      </c>
    </row>
    <row r="244" spans="1:8" s="4" customFormat="1" ht="25.5">
      <c r="A244" s="5"/>
      <c r="B244" s="5"/>
      <c r="C244" s="5"/>
      <c r="D244" s="5" t="s">
        <v>876</v>
      </c>
      <c r="E244" s="5"/>
      <c r="F244" s="13" t="s">
        <v>900</v>
      </c>
      <c r="G244" s="12">
        <v>785.8</v>
      </c>
      <c r="H244" s="111">
        <v>785.8</v>
      </c>
    </row>
    <row r="245" spans="1:8" s="4" customFormat="1" ht="12.75">
      <c r="A245" s="103"/>
      <c r="B245" s="103" t="s">
        <v>1179</v>
      </c>
      <c r="C245" s="103"/>
      <c r="D245" s="103"/>
      <c r="E245" s="103"/>
      <c r="F245" s="104" t="s">
        <v>1083</v>
      </c>
      <c r="G245" s="105">
        <v>745465</v>
      </c>
      <c r="H245" s="106">
        <v>740632.11380000005</v>
      </c>
    </row>
    <row r="246" spans="1:8" s="4" customFormat="1" ht="25.5">
      <c r="A246" s="107"/>
      <c r="B246" s="107"/>
      <c r="C246" s="107" t="s">
        <v>1084</v>
      </c>
      <c r="D246" s="107"/>
      <c r="E246" s="107"/>
      <c r="F246" s="108" t="s">
        <v>1085</v>
      </c>
      <c r="G246" s="109">
        <v>745465</v>
      </c>
      <c r="H246" s="110">
        <v>740632.11380000005</v>
      </c>
    </row>
    <row r="247" spans="1:8" s="4" customFormat="1" ht="25.5">
      <c r="A247" s="5"/>
      <c r="B247" s="5"/>
      <c r="C247" s="5"/>
      <c r="D247" s="5" t="s">
        <v>878</v>
      </c>
      <c r="E247" s="5"/>
      <c r="F247" s="13" t="s">
        <v>1086</v>
      </c>
      <c r="G247" s="12">
        <v>617728</v>
      </c>
      <c r="H247" s="111">
        <v>617635.92279999994</v>
      </c>
    </row>
    <row r="248" spans="1:8" s="4" customFormat="1" ht="25.5">
      <c r="A248" s="5"/>
      <c r="B248" s="5"/>
      <c r="C248" s="5"/>
      <c r="D248" s="5" t="s">
        <v>885</v>
      </c>
      <c r="E248" s="5"/>
      <c r="F248" s="13" t="s">
        <v>1087</v>
      </c>
      <c r="G248" s="12">
        <v>94014</v>
      </c>
      <c r="H248" s="111">
        <v>94014</v>
      </c>
    </row>
    <row r="249" spans="1:8" s="4" customFormat="1" ht="25.5">
      <c r="A249" s="5"/>
      <c r="B249" s="5"/>
      <c r="C249" s="5"/>
      <c r="D249" s="5" t="s">
        <v>953</v>
      </c>
      <c r="E249" s="5"/>
      <c r="F249" s="13" t="s">
        <v>1898</v>
      </c>
      <c r="G249" s="12">
        <v>13848</v>
      </c>
      <c r="H249" s="111">
        <v>9107.1910000000007</v>
      </c>
    </row>
    <row r="250" spans="1:8" s="4" customFormat="1" ht="25.5">
      <c r="A250" s="5"/>
      <c r="B250" s="5"/>
      <c r="C250" s="5"/>
      <c r="D250" s="5" t="s">
        <v>1082</v>
      </c>
      <c r="E250" s="5"/>
      <c r="F250" s="13" t="s">
        <v>1899</v>
      </c>
      <c r="G250" s="12">
        <v>19875</v>
      </c>
      <c r="H250" s="111">
        <v>19875</v>
      </c>
    </row>
    <row r="251" spans="1:8" s="4" customFormat="1" ht="12.75">
      <c r="A251" s="103"/>
      <c r="B251" s="103" t="s">
        <v>1180</v>
      </c>
      <c r="C251" s="103"/>
      <c r="D251" s="103"/>
      <c r="E251" s="103"/>
      <c r="F251" s="104" t="s">
        <v>1088</v>
      </c>
      <c r="G251" s="105">
        <v>27950693.199999999</v>
      </c>
      <c r="H251" s="106">
        <v>27779001.0999</v>
      </c>
    </row>
    <row r="252" spans="1:8" s="4" customFormat="1" ht="25.5">
      <c r="A252" s="107"/>
      <c r="B252" s="107"/>
      <c r="C252" s="107" t="s">
        <v>896</v>
      </c>
      <c r="D252" s="107"/>
      <c r="E252" s="107"/>
      <c r="F252" s="108" t="s">
        <v>897</v>
      </c>
      <c r="G252" s="109">
        <v>7159</v>
      </c>
      <c r="H252" s="110">
        <v>7159</v>
      </c>
    </row>
    <row r="253" spans="1:8" s="4" customFormat="1" ht="25.5">
      <c r="A253" s="5"/>
      <c r="B253" s="5"/>
      <c r="C253" s="5"/>
      <c r="D253" s="5" t="s">
        <v>1093</v>
      </c>
      <c r="E253" s="5"/>
      <c r="F253" s="13" t="s">
        <v>1900</v>
      </c>
      <c r="G253" s="12">
        <v>7159</v>
      </c>
      <c r="H253" s="111">
        <v>7159</v>
      </c>
    </row>
    <row r="254" spans="1:8" s="4" customFormat="1" ht="12.75">
      <c r="A254" s="107"/>
      <c r="B254" s="107"/>
      <c r="C254" s="107" t="s">
        <v>960</v>
      </c>
      <c r="D254" s="107"/>
      <c r="E254" s="107"/>
      <c r="F254" s="108" t="s">
        <v>961</v>
      </c>
      <c r="G254" s="109">
        <v>5583574</v>
      </c>
      <c r="H254" s="110">
        <v>5583574</v>
      </c>
    </row>
    <row r="255" spans="1:8" s="4" customFormat="1" ht="12.75">
      <c r="A255" s="5"/>
      <c r="B255" s="5"/>
      <c r="C255" s="5"/>
      <c r="D255" s="5" t="s">
        <v>1089</v>
      </c>
      <c r="E255" s="5"/>
      <c r="F255" s="13" t="s">
        <v>1090</v>
      </c>
      <c r="G255" s="12">
        <v>5583574</v>
      </c>
      <c r="H255" s="111">
        <v>5583574</v>
      </c>
    </row>
    <row r="256" spans="1:8" s="4" customFormat="1" ht="25.5">
      <c r="A256" s="107"/>
      <c r="B256" s="107"/>
      <c r="C256" s="107" t="s">
        <v>1019</v>
      </c>
      <c r="D256" s="107"/>
      <c r="E256" s="107"/>
      <c r="F256" s="108" t="s">
        <v>1020</v>
      </c>
      <c r="G256" s="109">
        <v>54000</v>
      </c>
      <c r="H256" s="110">
        <v>54000</v>
      </c>
    </row>
    <row r="257" spans="1:8" s="4" customFormat="1" ht="12.75">
      <c r="A257" s="5"/>
      <c r="B257" s="5"/>
      <c r="C257" s="5"/>
      <c r="D257" s="5" t="s">
        <v>899</v>
      </c>
      <c r="E257" s="5"/>
      <c r="F257" s="13" t="s">
        <v>1091</v>
      </c>
      <c r="G257" s="12">
        <v>54000</v>
      </c>
      <c r="H257" s="111">
        <v>54000</v>
      </c>
    </row>
    <row r="258" spans="1:8" s="4" customFormat="1" ht="25.5">
      <c r="A258" s="107"/>
      <c r="B258" s="107"/>
      <c r="C258" s="107" t="s">
        <v>1024</v>
      </c>
      <c r="D258" s="107"/>
      <c r="E258" s="107"/>
      <c r="F258" s="108" t="s">
        <v>1025</v>
      </c>
      <c r="G258" s="109">
        <v>2569450.7999999998</v>
      </c>
      <c r="H258" s="110">
        <v>2568167.6664</v>
      </c>
    </row>
    <row r="259" spans="1:8" s="4" customFormat="1" ht="63.75">
      <c r="A259" s="5"/>
      <c r="B259" s="5"/>
      <c r="C259" s="5"/>
      <c r="D259" s="5" t="s">
        <v>878</v>
      </c>
      <c r="E259" s="5"/>
      <c r="F259" s="13" t="s">
        <v>1092</v>
      </c>
      <c r="G259" s="12">
        <v>1318626</v>
      </c>
      <c r="H259" s="111">
        <v>1317651.9538</v>
      </c>
    </row>
    <row r="260" spans="1:8" s="4" customFormat="1" ht="12.75">
      <c r="A260" s="5"/>
      <c r="B260" s="5"/>
      <c r="C260" s="5"/>
      <c r="D260" s="5" t="s">
        <v>885</v>
      </c>
      <c r="E260" s="5"/>
      <c r="F260" s="13" t="s">
        <v>911</v>
      </c>
      <c r="G260" s="12">
        <v>11260.6</v>
      </c>
      <c r="H260" s="111">
        <v>11257.317499999999</v>
      </c>
    </row>
    <row r="261" spans="1:8" s="4" customFormat="1" ht="12.75">
      <c r="A261" s="5"/>
      <c r="B261" s="5"/>
      <c r="C261" s="5"/>
      <c r="D261" s="5" t="s">
        <v>1048</v>
      </c>
      <c r="E261" s="5"/>
      <c r="F261" s="13" t="s">
        <v>1073</v>
      </c>
      <c r="G261" s="12">
        <v>895127.2</v>
      </c>
      <c r="H261" s="111">
        <v>894821.451</v>
      </c>
    </row>
    <row r="262" spans="1:8" s="4" customFormat="1" ht="25.5">
      <c r="A262" s="5"/>
      <c r="B262" s="5"/>
      <c r="C262" s="5"/>
      <c r="D262" s="5" t="s">
        <v>923</v>
      </c>
      <c r="E262" s="5"/>
      <c r="F262" s="13" t="s">
        <v>924</v>
      </c>
      <c r="G262" s="12">
        <v>343750</v>
      </c>
      <c r="H262" s="111">
        <v>343750</v>
      </c>
    </row>
    <row r="263" spans="1:8" s="4" customFormat="1" ht="38.25">
      <c r="A263" s="5"/>
      <c r="B263" s="5"/>
      <c r="C263" s="5"/>
      <c r="D263" s="5" t="s">
        <v>929</v>
      </c>
      <c r="E263" s="5"/>
      <c r="F263" s="13" t="s">
        <v>930</v>
      </c>
      <c r="G263" s="12">
        <v>687</v>
      </c>
      <c r="H263" s="111">
        <v>686.94399999999996</v>
      </c>
    </row>
    <row r="264" spans="1:8" s="4" customFormat="1" ht="12.75">
      <c r="A264" s="107"/>
      <c r="B264" s="107"/>
      <c r="C264" s="107" t="s">
        <v>1094</v>
      </c>
      <c r="D264" s="107"/>
      <c r="E264" s="107"/>
      <c r="F264" s="108" t="s">
        <v>1095</v>
      </c>
      <c r="G264" s="109">
        <v>19736509.399999999</v>
      </c>
      <c r="H264" s="110">
        <v>19566100.433600001</v>
      </c>
    </row>
    <row r="265" spans="1:8" s="4" customFormat="1" ht="25.5">
      <c r="A265" s="5"/>
      <c r="B265" s="5"/>
      <c r="C265" s="5"/>
      <c r="D265" s="5" t="s">
        <v>878</v>
      </c>
      <c r="E265" s="5"/>
      <c r="F265" s="13" t="s">
        <v>1096</v>
      </c>
      <c r="G265" s="12">
        <v>1220546</v>
      </c>
      <c r="H265" s="111">
        <v>1214256.6373000001</v>
      </c>
    </row>
    <row r="266" spans="1:8" s="4" customFormat="1" ht="25.5">
      <c r="A266" s="5"/>
      <c r="B266" s="5"/>
      <c r="C266" s="5"/>
      <c r="D266" s="5" t="s">
        <v>885</v>
      </c>
      <c r="E266" s="5"/>
      <c r="F266" s="13" t="s">
        <v>1901</v>
      </c>
      <c r="G266" s="12">
        <v>399859</v>
      </c>
      <c r="H266" s="111">
        <v>386240.40590000001</v>
      </c>
    </row>
    <row r="267" spans="1:8" s="4" customFormat="1" ht="25.5">
      <c r="A267" s="5"/>
      <c r="B267" s="5"/>
      <c r="C267" s="5"/>
      <c r="D267" s="5" t="s">
        <v>966</v>
      </c>
      <c r="E267" s="5"/>
      <c r="F267" s="13" t="s">
        <v>1902</v>
      </c>
      <c r="G267" s="12">
        <v>328101</v>
      </c>
      <c r="H267" s="111">
        <v>327579.37199999997</v>
      </c>
    </row>
    <row r="268" spans="1:8" s="4" customFormat="1" ht="25.5">
      <c r="A268" s="5"/>
      <c r="B268" s="5"/>
      <c r="C268" s="5"/>
      <c r="D268" s="5" t="s">
        <v>1013</v>
      </c>
      <c r="E268" s="5"/>
      <c r="F268" s="13" t="s">
        <v>1097</v>
      </c>
      <c r="G268" s="12">
        <v>4701297</v>
      </c>
      <c r="H268" s="111">
        <v>4650887.3976999996</v>
      </c>
    </row>
    <row r="269" spans="1:8" s="4" customFormat="1" ht="25.5">
      <c r="A269" s="5"/>
      <c r="B269" s="5"/>
      <c r="C269" s="5"/>
      <c r="D269" s="5" t="s">
        <v>1098</v>
      </c>
      <c r="E269" s="5"/>
      <c r="F269" s="13" t="s">
        <v>1099</v>
      </c>
      <c r="G269" s="12">
        <v>654923</v>
      </c>
      <c r="H269" s="111">
        <v>654437.31649999996</v>
      </c>
    </row>
    <row r="270" spans="1:8" s="4" customFormat="1" ht="38.25">
      <c r="A270" s="5"/>
      <c r="B270" s="5"/>
      <c r="C270" s="5"/>
      <c r="D270" s="5" t="s">
        <v>941</v>
      </c>
      <c r="E270" s="5"/>
      <c r="F270" s="13" t="s">
        <v>920</v>
      </c>
      <c r="G270" s="12">
        <v>7261089</v>
      </c>
      <c r="H270" s="111">
        <v>7260991.5225999998</v>
      </c>
    </row>
    <row r="271" spans="1:8" s="4" customFormat="1" ht="25.5">
      <c r="A271" s="5"/>
      <c r="B271" s="5"/>
      <c r="C271" s="5"/>
      <c r="D271" s="5" t="s">
        <v>981</v>
      </c>
      <c r="E271" s="5"/>
      <c r="F271" s="13" t="s">
        <v>1903</v>
      </c>
      <c r="G271" s="12">
        <v>163520</v>
      </c>
      <c r="H271" s="111">
        <v>163321.4878</v>
      </c>
    </row>
    <row r="272" spans="1:8" s="4" customFormat="1" ht="25.5">
      <c r="A272" s="5"/>
      <c r="B272" s="5"/>
      <c r="C272" s="5"/>
      <c r="D272" s="5" t="s">
        <v>983</v>
      </c>
      <c r="E272" s="5"/>
      <c r="F272" s="13" t="s">
        <v>1904</v>
      </c>
      <c r="G272" s="12">
        <v>134568</v>
      </c>
      <c r="H272" s="111">
        <v>119936.38</v>
      </c>
    </row>
    <row r="273" spans="1:8" s="4" customFormat="1" ht="25.5">
      <c r="A273" s="5"/>
      <c r="B273" s="5"/>
      <c r="C273" s="5"/>
      <c r="D273" s="5" t="s">
        <v>690</v>
      </c>
      <c r="E273" s="5"/>
      <c r="F273" s="13" t="s">
        <v>1905</v>
      </c>
      <c r="G273" s="12">
        <v>423065</v>
      </c>
      <c r="H273" s="111">
        <v>411625.23599999998</v>
      </c>
    </row>
    <row r="274" spans="1:8" s="4" customFormat="1" ht="25.5">
      <c r="A274" s="5"/>
      <c r="B274" s="5"/>
      <c r="C274" s="5"/>
      <c r="D274" s="5" t="s">
        <v>987</v>
      </c>
      <c r="E274" s="5"/>
      <c r="F274" s="13" t="s">
        <v>1906</v>
      </c>
      <c r="G274" s="12">
        <v>4244175</v>
      </c>
      <c r="H274" s="111">
        <v>4171472.5406999998</v>
      </c>
    </row>
    <row r="275" spans="1:8" s="4" customFormat="1" ht="38.25">
      <c r="A275" s="5"/>
      <c r="B275" s="5"/>
      <c r="C275" s="5"/>
      <c r="D275" s="5" t="s">
        <v>707</v>
      </c>
      <c r="E275" s="5"/>
      <c r="F275" s="13" t="s">
        <v>1907</v>
      </c>
      <c r="G275" s="12">
        <v>79993</v>
      </c>
      <c r="H275" s="111">
        <v>79992.490000000005</v>
      </c>
    </row>
    <row r="276" spans="1:8" s="4" customFormat="1" ht="25.5">
      <c r="A276" s="5"/>
      <c r="B276" s="5"/>
      <c r="C276" s="5"/>
      <c r="D276" s="5" t="s">
        <v>876</v>
      </c>
      <c r="E276" s="5"/>
      <c r="F276" s="13" t="s">
        <v>900</v>
      </c>
      <c r="G276" s="12">
        <v>8395.2000000000007</v>
      </c>
      <c r="H276" s="111">
        <v>8381.518</v>
      </c>
    </row>
    <row r="277" spans="1:8" s="4" customFormat="1" ht="25.5">
      <c r="A277" s="5"/>
      <c r="B277" s="5"/>
      <c r="C277" s="5"/>
      <c r="D277" s="5" t="s">
        <v>923</v>
      </c>
      <c r="E277" s="5"/>
      <c r="F277" s="13" t="s">
        <v>924</v>
      </c>
      <c r="G277" s="12">
        <v>116978.2</v>
      </c>
      <c r="H277" s="111">
        <v>116978.129</v>
      </c>
    </row>
    <row r="278" spans="1:8" s="4" customFormat="1" ht="12.75">
      <c r="A278" s="103" t="s">
        <v>1161</v>
      </c>
      <c r="B278" s="103"/>
      <c r="C278" s="103"/>
      <c r="D278" s="103"/>
      <c r="E278" s="103"/>
      <c r="F278" s="104" t="s">
        <v>1100</v>
      </c>
      <c r="G278" s="105">
        <v>268425113.09999999</v>
      </c>
      <c r="H278" s="106">
        <v>264623346.40630001</v>
      </c>
    </row>
    <row r="279" spans="1:8" s="4" customFormat="1" ht="12.75">
      <c r="A279" s="103"/>
      <c r="B279" s="103" t="s">
        <v>1159</v>
      </c>
      <c r="C279" s="103"/>
      <c r="D279" s="103"/>
      <c r="E279" s="103"/>
      <c r="F279" s="104" t="s">
        <v>1101</v>
      </c>
      <c r="G279" s="105">
        <v>201203624.19999999</v>
      </c>
      <c r="H279" s="106">
        <v>200708645.3964</v>
      </c>
    </row>
    <row r="280" spans="1:8" s="4" customFormat="1" ht="12.75">
      <c r="A280" s="107"/>
      <c r="B280" s="107"/>
      <c r="C280" s="107" t="s">
        <v>884</v>
      </c>
      <c r="D280" s="107"/>
      <c r="E280" s="107"/>
      <c r="F280" s="108" t="s">
        <v>931</v>
      </c>
      <c r="G280" s="109">
        <v>997233.9</v>
      </c>
      <c r="H280" s="110">
        <v>987632.52289999998</v>
      </c>
    </row>
    <row r="281" spans="1:8" s="4" customFormat="1" ht="25.5">
      <c r="A281" s="5"/>
      <c r="B281" s="5"/>
      <c r="C281" s="5"/>
      <c r="D281" s="5" t="s">
        <v>889</v>
      </c>
      <c r="E281" s="5"/>
      <c r="F281" s="13" t="s">
        <v>1102</v>
      </c>
      <c r="G281" s="12">
        <v>997233.9</v>
      </c>
      <c r="H281" s="111">
        <v>987632.52289999998</v>
      </c>
    </row>
    <row r="282" spans="1:8" s="4" customFormat="1" ht="12.75">
      <c r="A282" s="107"/>
      <c r="B282" s="107"/>
      <c r="C282" s="107" t="s">
        <v>1103</v>
      </c>
      <c r="D282" s="107"/>
      <c r="E282" s="107"/>
      <c r="F282" s="108" t="s">
        <v>1104</v>
      </c>
      <c r="G282" s="109">
        <v>196195431.5</v>
      </c>
      <c r="H282" s="110">
        <v>195722673.55180001</v>
      </c>
    </row>
    <row r="283" spans="1:8" s="4" customFormat="1" ht="38.25">
      <c r="A283" s="5"/>
      <c r="B283" s="5"/>
      <c r="C283" s="5"/>
      <c r="D283" s="5" t="s">
        <v>878</v>
      </c>
      <c r="E283" s="5"/>
      <c r="F283" s="13" t="s">
        <v>1105</v>
      </c>
      <c r="G283" s="12">
        <v>1651149</v>
      </c>
      <c r="H283" s="111">
        <v>1651149</v>
      </c>
    </row>
    <row r="284" spans="1:8" s="4" customFormat="1" ht="25.5">
      <c r="A284" s="5"/>
      <c r="B284" s="5"/>
      <c r="C284" s="5"/>
      <c r="D284" s="5" t="s">
        <v>885</v>
      </c>
      <c r="E284" s="5"/>
      <c r="F284" s="13" t="s">
        <v>1908</v>
      </c>
      <c r="G284" s="12">
        <v>2420040</v>
      </c>
      <c r="H284" s="111">
        <v>2420040</v>
      </c>
    </row>
    <row r="285" spans="1:8" s="4" customFormat="1" ht="12.75">
      <c r="A285" s="5"/>
      <c r="B285" s="5"/>
      <c r="C285" s="5"/>
      <c r="D285" s="5" t="s">
        <v>899</v>
      </c>
      <c r="E285" s="5"/>
      <c r="F285" s="13" t="s">
        <v>1106</v>
      </c>
      <c r="G285" s="12">
        <v>9479714</v>
      </c>
      <c r="H285" s="111">
        <v>9062994.6170000006</v>
      </c>
    </row>
    <row r="286" spans="1:8" s="4" customFormat="1" ht="38.25">
      <c r="A286" s="5"/>
      <c r="B286" s="5"/>
      <c r="C286" s="5"/>
      <c r="D286" s="5" t="s">
        <v>891</v>
      </c>
      <c r="E286" s="5"/>
      <c r="F286" s="13" t="s">
        <v>1107</v>
      </c>
      <c r="G286" s="12">
        <v>48830401</v>
      </c>
      <c r="H286" s="111">
        <v>48774369.485399999</v>
      </c>
    </row>
    <row r="287" spans="1:8" s="4" customFormat="1" ht="12.75">
      <c r="A287" s="5"/>
      <c r="B287" s="5"/>
      <c r="C287" s="5"/>
      <c r="D287" s="5" t="s">
        <v>1038</v>
      </c>
      <c r="E287" s="5"/>
      <c r="F287" s="13" t="s">
        <v>1108</v>
      </c>
      <c r="G287" s="12">
        <v>20315020</v>
      </c>
      <c r="H287" s="111">
        <v>20315018.829999998</v>
      </c>
    </row>
    <row r="288" spans="1:8" s="4" customFormat="1" ht="25.5">
      <c r="A288" s="5"/>
      <c r="B288" s="5"/>
      <c r="C288" s="5"/>
      <c r="D288" s="5" t="s">
        <v>953</v>
      </c>
      <c r="E288" s="5"/>
      <c r="F288" s="13" t="s">
        <v>1909</v>
      </c>
      <c r="G288" s="12">
        <v>405836</v>
      </c>
      <c r="H288" s="111">
        <v>405835.73129999998</v>
      </c>
    </row>
    <row r="289" spans="1:8" s="4" customFormat="1" ht="12.75">
      <c r="A289" s="5"/>
      <c r="B289" s="5"/>
      <c r="C289" s="5"/>
      <c r="D289" s="5" t="s">
        <v>1013</v>
      </c>
      <c r="E289" s="5"/>
      <c r="F289" s="13" t="s">
        <v>1109</v>
      </c>
      <c r="G289" s="12">
        <v>5428022</v>
      </c>
      <c r="H289" s="111">
        <v>5428022</v>
      </c>
    </row>
    <row r="290" spans="1:8" s="4" customFormat="1" ht="12.75">
      <c r="A290" s="5"/>
      <c r="B290" s="5"/>
      <c r="C290" s="5"/>
      <c r="D290" s="5" t="s">
        <v>1041</v>
      </c>
      <c r="E290" s="5"/>
      <c r="F290" s="13" t="s">
        <v>1110</v>
      </c>
      <c r="G290" s="12">
        <v>416702</v>
      </c>
      <c r="H290" s="111">
        <v>416701.70150000002</v>
      </c>
    </row>
    <row r="291" spans="1:8" s="4" customFormat="1" ht="25.5">
      <c r="A291" s="5"/>
      <c r="B291" s="5"/>
      <c r="C291" s="5"/>
      <c r="D291" s="5" t="s">
        <v>969</v>
      </c>
      <c r="E291" s="5"/>
      <c r="F291" s="13" t="s">
        <v>1111</v>
      </c>
      <c r="G291" s="12">
        <v>221015</v>
      </c>
      <c r="H291" s="111">
        <v>221014.976</v>
      </c>
    </row>
    <row r="292" spans="1:8" s="4" customFormat="1" ht="25.5">
      <c r="A292" s="5"/>
      <c r="B292" s="5"/>
      <c r="C292" s="5"/>
      <c r="D292" s="5" t="s">
        <v>1048</v>
      </c>
      <c r="E292" s="5"/>
      <c r="F292" s="13" t="s">
        <v>1112</v>
      </c>
      <c r="G292" s="12">
        <v>236507</v>
      </c>
      <c r="H292" s="111">
        <v>236506.93100000001</v>
      </c>
    </row>
    <row r="293" spans="1:8" s="4" customFormat="1" ht="25.5">
      <c r="A293" s="5"/>
      <c r="B293" s="5"/>
      <c r="C293" s="5"/>
      <c r="D293" s="5" t="s">
        <v>972</v>
      </c>
      <c r="E293" s="5"/>
      <c r="F293" s="13" t="s">
        <v>1910</v>
      </c>
      <c r="G293" s="12">
        <v>3123559</v>
      </c>
      <c r="H293" s="111">
        <v>3123558.8132000002</v>
      </c>
    </row>
    <row r="294" spans="1:8" s="4" customFormat="1" ht="25.5">
      <c r="A294" s="5"/>
      <c r="B294" s="5"/>
      <c r="C294" s="5"/>
      <c r="D294" s="5" t="s">
        <v>975</v>
      </c>
      <c r="E294" s="5"/>
      <c r="F294" s="13" t="s">
        <v>1113</v>
      </c>
      <c r="G294" s="12">
        <v>102656777</v>
      </c>
      <c r="H294" s="111">
        <v>102656771.9664</v>
      </c>
    </row>
    <row r="295" spans="1:8" s="4" customFormat="1" ht="12.75">
      <c r="A295" s="5"/>
      <c r="B295" s="5"/>
      <c r="C295" s="5"/>
      <c r="D295" s="5" t="s">
        <v>958</v>
      </c>
      <c r="E295" s="5"/>
      <c r="F295" s="13" t="s">
        <v>1114</v>
      </c>
      <c r="G295" s="12">
        <v>852320</v>
      </c>
      <c r="H295" s="111">
        <v>852320</v>
      </c>
    </row>
    <row r="296" spans="1:8" s="4" customFormat="1" ht="12.75">
      <c r="A296" s="5"/>
      <c r="B296" s="5"/>
      <c r="C296" s="5"/>
      <c r="D296" s="5" t="s">
        <v>979</v>
      </c>
      <c r="E296" s="5"/>
      <c r="F296" s="13" t="s">
        <v>1911</v>
      </c>
      <c r="G296" s="12">
        <v>120000</v>
      </c>
      <c r="H296" s="111">
        <v>120000</v>
      </c>
    </row>
    <row r="297" spans="1:8" s="4" customFormat="1" ht="12.75">
      <c r="A297" s="5"/>
      <c r="B297" s="5"/>
      <c r="C297" s="5"/>
      <c r="D297" s="5" t="s">
        <v>1093</v>
      </c>
      <c r="E297" s="5"/>
      <c r="F297" s="13" t="s">
        <v>1115</v>
      </c>
      <c r="G297" s="12">
        <v>37165</v>
      </c>
      <c r="H297" s="111">
        <v>37165</v>
      </c>
    </row>
    <row r="298" spans="1:8" s="4" customFormat="1" ht="25.5">
      <c r="A298" s="5"/>
      <c r="B298" s="5"/>
      <c r="C298" s="5"/>
      <c r="D298" s="5" t="s">
        <v>876</v>
      </c>
      <c r="E298" s="5"/>
      <c r="F298" s="13" t="s">
        <v>900</v>
      </c>
      <c r="G298" s="12">
        <v>1204.5</v>
      </c>
      <c r="H298" s="111">
        <v>1204.5</v>
      </c>
    </row>
    <row r="299" spans="1:8" s="4" customFormat="1" ht="38.25">
      <c r="A299" s="107"/>
      <c r="B299" s="107"/>
      <c r="C299" s="107" t="s">
        <v>1116</v>
      </c>
      <c r="D299" s="107"/>
      <c r="E299" s="107"/>
      <c r="F299" s="108" t="s">
        <v>1117</v>
      </c>
      <c r="G299" s="109">
        <v>420118.8</v>
      </c>
      <c r="H299" s="110">
        <v>417123.02759999997</v>
      </c>
    </row>
    <row r="300" spans="1:8" s="4" customFormat="1" ht="25.5">
      <c r="A300" s="5"/>
      <c r="B300" s="5"/>
      <c r="C300" s="5"/>
      <c r="D300" s="5" t="s">
        <v>887</v>
      </c>
      <c r="E300" s="5"/>
      <c r="F300" s="13" t="s">
        <v>1102</v>
      </c>
      <c r="G300" s="12">
        <v>290494</v>
      </c>
      <c r="H300" s="111">
        <v>288331.2182</v>
      </c>
    </row>
    <row r="301" spans="1:8" s="4" customFormat="1" ht="25.5">
      <c r="A301" s="5"/>
      <c r="B301" s="5"/>
      <c r="C301" s="5"/>
      <c r="D301" s="5" t="s">
        <v>1038</v>
      </c>
      <c r="E301" s="5"/>
      <c r="F301" s="13" t="s">
        <v>1118</v>
      </c>
      <c r="G301" s="12">
        <v>129624.8</v>
      </c>
      <c r="H301" s="111">
        <v>128791.8094</v>
      </c>
    </row>
    <row r="302" spans="1:8" s="4" customFormat="1" ht="51">
      <c r="A302" s="107"/>
      <c r="B302" s="107"/>
      <c r="C302" s="107" t="s">
        <v>1119</v>
      </c>
      <c r="D302" s="107"/>
      <c r="E302" s="107"/>
      <c r="F302" s="108" t="s">
        <v>1120</v>
      </c>
      <c r="G302" s="109">
        <v>90169</v>
      </c>
      <c r="H302" s="110">
        <v>81897.294800000003</v>
      </c>
    </row>
    <row r="303" spans="1:8" s="4" customFormat="1" ht="25.5">
      <c r="A303" s="5"/>
      <c r="B303" s="5"/>
      <c r="C303" s="5"/>
      <c r="D303" s="5" t="s">
        <v>887</v>
      </c>
      <c r="E303" s="5"/>
      <c r="F303" s="13" t="s">
        <v>1102</v>
      </c>
      <c r="G303" s="12">
        <v>52609</v>
      </c>
      <c r="H303" s="111">
        <v>45002.176800000001</v>
      </c>
    </row>
    <row r="304" spans="1:8" s="4" customFormat="1" ht="25.5">
      <c r="A304" s="5"/>
      <c r="B304" s="5"/>
      <c r="C304" s="5"/>
      <c r="D304" s="5" t="s">
        <v>1038</v>
      </c>
      <c r="E304" s="5"/>
      <c r="F304" s="13" t="s">
        <v>1121</v>
      </c>
      <c r="G304" s="12">
        <v>37560</v>
      </c>
      <c r="H304" s="111">
        <v>36895.118000000002</v>
      </c>
    </row>
    <row r="305" spans="1:8" s="4" customFormat="1" ht="12.75">
      <c r="A305" s="107"/>
      <c r="B305" s="107"/>
      <c r="C305" s="107" t="s">
        <v>1122</v>
      </c>
      <c r="D305" s="107"/>
      <c r="E305" s="107"/>
      <c r="F305" s="108" t="s">
        <v>1123</v>
      </c>
      <c r="G305" s="109">
        <v>3500671</v>
      </c>
      <c r="H305" s="110">
        <v>3499318.9994000001</v>
      </c>
    </row>
    <row r="306" spans="1:8" s="4" customFormat="1" ht="25.5">
      <c r="A306" s="5"/>
      <c r="B306" s="5"/>
      <c r="C306" s="5"/>
      <c r="D306" s="5" t="s">
        <v>878</v>
      </c>
      <c r="E306" s="5"/>
      <c r="F306" s="13" t="s">
        <v>1124</v>
      </c>
      <c r="G306" s="12">
        <v>3500671</v>
      </c>
      <c r="H306" s="111">
        <v>3499318.9994000001</v>
      </c>
    </row>
    <row r="307" spans="1:8" s="4" customFormat="1" ht="12.75">
      <c r="A307" s="103"/>
      <c r="B307" s="103" t="s">
        <v>1165</v>
      </c>
      <c r="C307" s="103"/>
      <c r="D307" s="103"/>
      <c r="E307" s="103"/>
      <c r="F307" s="104" t="s">
        <v>1125</v>
      </c>
      <c r="G307" s="105">
        <v>67221488.900000006</v>
      </c>
      <c r="H307" s="106">
        <v>63914701.009900004</v>
      </c>
    </row>
    <row r="308" spans="1:8" s="4" customFormat="1" ht="12.75">
      <c r="A308" s="107"/>
      <c r="B308" s="107"/>
      <c r="C308" s="107" t="s">
        <v>884</v>
      </c>
      <c r="D308" s="107"/>
      <c r="E308" s="107"/>
      <c r="F308" s="108" t="s">
        <v>931</v>
      </c>
      <c r="G308" s="109">
        <v>5461197.2000000002</v>
      </c>
      <c r="H308" s="110">
        <v>5431793.2242000001</v>
      </c>
    </row>
    <row r="309" spans="1:8" s="4" customFormat="1" ht="25.5">
      <c r="A309" s="5"/>
      <c r="B309" s="5"/>
      <c r="C309" s="5"/>
      <c r="D309" s="5" t="s">
        <v>891</v>
      </c>
      <c r="E309" s="5"/>
      <c r="F309" s="13" t="s">
        <v>1126</v>
      </c>
      <c r="G309" s="12">
        <v>5256091.5999999996</v>
      </c>
      <c r="H309" s="111">
        <v>5231402.7653000001</v>
      </c>
    </row>
    <row r="310" spans="1:8" s="4" customFormat="1" ht="51">
      <c r="A310" s="5"/>
      <c r="B310" s="5"/>
      <c r="C310" s="5"/>
      <c r="D310" s="5" t="s">
        <v>1038</v>
      </c>
      <c r="E310" s="5"/>
      <c r="F310" s="13" t="s">
        <v>1127</v>
      </c>
      <c r="G310" s="12">
        <v>205105.6</v>
      </c>
      <c r="H310" s="111">
        <v>200390.4589</v>
      </c>
    </row>
    <row r="311" spans="1:8" s="4" customFormat="1" ht="25.5">
      <c r="A311" s="107"/>
      <c r="B311" s="107"/>
      <c r="C311" s="107" t="s">
        <v>1128</v>
      </c>
      <c r="D311" s="107"/>
      <c r="E311" s="107"/>
      <c r="F311" s="108" t="s">
        <v>1129</v>
      </c>
      <c r="G311" s="109">
        <v>55476326.200000003</v>
      </c>
      <c r="H311" s="110">
        <v>52346161.627300002</v>
      </c>
    </row>
    <row r="312" spans="1:8" s="4" customFormat="1" ht="51">
      <c r="A312" s="5"/>
      <c r="B312" s="5"/>
      <c r="C312" s="5"/>
      <c r="D312" s="5" t="s">
        <v>878</v>
      </c>
      <c r="E312" s="5"/>
      <c r="F312" s="13" t="s">
        <v>1130</v>
      </c>
      <c r="G312" s="12">
        <v>6824055</v>
      </c>
      <c r="H312" s="111">
        <v>6817552.4768000003</v>
      </c>
    </row>
    <row r="313" spans="1:8" s="4" customFormat="1" ht="25.5">
      <c r="A313" s="5"/>
      <c r="B313" s="5"/>
      <c r="C313" s="5"/>
      <c r="D313" s="5" t="s">
        <v>885</v>
      </c>
      <c r="E313" s="5"/>
      <c r="F313" s="13" t="s">
        <v>1131</v>
      </c>
      <c r="G313" s="12">
        <v>26207030</v>
      </c>
      <c r="H313" s="111">
        <v>26172118.5658</v>
      </c>
    </row>
    <row r="314" spans="1:8" s="4" customFormat="1" ht="25.5">
      <c r="A314" s="5"/>
      <c r="B314" s="5"/>
      <c r="C314" s="5"/>
      <c r="D314" s="5" t="s">
        <v>887</v>
      </c>
      <c r="E314" s="5"/>
      <c r="F314" s="13" t="s">
        <v>1132</v>
      </c>
      <c r="G314" s="12">
        <v>11808146</v>
      </c>
      <c r="H314" s="111">
        <v>10129916.390900001</v>
      </c>
    </row>
    <row r="315" spans="1:8" s="4" customFormat="1" ht="25.5">
      <c r="A315" s="5"/>
      <c r="B315" s="5"/>
      <c r="C315" s="5"/>
      <c r="D315" s="5" t="s">
        <v>899</v>
      </c>
      <c r="E315" s="5"/>
      <c r="F315" s="13" t="s">
        <v>1133</v>
      </c>
      <c r="G315" s="12">
        <v>11209</v>
      </c>
      <c r="H315" s="111">
        <v>11209</v>
      </c>
    </row>
    <row r="316" spans="1:8" s="4" customFormat="1" ht="25.5">
      <c r="A316" s="5"/>
      <c r="B316" s="5"/>
      <c r="C316" s="5"/>
      <c r="D316" s="5" t="s">
        <v>889</v>
      </c>
      <c r="E316" s="5"/>
      <c r="F316" s="13" t="s">
        <v>1912</v>
      </c>
      <c r="G316" s="12">
        <v>1313139</v>
      </c>
      <c r="H316" s="111">
        <v>1310304.3160000001</v>
      </c>
    </row>
    <row r="317" spans="1:8" s="4" customFormat="1" ht="25.5">
      <c r="A317" s="5"/>
      <c r="B317" s="5"/>
      <c r="C317" s="5"/>
      <c r="D317" s="5" t="s">
        <v>1038</v>
      </c>
      <c r="E317" s="5"/>
      <c r="F317" s="13" t="s">
        <v>1134</v>
      </c>
      <c r="G317" s="12">
        <v>16662</v>
      </c>
      <c r="H317" s="111">
        <v>16662</v>
      </c>
    </row>
    <row r="318" spans="1:8" s="4" customFormat="1" ht="12.75">
      <c r="A318" s="5"/>
      <c r="B318" s="5"/>
      <c r="C318" s="5"/>
      <c r="D318" s="5" t="s">
        <v>966</v>
      </c>
      <c r="E318" s="5"/>
      <c r="F318" s="13" t="s">
        <v>1913</v>
      </c>
      <c r="G318" s="12">
        <v>19193</v>
      </c>
      <c r="H318" s="111">
        <v>18938.776999999998</v>
      </c>
    </row>
    <row r="319" spans="1:8" s="4" customFormat="1" ht="25.5">
      <c r="A319" s="5"/>
      <c r="B319" s="5"/>
      <c r="C319" s="5"/>
      <c r="D319" s="5" t="s">
        <v>953</v>
      </c>
      <c r="E319" s="5"/>
      <c r="F319" s="13" t="s">
        <v>1135</v>
      </c>
      <c r="G319" s="12">
        <v>53900</v>
      </c>
      <c r="H319" s="111">
        <v>53900</v>
      </c>
    </row>
    <row r="320" spans="1:8" s="4" customFormat="1" ht="38.25">
      <c r="A320" s="5"/>
      <c r="B320" s="5"/>
      <c r="C320" s="5"/>
      <c r="D320" s="5" t="s">
        <v>1018</v>
      </c>
      <c r="E320" s="5"/>
      <c r="F320" s="13" t="s">
        <v>1914</v>
      </c>
      <c r="G320" s="12">
        <v>7649057</v>
      </c>
      <c r="H320" s="111">
        <v>6408521.6028000005</v>
      </c>
    </row>
    <row r="321" spans="1:8" s="4" customFormat="1" ht="25.5">
      <c r="A321" s="5"/>
      <c r="B321" s="5"/>
      <c r="C321" s="5"/>
      <c r="D321" s="5" t="s">
        <v>955</v>
      </c>
      <c r="E321" s="5"/>
      <c r="F321" s="13" t="s">
        <v>1915</v>
      </c>
      <c r="G321" s="12">
        <v>26460</v>
      </c>
      <c r="H321" s="111">
        <v>22884.3511</v>
      </c>
    </row>
    <row r="322" spans="1:8" s="4" customFormat="1" ht="25.5">
      <c r="A322" s="5"/>
      <c r="B322" s="5"/>
      <c r="C322" s="5"/>
      <c r="D322" s="5" t="s">
        <v>933</v>
      </c>
      <c r="E322" s="5"/>
      <c r="F322" s="13" t="s">
        <v>934</v>
      </c>
      <c r="G322" s="12">
        <v>541740.4</v>
      </c>
      <c r="H322" s="111">
        <v>382339.6397</v>
      </c>
    </row>
    <row r="323" spans="1:8" s="4" customFormat="1" ht="25.5">
      <c r="A323" s="5"/>
      <c r="B323" s="5"/>
      <c r="C323" s="5"/>
      <c r="D323" s="5" t="s">
        <v>876</v>
      </c>
      <c r="E323" s="5"/>
      <c r="F323" s="13" t="s">
        <v>900</v>
      </c>
      <c r="G323" s="12">
        <v>2107.9</v>
      </c>
      <c r="H323" s="111">
        <v>2065.6819</v>
      </c>
    </row>
    <row r="324" spans="1:8" s="4" customFormat="1" ht="25.5">
      <c r="A324" s="5"/>
      <c r="B324" s="5"/>
      <c r="C324" s="5"/>
      <c r="D324" s="5" t="s">
        <v>1082</v>
      </c>
      <c r="E324" s="5"/>
      <c r="F324" s="13" t="s">
        <v>1899</v>
      </c>
      <c r="G324" s="12">
        <v>36000</v>
      </c>
      <c r="H324" s="111">
        <v>36000</v>
      </c>
    </row>
    <row r="325" spans="1:8" s="4" customFormat="1" ht="25.5">
      <c r="A325" s="5"/>
      <c r="B325" s="5"/>
      <c r="C325" s="5"/>
      <c r="D325" s="5" t="s">
        <v>923</v>
      </c>
      <c r="E325" s="5"/>
      <c r="F325" s="13" t="s">
        <v>924</v>
      </c>
      <c r="G325" s="12">
        <v>967626.9</v>
      </c>
      <c r="H325" s="111">
        <v>963748.82519999996</v>
      </c>
    </row>
    <row r="326" spans="1:8" s="4" customFormat="1" ht="38.25">
      <c r="A326" s="107"/>
      <c r="B326" s="107"/>
      <c r="C326" s="107" t="s">
        <v>1116</v>
      </c>
      <c r="D326" s="107"/>
      <c r="E326" s="107"/>
      <c r="F326" s="108" t="s">
        <v>1117</v>
      </c>
      <c r="G326" s="109">
        <v>2641886.5</v>
      </c>
      <c r="H326" s="110">
        <v>2567191.0189</v>
      </c>
    </row>
    <row r="327" spans="1:8" s="4" customFormat="1" ht="51">
      <c r="A327" s="5"/>
      <c r="B327" s="5"/>
      <c r="C327" s="5"/>
      <c r="D327" s="5" t="s">
        <v>878</v>
      </c>
      <c r="E327" s="5"/>
      <c r="F327" s="13" t="s">
        <v>1136</v>
      </c>
      <c r="G327" s="12">
        <v>480705.2</v>
      </c>
      <c r="H327" s="111">
        <v>479824.60249999998</v>
      </c>
    </row>
    <row r="328" spans="1:8" s="4" customFormat="1" ht="12.75">
      <c r="A328" s="5"/>
      <c r="B328" s="5"/>
      <c r="C328" s="5"/>
      <c r="D328" s="5" t="s">
        <v>899</v>
      </c>
      <c r="E328" s="5"/>
      <c r="F328" s="13" t="s">
        <v>1137</v>
      </c>
      <c r="G328" s="12">
        <v>139195.20000000001</v>
      </c>
      <c r="H328" s="111">
        <v>138699.82079999999</v>
      </c>
    </row>
    <row r="329" spans="1:8" s="4" customFormat="1" ht="25.5">
      <c r="A329" s="5"/>
      <c r="B329" s="5"/>
      <c r="C329" s="5"/>
      <c r="D329" s="5" t="s">
        <v>889</v>
      </c>
      <c r="E329" s="5"/>
      <c r="F329" s="13" t="s">
        <v>1138</v>
      </c>
      <c r="G329" s="12">
        <v>277225.8</v>
      </c>
      <c r="H329" s="111">
        <v>275163.02250000002</v>
      </c>
    </row>
    <row r="330" spans="1:8" s="4" customFormat="1" ht="25.5">
      <c r="A330" s="5"/>
      <c r="B330" s="5"/>
      <c r="C330" s="5"/>
      <c r="D330" s="5" t="s">
        <v>891</v>
      </c>
      <c r="E330" s="5"/>
      <c r="F330" s="13" t="s">
        <v>1139</v>
      </c>
      <c r="G330" s="12">
        <v>1344822.5</v>
      </c>
      <c r="H330" s="111">
        <v>1292803.0832</v>
      </c>
    </row>
    <row r="331" spans="1:8" s="4" customFormat="1" ht="12.75">
      <c r="A331" s="5"/>
      <c r="B331" s="5"/>
      <c r="C331" s="5"/>
      <c r="D331" s="5" t="s">
        <v>953</v>
      </c>
      <c r="E331" s="5"/>
      <c r="F331" s="13" t="s">
        <v>1073</v>
      </c>
      <c r="G331" s="12">
        <v>24068.3</v>
      </c>
      <c r="H331" s="111">
        <v>23923.722000000002</v>
      </c>
    </row>
    <row r="332" spans="1:8" s="4" customFormat="1" ht="51">
      <c r="A332" s="5"/>
      <c r="B332" s="5"/>
      <c r="C332" s="5"/>
      <c r="D332" s="5" t="s">
        <v>904</v>
      </c>
      <c r="E332" s="5"/>
      <c r="F332" s="13" t="s">
        <v>935</v>
      </c>
      <c r="G332" s="12">
        <v>84809</v>
      </c>
      <c r="H332" s="111">
        <v>84807.519899999999</v>
      </c>
    </row>
    <row r="333" spans="1:8" s="4" customFormat="1" ht="25.5">
      <c r="A333" s="5"/>
      <c r="B333" s="5"/>
      <c r="C333" s="5"/>
      <c r="D333" s="5" t="s">
        <v>923</v>
      </c>
      <c r="E333" s="5"/>
      <c r="F333" s="13" t="s">
        <v>924</v>
      </c>
      <c r="G333" s="12">
        <v>289147</v>
      </c>
      <c r="H333" s="111">
        <v>270055.799</v>
      </c>
    </row>
    <row r="334" spans="1:8" s="4" customFormat="1" ht="38.25">
      <c r="A334" s="5"/>
      <c r="B334" s="5"/>
      <c r="C334" s="5"/>
      <c r="D334" s="5" t="s">
        <v>929</v>
      </c>
      <c r="E334" s="5"/>
      <c r="F334" s="13" t="s">
        <v>930</v>
      </c>
      <c r="G334" s="12">
        <v>1913.5</v>
      </c>
      <c r="H334" s="111">
        <v>1913.4490000000001</v>
      </c>
    </row>
    <row r="335" spans="1:8" s="4" customFormat="1" ht="12.75">
      <c r="A335" s="107"/>
      <c r="B335" s="107"/>
      <c r="C335" s="107" t="s">
        <v>1140</v>
      </c>
      <c r="D335" s="107"/>
      <c r="E335" s="107"/>
      <c r="F335" s="108" t="s">
        <v>1141</v>
      </c>
      <c r="G335" s="109">
        <v>386046</v>
      </c>
      <c r="H335" s="110">
        <v>385822.78600000002</v>
      </c>
    </row>
    <row r="336" spans="1:8" s="4" customFormat="1" ht="25.5">
      <c r="A336" s="5"/>
      <c r="B336" s="5"/>
      <c r="C336" s="5"/>
      <c r="D336" s="5" t="s">
        <v>991</v>
      </c>
      <c r="E336" s="5"/>
      <c r="F336" s="13" t="s">
        <v>1142</v>
      </c>
      <c r="G336" s="12">
        <v>386046</v>
      </c>
      <c r="H336" s="111">
        <v>385822.78600000002</v>
      </c>
    </row>
    <row r="337" spans="1:8" s="4" customFormat="1" ht="12.75">
      <c r="A337" s="5"/>
      <c r="B337" s="5"/>
      <c r="C337" s="5"/>
      <c r="D337" s="5"/>
      <c r="E337" s="5" t="s">
        <v>1018</v>
      </c>
      <c r="F337" s="13" t="s">
        <v>663</v>
      </c>
      <c r="G337" s="12">
        <v>109051</v>
      </c>
      <c r="H337" s="111">
        <v>108833.966</v>
      </c>
    </row>
    <row r="338" spans="1:8" s="4" customFormat="1" ht="12.75">
      <c r="A338" s="5"/>
      <c r="B338" s="5"/>
      <c r="C338" s="5"/>
      <c r="D338" s="5"/>
      <c r="E338" s="5" t="s">
        <v>1048</v>
      </c>
      <c r="F338" s="13" t="s">
        <v>1143</v>
      </c>
      <c r="G338" s="12">
        <v>276995</v>
      </c>
      <c r="H338" s="111">
        <v>276988.82</v>
      </c>
    </row>
    <row r="339" spans="1:8" s="4" customFormat="1" ht="51">
      <c r="A339" s="107"/>
      <c r="B339" s="107"/>
      <c r="C339" s="107" t="s">
        <v>1119</v>
      </c>
      <c r="D339" s="107"/>
      <c r="E339" s="107"/>
      <c r="F339" s="108" t="s">
        <v>1120</v>
      </c>
      <c r="G339" s="109">
        <v>3256033</v>
      </c>
      <c r="H339" s="110">
        <v>3183732.3535000002</v>
      </c>
    </row>
    <row r="340" spans="1:8" s="4" customFormat="1" ht="51">
      <c r="A340" s="5"/>
      <c r="B340" s="5"/>
      <c r="C340" s="5"/>
      <c r="D340" s="5" t="s">
        <v>878</v>
      </c>
      <c r="E340" s="5"/>
      <c r="F340" s="13" t="s">
        <v>1136</v>
      </c>
      <c r="G340" s="12">
        <v>82483</v>
      </c>
      <c r="H340" s="111">
        <v>72229.641699999993</v>
      </c>
    </row>
    <row r="341" spans="1:8" s="4" customFormat="1" ht="25.5">
      <c r="A341" s="5"/>
      <c r="B341" s="5"/>
      <c r="C341" s="5"/>
      <c r="D341" s="5" t="s">
        <v>899</v>
      </c>
      <c r="E341" s="5"/>
      <c r="F341" s="13" t="s">
        <v>1144</v>
      </c>
      <c r="G341" s="12">
        <v>55352</v>
      </c>
      <c r="H341" s="111">
        <v>17700.300899999998</v>
      </c>
    </row>
    <row r="342" spans="1:8" s="4" customFormat="1" ht="25.5">
      <c r="A342" s="5"/>
      <c r="B342" s="5"/>
      <c r="C342" s="5"/>
      <c r="D342" s="5" t="s">
        <v>889</v>
      </c>
      <c r="E342" s="5"/>
      <c r="F342" s="13" t="s">
        <v>1145</v>
      </c>
      <c r="G342" s="12">
        <v>100373</v>
      </c>
      <c r="H342" s="111">
        <v>100370.2384</v>
      </c>
    </row>
    <row r="343" spans="1:8" s="4" customFormat="1" ht="25.5">
      <c r="A343" s="5"/>
      <c r="B343" s="5"/>
      <c r="C343" s="5"/>
      <c r="D343" s="5" t="s">
        <v>891</v>
      </c>
      <c r="E343" s="5"/>
      <c r="F343" s="13" t="s">
        <v>533</v>
      </c>
      <c r="G343" s="12">
        <v>611071</v>
      </c>
      <c r="H343" s="111">
        <v>609120.48060000001</v>
      </c>
    </row>
    <row r="344" spans="1:8" s="4" customFormat="1" ht="12.75">
      <c r="A344" s="5"/>
      <c r="B344" s="5"/>
      <c r="C344" s="5"/>
      <c r="D344" s="5" t="s">
        <v>1013</v>
      </c>
      <c r="E344" s="5"/>
      <c r="F344" s="13" t="s">
        <v>1073</v>
      </c>
      <c r="G344" s="12">
        <v>360</v>
      </c>
      <c r="H344" s="111">
        <v>277.524</v>
      </c>
    </row>
    <row r="345" spans="1:8" s="4" customFormat="1" ht="51">
      <c r="A345" s="5"/>
      <c r="B345" s="5"/>
      <c r="C345" s="5"/>
      <c r="D345" s="5" t="s">
        <v>904</v>
      </c>
      <c r="E345" s="5"/>
      <c r="F345" s="13" t="s">
        <v>935</v>
      </c>
      <c r="G345" s="12">
        <v>2406394</v>
      </c>
      <c r="H345" s="111">
        <v>2384034.1678999998</v>
      </c>
    </row>
    <row r="346" spans="1:8" s="4" customFormat="1" ht="25.5">
      <c r="A346" s="103" t="s">
        <v>1162</v>
      </c>
      <c r="B346" s="103"/>
      <c r="C346" s="103"/>
      <c r="D346" s="103"/>
      <c r="E346" s="103"/>
      <c r="F346" s="104" t="s">
        <v>534</v>
      </c>
      <c r="G346" s="105">
        <v>460103857.80000001</v>
      </c>
      <c r="H346" s="106">
        <v>448495328.30379999</v>
      </c>
    </row>
    <row r="347" spans="1:8" s="4" customFormat="1" ht="12.75">
      <c r="A347" s="103"/>
      <c r="B347" s="103" t="s">
        <v>1159</v>
      </c>
      <c r="C347" s="103"/>
      <c r="D347" s="103"/>
      <c r="E347" s="103"/>
      <c r="F347" s="104" t="s">
        <v>535</v>
      </c>
      <c r="G347" s="105">
        <v>202155372.09999999</v>
      </c>
      <c r="H347" s="106">
        <v>201641752.1882</v>
      </c>
    </row>
    <row r="348" spans="1:8" s="4" customFormat="1" ht="12.75">
      <c r="A348" s="107"/>
      <c r="B348" s="107"/>
      <c r="C348" s="107" t="s">
        <v>1030</v>
      </c>
      <c r="D348" s="107"/>
      <c r="E348" s="107"/>
      <c r="F348" s="108" t="s">
        <v>1031</v>
      </c>
      <c r="G348" s="109">
        <v>107667897.2</v>
      </c>
      <c r="H348" s="110">
        <v>107536426.0422</v>
      </c>
    </row>
    <row r="349" spans="1:8" s="4" customFormat="1" ht="38.25">
      <c r="A349" s="5"/>
      <c r="B349" s="5"/>
      <c r="C349" s="5"/>
      <c r="D349" s="5" t="s">
        <v>878</v>
      </c>
      <c r="E349" s="5"/>
      <c r="F349" s="13" t="s">
        <v>536</v>
      </c>
      <c r="G349" s="12">
        <v>33562179</v>
      </c>
      <c r="H349" s="111">
        <v>33548369.627099998</v>
      </c>
    </row>
    <row r="350" spans="1:8" s="4" customFormat="1" ht="25.5">
      <c r="A350" s="5"/>
      <c r="B350" s="5"/>
      <c r="C350" s="5"/>
      <c r="D350" s="5" t="s">
        <v>887</v>
      </c>
      <c r="E350" s="5"/>
      <c r="F350" s="13" t="s">
        <v>537</v>
      </c>
      <c r="G350" s="12">
        <v>124046</v>
      </c>
      <c r="H350" s="111">
        <v>122316.391</v>
      </c>
    </row>
    <row r="351" spans="1:8" s="4" customFormat="1" ht="25.5">
      <c r="A351" s="5"/>
      <c r="B351" s="5"/>
      <c r="C351" s="5"/>
      <c r="D351" s="5" t="s">
        <v>899</v>
      </c>
      <c r="E351" s="5"/>
      <c r="F351" s="13" t="s">
        <v>538</v>
      </c>
      <c r="G351" s="12">
        <v>29151963</v>
      </c>
      <c r="H351" s="111">
        <v>29151631.3112</v>
      </c>
    </row>
    <row r="352" spans="1:8" s="4" customFormat="1" ht="25.5">
      <c r="A352" s="5"/>
      <c r="B352" s="5"/>
      <c r="C352" s="5"/>
      <c r="D352" s="5" t="s">
        <v>889</v>
      </c>
      <c r="E352" s="5"/>
      <c r="F352" s="13" t="s">
        <v>539</v>
      </c>
      <c r="G352" s="12">
        <v>571204</v>
      </c>
      <c r="H352" s="111">
        <v>571169.54940000002</v>
      </c>
    </row>
    <row r="353" spans="1:8" s="4" customFormat="1" ht="25.5">
      <c r="A353" s="5"/>
      <c r="B353" s="5"/>
      <c r="C353" s="5"/>
      <c r="D353" s="5" t="s">
        <v>1038</v>
      </c>
      <c r="E353" s="5"/>
      <c r="F353" s="13" t="s">
        <v>1916</v>
      </c>
      <c r="G353" s="12">
        <v>2696219</v>
      </c>
      <c r="H353" s="111">
        <v>2598539.7629999998</v>
      </c>
    </row>
    <row r="354" spans="1:8" s="4" customFormat="1" ht="25.5">
      <c r="A354" s="5"/>
      <c r="B354" s="5"/>
      <c r="C354" s="5"/>
      <c r="D354" s="5" t="s">
        <v>1013</v>
      </c>
      <c r="E354" s="5"/>
      <c r="F354" s="13" t="s">
        <v>540</v>
      </c>
      <c r="G354" s="12">
        <v>14664604</v>
      </c>
      <c r="H354" s="111">
        <v>14663937.3642</v>
      </c>
    </row>
    <row r="355" spans="1:8" s="4" customFormat="1" ht="12.75">
      <c r="A355" s="5"/>
      <c r="B355" s="5"/>
      <c r="C355" s="5"/>
      <c r="D355" s="5" t="s">
        <v>1048</v>
      </c>
      <c r="E355" s="5"/>
      <c r="F355" s="13" t="s">
        <v>1917</v>
      </c>
      <c r="G355" s="12">
        <v>9593548</v>
      </c>
      <c r="H355" s="111">
        <v>9593547.4386</v>
      </c>
    </row>
    <row r="356" spans="1:8" s="4" customFormat="1" ht="38.25">
      <c r="A356" s="5"/>
      <c r="B356" s="5"/>
      <c r="C356" s="5"/>
      <c r="D356" s="5" t="s">
        <v>972</v>
      </c>
      <c r="E356" s="5"/>
      <c r="F356" s="13" t="s">
        <v>541</v>
      </c>
      <c r="G356" s="12">
        <v>4104068</v>
      </c>
      <c r="H356" s="111">
        <v>4104056.8590000002</v>
      </c>
    </row>
    <row r="357" spans="1:8" s="4" customFormat="1" ht="12.75">
      <c r="A357" s="5"/>
      <c r="B357" s="5"/>
      <c r="C357" s="5"/>
      <c r="D357" s="5" t="s">
        <v>955</v>
      </c>
      <c r="E357" s="5"/>
      <c r="F357" s="13" t="s">
        <v>542</v>
      </c>
      <c r="G357" s="12">
        <v>6143856</v>
      </c>
      <c r="H357" s="111">
        <v>6143711.3213999998</v>
      </c>
    </row>
    <row r="358" spans="1:8" s="4" customFormat="1" ht="25.5">
      <c r="A358" s="5"/>
      <c r="B358" s="5"/>
      <c r="C358" s="5"/>
      <c r="D358" s="5" t="s">
        <v>894</v>
      </c>
      <c r="E358" s="5"/>
      <c r="F358" s="13" t="s">
        <v>1918</v>
      </c>
      <c r="G358" s="12">
        <v>428377</v>
      </c>
      <c r="H358" s="111">
        <v>425993.8713</v>
      </c>
    </row>
    <row r="359" spans="1:8" s="4" customFormat="1" ht="12.75">
      <c r="A359" s="5"/>
      <c r="B359" s="5"/>
      <c r="C359" s="5"/>
      <c r="D359" s="5" t="s">
        <v>956</v>
      </c>
      <c r="E359" s="5"/>
      <c r="F359" s="13" t="s">
        <v>544</v>
      </c>
      <c r="G359" s="12">
        <v>45993</v>
      </c>
      <c r="H359" s="111">
        <v>45992.673199999997</v>
      </c>
    </row>
    <row r="360" spans="1:8" s="4" customFormat="1" ht="25.5">
      <c r="A360" s="5"/>
      <c r="B360" s="5"/>
      <c r="C360" s="5"/>
      <c r="D360" s="5" t="s">
        <v>939</v>
      </c>
      <c r="E360" s="5"/>
      <c r="F360" s="13" t="s">
        <v>1919</v>
      </c>
      <c r="G360" s="12">
        <v>2884017</v>
      </c>
      <c r="H360" s="111">
        <v>2884005.4419999998</v>
      </c>
    </row>
    <row r="361" spans="1:8" s="4" customFormat="1" ht="25.5">
      <c r="A361" s="5"/>
      <c r="B361" s="5"/>
      <c r="C361" s="5"/>
      <c r="D361" s="5" t="s">
        <v>941</v>
      </c>
      <c r="E361" s="5"/>
      <c r="F361" s="13" t="s">
        <v>1920</v>
      </c>
      <c r="G361" s="12">
        <v>497498</v>
      </c>
      <c r="H361" s="111">
        <v>497211.49900000001</v>
      </c>
    </row>
    <row r="362" spans="1:8" s="4" customFormat="1" ht="25.5">
      <c r="A362" s="5"/>
      <c r="B362" s="5"/>
      <c r="C362" s="5"/>
      <c r="D362" s="5" t="s">
        <v>983</v>
      </c>
      <c r="E362" s="5"/>
      <c r="F362" s="13" t="s">
        <v>1921</v>
      </c>
      <c r="G362" s="12">
        <v>940117</v>
      </c>
      <c r="H362" s="111">
        <v>937525.31980000006</v>
      </c>
    </row>
    <row r="363" spans="1:8" s="4" customFormat="1" ht="25.5">
      <c r="A363" s="5"/>
      <c r="B363" s="5"/>
      <c r="C363" s="5"/>
      <c r="D363" s="5" t="s">
        <v>876</v>
      </c>
      <c r="E363" s="5"/>
      <c r="F363" s="13" t="s">
        <v>900</v>
      </c>
      <c r="G363" s="12">
        <v>11500.4</v>
      </c>
      <c r="H363" s="111">
        <v>10339.861000000001</v>
      </c>
    </row>
    <row r="364" spans="1:8" s="4" customFormat="1" ht="12.75">
      <c r="A364" s="5"/>
      <c r="B364" s="5"/>
      <c r="C364" s="5"/>
      <c r="D364" s="5" t="s">
        <v>901</v>
      </c>
      <c r="E364" s="5"/>
      <c r="F364" s="13" t="s">
        <v>1006</v>
      </c>
      <c r="G364" s="12">
        <v>176573</v>
      </c>
      <c r="H364" s="111">
        <v>176339.6997</v>
      </c>
    </row>
    <row r="365" spans="1:8" s="4" customFormat="1" ht="25.5">
      <c r="A365" s="5"/>
      <c r="B365" s="5"/>
      <c r="C365" s="5"/>
      <c r="D365" s="5" t="s">
        <v>923</v>
      </c>
      <c r="E365" s="5"/>
      <c r="F365" s="13" t="s">
        <v>924</v>
      </c>
      <c r="G365" s="12">
        <v>1367616.8</v>
      </c>
      <c r="H365" s="111">
        <v>1357220.3552999999</v>
      </c>
    </row>
    <row r="366" spans="1:8" s="4" customFormat="1" ht="25.5">
      <c r="A366" s="5"/>
      <c r="B366" s="5"/>
      <c r="C366" s="5"/>
      <c r="D366" s="5" t="s">
        <v>908</v>
      </c>
      <c r="E366" s="5"/>
      <c r="F366" s="13" t="s">
        <v>546</v>
      </c>
      <c r="G366" s="12">
        <v>704518</v>
      </c>
      <c r="H366" s="111">
        <v>704517.696</v>
      </c>
    </row>
    <row r="367" spans="1:8" s="4" customFormat="1" ht="25.5">
      <c r="A367" s="107"/>
      <c r="B367" s="107"/>
      <c r="C367" s="107" t="s">
        <v>549</v>
      </c>
      <c r="D367" s="107"/>
      <c r="E367" s="107"/>
      <c r="F367" s="108" t="s">
        <v>550</v>
      </c>
      <c r="G367" s="109">
        <v>63765746.5</v>
      </c>
      <c r="H367" s="110">
        <v>63681727.656199999</v>
      </c>
    </row>
    <row r="368" spans="1:8" s="4" customFormat="1" ht="38.25">
      <c r="A368" s="5"/>
      <c r="B368" s="5"/>
      <c r="C368" s="5"/>
      <c r="D368" s="5" t="s">
        <v>878</v>
      </c>
      <c r="E368" s="5"/>
      <c r="F368" s="13" t="s">
        <v>551</v>
      </c>
      <c r="G368" s="12">
        <v>55537906.399999999</v>
      </c>
      <c r="H368" s="111">
        <v>55515168.989</v>
      </c>
    </row>
    <row r="369" spans="1:8" s="4" customFormat="1" ht="25.5">
      <c r="A369" s="5"/>
      <c r="B369" s="5"/>
      <c r="C369" s="5"/>
      <c r="D369" s="5" t="s">
        <v>887</v>
      </c>
      <c r="E369" s="5"/>
      <c r="F369" s="13" t="s">
        <v>552</v>
      </c>
      <c r="G369" s="12">
        <v>38021</v>
      </c>
      <c r="H369" s="111">
        <v>37968.9954</v>
      </c>
    </row>
    <row r="370" spans="1:8" s="4" customFormat="1" ht="12.75">
      <c r="A370" s="5"/>
      <c r="B370" s="5"/>
      <c r="C370" s="5"/>
      <c r="D370" s="5" t="s">
        <v>889</v>
      </c>
      <c r="E370" s="5"/>
      <c r="F370" s="13" t="s">
        <v>911</v>
      </c>
      <c r="G370" s="12">
        <v>2605.6</v>
      </c>
      <c r="H370" s="111">
        <v>2605.59</v>
      </c>
    </row>
    <row r="371" spans="1:8" s="4" customFormat="1" ht="12.75">
      <c r="A371" s="5"/>
      <c r="B371" s="5"/>
      <c r="C371" s="5"/>
      <c r="D371" s="5" t="s">
        <v>891</v>
      </c>
      <c r="E371" s="5"/>
      <c r="F371" s="13" t="s">
        <v>1073</v>
      </c>
      <c r="G371" s="12">
        <v>5512763.5999999996</v>
      </c>
      <c r="H371" s="111">
        <v>5488513.4751000004</v>
      </c>
    </row>
    <row r="372" spans="1:8" s="4" customFormat="1" ht="25.5">
      <c r="A372" s="5"/>
      <c r="B372" s="5"/>
      <c r="C372" s="5"/>
      <c r="D372" s="5" t="s">
        <v>1041</v>
      </c>
      <c r="E372" s="5"/>
      <c r="F372" s="13" t="s">
        <v>553</v>
      </c>
      <c r="G372" s="12">
        <v>607177.69999999995</v>
      </c>
      <c r="H372" s="111">
        <v>606244.51729999995</v>
      </c>
    </row>
    <row r="373" spans="1:8" s="4" customFormat="1" ht="25.5">
      <c r="A373" s="5"/>
      <c r="B373" s="5"/>
      <c r="C373" s="5"/>
      <c r="D373" s="5" t="s">
        <v>969</v>
      </c>
      <c r="E373" s="5"/>
      <c r="F373" s="13" t="s">
        <v>554</v>
      </c>
      <c r="G373" s="12">
        <v>354940</v>
      </c>
      <c r="H373" s="111">
        <v>352961.82299999997</v>
      </c>
    </row>
    <row r="374" spans="1:8" s="4" customFormat="1" ht="12.75">
      <c r="A374" s="5"/>
      <c r="B374" s="5"/>
      <c r="C374" s="5"/>
      <c r="D374" s="5" t="s">
        <v>1048</v>
      </c>
      <c r="E374" s="5"/>
      <c r="F374" s="13" t="s">
        <v>555</v>
      </c>
      <c r="G374" s="12">
        <v>363864.7</v>
      </c>
      <c r="H374" s="111">
        <v>363422.39120000001</v>
      </c>
    </row>
    <row r="375" spans="1:8" s="4" customFormat="1" ht="12.75">
      <c r="A375" s="5"/>
      <c r="B375" s="5"/>
      <c r="C375" s="5"/>
      <c r="D375" s="5" t="s">
        <v>972</v>
      </c>
      <c r="E375" s="5"/>
      <c r="F375" s="13" t="s">
        <v>556</v>
      </c>
      <c r="G375" s="12">
        <v>58547</v>
      </c>
      <c r="H375" s="111">
        <v>57583.926200000002</v>
      </c>
    </row>
    <row r="376" spans="1:8" s="4" customFormat="1" ht="38.25">
      <c r="A376" s="5"/>
      <c r="B376" s="5"/>
      <c r="C376" s="5"/>
      <c r="D376" s="5" t="s">
        <v>894</v>
      </c>
      <c r="E376" s="5"/>
      <c r="F376" s="13" t="s">
        <v>557</v>
      </c>
      <c r="G376" s="12">
        <v>288094.90000000002</v>
      </c>
      <c r="H376" s="111">
        <v>287954.55810000002</v>
      </c>
    </row>
    <row r="377" spans="1:8" s="4" customFormat="1" ht="38.25">
      <c r="A377" s="5"/>
      <c r="B377" s="5"/>
      <c r="C377" s="5"/>
      <c r="D377" s="5" t="s">
        <v>975</v>
      </c>
      <c r="E377" s="5"/>
      <c r="F377" s="13" t="s">
        <v>1922</v>
      </c>
      <c r="G377" s="12">
        <v>440517.5</v>
      </c>
      <c r="H377" s="111">
        <v>436901.55969999998</v>
      </c>
    </row>
    <row r="378" spans="1:8" s="4" customFormat="1" ht="38.25">
      <c r="A378" s="5"/>
      <c r="B378" s="5"/>
      <c r="C378" s="5"/>
      <c r="D378" s="5" t="s">
        <v>956</v>
      </c>
      <c r="E378" s="5"/>
      <c r="F378" s="13" t="s">
        <v>558</v>
      </c>
      <c r="G378" s="12">
        <v>153383.1</v>
      </c>
      <c r="H378" s="111">
        <v>151764.22820000001</v>
      </c>
    </row>
    <row r="379" spans="1:8" s="4" customFormat="1" ht="25.5">
      <c r="A379" s="5"/>
      <c r="B379" s="5"/>
      <c r="C379" s="5"/>
      <c r="D379" s="5" t="s">
        <v>927</v>
      </c>
      <c r="E379" s="5"/>
      <c r="F379" s="13" t="s">
        <v>928</v>
      </c>
      <c r="G379" s="12">
        <v>23567</v>
      </c>
      <c r="H379" s="111">
        <v>23566.488000000001</v>
      </c>
    </row>
    <row r="380" spans="1:8" s="4" customFormat="1" ht="25.5">
      <c r="A380" s="5"/>
      <c r="B380" s="5"/>
      <c r="C380" s="5"/>
      <c r="D380" s="5" t="s">
        <v>923</v>
      </c>
      <c r="E380" s="5"/>
      <c r="F380" s="13" t="s">
        <v>924</v>
      </c>
      <c r="G380" s="12">
        <v>384358</v>
      </c>
      <c r="H380" s="111">
        <v>357071.11499999999</v>
      </c>
    </row>
    <row r="381" spans="1:8" s="4" customFormat="1" ht="12.75">
      <c r="A381" s="107"/>
      <c r="B381" s="107"/>
      <c r="C381" s="107" t="s">
        <v>1140</v>
      </c>
      <c r="D381" s="107"/>
      <c r="E381" s="107"/>
      <c r="F381" s="108" t="s">
        <v>1141</v>
      </c>
      <c r="G381" s="109">
        <v>1166927</v>
      </c>
      <c r="H381" s="110">
        <v>1001432.5575</v>
      </c>
    </row>
    <row r="382" spans="1:8" s="4" customFormat="1" ht="12.75">
      <c r="A382" s="5"/>
      <c r="B382" s="5"/>
      <c r="C382" s="5"/>
      <c r="D382" s="5" t="s">
        <v>887</v>
      </c>
      <c r="E382" s="5"/>
      <c r="F382" s="13" t="s">
        <v>559</v>
      </c>
      <c r="G382" s="12">
        <v>846128</v>
      </c>
      <c r="H382" s="111">
        <v>783591.55929999996</v>
      </c>
    </row>
    <row r="383" spans="1:8" s="4" customFormat="1" ht="38.25">
      <c r="A383" s="5"/>
      <c r="B383" s="5"/>
      <c r="C383" s="5"/>
      <c r="D383" s="5" t="s">
        <v>408</v>
      </c>
      <c r="E383" s="5"/>
      <c r="F383" s="13" t="s">
        <v>1923</v>
      </c>
      <c r="G383" s="12">
        <v>320799</v>
      </c>
      <c r="H383" s="111">
        <v>217840.9982</v>
      </c>
    </row>
    <row r="384" spans="1:8" s="4" customFormat="1" ht="25.5">
      <c r="A384" s="107"/>
      <c r="B384" s="107"/>
      <c r="C384" s="107" t="s">
        <v>560</v>
      </c>
      <c r="D384" s="107"/>
      <c r="E384" s="107"/>
      <c r="F384" s="108" t="s">
        <v>561</v>
      </c>
      <c r="G384" s="109">
        <v>13636307</v>
      </c>
      <c r="H384" s="110">
        <v>13514365.918400001</v>
      </c>
    </row>
    <row r="385" spans="1:8" s="4" customFormat="1" ht="38.25">
      <c r="A385" s="5"/>
      <c r="B385" s="5"/>
      <c r="C385" s="5"/>
      <c r="D385" s="5" t="s">
        <v>878</v>
      </c>
      <c r="E385" s="5"/>
      <c r="F385" s="13" t="s">
        <v>562</v>
      </c>
      <c r="G385" s="12">
        <v>11669675</v>
      </c>
      <c r="H385" s="111">
        <v>11569652.9396</v>
      </c>
    </row>
    <row r="386" spans="1:8" s="4" customFormat="1" ht="25.5">
      <c r="A386" s="5"/>
      <c r="B386" s="5"/>
      <c r="C386" s="5"/>
      <c r="D386" s="5" t="s">
        <v>887</v>
      </c>
      <c r="E386" s="5"/>
      <c r="F386" s="13" t="s">
        <v>552</v>
      </c>
      <c r="G386" s="12">
        <v>15000</v>
      </c>
      <c r="H386" s="111">
        <v>14936</v>
      </c>
    </row>
    <row r="387" spans="1:8" s="4" customFormat="1" ht="25.5">
      <c r="A387" s="5"/>
      <c r="B387" s="5"/>
      <c r="C387" s="5"/>
      <c r="D387" s="5" t="s">
        <v>899</v>
      </c>
      <c r="E387" s="5"/>
      <c r="F387" s="13" t="s">
        <v>1924</v>
      </c>
      <c r="G387" s="12">
        <v>13624</v>
      </c>
      <c r="H387" s="111">
        <v>13623.342000000001</v>
      </c>
    </row>
    <row r="388" spans="1:8" s="4" customFormat="1" ht="12.75">
      <c r="A388" s="5"/>
      <c r="B388" s="5"/>
      <c r="C388" s="5"/>
      <c r="D388" s="5" t="s">
        <v>889</v>
      </c>
      <c r="E388" s="5"/>
      <c r="F388" s="13" t="s">
        <v>911</v>
      </c>
      <c r="G388" s="12">
        <v>55370</v>
      </c>
      <c r="H388" s="111">
        <v>55368.885000000002</v>
      </c>
    </row>
    <row r="389" spans="1:8" s="4" customFormat="1" ht="12.75">
      <c r="A389" s="5"/>
      <c r="B389" s="5"/>
      <c r="C389" s="5"/>
      <c r="D389" s="5" t="s">
        <v>1038</v>
      </c>
      <c r="E389" s="5"/>
      <c r="F389" s="13" t="s">
        <v>1073</v>
      </c>
      <c r="G389" s="12">
        <v>1551463</v>
      </c>
      <c r="H389" s="111">
        <v>1535069.1645</v>
      </c>
    </row>
    <row r="390" spans="1:8" s="4" customFormat="1" ht="25.5">
      <c r="A390" s="5"/>
      <c r="B390" s="5"/>
      <c r="C390" s="5"/>
      <c r="D390" s="5" t="s">
        <v>1098</v>
      </c>
      <c r="E390" s="5"/>
      <c r="F390" s="13" t="s">
        <v>553</v>
      </c>
      <c r="G390" s="12">
        <v>136419</v>
      </c>
      <c r="H390" s="111">
        <v>136154.8432</v>
      </c>
    </row>
    <row r="391" spans="1:8" s="4" customFormat="1" ht="25.5">
      <c r="A391" s="5"/>
      <c r="B391" s="5"/>
      <c r="C391" s="5"/>
      <c r="D391" s="5" t="s">
        <v>1041</v>
      </c>
      <c r="E391" s="5"/>
      <c r="F391" s="13" t="s">
        <v>564</v>
      </c>
      <c r="G391" s="12">
        <v>57069</v>
      </c>
      <c r="H391" s="111">
        <v>56329.003799999999</v>
      </c>
    </row>
    <row r="392" spans="1:8" s="4" customFormat="1" ht="12.75">
      <c r="A392" s="5"/>
      <c r="B392" s="5"/>
      <c r="C392" s="5"/>
      <c r="D392" s="5" t="s">
        <v>969</v>
      </c>
      <c r="E392" s="5"/>
      <c r="F392" s="13" t="s">
        <v>555</v>
      </c>
      <c r="G392" s="12">
        <v>32039</v>
      </c>
      <c r="H392" s="111">
        <v>30965.8325</v>
      </c>
    </row>
    <row r="393" spans="1:8" s="4" customFormat="1" ht="38.25">
      <c r="A393" s="5"/>
      <c r="B393" s="5"/>
      <c r="C393" s="5"/>
      <c r="D393" s="5" t="s">
        <v>1048</v>
      </c>
      <c r="E393" s="5"/>
      <c r="F393" s="13" t="s">
        <v>557</v>
      </c>
      <c r="G393" s="12">
        <v>22326</v>
      </c>
      <c r="H393" s="111">
        <v>22324.362000000001</v>
      </c>
    </row>
    <row r="394" spans="1:8" s="4" customFormat="1" ht="25.5">
      <c r="A394" s="5"/>
      <c r="B394" s="5"/>
      <c r="C394" s="5"/>
      <c r="D394" s="5" t="s">
        <v>972</v>
      </c>
      <c r="E394" s="5"/>
      <c r="F394" s="13" t="s">
        <v>565</v>
      </c>
      <c r="G394" s="12">
        <v>5367</v>
      </c>
      <c r="H394" s="111">
        <v>5366.05</v>
      </c>
    </row>
    <row r="395" spans="1:8" s="4" customFormat="1" ht="38.25">
      <c r="A395" s="5"/>
      <c r="B395" s="5"/>
      <c r="C395" s="5"/>
      <c r="D395" s="5" t="s">
        <v>975</v>
      </c>
      <c r="E395" s="5"/>
      <c r="F395" s="13" t="s">
        <v>1922</v>
      </c>
      <c r="G395" s="12">
        <v>73826</v>
      </c>
      <c r="H395" s="111">
        <v>71218.353499999997</v>
      </c>
    </row>
    <row r="396" spans="1:8" s="4" customFormat="1" ht="38.25">
      <c r="A396" s="5"/>
      <c r="B396" s="5"/>
      <c r="C396" s="5"/>
      <c r="D396" s="5" t="s">
        <v>956</v>
      </c>
      <c r="E396" s="5"/>
      <c r="F396" s="13" t="s">
        <v>558</v>
      </c>
      <c r="G396" s="12">
        <v>4129</v>
      </c>
      <c r="H396" s="111">
        <v>3357.1423</v>
      </c>
    </row>
    <row r="397" spans="1:8" s="4" customFormat="1" ht="25.5">
      <c r="A397" s="107"/>
      <c r="B397" s="107"/>
      <c r="C397" s="107" t="s">
        <v>566</v>
      </c>
      <c r="D397" s="107"/>
      <c r="E397" s="107"/>
      <c r="F397" s="108" t="s">
        <v>567</v>
      </c>
      <c r="G397" s="109">
        <v>1987117</v>
      </c>
      <c r="H397" s="110">
        <v>1987077.6880000001</v>
      </c>
    </row>
    <row r="398" spans="1:8" s="4" customFormat="1" ht="25.5">
      <c r="A398" s="5"/>
      <c r="B398" s="5"/>
      <c r="C398" s="5"/>
      <c r="D398" s="5" t="s">
        <v>1038</v>
      </c>
      <c r="E398" s="5"/>
      <c r="F398" s="13" t="s">
        <v>568</v>
      </c>
      <c r="G398" s="12">
        <v>1987117</v>
      </c>
      <c r="H398" s="111">
        <v>1987077.6880000001</v>
      </c>
    </row>
    <row r="399" spans="1:8" s="4" customFormat="1" ht="25.5">
      <c r="A399" s="107"/>
      <c r="B399" s="107"/>
      <c r="C399" s="107" t="s">
        <v>569</v>
      </c>
      <c r="D399" s="107"/>
      <c r="E399" s="107"/>
      <c r="F399" s="108" t="s">
        <v>570</v>
      </c>
      <c r="G399" s="109">
        <v>952167</v>
      </c>
      <c r="H399" s="110">
        <v>951666.21100000001</v>
      </c>
    </row>
    <row r="400" spans="1:8" s="4" customFormat="1" ht="12.75">
      <c r="A400" s="5"/>
      <c r="B400" s="5"/>
      <c r="C400" s="5"/>
      <c r="D400" s="5" t="s">
        <v>899</v>
      </c>
      <c r="E400" s="5"/>
      <c r="F400" s="13" t="s">
        <v>559</v>
      </c>
      <c r="G400" s="12">
        <v>637167</v>
      </c>
      <c r="H400" s="111">
        <v>637166.21100000001</v>
      </c>
    </row>
    <row r="401" spans="1:8" s="4" customFormat="1" ht="38.25">
      <c r="A401" s="5"/>
      <c r="B401" s="5"/>
      <c r="C401" s="5"/>
      <c r="D401" s="5" t="s">
        <v>958</v>
      </c>
      <c r="E401" s="5"/>
      <c r="F401" s="13" t="s">
        <v>1923</v>
      </c>
      <c r="G401" s="12">
        <v>315000</v>
      </c>
      <c r="H401" s="111">
        <v>314500</v>
      </c>
    </row>
    <row r="402" spans="1:8" s="4" customFormat="1" ht="38.25">
      <c r="A402" s="107"/>
      <c r="B402" s="107"/>
      <c r="C402" s="107" t="s">
        <v>571</v>
      </c>
      <c r="D402" s="107"/>
      <c r="E402" s="107"/>
      <c r="F402" s="108" t="s">
        <v>572</v>
      </c>
      <c r="G402" s="109">
        <v>2104436.2000000002</v>
      </c>
      <c r="H402" s="110">
        <v>2097304.4745999998</v>
      </c>
    </row>
    <row r="403" spans="1:8" s="4" customFormat="1" ht="25.5">
      <c r="A403" s="5"/>
      <c r="B403" s="5"/>
      <c r="C403" s="5"/>
      <c r="D403" s="5" t="s">
        <v>958</v>
      </c>
      <c r="E403" s="5"/>
      <c r="F403" s="13" t="s">
        <v>568</v>
      </c>
      <c r="G403" s="12">
        <v>2104436.2000000002</v>
      </c>
      <c r="H403" s="111">
        <v>2097304.4745999998</v>
      </c>
    </row>
    <row r="404" spans="1:8" s="4" customFormat="1" ht="38.25">
      <c r="A404" s="107"/>
      <c r="B404" s="107"/>
      <c r="C404" s="107" t="s">
        <v>573</v>
      </c>
      <c r="D404" s="107"/>
      <c r="E404" s="107"/>
      <c r="F404" s="108" t="s">
        <v>574</v>
      </c>
      <c r="G404" s="109">
        <v>10874774.199999999</v>
      </c>
      <c r="H404" s="110">
        <v>10871751.6402</v>
      </c>
    </row>
    <row r="405" spans="1:8" s="4" customFormat="1" ht="25.5">
      <c r="A405" s="5"/>
      <c r="B405" s="5"/>
      <c r="C405" s="5"/>
      <c r="D405" s="5" t="s">
        <v>878</v>
      </c>
      <c r="E405" s="5"/>
      <c r="F405" s="13" t="s">
        <v>575</v>
      </c>
      <c r="G405" s="12">
        <v>7823590</v>
      </c>
      <c r="H405" s="111">
        <v>7821960.3322000001</v>
      </c>
    </row>
    <row r="406" spans="1:8" s="4" customFormat="1" ht="25.5">
      <c r="A406" s="5"/>
      <c r="B406" s="5"/>
      <c r="C406" s="5"/>
      <c r="D406" s="5" t="s">
        <v>885</v>
      </c>
      <c r="E406" s="5"/>
      <c r="F406" s="13" t="s">
        <v>576</v>
      </c>
      <c r="G406" s="12">
        <v>207193</v>
      </c>
      <c r="H406" s="111">
        <v>207085.5416</v>
      </c>
    </row>
    <row r="407" spans="1:8" s="4" customFormat="1" ht="38.25">
      <c r="A407" s="5"/>
      <c r="B407" s="5"/>
      <c r="C407" s="5"/>
      <c r="D407" s="5" t="s">
        <v>889</v>
      </c>
      <c r="E407" s="5"/>
      <c r="F407" s="13" t="s">
        <v>1925</v>
      </c>
      <c r="G407" s="12">
        <v>252474</v>
      </c>
      <c r="H407" s="111">
        <v>251898.54399999999</v>
      </c>
    </row>
    <row r="408" spans="1:8" s="4" customFormat="1" ht="25.5">
      <c r="A408" s="5"/>
      <c r="B408" s="5"/>
      <c r="C408" s="5"/>
      <c r="D408" s="5" t="s">
        <v>1038</v>
      </c>
      <c r="E408" s="5"/>
      <c r="F408" s="13" t="s">
        <v>577</v>
      </c>
      <c r="G408" s="12">
        <v>2470974</v>
      </c>
      <c r="H408" s="111">
        <v>2470910.4624999999</v>
      </c>
    </row>
    <row r="409" spans="1:8" s="4" customFormat="1" ht="25.5">
      <c r="A409" s="5"/>
      <c r="B409" s="5"/>
      <c r="C409" s="5"/>
      <c r="D409" s="5" t="s">
        <v>894</v>
      </c>
      <c r="E409" s="5"/>
      <c r="F409" s="13" t="s">
        <v>543</v>
      </c>
      <c r="G409" s="12">
        <v>19052</v>
      </c>
      <c r="H409" s="111">
        <v>19050.628199999999</v>
      </c>
    </row>
    <row r="410" spans="1:8" s="4" customFormat="1" ht="25.5">
      <c r="A410" s="5"/>
      <c r="B410" s="5"/>
      <c r="C410" s="5"/>
      <c r="D410" s="5" t="s">
        <v>876</v>
      </c>
      <c r="E410" s="5"/>
      <c r="F410" s="13" t="s">
        <v>900</v>
      </c>
      <c r="G410" s="12">
        <v>101491.2</v>
      </c>
      <c r="H410" s="111">
        <v>100846.1317</v>
      </c>
    </row>
    <row r="411" spans="1:8" s="4" customFormat="1" ht="12.75">
      <c r="A411" s="103"/>
      <c r="B411" s="103" t="s">
        <v>1165</v>
      </c>
      <c r="C411" s="103"/>
      <c r="D411" s="103"/>
      <c r="E411" s="103"/>
      <c r="F411" s="104" t="s">
        <v>578</v>
      </c>
      <c r="G411" s="105">
        <v>4839371</v>
      </c>
      <c r="H411" s="106">
        <v>4824441.6793999998</v>
      </c>
    </row>
    <row r="412" spans="1:8" s="4" customFormat="1" ht="12.75">
      <c r="A412" s="107"/>
      <c r="B412" s="107"/>
      <c r="C412" s="107" t="s">
        <v>547</v>
      </c>
      <c r="D412" s="107"/>
      <c r="E412" s="107"/>
      <c r="F412" s="108" t="s">
        <v>548</v>
      </c>
      <c r="G412" s="109">
        <v>4839371</v>
      </c>
      <c r="H412" s="110">
        <v>4824441.6793999998</v>
      </c>
    </row>
    <row r="413" spans="1:8" s="4" customFormat="1" ht="12.75">
      <c r="A413" s="5"/>
      <c r="B413" s="5"/>
      <c r="C413" s="5"/>
      <c r="D413" s="5" t="s">
        <v>889</v>
      </c>
      <c r="E413" s="5"/>
      <c r="F413" s="13" t="s">
        <v>579</v>
      </c>
      <c r="G413" s="12">
        <v>290535</v>
      </c>
      <c r="H413" s="111">
        <v>280292.54220000003</v>
      </c>
    </row>
    <row r="414" spans="1:8" s="4" customFormat="1" ht="25.5">
      <c r="A414" s="5"/>
      <c r="B414" s="5"/>
      <c r="C414" s="5"/>
      <c r="D414" s="5" t="s">
        <v>891</v>
      </c>
      <c r="E414" s="5"/>
      <c r="F414" s="13" t="s">
        <v>1926</v>
      </c>
      <c r="G414" s="12">
        <v>1805273</v>
      </c>
      <c r="H414" s="111">
        <v>1802071.773</v>
      </c>
    </row>
    <row r="415" spans="1:8" s="4" customFormat="1" ht="12.75">
      <c r="A415" s="5"/>
      <c r="B415" s="5"/>
      <c r="C415" s="5"/>
      <c r="D415" s="5" t="s">
        <v>1038</v>
      </c>
      <c r="E415" s="5"/>
      <c r="F415" s="13" t="s">
        <v>580</v>
      </c>
      <c r="G415" s="12">
        <v>4118</v>
      </c>
      <c r="H415" s="111">
        <v>4117.277</v>
      </c>
    </row>
    <row r="416" spans="1:8" s="4" customFormat="1" ht="12.75">
      <c r="A416" s="5"/>
      <c r="B416" s="5"/>
      <c r="C416" s="5"/>
      <c r="D416" s="5" t="s">
        <v>953</v>
      </c>
      <c r="E416" s="5"/>
      <c r="F416" s="13" t="s">
        <v>581</v>
      </c>
      <c r="G416" s="12">
        <v>32914</v>
      </c>
      <c r="H416" s="111">
        <v>32647.203000000001</v>
      </c>
    </row>
    <row r="417" spans="1:8" s="4" customFormat="1" ht="12.75">
      <c r="A417" s="5"/>
      <c r="B417" s="5"/>
      <c r="C417" s="5"/>
      <c r="D417" s="5" t="s">
        <v>1041</v>
      </c>
      <c r="E417" s="5"/>
      <c r="F417" s="13" t="s">
        <v>582</v>
      </c>
      <c r="G417" s="12">
        <v>2608360</v>
      </c>
      <c r="H417" s="111">
        <v>2607413.1828000001</v>
      </c>
    </row>
    <row r="418" spans="1:8" s="4" customFormat="1" ht="25.5">
      <c r="A418" s="5"/>
      <c r="B418" s="5"/>
      <c r="C418" s="5"/>
      <c r="D418" s="5" t="s">
        <v>972</v>
      </c>
      <c r="E418" s="5"/>
      <c r="F418" s="13" t="s">
        <v>583</v>
      </c>
      <c r="G418" s="12">
        <v>98171</v>
      </c>
      <c r="H418" s="111">
        <v>97899.701400000005</v>
      </c>
    </row>
    <row r="419" spans="1:8" s="4" customFormat="1" ht="12.75">
      <c r="A419" s="103"/>
      <c r="B419" s="103" t="s">
        <v>1167</v>
      </c>
      <c r="C419" s="103"/>
      <c r="D419" s="103"/>
      <c r="E419" s="103"/>
      <c r="F419" s="104" t="s">
        <v>584</v>
      </c>
      <c r="G419" s="105">
        <v>26655969</v>
      </c>
      <c r="H419" s="106">
        <v>26402963.2368</v>
      </c>
    </row>
    <row r="420" spans="1:8" s="4" customFormat="1" ht="12.75">
      <c r="A420" s="107"/>
      <c r="B420" s="107"/>
      <c r="C420" s="107" t="s">
        <v>585</v>
      </c>
      <c r="D420" s="107"/>
      <c r="E420" s="107"/>
      <c r="F420" s="108" t="s">
        <v>586</v>
      </c>
      <c r="G420" s="109">
        <v>26655969</v>
      </c>
      <c r="H420" s="110">
        <v>26402963.2368</v>
      </c>
    </row>
    <row r="421" spans="1:8" s="4" customFormat="1" ht="25.5">
      <c r="A421" s="5"/>
      <c r="B421" s="5"/>
      <c r="C421" s="5"/>
      <c r="D421" s="5" t="s">
        <v>878</v>
      </c>
      <c r="E421" s="5"/>
      <c r="F421" s="13" t="s">
        <v>587</v>
      </c>
      <c r="G421" s="12">
        <v>2311402</v>
      </c>
      <c r="H421" s="111">
        <v>2311083.3878000001</v>
      </c>
    </row>
    <row r="422" spans="1:8" s="4" customFormat="1" ht="38.25">
      <c r="A422" s="5"/>
      <c r="B422" s="5"/>
      <c r="C422" s="5"/>
      <c r="D422" s="5" t="s">
        <v>885</v>
      </c>
      <c r="E422" s="5"/>
      <c r="F422" s="13" t="s">
        <v>588</v>
      </c>
      <c r="G422" s="12">
        <v>206033</v>
      </c>
      <c r="H422" s="111">
        <v>206032.95600000001</v>
      </c>
    </row>
    <row r="423" spans="1:8" s="4" customFormat="1" ht="25.5">
      <c r="A423" s="5"/>
      <c r="B423" s="5"/>
      <c r="C423" s="5"/>
      <c r="D423" s="5" t="s">
        <v>887</v>
      </c>
      <c r="E423" s="5"/>
      <c r="F423" s="13" t="s">
        <v>589</v>
      </c>
      <c r="G423" s="12">
        <v>22417</v>
      </c>
      <c r="H423" s="111">
        <v>22414.462899999999</v>
      </c>
    </row>
    <row r="424" spans="1:8" s="4" customFormat="1" ht="12.75">
      <c r="A424" s="5"/>
      <c r="B424" s="5"/>
      <c r="C424" s="5"/>
      <c r="D424" s="5" t="s">
        <v>899</v>
      </c>
      <c r="E424" s="5"/>
      <c r="F424" s="13" t="s">
        <v>590</v>
      </c>
      <c r="G424" s="12">
        <v>1000000</v>
      </c>
      <c r="H424" s="111">
        <v>995425.13439999998</v>
      </c>
    </row>
    <row r="425" spans="1:8" s="4" customFormat="1" ht="25.5">
      <c r="A425" s="5"/>
      <c r="B425" s="5"/>
      <c r="C425" s="5"/>
      <c r="D425" s="5" t="s">
        <v>1038</v>
      </c>
      <c r="E425" s="5"/>
      <c r="F425" s="13" t="s">
        <v>1927</v>
      </c>
      <c r="G425" s="12">
        <v>21093658</v>
      </c>
      <c r="H425" s="111">
        <v>21093598.771699999</v>
      </c>
    </row>
    <row r="426" spans="1:8" s="4" customFormat="1" ht="12.75">
      <c r="A426" s="5"/>
      <c r="B426" s="5"/>
      <c r="C426" s="5"/>
      <c r="D426" s="5" t="s">
        <v>953</v>
      </c>
      <c r="E426" s="5"/>
      <c r="F426" s="13" t="s">
        <v>1928</v>
      </c>
      <c r="G426" s="12">
        <v>966578</v>
      </c>
      <c r="H426" s="111">
        <v>965313.098</v>
      </c>
    </row>
    <row r="427" spans="1:8" s="4" customFormat="1" ht="12.75">
      <c r="A427" s="5"/>
      <c r="B427" s="5"/>
      <c r="C427" s="5"/>
      <c r="D427" s="5" t="s">
        <v>1098</v>
      </c>
      <c r="E427" s="5"/>
      <c r="F427" s="13" t="s">
        <v>1929</v>
      </c>
      <c r="G427" s="12">
        <v>1054144</v>
      </c>
      <c r="H427" s="111">
        <v>807393.98100000003</v>
      </c>
    </row>
    <row r="428" spans="1:8" s="4" customFormat="1" ht="25.5">
      <c r="A428" s="5"/>
      <c r="B428" s="5"/>
      <c r="C428" s="5"/>
      <c r="D428" s="5" t="s">
        <v>876</v>
      </c>
      <c r="E428" s="5"/>
      <c r="F428" s="13" t="s">
        <v>900</v>
      </c>
      <c r="G428" s="12">
        <v>1737</v>
      </c>
      <c r="H428" s="111">
        <v>1701.4449999999999</v>
      </c>
    </row>
    <row r="429" spans="1:8" s="4" customFormat="1" ht="12.75">
      <c r="A429" s="103"/>
      <c r="B429" s="103" t="s">
        <v>1170</v>
      </c>
      <c r="C429" s="103"/>
      <c r="D429" s="103"/>
      <c r="E429" s="103"/>
      <c r="F429" s="104" t="s">
        <v>591</v>
      </c>
      <c r="G429" s="105">
        <v>17004465.199999999</v>
      </c>
      <c r="H429" s="106">
        <v>16414485.308700001</v>
      </c>
    </row>
    <row r="430" spans="1:8" s="4" customFormat="1" ht="25.5">
      <c r="A430" s="107"/>
      <c r="B430" s="107"/>
      <c r="C430" s="107" t="s">
        <v>569</v>
      </c>
      <c r="D430" s="107"/>
      <c r="E430" s="107"/>
      <c r="F430" s="108" t="s">
        <v>570</v>
      </c>
      <c r="G430" s="109">
        <v>2834020</v>
      </c>
      <c r="H430" s="110">
        <v>2248605.2110000001</v>
      </c>
    </row>
    <row r="431" spans="1:8" s="4" customFormat="1" ht="25.5">
      <c r="A431" s="5"/>
      <c r="B431" s="5"/>
      <c r="C431" s="5"/>
      <c r="D431" s="5" t="s">
        <v>1059</v>
      </c>
      <c r="E431" s="5"/>
      <c r="F431" s="13" t="s">
        <v>1930</v>
      </c>
      <c r="G431" s="12">
        <v>2834020</v>
      </c>
      <c r="H431" s="111">
        <v>2248605.2110000001</v>
      </c>
    </row>
    <row r="432" spans="1:8" s="4" customFormat="1" ht="12.75">
      <c r="A432" s="5"/>
      <c r="B432" s="5"/>
      <c r="C432" s="5"/>
      <c r="D432" s="5"/>
      <c r="E432" s="5" t="s">
        <v>1018</v>
      </c>
      <c r="F432" s="13" t="s">
        <v>663</v>
      </c>
      <c r="G432" s="12">
        <v>2755000</v>
      </c>
      <c r="H432" s="111">
        <v>2169585.2110000001</v>
      </c>
    </row>
    <row r="433" spans="1:8" s="4" customFormat="1" ht="12.75">
      <c r="A433" s="5"/>
      <c r="B433" s="5"/>
      <c r="C433" s="5"/>
      <c r="D433" s="5"/>
      <c r="E433" s="5" t="s">
        <v>1048</v>
      </c>
      <c r="F433" s="13" t="s">
        <v>1143</v>
      </c>
      <c r="G433" s="12">
        <v>79020</v>
      </c>
      <c r="H433" s="111">
        <v>79020</v>
      </c>
    </row>
    <row r="434" spans="1:8" s="4" customFormat="1" ht="12.75">
      <c r="A434" s="107"/>
      <c r="B434" s="107"/>
      <c r="C434" s="107" t="s">
        <v>592</v>
      </c>
      <c r="D434" s="107"/>
      <c r="E434" s="107"/>
      <c r="F434" s="108" t="s">
        <v>593</v>
      </c>
      <c r="G434" s="109">
        <v>14170445.199999999</v>
      </c>
      <c r="H434" s="110">
        <v>14165880.0977</v>
      </c>
    </row>
    <row r="435" spans="1:8" s="4" customFormat="1" ht="38.25">
      <c r="A435" s="5"/>
      <c r="B435" s="5"/>
      <c r="C435" s="5"/>
      <c r="D435" s="5" t="s">
        <v>878</v>
      </c>
      <c r="E435" s="5"/>
      <c r="F435" s="13" t="s">
        <v>594</v>
      </c>
      <c r="G435" s="12">
        <v>13033284</v>
      </c>
      <c r="H435" s="111">
        <v>13033224.790100001</v>
      </c>
    </row>
    <row r="436" spans="1:8" s="4" customFormat="1" ht="25.5">
      <c r="A436" s="5"/>
      <c r="B436" s="5"/>
      <c r="C436" s="5"/>
      <c r="D436" s="5" t="s">
        <v>885</v>
      </c>
      <c r="E436" s="5"/>
      <c r="F436" s="13" t="s">
        <v>595</v>
      </c>
      <c r="G436" s="12">
        <v>1454</v>
      </c>
      <c r="H436" s="111">
        <v>1453.9954</v>
      </c>
    </row>
    <row r="437" spans="1:8" s="4" customFormat="1" ht="38.25">
      <c r="A437" s="5"/>
      <c r="B437" s="5"/>
      <c r="C437" s="5"/>
      <c r="D437" s="5" t="s">
        <v>887</v>
      </c>
      <c r="E437" s="5"/>
      <c r="F437" s="13" t="s">
        <v>596</v>
      </c>
      <c r="G437" s="12">
        <v>397952</v>
      </c>
      <c r="H437" s="111">
        <v>397951.59899999999</v>
      </c>
    </row>
    <row r="438" spans="1:8" s="4" customFormat="1" ht="25.5">
      <c r="A438" s="5"/>
      <c r="B438" s="5"/>
      <c r="C438" s="5"/>
      <c r="D438" s="5" t="s">
        <v>899</v>
      </c>
      <c r="E438" s="5"/>
      <c r="F438" s="13" t="s">
        <v>1931</v>
      </c>
      <c r="G438" s="12">
        <v>617124</v>
      </c>
      <c r="H438" s="111">
        <v>617122.54799999995</v>
      </c>
    </row>
    <row r="439" spans="1:8" s="4" customFormat="1" ht="25.5">
      <c r="A439" s="5"/>
      <c r="B439" s="5"/>
      <c r="C439" s="5"/>
      <c r="D439" s="5" t="s">
        <v>953</v>
      </c>
      <c r="E439" s="5"/>
      <c r="F439" s="13" t="s">
        <v>537</v>
      </c>
      <c r="G439" s="12">
        <v>13442</v>
      </c>
      <c r="H439" s="111">
        <v>13441.858200000001</v>
      </c>
    </row>
    <row r="440" spans="1:8" s="4" customFormat="1" ht="25.5">
      <c r="A440" s="5"/>
      <c r="B440" s="5"/>
      <c r="C440" s="5"/>
      <c r="D440" s="5" t="s">
        <v>1018</v>
      </c>
      <c r="E440" s="5"/>
      <c r="F440" s="13" t="s">
        <v>543</v>
      </c>
      <c r="G440" s="12">
        <v>4271</v>
      </c>
      <c r="H440" s="111">
        <v>4270.0609999999997</v>
      </c>
    </row>
    <row r="441" spans="1:8" s="4" customFormat="1" ht="25.5">
      <c r="A441" s="5"/>
      <c r="B441" s="5"/>
      <c r="C441" s="5"/>
      <c r="D441" s="5" t="s">
        <v>876</v>
      </c>
      <c r="E441" s="5"/>
      <c r="F441" s="13" t="s">
        <v>900</v>
      </c>
      <c r="G441" s="12">
        <v>95918.2</v>
      </c>
      <c r="H441" s="111">
        <v>91415.284</v>
      </c>
    </row>
    <row r="442" spans="1:8" s="4" customFormat="1" ht="25.5">
      <c r="A442" s="5"/>
      <c r="B442" s="5"/>
      <c r="C442" s="5"/>
      <c r="D442" s="5" t="s">
        <v>923</v>
      </c>
      <c r="E442" s="5"/>
      <c r="F442" s="13" t="s">
        <v>924</v>
      </c>
      <c r="G442" s="12">
        <v>7000</v>
      </c>
      <c r="H442" s="111">
        <v>6999.9620000000004</v>
      </c>
    </row>
    <row r="443" spans="1:8" s="4" customFormat="1" ht="25.5">
      <c r="A443" s="103"/>
      <c r="B443" s="103" t="s">
        <v>1171</v>
      </c>
      <c r="C443" s="103"/>
      <c r="D443" s="103"/>
      <c r="E443" s="103"/>
      <c r="F443" s="104" t="s">
        <v>597</v>
      </c>
      <c r="G443" s="105">
        <v>157456466</v>
      </c>
      <c r="H443" s="106">
        <v>147643981.1692</v>
      </c>
    </row>
    <row r="444" spans="1:8" s="4" customFormat="1" ht="12.75">
      <c r="A444" s="107"/>
      <c r="B444" s="107"/>
      <c r="C444" s="107" t="s">
        <v>901</v>
      </c>
      <c r="D444" s="107"/>
      <c r="E444" s="107"/>
      <c r="F444" s="108" t="s">
        <v>902</v>
      </c>
      <c r="G444" s="109">
        <v>713557</v>
      </c>
      <c r="H444" s="110">
        <v>711396.03760000004</v>
      </c>
    </row>
    <row r="445" spans="1:8" s="4" customFormat="1" ht="25.5">
      <c r="A445" s="5"/>
      <c r="B445" s="5"/>
      <c r="C445" s="5"/>
      <c r="D445" s="5" t="s">
        <v>885</v>
      </c>
      <c r="E445" s="5"/>
      <c r="F445" s="13" t="s">
        <v>598</v>
      </c>
      <c r="G445" s="12">
        <v>36429</v>
      </c>
      <c r="H445" s="111">
        <v>36426.145199999999</v>
      </c>
    </row>
    <row r="446" spans="1:8" s="4" customFormat="1" ht="25.5">
      <c r="A446" s="5"/>
      <c r="B446" s="5"/>
      <c r="C446" s="5"/>
      <c r="D446" s="5" t="s">
        <v>887</v>
      </c>
      <c r="E446" s="5"/>
      <c r="F446" s="13" t="s">
        <v>599</v>
      </c>
      <c r="G446" s="12">
        <v>630133</v>
      </c>
      <c r="H446" s="111">
        <v>630021.23860000004</v>
      </c>
    </row>
    <row r="447" spans="1:8" s="4" customFormat="1" ht="12.75">
      <c r="A447" s="5"/>
      <c r="B447" s="5"/>
      <c r="C447" s="5"/>
      <c r="D447" s="5" t="s">
        <v>899</v>
      </c>
      <c r="E447" s="5"/>
      <c r="F447" s="13" t="s">
        <v>1871</v>
      </c>
      <c r="G447" s="12">
        <v>22096</v>
      </c>
      <c r="H447" s="111">
        <v>20050.384999999998</v>
      </c>
    </row>
    <row r="448" spans="1:8" s="4" customFormat="1" ht="38.25">
      <c r="A448" s="5"/>
      <c r="B448" s="5"/>
      <c r="C448" s="5"/>
      <c r="D448" s="5" t="s">
        <v>889</v>
      </c>
      <c r="E448" s="5"/>
      <c r="F448" s="13" t="s">
        <v>600</v>
      </c>
      <c r="G448" s="12">
        <v>24899</v>
      </c>
      <c r="H448" s="111">
        <v>24898.268800000002</v>
      </c>
    </row>
    <row r="449" spans="1:8" s="4" customFormat="1" ht="25.5">
      <c r="A449" s="107"/>
      <c r="B449" s="107"/>
      <c r="C449" s="107" t="s">
        <v>601</v>
      </c>
      <c r="D449" s="107"/>
      <c r="E449" s="107"/>
      <c r="F449" s="108" t="s">
        <v>602</v>
      </c>
      <c r="G449" s="109">
        <v>144546482</v>
      </c>
      <c r="H449" s="110">
        <v>134748519.35460001</v>
      </c>
    </row>
    <row r="450" spans="1:8" s="4" customFormat="1" ht="12.75">
      <c r="A450" s="5"/>
      <c r="B450" s="5"/>
      <c r="C450" s="5"/>
      <c r="D450" s="5" t="s">
        <v>878</v>
      </c>
      <c r="E450" s="5"/>
      <c r="F450" s="13" t="s">
        <v>603</v>
      </c>
      <c r="G450" s="12">
        <v>128492845</v>
      </c>
      <c r="H450" s="111">
        <v>128323966.50130001</v>
      </c>
    </row>
    <row r="451" spans="1:8" s="4" customFormat="1" ht="12.75">
      <c r="A451" s="5"/>
      <c r="B451" s="5"/>
      <c r="C451" s="5"/>
      <c r="D451" s="5" t="s">
        <v>885</v>
      </c>
      <c r="E451" s="5"/>
      <c r="F451" s="13" t="s">
        <v>604</v>
      </c>
      <c r="G451" s="12">
        <v>13832072</v>
      </c>
      <c r="H451" s="111">
        <v>4210812.8532999996</v>
      </c>
    </row>
    <row r="452" spans="1:8" s="4" customFormat="1" ht="25.5">
      <c r="A452" s="5"/>
      <c r="B452" s="5"/>
      <c r="C452" s="5"/>
      <c r="D452" s="5" t="s">
        <v>876</v>
      </c>
      <c r="E452" s="5"/>
      <c r="F452" s="13" t="s">
        <v>900</v>
      </c>
      <c r="G452" s="12">
        <v>1740</v>
      </c>
      <c r="H452" s="111">
        <v>1740</v>
      </c>
    </row>
    <row r="453" spans="1:8" s="4" customFormat="1" ht="25.5">
      <c r="A453" s="5"/>
      <c r="B453" s="5"/>
      <c r="C453" s="5"/>
      <c r="D453" s="5" t="s">
        <v>1082</v>
      </c>
      <c r="E453" s="5"/>
      <c r="F453" s="13" t="s">
        <v>1899</v>
      </c>
      <c r="G453" s="12">
        <v>19825</v>
      </c>
      <c r="H453" s="111">
        <v>12000</v>
      </c>
    </row>
    <row r="454" spans="1:8" s="4" customFormat="1" ht="25.5">
      <c r="A454" s="5"/>
      <c r="B454" s="5"/>
      <c r="C454" s="5"/>
      <c r="D454" s="5" t="s">
        <v>923</v>
      </c>
      <c r="E454" s="5"/>
      <c r="F454" s="13" t="s">
        <v>924</v>
      </c>
      <c r="G454" s="12">
        <v>2200000</v>
      </c>
      <c r="H454" s="111">
        <v>2200000</v>
      </c>
    </row>
    <row r="455" spans="1:8" s="4" customFormat="1" ht="25.5">
      <c r="A455" s="107"/>
      <c r="B455" s="107"/>
      <c r="C455" s="107" t="s">
        <v>890</v>
      </c>
      <c r="D455" s="107"/>
      <c r="E455" s="107"/>
      <c r="F455" s="108" t="s">
        <v>605</v>
      </c>
      <c r="G455" s="109">
        <v>6860567</v>
      </c>
      <c r="H455" s="110">
        <v>6860567</v>
      </c>
    </row>
    <row r="456" spans="1:8" s="4" customFormat="1" ht="12.75">
      <c r="A456" s="5"/>
      <c r="B456" s="5"/>
      <c r="C456" s="5"/>
      <c r="D456" s="5" t="s">
        <v>878</v>
      </c>
      <c r="E456" s="5"/>
      <c r="F456" s="13" t="s">
        <v>606</v>
      </c>
      <c r="G456" s="12">
        <v>6860567</v>
      </c>
      <c r="H456" s="111">
        <v>6860567</v>
      </c>
    </row>
    <row r="457" spans="1:8" s="4" customFormat="1" ht="12.75">
      <c r="A457" s="107"/>
      <c r="B457" s="107"/>
      <c r="C457" s="107" t="s">
        <v>607</v>
      </c>
      <c r="D457" s="107"/>
      <c r="E457" s="107"/>
      <c r="F457" s="108" t="s">
        <v>608</v>
      </c>
      <c r="G457" s="109">
        <v>5335860</v>
      </c>
      <c r="H457" s="110">
        <v>5323498.7769999998</v>
      </c>
    </row>
    <row r="458" spans="1:8" s="4" customFormat="1" ht="25.5">
      <c r="A458" s="5"/>
      <c r="B458" s="5"/>
      <c r="C458" s="5"/>
      <c r="D458" s="5" t="s">
        <v>878</v>
      </c>
      <c r="E458" s="5"/>
      <c r="F458" s="13" t="s">
        <v>609</v>
      </c>
      <c r="G458" s="12">
        <v>5162545</v>
      </c>
      <c r="H458" s="111">
        <v>5162545</v>
      </c>
    </row>
    <row r="459" spans="1:8" s="4" customFormat="1" ht="25.5">
      <c r="A459" s="5"/>
      <c r="B459" s="5"/>
      <c r="C459" s="5"/>
      <c r="D459" s="5" t="s">
        <v>885</v>
      </c>
      <c r="E459" s="5"/>
      <c r="F459" s="13" t="s">
        <v>1932</v>
      </c>
      <c r="G459" s="12">
        <v>173315</v>
      </c>
      <c r="H459" s="111">
        <v>160953.777</v>
      </c>
    </row>
    <row r="460" spans="1:8" s="4" customFormat="1" ht="12.75">
      <c r="A460" s="103"/>
      <c r="B460" s="103" t="s">
        <v>1179</v>
      </c>
      <c r="C460" s="103"/>
      <c r="D460" s="103"/>
      <c r="E460" s="103"/>
      <c r="F460" s="104" t="s">
        <v>610</v>
      </c>
      <c r="G460" s="105">
        <v>31911350</v>
      </c>
      <c r="H460" s="106">
        <v>31696959.254900001</v>
      </c>
    </row>
    <row r="461" spans="1:8" s="4" customFormat="1" ht="12.75">
      <c r="A461" s="107"/>
      <c r="B461" s="107"/>
      <c r="C461" s="107" t="s">
        <v>1030</v>
      </c>
      <c r="D461" s="107"/>
      <c r="E461" s="107"/>
      <c r="F461" s="108" t="s">
        <v>1031</v>
      </c>
      <c r="G461" s="109">
        <v>31911350</v>
      </c>
      <c r="H461" s="110">
        <v>31696959.254900001</v>
      </c>
    </row>
    <row r="462" spans="1:8" s="4" customFormat="1" ht="12.75">
      <c r="A462" s="5"/>
      <c r="B462" s="5"/>
      <c r="C462" s="5"/>
      <c r="D462" s="5" t="s">
        <v>993</v>
      </c>
      <c r="E462" s="5"/>
      <c r="F462" s="13" t="s">
        <v>1933</v>
      </c>
      <c r="G462" s="12">
        <v>28230502</v>
      </c>
      <c r="H462" s="111">
        <v>28230164.2269</v>
      </c>
    </row>
    <row r="463" spans="1:8" s="4" customFormat="1" ht="25.5">
      <c r="A463" s="5"/>
      <c r="B463" s="5"/>
      <c r="C463" s="5"/>
      <c r="D463" s="5" t="s">
        <v>380</v>
      </c>
      <c r="E463" s="5"/>
      <c r="F463" s="13" t="s">
        <v>1934</v>
      </c>
      <c r="G463" s="12">
        <v>3676590</v>
      </c>
      <c r="H463" s="111">
        <v>3462537.3894000002</v>
      </c>
    </row>
    <row r="464" spans="1:8" s="4" customFormat="1" ht="25.5">
      <c r="A464" s="5"/>
      <c r="B464" s="5"/>
      <c r="C464" s="5"/>
      <c r="D464" s="5" t="s">
        <v>1059</v>
      </c>
      <c r="E464" s="5"/>
      <c r="F464" s="13" t="s">
        <v>1935</v>
      </c>
      <c r="G464" s="12">
        <v>4258</v>
      </c>
      <c r="H464" s="111">
        <v>4257.6386000000002</v>
      </c>
    </row>
    <row r="465" spans="1:8" s="4" customFormat="1" ht="25.5">
      <c r="A465" s="103"/>
      <c r="B465" s="103" t="s">
        <v>1180</v>
      </c>
      <c r="C465" s="103"/>
      <c r="D465" s="103"/>
      <c r="E465" s="103"/>
      <c r="F465" s="104" t="s">
        <v>611</v>
      </c>
      <c r="G465" s="105">
        <v>20080864.5</v>
      </c>
      <c r="H465" s="106">
        <v>19870745.466600001</v>
      </c>
    </row>
    <row r="466" spans="1:8" s="4" customFormat="1" ht="12.75">
      <c r="A466" s="107"/>
      <c r="B466" s="107"/>
      <c r="C466" s="107" t="s">
        <v>1030</v>
      </c>
      <c r="D466" s="107"/>
      <c r="E466" s="107"/>
      <c r="F466" s="108" t="s">
        <v>1031</v>
      </c>
      <c r="G466" s="109">
        <v>1413277</v>
      </c>
      <c r="H466" s="110">
        <v>1373486.4983999999</v>
      </c>
    </row>
    <row r="467" spans="1:8" s="4" customFormat="1" ht="25.5">
      <c r="A467" s="5"/>
      <c r="B467" s="5"/>
      <c r="C467" s="5"/>
      <c r="D467" s="5" t="s">
        <v>966</v>
      </c>
      <c r="E467" s="5"/>
      <c r="F467" s="13" t="s">
        <v>612</v>
      </c>
      <c r="G467" s="12">
        <v>208353</v>
      </c>
      <c r="H467" s="111">
        <v>205329</v>
      </c>
    </row>
    <row r="468" spans="1:8" s="4" customFormat="1" ht="51">
      <c r="A468" s="5"/>
      <c r="B468" s="5"/>
      <c r="C468" s="5"/>
      <c r="D468" s="5" t="s">
        <v>880</v>
      </c>
      <c r="E468" s="5"/>
      <c r="F468" s="13" t="s">
        <v>1936</v>
      </c>
      <c r="G468" s="12">
        <v>1204924</v>
      </c>
      <c r="H468" s="111">
        <v>1168157.4983999999</v>
      </c>
    </row>
    <row r="469" spans="1:8" s="4" customFormat="1" ht="12.75">
      <c r="A469" s="107"/>
      <c r="B469" s="107"/>
      <c r="C469" s="107" t="s">
        <v>547</v>
      </c>
      <c r="D469" s="107"/>
      <c r="E469" s="107"/>
      <c r="F469" s="108" t="s">
        <v>548</v>
      </c>
      <c r="G469" s="109">
        <v>12887424.5</v>
      </c>
      <c r="H469" s="110">
        <v>12720888.923699999</v>
      </c>
    </row>
    <row r="470" spans="1:8" s="4" customFormat="1" ht="12.75">
      <c r="A470" s="5"/>
      <c r="B470" s="5"/>
      <c r="C470" s="5"/>
      <c r="D470" s="5" t="s">
        <v>878</v>
      </c>
      <c r="E470" s="5"/>
      <c r="F470" s="13" t="s">
        <v>613</v>
      </c>
      <c r="G470" s="12">
        <v>6567389</v>
      </c>
      <c r="H470" s="111">
        <v>6564380.4316999996</v>
      </c>
    </row>
    <row r="471" spans="1:8" s="4" customFormat="1" ht="12.75">
      <c r="A471" s="5"/>
      <c r="B471" s="5"/>
      <c r="C471" s="5"/>
      <c r="D471" s="5" t="s">
        <v>885</v>
      </c>
      <c r="E471" s="5"/>
      <c r="F471" s="13" t="s">
        <v>614</v>
      </c>
      <c r="G471" s="12">
        <v>1902166</v>
      </c>
      <c r="H471" s="111">
        <v>1901945.5807</v>
      </c>
    </row>
    <row r="472" spans="1:8" s="4" customFormat="1" ht="25.5">
      <c r="A472" s="5"/>
      <c r="B472" s="5"/>
      <c r="C472" s="5"/>
      <c r="D472" s="5" t="s">
        <v>955</v>
      </c>
      <c r="E472" s="5"/>
      <c r="F472" s="13" t="s">
        <v>1937</v>
      </c>
      <c r="G472" s="12">
        <v>7340</v>
      </c>
      <c r="H472" s="111">
        <v>7340</v>
      </c>
    </row>
    <row r="473" spans="1:8" s="4" customFormat="1" ht="12.75">
      <c r="A473" s="5"/>
      <c r="B473" s="5"/>
      <c r="C473" s="5"/>
      <c r="D473" s="5" t="s">
        <v>939</v>
      </c>
      <c r="E473" s="5"/>
      <c r="F473" s="13" t="s">
        <v>1938</v>
      </c>
      <c r="G473" s="12">
        <v>496707</v>
      </c>
      <c r="H473" s="111">
        <v>495098.1703</v>
      </c>
    </row>
    <row r="474" spans="1:8" s="4" customFormat="1" ht="12.75">
      <c r="A474" s="5"/>
      <c r="B474" s="5"/>
      <c r="C474" s="5"/>
      <c r="D474" s="5" t="s">
        <v>615</v>
      </c>
      <c r="E474" s="5"/>
      <c r="F474" s="13" t="s">
        <v>616</v>
      </c>
      <c r="G474" s="12">
        <v>798449</v>
      </c>
      <c r="H474" s="111">
        <v>787233.3996</v>
      </c>
    </row>
    <row r="475" spans="1:8" s="4" customFormat="1" ht="25.5">
      <c r="A475" s="5"/>
      <c r="B475" s="5"/>
      <c r="C475" s="5"/>
      <c r="D475" s="5" t="s">
        <v>995</v>
      </c>
      <c r="E475" s="5"/>
      <c r="F475" s="13" t="s">
        <v>617</v>
      </c>
      <c r="G475" s="12">
        <v>299628</v>
      </c>
      <c r="H475" s="111">
        <v>290136.84470000002</v>
      </c>
    </row>
    <row r="476" spans="1:8" s="4" customFormat="1" ht="25.5">
      <c r="A476" s="5"/>
      <c r="B476" s="5"/>
      <c r="C476" s="5"/>
      <c r="D476" s="5" t="s">
        <v>876</v>
      </c>
      <c r="E476" s="5"/>
      <c r="F476" s="13" t="s">
        <v>900</v>
      </c>
      <c r="G476" s="12">
        <v>2986.7</v>
      </c>
      <c r="H476" s="111">
        <v>1903.4924000000001</v>
      </c>
    </row>
    <row r="477" spans="1:8" s="4" customFormat="1" ht="25.5">
      <c r="A477" s="5"/>
      <c r="B477" s="5"/>
      <c r="C477" s="5"/>
      <c r="D477" s="5" t="s">
        <v>923</v>
      </c>
      <c r="E477" s="5"/>
      <c r="F477" s="13" t="s">
        <v>924</v>
      </c>
      <c r="G477" s="12">
        <v>2799302.2</v>
      </c>
      <c r="H477" s="111">
        <v>2659394.4073999999</v>
      </c>
    </row>
    <row r="478" spans="1:8" s="4" customFormat="1" ht="38.25">
      <c r="A478" s="5"/>
      <c r="B478" s="5"/>
      <c r="C478" s="5"/>
      <c r="D478" s="5" t="s">
        <v>882</v>
      </c>
      <c r="E478" s="5"/>
      <c r="F478" s="13" t="s">
        <v>1007</v>
      </c>
      <c r="G478" s="12">
        <v>13456.6</v>
      </c>
      <c r="H478" s="111">
        <v>13456.597</v>
      </c>
    </row>
    <row r="479" spans="1:8" s="4" customFormat="1" ht="25.5">
      <c r="A479" s="107"/>
      <c r="B479" s="107"/>
      <c r="C479" s="107" t="s">
        <v>731</v>
      </c>
      <c r="D479" s="107"/>
      <c r="E479" s="107"/>
      <c r="F479" s="108" t="s">
        <v>732</v>
      </c>
      <c r="G479" s="109">
        <v>425000</v>
      </c>
      <c r="H479" s="110">
        <v>424881.48499999999</v>
      </c>
    </row>
    <row r="480" spans="1:8" s="4" customFormat="1" ht="25.5">
      <c r="A480" s="5"/>
      <c r="B480" s="5"/>
      <c r="C480" s="5"/>
      <c r="D480" s="5" t="s">
        <v>955</v>
      </c>
      <c r="E480" s="5"/>
      <c r="F480" s="13" t="s">
        <v>1939</v>
      </c>
      <c r="G480" s="12">
        <v>425000</v>
      </c>
      <c r="H480" s="111">
        <v>424881.48499999999</v>
      </c>
    </row>
    <row r="481" spans="1:8" s="4" customFormat="1" ht="12.75">
      <c r="A481" s="5"/>
      <c r="B481" s="5"/>
      <c r="C481" s="5"/>
      <c r="D481" s="5"/>
      <c r="E481" s="5" t="s">
        <v>1018</v>
      </c>
      <c r="F481" s="13" t="s">
        <v>663</v>
      </c>
      <c r="G481" s="12">
        <v>425000</v>
      </c>
      <c r="H481" s="111">
        <v>424881.48499999999</v>
      </c>
    </row>
    <row r="482" spans="1:8" s="4" customFormat="1" ht="12.75">
      <c r="A482" s="107"/>
      <c r="B482" s="107"/>
      <c r="C482" s="107" t="s">
        <v>592</v>
      </c>
      <c r="D482" s="107"/>
      <c r="E482" s="107"/>
      <c r="F482" s="108" t="s">
        <v>593</v>
      </c>
      <c r="G482" s="109">
        <v>5312163</v>
      </c>
      <c r="H482" s="110">
        <v>5308738.5595000004</v>
      </c>
    </row>
    <row r="483" spans="1:8" s="4" customFormat="1" ht="38.25">
      <c r="A483" s="5"/>
      <c r="B483" s="5"/>
      <c r="C483" s="5"/>
      <c r="D483" s="5" t="s">
        <v>891</v>
      </c>
      <c r="E483" s="5"/>
      <c r="F483" s="13" t="s">
        <v>618</v>
      </c>
      <c r="G483" s="12">
        <v>2976878</v>
      </c>
      <c r="H483" s="111">
        <v>2976864.8986</v>
      </c>
    </row>
    <row r="484" spans="1:8" s="4" customFormat="1" ht="25.5">
      <c r="A484" s="5"/>
      <c r="B484" s="5"/>
      <c r="C484" s="5"/>
      <c r="D484" s="5" t="s">
        <v>966</v>
      </c>
      <c r="E484" s="5"/>
      <c r="F484" s="13" t="s">
        <v>619</v>
      </c>
      <c r="G484" s="12">
        <v>1823285</v>
      </c>
      <c r="H484" s="111">
        <v>1819896.6248999999</v>
      </c>
    </row>
    <row r="485" spans="1:8" s="4" customFormat="1" ht="38.25">
      <c r="A485" s="5"/>
      <c r="B485" s="5"/>
      <c r="C485" s="5"/>
      <c r="D485" s="5" t="s">
        <v>1013</v>
      </c>
      <c r="E485" s="5"/>
      <c r="F485" s="13" t="s">
        <v>1940</v>
      </c>
      <c r="G485" s="12">
        <v>512000</v>
      </c>
      <c r="H485" s="111">
        <v>511977.03600000002</v>
      </c>
    </row>
    <row r="486" spans="1:8" s="4" customFormat="1" ht="38.25">
      <c r="A486" s="107"/>
      <c r="B486" s="107"/>
      <c r="C486" s="107" t="s">
        <v>573</v>
      </c>
      <c r="D486" s="107"/>
      <c r="E486" s="107"/>
      <c r="F486" s="108" t="s">
        <v>574</v>
      </c>
      <c r="G486" s="109">
        <v>43000</v>
      </c>
      <c r="H486" s="110">
        <v>42750</v>
      </c>
    </row>
    <row r="487" spans="1:8" s="4" customFormat="1" ht="25.5">
      <c r="A487" s="5"/>
      <c r="B487" s="5"/>
      <c r="C487" s="5"/>
      <c r="D487" s="5" t="s">
        <v>887</v>
      </c>
      <c r="E487" s="5"/>
      <c r="F487" s="13" t="s">
        <v>620</v>
      </c>
      <c r="G487" s="12">
        <v>43000</v>
      </c>
      <c r="H487" s="111">
        <v>42750</v>
      </c>
    </row>
    <row r="488" spans="1:8" s="4" customFormat="1" ht="12.75">
      <c r="A488" s="103" t="s">
        <v>1163</v>
      </c>
      <c r="B488" s="103"/>
      <c r="C488" s="103"/>
      <c r="D488" s="103"/>
      <c r="E488" s="103"/>
      <c r="F488" s="104" t="s">
        <v>621</v>
      </c>
      <c r="G488" s="105">
        <v>1029760940.2</v>
      </c>
      <c r="H488" s="106">
        <v>1020756885.3392</v>
      </c>
    </row>
    <row r="489" spans="1:8" s="4" customFormat="1" ht="12.75">
      <c r="A489" s="103"/>
      <c r="B489" s="103" t="s">
        <v>1159</v>
      </c>
      <c r="C489" s="103"/>
      <c r="D489" s="103"/>
      <c r="E489" s="103"/>
      <c r="F489" s="104" t="s">
        <v>622</v>
      </c>
      <c r="G489" s="105">
        <v>75846646.5</v>
      </c>
      <c r="H489" s="106">
        <v>74236695.233999997</v>
      </c>
    </row>
    <row r="490" spans="1:8" s="4" customFormat="1" ht="25.5">
      <c r="A490" s="107"/>
      <c r="B490" s="107"/>
      <c r="C490" s="107" t="s">
        <v>936</v>
      </c>
      <c r="D490" s="107"/>
      <c r="E490" s="107"/>
      <c r="F490" s="108" t="s">
        <v>937</v>
      </c>
      <c r="G490" s="109">
        <v>20473090.100000001</v>
      </c>
      <c r="H490" s="110">
        <v>20170781.838300001</v>
      </c>
    </row>
    <row r="491" spans="1:8" s="4" customFormat="1" ht="12.75">
      <c r="A491" s="5"/>
      <c r="B491" s="5"/>
      <c r="C491" s="5"/>
      <c r="D491" s="5" t="s">
        <v>899</v>
      </c>
      <c r="E491" s="5"/>
      <c r="F491" s="13" t="s">
        <v>623</v>
      </c>
      <c r="G491" s="12">
        <v>20402595.100000001</v>
      </c>
      <c r="H491" s="111">
        <v>20124118.172499999</v>
      </c>
    </row>
    <row r="492" spans="1:8" s="4" customFormat="1" ht="38.25">
      <c r="A492" s="5"/>
      <c r="B492" s="5"/>
      <c r="C492" s="5"/>
      <c r="D492" s="5" t="s">
        <v>979</v>
      </c>
      <c r="E492" s="5"/>
      <c r="F492" s="13" t="s">
        <v>1941</v>
      </c>
      <c r="G492" s="12">
        <v>70495</v>
      </c>
      <c r="H492" s="111">
        <v>46663.665699999998</v>
      </c>
    </row>
    <row r="493" spans="1:8" s="4" customFormat="1" ht="12.75">
      <c r="A493" s="5"/>
      <c r="B493" s="5"/>
      <c r="C493" s="5"/>
      <c r="D493" s="5"/>
      <c r="E493" s="5" t="s">
        <v>1018</v>
      </c>
      <c r="F493" s="13" t="s">
        <v>663</v>
      </c>
      <c r="G493" s="12">
        <v>70495</v>
      </c>
      <c r="H493" s="111">
        <v>46663.665699999998</v>
      </c>
    </row>
    <row r="494" spans="1:8" s="4" customFormat="1" ht="25.5">
      <c r="A494" s="107"/>
      <c r="B494" s="107"/>
      <c r="C494" s="107" t="s">
        <v>646</v>
      </c>
      <c r="D494" s="107"/>
      <c r="E494" s="107"/>
      <c r="F494" s="108" t="s">
        <v>647</v>
      </c>
      <c r="G494" s="109">
        <v>348086</v>
      </c>
      <c r="H494" s="110">
        <v>321464.51539999997</v>
      </c>
    </row>
    <row r="495" spans="1:8" s="4" customFormat="1" ht="38.25">
      <c r="A495" s="5"/>
      <c r="B495" s="5"/>
      <c r="C495" s="5"/>
      <c r="D495" s="5" t="s">
        <v>987</v>
      </c>
      <c r="E495" s="5"/>
      <c r="F495" s="13" t="s">
        <v>1941</v>
      </c>
      <c r="G495" s="12">
        <v>348086</v>
      </c>
      <c r="H495" s="111">
        <v>321464.51539999997</v>
      </c>
    </row>
    <row r="496" spans="1:8" s="4" customFormat="1" ht="12.75">
      <c r="A496" s="5"/>
      <c r="B496" s="5"/>
      <c r="C496" s="5"/>
      <c r="D496" s="5"/>
      <c r="E496" s="5" t="s">
        <v>1018</v>
      </c>
      <c r="F496" s="13" t="s">
        <v>663</v>
      </c>
      <c r="G496" s="12">
        <v>348086</v>
      </c>
      <c r="H496" s="111">
        <v>321464.51530000003</v>
      </c>
    </row>
    <row r="497" spans="1:8" s="4" customFormat="1" ht="12.75">
      <c r="A497" s="107"/>
      <c r="B497" s="107"/>
      <c r="C497" s="107" t="s">
        <v>624</v>
      </c>
      <c r="D497" s="107"/>
      <c r="E497" s="107"/>
      <c r="F497" s="108" t="s">
        <v>625</v>
      </c>
      <c r="G497" s="109">
        <v>36072897.200000003</v>
      </c>
      <c r="H497" s="110">
        <v>35072863.142300002</v>
      </c>
    </row>
    <row r="498" spans="1:8" s="4" customFormat="1" ht="25.5">
      <c r="A498" s="5"/>
      <c r="B498" s="5"/>
      <c r="C498" s="5"/>
      <c r="D498" s="5" t="s">
        <v>953</v>
      </c>
      <c r="E498" s="5"/>
      <c r="F498" s="13" t="s">
        <v>626</v>
      </c>
      <c r="G498" s="12">
        <v>33467370.800000001</v>
      </c>
      <c r="H498" s="111">
        <v>33080214.0306</v>
      </c>
    </row>
    <row r="499" spans="1:8" s="4" customFormat="1" ht="38.25">
      <c r="A499" s="5"/>
      <c r="B499" s="5"/>
      <c r="C499" s="5"/>
      <c r="D499" s="5" t="s">
        <v>958</v>
      </c>
      <c r="E499" s="5"/>
      <c r="F499" s="13" t="s">
        <v>1941</v>
      </c>
      <c r="G499" s="12">
        <v>2605526.4</v>
      </c>
      <c r="H499" s="111">
        <v>1992649.1118000001</v>
      </c>
    </row>
    <row r="500" spans="1:8" s="4" customFormat="1" ht="12.75">
      <c r="A500" s="5"/>
      <c r="B500" s="5"/>
      <c r="C500" s="5"/>
      <c r="D500" s="5"/>
      <c r="E500" s="5" t="s">
        <v>1018</v>
      </c>
      <c r="F500" s="13" t="s">
        <v>663</v>
      </c>
      <c r="G500" s="12">
        <v>2604571.4</v>
      </c>
      <c r="H500" s="111">
        <v>1991694.1118000001</v>
      </c>
    </row>
    <row r="501" spans="1:8" s="4" customFormat="1" ht="12.75">
      <c r="A501" s="5"/>
      <c r="B501" s="5"/>
      <c r="C501" s="5"/>
      <c r="D501" s="5"/>
      <c r="E501" s="5" t="s">
        <v>1048</v>
      </c>
      <c r="F501" s="13" t="s">
        <v>1143</v>
      </c>
      <c r="G501" s="12">
        <v>955</v>
      </c>
      <c r="H501" s="111">
        <v>955</v>
      </c>
    </row>
    <row r="502" spans="1:8" s="4" customFormat="1" ht="25.5">
      <c r="A502" s="107"/>
      <c r="B502" s="107"/>
      <c r="C502" s="107" t="s">
        <v>627</v>
      </c>
      <c r="D502" s="107"/>
      <c r="E502" s="107"/>
      <c r="F502" s="108" t="s">
        <v>628</v>
      </c>
      <c r="G502" s="109">
        <v>18952573.199999999</v>
      </c>
      <c r="H502" s="110">
        <v>18671585.738000002</v>
      </c>
    </row>
    <row r="503" spans="1:8" s="4" customFormat="1" ht="25.5">
      <c r="A503" s="5"/>
      <c r="B503" s="5"/>
      <c r="C503" s="5"/>
      <c r="D503" s="5" t="s">
        <v>887</v>
      </c>
      <c r="E503" s="5"/>
      <c r="F503" s="13" t="s">
        <v>626</v>
      </c>
      <c r="G503" s="12">
        <v>17965301.199999999</v>
      </c>
      <c r="H503" s="111">
        <v>17960920.8807</v>
      </c>
    </row>
    <row r="504" spans="1:8" s="4" customFormat="1" ht="38.25">
      <c r="A504" s="5"/>
      <c r="B504" s="5"/>
      <c r="C504" s="5"/>
      <c r="D504" s="5" t="s">
        <v>979</v>
      </c>
      <c r="E504" s="5"/>
      <c r="F504" s="13" t="s">
        <v>1941</v>
      </c>
      <c r="G504" s="12">
        <v>987272</v>
      </c>
      <c r="H504" s="111">
        <v>710664.85739999998</v>
      </c>
    </row>
    <row r="505" spans="1:8" s="4" customFormat="1" ht="12.75">
      <c r="A505" s="5"/>
      <c r="B505" s="5"/>
      <c r="C505" s="5"/>
      <c r="D505" s="5"/>
      <c r="E505" s="5" t="s">
        <v>1018</v>
      </c>
      <c r="F505" s="13" t="s">
        <v>663</v>
      </c>
      <c r="G505" s="12">
        <v>987272</v>
      </c>
      <c r="H505" s="111">
        <v>710664.85739999998</v>
      </c>
    </row>
    <row r="506" spans="1:8" s="4" customFormat="1" ht="12.75">
      <c r="A506" s="103"/>
      <c r="B506" s="103" t="s">
        <v>1165</v>
      </c>
      <c r="C506" s="103"/>
      <c r="D506" s="103"/>
      <c r="E506" s="103"/>
      <c r="F506" s="104" t="s">
        <v>629</v>
      </c>
      <c r="G506" s="105">
        <v>560011870.39999998</v>
      </c>
      <c r="H506" s="106">
        <v>558710925.2471</v>
      </c>
    </row>
    <row r="507" spans="1:8" s="4" customFormat="1" ht="25.5">
      <c r="A507" s="107"/>
      <c r="B507" s="107"/>
      <c r="C507" s="107" t="s">
        <v>936</v>
      </c>
      <c r="D507" s="107"/>
      <c r="E507" s="107"/>
      <c r="F507" s="108" t="s">
        <v>937</v>
      </c>
      <c r="G507" s="109">
        <v>571084.9</v>
      </c>
      <c r="H507" s="110">
        <v>567053.79180000001</v>
      </c>
    </row>
    <row r="508" spans="1:8" s="4" customFormat="1" ht="25.5">
      <c r="A508" s="5"/>
      <c r="B508" s="5"/>
      <c r="C508" s="5"/>
      <c r="D508" s="5" t="s">
        <v>889</v>
      </c>
      <c r="E508" s="5"/>
      <c r="F508" s="13" t="s">
        <v>630</v>
      </c>
      <c r="G508" s="12">
        <v>571084.9</v>
      </c>
      <c r="H508" s="111">
        <v>567053.79180000001</v>
      </c>
    </row>
    <row r="509" spans="1:8" s="4" customFormat="1" ht="12.75">
      <c r="A509" s="107"/>
      <c r="B509" s="107"/>
      <c r="C509" s="107" t="s">
        <v>631</v>
      </c>
      <c r="D509" s="107"/>
      <c r="E509" s="107"/>
      <c r="F509" s="108" t="s">
        <v>632</v>
      </c>
      <c r="G509" s="109">
        <v>1736146</v>
      </c>
      <c r="H509" s="110">
        <v>1736124.9798000001</v>
      </c>
    </row>
    <row r="510" spans="1:8" s="4" customFormat="1" ht="12.75">
      <c r="A510" s="5"/>
      <c r="B510" s="5"/>
      <c r="C510" s="5"/>
      <c r="D510" s="5" t="s">
        <v>887</v>
      </c>
      <c r="E510" s="5"/>
      <c r="F510" s="13" t="s">
        <v>633</v>
      </c>
      <c r="G510" s="12">
        <v>1736146</v>
      </c>
      <c r="H510" s="111">
        <v>1736124.9798000001</v>
      </c>
    </row>
    <row r="511" spans="1:8" s="4" customFormat="1" ht="12.75">
      <c r="A511" s="107"/>
      <c r="B511" s="107"/>
      <c r="C511" s="107" t="s">
        <v>1103</v>
      </c>
      <c r="D511" s="107"/>
      <c r="E511" s="107"/>
      <c r="F511" s="108" t="s">
        <v>1104</v>
      </c>
      <c r="G511" s="109">
        <v>243020</v>
      </c>
      <c r="H511" s="110">
        <v>243019.9982</v>
      </c>
    </row>
    <row r="512" spans="1:8" s="4" customFormat="1" ht="25.5">
      <c r="A512" s="5"/>
      <c r="B512" s="5"/>
      <c r="C512" s="5"/>
      <c r="D512" s="5" t="s">
        <v>889</v>
      </c>
      <c r="E512" s="5"/>
      <c r="F512" s="13" t="s">
        <v>634</v>
      </c>
      <c r="G512" s="12">
        <v>243020</v>
      </c>
      <c r="H512" s="111">
        <v>243019.9982</v>
      </c>
    </row>
    <row r="513" spans="1:8" s="4" customFormat="1" ht="12.75">
      <c r="A513" s="107"/>
      <c r="B513" s="107"/>
      <c r="C513" s="107" t="s">
        <v>1045</v>
      </c>
      <c r="D513" s="107"/>
      <c r="E513" s="107"/>
      <c r="F513" s="108" t="s">
        <v>1046</v>
      </c>
      <c r="G513" s="109">
        <v>43224593</v>
      </c>
      <c r="H513" s="110">
        <v>43222193.075599998</v>
      </c>
    </row>
    <row r="514" spans="1:8" s="4" customFormat="1" ht="12.75">
      <c r="A514" s="5"/>
      <c r="B514" s="5"/>
      <c r="C514" s="5"/>
      <c r="D514" s="5" t="s">
        <v>953</v>
      </c>
      <c r="E514" s="5"/>
      <c r="F514" s="13" t="s">
        <v>635</v>
      </c>
      <c r="G514" s="12">
        <v>10016343</v>
      </c>
      <c r="H514" s="111">
        <v>10013943.0756</v>
      </c>
    </row>
    <row r="515" spans="1:8" s="4" customFormat="1" ht="25.5">
      <c r="A515" s="5"/>
      <c r="B515" s="5"/>
      <c r="C515" s="5"/>
      <c r="D515" s="5"/>
      <c r="E515" s="5" t="s">
        <v>933</v>
      </c>
      <c r="F515" s="13" t="s">
        <v>1942</v>
      </c>
      <c r="G515" s="12">
        <v>3172649</v>
      </c>
      <c r="H515" s="111">
        <v>3172587.9515</v>
      </c>
    </row>
    <row r="516" spans="1:8" s="4" customFormat="1" ht="25.5">
      <c r="A516" s="5"/>
      <c r="B516" s="5"/>
      <c r="C516" s="5"/>
      <c r="D516" s="5"/>
      <c r="E516" s="5" t="s">
        <v>876</v>
      </c>
      <c r="F516" s="13" t="s">
        <v>1943</v>
      </c>
      <c r="G516" s="12">
        <v>6843694</v>
      </c>
      <c r="H516" s="111">
        <v>6841355.1239999998</v>
      </c>
    </row>
    <row r="517" spans="1:8" s="4" customFormat="1" ht="25.5">
      <c r="A517" s="5"/>
      <c r="B517" s="5"/>
      <c r="C517" s="5"/>
      <c r="D517" s="5" t="s">
        <v>793</v>
      </c>
      <c r="E517" s="5"/>
      <c r="F517" s="13" t="s">
        <v>174</v>
      </c>
      <c r="G517" s="12">
        <v>33208250</v>
      </c>
      <c r="H517" s="111">
        <v>33208250</v>
      </c>
    </row>
    <row r="518" spans="1:8" s="4" customFormat="1" ht="25.5">
      <c r="A518" s="107"/>
      <c r="B518" s="107"/>
      <c r="C518" s="107" t="s">
        <v>636</v>
      </c>
      <c r="D518" s="107"/>
      <c r="E518" s="107"/>
      <c r="F518" s="108" t="s">
        <v>637</v>
      </c>
      <c r="G518" s="109">
        <v>19390812</v>
      </c>
      <c r="H518" s="110">
        <v>19387997.596000001</v>
      </c>
    </row>
    <row r="519" spans="1:8" s="4" customFormat="1" ht="25.5">
      <c r="A519" s="5"/>
      <c r="B519" s="5"/>
      <c r="C519" s="5"/>
      <c r="D519" s="5" t="s">
        <v>891</v>
      </c>
      <c r="E519" s="5"/>
      <c r="F519" s="13" t="s">
        <v>638</v>
      </c>
      <c r="G519" s="12">
        <v>16916122</v>
      </c>
      <c r="H519" s="111">
        <v>16913691.528200001</v>
      </c>
    </row>
    <row r="520" spans="1:8" s="4" customFormat="1" ht="25.5">
      <c r="A520" s="5"/>
      <c r="B520" s="5"/>
      <c r="C520" s="5"/>
      <c r="D520" s="5" t="s">
        <v>1038</v>
      </c>
      <c r="E520" s="5"/>
      <c r="F520" s="13" t="s">
        <v>639</v>
      </c>
      <c r="G520" s="12">
        <v>2474690</v>
      </c>
      <c r="H520" s="111">
        <v>2474306.0677999998</v>
      </c>
    </row>
    <row r="521" spans="1:8" s="4" customFormat="1" ht="12.75">
      <c r="A521" s="5"/>
      <c r="B521" s="5"/>
      <c r="C521" s="5"/>
      <c r="D521" s="5"/>
      <c r="E521" s="5" t="s">
        <v>1018</v>
      </c>
      <c r="F521" s="13" t="s">
        <v>663</v>
      </c>
      <c r="G521" s="12">
        <v>2228</v>
      </c>
      <c r="H521" s="111">
        <v>2148.0810000000001</v>
      </c>
    </row>
    <row r="522" spans="1:8" s="4" customFormat="1" ht="12.75">
      <c r="A522" s="5"/>
      <c r="B522" s="5"/>
      <c r="C522" s="5"/>
      <c r="D522" s="5"/>
      <c r="E522" s="5" t="s">
        <v>1048</v>
      </c>
      <c r="F522" s="13" t="s">
        <v>1143</v>
      </c>
      <c r="G522" s="12">
        <v>1459856</v>
      </c>
      <c r="H522" s="111">
        <v>1459830.3570999999</v>
      </c>
    </row>
    <row r="523" spans="1:8" s="4" customFormat="1" ht="12.75">
      <c r="A523" s="107"/>
      <c r="B523" s="107"/>
      <c r="C523" s="107" t="s">
        <v>640</v>
      </c>
      <c r="D523" s="107"/>
      <c r="E523" s="107"/>
      <c r="F523" s="108" t="s">
        <v>641</v>
      </c>
      <c r="G523" s="109">
        <v>23586965.699999999</v>
      </c>
      <c r="H523" s="110">
        <v>23523225.008000001</v>
      </c>
    </row>
    <row r="524" spans="1:8" s="4" customFormat="1" ht="25.5">
      <c r="A524" s="5"/>
      <c r="B524" s="5"/>
      <c r="C524" s="5"/>
      <c r="D524" s="5" t="s">
        <v>887</v>
      </c>
      <c r="E524" s="5"/>
      <c r="F524" s="13" t="s">
        <v>642</v>
      </c>
      <c r="G524" s="12">
        <v>13053736.199999999</v>
      </c>
      <c r="H524" s="111">
        <v>12998018.5909</v>
      </c>
    </row>
    <row r="525" spans="1:8" s="4" customFormat="1" ht="25.5">
      <c r="A525" s="5"/>
      <c r="B525" s="5"/>
      <c r="C525" s="5"/>
      <c r="D525" s="5" t="s">
        <v>891</v>
      </c>
      <c r="E525" s="5"/>
      <c r="F525" s="13" t="s">
        <v>643</v>
      </c>
      <c r="G525" s="12">
        <v>10533229.5</v>
      </c>
      <c r="H525" s="111">
        <v>10525206.417099999</v>
      </c>
    </row>
    <row r="526" spans="1:8" s="4" customFormat="1" ht="25.5">
      <c r="A526" s="107"/>
      <c r="B526" s="107"/>
      <c r="C526" s="107" t="s">
        <v>644</v>
      </c>
      <c r="D526" s="107"/>
      <c r="E526" s="107"/>
      <c r="F526" s="108" t="s">
        <v>645</v>
      </c>
      <c r="G526" s="109">
        <v>952161</v>
      </c>
      <c r="H526" s="110">
        <v>952159.94799999997</v>
      </c>
    </row>
    <row r="527" spans="1:8" s="4" customFormat="1" ht="25.5">
      <c r="A527" s="5"/>
      <c r="B527" s="5"/>
      <c r="C527" s="5"/>
      <c r="D527" s="5" t="s">
        <v>891</v>
      </c>
      <c r="E527" s="5"/>
      <c r="F527" s="13" t="s">
        <v>638</v>
      </c>
      <c r="G527" s="12">
        <v>952161</v>
      </c>
      <c r="H527" s="111">
        <v>952159.94799999997</v>
      </c>
    </row>
    <row r="528" spans="1:8" s="4" customFormat="1" ht="25.5">
      <c r="A528" s="107"/>
      <c r="B528" s="107"/>
      <c r="C528" s="107" t="s">
        <v>646</v>
      </c>
      <c r="D528" s="107"/>
      <c r="E528" s="107"/>
      <c r="F528" s="108" t="s">
        <v>647</v>
      </c>
      <c r="G528" s="109">
        <v>40393630</v>
      </c>
      <c r="H528" s="110">
        <v>40136824.917000003</v>
      </c>
    </row>
    <row r="529" spans="1:8" s="4" customFormat="1" ht="12.75">
      <c r="A529" s="5"/>
      <c r="B529" s="5"/>
      <c r="C529" s="5"/>
      <c r="D529" s="5" t="s">
        <v>887</v>
      </c>
      <c r="E529" s="5"/>
      <c r="F529" s="13" t="s">
        <v>648</v>
      </c>
      <c r="G529" s="12">
        <v>35750581</v>
      </c>
      <c r="H529" s="111">
        <v>35724317.277800001</v>
      </c>
    </row>
    <row r="530" spans="1:8" s="4" customFormat="1" ht="25.5">
      <c r="A530" s="5"/>
      <c r="B530" s="5"/>
      <c r="C530" s="5"/>
      <c r="D530" s="5" t="s">
        <v>899</v>
      </c>
      <c r="E530" s="5"/>
      <c r="F530" s="13" t="s">
        <v>649</v>
      </c>
      <c r="G530" s="12">
        <v>1937687</v>
      </c>
      <c r="H530" s="111">
        <v>1937378.91</v>
      </c>
    </row>
    <row r="531" spans="1:8" s="4" customFormat="1" ht="25.5">
      <c r="A531" s="5"/>
      <c r="B531" s="5"/>
      <c r="C531" s="5"/>
      <c r="D531" s="5" t="s">
        <v>889</v>
      </c>
      <c r="E531" s="5"/>
      <c r="F531" s="13" t="s">
        <v>643</v>
      </c>
      <c r="G531" s="12">
        <v>347125</v>
      </c>
      <c r="H531" s="111">
        <v>346995.05249999999</v>
      </c>
    </row>
    <row r="532" spans="1:8" s="4" customFormat="1" ht="12.75">
      <c r="A532" s="5"/>
      <c r="B532" s="5"/>
      <c r="C532" s="5"/>
      <c r="D532" s="5" t="s">
        <v>966</v>
      </c>
      <c r="E532" s="5"/>
      <c r="F532" s="13" t="s">
        <v>650</v>
      </c>
      <c r="G532" s="12">
        <v>2358237</v>
      </c>
      <c r="H532" s="111">
        <v>2128133.6767000002</v>
      </c>
    </row>
    <row r="533" spans="1:8" s="4" customFormat="1" ht="12.75">
      <c r="A533" s="107"/>
      <c r="B533" s="107"/>
      <c r="C533" s="107" t="s">
        <v>1944</v>
      </c>
      <c r="D533" s="107"/>
      <c r="E533" s="107"/>
      <c r="F533" s="108" t="s">
        <v>1945</v>
      </c>
      <c r="G533" s="109">
        <v>1724239</v>
      </c>
      <c r="H533" s="110">
        <v>1724239</v>
      </c>
    </row>
    <row r="534" spans="1:8" s="4" customFormat="1" ht="25.5">
      <c r="A534" s="5"/>
      <c r="B534" s="5"/>
      <c r="C534" s="5"/>
      <c r="D534" s="5" t="s">
        <v>891</v>
      </c>
      <c r="E534" s="5"/>
      <c r="F534" s="13" t="s">
        <v>638</v>
      </c>
      <c r="G534" s="12">
        <v>1387943</v>
      </c>
      <c r="H534" s="111">
        <v>1387943</v>
      </c>
    </row>
    <row r="535" spans="1:8" s="4" customFormat="1" ht="25.5">
      <c r="A535" s="5"/>
      <c r="B535" s="5"/>
      <c r="C535" s="5"/>
      <c r="D535" s="5" t="s">
        <v>1038</v>
      </c>
      <c r="E535" s="5"/>
      <c r="F535" s="13" t="s">
        <v>639</v>
      </c>
      <c r="G535" s="12">
        <v>336296</v>
      </c>
      <c r="H535" s="111">
        <v>336296</v>
      </c>
    </row>
    <row r="536" spans="1:8" s="4" customFormat="1" ht="12.75">
      <c r="A536" s="107"/>
      <c r="B536" s="107"/>
      <c r="C536" s="107" t="s">
        <v>624</v>
      </c>
      <c r="D536" s="107"/>
      <c r="E536" s="107"/>
      <c r="F536" s="108" t="s">
        <v>625</v>
      </c>
      <c r="G536" s="109">
        <v>281010869.60000002</v>
      </c>
      <c r="H536" s="110">
        <v>280262075.39990002</v>
      </c>
    </row>
    <row r="537" spans="1:8" s="4" customFormat="1" ht="12.75">
      <c r="A537" s="5"/>
      <c r="B537" s="5"/>
      <c r="C537" s="5"/>
      <c r="D537" s="5" t="s">
        <v>887</v>
      </c>
      <c r="E537" s="5"/>
      <c r="F537" s="13" t="s">
        <v>648</v>
      </c>
      <c r="G537" s="12">
        <v>270822874.30000001</v>
      </c>
      <c r="H537" s="111">
        <v>270077430.65170002</v>
      </c>
    </row>
    <row r="538" spans="1:8" s="4" customFormat="1" ht="12.75">
      <c r="A538" s="5"/>
      <c r="B538" s="5"/>
      <c r="C538" s="5"/>
      <c r="D538" s="5" t="s">
        <v>891</v>
      </c>
      <c r="E538" s="5"/>
      <c r="F538" s="13" t="s">
        <v>650</v>
      </c>
      <c r="G538" s="12">
        <v>10187995.300000001</v>
      </c>
      <c r="H538" s="111">
        <v>10184644.748199999</v>
      </c>
    </row>
    <row r="539" spans="1:8" s="4" customFormat="1" ht="25.5">
      <c r="A539" s="107"/>
      <c r="B539" s="107"/>
      <c r="C539" s="107" t="s">
        <v>627</v>
      </c>
      <c r="D539" s="107"/>
      <c r="E539" s="107"/>
      <c r="F539" s="108" t="s">
        <v>628</v>
      </c>
      <c r="G539" s="109">
        <v>147178349.19999999</v>
      </c>
      <c r="H539" s="110">
        <v>146956011.53279999</v>
      </c>
    </row>
    <row r="540" spans="1:8" s="4" customFormat="1" ht="12.75">
      <c r="A540" s="5"/>
      <c r="B540" s="5"/>
      <c r="C540" s="5"/>
      <c r="D540" s="5" t="s">
        <v>899</v>
      </c>
      <c r="E540" s="5"/>
      <c r="F540" s="13" t="s">
        <v>648</v>
      </c>
      <c r="G540" s="12">
        <v>143314248.40000001</v>
      </c>
      <c r="H540" s="111">
        <v>143101352.7428</v>
      </c>
    </row>
    <row r="541" spans="1:8" s="4" customFormat="1" ht="12.75">
      <c r="A541" s="5"/>
      <c r="B541" s="5"/>
      <c r="C541" s="5"/>
      <c r="D541" s="5" t="s">
        <v>889</v>
      </c>
      <c r="E541" s="5"/>
      <c r="F541" s="13" t="s">
        <v>651</v>
      </c>
      <c r="G541" s="12">
        <v>3864100.8</v>
      </c>
      <c r="H541" s="111">
        <v>3854658.79</v>
      </c>
    </row>
    <row r="542" spans="1:8" s="4" customFormat="1" ht="12.75">
      <c r="A542" s="103"/>
      <c r="B542" s="103" t="s">
        <v>1170</v>
      </c>
      <c r="C542" s="103"/>
      <c r="D542" s="103"/>
      <c r="E542" s="103"/>
      <c r="F542" s="104" t="s">
        <v>652</v>
      </c>
      <c r="G542" s="105">
        <v>65172302.799999997</v>
      </c>
      <c r="H542" s="106">
        <v>64715382.5383</v>
      </c>
    </row>
    <row r="543" spans="1:8" s="4" customFormat="1" ht="12.75">
      <c r="A543" s="107"/>
      <c r="B543" s="107"/>
      <c r="C543" s="107" t="s">
        <v>631</v>
      </c>
      <c r="D543" s="107"/>
      <c r="E543" s="107"/>
      <c r="F543" s="108" t="s">
        <v>632</v>
      </c>
      <c r="G543" s="109">
        <v>281047</v>
      </c>
      <c r="H543" s="110">
        <v>281047</v>
      </c>
    </row>
    <row r="544" spans="1:8" s="4" customFormat="1" ht="38.25">
      <c r="A544" s="5"/>
      <c r="B544" s="5"/>
      <c r="C544" s="5"/>
      <c r="D544" s="5" t="s">
        <v>899</v>
      </c>
      <c r="E544" s="5"/>
      <c r="F544" s="13" t="s">
        <v>1946</v>
      </c>
      <c r="G544" s="12">
        <v>281047</v>
      </c>
      <c r="H544" s="111">
        <v>281047</v>
      </c>
    </row>
    <row r="545" spans="1:8" s="4" customFormat="1" ht="12.75">
      <c r="A545" s="107"/>
      <c r="B545" s="107"/>
      <c r="C545" s="107" t="s">
        <v>1103</v>
      </c>
      <c r="D545" s="107"/>
      <c r="E545" s="107"/>
      <c r="F545" s="108" t="s">
        <v>1104</v>
      </c>
      <c r="G545" s="109">
        <v>542969</v>
      </c>
      <c r="H545" s="110">
        <v>542968.90659999999</v>
      </c>
    </row>
    <row r="546" spans="1:8" s="4" customFormat="1" ht="25.5">
      <c r="A546" s="5"/>
      <c r="B546" s="5"/>
      <c r="C546" s="5"/>
      <c r="D546" s="5" t="s">
        <v>955</v>
      </c>
      <c r="E546" s="5"/>
      <c r="F546" s="13" t="s">
        <v>653</v>
      </c>
      <c r="G546" s="12">
        <v>542969</v>
      </c>
      <c r="H546" s="111">
        <v>542968.90659999999</v>
      </c>
    </row>
    <row r="547" spans="1:8" s="4" customFormat="1" ht="12.75">
      <c r="A547" s="107"/>
      <c r="B547" s="107"/>
      <c r="C547" s="107" t="s">
        <v>1045</v>
      </c>
      <c r="D547" s="107"/>
      <c r="E547" s="107"/>
      <c r="F547" s="108" t="s">
        <v>1046</v>
      </c>
      <c r="G547" s="109">
        <v>3362220</v>
      </c>
      <c r="H547" s="110">
        <v>2945181.9301999998</v>
      </c>
    </row>
    <row r="548" spans="1:8" s="4" customFormat="1" ht="38.25">
      <c r="A548" s="5"/>
      <c r="B548" s="5"/>
      <c r="C548" s="5"/>
      <c r="D548" s="5" t="s">
        <v>885</v>
      </c>
      <c r="E548" s="5"/>
      <c r="F548" s="13" t="s">
        <v>1947</v>
      </c>
      <c r="G548" s="12">
        <v>1965499</v>
      </c>
      <c r="H548" s="111">
        <v>1935480.0730000001</v>
      </c>
    </row>
    <row r="549" spans="1:8" s="4" customFormat="1" ht="38.25">
      <c r="A549" s="5"/>
      <c r="B549" s="5"/>
      <c r="C549" s="5"/>
      <c r="D549" s="5" t="s">
        <v>989</v>
      </c>
      <c r="E549" s="5"/>
      <c r="F549" s="13" t="s">
        <v>1948</v>
      </c>
      <c r="G549" s="12">
        <v>1004000</v>
      </c>
      <c r="H549" s="111">
        <v>1004000</v>
      </c>
    </row>
    <row r="550" spans="1:8" s="4" customFormat="1" ht="25.5">
      <c r="A550" s="5"/>
      <c r="B550" s="5"/>
      <c r="C550" s="5"/>
      <c r="D550" s="5"/>
      <c r="E550" s="5" t="s">
        <v>933</v>
      </c>
      <c r="F550" s="13" t="s">
        <v>1949</v>
      </c>
      <c r="G550" s="12">
        <v>54928</v>
      </c>
      <c r="H550" s="111">
        <v>54928</v>
      </c>
    </row>
    <row r="551" spans="1:8" s="4" customFormat="1" ht="12.75">
      <c r="A551" s="5"/>
      <c r="B551" s="5"/>
      <c r="C551" s="5"/>
      <c r="D551" s="5"/>
      <c r="E551" s="5" t="s">
        <v>876</v>
      </c>
      <c r="F551" s="13" t="s">
        <v>1950</v>
      </c>
      <c r="G551" s="12">
        <v>949072</v>
      </c>
      <c r="H551" s="111">
        <v>949072</v>
      </c>
    </row>
    <row r="552" spans="1:8" s="4" customFormat="1" ht="25.5">
      <c r="A552" s="5"/>
      <c r="B552" s="5"/>
      <c r="C552" s="5"/>
      <c r="D552" s="5" t="s">
        <v>656</v>
      </c>
      <c r="E552" s="5"/>
      <c r="F552" s="13" t="s">
        <v>657</v>
      </c>
      <c r="G552" s="12">
        <v>392721</v>
      </c>
      <c r="H552" s="111">
        <v>5701.8572000000004</v>
      </c>
    </row>
    <row r="553" spans="1:8" s="4" customFormat="1" ht="12.75">
      <c r="A553" s="5"/>
      <c r="B553" s="5"/>
      <c r="C553" s="5"/>
      <c r="D553" s="5"/>
      <c r="E553" s="5" t="s">
        <v>899</v>
      </c>
      <c r="F553" s="13" t="s">
        <v>1005</v>
      </c>
      <c r="G553" s="12">
        <v>345594</v>
      </c>
      <c r="H553" s="111">
        <v>5678</v>
      </c>
    </row>
    <row r="554" spans="1:8" s="4" customFormat="1" ht="12.75">
      <c r="A554" s="5"/>
      <c r="B554" s="5"/>
      <c r="C554" s="5"/>
      <c r="D554" s="5"/>
      <c r="E554" s="5" t="s">
        <v>972</v>
      </c>
      <c r="F554" s="13" t="s">
        <v>1951</v>
      </c>
      <c r="G554" s="12">
        <v>47127</v>
      </c>
      <c r="H554" s="111">
        <v>23.857150000000001</v>
      </c>
    </row>
    <row r="555" spans="1:8" s="4" customFormat="1" ht="12.75">
      <c r="A555" s="107"/>
      <c r="B555" s="107"/>
      <c r="C555" s="107" t="s">
        <v>658</v>
      </c>
      <c r="D555" s="107"/>
      <c r="E555" s="107"/>
      <c r="F555" s="108" t="s">
        <v>659</v>
      </c>
      <c r="G555" s="109">
        <v>558147</v>
      </c>
      <c r="H555" s="110">
        <v>555823.26950000005</v>
      </c>
    </row>
    <row r="556" spans="1:8" s="1105" customFormat="1" ht="38.25">
      <c r="A556" s="1102"/>
      <c r="B556" s="1102"/>
      <c r="C556" s="1102"/>
      <c r="D556" s="1102" t="s">
        <v>885</v>
      </c>
      <c r="E556" s="1102"/>
      <c r="F556" s="1103" t="s">
        <v>1947</v>
      </c>
      <c r="G556" s="1104">
        <v>558147</v>
      </c>
      <c r="H556" s="1104">
        <v>555823.26950000005</v>
      </c>
    </row>
    <row r="557" spans="1:8" s="4" customFormat="1" ht="12.75">
      <c r="A557" s="107"/>
      <c r="B557" s="107"/>
      <c r="C557" s="107" t="s">
        <v>661</v>
      </c>
      <c r="D557" s="107"/>
      <c r="E557" s="107"/>
      <c r="F557" s="108" t="s">
        <v>662</v>
      </c>
      <c r="G557" s="109">
        <v>3108286</v>
      </c>
      <c r="H557" s="110">
        <v>3108284.8036000002</v>
      </c>
    </row>
    <row r="558" spans="1:8" s="4" customFormat="1" ht="25.5">
      <c r="A558" s="5"/>
      <c r="B558" s="5"/>
      <c r="C558" s="5"/>
      <c r="D558" s="5" t="s">
        <v>660</v>
      </c>
      <c r="E558" s="5"/>
      <c r="F558" s="13" t="s">
        <v>653</v>
      </c>
      <c r="G558" s="12">
        <v>2791386</v>
      </c>
      <c r="H558" s="111">
        <v>2791384.8045999999</v>
      </c>
    </row>
    <row r="559" spans="1:8" s="4" customFormat="1" ht="38.25">
      <c r="A559" s="5"/>
      <c r="B559" s="5"/>
      <c r="C559" s="5"/>
      <c r="D559" s="5" t="s">
        <v>1059</v>
      </c>
      <c r="E559" s="5"/>
      <c r="F559" s="13" t="s">
        <v>654</v>
      </c>
      <c r="G559" s="12">
        <v>316900</v>
      </c>
      <c r="H559" s="111">
        <v>316899.99900000001</v>
      </c>
    </row>
    <row r="560" spans="1:8" s="4" customFormat="1" ht="12.75">
      <c r="A560" s="5"/>
      <c r="B560" s="5"/>
      <c r="C560" s="5"/>
      <c r="D560" s="5"/>
      <c r="E560" s="5" t="s">
        <v>1048</v>
      </c>
      <c r="F560" s="13" t="s">
        <v>1143</v>
      </c>
      <c r="G560" s="12">
        <v>316900</v>
      </c>
      <c r="H560" s="111">
        <v>316899.99900000001</v>
      </c>
    </row>
    <row r="561" spans="1:8" s="4" customFormat="1" ht="12.75">
      <c r="A561" s="107"/>
      <c r="B561" s="107"/>
      <c r="C561" s="107" t="s">
        <v>640</v>
      </c>
      <c r="D561" s="107"/>
      <c r="E561" s="107"/>
      <c r="F561" s="108" t="s">
        <v>641</v>
      </c>
      <c r="G561" s="109">
        <v>48702383.600000001</v>
      </c>
      <c r="H561" s="110">
        <v>48666354.956100002</v>
      </c>
    </row>
    <row r="562" spans="1:8" s="4" customFormat="1" ht="25.5">
      <c r="A562" s="5"/>
      <c r="B562" s="5"/>
      <c r="C562" s="5"/>
      <c r="D562" s="5" t="s">
        <v>941</v>
      </c>
      <c r="E562" s="5"/>
      <c r="F562" s="13" t="s">
        <v>664</v>
      </c>
      <c r="G562" s="12">
        <v>44721957.600000001</v>
      </c>
      <c r="H562" s="111">
        <v>44696853.2641</v>
      </c>
    </row>
    <row r="563" spans="1:8" s="4" customFormat="1" ht="25.5">
      <c r="A563" s="5"/>
      <c r="B563" s="5"/>
      <c r="C563" s="5"/>
      <c r="D563" s="5" t="s">
        <v>979</v>
      </c>
      <c r="E563" s="5"/>
      <c r="F563" s="13" t="s">
        <v>665</v>
      </c>
      <c r="G563" s="12">
        <v>2970655</v>
      </c>
      <c r="H563" s="111">
        <v>2970607.5765</v>
      </c>
    </row>
    <row r="564" spans="1:8" s="4" customFormat="1" ht="38.25">
      <c r="A564" s="5"/>
      <c r="B564" s="5"/>
      <c r="C564" s="5"/>
      <c r="D564" s="5" t="s">
        <v>266</v>
      </c>
      <c r="E564" s="5"/>
      <c r="F564" s="13" t="s">
        <v>1952</v>
      </c>
      <c r="G564" s="12">
        <v>636931</v>
      </c>
      <c r="H564" s="111">
        <v>634119.57680000004</v>
      </c>
    </row>
    <row r="565" spans="1:8" s="4" customFormat="1" ht="12.75">
      <c r="A565" s="5"/>
      <c r="B565" s="5"/>
      <c r="C565" s="5"/>
      <c r="D565" s="5"/>
      <c r="E565" s="5" t="s">
        <v>1018</v>
      </c>
      <c r="F565" s="13" t="s">
        <v>663</v>
      </c>
      <c r="G565" s="12">
        <v>575000</v>
      </c>
      <c r="H565" s="111">
        <v>572509.03579999995</v>
      </c>
    </row>
    <row r="566" spans="1:8" s="4" customFormat="1" ht="12.75">
      <c r="A566" s="5"/>
      <c r="B566" s="5"/>
      <c r="C566" s="5"/>
      <c r="D566" s="5"/>
      <c r="E566" s="5" t="s">
        <v>1048</v>
      </c>
      <c r="F566" s="13" t="s">
        <v>1143</v>
      </c>
      <c r="G566" s="12">
        <v>61931</v>
      </c>
      <c r="H566" s="111">
        <v>61610.540999999997</v>
      </c>
    </row>
    <row r="567" spans="1:8" s="4" customFormat="1" ht="38.25">
      <c r="A567" s="5"/>
      <c r="B567" s="5"/>
      <c r="C567" s="5"/>
      <c r="D567" s="5" t="s">
        <v>615</v>
      </c>
      <c r="E567" s="5"/>
      <c r="F567" s="13" t="s">
        <v>1953</v>
      </c>
      <c r="G567" s="12">
        <v>372840</v>
      </c>
      <c r="H567" s="111">
        <v>364774.53869999998</v>
      </c>
    </row>
    <row r="568" spans="1:8" s="4" customFormat="1" ht="12.75">
      <c r="A568" s="5"/>
      <c r="B568" s="5"/>
      <c r="C568" s="5"/>
      <c r="D568" s="5"/>
      <c r="E568" s="5" t="s">
        <v>1018</v>
      </c>
      <c r="F568" s="13" t="s">
        <v>663</v>
      </c>
      <c r="G568" s="12">
        <v>372840</v>
      </c>
      <c r="H568" s="111">
        <v>364774.53860000003</v>
      </c>
    </row>
    <row r="569" spans="1:8" s="4" customFormat="1" ht="25.5">
      <c r="A569" s="107"/>
      <c r="B569" s="107"/>
      <c r="C569" s="107" t="s">
        <v>666</v>
      </c>
      <c r="D569" s="107"/>
      <c r="E569" s="107"/>
      <c r="F569" s="108" t="s">
        <v>667</v>
      </c>
      <c r="G569" s="109">
        <v>467491</v>
      </c>
      <c r="H569" s="110">
        <v>467491</v>
      </c>
    </row>
    <row r="570" spans="1:8" s="4" customFormat="1" ht="25.5">
      <c r="A570" s="5"/>
      <c r="B570" s="5"/>
      <c r="C570" s="5"/>
      <c r="D570" s="5" t="s">
        <v>660</v>
      </c>
      <c r="E570" s="5"/>
      <c r="F570" s="13" t="s">
        <v>653</v>
      </c>
      <c r="G570" s="12">
        <v>399010</v>
      </c>
      <c r="H570" s="111">
        <v>399010</v>
      </c>
    </row>
    <row r="571" spans="1:8" s="4" customFormat="1" ht="38.25">
      <c r="A571" s="5"/>
      <c r="B571" s="5"/>
      <c r="C571" s="5"/>
      <c r="D571" s="5" t="s">
        <v>1059</v>
      </c>
      <c r="E571" s="5"/>
      <c r="F571" s="13" t="s">
        <v>654</v>
      </c>
      <c r="G571" s="12">
        <v>68481</v>
      </c>
      <c r="H571" s="111">
        <v>68481</v>
      </c>
    </row>
    <row r="572" spans="1:8" s="4" customFormat="1" ht="12.75">
      <c r="A572" s="5"/>
      <c r="B572" s="5"/>
      <c r="C572" s="5"/>
      <c r="D572" s="5"/>
      <c r="E572" s="5" t="s">
        <v>1048</v>
      </c>
      <c r="F572" s="13" t="s">
        <v>1143</v>
      </c>
      <c r="G572" s="12">
        <v>68481</v>
      </c>
      <c r="H572" s="111">
        <v>68481</v>
      </c>
    </row>
    <row r="573" spans="1:8" s="4" customFormat="1" ht="25.5">
      <c r="A573" s="107"/>
      <c r="B573" s="107"/>
      <c r="C573" s="107" t="s">
        <v>646</v>
      </c>
      <c r="D573" s="107"/>
      <c r="E573" s="107"/>
      <c r="F573" s="108" t="s">
        <v>647</v>
      </c>
      <c r="G573" s="109">
        <v>7293411</v>
      </c>
      <c r="H573" s="110">
        <v>7291933.6612</v>
      </c>
    </row>
    <row r="574" spans="1:8" s="4" customFormat="1" ht="12.75">
      <c r="A574" s="5"/>
      <c r="B574" s="5"/>
      <c r="C574" s="5"/>
      <c r="D574" s="5" t="s">
        <v>894</v>
      </c>
      <c r="E574" s="5"/>
      <c r="F574" s="13" t="s">
        <v>668</v>
      </c>
      <c r="G574" s="12">
        <v>12880</v>
      </c>
      <c r="H574" s="111">
        <v>12870.988300000001</v>
      </c>
    </row>
    <row r="575" spans="1:8" s="4" customFormat="1" ht="25.5">
      <c r="A575" s="5"/>
      <c r="B575" s="5"/>
      <c r="C575" s="5"/>
      <c r="D575" s="5" t="s">
        <v>941</v>
      </c>
      <c r="E575" s="5"/>
      <c r="F575" s="13" t="s">
        <v>664</v>
      </c>
      <c r="G575" s="12">
        <v>7081340</v>
      </c>
      <c r="H575" s="111">
        <v>7079985.3706999999</v>
      </c>
    </row>
    <row r="576" spans="1:8" s="4" customFormat="1" ht="38.25">
      <c r="A576" s="5"/>
      <c r="B576" s="5"/>
      <c r="C576" s="5"/>
      <c r="D576" s="5" t="s">
        <v>690</v>
      </c>
      <c r="E576" s="5"/>
      <c r="F576" s="13" t="s">
        <v>1952</v>
      </c>
      <c r="G576" s="12">
        <v>165000</v>
      </c>
      <c r="H576" s="111">
        <v>164999.93799999999</v>
      </c>
    </row>
    <row r="577" spans="1:8" s="4" customFormat="1" ht="12.75">
      <c r="A577" s="5"/>
      <c r="B577" s="5"/>
      <c r="C577" s="5"/>
      <c r="D577" s="5"/>
      <c r="E577" s="5" t="s">
        <v>1018</v>
      </c>
      <c r="F577" s="13" t="s">
        <v>663</v>
      </c>
      <c r="G577" s="12">
        <v>25000</v>
      </c>
      <c r="H577" s="111">
        <v>24999.937999999998</v>
      </c>
    </row>
    <row r="578" spans="1:8" s="4" customFormat="1" ht="12.75">
      <c r="A578" s="5"/>
      <c r="B578" s="5"/>
      <c r="C578" s="5"/>
      <c r="D578" s="5"/>
      <c r="E578" s="5" t="s">
        <v>1048</v>
      </c>
      <c r="F578" s="13" t="s">
        <v>1143</v>
      </c>
      <c r="G578" s="12">
        <v>140000</v>
      </c>
      <c r="H578" s="111">
        <v>140000</v>
      </c>
    </row>
    <row r="579" spans="1:8" s="4" customFormat="1" ht="38.25">
      <c r="A579" s="5"/>
      <c r="B579" s="5"/>
      <c r="C579" s="5"/>
      <c r="D579" s="5" t="s">
        <v>720</v>
      </c>
      <c r="E579" s="5"/>
      <c r="F579" s="13" t="s">
        <v>1953</v>
      </c>
      <c r="G579" s="12">
        <v>34191</v>
      </c>
      <c r="H579" s="111">
        <v>34077.364200000004</v>
      </c>
    </row>
    <row r="580" spans="1:8" s="4" customFormat="1" ht="12.75">
      <c r="A580" s="5"/>
      <c r="B580" s="5"/>
      <c r="C580" s="5"/>
      <c r="D580" s="5"/>
      <c r="E580" s="5" t="s">
        <v>1018</v>
      </c>
      <c r="F580" s="13" t="s">
        <v>663</v>
      </c>
      <c r="G580" s="12">
        <v>34191</v>
      </c>
      <c r="H580" s="111">
        <v>34077.364200000004</v>
      </c>
    </row>
    <row r="581" spans="1:8" s="4" customFormat="1" ht="12.75">
      <c r="A581" s="107"/>
      <c r="B581" s="107"/>
      <c r="C581" s="107" t="s">
        <v>624</v>
      </c>
      <c r="D581" s="107"/>
      <c r="E581" s="107"/>
      <c r="F581" s="108" t="s">
        <v>625</v>
      </c>
      <c r="G581" s="109">
        <v>478811.2</v>
      </c>
      <c r="H581" s="110">
        <v>478802.51160000003</v>
      </c>
    </row>
    <row r="582" spans="1:8" s="4" customFormat="1" ht="12.75">
      <c r="A582" s="5"/>
      <c r="B582" s="5"/>
      <c r="C582" s="5"/>
      <c r="D582" s="5" t="s">
        <v>894</v>
      </c>
      <c r="E582" s="5"/>
      <c r="F582" s="13" t="s">
        <v>668</v>
      </c>
      <c r="G582" s="12">
        <v>478811.2</v>
      </c>
      <c r="H582" s="111">
        <v>478802.51160000003</v>
      </c>
    </row>
    <row r="583" spans="1:8" s="4" customFormat="1" ht="25.5">
      <c r="A583" s="107"/>
      <c r="B583" s="107"/>
      <c r="C583" s="107" t="s">
        <v>627</v>
      </c>
      <c r="D583" s="107"/>
      <c r="E583" s="107"/>
      <c r="F583" s="108" t="s">
        <v>628</v>
      </c>
      <c r="G583" s="109">
        <v>377537</v>
      </c>
      <c r="H583" s="110">
        <v>377494.49959999998</v>
      </c>
    </row>
    <row r="584" spans="1:8" s="4" customFormat="1" ht="12.75">
      <c r="A584" s="5"/>
      <c r="B584" s="5"/>
      <c r="C584" s="5"/>
      <c r="D584" s="5" t="s">
        <v>1038</v>
      </c>
      <c r="E584" s="5"/>
      <c r="F584" s="13" t="s">
        <v>668</v>
      </c>
      <c r="G584" s="12">
        <v>377537</v>
      </c>
      <c r="H584" s="111">
        <v>377494.49959999998</v>
      </c>
    </row>
    <row r="585" spans="1:8" s="4" customFormat="1" ht="12.75">
      <c r="A585" s="103"/>
      <c r="B585" s="103" t="s">
        <v>1171</v>
      </c>
      <c r="C585" s="103"/>
      <c r="D585" s="103"/>
      <c r="E585" s="103"/>
      <c r="F585" s="104" t="s">
        <v>669</v>
      </c>
      <c r="G585" s="105">
        <v>21939364.100000001</v>
      </c>
      <c r="H585" s="106">
        <v>21484024.226300001</v>
      </c>
    </row>
    <row r="586" spans="1:8" s="4" customFormat="1" ht="12.75">
      <c r="A586" s="107"/>
      <c r="B586" s="107"/>
      <c r="C586" s="107" t="s">
        <v>901</v>
      </c>
      <c r="D586" s="107"/>
      <c r="E586" s="107"/>
      <c r="F586" s="108" t="s">
        <v>902</v>
      </c>
      <c r="G586" s="109">
        <v>114000</v>
      </c>
      <c r="H586" s="110">
        <v>114000</v>
      </c>
    </row>
    <row r="587" spans="1:8" s="4" customFormat="1" ht="38.25">
      <c r="A587" s="5"/>
      <c r="B587" s="5"/>
      <c r="C587" s="5"/>
      <c r="D587" s="5" t="s">
        <v>966</v>
      </c>
      <c r="E587" s="5"/>
      <c r="F587" s="13" t="s">
        <v>1954</v>
      </c>
      <c r="G587" s="12">
        <v>114000</v>
      </c>
      <c r="H587" s="111">
        <v>114000</v>
      </c>
    </row>
    <row r="588" spans="1:8" s="4" customFormat="1" ht="12.75">
      <c r="A588" s="107"/>
      <c r="B588" s="107"/>
      <c r="C588" s="107" t="s">
        <v>671</v>
      </c>
      <c r="D588" s="107"/>
      <c r="E588" s="107"/>
      <c r="F588" s="108" t="s">
        <v>672</v>
      </c>
      <c r="G588" s="109">
        <v>21862</v>
      </c>
      <c r="H588" s="110">
        <v>21862</v>
      </c>
    </row>
    <row r="589" spans="1:8" s="4" customFormat="1" ht="25.5">
      <c r="A589" s="5"/>
      <c r="B589" s="5"/>
      <c r="C589" s="5"/>
      <c r="D589" s="5" t="s">
        <v>956</v>
      </c>
      <c r="E589" s="5"/>
      <c r="F589" s="13" t="s">
        <v>673</v>
      </c>
      <c r="G589" s="12">
        <v>21862</v>
      </c>
      <c r="H589" s="111">
        <v>21862</v>
      </c>
    </row>
    <row r="590" spans="1:8" s="4" customFormat="1" ht="25.5">
      <c r="A590" s="107"/>
      <c r="B590" s="107"/>
      <c r="C590" s="107" t="s">
        <v>1051</v>
      </c>
      <c r="D590" s="107"/>
      <c r="E590" s="107"/>
      <c r="F590" s="108" t="s">
        <v>1052</v>
      </c>
      <c r="G590" s="109">
        <v>163772</v>
      </c>
      <c r="H590" s="110">
        <v>152039.38399999999</v>
      </c>
    </row>
    <row r="591" spans="1:8" s="4" customFormat="1" ht="25.5">
      <c r="A591" s="5"/>
      <c r="B591" s="5"/>
      <c r="C591" s="5"/>
      <c r="D591" s="5" t="s">
        <v>674</v>
      </c>
      <c r="E591" s="5"/>
      <c r="F591" s="13" t="s">
        <v>675</v>
      </c>
      <c r="G591" s="12">
        <v>163772</v>
      </c>
      <c r="H591" s="111">
        <v>152039.38399999999</v>
      </c>
    </row>
    <row r="592" spans="1:8" s="4" customFormat="1" ht="25.5">
      <c r="A592" s="107"/>
      <c r="B592" s="107"/>
      <c r="C592" s="107" t="s">
        <v>1045</v>
      </c>
      <c r="D592" s="107"/>
      <c r="E592" s="107"/>
      <c r="F592" s="108" t="s">
        <v>1046</v>
      </c>
      <c r="G592" s="109">
        <v>470451</v>
      </c>
      <c r="H592" s="110">
        <v>470450.98599999998</v>
      </c>
    </row>
    <row r="593" spans="1:8" s="4" customFormat="1" ht="25.5">
      <c r="A593" s="5"/>
      <c r="B593" s="5"/>
      <c r="C593" s="5"/>
      <c r="D593" s="5" t="s">
        <v>940</v>
      </c>
      <c r="E593" s="5"/>
      <c r="F593" s="13" t="s">
        <v>676</v>
      </c>
      <c r="G593" s="12">
        <v>470451</v>
      </c>
      <c r="H593" s="111">
        <v>470450.98599999998</v>
      </c>
    </row>
    <row r="594" spans="1:8" s="4" customFormat="1" ht="12.75">
      <c r="A594" s="107"/>
      <c r="B594" s="107"/>
      <c r="C594" s="107" t="s">
        <v>658</v>
      </c>
      <c r="D594" s="107"/>
      <c r="E594" s="107"/>
      <c r="F594" s="108" t="s">
        <v>659</v>
      </c>
      <c r="G594" s="109">
        <v>2461291</v>
      </c>
      <c r="H594" s="110">
        <v>2452955.8768000002</v>
      </c>
    </row>
    <row r="595" spans="1:8" s="8" customFormat="1" ht="25.5">
      <c r="A595" s="1313"/>
      <c r="B595" s="1313"/>
      <c r="C595" s="1313"/>
      <c r="D595" s="1313" t="s">
        <v>969</v>
      </c>
      <c r="E595" s="1313"/>
      <c r="F595" s="1314" t="s">
        <v>677</v>
      </c>
      <c r="G595" s="111">
        <v>2461291</v>
      </c>
      <c r="H595" s="111">
        <v>2452955.8768000002</v>
      </c>
    </row>
    <row r="596" spans="1:8" s="4" customFormat="1" ht="25.5">
      <c r="A596" s="107"/>
      <c r="B596" s="107"/>
      <c r="C596" s="107" t="s">
        <v>678</v>
      </c>
      <c r="D596" s="107"/>
      <c r="E596" s="107"/>
      <c r="F596" s="108" t="s">
        <v>679</v>
      </c>
      <c r="G596" s="109">
        <v>10968</v>
      </c>
      <c r="H596" s="110">
        <v>10968</v>
      </c>
    </row>
    <row r="597" spans="1:8" s="4" customFormat="1" ht="25.5">
      <c r="A597" s="5"/>
      <c r="B597" s="5"/>
      <c r="C597" s="5"/>
      <c r="D597" s="5" t="s">
        <v>940</v>
      </c>
      <c r="E597" s="5"/>
      <c r="F597" s="13" t="s">
        <v>680</v>
      </c>
      <c r="G597" s="12">
        <v>10968</v>
      </c>
      <c r="H597" s="111">
        <v>10968</v>
      </c>
    </row>
    <row r="598" spans="1:8" s="4" customFormat="1" ht="25.5">
      <c r="A598" s="107"/>
      <c r="B598" s="107"/>
      <c r="C598" s="107" t="s">
        <v>549</v>
      </c>
      <c r="D598" s="107"/>
      <c r="E598" s="107"/>
      <c r="F598" s="108" t="s">
        <v>550</v>
      </c>
      <c r="G598" s="109">
        <v>877994.7</v>
      </c>
      <c r="H598" s="110">
        <v>876288.31330000004</v>
      </c>
    </row>
    <row r="599" spans="1:8" s="4" customFormat="1" ht="12.75">
      <c r="A599" s="5"/>
      <c r="B599" s="5"/>
      <c r="C599" s="5"/>
      <c r="D599" s="5" t="s">
        <v>1038</v>
      </c>
      <c r="E599" s="5"/>
      <c r="F599" s="13" t="s">
        <v>670</v>
      </c>
      <c r="G599" s="12">
        <v>877994.7</v>
      </c>
      <c r="H599" s="111">
        <v>876288.31330000004</v>
      </c>
    </row>
    <row r="600" spans="1:8" s="4" customFormat="1" ht="12.75">
      <c r="A600" s="107"/>
      <c r="B600" s="107"/>
      <c r="C600" s="107" t="s">
        <v>661</v>
      </c>
      <c r="D600" s="107"/>
      <c r="E600" s="107"/>
      <c r="F600" s="108" t="s">
        <v>662</v>
      </c>
      <c r="G600" s="109">
        <v>656139.4</v>
      </c>
      <c r="H600" s="110">
        <v>648029.58160000003</v>
      </c>
    </row>
    <row r="601" spans="1:8" s="4" customFormat="1" ht="12.75">
      <c r="A601" s="5"/>
      <c r="B601" s="5"/>
      <c r="C601" s="5"/>
      <c r="D601" s="5" t="s">
        <v>887</v>
      </c>
      <c r="E601" s="5"/>
      <c r="F601" s="13" t="s">
        <v>670</v>
      </c>
      <c r="G601" s="12">
        <v>656139.4</v>
      </c>
      <c r="H601" s="111">
        <v>648029.58160000003</v>
      </c>
    </row>
    <row r="602" spans="1:8" s="4" customFormat="1" ht="12.75">
      <c r="A602" s="107"/>
      <c r="B602" s="107"/>
      <c r="C602" s="107" t="s">
        <v>640</v>
      </c>
      <c r="D602" s="107"/>
      <c r="E602" s="107"/>
      <c r="F602" s="108" t="s">
        <v>641</v>
      </c>
      <c r="G602" s="109">
        <v>13403792</v>
      </c>
      <c r="H602" s="110">
        <v>13038552.014599999</v>
      </c>
    </row>
    <row r="603" spans="1:8" s="4" customFormat="1" ht="12.75">
      <c r="A603" s="5"/>
      <c r="B603" s="5"/>
      <c r="C603" s="5"/>
      <c r="D603" s="5" t="s">
        <v>1013</v>
      </c>
      <c r="E603" s="5"/>
      <c r="F603" s="13" t="s">
        <v>670</v>
      </c>
      <c r="G603" s="12">
        <v>1910290</v>
      </c>
      <c r="H603" s="111">
        <v>1910280.9242</v>
      </c>
    </row>
    <row r="604" spans="1:8" s="4" customFormat="1" ht="25.5">
      <c r="A604" s="5"/>
      <c r="B604" s="5"/>
      <c r="C604" s="5"/>
      <c r="D604" s="5" t="s">
        <v>990</v>
      </c>
      <c r="E604" s="5"/>
      <c r="F604" s="13" t="s">
        <v>1955</v>
      </c>
      <c r="G604" s="12">
        <v>392000</v>
      </c>
      <c r="H604" s="111">
        <v>386801.3</v>
      </c>
    </row>
    <row r="605" spans="1:8" s="4" customFormat="1" ht="12.75">
      <c r="A605" s="5"/>
      <c r="B605" s="5"/>
      <c r="C605" s="5"/>
      <c r="D605" s="5"/>
      <c r="E605" s="5" t="s">
        <v>1018</v>
      </c>
      <c r="F605" s="13" t="s">
        <v>663</v>
      </c>
      <c r="G605" s="12">
        <v>392000</v>
      </c>
      <c r="H605" s="111">
        <v>386801.3</v>
      </c>
    </row>
    <row r="606" spans="1:8" s="4" customFormat="1" ht="25.5">
      <c r="A606" s="5"/>
      <c r="B606" s="5"/>
      <c r="C606" s="5"/>
      <c r="D606" s="5" t="s">
        <v>406</v>
      </c>
      <c r="E606" s="5"/>
      <c r="F606" s="13" t="s">
        <v>1956</v>
      </c>
      <c r="G606" s="12">
        <v>11098378</v>
      </c>
      <c r="H606" s="111">
        <v>10738346.335000001</v>
      </c>
    </row>
    <row r="607" spans="1:8" s="4" customFormat="1" ht="12.75">
      <c r="A607" s="5"/>
      <c r="B607" s="5"/>
      <c r="C607" s="5"/>
      <c r="D607" s="5"/>
      <c r="E607" s="5" t="s">
        <v>1018</v>
      </c>
      <c r="F607" s="13" t="s">
        <v>663</v>
      </c>
      <c r="G607" s="12">
        <v>11092878</v>
      </c>
      <c r="H607" s="111">
        <v>10732846.334899999</v>
      </c>
    </row>
    <row r="608" spans="1:8" s="4" customFormat="1" ht="12.75">
      <c r="A608" s="5"/>
      <c r="B608" s="5"/>
      <c r="C608" s="5"/>
      <c r="D608" s="5"/>
      <c r="E608" s="5" t="s">
        <v>1048</v>
      </c>
      <c r="F608" s="13" t="s">
        <v>1143</v>
      </c>
      <c r="G608" s="12">
        <v>5500</v>
      </c>
      <c r="H608" s="111">
        <v>5500</v>
      </c>
    </row>
    <row r="609" spans="1:10" s="4" customFormat="1" ht="12.75">
      <c r="A609" s="5"/>
      <c r="B609" s="5"/>
      <c r="C609" s="5"/>
      <c r="D609" s="5" t="s">
        <v>681</v>
      </c>
      <c r="E609" s="5"/>
      <c r="F609" s="13" t="s">
        <v>682</v>
      </c>
      <c r="G609" s="12">
        <v>3124</v>
      </c>
      <c r="H609" s="111">
        <v>3123.4553000000001</v>
      </c>
    </row>
    <row r="610" spans="1:10" s="4" customFormat="1" ht="25.5">
      <c r="A610" s="107"/>
      <c r="B610" s="107"/>
      <c r="C610" s="107" t="s">
        <v>560</v>
      </c>
      <c r="D610" s="107"/>
      <c r="E610" s="107"/>
      <c r="F610" s="108" t="s">
        <v>561</v>
      </c>
      <c r="G610" s="109">
        <v>6900</v>
      </c>
      <c r="H610" s="110">
        <v>6899.6369999999997</v>
      </c>
    </row>
    <row r="611" spans="1:10" s="4" customFormat="1" ht="12.75">
      <c r="A611" s="5"/>
      <c r="B611" s="5"/>
      <c r="C611" s="5"/>
      <c r="D611" s="5" t="s">
        <v>891</v>
      </c>
      <c r="E611" s="5"/>
      <c r="F611" s="13" t="s">
        <v>670</v>
      </c>
      <c r="G611" s="12">
        <v>6900</v>
      </c>
      <c r="H611" s="111">
        <v>6899.6369999999997</v>
      </c>
    </row>
    <row r="612" spans="1:10" s="4" customFormat="1" ht="25.5">
      <c r="A612" s="107"/>
      <c r="B612" s="107"/>
      <c r="C612" s="107" t="s">
        <v>666</v>
      </c>
      <c r="D612" s="107"/>
      <c r="E612" s="107"/>
      <c r="F612" s="108" t="s">
        <v>667</v>
      </c>
      <c r="G612" s="109">
        <v>160022</v>
      </c>
      <c r="H612" s="110">
        <v>159854.25219999999</v>
      </c>
    </row>
    <row r="613" spans="1:10" s="4" customFormat="1" ht="12.75">
      <c r="A613" s="5"/>
      <c r="B613" s="5"/>
      <c r="C613" s="5"/>
      <c r="D613" s="5" t="s">
        <v>887</v>
      </c>
      <c r="E613" s="5"/>
      <c r="F613" s="13" t="s">
        <v>670</v>
      </c>
      <c r="G613" s="12">
        <v>160022</v>
      </c>
      <c r="H613" s="111">
        <v>159854.25219999999</v>
      </c>
    </row>
    <row r="614" spans="1:10" s="4" customFormat="1" ht="25.5">
      <c r="A614" s="107"/>
      <c r="B614" s="107"/>
      <c r="C614" s="107" t="s">
        <v>646</v>
      </c>
      <c r="D614" s="107"/>
      <c r="E614" s="107"/>
      <c r="F614" s="108" t="s">
        <v>647</v>
      </c>
      <c r="G614" s="109">
        <v>2373134</v>
      </c>
      <c r="H614" s="110">
        <v>2313663.2015</v>
      </c>
    </row>
    <row r="615" spans="1:10" s="4" customFormat="1" ht="12.75">
      <c r="A615" s="5"/>
      <c r="B615" s="5"/>
      <c r="C615" s="5"/>
      <c r="D615" s="5" t="s">
        <v>1098</v>
      </c>
      <c r="E615" s="5"/>
      <c r="F615" s="13" t="s">
        <v>670</v>
      </c>
      <c r="G615" s="12">
        <v>328605</v>
      </c>
      <c r="H615" s="111">
        <v>328605</v>
      </c>
    </row>
    <row r="616" spans="1:10" s="4" customFormat="1" ht="25.5">
      <c r="A616" s="5"/>
      <c r="B616" s="5"/>
      <c r="C616" s="5"/>
      <c r="D616" s="5" t="s">
        <v>989</v>
      </c>
      <c r="E616" s="5"/>
      <c r="F616" s="13" t="s">
        <v>1955</v>
      </c>
      <c r="G616" s="12">
        <v>56000</v>
      </c>
      <c r="H616" s="111">
        <v>55200.2</v>
      </c>
    </row>
    <row r="617" spans="1:10" s="4" customFormat="1" ht="12.75">
      <c r="A617" s="5"/>
      <c r="B617" s="5"/>
      <c r="C617" s="5"/>
      <c r="D617" s="5"/>
      <c r="E617" s="5" t="s">
        <v>1018</v>
      </c>
      <c r="F617" s="13" t="s">
        <v>663</v>
      </c>
      <c r="G617" s="12">
        <v>56000</v>
      </c>
      <c r="H617" s="111">
        <v>55200.2</v>
      </c>
    </row>
    <row r="618" spans="1:10" s="4" customFormat="1" ht="25.5">
      <c r="A618" s="5"/>
      <c r="B618" s="5"/>
      <c r="C618" s="5"/>
      <c r="D618" s="5" t="s">
        <v>793</v>
      </c>
      <c r="E618" s="5"/>
      <c r="F618" s="13" t="s">
        <v>1956</v>
      </c>
      <c r="G618" s="12">
        <v>1988529</v>
      </c>
      <c r="H618" s="111">
        <v>1929858.0015</v>
      </c>
    </row>
    <row r="619" spans="1:10" s="4" customFormat="1" ht="12.75">
      <c r="A619" s="5"/>
      <c r="B619" s="5"/>
      <c r="C619" s="5"/>
      <c r="D619" s="5"/>
      <c r="E619" s="5" t="s">
        <v>1018</v>
      </c>
      <c r="F619" s="13" t="s">
        <v>663</v>
      </c>
      <c r="G619" s="12">
        <v>1988529</v>
      </c>
      <c r="H619" s="111">
        <v>1929858.0014</v>
      </c>
    </row>
    <row r="620" spans="1:10" s="4" customFormat="1" ht="25.5">
      <c r="A620" s="107"/>
      <c r="B620" s="107"/>
      <c r="C620" s="107" t="s">
        <v>1084</v>
      </c>
      <c r="D620" s="107"/>
      <c r="E620" s="107"/>
      <c r="F620" s="108" t="s">
        <v>1085</v>
      </c>
      <c r="G620" s="109">
        <v>1188861</v>
      </c>
      <c r="H620" s="110">
        <v>1188861</v>
      </c>
    </row>
    <row r="621" spans="1:10" s="4" customFormat="1" ht="25.5">
      <c r="A621" s="5"/>
      <c r="B621" s="5"/>
      <c r="C621" s="5"/>
      <c r="D621" s="5" t="s">
        <v>887</v>
      </c>
      <c r="E621" s="5"/>
      <c r="F621" s="13" t="s">
        <v>1957</v>
      </c>
      <c r="G621" s="12">
        <v>94261</v>
      </c>
      <c r="H621" s="111">
        <v>94261</v>
      </c>
    </row>
    <row r="622" spans="1:10" s="4" customFormat="1" ht="25.5">
      <c r="A622" s="5"/>
      <c r="B622" s="5"/>
      <c r="C622" s="5"/>
      <c r="D622" s="5" t="s">
        <v>899</v>
      </c>
      <c r="E622" s="5"/>
      <c r="F622" s="13" t="s">
        <v>683</v>
      </c>
      <c r="G622" s="12">
        <v>1094600</v>
      </c>
      <c r="H622" s="111">
        <v>1094600</v>
      </c>
    </row>
    <row r="623" spans="1:10" s="4" customFormat="1" ht="12.75">
      <c r="A623" s="107"/>
      <c r="B623" s="107"/>
      <c r="C623" s="107" t="s">
        <v>950</v>
      </c>
      <c r="D623" s="107"/>
      <c r="E623" s="107"/>
      <c r="F623" s="108" t="s">
        <v>951</v>
      </c>
      <c r="G623" s="109">
        <v>30177</v>
      </c>
      <c r="H623" s="110">
        <v>29599.9794</v>
      </c>
      <c r="J623" s="4">
        <v>3</v>
      </c>
    </row>
    <row r="624" spans="1:10" s="4" customFormat="1" ht="12.75">
      <c r="A624" s="5"/>
      <c r="B624" s="5"/>
      <c r="C624" s="5"/>
      <c r="D624" s="5" t="s">
        <v>1018</v>
      </c>
      <c r="E624" s="5"/>
      <c r="F624" s="13" t="s">
        <v>684</v>
      </c>
      <c r="G624" s="12">
        <v>30177</v>
      </c>
      <c r="H624" s="111">
        <v>29599.9794</v>
      </c>
    </row>
    <row r="625" spans="1:8" s="4" customFormat="1" ht="12.75">
      <c r="A625" s="103"/>
      <c r="B625" s="103" t="s">
        <v>1179</v>
      </c>
      <c r="C625" s="103"/>
      <c r="D625" s="103"/>
      <c r="E625" s="103"/>
      <c r="F625" s="104" t="s">
        <v>685</v>
      </c>
      <c r="G625" s="105">
        <v>106097344</v>
      </c>
      <c r="H625" s="106">
        <v>106059195.7543</v>
      </c>
    </row>
    <row r="626" spans="1:8" s="4" customFormat="1" ht="25.5">
      <c r="A626" s="107"/>
      <c r="B626" s="107"/>
      <c r="C626" s="107" t="s">
        <v>1128</v>
      </c>
      <c r="D626" s="107"/>
      <c r="E626" s="107"/>
      <c r="F626" s="108" t="s">
        <v>1129</v>
      </c>
      <c r="G626" s="109">
        <v>438900</v>
      </c>
      <c r="H626" s="110">
        <v>434542.85710000002</v>
      </c>
    </row>
    <row r="627" spans="1:8" s="4" customFormat="1" ht="25.5">
      <c r="A627" s="5"/>
      <c r="B627" s="5"/>
      <c r="C627" s="5"/>
      <c r="D627" s="5" t="s">
        <v>891</v>
      </c>
      <c r="E627" s="5"/>
      <c r="F627" s="13" t="s">
        <v>686</v>
      </c>
      <c r="G627" s="12">
        <v>438900</v>
      </c>
      <c r="H627" s="111">
        <v>434542.85710000002</v>
      </c>
    </row>
    <row r="628" spans="1:8" s="4" customFormat="1" ht="12.75">
      <c r="A628" s="107"/>
      <c r="B628" s="107"/>
      <c r="C628" s="107" t="s">
        <v>1103</v>
      </c>
      <c r="D628" s="107"/>
      <c r="E628" s="107"/>
      <c r="F628" s="108" t="s">
        <v>1104</v>
      </c>
      <c r="G628" s="109">
        <v>8337861</v>
      </c>
      <c r="H628" s="110">
        <v>8337860.3855999997</v>
      </c>
    </row>
    <row r="629" spans="1:8" s="4" customFormat="1" ht="25.5">
      <c r="A629" s="5"/>
      <c r="B629" s="5"/>
      <c r="C629" s="5"/>
      <c r="D629" s="5" t="s">
        <v>1018</v>
      </c>
      <c r="E629" s="5"/>
      <c r="F629" s="13" t="s">
        <v>687</v>
      </c>
      <c r="G629" s="12">
        <v>8337861</v>
      </c>
      <c r="H629" s="111">
        <v>8337860.3855999997</v>
      </c>
    </row>
    <row r="630" spans="1:8" s="4" customFormat="1" ht="25.5">
      <c r="A630" s="107"/>
      <c r="B630" s="107"/>
      <c r="C630" s="107" t="s">
        <v>1045</v>
      </c>
      <c r="D630" s="107"/>
      <c r="E630" s="107"/>
      <c r="F630" s="108" t="s">
        <v>1046</v>
      </c>
      <c r="G630" s="109">
        <v>79144240</v>
      </c>
      <c r="H630" s="110">
        <v>79143443.078199998</v>
      </c>
    </row>
    <row r="631" spans="1:8" s="4" customFormat="1" ht="38.25">
      <c r="A631" s="5"/>
      <c r="B631" s="5"/>
      <c r="C631" s="5"/>
      <c r="D631" s="5" t="s">
        <v>956</v>
      </c>
      <c r="E631" s="5"/>
      <c r="F631" s="13" t="s">
        <v>1958</v>
      </c>
      <c r="G631" s="12">
        <v>66120770</v>
      </c>
      <c r="H631" s="111">
        <v>66119973.078199998</v>
      </c>
    </row>
    <row r="632" spans="1:8" s="4" customFormat="1" ht="25.5">
      <c r="A632" s="5"/>
      <c r="B632" s="5"/>
      <c r="C632" s="5"/>
      <c r="D632" s="5" t="s">
        <v>545</v>
      </c>
      <c r="E632" s="5"/>
      <c r="F632" s="13" t="s">
        <v>688</v>
      </c>
      <c r="G632" s="12">
        <v>13023470</v>
      </c>
      <c r="H632" s="111">
        <v>13023470</v>
      </c>
    </row>
    <row r="633" spans="1:8" s="4" customFormat="1" ht="12.75">
      <c r="A633" s="107"/>
      <c r="B633" s="107"/>
      <c r="C633" s="107" t="s">
        <v>658</v>
      </c>
      <c r="D633" s="107"/>
      <c r="E633" s="107"/>
      <c r="F633" s="108" t="s">
        <v>659</v>
      </c>
      <c r="G633" s="109">
        <v>17541151</v>
      </c>
      <c r="H633" s="110">
        <v>17508163.033100002</v>
      </c>
    </row>
    <row r="634" spans="1:8" s="4" customFormat="1" ht="38.25">
      <c r="A634" s="5"/>
      <c r="B634" s="5"/>
      <c r="C634" s="5"/>
      <c r="D634" s="5" t="s">
        <v>887</v>
      </c>
      <c r="E634" s="5"/>
      <c r="F634" s="13" t="s">
        <v>1958</v>
      </c>
      <c r="G634" s="12">
        <v>17541151</v>
      </c>
      <c r="H634" s="111">
        <v>17508163.033100002</v>
      </c>
    </row>
    <row r="635" spans="1:8" s="4" customFormat="1" ht="25.5">
      <c r="A635" s="107"/>
      <c r="B635" s="107"/>
      <c r="C635" s="107" t="s">
        <v>691</v>
      </c>
      <c r="D635" s="107"/>
      <c r="E635" s="107"/>
      <c r="F635" s="108" t="s">
        <v>692</v>
      </c>
      <c r="G635" s="109">
        <v>50000</v>
      </c>
      <c r="H635" s="110">
        <v>50000</v>
      </c>
    </row>
    <row r="636" spans="1:8" s="4" customFormat="1" ht="25.5">
      <c r="A636" s="5"/>
      <c r="B636" s="5"/>
      <c r="C636" s="5"/>
      <c r="D636" s="5" t="s">
        <v>955</v>
      </c>
      <c r="E636" s="5"/>
      <c r="F636" s="13" t="s">
        <v>693</v>
      </c>
      <c r="G636" s="12">
        <v>50000</v>
      </c>
      <c r="H636" s="111">
        <v>50000</v>
      </c>
    </row>
    <row r="637" spans="1:8" s="4" customFormat="1" ht="38.25">
      <c r="A637" s="107"/>
      <c r="B637" s="107"/>
      <c r="C637" s="107" t="s">
        <v>573</v>
      </c>
      <c r="D637" s="107"/>
      <c r="E637" s="107"/>
      <c r="F637" s="108" t="s">
        <v>574</v>
      </c>
      <c r="G637" s="109">
        <v>585192</v>
      </c>
      <c r="H637" s="110">
        <v>585186.40040000004</v>
      </c>
    </row>
    <row r="638" spans="1:8" s="4" customFormat="1" ht="25.5">
      <c r="A638" s="5"/>
      <c r="B638" s="5"/>
      <c r="C638" s="5"/>
      <c r="D638" s="5" t="s">
        <v>899</v>
      </c>
      <c r="E638" s="5"/>
      <c r="F638" s="13" t="s">
        <v>686</v>
      </c>
      <c r="G638" s="12">
        <v>585192</v>
      </c>
      <c r="H638" s="111">
        <v>585186.40040000004</v>
      </c>
    </row>
    <row r="639" spans="1:8" s="4" customFormat="1" ht="12.75">
      <c r="A639" s="103"/>
      <c r="B639" s="103" t="s">
        <v>1180</v>
      </c>
      <c r="C639" s="103"/>
      <c r="D639" s="103"/>
      <c r="E639" s="103"/>
      <c r="F639" s="104" t="s">
        <v>694</v>
      </c>
      <c r="G639" s="105">
        <v>200693412.40000001</v>
      </c>
      <c r="H639" s="106">
        <v>195550662.3391</v>
      </c>
    </row>
    <row r="640" spans="1:8" s="4" customFormat="1" ht="12.75">
      <c r="A640" s="107"/>
      <c r="B640" s="107"/>
      <c r="C640" s="107" t="s">
        <v>901</v>
      </c>
      <c r="D640" s="107"/>
      <c r="E640" s="107"/>
      <c r="F640" s="108" t="s">
        <v>902</v>
      </c>
      <c r="G640" s="109">
        <v>46921160</v>
      </c>
      <c r="H640" s="110">
        <v>46921160</v>
      </c>
    </row>
    <row r="641" spans="1:8" s="4" customFormat="1" ht="25.5">
      <c r="A641" s="5"/>
      <c r="B641" s="5"/>
      <c r="C641" s="5"/>
      <c r="D641" s="5" t="s">
        <v>1038</v>
      </c>
      <c r="E641" s="5"/>
      <c r="F641" s="13" t="s">
        <v>175</v>
      </c>
      <c r="G641" s="12">
        <v>0</v>
      </c>
      <c r="H641" s="111">
        <v>0</v>
      </c>
    </row>
    <row r="642" spans="1:8" s="4" customFormat="1" ht="12.75">
      <c r="A642" s="5"/>
      <c r="B642" s="5"/>
      <c r="C642" s="5"/>
      <c r="D642" s="5" t="s">
        <v>953</v>
      </c>
      <c r="E642" s="5"/>
      <c r="F642" s="13" t="s">
        <v>1959</v>
      </c>
      <c r="G642" s="12">
        <v>46921160</v>
      </c>
      <c r="H642" s="111">
        <v>46921160</v>
      </c>
    </row>
    <row r="643" spans="1:8" s="4" customFormat="1" ht="25.5">
      <c r="A643" s="107"/>
      <c r="B643" s="107"/>
      <c r="C643" s="107" t="s">
        <v>936</v>
      </c>
      <c r="D643" s="107"/>
      <c r="E643" s="107"/>
      <c r="F643" s="108" t="s">
        <v>937</v>
      </c>
      <c r="G643" s="109">
        <v>21820</v>
      </c>
      <c r="H643" s="110">
        <v>21819.848000000002</v>
      </c>
    </row>
    <row r="644" spans="1:8" s="4" customFormat="1" ht="38.25">
      <c r="A644" s="5"/>
      <c r="B644" s="5"/>
      <c r="C644" s="5"/>
      <c r="D644" s="5" t="s">
        <v>894</v>
      </c>
      <c r="E644" s="5"/>
      <c r="F644" s="13" t="s">
        <v>695</v>
      </c>
      <c r="G644" s="12">
        <v>21820</v>
      </c>
      <c r="H644" s="111">
        <v>21819.848000000002</v>
      </c>
    </row>
    <row r="645" spans="1:8" s="4" customFormat="1" ht="25.5">
      <c r="A645" s="5"/>
      <c r="B645" s="5"/>
      <c r="C645" s="5"/>
      <c r="D645" s="5"/>
      <c r="E645" s="5" t="s">
        <v>985</v>
      </c>
      <c r="F645" s="13" t="s">
        <v>697</v>
      </c>
      <c r="G645" s="12">
        <v>21820</v>
      </c>
      <c r="H645" s="111">
        <v>21819.848000000002</v>
      </c>
    </row>
    <row r="646" spans="1:8" s="4" customFormat="1" ht="12.75">
      <c r="A646" s="107"/>
      <c r="B646" s="107"/>
      <c r="C646" s="107" t="s">
        <v>1030</v>
      </c>
      <c r="D646" s="107"/>
      <c r="E646" s="107"/>
      <c r="F646" s="108" t="s">
        <v>1031</v>
      </c>
      <c r="G646" s="109">
        <v>5855558</v>
      </c>
      <c r="H646" s="110">
        <v>5855256.8573000003</v>
      </c>
    </row>
    <row r="647" spans="1:8" s="4" customFormat="1" ht="25.5">
      <c r="A647" s="5"/>
      <c r="B647" s="5"/>
      <c r="C647" s="5"/>
      <c r="D647" s="5" t="s">
        <v>958</v>
      </c>
      <c r="E647" s="5"/>
      <c r="F647" s="13" t="s">
        <v>1960</v>
      </c>
      <c r="G647" s="12">
        <v>5855558</v>
      </c>
      <c r="H647" s="111">
        <v>5855256.8573000003</v>
      </c>
    </row>
    <row r="648" spans="1:8" s="4" customFormat="1" ht="25.5">
      <c r="A648" s="107"/>
      <c r="B648" s="107"/>
      <c r="C648" s="107" t="s">
        <v>698</v>
      </c>
      <c r="D648" s="107"/>
      <c r="E648" s="107"/>
      <c r="F648" s="108" t="s">
        <v>699</v>
      </c>
      <c r="G648" s="109">
        <v>204229</v>
      </c>
      <c r="H648" s="110">
        <v>180508.9614</v>
      </c>
    </row>
    <row r="649" spans="1:8" s="4" customFormat="1" ht="25.5">
      <c r="A649" s="5"/>
      <c r="B649" s="5"/>
      <c r="C649" s="5"/>
      <c r="D649" s="5" t="s">
        <v>1038</v>
      </c>
      <c r="E649" s="5"/>
      <c r="F649" s="13" t="s">
        <v>700</v>
      </c>
      <c r="G649" s="12">
        <v>204229</v>
      </c>
      <c r="H649" s="111">
        <v>180508.9614</v>
      </c>
    </row>
    <row r="650" spans="1:8" s="4" customFormat="1" ht="25.5">
      <c r="A650" s="107"/>
      <c r="B650" s="107"/>
      <c r="C650" s="107" t="s">
        <v>1045</v>
      </c>
      <c r="D650" s="107"/>
      <c r="E650" s="107"/>
      <c r="F650" s="108" t="s">
        <v>1046</v>
      </c>
      <c r="G650" s="109">
        <v>33689148.5</v>
      </c>
      <c r="H650" s="110">
        <v>32317952.866500001</v>
      </c>
    </row>
    <row r="651" spans="1:8" s="4" customFormat="1" ht="25.5">
      <c r="A651" s="5"/>
      <c r="B651" s="5"/>
      <c r="C651" s="5"/>
      <c r="D651" s="5" t="s">
        <v>878</v>
      </c>
      <c r="E651" s="5"/>
      <c r="F651" s="13" t="s">
        <v>1961</v>
      </c>
      <c r="G651" s="12">
        <v>2531682</v>
      </c>
      <c r="H651" s="111">
        <v>2526925.6349999998</v>
      </c>
    </row>
    <row r="652" spans="1:8" s="4" customFormat="1" ht="25.5">
      <c r="A652" s="5"/>
      <c r="B652" s="5"/>
      <c r="C652" s="5"/>
      <c r="D652" s="5" t="s">
        <v>899</v>
      </c>
      <c r="E652" s="5"/>
      <c r="F652" s="13" t="s">
        <v>701</v>
      </c>
      <c r="G652" s="12">
        <v>564277</v>
      </c>
      <c r="H652" s="111">
        <v>244607.44440000001</v>
      </c>
    </row>
    <row r="653" spans="1:8" s="4" customFormat="1" ht="12.75">
      <c r="A653" s="5"/>
      <c r="B653" s="5"/>
      <c r="C653" s="5"/>
      <c r="D653" s="5"/>
      <c r="E653" s="5" t="s">
        <v>899</v>
      </c>
      <c r="F653" s="13" t="s">
        <v>1005</v>
      </c>
      <c r="G653" s="12">
        <v>164750</v>
      </c>
      <c r="H653" s="111">
        <v>69715.8</v>
      </c>
    </row>
    <row r="654" spans="1:8" s="4" customFormat="1" ht="25.5">
      <c r="A654" s="5"/>
      <c r="B654" s="5"/>
      <c r="C654" s="5"/>
      <c r="D654" s="5"/>
      <c r="E654" s="5" t="s">
        <v>972</v>
      </c>
      <c r="F654" s="13" t="s">
        <v>973</v>
      </c>
      <c r="G654" s="12">
        <v>399527</v>
      </c>
      <c r="H654" s="111">
        <v>174891.64439999999</v>
      </c>
    </row>
    <row r="655" spans="1:8" s="4" customFormat="1" ht="25.5">
      <c r="A655" s="5"/>
      <c r="B655" s="5"/>
      <c r="C655" s="5"/>
      <c r="D655" s="5" t="s">
        <v>889</v>
      </c>
      <c r="E655" s="5"/>
      <c r="F655" s="13" t="s">
        <v>702</v>
      </c>
      <c r="G655" s="12">
        <v>8052467</v>
      </c>
      <c r="H655" s="111">
        <v>7101751.2137000002</v>
      </c>
    </row>
    <row r="656" spans="1:8" s="4" customFormat="1" ht="12.75">
      <c r="A656" s="5"/>
      <c r="B656" s="5"/>
      <c r="C656" s="5"/>
      <c r="D656" s="5" t="s">
        <v>1038</v>
      </c>
      <c r="E656" s="5"/>
      <c r="F656" s="13" t="s">
        <v>1962</v>
      </c>
      <c r="G656" s="12">
        <v>139494</v>
      </c>
      <c r="H656" s="111">
        <v>139493.93799999999</v>
      </c>
    </row>
    <row r="657" spans="1:8" s="4" customFormat="1" ht="12.75">
      <c r="A657" s="5"/>
      <c r="B657" s="5"/>
      <c r="C657" s="5"/>
      <c r="D657" s="5"/>
      <c r="E657" s="5" t="s">
        <v>933</v>
      </c>
      <c r="F657" s="13" t="s">
        <v>1963</v>
      </c>
      <c r="G657" s="12">
        <v>139494</v>
      </c>
      <c r="H657" s="111">
        <v>139493.93799999999</v>
      </c>
    </row>
    <row r="658" spans="1:8" s="4" customFormat="1" ht="12.75">
      <c r="A658" s="5"/>
      <c r="B658" s="5"/>
      <c r="C658" s="5"/>
      <c r="D658" s="5" t="s">
        <v>966</v>
      </c>
      <c r="E658" s="5"/>
      <c r="F658" s="13" t="s">
        <v>1964</v>
      </c>
      <c r="G658" s="12">
        <v>1598037</v>
      </c>
      <c r="H658" s="111">
        <v>1598036.0436</v>
      </c>
    </row>
    <row r="659" spans="1:8" s="4" customFormat="1" ht="63.75">
      <c r="A659" s="5"/>
      <c r="B659" s="5"/>
      <c r="C659" s="5"/>
      <c r="D659" s="5"/>
      <c r="E659" s="5" t="s">
        <v>933</v>
      </c>
      <c r="F659" s="13" t="s">
        <v>1965</v>
      </c>
      <c r="G659" s="12">
        <v>420423</v>
      </c>
      <c r="H659" s="111">
        <v>420422.598</v>
      </c>
    </row>
    <row r="660" spans="1:8" s="4" customFormat="1" ht="25.5">
      <c r="A660" s="5"/>
      <c r="B660" s="5"/>
      <c r="C660" s="5"/>
      <c r="D660" s="5"/>
      <c r="E660" s="5" t="s">
        <v>876</v>
      </c>
      <c r="F660" s="13" t="s">
        <v>705</v>
      </c>
      <c r="G660" s="12">
        <v>1177614</v>
      </c>
      <c r="H660" s="111">
        <v>1177613.4456</v>
      </c>
    </row>
    <row r="661" spans="1:8" s="4" customFormat="1" ht="38.25">
      <c r="A661" s="5"/>
      <c r="B661" s="5"/>
      <c r="C661" s="5"/>
      <c r="D661" s="5" t="s">
        <v>1013</v>
      </c>
      <c r="E661" s="5"/>
      <c r="F661" s="13" t="s">
        <v>703</v>
      </c>
      <c r="G661" s="12">
        <v>432856</v>
      </c>
      <c r="H661" s="111">
        <v>432756</v>
      </c>
    </row>
    <row r="662" spans="1:8" s="4" customFormat="1" ht="12.75">
      <c r="A662" s="5"/>
      <c r="B662" s="5"/>
      <c r="C662" s="5"/>
      <c r="D662" s="5" t="s">
        <v>955</v>
      </c>
      <c r="E662" s="5"/>
      <c r="F662" s="13" t="s">
        <v>704</v>
      </c>
      <c r="G662" s="12">
        <v>3957519</v>
      </c>
      <c r="H662" s="111">
        <v>3912335.4523</v>
      </c>
    </row>
    <row r="663" spans="1:8" s="4" customFormat="1" ht="12.75">
      <c r="A663" s="5"/>
      <c r="B663" s="5"/>
      <c r="C663" s="5"/>
      <c r="D663" s="5" t="s">
        <v>990</v>
      </c>
      <c r="E663" s="5"/>
      <c r="F663" s="13" t="s">
        <v>1966</v>
      </c>
      <c r="G663" s="12">
        <v>4328625</v>
      </c>
      <c r="H663" s="111">
        <v>4314720.9380000001</v>
      </c>
    </row>
    <row r="664" spans="1:8" s="4" customFormat="1" ht="25.5">
      <c r="A664" s="5"/>
      <c r="B664" s="5"/>
      <c r="C664" s="5"/>
      <c r="D664" s="5" t="s">
        <v>991</v>
      </c>
      <c r="E664" s="5"/>
      <c r="F664" s="13" t="s">
        <v>1967</v>
      </c>
      <c r="G664" s="12">
        <v>134601</v>
      </c>
      <c r="H664" s="111">
        <v>132960.144</v>
      </c>
    </row>
    <row r="665" spans="1:8" s="4" customFormat="1" ht="25.5">
      <c r="A665" s="5"/>
      <c r="B665" s="5"/>
      <c r="C665" s="5"/>
      <c r="D665" s="5" t="s">
        <v>615</v>
      </c>
      <c r="E665" s="5"/>
      <c r="F665" s="13" t="s">
        <v>1968</v>
      </c>
      <c r="G665" s="12">
        <v>75600</v>
      </c>
      <c r="H665" s="111">
        <v>75600</v>
      </c>
    </row>
    <row r="666" spans="1:8" s="4" customFormat="1" ht="25.5">
      <c r="A666" s="5"/>
      <c r="B666" s="5"/>
      <c r="C666" s="5"/>
      <c r="D666" s="5" t="s">
        <v>707</v>
      </c>
      <c r="E666" s="5"/>
      <c r="F666" s="13" t="s">
        <v>708</v>
      </c>
      <c r="G666" s="12">
        <v>90710</v>
      </c>
      <c r="H666" s="111">
        <v>90710</v>
      </c>
    </row>
    <row r="667" spans="1:8" s="4" customFormat="1" ht="25.5">
      <c r="A667" s="5"/>
      <c r="B667" s="5"/>
      <c r="C667" s="5"/>
      <c r="D667" s="5" t="s">
        <v>404</v>
      </c>
      <c r="E667" s="5"/>
      <c r="F667" s="13" t="s">
        <v>1969</v>
      </c>
      <c r="G667" s="12">
        <v>75600</v>
      </c>
      <c r="H667" s="111">
        <v>75600</v>
      </c>
    </row>
    <row r="668" spans="1:8" s="4" customFormat="1" ht="25.5">
      <c r="A668" s="5"/>
      <c r="B668" s="5"/>
      <c r="C668" s="5"/>
      <c r="D668" s="5" t="s">
        <v>406</v>
      </c>
      <c r="E668" s="5"/>
      <c r="F668" s="13" t="s">
        <v>1970</v>
      </c>
      <c r="G668" s="12">
        <v>1247100</v>
      </c>
      <c r="H668" s="111">
        <v>1246933.2689</v>
      </c>
    </row>
    <row r="669" spans="1:8" s="4" customFormat="1" ht="12.75">
      <c r="A669" s="5"/>
      <c r="B669" s="5"/>
      <c r="C669" s="5"/>
      <c r="D669" s="5" t="s">
        <v>997</v>
      </c>
      <c r="E669" s="5"/>
      <c r="F669" s="13" t="s">
        <v>1971</v>
      </c>
      <c r="G669" s="12">
        <v>624000</v>
      </c>
      <c r="H669" s="111">
        <v>624000</v>
      </c>
    </row>
    <row r="670" spans="1:8" s="4" customFormat="1" ht="38.25">
      <c r="A670" s="5"/>
      <c r="B670" s="5"/>
      <c r="C670" s="5"/>
      <c r="D670" s="5" t="s">
        <v>464</v>
      </c>
      <c r="E670" s="5"/>
      <c r="F670" s="13" t="s">
        <v>1972</v>
      </c>
      <c r="G670" s="12">
        <v>9573395</v>
      </c>
      <c r="H670" s="111">
        <v>9573394.4995000008</v>
      </c>
    </row>
    <row r="671" spans="1:8" s="4" customFormat="1" ht="25.5">
      <c r="A671" s="5"/>
      <c r="B671" s="5"/>
      <c r="C671" s="5"/>
      <c r="D671" s="5" t="s">
        <v>876</v>
      </c>
      <c r="E671" s="5"/>
      <c r="F671" s="13" t="s">
        <v>900</v>
      </c>
      <c r="G671" s="12">
        <v>16238.4</v>
      </c>
      <c r="H671" s="111">
        <v>16146.26</v>
      </c>
    </row>
    <row r="672" spans="1:8" s="4" customFormat="1" ht="12.75">
      <c r="A672" s="5"/>
      <c r="B672" s="5"/>
      <c r="C672" s="5"/>
      <c r="D672" s="5" t="s">
        <v>901</v>
      </c>
      <c r="E672" s="5"/>
      <c r="F672" s="13" t="s">
        <v>1006</v>
      </c>
      <c r="G672" s="12">
        <v>23874</v>
      </c>
      <c r="H672" s="111">
        <v>22274</v>
      </c>
    </row>
    <row r="673" spans="1:8" s="4" customFormat="1" ht="38.25">
      <c r="A673" s="5"/>
      <c r="B673" s="5"/>
      <c r="C673" s="5"/>
      <c r="D673" s="5" t="s">
        <v>1082</v>
      </c>
      <c r="E673" s="5"/>
      <c r="F673" s="13" t="s">
        <v>1899</v>
      </c>
      <c r="G673" s="12">
        <v>33365</v>
      </c>
      <c r="H673" s="111">
        <v>0</v>
      </c>
    </row>
    <row r="674" spans="1:8" s="4" customFormat="1" ht="25.5">
      <c r="A674" s="5"/>
      <c r="B674" s="5"/>
      <c r="C674" s="5"/>
      <c r="D674" s="5" t="s">
        <v>923</v>
      </c>
      <c r="E674" s="5"/>
      <c r="F674" s="13" t="s">
        <v>924</v>
      </c>
      <c r="G674" s="12">
        <v>189708.1</v>
      </c>
      <c r="H674" s="111">
        <v>189708.02900000001</v>
      </c>
    </row>
    <row r="675" spans="1:8" s="4" customFormat="1" ht="12.75">
      <c r="A675" s="5"/>
      <c r="B675" s="5"/>
      <c r="C675" s="5"/>
      <c r="D675" s="5" t="s">
        <v>917</v>
      </c>
      <c r="E675" s="5"/>
      <c r="F675" s="13" t="s">
        <v>1973</v>
      </c>
      <c r="G675" s="12">
        <v>0</v>
      </c>
      <c r="H675" s="111">
        <v>0</v>
      </c>
    </row>
    <row r="676" spans="1:8" s="4" customFormat="1" ht="12.75">
      <c r="A676" s="107"/>
      <c r="B676" s="107"/>
      <c r="C676" s="107" t="s">
        <v>658</v>
      </c>
      <c r="D676" s="107"/>
      <c r="E676" s="107"/>
      <c r="F676" s="108" t="s">
        <v>659</v>
      </c>
      <c r="G676" s="109">
        <v>1061771</v>
      </c>
      <c r="H676" s="110">
        <v>756959.99959999998</v>
      </c>
    </row>
    <row r="677" spans="1:8" s="1309" customFormat="1" ht="25.5">
      <c r="A677" s="1310"/>
      <c r="B677" s="1310"/>
      <c r="C677" s="1310"/>
      <c r="D677" s="1310" t="s">
        <v>941</v>
      </c>
      <c r="E677" s="1310"/>
      <c r="F677" s="1311" t="s">
        <v>1974</v>
      </c>
      <c r="G677" s="1312">
        <v>755690</v>
      </c>
      <c r="H677" s="1312">
        <v>753975.48800000001</v>
      </c>
    </row>
    <row r="678" spans="1:8" s="4" customFormat="1" ht="12.75">
      <c r="A678" s="5"/>
      <c r="B678" s="5"/>
      <c r="C678" s="5"/>
      <c r="D678" s="5" t="s">
        <v>981</v>
      </c>
      <c r="E678" s="5"/>
      <c r="F678" s="13" t="s">
        <v>710</v>
      </c>
      <c r="G678" s="12">
        <v>306081</v>
      </c>
      <c r="H678" s="111">
        <v>2984.5115999999998</v>
      </c>
    </row>
    <row r="679" spans="1:8" s="1309" customFormat="1" ht="12.75">
      <c r="A679" s="1306"/>
      <c r="B679" s="1306"/>
      <c r="C679" s="1306" t="s">
        <v>661</v>
      </c>
      <c r="D679" s="1306"/>
      <c r="E679" s="1306"/>
      <c r="F679" s="1307" t="s">
        <v>662</v>
      </c>
      <c r="G679" s="1308">
        <v>196198</v>
      </c>
      <c r="H679" s="1308">
        <v>196197.57800000001</v>
      </c>
    </row>
    <row r="680" spans="1:8" s="4" customFormat="1" ht="25.5">
      <c r="A680" s="5"/>
      <c r="B680" s="5"/>
      <c r="C680" s="5"/>
      <c r="D680" s="5" t="s">
        <v>266</v>
      </c>
      <c r="E680" s="5"/>
      <c r="F680" s="13" t="s">
        <v>1975</v>
      </c>
      <c r="G680" s="12">
        <v>196198</v>
      </c>
      <c r="H680" s="111">
        <v>196197.57800000001</v>
      </c>
    </row>
    <row r="681" spans="1:8" s="4" customFormat="1" ht="12.75">
      <c r="A681" s="107"/>
      <c r="B681" s="107"/>
      <c r="C681" s="107" t="s">
        <v>640</v>
      </c>
      <c r="D681" s="107"/>
      <c r="E681" s="107"/>
      <c r="F681" s="108" t="s">
        <v>641</v>
      </c>
      <c r="G681" s="109">
        <v>8639010.5</v>
      </c>
      <c r="H681" s="110">
        <v>8521565.6229999997</v>
      </c>
    </row>
    <row r="682" spans="1:8" s="4" customFormat="1" ht="25.5">
      <c r="A682" s="5"/>
      <c r="B682" s="5"/>
      <c r="C682" s="5"/>
      <c r="D682" s="5" t="s">
        <v>878</v>
      </c>
      <c r="E682" s="5"/>
      <c r="F682" s="13" t="s">
        <v>711</v>
      </c>
      <c r="G682" s="12">
        <v>989973.2</v>
      </c>
      <c r="H682" s="111">
        <v>988243.48759999999</v>
      </c>
    </row>
    <row r="683" spans="1:8" s="4" customFormat="1" ht="12.75">
      <c r="A683" s="5"/>
      <c r="B683" s="5"/>
      <c r="C683" s="5"/>
      <c r="D683" s="5" t="s">
        <v>885</v>
      </c>
      <c r="E683" s="5"/>
      <c r="F683" s="13" t="s">
        <v>911</v>
      </c>
      <c r="G683" s="12">
        <v>1010</v>
      </c>
      <c r="H683" s="111">
        <v>1009.885</v>
      </c>
    </row>
    <row r="684" spans="1:8" s="4" customFormat="1" ht="25.5">
      <c r="A684" s="5"/>
      <c r="B684" s="5"/>
      <c r="C684" s="5"/>
      <c r="D684" s="5" t="s">
        <v>899</v>
      </c>
      <c r="E684" s="5"/>
      <c r="F684" s="13" t="s">
        <v>712</v>
      </c>
      <c r="G684" s="12">
        <v>497823</v>
      </c>
      <c r="H684" s="111">
        <v>497585.98599999998</v>
      </c>
    </row>
    <row r="685" spans="1:8" s="4" customFormat="1" ht="38.25">
      <c r="A685" s="5"/>
      <c r="B685" s="5"/>
      <c r="C685" s="5"/>
      <c r="D685" s="5" t="s">
        <v>889</v>
      </c>
      <c r="E685" s="5"/>
      <c r="F685" s="13" t="s">
        <v>713</v>
      </c>
      <c r="G685" s="12">
        <v>596258</v>
      </c>
      <c r="H685" s="111">
        <v>595444.96299999999</v>
      </c>
    </row>
    <row r="686" spans="1:8" s="4" customFormat="1" ht="25.5">
      <c r="A686" s="5"/>
      <c r="B686" s="5"/>
      <c r="C686" s="5"/>
      <c r="D686" s="5" t="s">
        <v>1038</v>
      </c>
      <c r="E686" s="5"/>
      <c r="F686" s="13" t="s">
        <v>714</v>
      </c>
      <c r="G686" s="12">
        <v>2443137.2000000002</v>
      </c>
      <c r="H686" s="111">
        <v>2442854.9662000001</v>
      </c>
    </row>
    <row r="687" spans="1:8" s="4" customFormat="1" ht="38.25">
      <c r="A687" s="5"/>
      <c r="B687" s="5"/>
      <c r="C687" s="5"/>
      <c r="D687" s="5" t="s">
        <v>966</v>
      </c>
      <c r="E687" s="5"/>
      <c r="F687" s="13" t="s">
        <v>695</v>
      </c>
      <c r="G687" s="12">
        <v>134182</v>
      </c>
      <c r="H687" s="111">
        <v>134179.99400000001</v>
      </c>
    </row>
    <row r="688" spans="1:8" s="4" customFormat="1" ht="12.75">
      <c r="A688" s="5"/>
      <c r="B688" s="5"/>
      <c r="C688" s="5"/>
      <c r="D688" s="5"/>
      <c r="E688" s="5" t="s">
        <v>1048</v>
      </c>
      <c r="F688" s="13" t="s">
        <v>1143</v>
      </c>
      <c r="G688" s="12">
        <v>134182</v>
      </c>
      <c r="H688" s="111">
        <v>134179.99400000001</v>
      </c>
    </row>
    <row r="689" spans="1:8" s="4" customFormat="1" ht="38.25">
      <c r="A689" s="5"/>
      <c r="B689" s="5"/>
      <c r="C689" s="5"/>
      <c r="D689" s="5" t="s">
        <v>1018</v>
      </c>
      <c r="E689" s="5"/>
      <c r="F689" s="13" t="s">
        <v>715</v>
      </c>
      <c r="G689" s="12">
        <v>1703300</v>
      </c>
      <c r="H689" s="111">
        <v>1700418.4438</v>
      </c>
    </row>
    <row r="690" spans="1:8" s="4" customFormat="1" ht="25.5">
      <c r="A690" s="5"/>
      <c r="B690" s="5"/>
      <c r="C690" s="5"/>
      <c r="D690" s="5" t="s">
        <v>1098</v>
      </c>
      <c r="E690" s="5"/>
      <c r="F690" s="13" t="s">
        <v>716</v>
      </c>
      <c r="G690" s="12">
        <v>1024749</v>
      </c>
      <c r="H690" s="111">
        <v>1021307.089</v>
      </c>
    </row>
    <row r="691" spans="1:8" s="4" customFormat="1" ht="12.75">
      <c r="A691" s="5"/>
      <c r="B691" s="5"/>
      <c r="C691" s="5"/>
      <c r="D691" s="5" t="s">
        <v>1041</v>
      </c>
      <c r="E691" s="5"/>
      <c r="F691" s="13" t="s">
        <v>1073</v>
      </c>
      <c r="G691" s="12">
        <v>46133</v>
      </c>
      <c r="H691" s="111">
        <v>44851.148000000001</v>
      </c>
    </row>
    <row r="692" spans="1:8" s="4" customFormat="1" ht="25.5">
      <c r="A692" s="5"/>
      <c r="B692" s="5"/>
      <c r="C692" s="5"/>
      <c r="D692" s="5" t="s">
        <v>975</v>
      </c>
      <c r="E692" s="5"/>
      <c r="F692" s="13" t="s">
        <v>717</v>
      </c>
      <c r="G692" s="12">
        <v>4550</v>
      </c>
      <c r="H692" s="111">
        <v>4000</v>
      </c>
    </row>
    <row r="693" spans="1:8" s="4" customFormat="1" ht="12.75">
      <c r="A693" s="5"/>
      <c r="B693" s="5"/>
      <c r="C693" s="5"/>
      <c r="D693" s="5" t="s">
        <v>985</v>
      </c>
      <c r="E693" s="5"/>
      <c r="F693" s="13" t="s">
        <v>718</v>
      </c>
      <c r="G693" s="12">
        <v>129597</v>
      </c>
      <c r="H693" s="111">
        <v>128621.8689</v>
      </c>
    </row>
    <row r="694" spans="1:8" s="4" customFormat="1" ht="25.5">
      <c r="A694" s="5"/>
      <c r="B694" s="5"/>
      <c r="C694" s="5"/>
      <c r="D694" s="5" t="s">
        <v>923</v>
      </c>
      <c r="E694" s="5"/>
      <c r="F694" s="13" t="s">
        <v>924</v>
      </c>
      <c r="G694" s="12">
        <v>1068150.1000000001</v>
      </c>
      <c r="H694" s="111">
        <v>962900.53359999997</v>
      </c>
    </row>
    <row r="695" spans="1:8" s="4" customFormat="1" ht="38.25">
      <c r="A695" s="5"/>
      <c r="B695" s="5"/>
      <c r="C695" s="5"/>
      <c r="D695" s="5" t="s">
        <v>929</v>
      </c>
      <c r="E695" s="5"/>
      <c r="F695" s="13" t="s">
        <v>930</v>
      </c>
      <c r="G695" s="12">
        <v>148</v>
      </c>
      <c r="H695" s="111">
        <v>147.25800000000001</v>
      </c>
    </row>
    <row r="696" spans="1:8" s="4" customFormat="1" ht="12.75">
      <c r="A696" s="107"/>
      <c r="B696" s="107"/>
      <c r="C696" s="107" t="s">
        <v>1140</v>
      </c>
      <c r="D696" s="107"/>
      <c r="E696" s="107"/>
      <c r="F696" s="108" t="s">
        <v>1141</v>
      </c>
      <c r="G696" s="109">
        <v>22797883.699999999</v>
      </c>
      <c r="H696" s="110">
        <v>21258146.0973</v>
      </c>
    </row>
    <row r="697" spans="1:8" s="4" customFormat="1" ht="12.75">
      <c r="A697" s="5"/>
      <c r="B697" s="5"/>
      <c r="C697" s="5"/>
      <c r="D697" s="5" t="s">
        <v>979</v>
      </c>
      <c r="E697" s="5"/>
      <c r="F697" s="13" t="s">
        <v>719</v>
      </c>
      <c r="G697" s="12">
        <v>177439</v>
      </c>
      <c r="H697" s="111">
        <v>173731.11499999999</v>
      </c>
    </row>
    <row r="698" spans="1:8" s="4" customFormat="1" ht="12.75">
      <c r="A698" s="5"/>
      <c r="B698" s="5"/>
      <c r="C698" s="5"/>
      <c r="D698" s="5"/>
      <c r="E698" s="5" t="s">
        <v>1018</v>
      </c>
      <c r="F698" s="13" t="s">
        <v>663</v>
      </c>
      <c r="G698" s="12">
        <v>167927</v>
      </c>
      <c r="H698" s="111">
        <v>167921.33100000001</v>
      </c>
    </row>
    <row r="699" spans="1:8" s="4" customFormat="1" ht="12.75">
      <c r="A699" s="5"/>
      <c r="B699" s="5"/>
      <c r="C699" s="5"/>
      <c r="D699" s="5"/>
      <c r="E699" s="5" t="s">
        <v>1048</v>
      </c>
      <c r="F699" s="13" t="s">
        <v>1143</v>
      </c>
      <c r="G699" s="12">
        <v>9512</v>
      </c>
      <c r="H699" s="111">
        <v>5809.7839999999997</v>
      </c>
    </row>
    <row r="700" spans="1:8" s="4" customFormat="1" ht="38.25">
      <c r="A700" s="5"/>
      <c r="B700" s="5"/>
      <c r="C700" s="5"/>
      <c r="D700" s="5" t="s">
        <v>720</v>
      </c>
      <c r="E700" s="5"/>
      <c r="F700" s="13" t="s">
        <v>721</v>
      </c>
      <c r="G700" s="12">
        <v>1436</v>
      </c>
      <c r="H700" s="111">
        <v>1435.42</v>
      </c>
    </row>
    <row r="701" spans="1:8" s="4" customFormat="1" ht="12.75">
      <c r="A701" s="5"/>
      <c r="B701" s="5"/>
      <c r="C701" s="5"/>
      <c r="D701" s="5"/>
      <c r="E701" s="5" t="s">
        <v>1048</v>
      </c>
      <c r="F701" s="13" t="s">
        <v>1143</v>
      </c>
      <c r="G701" s="12">
        <v>1436</v>
      </c>
      <c r="H701" s="111">
        <v>1435.42</v>
      </c>
    </row>
    <row r="702" spans="1:8" s="4" customFormat="1" ht="12.75">
      <c r="A702" s="5"/>
      <c r="B702" s="5"/>
      <c r="C702" s="5"/>
      <c r="D702" s="5" t="s">
        <v>706</v>
      </c>
      <c r="E702" s="5"/>
      <c r="F702" s="13" t="s">
        <v>710</v>
      </c>
      <c r="G702" s="12">
        <v>22619008.699999999</v>
      </c>
      <c r="H702" s="111">
        <v>21082979.5623</v>
      </c>
    </row>
    <row r="703" spans="1:8" s="4" customFormat="1" ht="12.75">
      <c r="A703" s="5"/>
      <c r="B703" s="5"/>
      <c r="C703" s="5"/>
      <c r="D703" s="5"/>
      <c r="E703" s="5" t="s">
        <v>1018</v>
      </c>
      <c r="F703" s="13" t="s">
        <v>663</v>
      </c>
      <c r="G703" s="12">
        <v>14004440.699999999</v>
      </c>
      <c r="H703" s="111">
        <v>12831782.504000001</v>
      </c>
    </row>
    <row r="704" spans="1:8" s="4" customFormat="1" ht="12.75">
      <c r="A704" s="5"/>
      <c r="B704" s="5"/>
      <c r="C704" s="5"/>
      <c r="D704" s="5"/>
      <c r="E704" s="5" t="s">
        <v>1048</v>
      </c>
      <c r="F704" s="13" t="s">
        <v>1143</v>
      </c>
      <c r="G704" s="12">
        <v>8614568</v>
      </c>
      <c r="H704" s="111">
        <v>8251197.0582999997</v>
      </c>
    </row>
    <row r="705" spans="1:8" s="4" customFormat="1" ht="25.5">
      <c r="A705" s="107"/>
      <c r="B705" s="107"/>
      <c r="C705" s="107" t="s">
        <v>722</v>
      </c>
      <c r="D705" s="107"/>
      <c r="E705" s="107"/>
      <c r="F705" s="108" t="s">
        <v>723</v>
      </c>
      <c r="G705" s="109">
        <v>200506</v>
      </c>
      <c r="H705" s="110">
        <v>189491.264</v>
      </c>
    </row>
    <row r="706" spans="1:8" s="4" customFormat="1" ht="12.75">
      <c r="A706" s="5"/>
      <c r="B706" s="5"/>
      <c r="C706" s="5"/>
      <c r="D706" s="5" t="s">
        <v>1018</v>
      </c>
      <c r="E706" s="5"/>
      <c r="F706" s="13" t="s">
        <v>710</v>
      </c>
      <c r="G706" s="12">
        <v>200506</v>
      </c>
      <c r="H706" s="111">
        <v>189491.264</v>
      </c>
    </row>
    <row r="707" spans="1:8" s="4" customFormat="1" ht="12.75">
      <c r="A707" s="5"/>
      <c r="B707" s="5"/>
      <c r="C707" s="5"/>
      <c r="D707" s="5"/>
      <c r="E707" s="5" t="s">
        <v>1048</v>
      </c>
      <c r="F707" s="13" t="s">
        <v>1143</v>
      </c>
      <c r="G707" s="12">
        <v>200506</v>
      </c>
      <c r="H707" s="111">
        <v>189491.264</v>
      </c>
    </row>
    <row r="708" spans="1:8" s="4" customFormat="1" ht="25.5">
      <c r="A708" s="107"/>
      <c r="B708" s="107"/>
      <c r="C708" s="107" t="s">
        <v>646</v>
      </c>
      <c r="D708" s="107"/>
      <c r="E708" s="107"/>
      <c r="F708" s="108" t="s">
        <v>647</v>
      </c>
      <c r="G708" s="109">
        <v>2600863</v>
      </c>
      <c r="H708" s="110">
        <v>2587184.0962</v>
      </c>
    </row>
    <row r="709" spans="1:8" s="4" customFormat="1" ht="25.5">
      <c r="A709" s="5"/>
      <c r="B709" s="5"/>
      <c r="C709" s="5"/>
      <c r="D709" s="5" t="s">
        <v>878</v>
      </c>
      <c r="E709" s="5"/>
      <c r="F709" s="13" t="s">
        <v>711</v>
      </c>
      <c r="G709" s="12">
        <v>260789</v>
      </c>
      <c r="H709" s="111">
        <v>259820.44690000001</v>
      </c>
    </row>
    <row r="710" spans="1:8" s="4" customFormat="1" ht="38.25">
      <c r="A710" s="5"/>
      <c r="B710" s="5"/>
      <c r="C710" s="5"/>
      <c r="D710" s="5" t="s">
        <v>891</v>
      </c>
      <c r="E710" s="5"/>
      <c r="F710" s="13" t="s">
        <v>724</v>
      </c>
      <c r="G710" s="12">
        <v>160747</v>
      </c>
      <c r="H710" s="111">
        <v>160746.448</v>
      </c>
    </row>
    <row r="711" spans="1:8" s="4" customFormat="1" ht="38.25">
      <c r="A711" s="5"/>
      <c r="B711" s="5"/>
      <c r="C711" s="5"/>
      <c r="D711" s="5" t="s">
        <v>1038</v>
      </c>
      <c r="E711" s="5"/>
      <c r="F711" s="13" t="s">
        <v>725</v>
      </c>
      <c r="G711" s="12">
        <v>1275159</v>
      </c>
      <c r="H711" s="111">
        <v>1275158.9809000001</v>
      </c>
    </row>
    <row r="712" spans="1:8" s="4" customFormat="1" ht="38.25">
      <c r="A712" s="5"/>
      <c r="B712" s="5"/>
      <c r="C712" s="5"/>
      <c r="D712" s="5" t="s">
        <v>953</v>
      </c>
      <c r="E712" s="5"/>
      <c r="F712" s="13" t="s">
        <v>726</v>
      </c>
      <c r="G712" s="12">
        <v>300779</v>
      </c>
      <c r="H712" s="111">
        <v>300728.17499999999</v>
      </c>
    </row>
    <row r="713" spans="1:8" s="4" customFormat="1" ht="12.75">
      <c r="A713" s="5"/>
      <c r="B713" s="5"/>
      <c r="C713" s="5"/>
      <c r="D713" s="5" t="s">
        <v>1018</v>
      </c>
      <c r="E713" s="5"/>
      <c r="F713" s="13" t="s">
        <v>1073</v>
      </c>
      <c r="G713" s="12">
        <v>3793</v>
      </c>
      <c r="H713" s="111">
        <v>3780.5410000000002</v>
      </c>
    </row>
    <row r="714" spans="1:8" s="4" customFormat="1" ht="38.25">
      <c r="A714" s="5"/>
      <c r="B714" s="5"/>
      <c r="C714" s="5"/>
      <c r="D714" s="5" t="s">
        <v>1041</v>
      </c>
      <c r="E714" s="5"/>
      <c r="F714" s="13" t="s">
        <v>715</v>
      </c>
      <c r="G714" s="12">
        <v>120072</v>
      </c>
      <c r="H714" s="111">
        <v>119933.2346</v>
      </c>
    </row>
    <row r="715" spans="1:8" s="4" customFormat="1" ht="25.5">
      <c r="A715" s="5"/>
      <c r="B715" s="5"/>
      <c r="C715" s="5"/>
      <c r="D715" s="5" t="s">
        <v>969</v>
      </c>
      <c r="E715" s="5"/>
      <c r="F715" s="13" t="s">
        <v>716</v>
      </c>
      <c r="G715" s="12">
        <v>139262</v>
      </c>
      <c r="H715" s="111">
        <v>139251.03200000001</v>
      </c>
    </row>
    <row r="716" spans="1:8" s="4" customFormat="1" ht="38.25">
      <c r="A716" s="5"/>
      <c r="B716" s="5"/>
      <c r="C716" s="5"/>
      <c r="D716" s="5" t="s">
        <v>958</v>
      </c>
      <c r="E716" s="5"/>
      <c r="F716" s="13" t="s">
        <v>1976</v>
      </c>
      <c r="G716" s="12">
        <v>204135</v>
      </c>
      <c r="H716" s="111">
        <v>191700.39809999999</v>
      </c>
    </row>
    <row r="717" spans="1:8" s="4" customFormat="1" ht="12.75">
      <c r="A717" s="5"/>
      <c r="B717" s="5"/>
      <c r="C717" s="5"/>
      <c r="D717" s="5"/>
      <c r="E717" s="5" t="s">
        <v>1018</v>
      </c>
      <c r="F717" s="13" t="s">
        <v>663</v>
      </c>
      <c r="G717" s="12">
        <v>204135</v>
      </c>
      <c r="H717" s="111">
        <v>191700.39809999999</v>
      </c>
    </row>
    <row r="718" spans="1:8" s="4" customFormat="1" ht="25.5">
      <c r="A718" s="5"/>
      <c r="B718" s="5"/>
      <c r="C718" s="5"/>
      <c r="D718" s="5" t="s">
        <v>981</v>
      </c>
      <c r="E718" s="5"/>
      <c r="F718" s="13" t="s">
        <v>1977</v>
      </c>
      <c r="G718" s="12">
        <v>95460</v>
      </c>
      <c r="H718" s="111">
        <v>95399.4</v>
      </c>
    </row>
    <row r="719" spans="1:8" s="4" customFormat="1" ht="12.75">
      <c r="A719" s="5"/>
      <c r="B719" s="5"/>
      <c r="C719" s="5"/>
      <c r="D719" s="5"/>
      <c r="E719" s="5" t="s">
        <v>1018</v>
      </c>
      <c r="F719" s="13" t="s">
        <v>663</v>
      </c>
      <c r="G719" s="12">
        <v>95460</v>
      </c>
      <c r="H719" s="111">
        <v>95399.4</v>
      </c>
    </row>
    <row r="720" spans="1:8" s="4" customFormat="1" ht="12.75">
      <c r="A720" s="5"/>
      <c r="B720" s="5"/>
      <c r="C720" s="5"/>
      <c r="D720" s="5" t="s">
        <v>985</v>
      </c>
      <c r="E720" s="5"/>
      <c r="F720" s="13" t="s">
        <v>718</v>
      </c>
      <c r="G720" s="12">
        <v>40667</v>
      </c>
      <c r="H720" s="111">
        <v>40665.439700000003</v>
      </c>
    </row>
    <row r="721" spans="1:10" s="4" customFormat="1" ht="25.5">
      <c r="A721" s="107"/>
      <c r="B721" s="107"/>
      <c r="C721" s="107" t="s">
        <v>569</v>
      </c>
      <c r="D721" s="107"/>
      <c r="E721" s="107"/>
      <c r="F721" s="108" t="s">
        <v>570</v>
      </c>
      <c r="G721" s="109">
        <v>13003987.9</v>
      </c>
      <c r="H721" s="110">
        <v>12643822.8499</v>
      </c>
    </row>
    <row r="722" spans="1:10" s="4" customFormat="1" ht="12.75">
      <c r="A722" s="5"/>
      <c r="B722" s="5"/>
      <c r="C722" s="5"/>
      <c r="D722" s="5" t="s">
        <v>891</v>
      </c>
      <c r="E722" s="5"/>
      <c r="F722" s="13" t="s">
        <v>727</v>
      </c>
      <c r="G722" s="12">
        <v>138742</v>
      </c>
      <c r="H722" s="111">
        <v>138741.9999</v>
      </c>
    </row>
    <row r="723" spans="1:10" s="4" customFormat="1" ht="12.75">
      <c r="A723" s="5"/>
      <c r="B723" s="5"/>
      <c r="C723" s="5"/>
      <c r="D723" s="5"/>
      <c r="E723" s="5" t="s">
        <v>1048</v>
      </c>
      <c r="F723" s="13" t="s">
        <v>1143</v>
      </c>
      <c r="G723" s="12">
        <v>138742</v>
      </c>
      <c r="H723" s="111">
        <v>138741.9999</v>
      </c>
    </row>
    <row r="724" spans="1:10" s="4" customFormat="1" ht="12.75">
      <c r="A724" s="5"/>
      <c r="B724" s="5"/>
      <c r="C724" s="5"/>
      <c r="D724" s="5" t="s">
        <v>706</v>
      </c>
      <c r="E724" s="5"/>
      <c r="F724" s="13" t="s">
        <v>710</v>
      </c>
      <c r="G724" s="12">
        <v>12865245.9</v>
      </c>
      <c r="H724" s="111">
        <v>12505080.85</v>
      </c>
    </row>
    <row r="725" spans="1:10" s="4" customFormat="1" ht="12.75">
      <c r="A725" s="5"/>
      <c r="B725" s="5"/>
      <c r="C725" s="5"/>
      <c r="D725" s="5"/>
      <c r="E725" s="5" t="s">
        <v>1018</v>
      </c>
      <c r="F725" s="13" t="s">
        <v>663</v>
      </c>
      <c r="G725" s="12">
        <v>8132471</v>
      </c>
      <c r="H725" s="111">
        <v>7775897.8005999997</v>
      </c>
    </row>
    <row r="726" spans="1:10" s="4" customFormat="1" ht="12.75">
      <c r="A726" s="5"/>
      <c r="B726" s="5"/>
      <c r="C726" s="5"/>
      <c r="D726" s="5"/>
      <c r="E726" s="5" t="s">
        <v>1048</v>
      </c>
      <c r="F726" s="13" t="s">
        <v>1143</v>
      </c>
      <c r="G726" s="12">
        <v>4732774.9000000004</v>
      </c>
      <c r="H726" s="111">
        <v>4729183.0493999999</v>
      </c>
    </row>
    <row r="727" spans="1:10" s="4" customFormat="1" ht="12.75">
      <c r="A727" s="107"/>
      <c r="B727" s="107"/>
      <c r="C727" s="107" t="s">
        <v>624</v>
      </c>
      <c r="D727" s="107"/>
      <c r="E727" s="107"/>
      <c r="F727" s="108" t="s">
        <v>625</v>
      </c>
      <c r="G727" s="109">
        <v>9539224.9000000004</v>
      </c>
      <c r="H727" s="110">
        <v>9234796.4812000003</v>
      </c>
    </row>
    <row r="728" spans="1:10" s="4" customFormat="1" ht="25.5">
      <c r="A728" s="5"/>
      <c r="B728" s="5"/>
      <c r="C728" s="5"/>
      <c r="D728" s="5" t="s">
        <v>878</v>
      </c>
      <c r="E728" s="5"/>
      <c r="F728" s="13" t="s">
        <v>711</v>
      </c>
      <c r="G728" s="12">
        <v>1519826.2</v>
      </c>
      <c r="H728" s="111">
        <v>1512677.7145</v>
      </c>
    </row>
    <row r="729" spans="1:10" s="4" customFormat="1" ht="12.75">
      <c r="A729" s="5"/>
      <c r="B729" s="5"/>
      <c r="C729" s="5"/>
      <c r="D729" s="5" t="s">
        <v>885</v>
      </c>
      <c r="E729" s="5"/>
      <c r="F729" s="13" t="s">
        <v>911</v>
      </c>
      <c r="G729" s="12">
        <v>6659</v>
      </c>
      <c r="H729" s="111">
        <v>6606.6850000000004</v>
      </c>
    </row>
    <row r="730" spans="1:10" s="4" customFormat="1" ht="38.25">
      <c r="A730" s="5"/>
      <c r="B730" s="5"/>
      <c r="C730" s="5"/>
      <c r="D730" s="5" t="s">
        <v>899</v>
      </c>
      <c r="E730" s="5"/>
      <c r="F730" s="13" t="s">
        <v>728</v>
      </c>
      <c r="G730" s="12">
        <v>118562.7</v>
      </c>
      <c r="H730" s="111">
        <v>116930.1499</v>
      </c>
    </row>
    <row r="731" spans="1:10" s="4" customFormat="1" ht="38.25">
      <c r="A731" s="5"/>
      <c r="B731" s="5"/>
      <c r="C731" s="5"/>
      <c r="D731" s="5" t="s">
        <v>889</v>
      </c>
      <c r="E731" s="5"/>
      <c r="F731" s="13" t="s">
        <v>729</v>
      </c>
      <c r="G731" s="12">
        <v>2906171.7</v>
      </c>
      <c r="H731" s="111">
        <v>2899403.7725999998</v>
      </c>
    </row>
    <row r="732" spans="1:10" s="4" customFormat="1" ht="38.25">
      <c r="A732" s="5"/>
      <c r="B732" s="5"/>
      <c r="C732" s="5"/>
      <c r="D732" s="5" t="s">
        <v>1038</v>
      </c>
      <c r="E732" s="5"/>
      <c r="F732" s="13" t="s">
        <v>730</v>
      </c>
      <c r="G732" s="12">
        <v>135105.5</v>
      </c>
      <c r="H732" s="111">
        <v>134227.85920000001</v>
      </c>
    </row>
    <row r="733" spans="1:10" s="4" customFormat="1" ht="38.25">
      <c r="A733" s="5"/>
      <c r="B733" s="5"/>
      <c r="C733" s="5"/>
      <c r="D733" s="5" t="s">
        <v>1018</v>
      </c>
      <c r="E733" s="5"/>
      <c r="F733" s="13" t="s">
        <v>695</v>
      </c>
      <c r="G733" s="12">
        <v>1412952</v>
      </c>
      <c r="H733" s="111">
        <v>1412947.1170000001</v>
      </c>
    </row>
    <row r="734" spans="1:10" s="4" customFormat="1" ht="25.5">
      <c r="A734" s="5"/>
      <c r="B734" s="5"/>
      <c r="C734" s="5"/>
      <c r="D734" s="5"/>
      <c r="E734" s="5" t="s">
        <v>985</v>
      </c>
      <c r="F734" s="13" t="s">
        <v>697</v>
      </c>
      <c r="G734" s="12">
        <v>1412952</v>
      </c>
      <c r="H734" s="111">
        <v>1412947.1170000001</v>
      </c>
    </row>
    <row r="735" spans="1:10" s="4" customFormat="1" ht="12.75">
      <c r="A735" s="5"/>
      <c r="B735" s="5"/>
      <c r="C735" s="5"/>
      <c r="D735" s="5" t="s">
        <v>1098</v>
      </c>
      <c r="E735" s="5"/>
      <c r="F735" s="13" t="s">
        <v>1073</v>
      </c>
      <c r="G735" s="12">
        <v>148487</v>
      </c>
      <c r="H735" s="111">
        <v>147755.09</v>
      </c>
    </row>
    <row r="736" spans="1:10" s="4" customFormat="1" ht="38.25">
      <c r="A736" s="5"/>
      <c r="B736" s="5"/>
      <c r="C736" s="5"/>
      <c r="D736" s="5" t="s">
        <v>1048</v>
      </c>
      <c r="E736" s="5"/>
      <c r="F736" s="13" t="s">
        <v>1976</v>
      </c>
      <c r="G736" s="12">
        <v>1881291.1</v>
      </c>
      <c r="H736" s="111">
        <v>1678932.6032</v>
      </c>
      <c r="J736" s="1098">
        <v>8</v>
      </c>
    </row>
    <row r="737" spans="1:10" s="4" customFormat="1" ht="12.75">
      <c r="A737" s="5"/>
      <c r="B737" s="5"/>
      <c r="C737" s="5"/>
      <c r="D737" s="5"/>
      <c r="E737" s="5" t="s">
        <v>1018</v>
      </c>
      <c r="F737" s="13" t="s">
        <v>663</v>
      </c>
      <c r="G737" s="12">
        <v>1879777</v>
      </c>
      <c r="H737" s="111">
        <v>1677843.6828000001</v>
      </c>
      <c r="J737" s="1098">
        <v>9</v>
      </c>
    </row>
    <row r="738" spans="1:10" s="4" customFormat="1" ht="12.75">
      <c r="A738" s="5"/>
      <c r="B738" s="5"/>
      <c r="C738" s="5"/>
      <c r="D738" s="5"/>
      <c r="E738" s="5" t="s">
        <v>1048</v>
      </c>
      <c r="F738" s="13" t="s">
        <v>1143</v>
      </c>
      <c r="G738" s="12">
        <v>1514.1</v>
      </c>
      <c r="H738" s="111">
        <v>1088.9204</v>
      </c>
      <c r="J738" s="1098">
        <v>10</v>
      </c>
    </row>
    <row r="739" spans="1:10" s="4" customFormat="1" ht="38.25">
      <c r="A739" s="5"/>
      <c r="B739" s="5"/>
      <c r="C739" s="5"/>
      <c r="D739" s="5" t="s">
        <v>975</v>
      </c>
      <c r="E739" s="5"/>
      <c r="F739" s="13" t="s">
        <v>1978</v>
      </c>
      <c r="G739" s="12">
        <v>1500</v>
      </c>
      <c r="H739" s="111">
        <v>1500</v>
      </c>
      <c r="J739" s="1098">
        <v>11</v>
      </c>
    </row>
    <row r="740" spans="1:10" s="4" customFormat="1" ht="25.5">
      <c r="A740" s="5"/>
      <c r="B740" s="5"/>
      <c r="C740" s="5"/>
      <c r="D740" s="5" t="s">
        <v>956</v>
      </c>
      <c r="E740" s="5"/>
      <c r="F740" s="13" t="s">
        <v>1977</v>
      </c>
      <c r="G740" s="12">
        <v>1010282</v>
      </c>
      <c r="H740" s="111">
        <v>961328.47100000002</v>
      </c>
      <c r="J740" s="1098">
        <v>12</v>
      </c>
    </row>
    <row r="741" spans="1:10" s="4" customFormat="1" ht="12.75">
      <c r="A741" s="5"/>
      <c r="B741" s="5"/>
      <c r="C741" s="5"/>
      <c r="D741" s="5"/>
      <c r="E741" s="5" t="s">
        <v>1018</v>
      </c>
      <c r="F741" s="13" t="s">
        <v>663</v>
      </c>
      <c r="G741" s="12">
        <v>1010282</v>
      </c>
      <c r="H741" s="111">
        <v>961328.47100000002</v>
      </c>
      <c r="J741" s="1098">
        <v>13</v>
      </c>
    </row>
    <row r="742" spans="1:10" s="4" customFormat="1" ht="51">
      <c r="A742" s="5"/>
      <c r="B742" s="5"/>
      <c r="C742" s="5"/>
      <c r="D742" s="5" t="s">
        <v>904</v>
      </c>
      <c r="E742" s="5"/>
      <c r="F742" s="13" t="s">
        <v>935</v>
      </c>
      <c r="G742" s="12">
        <v>98874.7</v>
      </c>
      <c r="H742" s="111">
        <v>97450.293000000005</v>
      </c>
      <c r="J742" s="1098">
        <v>14</v>
      </c>
    </row>
    <row r="743" spans="1:10" s="4" customFormat="1" ht="25.5">
      <c r="A743" s="5"/>
      <c r="B743" s="5"/>
      <c r="C743" s="5"/>
      <c r="D743" s="5" t="s">
        <v>927</v>
      </c>
      <c r="E743" s="5"/>
      <c r="F743" s="13" t="s">
        <v>928</v>
      </c>
      <c r="G743" s="12">
        <v>35874.6</v>
      </c>
      <c r="H743" s="111">
        <v>35874.555</v>
      </c>
      <c r="J743" s="1098">
        <v>15</v>
      </c>
    </row>
    <row r="744" spans="1:10" s="4" customFormat="1" ht="25.5">
      <c r="A744" s="5"/>
      <c r="B744" s="5"/>
      <c r="C744" s="5"/>
      <c r="D744" s="5" t="s">
        <v>923</v>
      </c>
      <c r="E744" s="5"/>
      <c r="F744" s="13" t="s">
        <v>924</v>
      </c>
      <c r="G744" s="12">
        <v>242449.9</v>
      </c>
      <c r="H744" s="111">
        <v>207976.777</v>
      </c>
      <c r="J744" s="1098">
        <v>16</v>
      </c>
    </row>
    <row r="745" spans="1:10" s="4" customFormat="1" ht="38.25">
      <c r="A745" s="5"/>
      <c r="B745" s="5"/>
      <c r="C745" s="5"/>
      <c r="D745" s="5" t="s">
        <v>929</v>
      </c>
      <c r="E745" s="5"/>
      <c r="F745" s="13" t="s">
        <v>930</v>
      </c>
      <c r="G745" s="12">
        <v>21188.5</v>
      </c>
      <c r="H745" s="111">
        <v>21185.394</v>
      </c>
      <c r="J745" s="1098">
        <v>17</v>
      </c>
    </row>
    <row r="746" spans="1:10" s="4" customFormat="1" ht="25.5">
      <c r="A746" s="107"/>
      <c r="B746" s="107"/>
      <c r="C746" s="107" t="s">
        <v>731</v>
      </c>
      <c r="D746" s="107"/>
      <c r="E746" s="107"/>
      <c r="F746" s="108" t="s">
        <v>732</v>
      </c>
      <c r="G746" s="109">
        <v>14814541.699999999</v>
      </c>
      <c r="H746" s="110">
        <v>14621766.057800001</v>
      </c>
      <c r="J746" s="1098">
        <v>18</v>
      </c>
    </row>
    <row r="747" spans="1:10" s="4" customFormat="1" ht="12.75">
      <c r="A747" s="5"/>
      <c r="B747" s="5"/>
      <c r="C747" s="5"/>
      <c r="D747" s="5" t="s">
        <v>706</v>
      </c>
      <c r="E747" s="5"/>
      <c r="F747" s="13" t="s">
        <v>710</v>
      </c>
      <c r="G747" s="12">
        <v>14814541.699999999</v>
      </c>
      <c r="H747" s="111">
        <v>14621766.057800001</v>
      </c>
      <c r="J747" s="1098">
        <v>19</v>
      </c>
    </row>
    <row r="748" spans="1:10" s="4" customFormat="1" ht="12.75">
      <c r="A748" s="5"/>
      <c r="B748" s="5"/>
      <c r="C748" s="5"/>
      <c r="D748" s="5"/>
      <c r="E748" s="5" t="s">
        <v>1018</v>
      </c>
      <c r="F748" s="13" t="s">
        <v>663</v>
      </c>
      <c r="G748" s="12">
        <v>6387801</v>
      </c>
      <c r="H748" s="111">
        <v>6241796.1176000005</v>
      </c>
      <c r="J748" s="1098">
        <v>20</v>
      </c>
    </row>
    <row r="749" spans="1:10" s="4" customFormat="1" ht="12.75">
      <c r="A749" s="5"/>
      <c r="B749" s="5"/>
      <c r="C749" s="5"/>
      <c r="D749" s="5"/>
      <c r="E749" s="5" t="s">
        <v>1048</v>
      </c>
      <c r="F749" s="13" t="s">
        <v>1143</v>
      </c>
      <c r="G749" s="12">
        <v>8426740.6999999993</v>
      </c>
      <c r="H749" s="111">
        <v>8379969.9402000001</v>
      </c>
      <c r="J749" s="1098">
        <v>21</v>
      </c>
    </row>
    <row r="750" spans="1:10" s="4" customFormat="1" ht="25.5">
      <c r="A750" s="107"/>
      <c r="B750" s="107"/>
      <c r="C750" s="107" t="s">
        <v>733</v>
      </c>
      <c r="D750" s="107"/>
      <c r="E750" s="107"/>
      <c r="F750" s="108" t="s">
        <v>734</v>
      </c>
      <c r="G750" s="109">
        <v>33810793.399999999</v>
      </c>
      <c r="H750" s="110">
        <v>33039307.5986</v>
      </c>
      <c r="J750" s="1098">
        <v>22</v>
      </c>
    </row>
    <row r="751" spans="1:10" s="4" customFormat="1" ht="12.75">
      <c r="A751" s="5"/>
      <c r="B751" s="5"/>
      <c r="C751" s="5"/>
      <c r="D751" s="5" t="s">
        <v>706</v>
      </c>
      <c r="E751" s="5"/>
      <c r="F751" s="13" t="s">
        <v>710</v>
      </c>
      <c r="G751" s="12">
        <v>33810793.399999999</v>
      </c>
      <c r="H751" s="111">
        <v>33039307.5986</v>
      </c>
      <c r="J751" s="1098">
        <v>23</v>
      </c>
    </row>
    <row r="752" spans="1:10" s="4" customFormat="1" ht="12.75">
      <c r="A752" s="5"/>
      <c r="B752" s="5"/>
      <c r="C752" s="5"/>
      <c r="D752" s="5"/>
      <c r="E752" s="5" t="s">
        <v>1018</v>
      </c>
      <c r="F752" s="13" t="s">
        <v>663</v>
      </c>
      <c r="G752" s="12">
        <v>20436197</v>
      </c>
      <c r="H752" s="111">
        <v>19939172.642790001</v>
      </c>
      <c r="J752" s="1098">
        <v>24</v>
      </c>
    </row>
    <row r="753" spans="1:10" s="4" customFormat="1" ht="12.75">
      <c r="A753" s="5"/>
      <c r="B753" s="5"/>
      <c r="C753" s="5"/>
      <c r="D753" s="5"/>
      <c r="E753" s="5" t="s">
        <v>1048</v>
      </c>
      <c r="F753" s="13" t="s">
        <v>1143</v>
      </c>
      <c r="G753" s="12">
        <v>13374596.4</v>
      </c>
      <c r="H753" s="111">
        <v>13100134.955800001</v>
      </c>
      <c r="J753" s="1098">
        <v>25</v>
      </c>
    </row>
    <row r="754" spans="1:10" s="4" customFormat="1" ht="25.5">
      <c r="A754" s="107"/>
      <c r="B754" s="107"/>
      <c r="C754" s="107" t="s">
        <v>627</v>
      </c>
      <c r="D754" s="107"/>
      <c r="E754" s="107"/>
      <c r="F754" s="108" t="s">
        <v>628</v>
      </c>
      <c r="G754" s="109">
        <v>3575530.9</v>
      </c>
      <c r="H754" s="110">
        <v>3464394.6183000002</v>
      </c>
      <c r="J754" s="1098">
        <v>26</v>
      </c>
    </row>
    <row r="755" spans="1:10" s="4" customFormat="1" ht="38.25">
      <c r="A755" s="5"/>
      <c r="B755" s="5"/>
      <c r="C755" s="5"/>
      <c r="D755" s="5" t="s">
        <v>966</v>
      </c>
      <c r="E755" s="5"/>
      <c r="F755" s="13" t="s">
        <v>728</v>
      </c>
      <c r="G755" s="12">
        <v>386912.9</v>
      </c>
      <c r="H755" s="111">
        <v>385947.30060000002</v>
      </c>
      <c r="J755" s="1098">
        <v>27</v>
      </c>
    </row>
    <row r="756" spans="1:10" s="4" customFormat="1" ht="38.25">
      <c r="A756" s="5"/>
      <c r="B756" s="5"/>
      <c r="C756" s="5"/>
      <c r="D756" s="5" t="s">
        <v>953</v>
      </c>
      <c r="E756" s="5"/>
      <c r="F756" s="13" t="s">
        <v>729</v>
      </c>
      <c r="G756" s="12">
        <v>1591704.6</v>
      </c>
      <c r="H756" s="111">
        <v>1591306.264</v>
      </c>
      <c r="J756" s="1098">
        <v>28</v>
      </c>
    </row>
    <row r="757" spans="1:10" s="4" customFormat="1" ht="38.25">
      <c r="A757" s="5"/>
      <c r="B757" s="5"/>
      <c r="C757" s="5"/>
      <c r="D757" s="5" t="s">
        <v>1013</v>
      </c>
      <c r="E757" s="5"/>
      <c r="F757" s="13" t="s">
        <v>730</v>
      </c>
      <c r="G757" s="12">
        <v>62395.4</v>
      </c>
      <c r="H757" s="111">
        <v>62320.437899999997</v>
      </c>
      <c r="J757" s="1098">
        <v>29</v>
      </c>
    </row>
    <row r="758" spans="1:10" s="4" customFormat="1" ht="38.25">
      <c r="A758" s="5"/>
      <c r="B758" s="5"/>
      <c r="C758" s="5"/>
      <c r="D758" s="5" t="s">
        <v>972</v>
      </c>
      <c r="E758" s="5"/>
      <c r="F758" s="13" t="s">
        <v>695</v>
      </c>
      <c r="G758" s="12">
        <v>54938</v>
      </c>
      <c r="H758" s="111">
        <v>54863</v>
      </c>
      <c r="J758" s="1098">
        <v>30</v>
      </c>
    </row>
    <row r="759" spans="1:10" s="4" customFormat="1" ht="12.75">
      <c r="A759" s="5"/>
      <c r="B759" s="5"/>
      <c r="C759" s="5"/>
      <c r="D759" s="5"/>
      <c r="E759" s="5" t="s">
        <v>545</v>
      </c>
      <c r="F759" s="13" t="s">
        <v>696</v>
      </c>
      <c r="G759" s="12">
        <v>54049</v>
      </c>
      <c r="H759" s="111">
        <v>54049</v>
      </c>
      <c r="J759" s="1098">
        <v>31</v>
      </c>
    </row>
    <row r="760" spans="1:10" s="4" customFormat="1" ht="25.5">
      <c r="A760" s="5"/>
      <c r="B760" s="5"/>
      <c r="C760" s="5"/>
      <c r="D760" s="5"/>
      <c r="E760" s="5" t="s">
        <v>985</v>
      </c>
      <c r="F760" s="13" t="s">
        <v>697</v>
      </c>
      <c r="G760" s="12">
        <v>889</v>
      </c>
      <c r="H760" s="111">
        <v>814</v>
      </c>
      <c r="J760" s="1098">
        <v>32</v>
      </c>
    </row>
    <row r="761" spans="1:10" s="4" customFormat="1" ht="38.25">
      <c r="A761" s="5"/>
      <c r="B761" s="5"/>
      <c r="C761" s="5"/>
      <c r="D761" s="5" t="s">
        <v>956</v>
      </c>
      <c r="E761" s="5"/>
      <c r="F761" s="13" t="s">
        <v>1976</v>
      </c>
      <c r="G761" s="12">
        <v>1028100</v>
      </c>
      <c r="H761" s="111">
        <v>923600.21640000003</v>
      </c>
      <c r="J761" s="1098">
        <v>33</v>
      </c>
    </row>
    <row r="762" spans="1:10" s="4" customFormat="1" ht="12.75">
      <c r="A762" s="5"/>
      <c r="B762" s="5"/>
      <c r="C762" s="5"/>
      <c r="D762" s="5"/>
      <c r="E762" s="5" t="s">
        <v>1018</v>
      </c>
      <c r="F762" s="13" t="s">
        <v>663</v>
      </c>
      <c r="G762" s="12">
        <v>1027770</v>
      </c>
      <c r="H762" s="111">
        <v>923323.04760000005</v>
      </c>
      <c r="J762" s="1098">
        <v>34</v>
      </c>
    </row>
    <row r="763" spans="1:10" s="4" customFormat="1" ht="12.75">
      <c r="A763" s="5"/>
      <c r="B763" s="5"/>
      <c r="C763" s="5"/>
      <c r="D763" s="5"/>
      <c r="E763" s="5" t="s">
        <v>1048</v>
      </c>
      <c r="F763" s="13" t="s">
        <v>1143</v>
      </c>
      <c r="G763" s="12">
        <v>330</v>
      </c>
      <c r="H763" s="111">
        <v>277.16881999999998</v>
      </c>
      <c r="J763" s="1098">
        <v>35</v>
      </c>
    </row>
    <row r="764" spans="1:10" s="4" customFormat="1" ht="25.5">
      <c r="A764" s="5"/>
      <c r="B764" s="5"/>
      <c r="C764" s="5"/>
      <c r="D764" s="5" t="s">
        <v>940</v>
      </c>
      <c r="E764" s="5"/>
      <c r="F764" s="13" t="s">
        <v>1977</v>
      </c>
      <c r="G764" s="12">
        <v>451480</v>
      </c>
      <c r="H764" s="111">
        <v>446357.39939999999</v>
      </c>
      <c r="J764" s="1098">
        <v>36</v>
      </c>
    </row>
    <row r="765" spans="1:10" s="4" customFormat="1" ht="12.75">
      <c r="A765" s="5"/>
      <c r="B765" s="5"/>
      <c r="C765" s="5"/>
      <c r="D765" s="5"/>
      <c r="E765" s="5" t="s">
        <v>1018</v>
      </c>
      <c r="F765" s="13" t="s">
        <v>663</v>
      </c>
      <c r="G765" s="12">
        <v>451065</v>
      </c>
      <c r="H765" s="111">
        <v>445942.49939999997</v>
      </c>
      <c r="J765" s="1098">
        <v>37</v>
      </c>
    </row>
    <row r="766" spans="1:10" s="4" customFormat="1" ht="12.75">
      <c r="A766" s="5"/>
      <c r="B766" s="5"/>
      <c r="C766" s="5"/>
      <c r="D766" s="5"/>
      <c r="E766" s="5" t="s">
        <v>1048</v>
      </c>
      <c r="F766" s="13" t="s">
        <v>1143</v>
      </c>
      <c r="G766" s="12">
        <v>415</v>
      </c>
      <c r="H766" s="111">
        <v>414.9</v>
      </c>
      <c r="J766" s="1098">
        <v>38</v>
      </c>
    </row>
    <row r="767" spans="1:10" s="4" customFormat="1" ht="38.25">
      <c r="A767" s="107"/>
      <c r="B767" s="107"/>
      <c r="C767" s="107" t="s">
        <v>689</v>
      </c>
      <c r="D767" s="107"/>
      <c r="E767" s="107"/>
      <c r="F767" s="108" t="s">
        <v>735</v>
      </c>
      <c r="G767" s="109">
        <v>3761185.9</v>
      </c>
      <c r="H767" s="110">
        <v>3740331.5419999999</v>
      </c>
      <c r="J767" s="1098">
        <v>39</v>
      </c>
    </row>
    <row r="768" spans="1:10" s="4" customFormat="1" ht="12.75">
      <c r="A768" s="5"/>
      <c r="B768" s="5"/>
      <c r="C768" s="5"/>
      <c r="D768" s="5" t="s">
        <v>706</v>
      </c>
      <c r="E768" s="5"/>
      <c r="F768" s="13" t="s">
        <v>710</v>
      </c>
      <c r="G768" s="12">
        <v>3761185.9</v>
      </c>
      <c r="H768" s="111">
        <v>3740331.5419999999</v>
      </c>
      <c r="J768" s="1098">
        <v>40</v>
      </c>
    </row>
    <row r="769" spans="1:10" s="4" customFormat="1" ht="12.75">
      <c r="A769" s="5"/>
      <c r="B769" s="5"/>
      <c r="C769" s="5"/>
      <c r="D769" s="5"/>
      <c r="E769" s="5" t="s">
        <v>1018</v>
      </c>
      <c r="F769" s="13" t="s">
        <v>663</v>
      </c>
      <c r="G769" s="12">
        <v>709899</v>
      </c>
      <c r="H769" s="111">
        <v>709826.64399999997</v>
      </c>
      <c r="J769" s="1098">
        <v>41</v>
      </c>
    </row>
    <row r="770" spans="1:10" s="4" customFormat="1" ht="12.75">
      <c r="A770" s="5"/>
      <c r="B770" s="5"/>
      <c r="C770" s="5"/>
      <c r="D770" s="5"/>
      <c r="E770" s="5" t="s">
        <v>1048</v>
      </c>
      <c r="F770" s="13" t="s">
        <v>1143</v>
      </c>
      <c r="G770" s="12">
        <v>3051286.9</v>
      </c>
      <c r="H770" s="111">
        <v>3030504.898</v>
      </c>
      <c r="J770" s="1098">
        <v>42</v>
      </c>
    </row>
    <row r="771" spans="1:10" s="1094" customFormat="1" ht="12.75">
      <c r="A771" s="1091" t="s">
        <v>1166</v>
      </c>
      <c r="B771" s="1091"/>
      <c r="C771" s="1091"/>
      <c r="D771" s="1091"/>
      <c r="E771" s="1091"/>
      <c r="F771" s="1092" t="s">
        <v>736</v>
      </c>
      <c r="G771" s="1093">
        <v>636650893</v>
      </c>
      <c r="H771" s="1093">
        <v>627316000.96940005</v>
      </c>
      <c r="J771" s="1098">
        <v>43</v>
      </c>
    </row>
    <row r="772" spans="1:10" s="4" customFormat="1" ht="12.75">
      <c r="A772" s="103"/>
      <c r="B772" s="103" t="s">
        <v>1159</v>
      </c>
      <c r="C772" s="103"/>
      <c r="D772" s="103"/>
      <c r="E772" s="103"/>
      <c r="F772" s="104" t="s">
        <v>737</v>
      </c>
      <c r="G772" s="105">
        <v>8136483</v>
      </c>
      <c r="H772" s="106">
        <v>8136210.3377</v>
      </c>
      <c r="J772" s="1098">
        <v>44</v>
      </c>
    </row>
    <row r="773" spans="1:10" s="4" customFormat="1" ht="12.75">
      <c r="A773" s="107"/>
      <c r="B773" s="107"/>
      <c r="C773" s="107" t="s">
        <v>1030</v>
      </c>
      <c r="D773" s="107"/>
      <c r="E773" s="107"/>
      <c r="F773" s="108" t="s">
        <v>1031</v>
      </c>
      <c r="G773" s="109">
        <v>1998787</v>
      </c>
      <c r="H773" s="110">
        <v>1998556.2529</v>
      </c>
      <c r="J773" s="1098">
        <v>45</v>
      </c>
    </row>
    <row r="774" spans="1:10" s="4" customFormat="1" ht="25.5">
      <c r="A774" s="5"/>
      <c r="B774" s="5"/>
      <c r="C774" s="5"/>
      <c r="D774" s="5" t="s">
        <v>969</v>
      </c>
      <c r="E774" s="5"/>
      <c r="F774" s="13" t="s">
        <v>738</v>
      </c>
      <c r="G774" s="12">
        <v>1998787</v>
      </c>
      <c r="H774" s="111">
        <v>1998556.2529</v>
      </c>
      <c r="J774" s="1098">
        <v>46</v>
      </c>
    </row>
    <row r="775" spans="1:10" s="4" customFormat="1" ht="12.75">
      <c r="A775" s="107"/>
      <c r="B775" s="107"/>
      <c r="C775" s="107" t="s">
        <v>1103</v>
      </c>
      <c r="D775" s="107"/>
      <c r="E775" s="107"/>
      <c r="F775" s="108" t="s">
        <v>1104</v>
      </c>
      <c r="G775" s="109">
        <v>3748240</v>
      </c>
      <c r="H775" s="110">
        <v>3748239.091</v>
      </c>
      <c r="J775" s="1098">
        <v>47</v>
      </c>
    </row>
    <row r="776" spans="1:10" s="4" customFormat="1" ht="12.75">
      <c r="A776" s="5"/>
      <c r="B776" s="5"/>
      <c r="C776" s="5"/>
      <c r="D776" s="5" t="s">
        <v>966</v>
      </c>
      <c r="E776" s="5"/>
      <c r="F776" s="13" t="s">
        <v>739</v>
      </c>
      <c r="G776" s="12">
        <v>3748240</v>
      </c>
      <c r="H776" s="111">
        <v>3748239.091</v>
      </c>
      <c r="J776" s="1098">
        <v>48</v>
      </c>
    </row>
    <row r="777" spans="1:10" s="4" customFormat="1" ht="12.75">
      <c r="A777" s="107"/>
      <c r="B777" s="107"/>
      <c r="C777" s="107" t="s">
        <v>661</v>
      </c>
      <c r="D777" s="107"/>
      <c r="E777" s="107"/>
      <c r="F777" s="108" t="s">
        <v>662</v>
      </c>
      <c r="G777" s="109">
        <v>1684497</v>
      </c>
      <c r="H777" s="110">
        <v>1684463.8032</v>
      </c>
      <c r="J777" s="1098">
        <v>49</v>
      </c>
    </row>
    <row r="778" spans="1:10" s="4" customFormat="1" ht="63.75">
      <c r="A778" s="5"/>
      <c r="B778" s="5"/>
      <c r="C778" s="5"/>
      <c r="D778" s="5" t="s">
        <v>899</v>
      </c>
      <c r="E778" s="5"/>
      <c r="F778" s="13" t="s">
        <v>1979</v>
      </c>
      <c r="G778" s="12">
        <v>1684497</v>
      </c>
      <c r="H778" s="111">
        <v>1684463.8032</v>
      </c>
      <c r="J778" s="1098">
        <v>50</v>
      </c>
    </row>
    <row r="779" spans="1:10" s="4" customFormat="1" ht="12.75">
      <c r="A779" s="5"/>
      <c r="B779" s="5"/>
      <c r="C779" s="5"/>
      <c r="D779" s="5"/>
      <c r="E779" s="5" t="s">
        <v>1018</v>
      </c>
      <c r="F779" s="13" t="s">
        <v>663</v>
      </c>
      <c r="G779" s="12">
        <v>1562383</v>
      </c>
      <c r="H779" s="111">
        <v>1562351.1492000001</v>
      </c>
      <c r="J779" s="1098">
        <v>51</v>
      </c>
    </row>
    <row r="780" spans="1:10" s="4" customFormat="1" ht="12.75">
      <c r="A780" s="5"/>
      <c r="B780" s="5"/>
      <c r="C780" s="5"/>
      <c r="D780" s="5"/>
      <c r="E780" s="5" t="s">
        <v>1048</v>
      </c>
      <c r="F780" s="13" t="s">
        <v>1143</v>
      </c>
      <c r="G780" s="12">
        <v>122114</v>
      </c>
      <c r="H780" s="111">
        <v>122112.65399999999</v>
      </c>
      <c r="J780" s="1098">
        <v>52</v>
      </c>
    </row>
    <row r="781" spans="1:10" s="4" customFormat="1" ht="25.5">
      <c r="A781" s="107"/>
      <c r="B781" s="107"/>
      <c r="C781" s="107" t="s">
        <v>666</v>
      </c>
      <c r="D781" s="107"/>
      <c r="E781" s="107"/>
      <c r="F781" s="108" t="s">
        <v>667</v>
      </c>
      <c r="G781" s="109">
        <v>704959</v>
      </c>
      <c r="H781" s="110">
        <v>704951.19059999997</v>
      </c>
      <c r="J781" s="1098">
        <v>53</v>
      </c>
    </row>
    <row r="782" spans="1:10" s="4" customFormat="1" ht="63.75">
      <c r="A782" s="5"/>
      <c r="B782" s="5"/>
      <c r="C782" s="5"/>
      <c r="D782" s="5" t="s">
        <v>899</v>
      </c>
      <c r="E782" s="5"/>
      <c r="F782" s="13" t="s">
        <v>1979</v>
      </c>
      <c r="G782" s="12">
        <v>704959</v>
      </c>
      <c r="H782" s="111">
        <v>704951.19059999997</v>
      </c>
      <c r="J782" s="1098">
        <v>54</v>
      </c>
    </row>
    <row r="783" spans="1:10" s="4" customFormat="1" ht="12.75">
      <c r="A783" s="5"/>
      <c r="B783" s="5"/>
      <c r="C783" s="5"/>
      <c r="D783" s="5"/>
      <c r="E783" s="5" t="s">
        <v>1018</v>
      </c>
      <c r="F783" s="13" t="s">
        <v>663</v>
      </c>
      <c r="G783" s="12">
        <v>627677</v>
      </c>
      <c r="H783" s="111">
        <v>627676.35250000004</v>
      </c>
      <c r="J783" s="1098">
        <v>55</v>
      </c>
    </row>
    <row r="784" spans="1:10" s="4" customFormat="1" ht="12.75">
      <c r="A784" s="5"/>
      <c r="B784" s="5"/>
      <c r="C784" s="5"/>
      <c r="D784" s="5"/>
      <c r="E784" s="5" t="s">
        <v>1048</v>
      </c>
      <c r="F784" s="13" t="s">
        <v>1143</v>
      </c>
      <c r="G784" s="12">
        <v>77282</v>
      </c>
      <c r="H784" s="111">
        <v>77274.838099999994</v>
      </c>
      <c r="J784" s="1098">
        <v>56</v>
      </c>
    </row>
    <row r="785" spans="1:12" s="4" customFormat="1" ht="12.75">
      <c r="A785" s="103"/>
      <c r="B785" s="103" t="s">
        <v>1165</v>
      </c>
      <c r="C785" s="103"/>
      <c r="D785" s="103"/>
      <c r="E785" s="103"/>
      <c r="F785" s="104" t="s">
        <v>740</v>
      </c>
      <c r="G785" s="105">
        <v>231621213.80000001</v>
      </c>
      <c r="H785" s="106">
        <v>231515839.32620001</v>
      </c>
      <c r="J785" s="1098">
        <v>57</v>
      </c>
    </row>
    <row r="786" spans="1:12" s="4" customFormat="1" ht="25.5">
      <c r="A786" s="107"/>
      <c r="B786" s="107"/>
      <c r="C786" s="107" t="s">
        <v>1045</v>
      </c>
      <c r="D786" s="107"/>
      <c r="E786" s="107"/>
      <c r="F786" s="108" t="s">
        <v>1046</v>
      </c>
      <c r="G786" s="109">
        <v>394028</v>
      </c>
      <c r="H786" s="110">
        <v>394028</v>
      </c>
      <c r="J786" s="1098">
        <v>58</v>
      </c>
    </row>
    <row r="787" spans="1:12" s="1098" customFormat="1" ht="12.75">
      <c r="A787" s="1099"/>
      <c r="B787" s="1099"/>
      <c r="C787" s="1099"/>
      <c r="D787" s="1099" t="s">
        <v>975</v>
      </c>
      <c r="E787" s="1099"/>
      <c r="F787" s="1100" t="s">
        <v>741</v>
      </c>
      <c r="G787" s="1101">
        <v>394028</v>
      </c>
      <c r="H787" s="1101">
        <v>394028</v>
      </c>
      <c r="J787" s="1098">
        <v>59</v>
      </c>
    </row>
    <row r="788" spans="1:12" s="4" customFormat="1" ht="12.75">
      <c r="A788" s="107"/>
      <c r="B788" s="107"/>
      <c r="C788" s="107" t="s">
        <v>658</v>
      </c>
      <c r="D788" s="107"/>
      <c r="E788" s="107"/>
      <c r="F788" s="108" t="s">
        <v>659</v>
      </c>
      <c r="G788" s="109">
        <v>216347270</v>
      </c>
      <c r="H788" s="110">
        <v>216282936.5291</v>
      </c>
      <c r="J788" s="1098">
        <v>60</v>
      </c>
    </row>
    <row r="789" spans="1:12" s="4" customFormat="1" ht="25.5">
      <c r="A789" s="5"/>
      <c r="B789" s="5"/>
      <c r="C789" s="5"/>
      <c r="D789" s="5" t="s">
        <v>891</v>
      </c>
      <c r="E789" s="5"/>
      <c r="F789" s="13" t="s">
        <v>742</v>
      </c>
      <c r="G789" s="12">
        <v>9747135</v>
      </c>
      <c r="H789" s="111">
        <v>9746974.4626000002</v>
      </c>
      <c r="J789" s="1098">
        <v>61</v>
      </c>
    </row>
    <row r="790" spans="1:12" s="4" customFormat="1" ht="12.75">
      <c r="A790" s="5"/>
      <c r="B790" s="5"/>
      <c r="C790" s="5"/>
      <c r="D790" s="5" t="s">
        <v>966</v>
      </c>
      <c r="E790" s="5"/>
      <c r="F790" s="13" t="s">
        <v>743</v>
      </c>
      <c r="G790" s="12">
        <v>28908</v>
      </c>
      <c r="H790" s="111">
        <v>28488.3341</v>
      </c>
      <c r="J790" s="1098">
        <v>62</v>
      </c>
      <c r="L790" s="12">
        <f>H787+H813+H817+H819+H913+H918+H943+H973+H989</f>
        <v>7859806.6705999998</v>
      </c>
    </row>
    <row r="791" spans="1:12" s="4" customFormat="1" ht="38.25">
      <c r="A791" s="5"/>
      <c r="B791" s="5"/>
      <c r="C791" s="5"/>
      <c r="D791" s="5" t="s">
        <v>991</v>
      </c>
      <c r="E791" s="5"/>
      <c r="F791" s="13" t="s">
        <v>744</v>
      </c>
      <c r="G791" s="12">
        <v>206364857</v>
      </c>
      <c r="H791" s="111">
        <v>206301104.4964</v>
      </c>
      <c r="J791" s="1098">
        <v>63</v>
      </c>
    </row>
    <row r="792" spans="1:12" s="4" customFormat="1" ht="51">
      <c r="A792" s="5"/>
      <c r="B792" s="5"/>
      <c r="C792" s="5"/>
      <c r="D792" s="5" t="s">
        <v>880</v>
      </c>
      <c r="E792" s="5"/>
      <c r="F792" s="13" t="s">
        <v>1936</v>
      </c>
      <c r="G792" s="12">
        <v>206370</v>
      </c>
      <c r="H792" s="111">
        <v>206369.236</v>
      </c>
      <c r="J792" s="1098">
        <v>64</v>
      </c>
    </row>
    <row r="793" spans="1:12" s="4" customFormat="1" ht="12.75">
      <c r="A793" s="107"/>
      <c r="B793" s="107"/>
      <c r="C793" s="107" t="s">
        <v>661</v>
      </c>
      <c r="D793" s="107"/>
      <c r="E793" s="107"/>
      <c r="F793" s="108" t="s">
        <v>662</v>
      </c>
      <c r="G793" s="109">
        <v>8931043.8000000007</v>
      </c>
      <c r="H793" s="110">
        <v>8890455.4440000001</v>
      </c>
      <c r="J793" s="1098">
        <v>65</v>
      </c>
    </row>
    <row r="794" spans="1:12" s="4" customFormat="1" ht="25.5">
      <c r="A794" s="5"/>
      <c r="B794" s="5"/>
      <c r="C794" s="5"/>
      <c r="D794" s="5" t="s">
        <v>889</v>
      </c>
      <c r="E794" s="5"/>
      <c r="F794" s="13" t="s">
        <v>745</v>
      </c>
      <c r="G794" s="12">
        <v>4733468.7</v>
      </c>
      <c r="H794" s="111">
        <v>4705100.3309000004</v>
      </c>
      <c r="J794" s="1098">
        <v>66</v>
      </c>
    </row>
    <row r="795" spans="1:12" s="4" customFormat="1" ht="12.75">
      <c r="A795" s="5"/>
      <c r="B795" s="5"/>
      <c r="C795" s="5"/>
      <c r="D795" s="5"/>
      <c r="E795" s="5" t="s">
        <v>1048</v>
      </c>
      <c r="F795" s="13" t="s">
        <v>1143</v>
      </c>
      <c r="G795" s="12">
        <v>4733468.7</v>
      </c>
      <c r="H795" s="111">
        <v>4705100.3309000004</v>
      </c>
      <c r="J795" s="1098">
        <v>67</v>
      </c>
    </row>
    <row r="796" spans="1:12" s="4" customFormat="1" ht="12.75">
      <c r="A796" s="5"/>
      <c r="B796" s="5"/>
      <c r="C796" s="5"/>
      <c r="D796" s="5" t="s">
        <v>891</v>
      </c>
      <c r="E796" s="5"/>
      <c r="F796" s="13" t="s">
        <v>746</v>
      </c>
      <c r="G796" s="12">
        <v>2489652</v>
      </c>
      <c r="H796" s="111">
        <v>2486884.8758999999</v>
      </c>
      <c r="J796" s="1098">
        <v>68</v>
      </c>
    </row>
    <row r="797" spans="1:12" s="4" customFormat="1" ht="12.75">
      <c r="A797" s="5"/>
      <c r="B797" s="5"/>
      <c r="C797" s="5"/>
      <c r="D797" s="5" t="s">
        <v>1038</v>
      </c>
      <c r="E797" s="5"/>
      <c r="F797" s="13" t="s">
        <v>747</v>
      </c>
      <c r="G797" s="12">
        <v>1663342.1</v>
      </c>
      <c r="H797" s="111">
        <v>1659521.7180000001</v>
      </c>
      <c r="J797" s="1098">
        <v>69</v>
      </c>
    </row>
    <row r="798" spans="1:12" s="4" customFormat="1" ht="12.75">
      <c r="A798" s="5"/>
      <c r="B798" s="5"/>
      <c r="C798" s="5"/>
      <c r="D798" s="5"/>
      <c r="E798" s="5" t="s">
        <v>1018</v>
      </c>
      <c r="F798" s="13" t="s">
        <v>663</v>
      </c>
      <c r="G798" s="12">
        <v>981601</v>
      </c>
      <c r="H798" s="111">
        <v>978302.53099999996</v>
      </c>
      <c r="J798" s="1098">
        <v>70</v>
      </c>
    </row>
    <row r="799" spans="1:12" s="4" customFormat="1" ht="12.75">
      <c r="A799" s="5"/>
      <c r="B799" s="5"/>
      <c r="C799" s="5"/>
      <c r="D799" s="5"/>
      <c r="E799" s="5" t="s">
        <v>1048</v>
      </c>
      <c r="F799" s="13" t="s">
        <v>1143</v>
      </c>
      <c r="G799" s="12">
        <v>681741.1</v>
      </c>
      <c r="H799" s="111">
        <v>681219.18700000003</v>
      </c>
      <c r="J799" s="1098">
        <v>71</v>
      </c>
    </row>
    <row r="800" spans="1:12" s="4" customFormat="1" ht="51">
      <c r="A800" s="5"/>
      <c r="B800" s="5"/>
      <c r="C800" s="5"/>
      <c r="D800" s="5" t="s">
        <v>1098</v>
      </c>
      <c r="E800" s="5"/>
      <c r="F800" s="13" t="s">
        <v>1980</v>
      </c>
      <c r="G800" s="12">
        <v>33957</v>
      </c>
      <c r="H800" s="111">
        <v>28368.397199999999</v>
      </c>
      <c r="J800" s="1098">
        <v>72</v>
      </c>
    </row>
    <row r="801" spans="1:10" s="4" customFormat="1" ht="12.75">
      <c r="A801" s="5"/>
      <c r="B801" s="5"/>
      <c r="C801" s="5"/>
      <c r="D801" s="5"/>
      <c r="E801" s="5" t="s">
        <v>1018</v>
      </c>
      <c r="F801" s="13" t="s">
        <v>663</v>
      </c>
      <c r="G801" s="12">
        <v>33957</v>
      </c>
      <c r="H801" s="111">
        <v>28368.397199999999</v>
      </c>
      <c r="J801" s="1098">
        <v>73</v>
      </c>
    </row>
    <row r="802" spans="1:10" s="4" customFormat="1" ht="25.5">
      <c r="A802" s="5"/>
      <c r="B802" s="5"/>
      <c r="C802" s="5"/>
      <c r="D802" s="5" t="s">
        <v>955</v>
      </c>
      <c r="E802" s="5"/>
      <c r="F802" s="13" t="s">
        <v>748</v>
      </c>
      <c r="G802" s="12">
        <v>10624</v>
      </c>
      <c r="H802" s="111">
        <v>10580.121999999999</v>
      </c>
      <c r="J802" s="1098">
        <v>74</v>
      </c>
    </row>
    <row r="803" spans="1:10" s="4" customFormat="1" ht="25.5">
      <c r="A803" s="107"/>
      <c r="B803" s="107"/>
      <c r="C803" s="107" t="s">
        <v>666</v>
      </c>
      <c r="D803" s="107"/>
      <c r="E803" s="107"/>
      <c r="F803" s="108" t="s">
        <v>667</v>
      </c>
      <c r="G803" s="109">
        <v>1727083</v>
      </c>
      <c r="H803" s="110">
        <v>1726737.0430000001</v>
      </c>
      <c r="J803" s="1098">
        <v>75</v>
      </c>
    </row>
    <row r="804" spans="1:10" s="4" customFormat="1" ht="25.5">
      <c r="A804" s="5"/>
      <c r="B804" s="5"/>
      <c r="C804" s="5"/>
      <c r="D804" s="5" t="s">
        <v>889</v>
      </c>
      <c r="E804" s="5"/>
      <c r="F804" s="13" t="s">
        <v>745</v>
      </c>
      <c r="G804" s="12">
        <v>994397</v>
      </c>
      <c r="H804" s="111">
        <v>994396.66370000003</v>
      </c>
      <c r="J804" s="1098">
        <v>76</v>
      </c>
    </row>
    <row r="805" spans="1:10" s="4" customFormat="1" ht="12.75">
      <c r="A805" s="5"/>
      <c r="B805" s="5"/>
      <c r="C805" s="5"/>
      <c r="D805" s="5"/>
      <c r="E805" s="5" t="s">
        <v>1048</v>
      </c>
      <c r="F805" s="13" t="s">
        <v>1143</v>
      </c>
      <c r="G805" s="12">
        <v>994397</v>
      </c>
      <c r="H805" s="111">
        <v>994396.66370000003</v>
      </c>
      <c r="J805" s="1098">
        <v>77</v>
      </c>
    </row>
    <row r="806" spans="1:10" s="4" customFormat="1" ht="12.75">
      <c r="A806" s="5"/>
      <c r="B806" s="5"/>
      <c r="C806" s="5"/>
      <c r="D806" s="5" t="s">
        <v>891</v>
      </c>
      <c r="E806" s="5"/>
      <c r="F806" s="13" t="s">
        <v>746</v>
      </c>
      <c r="G806" s="12">
        <v>472408</v>
      </c>
      <c r="H806" s="111">
        <v>472300.77370000002</v>
      </c>
      <c r="J806" s="1098">
        <v>78</v>
      </c>
    </row>
    <row r="807" spans="1:10" s="4" customFormat="1" ht="12.75">
      <c r="A807" s="5"/>
      <c r="B807" s="5"/>
      <c r="C807" s="5"/>
      <c r="D807" s="5" t="s">
        <v>1038</v>
      </c>
      <c r="E807" s="5"/>
      <c r="F807" s="13" t="s">
        <v>747</v>
      </c>
      <c r="G807" s="12">
        <v>257017</v>
      </c>
      <c r="H807" s="111">
        <v>257016.992</v>
      </c>
      <c r="J807" s="1098">
        <v>79</v>
      </c>
    </row>
    <row r="808" spans="1:10" s="4" customFormat="1" ht="12.75">
      <c r="A808" s="5"/>
      <c r="B808" s="5"/>
      <c r="C808" s="5"/>
      <c r="D808" s="5"/>
      <c r="E808" s="5" t="s">
        <v>1018</v>
      </c>
      <c r="F808" s="13" t="s">
        <v>663</v>
      </c>
      <c r="G808" s="12">
        <v>36215</v>
      </c>
      <c r="H808" s="111">
        <v>36215</v>
      </c>
      <c r="J808" s="1098">
        <v>80</v>
      </c>
    </row>
    <row r="809" spans="1:10" s="4" customFormat="1" ht="12.75">
      <c r="A809" s="5"/>
      <c r="B809" s="5"/>
      <c r="C809" s="5"/>
      <c r="D809" s="5"/>
      <c r="E809" s="5" t="s">
        <v>1048</v>
      </c>
      <c r="F809" s="13" t="s">
        <v>1143</v>
      </c>
      <c r="G809" s="12">
        <v>220802</v>
      </c>
      <c r="H809" s="111">
        <v>220801.99202000001</v>
      </c>
      <c r="J809" s="1098">
        <v>81</v>
      </c>
    </row>
    <row r="810" spans="1:10" s="4" customFormat="1" ht="51">
      <c r="A810" s="5"/>
      <c r="B810" s="5"/>
      <c r="C810" s="5"/>
      <c r="D810" s="5" t="s">
        <v>1098</v>
      </c>
      <c r="E810" s="5"/>
      <c r="F810" s="13" t="s">
        <v>1980</v>
      </c>
      <c r="G810" s="12">
        <v>1468</v>
      </c>
      <c r="H810" s="111">
        <v>1230.8686</v>
      </c>
      <c r="J810" s="1098">
        <v>82</v>
      </c>
    </row>
    <row r="811" spans="1:10" s="4" customFormat="1" ht="12.75">
      <c r="A811" s="5"/>
      <c r="B811" s="5"/>
      <c r="C811" s="5"/>
      <c r="D811" s="5"/>
      <c r="E811" s="5" t="s">
        <v>1018</v>
      </c>
      <c r="F811" s="13" t="s">
        <v>663</v>
      </c>
      <c r="G811" s="12">
        <v>1468</v>
      </c>
      <c r="H811" s="111">
        <v>1230.8685800000001</v>
      </c>
      <c r="J811" s="1098">
        <v>83</v>
      </c>
    </row>
    <row r="812" spans="1:10" s="4" customFormat="1" ht="25.5">
      <c r="A812" s="5"/>
      <c r="B812" s="5"/>
      <c r="C812" s="5"/>
      <c r="D812" s="5" t="s">
        <v>955</v>
      </c>
      <c r="E812" s="5"/>
      <c r="F812" s="13" t="s">
        <v>748</v>
      </c>
      <c r="G812" s="12">
        <v>1793</v>
      </c>
      <c r="H812" s="111">
        <v>1791.7449999999999</v>
      </c>
      <c r="J812" s="1098">
        <v>84</v>
      </c>
    </row>
    <row r="813" spans="1:10" s="1098" customFormat="1" ht="25.5">
      <c r="A813" s="1095"/>
      <c r="B813" s="1095"/>
      <c r="C813" s="1095" t="s">
        <v>646</v>
      </c>
      <c r="D813" s="1095"/>
      <c r="E813" s="1095"/>
      <c r="F813" s="1096" t="s">
        <v>647</v>
      </c>
      <c r="G813" s="1097">
        <v>10368</v>
      </c>
      <c r="H813" s="1097">
        <v>10368</v>
      </c>
      <c r="J813" s="1098">
        <v>85</v>
      </c>
    </row>
    <row r="814" spans="1:10" s="4" customFormat="1" ht="25.5">
      <c r="A814" s="5"/>
      <c r="B814" s="5"/>
      <c r="C814" s="5"/>
      <c r="D814" s="5" t="s">
        <v>545</v>
      </c>
      <c r="E814" s="5"/>
      <c r="F814" s="13" t="s">
        <v>1981</v>
      </c>
      <c r="G814" s="12">
        <v>10368</v>
      </c>
      <c r="H814" s="111">
        <v>10368</v>
      </c>
      <c r="J814" s="1098">
        <v>86</v>
      </c>
    </row>
    <row r="815" spans="1:10" s="1098" customFormat="1" ht="12.75">
      <c r="A815" s="1099"/>
      <c r="B815" s="1099"/>
      <c r="C815" s="1099"/>
      <c r="D815" s="1099"/>
      <c r="E815" s="1099" t="s">
        <v>1018</v>
      </c>
      <c r="F815" s="1100" t="s">
        <v>663</v>
      </c>
      <c r="G815" s="1101">
        <v>10368</v>
      </c>
      <c r="H815" s="1101">
        <v>10368</v>
      </c>
      <c r="J815" s="1098">
        <v>87</v>
      </c>
    </row>
    <row r="816" spans="1:10" s="1098" customFormat="1" ht="12.75">
      <c r="A816" s="1095"/>
      <c r="B816" s="1095"/>
      <c r="C816" s="1095" t="s">
        <v>624</v>
      </c>
      <c r="D816" s="1095"/>
      <c r="E816" s="1095"/>
      <c r="F816" s="1096" t="s">
        <v>625</v>
      </c>
      <c r="G816" s="1097">
        <v>9360</v>
      </c>
      <c r="H816" s="1097">
        <v>9360</v>
      </c>
      <c r="J816" s="1098">
        <v>88</v>
      </c>
    </row>
    <row r="817" spans="1:10" s="4" customFormat="1" ht="25.5">
      <c r="A817" s="5"/>
      <c r="B817" s="5"/>
      <c r="C817" s="5"/>
      <c r="D817" s="5" t="s">
        <v>969</v>
      </c>
      <c r="E817" s="5"/>
      <c r="F817" s="13" t="s">
        <v>1981</v>
      </c>
      <c r="G817" s="12">
        <v>9360</v>
      </c>
      <c r="H817" s="111">
        <v>9360</v>
      </c>
      <c r="J817" s="1098">
        <v>89</v>
      </c>
    </row>
    <row r="818" spans="1:10" s="1098" customFormat="1" ht="12.75">
      <c r="A818" s="1099"/>
      <c r="B818" s="1099"/>
      <c r="C818" s="1099"/>
      <c r="D818" s="1099"/>
      <c r="E818" s="1099" t="s">
        <v>1018</v>
      </c>
      <c r="F818" s="1100" t="s">
        <v>663</v>
      </c>
      <c r="G818" s="1101">
        <v>9360</v>
      </c>
      <c r="H818" s="1101">
        <v>9360</v>
      </c>
      <c r="J818" s="1098">
        <v>90</v>
      </c>
    </row>
    <row r="819" spans="1:10" s="1098" customFormat="1" ht="25.5">
      <c r="A819" s="1095"/>
      <c r="B819" s="1095"/>
      <c r="C819" s="1095" t="s">
        <v>627</v>
      </c>
      <c r="D819" s="1095"/>
      <c r="E819" s="1095"/>
      <c r="F819" s="1096" t="s">
        <v>628</v>
      </c>
      <c r="G819" s="1097">
        <v>128656</v>
      </c>
      <c r="H819" s="1097">
        <v>128656</v>
      </c>
      <c r="J819" s="1098">
        <v>91</v>
      </c>
    </row>
    <row r="820" spans="1:10" s="4" customFormat="1" ht="25.5">
      <c r="A820" s="5"/>
      <c r="B820" s="5"/>
      <c r="C820" s="5"/>
      <c r="D820" s="5" t="s">
        <v>941</v>
      </c>
      <c r="E820" s="5"/>
      <c r="F820" s="13" t="s">
        <v>1981</v>
      </c>
      <c r="G820" s="12">
        <v>128656</v>
      </c>
      <c r="H820" s="111">
        <v>128656</v>
      </c>
      <c r="J820" s="1098">
        <v>92</v>
      </c>
    </row>
    <row r="821" spans="1:10" s="1098" customFormat="1" ht="12.75">
      <c r="A821" s="1099"/>
      <c r="B821" s="1099"/>
      <c r="C821" s="1099"/>
      <c r="D821" s="1099"/>
      <c r="E821" s="1099" t="s">
        <v>1018</v>
      </c>
      <c r="F821" s="1100" t="s">
        <v>663</v>
      </c>
      <c r="G821" s="1101">
        <v>128656</v>
      </c>
      <c r="H821" s="1101">
        <v>128656</v>
      </c>
      <c r="J821" s="1098">
        <v>93</v>
      </c>
    </row>
    <row r="822" spans="1:10" s="4" customFormat="1" ht="12.75">
      <c r="A822" s="107"/>
      <c r="B822" s="107"/>
      <c r="C822" s="107" t="s">
        <v>950</v>
      </c>
      <c r="D822" s="107"/>
      <c r="E822" s="107"/>
      <c r="F822" s="108" t="s">
        <v>951</v>
      </c>
      <c r="G822" s="109">
        <v>4073405</v>
      </c>
      <c r="H822" s="110">
        <v>4073298.31</v>
      </c>
      <c r="J822" s="1098">
        <v>94</v>
      </c>
    </row>
    <row r="823" spans="1:10" s="4" customFormat="1" ht="25.5">
      <c r="A823" s="5"/>
      <c r="B823" s="5"/>
      <c r="C823" s="5"/>
      <c r="D823" s="5" t="s">
        <v>887</v>
      </c>
      <c r="E823" s="5"/>
      <c r="F823" s="13" t="s">
        <v>749</v>
      </c>
      <c r="G823" s="12">
        <v>125229</v>
      </c>
      <c r="H823" s="111">
        <v>125229</v>
      </c>
      <c r="J823" s="1098">
        <v>95</v>
      </c>
    </row>
    <row r="824" spans="1:10" s="4" customFormat="1" ht="25.5">
      <c r="A824" s="5"/>
      <c r="B824" s="5"/>
      <c r="C824" s="5"/>
      <c r="D824" s="5" t="s">
        <v>899</v>
      </c>
      <c r="E824" s="5"/>
      <c r="F824" s="13" t="s">
        <v>750</v>
      </c>
      <c r="G824" s="12">
        <v>3948176</v>
      </c>
      <c r="H824" s="111">
        <v>3948069.31</v>
      </c>
      <c r="J824" s="1098">
        <v>96</v>
      </c>
    </row>
    <row r="825" spans="1:10" s="4" customFormat="1" ht="12.75">
      <c r="A825" s="103"/>
      <c r="B825" s="103" t="s">
        <v>1167</v>
      </c>
      <c r="C825" s="103"/>
      <c r="D825" s="103"/>
      <c r="E825" s="103"/>
      <c r="F825" s="104" t="s">
        <v>751</v>
      </c>
      <c r="G825" s="105">
        <v>81046193.5</v>
      </c>
      <c r="H825" s="106">
        <v>80937972.206499994</v>
      </c>
      <c r="J825" s="1098">
        <v>97</v>
      </c>
    </row>
    <row r="826" spans="1:10" s="4" customFormat="1" ht="12.75">
      <c r="A826" s="107"/>
      <c r="B826" s="107"/>
      <c r="C826" s="107" t="s">
        <v>661</v>
      </c>
      <c r="D826" s="107"/>
      <c r="E826" s="107"/>
      <c r="F826" s="108" t="s">
        <v>662</v>
      </c>
      <c r="G826" s="109">
        <v>70625390.5</v>
      </c>
      <c r="H826" s="110">
        <v>70528804.752900004</v>
      </c>
      <c r="J826" s="1098">
        <v>98</v>
      </c>
    </row>
    <row r="827" spans="1:10" s="4" customFormat="1" ht="63.75">
      <c r="A827" s="5"/>
      <c r="B827" s="5"/>
      <c r="C827" s="5"/>
      <c r="D827" s="5" t="s">
        <v>953</v>
      </c>
      <c r="E827" s="5"/>
      <c r="F827" s="13" t="s">
        <v>752</v>
      </c>
      <c r="G827" s="12">
        <v>51542212.100000001</v>
      </c>
      <c r="H827" s="111">
        <v>51495041.4947</v>
      </c>
      <c r="J827" s="1098">
        <v>99</v>
      </c>
    </row>
    <row r="828" spans="1:10" s="4" customFormat="1" ht="12.75">
      <c r="A828" s="5"/>
      <c r="B828" s="5"/>
      <c r="C828" s="5"/>
      <c r="D828" s="5"/>
      <c r="E828" s="5" t="s">
        <v>1018</v>
      </c>
      <c r="F828" s="13" t="s">
        <v>663</v>
      </c>
      <c r="G828" s="12">
        <v>4830075</v>
      </c>
      <c r="H828" s="111">
        <v>4808736.8795999996</v>
      </c>
      <c r="J828" s="1098">
        <v>100</v>
      </c>
    </row>
    <row r="829" spans="1:10" s="4" customFormat="1" ht="12.75">
      <c r="A829" s="5"/>
      <c r="B829" s="5"/>
      <c r="C829" s="5"/>
      <c r="D829" s="5"/>
      <c r="E829" s="5" t="s">
        <v>1048</v>
      </c>
      <c r="F829" s="13" t="s">
        <v>1143</v>
      </c>
      <c r="G829" s="12">
        <v>46712137.100000001</v>
      </c>
      <c r="H829" s="111">
        <v>46686304.615099996</v>
      </c>
      <c r="J829" s="1098">
        <v>101</v>
      </c>
    </row>
    <row r="830" spans="1:10" s="4" customFormat="1" ht="25.5">
      <c r="A830" s="5"/>
      <c r="B830" s="5"/>
      <c r="C830" s="5"/>
      <c r="D830" s="5" t="s">
        <v>975</v>
      </c>
      <c r="E830" s="5"/>
      <c r="F830" s="13" t="s">
        <v>753</v>
      </c>
      <c r="G830" s="12">
        <v>1402187</v>
      </c>
      <c r="H830" s="111">
        <v>1396522.9195999999</v>
      </c>
      <c r="J830" s="1098">
        <v>102</v>
      </c>
    </row>
    <row r="831" spans="1:10" s="4" customFormat="1" ht="12.75">
      <c r="A831" s="5"/>
      <c r="B831" s="5"/>
      <c r="C831" s="5"/>
      <c r="D831" s="5"/>
      <c r="E831" s="5" t="s">
        <v>1018</v>
      </c>
      <c r="F831" s="13" t="s">
        <v>663</v>
      </c>
      <c r="G831" s="12">
        <v>1390479</v>
      </c>
      <c r="H831" s="111">
        <v>1384815.1285999999</v>
      </c>
      <c r="J831" s="1098">
        <v>103</v>
      </c>
    </row>
    <row r="832" spans="1:10" s="4" customFormat="1" ht="12.75">
      <c r="A832" s="5"/>
      <c r="B832" s="5"/>
      <c r="C832" s="5"/>
      <c r="D832" s="5"/>
      <c r="E832" s="5" t="s">
        <v>1048</v>
      </c>
      <c r="F832" s="13" t="s">
        <v>1143</v>
      </c>
      <c r="G832" s="12">
        <v>11708</v>
      </c>
      <c r="H832" s="111">
        <v>11707.790999999999</v>
      </c>
      <c r="J832" s="1098">
        <v>104</v>
      </c>
    </row>
    <row r="833" spans="1:11" s="4" customFormat="1" ht="25.5">
      <c r="A833" s="5"/>
      <c r="B833" s="5"/>
      <c r="C833" s="5"/>
      <c r="D833" s="5" t="s">
        <v>956</v>
      </c>
      <c r="E833" s="5"/>
      <c r="F833" s="13" t="s">
        <v>754</v>
      </c>
      <c r="G833" s="12">
        <v>3924232</v>
      </c>
      <c r="H833" s="111">
        <v>3904118.9015000002</v>
      </c>
      <c r="J833" s="1098">
        <v>105</v>
      </c>
    </row>
    <row r="834" spans="1:11" s="4" customFormat="1" ht="12.75">
      <c r="A834" s="5"/>
      <c r="B834" s="5"/>
      <c r="C834" s="5"/>
      <c r="D834" s="5"/>
      <c r="E834" s="5" t="s">
        <v>1018</v>
      </c>
      <c r="F834" s="13" t="s">
        <v>663</v>
      </c>
      <c r="G834" s="12">
        <v>2776921</v>
      </c>
      <c r="H834" s="111">
        <v>2757145.1069999998</v>
      </c>
      <c r="J834" s="1098">
        <v>106</v>
      </c>
    </row>
    <row r="835" spans="1:11" s="4" customFormat="1" ht="12.75">
      <c r="A835" s="5"/>
      <c r="B835" s="5"/>
      <c r="C835" s="5"/>
      <c r="D835" s="5"/>
      <c r="E835" s="5" t="s">
        <v>1048</v>
      </c>
      <c r="F835" s="13" t="s">
        <v>1143</v>
      </c>
      <c r="G835" s="12">
        <v>1147311</v>
      </c>
      <c r="H835" s="111">
        <v>1146973.7945000001</v>
      </c>
      <c r="J835" s="1098">
        <v>107</v>
      </c>
    </row>
    <row r="836" spans="1:11" s="4" customFormat="1" ht="12.75">
      <c r="A836" s="5"/>
      <c r="B836" s="5"/>
      <c r="C836" s="5"/>
      <c r="D836" s="5" t="s">
        <v>958</v>
      </c>
      <c r="E836" s="5"/>
      <c r="F836" s="13" t="s">
        <v>755</v>
      </c>
      <c r="G836" s="12">
        <v>1544625.4</v>
      </c>
      <c r="H836" s="111">
        <v>1544058.6636999999</v>
      </c>
      <c r="J836" s="1098">
        <v>108</v>
      </c>
    </row>
    <row r="837" spans="1:11" s="4" customFormat="1" ht="12.75">
      <c r="A837" s="5"/>
      <c r="B837" s="5"/>
      <c r="C837" s="5"/>
      <c r="D837" s="5"/>
      <c r="E837" s="5" t="s">
        <v>1018</v>
      </c>
      <c r="F837" s="13" t="s">
        <v>663</v>
      </c>
      <c r="G837" s="12">
        <v>1014499</v>
      </c>
      <c r="H837" s="111">
        <v>1013935.4528</v>
      </c>
      <c r="J837" s="1098">
        <v>109</v>
      </c>
    </row>
    <row r="838" spans="1:11" s="4" customFormat="1" ht="12.75">
      <c r="A838" s="5"/>
      <c r="B838" s="5"/>
      <c r="C838" s="5"/>
      <c r="D838" s="5"/>
      <c r="E838" s="5" t="s">
        <v>1048</v>
      </c>
      <c r="F838" s="13" t="s">
        <v>1143</v>
      </c>
      <c r="G838" s="12">
        <v>530126.4</v>
      </c>
      <c r="H838" s="111">
        <v>530123.21089999995</v>
      </c>
      <c r="J838" s="1098">
        <v>110</v>
      </c>
    </row>
    <row r="839" spans="1:11" s="4" customFormat="1" ht="38.25">
      <c r="A839" s="5"/>
      <c r="B839" s="5"/>
      <c r="C839" s="5"/>
      <c r="D839" s="5" t="s">
        <v>939</v>
      </c>
      <c r="E839" s="5"/>
      <c r="F839" s="13" t="s">
        <v>1982</v>
      </c>
      <c r="G839" s="12">
        <v>857311</v>
      </c>
      <c r="H839" s="111">
        <v>855429.14379999996</v>
      </c>
      <c r="J839" s="1098">
        <v>111</v>
      </c>
    </row>
    <row r="840" spans="1:11" s="4" customFormat="1" ht="12.75">
      <c r="A840" s="5"/>
      <c r="B840" s="5"/>
      <c r="C840" s="5"/>
      <c r="D840" s="5"/>
      <c r="E840" s="5" t="s">
        <v>1018</v>
      </c>
      <c r="F840" s="13" t="s">
        <v>663</v>
      </c>
      <c r="G840" s="12">
        <v>637922</v>
      </c>
      <c r="H840" s="111">
        <v>637738.55932</v>
      </c>
      <c r="J840" s="1098">
        <v>112</v>
      </c>
    </row>
    <row r="841" spans="1:11" s="4" customFormat="1" ht="12.75">
      <c r="A841" s="5"/>
      <c r="B841" s="5"/>
      <c r="C841" s="5"/>
      <c r="D841" s="5"/>
      <c r="E841" s="5" t="s">
        <v>1048</v>
      </c>
      <c r="F841" s="13" t="s">
        <v>1143</v>
      </c>
      <c r="G841" s="12">
        <v>219389</v>
      </c>
      <c r="H841" s="111">
        <v>217690.5845</v>
      </c>
      <c r="J841" s="1098">
        <v>113</v>
      </c>
    </row>
    <row r="842" spans="1:11" s="4" customFormat="1" ht="25.5">
      <c r="A842" s="5"/>
      <c r="B842" s="5"/>
      <c r="C842" s="5"/>
      <c r="D842" s="5" t="s">
        <v>981</v>
      </c>
      <c r="E842" s="5"/>
      <c r="F842" s="13" t="s">
        <v>1983</v>
      </c>
      <c r="G842" s="12">
        <v>3036865</v>
      </c>
      <c r="H842" s="111">
        <v>3021758.1790999998</v>
      </c>
      <c r="J842" s="1098">
        <v>114</v>
      </c>
    </row>
    <row r="843" spans="1:11" s="4" customFormat="1" ht="12.75">
      <c r="A843" s="5"/>
      <c r="B843" s="5"/>
      <c r="C843" s="5"/>
      <c r="D843" s="5"/>
      <c r="E843" s="5" t="s">
        <v>1018</v>
      </c>
      <c r="F843" s="13" t="s">
        <v>663</v>
      </c>
      <c r="G843" s="12">
        <v>3036865</v>
      </c>
      <c r="H843" s="111">
        <v>3021758.1790999998</v>
      </c>
      <c r="J843" s="1098">
        <v>115</v>
      </c>
    </row>
    <row r="844" spans="1:11" s="1319" customFormat="1" ht="38.25">
      <c r="A844" s="1316"/>
      <c r="B844" s="1316"/>
      <c r="C844" s="1316"/>
      <c r="D844" s="1316" t="s">
        <v>983</v>
      </c>
      <c r="E844" s="1316"/>
      <c r="F844" s="1317" t="s">
        <v>757</v>
      </c>
      <c r="G844" s="1318">
        <v>7813728</v>
      </c>
      <c r="H844" s="1318">
        <v>7809405.4310999997</v>
      </c>
      <c r="J844" s="1319">
        <v>116</v>
      </c>
      <c r="K844" s="1318">
        <f>H844+H865</f>
        <v>8539167.3323999997</v>
      </c>
    </row>
    <row r="845" spans="1:11" s="4" customFormat="1" ht="12.75">
      <c r="A845" s="5"/>
      <c r="B845" s="5"/>
      <c r="C845" s="5"/>
      <c r="D845" s="5"/>
      <c r="E845" s="5" t="s">
        <v>1018</v>
      </c>
      <c r="F845" s="13" t="s">
        <v>663</v>
      </c>
      <c r="G845" s="12">
        <v>5938219</v>
      </c>
      <c r="H845" s="111">
        <v>5937554.8651999999</v>
      </c>
      <c r="J845" s="1098">
        <v>117</v>
      </c>
    </row>
    <row r="846" spans="1:11" s="4" customFormat="1" ht="12.75">
      <c r="A846" s="5"/>
      <c r="B846" s="5"/>
      <c r="C846" s="5"/>
      <c r="D846" s="5"/>
      <c r="E846" s="5" t="s">
        <v>1048</v>
      </c>
      <c r="F846" s="13" t="s">
        <v>1143</v>
      </c>
      <c r="G846" s="12">
        <v>1875509</v>
      </c>
      <c r="H846" s="111">
        <v>1871850.5659</v>
      </c>
      <c r="J846" s="1098">
        <v>118</v>
      </c>
    </row>
    <row r="847" spans="1:11" s="4" customFormat="1" ht="25.5">
      <c r="A847" s="5"/>
      <c r="B847" s="5"/>
      <c r="C847" s="5"/>
      <c r="D847" s="5" t="s">
        <v>991</v>
      </c>
      <c r="E847" s="5"/>
      <c r="F847" s="13" t="s">
        <v>758</v>
      </c>
      <c r="G847" s="12">
        <v>504230</v>
      </c>
      <c r="H847" s="111">
        <v>502470.01949999999</v>
      </c>
      <c r="J847" s="1098">
        <v>119</v>
      </c>
    </row>
    <row r="848" spans="1:11" s="4" customFormat="1" ht="12.75">
      <c r="A848" s="5"/>
      <c r="B848" s="5"/>
      <c r="C848" s="5"/>
      <c r="D848" s="5"/>
      <c r="E848" s="5" t="s">
        <v>1018</v>
      </c>
      <c r="F848" s="13" t="s">
        <v>663</v>
      </c>
      <c r="G848" s="12">
        <v>504136</v>
      </c>
      <c r="H848" s="111">
        <v>502376.01949999999</v>
      </c>
      <c r="J848" s="1098">
        <v>120</v>
      </c>
    </row>
    <row r="849" spans="1:10" s="4" customFormat="1" ht="12.75">
      <c r="A849" s="5"/>
      <c r="B849" s="5"/>
      <c r="C849" s="5"/>
      <c r="D849" s="5"/>
      <c r="E849" s="5" t="s">
        <v>1048</v>
      </c>
      <c r="F849" s="13" t="s">
        <v>1143</v>
      </c>
      <c r="G849" s="12">
        <v>94</v>
      </c>
      <c r="H849" s="111">
        <v>94</v>
      </c>
      <c r="J849" s="1098">
        <v>121</v>
      </c>
    </row>
    <row r="850" spans="1:10" s="4" customFormat="1" ht="25.5">
      <c r="A850" s="107"/>
      <c r="B850" s="107"/>
      <c r="C850" s="107" t="s">
        <v>666</v>
      </c>
      <c r="D850" s="107"/>
      <c r="E850" s="107"/>
      <c r="F850" s="108" t="s">
        <v>667</v>
      </c>
      <c r="G850" s="109">
        <v>10420803</v>
      </c>
      <c r="H850" s="110">
        <v>10409167.453600001</v>
      </c>
      <c r="J850" s="1098">
        <v>122</v>
      </c>
    </row>
    <row r="851" spans="1:10" s="4" customFormat="1" ht="63.75">
      <c r="A851" s="5"/>
      <c r="B851" s="5"/>
      <c r="C851" s="5"/>
      <c r="D851" s="5" t="s">
        <v>953</v>
      </c>
      <c r="E851" s="5"/>
      <c r="F851" s="13" t="s">
        <v>752</v>
      </c>
      <c r="G851" s="12">
        <v>7793774</v>
      </c>
      <c r="H851" s="111">
        <v>7793752.0469000004</v>
      </c>
      <c r="J851" s="1098">
        <v>123</v>
      </c>
    </row>
    <row r="852" spans="1:10" s="4" customFormat="1" ht="12.75">
      <c r="A852" s="5"/>
      <c r="B852" s="5"/>
      <c r="C852" s="5"/>
      <c r="D852" s="5"/>
      <c r="E852" s="5" t="s">
        <v>1018</v>
      </c>
      <c r="F852" s="13" t="s">
        <v>663</v>
      </c>
      <c r="G852" s="12">
        <v>1213013</v>
      </c>
      <c r="H852" s="111">
        <v>1212993.3306</v>
      </c>
      <c r="J852" s="1098">
        <v>124</v>
      </c>
    </row>
    <row r="853" spans="1:10" s="4" customFormat="1" ht="12.75">
      <c r="A853" s="5"/>
      <c r="B853" s="5"/>
      <c r="C853" s="5"/>
      <c r="D853" s="5"/>
      <c r="E853" s="5" t="s">
        <v>1048</v>
      </c>
      <c r="F853" s="13" t="s">
        <v>1143</v>
      </c>
      <c r="G853" s="12">
        <v>6580761</v>
      </c>
      <c r="H853" s="111">
        <v>6580758.7163199997</v>
      </c>
      <c r="J853" s="1098">
        <v>125</v>
      </c>
    </row>
    <row r="854" spans="1:10" s="4" customFormat="1" ht="25.5">
      <c r="A854" s="5"/>
      <c r="B854" s="5"/>
      <c r="C854" s="5"/>
      <c r="D854" s="5" t="s">
        <v>975</v>
      </c>
      <c r="E854" s="5"/>
      <c r="F854" s="13" t="s">
        <v>753</v>
      </c>
      <c r="G854" s="12">
        <v>105670</v>
      </c>
      <c r="H854" s="111">
        <v>105482.5854</v>
      </c>
      <c r="J854" s="1098">
        <v>126</v>
      </c>
    </row>
    <row r="855" spans="1:10" s="4" customFormat="1" ht="12.75">
      <c r="A855" s="5"/>
      <c r="B855" s="5"/>
      <c r="C855" s="5"/>
      <c r="D855" s="5"/>
      <c r="E855" s="5" t="s">
        <v>1018</v>
      </c>
      <c r="F855" s="13" t="s">
        <v>663</v>
      </c>
      <c r="G855" s="12">
        <v>105670</v>
      </c>
      <c r="H855" s="111">
        <v>105482.5854</v>
      </c>
      <c r="J855" s="1098">
        <v>127</v>
      </c>
    </row>
    <row r="856" spans="1:10" s="4" customFormat="1" ht="25.5">
      <c r="A856" s="5"/>
      <c r="B856" s="5"/>
      <c r="C856" s="5"/>
      <c r="D856" s="5" t="s">
        <v>956</v>
      </c>
      <c r="E856" s="5"/>
      <c r="F856" s="13" t="s">
        <v>754</v>
      </c>
      <c r="G856" s="12">
        <v>555982</v>
      </c>
      <c r="H856" s="111">
        <v>554273.902</v>
      </c>
      <c r="J856" s="1098">
        <v>128</v>
      </c>
    </row>
    <row r="857" spans="1:10" s="4" customFormat="1" ht="12.75">
      <c r="A857" s="5"/>
      <c r="B857" s="5"/>
      <c r="C857" s="5"/>
      <c r="D857" s="5"/>
      <c r="E857" s="5" t="s">
        <v>1018</v>
      </c>
      <c r="F857" s="13" t="s">
        <v>663</v>
      </c>
      <c r="G857" s="12">
        <v>555982</v>
      </c>
      <c r="H857" s="111">
        <v>554273.90200999996</v>
      </c>
      <c r="J857" s="1098">
        <v>129</v>
      </c>
    </row>
    <row r="858" spans="1:10" s="4" customFormat="1" ht="12.75">
      <c r="A858" s="5"/>
      <c r="B858" s="5"/>
      <c r="C858" s="5"/>
      <c r="D858" s="5" t="s">
        <v>958</v>
      </c>
      <c r="E858" s="5"/>
      <c r="F858" s="13" t="s">
        <v>755</v>
      </c>
      <c r="G858" s="12">
        <v>99417</v>
      </c>
      <c r="H858" s="111">
        <v>99416.209099999993</v>
      </c>
      <c r="J858" s="1098">
        <v>130</v>
      </c>
    </row>
    <row r="859" spans="1:10" s="4" customFormat="1" ht="12.75">
      <c r="A859" s="5"/>
      <c r="B859" s="5"/>
      <c r="C859" s="5"/>
      <c r="D859" s="5"/>
      <c r="E859" s="5" t="s">
        <v>1018</v>
      </c>
      <c r="F859" s="13" t="s">
        <v>663</v>
      </c>
      <c r="G859" s="12">
        <v>99417</v>
      </c>
      <c r="H859" s="111">
        <v>99416.209109999996</v>
      </c>
      <c r="J859" s="1098">
        <v>131</v>
      </c>
    </row>
    <row r="860" spans="1:10" s="4" customFormat="1" ht="38.25">
      <c r="A860" s="5"/>
      <c r="B860" s="5"/>
      <c r="C860" s="5"/>
      <c r="D860" s="5" t="s">
        <v>939</v>
      </c>
      <c r="E860" s="5"/>
      <c r="F860" s="13" t="s">
        <v>1982</v>
      </c>
      <c r="G860" s="12">
        <v>328580</v>
      </c>
      <c r="H860" s="111">
        <v>319188.78080000001</v>
      </c>
      <c r="J860" s="1098">
        <v>132</v>
      </c>
    </row>
    <row r="861" spans="1:10" s="4" customFormat="1" ht="12.75">
      <c r="A861" s="5"/>
      <c r="B861" s="5"/>
      <c r="C861" s="5"/>
      <c r="D861" s="5"/>
      <c r="E861" s="5" t="s">
        <v>1018</v>
      </c>
      <c r="F861" s="13" t="s">
        <v>663</v>
      </c>
      <c r="G861" s="12">
        <v>192825</v>
      </c>
      <c r="H861" s="111">
        <v>192823.86682</v>
      </c>
      <c r="J861" s="1098">
        <v>133</v>
      </c>
    </row>
    <row r="862" spans="1:10" s="4" customFormat="1" ht="12.75">
      <c r="A862" s="5"/>
      <c r="B862" s="5"/>
      <c r="C862" s="5"/>
      <c r="D862" s="5"/>
      <c r="E862" s="5" t="s">
        <v>1048</v>
      </c>
      <c r="F862" s="13" t="s">
        <v>1143</v>
      </c>
      <c r="G862" s="12">
        <v>135755</v>
      </c>
      <c r="H862" s="111">
        <v>126364.91396000001</v>
      </c>
      <c r="J862" s="1098">
        <v>134</v>
      </c>
    </row>
    <row r="863" spans="1:10" s="4" customFormat="1" ht="25.5">
      <c r="A863" s="5"/>
      <c r="B863" s="5"/>
      <c r="C863" s="5"/>
      <c r="D863" s="5" t="s">
        <v>981</v>
      </c>
      <c r="E863" s="5"/>
      <c r="F863" s="13" t="s">
        <v>756</v>
      </c>
      <c r="G863" s="12">
        <v>449210</v>
      </c>
      <c r="H863" s="111">
        <v>449209.0282</v>
      </c>
      <c r="J863" s="1098">
        <v>135</v>
      </c>
    </row>
    <row r="864" spans="1:10" s="4" customFormat="1" ht="12.75">
      <c r="A864" s="5"/>
      <c r="B864" s="5"/>
      <c r="C864" s="5"/>
      <c r="D864" s="5"/>
      <c r="E864" s="5" t="s">
        <v>1018</v>
      </c>
      <c r="F864" s="13" t="s">
        <v>663</v>
      </c>
      <c r="G864" s="12">
        <v>449210</v>
      </c>
      <c r="H864" s="111">
        <v>449209.02815999999</v>
      </c>
      <c r="J864" s="1098">
        <v>136</v>
      </c>
    </row>
    <row r="865" spans="1:10" s="4" customFormat="1" ht="38.25">
      <c r="A865" s="5"/>
      <c r="B865" s="5"/>
      <c r="C865" s="5"/>
      <c r="D865" s="5" t="s">
        <v>983</v>
      </c>
      <c r="E865" s="5"/>
      <c r="F865" s="13" t="s">
        <v>757</v>
      </c>
      <c r="G865" s="12">
        <v>730086</v>
      </c>
      <c r="H865" s="111">
        <v>729761.90130000003</v>
      </c>
      <c r="J865" s="1098">
        <v>137</v>
      </c>
    </row>
    <row r="866" spans="1:10" s="4" customFormat="1" ht="12.75">
      <c r="A866" s="5"/>
      <c r="B866" s="5"/>
      <c r="C866" s="5"/>
      <c r="D866" s="5"/>
      <c r="E866" s="5" t="s">
        <v>1018</v>
      </c>
      <c r="F866" s="13" t="s">
        <v>663</v>
      </c>
      <c r="G866" s="12">
        <v>545995</v>
      </c>
      <c r="H866" s="111">
        <v>545673.62269999995</v>
      </c>
      <c r="J866" s="1098">
        <v>138</v>
      </c>
    </row>
    <row r="867" spans="1:10" s="4" customFormat="1" ht="12.75">
      <c r="A867" s="5"/>
      <c r="B867" s="5"/>
      <c r="C867" s="5"/>
      <c r="D867" s="5"/>
      <c r="E867" s="5" t="s">
        <v>1048</v>
      </c>
      <c r="F867" s="13" t="s">
        <v>1143</v>
      </c>
      <c r="G867" s="12">
        <v>184091</v>
      </c>
      <c r="H867" s="111">
        <v>184088.27856000001</v>
      </c>
      <c r="J867" s="1098">
        <v>139</v>
      </c>
    </row>
    <row r="868" spans="1:10" s="4" customFormat="1" ht="25.5">
      <c r="A868" s="5"/>
      <c r="B868" s="5"/>
      <c r="C868" s="5"/>
      <c r="D868" s="5" t="s">
        <v>991</v>
      </c>
      <c r="E868" s="5"/>
      <c r="F868" s="13" t="s">
        <v>758</v>
      </c>
      <c r="G868" s="12">
        <v>358084</v>
      </c>
      <c r="H868" s="111">
        <v>358083</v>
      </c>
      <c r="J868" s="1098">
        <v>140</v>
      </c>
    </row>
    <row r="869" spans="1:10" s="4" customFormat="1" ht="12.75">
      <c r="A869" s="5"/>
      <c r="B869" s="5"/>
      <c r="C869" s="5"/>
      <c r="D869" s="5"/>
      <c r="E869" s="5" t="s">
        <v>1018</v>
      </c>
      <c r="F869" s="13" t="s">
        <v>663</v>
      </c>
      <c r="G869" s="12">
        <v>358084</v>
      </c>
      <c r="H869" s="111">
        <v>358083</v>
      </c>
      <c r="J869" s="1098">
        <v>141</v>
      </c>
    </row>
    <row r="870" spans="1:10" s="4" customFormat="1" ht="12.75">
      <c r="A870" s="103"/>
      <c r="B870" s="103" t="s">
        <v>1170</v>
      </c>
      <c r="C870" s="103"/>
      <c r="D870" s="103"/>
      <c r="E870" s="103"/>
      <c r="F870" s="104" t="s">
        <v>759</v>
      </c>
      <c r="G870" s="105">
        <v>140962576.69999999</v>
      </c>
      <c r="H870" s="106">
        <v>140564703.44170001</v>
      </c>
      <c r="J870" s="1098">
        <v>142</v>
      </c>
    </row>
    <row r="871" spans="1:10" s="4" customFormat="1" ht="12.75">
      <c r="A871" s="107"/>
      <c r="B871" s="107"/>
      <c r="C871" s="107" t="s">
        <v>661</v>
      </c>
      <c r="D871" s="107"/>
      <c r="E871" s="107"/>
      <c r="F871" s="108" t="s">
        <v>662</v>
      </c>
      <c r="G871" s="109">
        <v>123077005.7</v>
      </c>
      <c r="H871" s="110">
        <v>122701422.0333</v>
      </c>
      <c r="J871" s="1098">
        <v>143</v>
      </c>
    </row>
    <row r="872" spans="1:10" s="4" customFormat="1" ht="38.25">
      <c r="A872" s="5"/>
      <c r="B872" s="5"/>
      <c r="C872" s="5"/>
      <c r="D872" s="5" t="s">
        <v>1013</v>
      </c>
      <c r="E872" s="5"/>
      <c r="F872" s="13" t="s">
        <v>760</v>
      </c>
      <c r="G872" s="12">
        <v>108080760.7</v>
      </c>
      <c r="H872" s="111">
        <v>107790324.875</v>
      </c>
      <c r="J872" s="1098">
        <v>144</v>
      </c>
    </row>
    <row r="873" spans="1:10" s="4" customFormat="1" ht="12.75">
      <c r="A873" s="5"/>
      <c r="B873" s="5"/>
      <c r="C873" s="5"/>
      <c r="D873" s="5"/>
      <c r="E873" s="5" t="s">
        <v>1018</v>
      </c>
      <c r="F873" s="13" t="s">
        <v>663</v>
      </c>
      <c r="G873" s="12">
        <v>14682639</v>
      </c>
      <c r="H873" s="111">
        <v>14414378.1843</v>
      </c>
      <c r="J873" s="1098">
        <v>145</v>
      </c>
    </row>
    <row r="874" spans="1:10" s="4" customFormat="1" ht="12.75">
      <c r="A874" s="5"/>
      <c r="B874" s="5"/>
      <c r="C874" s="5"/>
      <c r="D874" s="5"/>
      <c r="E874" s="5" t="s">
        <v>1048</v>
      </c>
      <c r="F874" s="13" t="s">
        <v>1143</v>
      </c>
      <c r="G874" s="12">
        <v>93398121.700000003</v>
      </c>
      <c r="H874" s="111">
        <v>93375946.690599993</v>
      </c>
      <c r="J874" s="1098">
        <v>146</v>
      </c>
    </row>
    <row r="875" spans="1:10" s="4" customFormat="1" ht="51">
      <c r="A875" s="5"/>
      <c r="B875" s="5"/>
      <c r="C875" s="5"/>
      <c r="D875" s="5" t="s">
        <v>969</v>
      </c>
      <c r="E875" s="5"/>
      <c r="F875" s="13" t="s">
        <v>761</v>
      </c>
      <c r="G875" s="12">
        <v>14996245</v>
      </c>
      <c r="H875" s="111">
        <v>14911097.158299999</v>
      </c>
      <c r="J875" s="1098">
        <v>147</v>
      </c>
    </row>
    <row r="876" spans="1:10" s="4" customFormat="1" ht="38.25">
      <c r="A876" s="5"/>
      <c r="B876" s="5"/>
      <c r="C876" s="5"/>
      <c r="D876" s="5"/>
      <c r="E876" s="5" t="s">
        <v>933</v>
      </c>
      <c r="F876" s="13" t="s">
        <v>762</v>
      </c>
      <c r="G876" s="12">
        <v>1960611.7</v>
      </c>
      <c r="H876" s="111">
        <v>1956559.0427999999</v>
      </c>
      <c r="J876" s="1098">
        <v>148</v>
      </c>
    </row>
    <row r="877" spans="1:10" s="4" customFormat="1" ht="25.5">
      <c r="A877" s="5"/>
      <c r="B877" s="5"/>
      <c r="C877" s="5"/>
      <c r="D877" s="5"/>
      <c r="E877" s="5" t="s">
        <v>876</v>
      </c>
      <c r="F877" s="13" t="s">
        <v>763</v>
      </c>
      <c r="G877" s="12">
        <v>559367.19999999995</v>
      </c>
      <c r="H877" s="111">
        <v>553959.88600000006</v>
      </c>
      <c r="J877" s="1098">
        <v>149</v>
      </c>
    </row>
    <row r="878" spans="1:10" s="4" customFormat="1" ht="25.5">
      <c r="A878" s="5"/>
      <c r="B878" s="5"/>
      <c r="C878" s="5"/>
      <c r="D878" s="5"/>
      <c r="E878" s="5" t="s">
        <v>896</v>
      </c>
      <c r="F878" s="13" t="s">
        <v>764</v>
      </c>
      <c r="G878" s="12">
        <v>761291</v>
      </c>
      <c r="H878" s="111">
        <v>758734.32900000003</v>
      </c>
      <c r="J878" s="1098">
        <v>150</v>
      </c>
    </row>
    <row r="879" spans="1:10" s="4" customFormat="1" ht="38.25">
      <c r="A879" s="5"/>
      <c r="B879" s="5"/>
      <c r="C879" s="5"/>
      <c r="D879" s="5"/>
      <c r="E879" s="5" t="s">
        <v>765</v>
      </c>
      <c r="F879" s="13" t="s">
        <v>766</v>
      </c>
      <c r="G879" s="12">
        <v>790099.1</v>
      </c>
      <c r="H879" s="111">
        <v>782263.96799999999</v>
      </c>
      <c r="J879" s="1098">
        <v>151</v>
      </c>
    </row>
    <row r="880" spans="1:10" s="4" customFormat="1" ht="51">
      <c r="A880" s="5"/>
      <c r="B880" s="5"/>
      <c r="C880" s="5"/>
      <c r="D880" s="5"/>
      <c r="E880" s="5" t="s">
        <v>901</v>
      </c>
      <c r="F880" s="13" t="s">
        <v>761</v>
      </c>
      <c r="G880" s="12">
        <v>10924876</v>
      </c>
      <c r="H880" s="111">
        <v>10859579.932499999</v>
      </c>
      <c r="J880" s="1098">
        <v>152</v>
      </c>
    </row>
    <row r="881" spans="1:10" s="4" customFormat="1" ht="25.5">
      <c r="A881" s="107"/>
      <c r="B881" s="107"/>
      <c r="C881" s="107" t="s">
        <v>666</v>
      </c>
      <c r="D881" s="107"/>
      <c r="E881" s="107"/>
      <c r="F881" s="108" t="s">
        <v>667</v>
      </c>
      <c r="G881" s="109">
        <v>17885571</v>
      </c>
      <c r="H881" s="110">
        <v>17863281.408399999</v>
      </c>
      <c r="J881" s="1098">
        <v>153</v>
      </c>
    </row>
    <row r="882" spans="1:10" s="4" customFormat="1" ht="38.25">
      <c r="A882" s="5"/>
      <c r="B882" s="5"/>
      <c r="C882" s="5"/>
      <c r="D882" s="5" t="s">
        <v>1013</v>
      </c>
      <c r="E882" s="5"/>
      <c r="F882" s="13" t="s">
        <v>760</v>
      </c>
      <c r="G882" s="12">
        <v>14141244</v>
      </c>
      <c r="H882" s="111">
        <v>14123253.523399999</v>
      </c>
      <c r="J882" s="1098">
        <v>154</v>
      </c>
    </row>
    <row r="883" spans="1:10" s="4" customFormat="1" ht="12.75">
      <c r="A883" s="5"/>
      <c r="B883" s="5"/>
      <c r="C883" s="5"/>
      <c r="D883" s="5"/>
      <c r="E883" s="5" t="s">
        <v>1018</v>
      </c>
      <c r="F883" s="13" t="s">
        <v>663</v>
      </c>
      <c r="G883" s="12">
        <v>1782347</v>
      </c>
      <c r="H883" s="111">
        <v>1764357.1077000001</v>
      </c>
      <c r="J883" s="1098">
        <v>155</v>
      </c>
    </row>
    <row r="884" spans="1:10" s="4" customFormat="1" ht="12.75">
      <c r="A884" s="5"/>
      <c r="B884" s="5"/>
      <c r="C884" s="5"/>
      <c r="D884" s="5"/>
      <c r="E884" s="5" t="s">
        <v>1048</v>
      </c>
      <c r="F884" s="13" t="s">
        <v>1143</v>
      </c>
      <c r="G884" s="12">
        <v>12358897</v>
      </c>
      <c r="H884" s="111">
        <v>12358896.41571</v>
      </c>
      <c r="J884" s="1098">
        <v>156</v>
      </c>
    </row>
    <row r="885" spans="1:10" s="4" customFormat="1" ht="51">
      <c r="A885" s="5"/>
      <c r="B885" s="5"/>
      <c r="C885" s="5"/>
      <c r="D885" s="5" t="s">
        <v>969</v>
      </c>
      <c r="E885" s="5"/>
      <c r="F885" s="13" t="s">
        <v>761</v>
      </c>
      <c r="G885" s="12">
        <v>3744327</v>
      </c>
      <c r="H885" s="111">
        <v>3740027.8849999998</v>
      </c>
      <c r="J885" s="1098">
        <v>157</v>
      </c>
    </row>
    <row r="886" spans="1:10" s="4" customFormat="1" ht="38.25">
      <c r="A886" s="5"/>
      <c r="B886" s="5"/>
      <c r="C886" s="5"/>
      <c r="D886" s="5"/>
      <c r="E886" s="5" t="s">
        <v>933</v>
      </c>
      <c r="F886" s="13" t="s">
        <v>762</v>
      </c>
      <c r="G886" s="12">
        <v>293754</v>
      </c>
      <c r="H886" s="111">
        <v>290128.71000000002</v>
      </c>
      <c r="J886" s="1098">
        <v>158</v>
      </c>
    </row>
    <row r="887" spans="1:10" s="4" customFormat="1" ht="25.5">
      <c r="A887" s="5"/>
      <c r="B887" s="5"/>
      <c r="C887" s="5"/>
      <c r="D887" s="5"/>
      <c r="E887" s="5" t="s">
        <v>876</v>
      </c>
      <c r="F887" s="13" t="s">
        <v>763</v>
      </c>
      <c r="G887" s="12">
        <v>91913</v>
      </c>
      <c r="H887" s="111">
        <v>91239.1774</v>
      </c>
      <c r="J887" s="1098">
        <v>159</v>
      </c>
    </row>
    <row r="888" spans="1:10" s="4" customFormat="1" ht="25.5">
      <c r="A888" s="5"/>
      <c r="B888" s="5"/>
      <c r="C888" s="5"/>
      <c r="D888" s="5"/>
      <c r="E888" s="5" t="s">
        <v>896</v>
      </c>
      <c r="F888" s="13" t="s">
        <v>764</v>
      </c>
      <c r="G888" s="12">
        <v>69272</v>
      </c>
      <c r="H888" s="111">
        <v>69271.999400000001</v>
      </c>
      <c r="J888" s="1098">
        <v>160</v>
      </c>
    </row>
    <row r="889" spans="1:10" s="4" customFormat="1" ht="38.25">
      <c r="A889" s="5"/>
      <c r="B889" s="5"/>
      <c r="C889" s="5"/>
      <c r="D889" s="5"/>
      <c r="E889" s="5" t="s">
        <v>765</v>
      </c>
      <c r="F889" s="13" t="s">
        <v>766</v>
      </c>
      <c r="G889" s="12">
        <v>83433</v>
      </c>
      <c r="H889" s="111">
        <v>83432.999849999993</v>
      </c>
      <c r="J889" s="1098">
        <v>161</v>
      </c>
    </row>
    <row r="890" spans="1:10" s="4" customFormat="1" ht="51">
      <c r="A890" s="5"/>
      <c r="B890" s="5"/>
      <c r="C890" s="5"/>
      <c r="D890" s="5"/>
      <c r="E890" s="5" t="s">
        <v>901</v>
      </c>
      <c r="F890" s="13" t="s">
        <v>761</v>
      </c>
      <c r="G890" s="12">
        <v>3205955</v>
      </c>
      <c r="H890" s="111">
        <v>3205954.9983299999</v>
      </c>
      <c r="J890" s="1098">
        <v>162</v>
      </c>
    </row>
    <row r="891" spans="1:10" s="4" customFormat="1" ht="12.75">
      <c r="A891" s="103"/>
      <c r="B891" s="103" t="s">
        <v>1171</v>
      </c>
      <c r="C891" s="103"/>
      <c r="D891" s="103"/>
      <c r="E891" s="103"/>
      <c r="F891" s="104" t="s">
        <v>767</v>
      </c>
      <c r="G891" s="105">
        <v>21468263.100000001</v>
      </c>
      <c r="H891" s="106">
        <v>21467264.192000002</v>
      </c>
      <c r="J891" s="1098">
        <v>163</v>
      </c>
    </row>
    <row r="892" spans="1:10" s="4" customFormat="1" ht="12.75">
      <c r="A892" s="107"/>
      <c r="B892" s="107"/>
      <c r="C892" s="107" t="s">
        <v>661</v>
      </c>
      <c r="D892" s="107"/>
      <c r="E892" s="107"/>
      <c r="F892" s="108" t="s">
        <v>662</v>
      </c>
      <c r="G892" s="109">
        <v>15824238.1</v>
      </c>
      <c r="H892" s="110">
        <v>15823315.172700001</v>
      </c>
      <c r="J892" s="1098">
        <v>164</v>
      </c>
    </row>
    <row r="893" spans="1:10" s="4" customFormat="1" ht="25.5">
      <c r="A893" s="5"/>
      <c r="B893" s="5"/>
      <c r="C893" s="5"/>
      <c r="D893" s="5" t="s">
        <v>1018</v>
      </c>
      <c r="E893" s="5"/>
      <c r="F893" s="13" t="s">
        <v>768</v>
      </c>
      <c r="G893" s="12">
        <v>15378630.1</v>
      </c>
      <c r="H893" s="111">
        <v>15378144.255799999</v>
      </c>
      <c r="J893" s="1098">
        <v>165</v>
      </c>
    </row>
    <row r="894" spans="1:10" s="4" customFormat="1" ht="12.75">
      <c r="A894" s="5"/>
      <c r="B894" s="5"/>
      <c r="C894" s="5"/>
      <c r="D894" s="5"/>
      <c r="E894" s="5" t="s">
        <v>1048</v>
      </c>
      <c r="F894" s="13" t="s">
        <v>1143</v>
      </c>
      <c r="G894" s="12">
        <v>15378630.1</v>
      </c>
      <c r="H894" s="111">
        <v>15378144.255790001</v>
      </c>
      <c r="J894" s="1098">
        <v>166</v>
      </c>
    </row>
    <row r="895" spans="1:10" s="4" customFormat="1" ht="12.75">
      <c r="A895" s="5"/>
      <c r="B895" s="5"/>
      <c r="C895" s="5"/>
      <c r="D895" s="5" t="s">
        <v>985</v>
      </c>
      <c r="E895" s="5"/>
      <c r="F895" s="13" t="s">
        <v>769</v>
      </c>
      <c r="G895" s="12">
        <v>445608</v>
      </c>
      <c r="H895" s="111">
        <v>445170.91700000002</v>
      </c>
      <c r="J895" s="1098">
        <v>167</v>
      </c>
    </row>
    <row r="896" spans="1:10" s="4" customFormat="1" ht="25.5">
      <c r="A896" s="107"/>
      <c r="B896" s="107"/>
      <c r="C896" s="107" t="s">
        <v>666</v>
      </c>
      <c r="D896" s="107"/>
      <c r="E896" s="107"/>
      <c r="F896" s="108" t="s">
        <v>667</v>
      </c>
      <c r="G896" s="109">
        <v>5644025</v>
      </c>
      <c r="H896" s="110">
        <v>5643949.0192999998</v>
      </c>
      <c r="J896" s="1098">
        <v>168</v>
      </c>
    </row>
    <row r="897" spans="1:10" s="4" customFormat="1" ht="25.5">
      <c r="A897" s="5"/>
      <c r="B897" s="5"/>
      <c r="C897" s="5"/>
      <c r="D897" s="5" t="s">
        <v>1018</v>
      </c>
      <c r="E897" s="5"/>
      <c r="F897" s="13" t="s">
        <v>768</v>
      </c>
      <c r="G897" s="12">
        <v>5571533</v>
      </c>
      <c r="H897" s="111">
        <v>5571531.5</v>
      </c>
      <c r="J897" s="1098">
        <v>169</v>
      </c>
    </row>
    <row r="898" spans="1:10" s="4" customFormat="1" ht="12.75">
      <c r="A898" s="5"/>
      <c r="B898" s="5"/>
      <c r="C898" s="5"/>
      <c r="D898" s="5"/>
      <c r="E898" s="5" t="s">
        <v>1048</v>
      </c>
      <c r="F898" s="13" t="s">
        <v>1143</v>
      </c>
      <c r="G898" s="12">
        <v>5571533</v>
      </c>
      <c r="H898" s="111">
        <v>5571531.5</v>
      </c>
      <c r="J898" s="1098">
        <v>170</v>
      </c>
    </row>
    <row r="899" spans="1:10" s="4" customFormat="1" ht="25.5">
      <c r="A899" s="5"/>
      <c r="B899" s="5"/>
      <c r="C899" s="5"/>
      <c r="D899" s="5" t="s">
        <v>985</v>
      </c>
      <c r="E899" s="5"/>
      <c r="F899" s="13" t="s">
        <v>770</v>
      </c>
      <c r="G899" s="12">
        <v>72492</v>
      </c>
      <c r="H899" s="111">
        <v>72417.5193</v>
      </c>
      <c r="J899" s="1098">
        <v>171</v>
      </c>
    </row>
    <row r="900" spans="1:10" s="4" customFormat="1" ht="12.75">
      <c r="A900" s="103"/>
      <c r="B900" s="103" t="s">
        <v>1180</v>
      </c>
      <c r="C900" s="103"/>
      <c r="D900" s="103"/>
      <c r="E900" s="103"/>
      <c r="F900" s="104" t="s">
        <v>771</v>
      </c>
      <c r="G900" s="105">
        <v>153416162.90000001</v>
      </c>
      <c r="H900" s="106">
        <v>144694011.46529999</v>
      </c>
      <c r="J900" s="1098">
        <v>172</v>
      </c>
    </row>
    <row r="901" spans="1:10" s="4" customFormat="1" ht="25.5">
      <c r="A901" s="107"/>
      <c r="B901" s="107"/>
      <c r="C901" s="107" t="s">
        <v>936</v>
      </c>
      <c r="D901" s="107"/>
      <c r="E901" s="107"/>
      <c r="F901" s="108" t="s">
        <v>937</v>
      </c>
      <c r="G901" s="109">
        <v>6829</v>
      </c>
      <c r="H901" s="110">
        <v>5252.1252000000004</v>
      </c>
      <c r="J901" s="1098">
        <v>173</v>
      </c>
    </row>
    <row r="902" spans="1:10" s="4" customFormat="1" ht="38.25">
      <c r="A902" s="5"/>
      <c r="B902" s="5"/>
      <c r="C902" s="5"/>
      <c r="D902" s="5" t="s">
        <v>885</v>
      </c>
      <c r="E902" s="5"/>
      <c r="F902" s="13" t="s">
        <v>772</v>
      </c>
      <c r="G902" s="12">
        <v>6829</v>
      </c>
      <c r="H902" s="111">
        <v>5252.1252000000004</v>
      </c>
      <c r="J902" s="1098">
        <v>174</v>
      </c>
    </row>
    <row r="903" spans="1:10" s="4" customFormat="1" ht="12.75">
      <c r="A903" s="107"/>
      <c r="B903" s="107"/>
      <c r="C903" s="107" t="s">
        <v>1030</v>
      </c>
      <c r="D903" s="107"/>
      <c r="E903" s="107"/>
      <c r="F903" s="108" t="s">
        <v>1031</v>
      </c>
      <c r="G903" s="109">
        <v>142973</v>
      </c>
      <c r="H903" s="110">
        <v>142972.448</v>
      </c>
      <c r="J903" s="1098">
        <v>175</v>
      </c>
    </row>
    <row r="904" spans="1:10" s="4" customFormat="1" ht="12.75">
      <c r="A904" s="5"/>
      <c r="B904" s="5"/>
      <c r="C904" s="5"/>
      <c r="D904" s="5" t="s">
        <v>842</v>
      </c>
      <c r="E904" s="5"/>
      <c r="F904" s="13" t="s">
        <v>773</v>
      </c>
      <c r="G904" s="12">
        <v>142973</v>
      </c>
      <c r="H904" s="111">
        <v>142972.448</v>
      </c>
      <c r="J904" s="1098">
        <v>176</v>
      </c>
    </row>
    <row r="905" spans="1:10" s="4" customFormat="1" ht="25.5">
      <c r="A905" s="107"/>
      <c r="B905" s="107"/>
      <c r="C905" s="107" t="s">
        <v>1128</v>
      </c>
      <c r="D905" s="107"/>
      <c r="E905" s="107"/>
      <c r="F905" s="108" t="s">
        <v>1129</v>
      </c>
      <c r="G905" s="109">
        <v>14079609</v>
      </c>
      <c r="H905" s="110">
        <v>11277390.468699999</v>
      </c>
      <c r="J905" s="1098">
        <v>177</v>
      </c>
    </row>
    <row r="906" spans="1:10" s="4" customFormat="1" ht="51">
      <c r="A906" s="5"/>
      <c r="B906" s="5"/>
      <c r="C906" s="5"/>
      <c r="D906" s="5" t="s">
        <v>880</v>
      </c>
      <c r="E906" s="5"/>
      <c r="F906" s="13" t="s">
        <v>1936</v>
      </c>
      <c r="G906" s="12">
        <v>14079609</v>
      </c>
      <c r="H906" s="111">
        <v>11277390.468699999</v>
      </c>
      <c r="J906" s="1098">
        <v>178</v>
      </c>
    </row>
    <row r="907" spans="1:10" s="4" customFormat="1" ht="12.75">
      <c r="A907" s="107"/>
      <c r="B907" s="107"/>
      <c r="C907" s="107" t="s">
        <v>658</v>
      </c>
      <c r="D907" s="107"/>
      <c r="E907" s="107"/>
      <c r="F907" s="108" t="s">
        <v>659</v>
      </c>
      <c r="G907" s="109">
        <v>32419714.300000001</v>
      </c>
      <c r="H907" s="110">
        <v>29703318.056899998</v>
      </c>
      <c r="J907" s="1098">
        <v>179</v>
      </c>
    </row>
    <row r="908" spans="1:10" s="4" customFormat="1" ht="25.5">
      <c r="A908" s="5"/>
      <c r="B908" s="5"/>
      <c r="C908" s="5"/>
      <c r="D908" s="5" t="s">
        <v>878</v>
      </c>
      <c r="E908" s="5"/>
      <c r="F908" s="13" t="s">
        <v>1984</v>
      </c>
      <c r="G908" s="12">
        <v>10536347</v>
      </c>
      <c r="H908" s="111">
        <v>10535403.6143</v>
      </c>
      <c r="J908" s="1098">
        <v>180</v>
      </c>
    </row>
    <row r="909" spans="1:10" s="4" customFormat="1" ht="25.5">
      <c r="A909" s="5"/>
      <c r="B909" s="5"/>
      <c r="C909" s="5"/>
      <c r="D909" s="5"/>
      <c r="E909" s="5" t="s">
        <v>933</v>
      </c>
      <c r="F909" s="13" t="s">
        <v>1543</v>
      </c>
      <c r="G909" s="12">
        <v>10376594.300000001</v>
      </c>
      <c r="H909" s="111">
        <v>10375650.9145</v>
      </c>
      <c r="J909" s="1098">
        <v>181</v>
      </c>
    </row>
    <row r="910" spans="1:10" s="4" customFormat="1" ht="25.5">
      <c r="A910" s="5"/>
      <c r="B910" s="5"/>
      <c r="C910" s="5"/>
      <c r="D910" s="5"/>
      <c r="E910" s="5" t="s">
        <v>876</v>
      </c>
      <c r="F910" s="13" t="s">
        <v>782</v>
      </c>
      <c r="G910" s="12">
        <v>159752.70000000001</v>
      </c>
      <c r="H910" s="111">
        <v>159752.70000000001</v>
      </c>
      <c r="J910" s="1098">
        <v>182</v>
      </c>
    </row>
    <row r="911" spans="1:10" s="4" customFormat="1" ht="12.75">
      <c r="A911" s="5"/>
      <c r="B911" s="5"/>
      <c r="C911" s="5"/>
      <c r="D911" s="5" t="s">
        <v>1038</v>
      </c>
      <c r="E911" s="5"/>
      <c r="F911" s="13" t="s">
        <v>1962</v>
      </c>
      <c r="G911" s="12">
        <v>1831601</v>
      </c>
      <c r="H911" s="111">
        <v>1831601</v>
      </c>
      <c r="J911" s="1098">
        <v>183</v>
      </c>
    </row>
    <row r="912" spans="1:10" s="4" customFormat="1" ht="12.75">
      <c r="A912" s="5"/>
      <c r="B912" s="5"/>
      <c r="C912" s="5"/>
      <c r="D912" s="5"/>
      <c r="E912" s="5" t="s">
        <v>933</v>
      </c>
      <c r="F912" s="13" t="s">
        <v>1985</v>
      </c>
      <c r="G912" s="12">
        <v>1831601</v>
      </c>
      <c r="H912" s="111">
        <v>1831601</v>
      </c>
      <c r="J912" s="1098">
        <v>184</v>
      </c>
    </row>
    <row r="913" spans="1:10" s="1098" customFormat="1" ht="25.5">
      <c r="A913" s="1099"/>
      <c r="B913" s="1099"/>
      <c r="C913" s="1099"/>
      <c r="D913" s="1099" t="s">
        <v>1041</v>
      </c>
      <c r="E913" s="1099"/>
      <c r="F913" s="1100" t="s">
        <v>1986</v>
      </c>
      <c r="G913" s="1101">
        <v>127042</v>
      </c>
      <c r="H913" s="1101">
        <v>126912.8616</v>
      </c>
      <c r="J913" s="1098">
        <v>185</v>
      </c>
    </row>
    <row r="914" spans="1:10" s="4" customFormat="1" ht="12.75">
      <c r="A914" s="5"/>
      <c r="B914" s="5"/>
      <c r="C914" s="5"/>
      <c r="D914" s="5" t="s">
        <v>972</v>
      </c>
      <c r="E914" s="5"/>
      <c r="F914" s="13" t="s">
        <v>773</v>
      </c>
      <c r="G914" s="12">
        <v>2876239</v>
      </c>
      <c r="H914" s="111">
        <v>2637576.5691</v>
      </c>
      <c r="J914" s="1098">
        <v>186</v>
      </c>
    </row>
    <row r="915" spans="1:10" s="4" customFormat="1" ht="12.75">
      <c r="A915" s="5"/>
      <c r="B915" s="5"/>
      <c r="C915" s="5"/>
      <c r="D915" s="5" t="s">
        <v>955</v>
      </c>
      <c r="E915" s="5"/>
      <c r="F915" s="13" t="s">
        <v>774</v>
      </c>
      <c r="G915" s="12">
        <v>1925727</v>
      </c>
      <c r="H915" s="111">
        <v>1925726.1713</v>
      </c>
      <c r="J915" s="1098">
        <v>187</v>
      </c>
    </row>
    <row r="916" spans="1:10" s="4" customFormat="1" ht="25.5">
      <c r="A916" s="5"/>
      <c r="B916" s="5"/>
      <c r="C916" s="5"/>
      <c r="D916" s="5" t="s">
        <v>894</v>
      </c>
      <c r="E916" s="5"/>
      <c r="F916" s="13" t="s">
        <v>775</v>
      </c>
      <c r="G916" s="12">
        <v>9156</v>
      </c>
      <c r="H916" s="111">
        <v>9156</v>
      </c>
      <c r="J916" s="1098">
        <v>188</v>
      </c>
    </row>
    <row r="917" spans="1:10" s="4" customFormat="1" ht="12.75">
      <c r="A917" s="5"/>
      <c r="B917" s="5"/>
      <c r="C917" s="5"/>
      <c r="D917" s="5" t="s">
        <v>975</v>
      </c>
      <c r="E917" s="5"/>
      <c r="F917" s="13" t="s">
        <v>776</v>
      </c>
      <c r="G917" s="12">
        <v>2296361</v>
      </c>
      <c r="H917" s="111">
        <v>585203.77989999996</v>
      </c>
      <c r="J917" s="1098">
        <v>189</v>
      </c>
    </row>
    <row r="918" spans="1:10" s="1098" customFormat="1" ht="25.5">
      <c r="A918" s="1099"/>
      <c r="B918" s="1099"/>
      <c r="C918" s="1099"/>
      <c r="D918" s="1099" t="s">
        <v>958</v>
      </c>
      <c r="E918" s="1099"/>
      <c r="F918" s="1100" t="s">
        <v>1987</v>
      </c>
      <c r="G918" s="1101">
        <v>6618986</v>
      </c>
      <c r="H918" s="1101">
        <v>6557257.0135000004</v>
      </c>
      <c r="J918" s="1098">
        <v>190</v>
      </c>
    </row>
    <row r="919" spans="1:10" s="4" customFormat="1" ht="25.5">
      <c r="A919" s="5"/>
      <c r="B919" s="5"/>
      <c r="C919" s="5"/>
      <c r="D919" s="5" t="s">
        <v>940</v>
      </c>
      <c r="E919" s="5"/>
      <c r="F919" s="13" t="s">
        <v>777</v>
      </c>
      <c r="G919" s="12">
        <v>586557</v>
      </c>
      <c r="H919" s="111">
        <v>362259.41639999999</v>
      </c>
      <c r="J919" s="1098">
        <v>191</v>
      </c>
    </row>
    <row r="920" spans="1:10" s="4" customFormat="1" ht="12.75">
      <c r="A920" s="5"/>
      <c r="B920" s="5"/>
      <c r="C920" s="5"/>
      <c r="D920" s="5" t="s">
        <v>985</v>
      </c>
      <c r="E920" s="5"/>
      <c r="F920" s="13" t="s">
        <v>778</v>
      </c>
      <c r="G920" s="12">
        <v>2544246</v>
      </c>
      <c r="H920" s="111">
        <v>2201704.0375999999</v>
      </c>
      <c r="J920" s="1098">
        <v>192</v>
      </c>
    </row>
    <row r="921" spans="1:10" s="4" customFormat="1" ht="12.75">
      <c r="A921" s="5"/>
      <c r="B921" s="5"/>
      <c r="C921" s="5"/>
      <c r="D921" s="5"/>
      <c r="E921" s="5" t="s">
        <v>899</v>
      </c>
      <c r="F921" s="13" t="s">
        <v>1005</v>
      </c>
      <c r="G921" s="12">
        <v>1434133.2</v>
      </c>
      <c r="H921" s="149">
        <v>1134447.8</v>
      </c>
      <c r="J921" s="1098">
        <v>193</v>
      </c>
    </row>
    <row r="922" spans="1:10" s="4" customFormat="1" ht="25.5">
      <c r="A922" s="5"/>
      <c r="B922" s="5"/>
      <c r="C922" s="5"/>
      <c r="D922" s="5"/>
      <c r="E922" s="5" t="s">
        <v>972</v>
      </c>
      <c r="F922" s="13" t="s">
        <v>973</v>
      </c>
      <c r="G922" s="12">
        <v>1110112.8</v>
      </c>
      <c r="H922" s="111">
        <v>1067256.2376000001</v>
      </c>
      <c r="J922" s="1098">
        <v>194</v>
      </c>
    </row>
    <row r="923" spans="1:10" s="4" customFormat="1" ht="25.5">
      <c r="A923" s="5"/>
      <c r="B923" s="5"/>
      <c r="C923" s="5"/>
      <c r="D923" s="5" t="s">
        <v>987</v>
      </c>
      <c r="E923" s="5"/>
      <c r="F923" s="13" t="s">
        <v>779</v>
      </c>
      <c r="G923" s="12">
        <v>1480603</v>
      </c>
      <c r="H923" s="111">
        <v>1343668.5</v>
      </c>
      <c r="J923" s="1098">
        <v>195</v>
      </c>
    </row>
    <row r="924" spans="1:10" s="4" customFormat="1" ht="25.5">
      <c r="A924" s="5"/>
      <c r="B924" s="5"/>
      <c r="C924" s="5"/>
      <c r="D924" s="5" t="s">
        <v>524</v>
      </c>
      <c r="E924" s="5"/>
      <c r="F924" s="13" t="s">
        <v>176</v>
      </c>
      <c r="G924" s="12">
        <v>1006080</v>
      </c>
      <c r="H924" s="111">
        <v>1006080</v>
      </c>
      <c r="J924" s="1098">
        <v>196</v>
      </c>
    </row>
    <row r="925" spans="1:10" s="4" customFormat="1" ht="25.5">
      <c r="A925" s="5"/>
      <c r="B925" s="5"/>
      <c r="C925" s="5"/>
      <c r="D925" s="5" t="s">
        <v>933</v>
      </c>
      <c r="E925" s="5"/>
      <c r="F925" s="13" t="s">
        <v>934</v>
      </c>
      <c r="G925" s="12">
        <v>150000</v>
      </c>
      <c r="H925" s="111">
        <v>150000</v>
      </c>
      <c r="J925" s="1098">
        <v>197</v>
      </c>
    </row>
    <row r="926" spans="1:10" s="4" customFormat="1" ht="25.5">
      <c r="A926" s="5"/>
      <c r="B926" s="5"/>
      <c r="C926" s="5"/>
      <c r="D926" s="5" t="s">
        <v>876</v>
      </c>
      <c r="E926" s="5"/>
      <c r="F926" s="13" t="s">
        <v>900</v>
      </c>
      <c r="G926" s="12">
        <v>297841.59999999998</v>
      </c>
      <c r="H926" s="111">
        <v>297841.43530000001</v>
      </c>
      <c r="J926" s="1098">
        <v>198</v>
      </c>
    </row>
    <row r="927" spans="1:10" s="4" customFormat="1" ht="12.75">
      <c r="A927" s="5"/>
      <c r="B927" s="5"/>
      <c r="C927" s="5"/>
      <c r="D927" s="5" t="s">
        <v>901</v>
      </c>
      <c r="E927" s="5"/>
      <c r="F927" s="13" t="s">
        <v>1006</v>
      </c>
      <c r="G927" s="12">
        <v>38265</v>
      </c>
      <c r="H927" s="111">
        <v>38265</v>
      </c>
      <c r="J927" s="1098">
        <v>199</v>
      </c>
    </row>
    <row r="928" spans="1:10" s="4" customFormat="1" ht="25.5">
      <c r="A928" s="5"/>
      <c r="B928" s="5"/>
      <c r="C928" s="5"/>
      <c r="D928" s="5" t="s">
        <v>923</v>
      </c>
      <c r="E928" s="5"/>
      <c r="F928" s="13" t="s">
        <v>924</v>
      </c>
      <c r="G928" s="12">
        <v>94662.7</v>
      </c>
      <c r="H928" s="111">
        <v>94662.657999999996</v>
      </c>
      <c r="J928" s="1098">
        <v>200</v>
      </c>
    </row>
    <row r="929" spans="1:10" s="1109" customFormat="1" ht="12.75">
      <c r="A929" s="1106"/>
      <c r="B929" s="1106"/>
      <c r="C929" s="1106" t="s">
        <v>661</v>
      </c>
      <c r="D929" s="1106"/>
      <c r="E929" s="1106"/>
      <c r="F929" s="1107" t="s">
        <v>662</v>
      </c>
      <c r="G929" s="1108">
        <v>37154143.200000003</v>
      </c>
      <c r="H929" s="1108">
        <v>36698215.643200003</v>
      </c>
      <c r="J929" s="1098">
        <v>201</v>
      </c>
    </row>
    <row r="930" spans="1:10" s="4" customFormat="1" ht="25.5">
      <c r="A930" s="5"/>
      <c r="B930" s="5"/>
      <c r="C930" s="5"/>
      <c r="D930" s="5" t="s">
        <v>878</v>
      </c>
      <c r="E930" s="5"/>
      <c r="F930" s="13" t="s">
        <v>783</v>
      </c>
      <c r="G930" s="12">
        <v>1199588.3</v>
      </c>
      <c r="H930" s="111">
        <v>1198645.9273999999</v>
      </c>
      <c r="J930" s="1098">
        <v>202</v>
      </c>
    </row>
    <row r="931" spans="1:10" s="4" customFormat="1" ht="38.25">
      <c r="A931" s="5"/>
      <c r="B931" s="5"/>
      <c r="C931" s="5"/>
      <c r="D931" s="5" t="s">
        <v>885</v>
      </c>
      <c r="E931" s="5"/>
      <c r="F931" s="13" t="s">
        <v>784</v>
      </c>
      <c r="G931" s="12">
        <v>371873</v>
      </c>
      <c r="H931" s="111">
        <v>371873</v>
      </c>
      <c r="J931" s="1098">
        <v>203</v>
      </c>
    </row>
    <row r="932" spans="1:10" s="4" customFormat="1" ht="12.75">
      <c r="A932" s="5"/>
      <c r="B932" s="5"/>
      <c r="C932" s="5"/>
      <c r="D932" s="5"/>
      <c r="E932" s="5" t="s">
        <v>1048</v>
      </c>
      <c r="F932" s="13" t="s">
        <v>1143</v>
      </c>
      <c r="G932" s="12">
        <v>371873</v>
      </c>
      <c r="H932" s="111">
        <v>371873</v>
      </c>
      <c r="J932" s="1098">
        <v>204</v>
      </c>
    </row>
    <row r="933" spans="1:10" s="4" customFormat="1" ht="25.5">
      <c r="A933" s="5"/>
      <c r="B933" s="5"/>
      <c r="C933" s="5"/>
      <c r="D933" s="5" t="s">
        <v>966</v>
      </c>
      <c r="E933" s="5"/>
      <c r="F933" s="13" t="s">
        <v>785</v>
      </c>
      <c r="G933" s="12">
        <v>2420872</v>
      </c>
      <c r="H933" s="111">
        <v>2418591.2784000002</v>
      </c>
      <c r="J933" s="1098">
        <v>205</v>
      </c>
    </row>
    <row r="934" spans="1:10" s="4" customFormat="1" ht="12.75">
      <c r="A934" s="5"/>
      <c r="B934" s="5"/>
      <c r="C934" s="5"/>
      <c r="D934" s="5"/>
      <c r="E934" s="5" t="s">
        <v>1018</v>
      </c>
      <c r="F934" s="13" t="s">
        <v>663</v>
      </c>
      <c r="G934" s="12">
        <v>736231</v>
      </c>
      <c r="H934" s="111">
        <v>733994.14529999997</v>
      </c>
      <c r="J934" s="1098">
        <v>206</v>
      </c>
    </row>
    <row r="935" spans="1:10" s="4" customFormat="1" ht="12.75">
      <c r="A935" s="5"/>
      <c r="B935" s="5"/>
      <c r="C935" s="5"/>
      <c r="D935" s="5"/>
      <c r="E935" s="5" t="s">
        <v>1048</v>
      </c>
      <c r="F935" s="13" t="s">
        <v>1143</v>
      </c>
      <c r="G935" s="12">
        <v>1684641</v>
      </c>
      <c r="H935" s="111">
        <v>1684597.1331</v>
      </c>
      <c r="J935" s="1098">
        <v>207</v>
      </c>
    </row>
    <row r="936" spans="1:10" s="4" customFormat="1" ht="12.75">
      <c r="A936" s="5"/>
      <c r="B936" s="5"/>
      <c r="C936" s="5"/>
      <c r="D936" s="5" t="s">
        <v>1041</v>
      </c>
      <c r="E936" s="5"/>
      <c r="F936" s="13" t="s">
        <v>786</v>
      </c>
      <c r="G936" s="12">
        <v>616414</v>
      </c>
      <c r="H936" s="111">
        <v>616411.57860000001</v>
      </c>
      <c r="J936" s="1098">
        <v>208</v>
      </c>
    </row>
    <row r="937" spans="1:10" s="4" customFormat="1" ht="12.75">
      <c r="A937" s="5"/>
      <c r="B937" s="5"/>
      <c r="C937" s="5"/>
      <c r="D937" s="5" t="s">
        <v>1048</v>
      </c>
      <c r="E937" s="5"/>
      <c r="F937" s="13" t="s">
        <v>911</v>
      </c>
      <c r="G937" s="12">
        <v>1126</v>
      </c>
      <c r="H937" s="111">
        <v>1125.336</v>
      </c>
      <c r="J937" s="1098">
        <v>209</v>
      </c>
    </row>
    <row r="938" spans="1:10" s="4" customFormat="1" ht="25.5">
      <c r="A938" s="5"/>
      <c r="B938" s="5"/>
      <c r="C938" s="5"/>
      <c r="D938" s="5" t="s">
        <v>972</v>
      </c>
      <c r="E938" s="5"/>
      <c r="F938" s="13" t="s">
        <v>787</v>
      </c>
      <c r="G938" s="12">
        <v>209512</v>
      </c>
      <c r="H938" s="111">
        <v>206067.99</v>
      </c>
      <c r="J938" s="1098">
        <v>210</v>
      </c>
    </row>
    <row r="939" spans="1:10" s="4" customFormat="1" ht="25.5">
      <c r="A939" s="5"/>
      <c r="B939" s="5"/>
      <c r="C939" s="5"/>
      <c r="D939" s="5" t="s">
        <v>894</v>
      </c>
      <c r="E939" s="5"/>
      <c r="F939" s="13" t="s">
        <v>788</v>
      </c>
      <c r="G939" s="12">
        <v>439355</v>
      </c>
      <c r="H939" s="111">
        <v>439353.9999</v>
      </c>
      <c r="J939" s="1098">
        <v>211</v>
      </c>
    </row>
    <row r="940" spans="1:10" s="4" customFormat="1" ht="25.5">
      <c r="A940" s="5"/>
      <c r="B940" s="5"/>
      <c r="C940" s="5"/>
      <c r="D940" s="5" t="s">
        <v>940</v>
      </c>
      <c r="E940" s="5"/>
      <c r="F940" s="13" t="s">
        <v>789</v>
      </c>
      <c r="G940" s="12">
        <v>102199</v>
      </c>
      <c r="H940" s="111">
        <v>102199</v>
      </c>
      <c r="J940" s="1098">
        <v>212</v>
      </c>
    </row>
    <row r="941" spans="1:10" s="4" customFormat="1" ht="12.75">
      <c r="A941" s="5"/>
      <c r="B941" s="5"/>
      <c r="C941" s="5"/>
      <c r="D941" s="5" t="s">
        <v>545</v>
      </c>
      <c r="E941" s="5"/>
      <c r="F941" s="13" t="s">
        <v>790</v>
      </c>
      <c r="G941" s="12">
        <v>213137</v>
      </c>
      <c r="H941" s="111">
        <v>213137</v>
      </c>
      <c r="J941" s="1098">
        <v>213</v>
      </c>
    </row>
    <row r="942" spans="1:10" s="4" customFormat="1" ht="12.75">
      <c r="A942" s="5"/>
      <c r="B942" s="5"/>
      <c r="C942" s="5"/>
      <c r="D942" s="5"/>
      <c r="E942" s="5" t="s">
        <v>1048</v>
      </c>
      <c r="F942" s="13" t="s">
        <v>1143</v>
      </c>
      <c r="G942" s="12">
        <v>213137</v>
      </c>
      <c r="H942" s="111">
        <v>213137</v>
      </c>
      <c r="J942" s="1098">
        <v>214</v>
      </c>
    </row>
    <row r="943" spans="1:10" s="1098" customFormat="1" ht="25.5">
      <c r="A943" s="1099"/>
      <c r="B943" s="1099"/>
      <c r="C943" s="1099"/>
      <c r="D943" s="1099" t="s">
        <v>690</v>
      </c>
      <c r="E943" s="1099"/>
      <c r="F943" s="1100" t="s">
        <v>1988</v>
      </c>
      <c r="G943" s="1101">
        <v>104231</v>
      </c>
      <c r="H943" s="1101">
        <v>103680.7095</v>
      </c>
      <c r="J943" s="1098">
        <v>215</v>
      </c>
    </row>
    <row r="944" spans="1:10" s="1105" customFormat="1" ht="25.5">
      <c r="A944" s="1102"/>
      <c r="B944" s="1102"/>
      <c r="C944" s="1102"/>
      <c r="D944" s="1102" t="s">
        <v>989</v>
      </c>
      <c r="E944" s="1102"/>
      <c r="F944" s="1103" t="s">
        <v>1989</v>
      </c>
      <c r="G944" s="1104">
        <v>31214908.600000001</v>
      </c>
      <c r="H944" s="1104">
        <v>30766204.504500002</v>
      </c>
      <c r="J944" s="1098">
        <v>216</v>
      </c>
    </row>
    <row r="945" spans="1:10" s="4" customFormat="1" ht="12.75">
      <c r="A945" s="5"/>
      <c r="B945" s="5"/>
      <c r="C945" s="5"/>
      <c r="D945" s="5"/>
      <c r="E945" s="5" t="s">
        <v>1018</v>
      </c>
      <c r="F945" s="13" t="s">
        <v>663</v>
      </c>
      <c r="G945" s="12">
        <v>15639279</v>
      </c>
      <c r="H945" s="111">
        <v>15225955.437100001</v>
      </c>
      <c r="J945" s="1098">
        <v>217</v>
      </c>
    </row>
    <row r="946" spans="1:10" s="4" customFormat="1" ht="12.75">
      <c r="A946" s="5"/>
      <c r="B946" s="5"/>
      <c r="C946" s="5"/>
      <c r="D946" s="5"/>
      <c r="E946" s="5" t="s">
        <v>1048</v>
      </c>
      <c r="F946" s="13" t="s">
        <v>1143</v>
      </c>
      <c r="G946" s="12">
        <v>15575629.6</v>
      </c>
      <c r="H946" s="111">
        <v>15540249.067399999</v>
      </c>
      <c r="J946" s="1098">
        <v>218</v>
      </c>
    </row>
    <row r="947" spans="1:10" s="4" customFormat="1" ht="38.25">
      <c r="A947" s="5"/>
      <c r="B947" s="5"/>
      <c r="C947" s="5"/>
      <c r="D947" s="5" t="s">
        <v>706</v>
      </c>
      <c r="E947" s="5"/>
      <c r="F947" s="13" t="s">
        <v>791</v>
      </c>
      <c r="G947" s="12">
        <v>51791.7</v>
      </c>
      <c r="H947" s="111">
        <v>51791.7</v>
      </c>
      <c r="J947" s="1098">
        <v>219</v>
      </c>
    </row>
    <row r="948" spans="1:10" s="4" customFormat="1" ht="25.5">
      <c r="A948" s="5"/>
      <c r="B948" s="5"/>
      <c r="C948" s="5"/>
      <c r="D948" s="5" t="s">
        <v>927</v>
      </c>
      <c r="E948" s="5"/>
      <c r="F948" s="13" t="s">
        <v>928</v>
      </c>
      <c r="G948" s="12">
        <v>726</v>
      </c>
      <c r="H948" s="111">
        <v>725.19899999999996</v>
      </c>
      <c r="J948" s="1098">
        <v>220</v>
      </c>
    </row>
    <row r="949" spans="1:10" s="4" customFormat="1" ht="25.5">
      <c r="A949" s="5"/>
      <c r="B949" s="5"/>
      <c r="C949" s="5"/>
      <c r="D949" s="5" t="s">
        <v>923</v>
      </c>
      <c r="E949" s="5"/>
      <c r="F949" s="13" t="s">
        <v>924</v>
      </c>
      <c r="G949" s="12">
        <v>190000</v>
      </c>
      <c r="H949" s="111">
        <v>190000</v>
      </c>
      <c r="J949" s="1098">
        <v>221</v>
      </c>
    </row>
    <row r="950" spans="1:10" s="4" customFormat="1" ht="38.25">
      <c r="A950" s="5"/>
      <c r="B950" s="5"/>
      <c r="C950" s="5"/>
      <c r="D950" s="5" t="s">
        <v>929</v>
      </c>
      <c r="E950" s="5"/>
      <c r="F950" s="13" t="s">
        <v>930</v>
      </c>
      <c r="G950" s="12">
        <v>18409.599999999999</v>
      </c>
      <c r="H950" s="111">
        <v>18408.419999999998</v>
      </c>
      <c r="J950" s="1098">
        <v>222</v>
      </c>
    </row>
    <row r="951" spans="1:10" s="4" customFormat="1" ht="12.75">
      <c r="A951" s="107"/>
      <c r="B951" s="107"/>
      <c r="C951" s="107" t="s">
        <v>1140</v>
      </c>
      <c r="D951" s="107"/>
      <c r="E951" s="107"/>
      <c r="F951" s="108" t="s">
        <v>1141</v>
      </c>
      <c r="G951" s="109">
        <v>27240585.399999999</v>
      </c>
      <c r="H951" s="110">
        <v>24836745.688999999</v>
      </c>
      <c r="J951" s="1098">
        <v>223</v>
      </c>
    </row>
    <row r="952" spans="1:10" s="4" customFormat="1" ht="12.75">
      <c r="A952" s="5"/>
      <c r="B952" s="5"/>
      <c r="C952" s="5"/>
      <c r="D952" s="5" t="s">
        <v>981</v>
      </c>
      <c r="E952" s="5"/>
      <c r="F952" s="13" t="s">
        <v>792</v>
      </c>
      <c r="G952" s="12">
        <v>435405</v>
      </c>
      <c r="H952" s="111">
        <v>432421.21899999998</v>
      </c>
      <c r="J952" s="1098">
        <v>224</v>
      </c>
    </row>
    <row r="953" spans="1:10" s="4" customFormat="1" ht="12.75">
      <c r="A953" s="5"/>
      <c r="B953" s="5"/>
      <c r="C953" s="5"/>
      <c r="D953" s="5"/>
      <c r="E953" s="5" t="s">
        <v>1018</v>
      </c>
      <c r="F953" s="13" t="s">
        <v>663</v>
      </c>
      <c r="G953" s="12">
        <v>423043</v>
      </c>
      <c r="H953" s="111">
        <v>422753.69799999997</v>
      </c>
      <c r="J953" s="1098">
        <v>225</v>
      </c>
    </row>
    <row r="954" spans="1:10" s="4" customFormat="1" ht="12.75">
      <c r="A954" s="5"/>
      <c r="B954" s="5"/>
      <c r="C954" s="5"/>
      <c r="D954" s="5"/>
      <c r="E954" s="5" t="s">
        <v>1048</v>
      </c>
      <c r="F954" s="13" t="s">
        <v>1143</v>
      </c>
      <c r="G954" s="12">
        <v>12362</v>
      </c>
      <c r="H954" s="111">
        <v>9667.5210000000006</v>
      </c>
      <c r="J954" s="1098">
        <v>226</v>
      </c>
    </row>
    <row r="955" spans="1:10" s="4" customFormat="1" ht="12.75">
      <c r="A955" s="5"/>
      <c r="B955" s="5"/>
      <c r="C955" s="5"/>
      <c r="D955" s="5" t="s">
        <v>793</v>
      </c>
      <c r="E955" s="5"/>
      <c r="F955" s="13" t="s">
        <v>773</v>
      </c>
      <c r="G955" s="12">
        <v>26805180.399999999</v>
      </c>
      <c r="H955" s="111">
        <v>24404324.469999999</v>
      </c>
      <c r="J955" s="1098">
        <v>227</v>
      </c>
    </row>
    <row r="956" spans="1:10" s="4" customFormat="1" ht="12.75">
      <c r="A956" s="5"/>
      <c r="B956" s="5"/>
      <c r="C956" s="5"/>
      <c r="D956" s="5"/>
      <c r="E956" s="5" t="s">
        <v>1018</v>
      </c>
      <c r="F956" s="13" t="s">
        <v>663</v>
      </c>
      <c r="G956" s="12">
        <v>15956426</v>
      </c>
      <c r="H956" s="111">
        <v>14298275.24195</v>
      </c>
      <c r="J956" s="1098">
        <v>228</v>
      </c>
    </row>
    <row r="957" spans="1:10" s="4" customFormat="1" ht="12.75">
      <c r="A957" s="5"/>
      <c r="B957" s="5"/>
      <c r="C957" s="5"/>
      <c r="D957" s="5"/>
      <c r="E957" s="5" t="s">
        <v>1048</v>
      </c>
      <c r="F957" s="13" t="s">
        <v>1143</v>
      </c>
      <c r="G957" s="12">
        <v>10848754.4</v>
      </c>
      <c r="H957" s="111">
        <v>10106049.228</v>
      </c>
      <c r="J957" s="1098">
        <v>229</v>
      </c>
    </row>
    <row r="958" spans="1:10" s="4" customFormat="1" ht="25.5">
      <c r="A958" s="107"/>
      <c r="B958" s="107"/>
      <c r="C958" s="107" t="s">
        <v>722</v>
      </c>
      <c r="D958" s="107"/>
      <c r="E958" s="107"/>
      <c r="F958" s="108" t="s">
        <v>723</v>
      </c>
      <c r="G958" s="109">
        <v>5288073</v>
      </c>
      <c r="H958" s="110">
        <v>5113055.3430000003</v>
      </c>
      <c r="J958" s="1098">
        <v>230</v>
      </c>
    </row>
    <row r="959" spans="1:10" s="4" customFormat="1" ht="12.75">
      <c r="A959" s="5"/>
      <c r="B959" s="5"/>
      <c r="C959" s="5"/>
      <c r="D959" s="5" t="s">
        <v>1041</v>
      </c>
      <c r="E959" s="5"/>
      <c r="F959" s="13" t="s">
        <v>773</v>
      </c>
      <c r="G959" s="12">
        <v>5288073</v>
      </c>
      <c r="H959" s="111">
        <v>5113055.3430000003</v>
      </c>
      <c r="J959" s="1098">
        <v>231</v>
      </c>
    </row>
    <row r="960" spans="1:10" s="4" customFormat="1" ht="12.75">
      <c r="A960" s="5"/>
      <c r="B960" s="5"/>
      <c r="C960" s="5"/>
      <c r="D960" s="5"/>
      <c r="E960" s="5" t="s">
        <v>1018</v>
      </c>
      <c r="F960" s="13" t="s">
        <v>663</v>
      </c>
      <c r="G960" s="12">
        <v>4038038</v>
      </c>
      <c r="H960" s="111">
        <v>3906426.7119999998</v>
      </c>
      <c r="J960" s="1098">
        <v>232</v>
      </c>
    </row>
    <row r="961" spans="1:10" s="4" customFormat="1" ht="12.75">
      <c r="A961" s="5"/>
      <c r="B961" s="5"/>
      <c r="C961" s="5"/>
      <c r="D961" s="5"/>
      <c r="E961" s="5" t="s">
        <v>1048</v>
      </c>
      <c r="F961" s="13" t="s">
        <v>1143</v>
      </c>
      <c r="G961" s="12">
        <v>1250035</v>
      </c>
      <c r="H961" s="111">
        <v>1206628.6310000001</v>
      </c>
      <c r="J961" s="1098">
        <v>233</v>
      </c>
    </row>
    <row r="962" spans="1:10" s="1109" customFormat="1" ht="25.5">
      <c r="A962" s="1106"/>
      <c r="B962" s="1106"/>
      <c r="C962" s="1106" t="s">
        <v>666</v>
      </c>
      <c r="D962" s="1106"/>
      <c r="E962" s="1106"/>
      <c r="F962" s="1107" t="s">
        <v>667</v>
      </c>
      <c r="G962" s="1108">
        <v>6998972</v>
      </c>
      <c r="H962" s="1108">
        <v>6928630.3386000004</v>
      </c>
      <c r="J962" s="1098">
        <v>234</v>
      </c>
    </row>
    <row r="963" spans="1:10" s="4" customFormat="1" ht="25.5">
      <c r="A963" s="5"/>
      <c r="B963" s="5"/>
      <c r="C963" s="5"/>
      <c r="D963" s="5" t="s">
        <v>878</v>
      </c>
      <c r="E963" s="5"/>
      <c r="F963" s="13" t="s">
        <v>783</v>
      </c>
      <c r="G963" s="12">
        <v>183129</v>
      </c>
      <c r="H963" s="111">
        <v>182227.50690000001</v>
      </c>
      <c r="J963" s="1098">
        <v>235</v>
      </c>
    </row>
    <row r="964" spans="1:10" s="4" customFormat="1" ht="25.5">
      <c r="A964" s="5"/>
      <c r="B964" s="5"/>
      <c r="C964" s="5"/>
      <c r="D964" s="5" t="s">
        <v>966</v>
      </c>
      <c r="E964" s="5"/>
      <c r="F964" s="13" t="s">
        <v>785</v>
      </c>
      <c r="G964" s="12">
        <v>175670</v>
      </c>
      <c r="H964" s="111">
        <v>175565.20480000001</v>
      </c>
      <c r="J964" s="1098">
        <v>236</v>
      </c>
    </row>
    <row r="965" spans="1:10" s="4" customFormat="1" ht="12.75">
      <c r="A965" s="5"/>
      <c r="B965" s="5"/>
      <c r="C965" s="5"/>
      <c r="D965" s="5"/>
      <c r="E965" s="5" t="s">
        <v>1018</v>
      </c>
      <c r="F965" s="13" t="s">
        <v>663</v>
      </c>
      <c r="G965" s="12">
        <v>12381</v>
      </c>
      <c r="H965" s="111">
        <v>12276.2048</v>
      </c>
      <c r="J965" s="1098">
        <v>237</v>
      </c>
    </row>
    <row r="966" spans="1:10" s="4" customFormat="1" ht="12.75">
      <c r="A966" s="5"/>
      <c r="B966" s="5"/>
      <c r="C966" s="5"/>
      <c r="D966" s="5"/>
      <c r="E966" s="5" t="s">
        <v>1048</v>
      </c>
      <c r="F966" s="13" t="s">
        <v>1143</v>
      </c>
      <c r="G966" s="12">
        <v>163289</v>
      </c>
      <c r="H966" s="111">
        <v>163289</v>
      </c>
      <c r="J966" s="1098">
        <v>238</v>
      </c>
    </row>
    <row r="967" spans="1:10" s="4" customFormat="1" ht="12.75">
      <c r="A967" s="5"/>
      <c r="B967" s="5"/>
      <c r="C967" s="5"/>
      <c r="D967" s="5" t="s">
        <v>1041</v>
      </c>
      <c r="E967" s="5"/>
      <c r="F967" s="13" t="s">
        <v>786</v>
      </c>
      <c r="G967" s="12">
        <v>122242</v>
      </c>
      <c r="H967" s="111">
        <v>122242</v>
      </c>
      <c r="J967" s="1098">
        <v>239</v>
      </c>
    </row>
    <row r="968" spans="1:10" s="4" customFormat="1" ht="25.5">
      <c r="A968" s="5"/>
      <c r="B968" s="5"/>
      <c r="C968" s="5"/>
      <c r="D968" s="5" t="s">
        <v>972</v>
      </c>
      <c r="E968" s="5"/>
      <c r="F968" s="13" t="s">
        <v>787</v>
      </c>
      <c r="G968" s="12">
        <v>5092</v>
      </c>
      <c r="H968" s="111">
        <v>4590.8298000000004</v>
      </c>
      <c r="J968" s="1098">
        <v>240</v>
      </c>
    </row>
    <row r="969" spans="1:10" s="4" customFormat="1" ht="25.5">
      <c r="A969" s="5"/>
      <c r="B969" s="5"/>
      <c r="C969" s="5"/>
      <c r="D969" s="5" t="s">
        <v>894</v>
      </c>
      <c r="E969" s="5"/>
      <c r="F969" s="13" t="s">
        <v>788</v>
      </c>
      <c r="G969" s="12">
        <v>78767</v>
      </c>
      <c r="H969" s="111">
        <v>78766.383000000002</v>
      </c>
      <c r="J969" s="1098">
        <v>241</v>
      </c>
    </row>
    <row r="970" spans="1:10" s="4" customFormat="1" ht="38.25">
      <c r="A970" s="5"/>
      <c r="B970" s="5"/>
      <c r="C970" s="5"/>
      <c r="D970" s="5" t="s">
        <v>940</v>
      </c>
      <c r="E970" s="5"/>
      <c r="F970" s="13" t="s">
        <v>791</v>
      </c>
      <c r="G970" s="12">
        <v>10000</v>
      </c>
      <c r="H970" s="111">
        <v>10000</v>
      </c>
      <c r="J970" s="1098">
        <v>242</v>
      </c>
    </row>
    <row r="971" spans="1:10" s="4" customFormat="1" ht="12.75">
      <c r="A971" s="5"/>
      <c r="B971" s="5"/>
      <c r="C971" s="5"/>
      <c r="D971" s="5" t="s">
        <v>545</v>
      </c>
      <c r="E971" s="5"/>
      <c r="F971" s="13" t="s">
        <v>790</v>
      </c>
      <c r="G971" s="12">
        <v>331108</v>
      </c>
      <c r="H971" s="111">
        <v>331107.37699999998</v>
      </c>
      <c r="J971" s="1098">
        <v>243</v>
      </c>
    </row>
    <row r="972" spans="1:10" s="4" customFormat="1" ht="12.75">
      <c r="A972" s="5"/>
      <c r="B972" s="5"/>
      <c r="C972" s="5"/>
      <c r="D972" s="5"/>
      <c r="E972" s="5" t="s">
        <v>1048</v>
      </c>
      <c r="F972" s="13" t="s">
        <v>1143</v>
      </c>
      <c r="G972" s="12">
        <v>331108</v>
      </c>
      <c r="H972" s="111">
        <v>331107.37699999998</v>
      </c>
      <c r="J972" s="1098">
        <v>244</v>
      </c>
    </row>
    <row r="973" spans="1:10" s="1098" customFormat="1" ht="25.5">
      <c r="A973" s="1099"/>
      <c r="B973" s="1099"/>
      <c r="C973" s="1099"/>
      <c r="D973" s="1099" t="s">
        <v>690</v>
      </c>
      <c r="E973" s="1099"/>
      <c r="F973" s="1100" t="s">
        <v>1990</v>
      </c>
      <c r="G973" s="1101">
        <v>23705</v>
      </c>
      <c r="H973" s="1101">
        <v>23673.616000000002</v>
      </c>
      <c r="J973" s="1098">
        <v>245</v>
      </c>
    </row>
    <row r="974" spans="1:10" s="1105" customFormat="1" ht="25.5">
      <c r="A974" s="1102"/>
      <c r="B974" s="1102"/>
      <c r="C974" s="1102"/>
      <c r="D974" s="1102" t="s">
        <v>989</v>
      </c>
      <c r="E974" s="1102"/>
      <c r="F974" s="1103" t="s">
        <v>1991</v>
      </c>
      <c r="G974" s="1104">
        <v>6069259</v>
      </c>
      <c r="H974" s="1104">
        <v>6000457.4210999999</v>
      </c>
      <c r="J974" s="1098">
        <v>246</v>
      </c>
    </row>
    <row r="975" spans="1:10" s="4" customFormat="1" ht="12.75">
      <c r="A975" s="5"/>
      <c r="B975" s="5"/>
      <c r="C975" s="5"/>
      <c r="D975" s="5"/>
      <c r="E975" s="5" t="s">
        <v>1018</v>
      </c>
      <c r="F975" s="13" t="s">
        <v>663</v>
      </c>
      <c r="G975" s="12">
        <v>1906030</v>
      </c>
      <c r="H975" s="111">
        <v>1848356.7790000001</v>
      </c>
      <c r="J975" s="1098">
        <v>247</v>
      </c>
    </row>
    <row r="976" spans="1:10" s="4" customFormat="1" ht="12.75">
      <c r="A976" s="5"/>
      <c r="B976" s="5"/>
      <c r="C976" s="5"/>
      <c r="D976" s="5"/>
      <c r="E976" s="5" t="s">
        <v>1048</v>
      </c>
      <c r="F976" s="13" t="s">
        <v>1143</v>
      </c>
      <c r="G976" s="12">
        <v>4163229</v>
      </c>
      <c r="H976" s="111">
        <v>4152100.6420999998</v>
      </c>
      <c r="J976" s="1098">
        <v>248</v>
      </c>
    </row>
    <row r="977" spans="1:10" s="4" customFormat="1" ht="25.5">
      <c r="A977" s="107"/>
      <c r="B977" s="107"/>
      <c r="C977" s="107" t="s">
        <v>569</v>
      </c>
      <c r="D977" s="107"/>
      <c r="E977" s="107"/>
      <c r="F977" s="108" t="s">
        <v>570</v>
      </c>
      <c r="G977" s="109">
        <v>29405398</v>
      </c>
      <c r="H977" s="110">
        <v>29309289.910700001</v>
      </c>
      <c r="J977" s="1098">
        <v>249</v>
      </c>
    </row>
    <row r="978" spans="1:10" s="4" customFormat="1" ht="25.5">
      <c r="A978" s="5"/>
      <c r="B978" s="5"/>
      <c r="C978" s="5"/>
      <c r="D978" s="5" t="s">
        <v>953</v>
      </c>
      <c r="E978" s="5"/>
      <c r="F978" s="13" t="s">
        <v>794</v>
      </c>
      <c r="G978" s="12">
        <v>292889</v>
      </c>
      <c r="H978" s="111">
        <v>292868</v>
      </c>
      <c r="J978" s="1098">
        <v>250</v>
      </c>
    </row>
    <row r="979" spans="1:10" s="4" customFormat="1" ht="12.75">
      <c r="A979" s="5"/>
      <c r="B979" s="5"/>
      <c r="C979" s="5"/>
      <c r="D979" s="5"/>
      <c r="E979" s="5" t="s">
        <v>1018</v>
      </c>
      <c r="F979" s="13" t="s">
        <v>663</v>
      </c>
      <c r="G979" s="12">
        <v>184887</v>
      </c>
      <c r="H979" s="111">
        <v>184886</v>
      </c>
      <c r="J979" s="1098">
        <v>251</v>
      </c>
    </row>
    <row r="980" spans="1:10" s="4" customFormat="1" ht="12.75">
      <c r="A980" s="5"/>
      <c r="B980" s="5"/>
      <c r="C980" s="5"/>
      <c r="D980" s="5"/>
      <c r="E980" s="5" t="s">
        <v>1048</v>
      </c>
      <c r="F980" s="13" t="s">
        <v>1143</v>
      </c>
      <c r="G980" s="12">
        <v>108002</v>
      </c>
      <c r="H980" s="111">
        <v>107982</v>
      </c>
      <c r="J980" s="1098">
        <v>252</v>
      </c>
    </row>
    <row r="981" spans="1:10" s="4" customFormat="1" ht="25.5">
      <c r="A981" s="5"/>
      <c r="B981" s="5"/>
      <c r="C981" s="5"/>
      <c r="D981" s="5" t="s">
        <v>1013</v>
      </c>
      <c r="E981" s="5"/>
      <c r="F981" s="13" t="s">
        <v>795</v>
      </c>
      <c r="G981" s="12">
        <v>640074</v>
      </c>
      <c r="H981" s="111">
        <v>622756.62549999997</v>
      </c>
      <c r="J981" s="1098">
        <v>253</v>
      </c>
    </row>
    <row r="982" spans="1:10" s="4" customFormat="1" ht="12.75">
      <c r="A982" s="5"/>
      <c r="B982" s="5"/>
      <c r="C982" s="5"/>
      <c r="D982" s="5"/>
      <c r="E982" s="5" t="s">
        <v>1018</v>
      </c>
      <c r="F982" s="13" t="s">
        <v>663</v>
      </c>
      <c r="G982" s="12">
        <v>640074</v>
      </c>
      <c r="H982" s="111">
        <v>622756.62549999997</v>
      </c>
      <c r="J982" s="1098">
        <v>254</v>
      </c>
    </row>
    <row r="983" spans="1:10" s="4" customFormat="1" ht="12.75">
      <c r="A983" s="5"/>
      <c r="B983" s="5"/>
      <c r="C983" s="5"/>
      <c r="D983" s="5" t="s">
        <v>793</v>
      </c>
      <c r="E983" s="5"/>
      <c r="F983" s="13" t="s">
        <v>773</v>
      </c>
      <c r="G983" s="12">
        <v>28472435</v>
      </c>
      <c r="H983" s="111">
        <v>28393665.2852</v>
      </c>
      <c r="J983" s="1098">
        <v>255</v>
      </c>
    </row>
    <row r="984" spans="1:10" s="4" customFormat="1" ht="12.75">
      <c r="A984" s="5"/>
      <c r="B984" s="5"/>
      <c r="C984" s="5"/>
      <c r="D984" s="5"/>
      <c r="E984" s="5" t="s">
        <v>1018</v>
      </c>
      <c r="F984" s="13" t="s">
        <v>663</v>
      </c>
      <c r="G984" s="12">
        <v>25899912</v>
      </c>
      <c r="H984" s="111">
        <v>25830306.989999998</v>
      </c>
      <c r="J984" s="1098">
        <v>256</v>
      </c>
    </row>
    <row r="985" spans="1:10" s="4" customFormat="1" ht="12.75">
      <c r="A985" s="5"/>
      <c r="B985" s="5"/>
      <c r="C985" s="5"/>
      <c r="D985" s="5"/>
      <c r="E985" s="5" t="s">
        <v>1048</v>
      </c>
      <c r="F985" s="13" t="s">
        <v>1143</v>
      </c>
      <c r="G985" s="12">
        <v>2572523</v>
      </c>
      <c r="H985" s="111">
        <v>2563358.2952000001</v>
      </c>
      <c r="J985" s="1098">
        <v>257</v>
      </c>
    </row>
    <row r="986" spans="1:10" s="4" customFormat="1" ht="12.75">
      <c r="A986" s="107"/>
      <c r="B986" s="107"/>
      <c r="C986" s="107" t="s">
        <v>950</v>
      </c>
      <c r="D986" s="107"/>
      <c r="E986" s="107"/>
      <c r="F986" s="108" t="s">
        <v>951</v>
      </c>
      <c r="G986" s="109">
        <v>679866</v>
      </c>
      <c r="H986" s="110">
        <v>679141.44200000004</v>
      </c>
      <c r="J986" s="1098">
        <v>258</v>
      </c>
    </row>
    <row r="987" spans="1:10" s="4" customFormat="1" ht="25.5">
      <c r="A987" s="5"/>
      <c r="B987" s="5"/>
      <c r="C987" s="5"/>
      <c r="D987" s="5" t="s">
        <v>885</v>
      </c>
      <c r="E987" s="5"/>
      <c r="F987" s="13" t="s">
        <v>796</v>
      </c>
      <c r="G987" s="12">
        <v>21220</v>
      </c>
      <c r="H987" s="111">
        <v>21219.972000000002</v>
      </c>
      <c r="J987" s="1098">
        <v>259</v>
      </c>
    </row>
    <row r="988" spans="1:10" s="4" customFormat="1" ht="25.5">
      <c r="A988" s="5"/>
      <c r="B988" s="5"/>
      <c r="C988" s="5"/>
      <c r="D988" s="5" t="s">
        <v>889</v>
      </c>
      <c r="E988" s="5"/>
      <c r="F988" s="13" t="s">
        <v>797</v>
      </c>
      <c r="G988" s="12">
        <v>73374</v>
      </c>
      <c r="H988" s="111">
        <v>73374</v>
      </c>
      <c r="J988" s="1098">
        <v>260</v>
      </c>
    </row>
    <row r="989" spans="1:10" s="1098" customFormat="1" ht="25.5">
      <c r="A989" s="1099"/>
      <c r="B989" s="1099"/>
      <c r="C989" s="1099"/>
      <c r="D989" s="1099" t="s">
        <v>972</v>
      </c>
      <c r="E989" s="1099"/>
      <c r="F989" s="1100" t="s">
        <v>1992</v>
      </c>
      <c r="G989" s="1101">
        <v>506571</v>
      </c>
      <c r="H989" s="1101">
        <v>505870.47</v>
      </c>
      <c r="J989" s="1098">
        <v>261</v>
      </c>
    </row>
    <row r="990" spans="1:10" s="4" customFormat="1" ht="25.5">
      <c r="A990" s="5"/>
      <c r="B990" s="5"/>
      <c r="C990" s="5"/>
      <c r="D990" s="5" t="s">
        <v>894</v>
      </c>
      <c r="E990" s="5"/>
      <c r="F990" s="13" t="s">
        <v>798</v>
      </c>
      <c r="G990" s="12">
        <v>41372</v>
      </c>
      <c r="H990" s="111">
        <v>41348</v>
      </c>
    </row>
    <row r="991" spans="1:10" s="4" customFormat="1" ht="25.5">
      <c r="A991" s="5"/>
      <c r="B991" s="5"/>
      <c r="C991" s="5"/>
      <c r="D991" s="5" t="s">
        <v>975</v>
      </c>
      <c r="E991" s="5"/>
      <c r="F991" s="13" t="s">
        <v>1993</v>
      </c>
      <c r="G991" s="12">
        <v>37329</v>
      </c>
      <c r="H991" s="111">
        <v>37329</v>
      </c>
    </row>
    <row r="992" spans="1:10" s="4" customFormat="1" ht="12.75">
      <c r="A992" s="103" t="s">
        <v>1168</v>
      </c>
      <c r="B992" s="103"/>
      <c r="C992" s="103"/>
      <c r="D992" s="103"/>
      <c r="E992" s="103"/>
      <c r="F992" s="104" t="s">
        <v>799</v>
      </c>
      <c r="G992" s="105">
        <v>1137424071.9000001</v>
      </c>
      <c r="H992" s="106">
        <v>1135976548.2953999</v>
      </c>
    </row>
    <row r="993" spans="1:8" s="4" customFormat="1" ht="12.75">
      <c r="A993" s="103"/>
      <c r="B993" s="103" t="s">
        <v>1159</v>
      </c>
      <c r="C993" s="103"/>
      <c r="D993" s="103"/>
      <c r="E993" s="103"/>
      <c r="F993" s="104" t="s">
        <v>800</v>
      </c>
      <c r="G993" s="105">
        <v>920089595.79999995</v>
      </c>
      <c r="H993" s="106">
        <v>919660990.83949995</v>
      </c>
    </row>
    <row r="994" spans="1:8" s="4" customFormat="1" ht="25.5">
      <c r="A994" s="107"/>
      <c r="B994" s="107"/>
      <c r="C994" s="107" t="s">
        <v>801</v>
      </c>
      <c r="D994" s="107"/>
      <c r="E994" s="107"/>
      <c r="F994" s="108" t="s">
        <v>802</v>
      </c>
      <c r="G994" s="109">
        <v>884739000</v>
      </c>
      <c r="H994" s="110">
        <v>884730939.49609995</v>
      </c>
    </row>
    <row r="995" spans="1:8" s="4" customFormat="1" ht="12.75">
      <c r="A995" s="5"/>
      <c r="B995" s="5"/>
      <c r="C995" s="5"/>
      <c r="D995" s="5" t="s">
        <v>885</v>
      </c>
      <c r="E995" s="5"/>
      <c r="F995" s="13" t="s">
        <v>1994</v>
      </c>
      <c r="G995" s="12">
        <v>884519880</v>
      </c>
      <c r="H995" s="111">
        <v>884519880</v>
      </c>
    </row>
    <row r="996" spans="1:8" s="4" customFormat="1" ht="12.75">
      <c r="A996" s="5"/>
      <c r="B996" s="5"/>
      <c r="C996" s="5"/>
      <c r="D996" s="5"/>
      <c r="E996" s="5" t="s">
        <v>933</v>
      </c>
      <c r="F996" s="13" t="s">
        <v>803</v>
      </c>
      <c r="G996" s="12">
        <v>571293791</v>
      </c>
      <c r="H996" s="111">
        <v>571293791</v>
      </c>
    </row>
    <row r="997" spans="1:8" s="4" customFormat="1" ht="12.75">
      <c r="A997" s="5"/>
      <c r="B997" s="5"/>
      <c r="C997" s="5"/>
      <c r="D997" s="5"/>
      <c r="E997" s="5" t="s">
        <v>876</v>
      </c>
      <c r="F997" s="13" t="s">
        <v>805</v>
      </c>
      <c r="G997" s="12">
        <v>168693802</v>
      </c>
      <c r="H997" s="111">
        <v>168693802</v>
      </c>
    </row>
    <row r="998" spans="1:8" s="4" customFormat="1" ht="38.25">
      <c r="A998" s="5"/>
      <c r="B998" s="5"/>
      <c r="C998" s="5"/>
      <c r="D998" s="5"/>
      <c r="E998" s="5" t="s">
        <v>896</v>
      </c>
      <c r="F998" s="13" t="s">
        <v>804</v>
      </c>
      <c r="G998" s="12">
        <v>302</v>
      </c>
      <c r="H998" s="111">
        <v>302</v>
      </c>
    </row>
    <row r="999" spans="1:8" s="4" customFormat="1" ht="38.25">
      <c r="A999" s="5"/>
      <c r="B999" s="5"/>
      <c r="C999" s="5"/>
      <c r="D999" s="5"/>
      <c r="E999" s="5" t="s">
        <v>765</v>
      </c>
      <c r="F999" s="13" t="s">
        <v>806</v>
      </c>
      <c r="G999" s="12">
        <v>2757399</v>
      </c>
      <c r="H999" s="111">
        <v>2757399</v>
      </c>
    </row>
    <row r="1000" spans="1:8" s="4" customFormat="1" ht="12.75">
      <c r="A1000" s="5"/>
      <c r="B1000" s="5"/>
      <c r="C1000" s="5"/>
      <c r="D1000" s="5"/>
      <c r="E1000" s="5" t="s">
        <v>901</v>
      </c>
      <c r="F1000" s="13" t="s">
        <v>1995</v>
      </c>
      <c r="G1000" s="12">
        <v>93871280</v>
      </c>
      <c r="H1000" s="111">
        <v>93871280</v>
      </c>
    </row>
    <row r="1001" spans="1:8" s="4" customFormat="1" ht="25.5">
      <c r="A1001" s="5"/>
      <c r="B1001" s="5"/>
      <c r="C1001" s="5"/>
      <c r="D1001" s="5"/>
      <c r="E1001" s="5" t="s">
        <v>1082</v>
      </c>
      <c r="F1001" s="13" t="s">
        <v>1996</v>
      </c>
      <c r="G1001" s="12">
        <v>36398579</v>
      </c>
      <c r="H1001" s="111">
        <v>36398579</v>
      </c>
    </row>
    <row r="1002" spans="1:8" s="4" customFormat="1" ht="12.75">
      <c r="A1002" s="5"/>
      <c r="B1002" s="5"/>
      <c r="C1002" s="5"/>
      <c r="D1002" s="5"/>
      <c r="E1002" s="5" t="s">
        <v>904</v>
      </c>
      <c r="F1002" s="13" t="s">
        <v>1997</v>
      </c>
      <c r="G1002" s="12">
        <v>2049500</v>
      </c>
      <c r="H1002" s="111">
        <v>2049500</v>
      </c>
    </row>
    <row r="1003" spans="1:8" s="4" customFormat="1" ht="12.75">
      <c r="A1003" s="5"/>
      <c r="B1003" s="5"/>
      <c r="C1003" s="5"/>
      <c r="D1003" s="5"/>
      <c r="E1003" s="5" t="s">
        <v>927</v>
      </c>
      <c r="F1003" s="13" t="s">
        <v>849</v>
      </c>
      <c r="G1003" s="12">
        <v>2592894</v>
      </c>
      <c r="H1003" s="111">
        <v>2592894</v>
      </c>
    </row>
    <row r="1004" spans="1:8" s="4" customFormat="1" ht="12.75">
      <c r="A1004" s="5"/>
      <c r="B1004" s="5"/>
      <c r="C1004" s="5"/>
      <c r="D1004" s="5"/>
      <c r="E1004" s="5" t="s">
        <v>1063</v>
      </c>
      <c r="F1004" s="13" t="s">
        <v>827</v>
      </c>
      <c r="G1004" s="12">
        <v>6862333</v>
      </c>
      <c r="H1004" s="111">
        <v>6862333</v>
      </c>
    </row>
    <row r="1005" spans="1:8" s="4" customFormat="1" ht="38.25">
      <c r="A1005" s="5"/>
      <c r="B1005" s="5"/>
      <c r="C1005" s="5"/>
      <c r="D1005" s="5" t="s">
        <v>1041</v>
      </c>
      <c r="E1005" s="5"/>
      <c r="F1005" s="13" t="s">
        <v>826</v>
      </c>
      <c r="G1005" s="12">
        <v>219120</v>
      </c>
      <c r="H1005" s="111">
        <v>211059.49609999999</v>
      </c>
    </row>
    <row r="1006" spans="1:8" s="4" customFormat="1" ht="25.5">
      <c r="A1006" s="107"/>
      <c r="B1006" s="107"/>
      <c r="C1006" s="107" t="s">
        <v>828</v>
      </c>
      <c r="D1006" s="107"/>
      <c r="E1006" s="107"/>
      <c r="F1006" s="108" t="s">
        <v>829</v>
      </c>
      <c r="G1006" s="109">
        <v>18450074.899999999</v>
      </c>
      <c r="H1006" s="110">
        <v>18350936.970699999</v>
      </c>
    </row>
    <row r="1007" spans="1:8" s="4" customFormat="1" ht="38.25">
      <c r="A1007" s="5"/>
      <c r="B1007" s="5"/>
      <c r="C1007" s="5"/>
      <c r="D1007" s="5" t="s">
        <v>885</v>
      </c>
      <c r="E1007" s="5"/>
      <c r="F1007" s="13" t="s">
        <v>830</v>
      </c>
      <c r="G1007" s="12">
        <v>6275162.7999999998</v>
      </c>
      <c r="H1007" s="111">
        <v>6252767.1366999997</v>
      </c>
    </row>
    <row r="1008" spans="1:8" s="4" customFormat="1" ht="12.75">
      <c r="A1008" s="5"/>
      <c r="B1008" s="5"/>
      <c r="C1008" s="5"/>
      <c r="D1008" s="5"/>
      <c r="E1008" s="5" t="s">
        <v>1018</v>
      </c>
      <c r="F1008" s="13" t="s">
        <v>663</v>
      </c>
      <c r="G1008" s="12">
        <v>1035855</v>
      </c>
      <c r="H1008" s="111">
        <v>1023139.5268</v>
      </c>
    </row>
    <row r="1009" spans="1:8" s="4" customFormat="1" ht="12.75">
      <c r="A1009" s="5"/>
      <c r="B1009" s="5"/>
      <c r="C1009" s="5"/>
      <c r="D1009" s="5"/>
      <c r="E1009" s="5" t="s">
        <v>1048</v>
      </c>
      <c r="F1009" s="13" t="s">
        <v>1143</v>
      </c>
      <c r="G1009" s="12">
        <v>5239307.8</v>
      </c>
      <c r="H1009" s="111">
        <v>5229627.6100000003</v>
      </c>
    </row>
    <row r="1010" spans="1:8" s="4" customFormat="1" ht="51">
      <c r="A1010" s="5"/>
      <c r="B1010" s="5"/>
      <c r="C1010" s="5"/>
      <c r="D1010" s="5" t="s">
        <v>1098</v>
      </c>
      <c r="E1010" s="5"/>
      <c r="F1010" s="13" t="s">
        <v>831</v>
      </c>
      <c r="G1010" s="12">
        <v>600883.69999999995</v>
      </c>
      <c r="H1010" s="111">
        <v>598955.65859999997</v>
      </c>
    </row>
    <row r="1011" spans="1:8" s="4" customFormat="1" ht="12.75">
      <c r="A1011" s="5"/>
      <c r="B1011" s="5"/>
      <c r="C1011" s="5"/>
      <c r="D1011" s="5"/>
      <c r="E1011" s="5" t="s">
        <v>1018</v>
      </c>
      <c r="F1011" s="13" t="s">
        <v>663</v>
      </c>
      <c r="G1011" s="12">
        <v>135526</v>
      </c>
      <c r="H1011" s="111">
        <v>133697.8541</v>
      </c>
    </row>
    <row r="1012" spans="1:8" s="4" customFormat="1" ht="12.75">
      <c r="A1012" s="5"/>
      <c r="B1012" s="5"/>
      <c r="C1012" s="5"/>
      <c r="D1012" s="5"/>
      <c r="E1012" s="5" t="s">
        <v>1048</v>
      </c>
      <c r="F1012" s="13" t="s">
        <v>1143</v>
      </c>
      <c r="G1012" s="12">
        <v>465357.7</v>
      </c>
      <c r="H1012" s="111">
        <v>465257.80450000003</v>
      </c>
    </row>
    <row r="1013" spans="1:8" s="4" customFormat="1" ht="51">
      <c r="A1013" s="5"/>
      <c r="B1013" s="5"/>
      <c r="C1013" s="5"/>
      <c r="D1013" s="5" t="s">
        <v>1041</v>
      </c>
      <c r="E1013" s="5"/>
      <c r="F1013" s="13" t="s">
        <v>832</v>
      </c>
      <c r="G1013" s="12">
        <v>7623536.2000000002</v>
      </c>
      <c r="H1013" s="111">
        <v>7615673.0872</v>
      </c>
    </row>
    <row r="1014" spans="1:8" s="4" customFormat="1" ht="12.75">
      <c r="A1014" s="5"/>
      <c r="B1014" s="5"/>
      <c r="C1014" s="5"/>
      <c r="D1014" s="5"/>
      <c r="E1014" s="5" t="s">
        <v>1048</v>
      </c>
      <c r="F1014" s="13" t="s">
        <v>1143</v>
      </c>
      <c r="G1014" s="12">
        <v>7623536.2000000002</v>
      </c>
      <c r="H1014" s="111">
        <v>7615673.0871000001</v>
      </c>
    </row>
    <row r="1015" spans="1:8" s="4" customFormat="1" ht="38.25">
      <c r="A1015" s="5"/>
      <c r="B1015" s="5"/>
      <c r="C1015" s="5"/>
      <c r="D1015" s="5" t="s">
        <v>969</v>
      </c>
      <c r="E1015" s="5"/>
      <c r="F1015" s="13" t="s">
        <v>833</v>
      </c>
      <c r="G1015" s="12">
        <v>812378</v>
      </c>
      <c r="H1015" s="111">
        <v>752301.21710000001</v>
      </c>
    </row>
    <row r="1016" spans="1:8" s="4" customFormat="1" ht="12.75">
      <c r="A1016" s="5"/>
      <c r="B1016" s="5"/>
      <c r="C1016" s="5"/>
      <c r="D1016" s="5"/>
      <c r="E1016" s="5" t="s">
        <v>1018</v>
      </c>
      <c r="F1016" s="13" t="s">
        <v>663</v>
      </c>
      <c r="G1016" s="12">
        <v>54442</v>
      </c>
      <c r="H1016" s="111">
        <v>54434.967499999999</v>
      </c>
    </row>
    <row r="1017" spans="1:8" s="4" customFormat="1" ht="12.75">
      <c r="A1017" s="5"/>
      <c r="B1017" s="5"/>
      <c r="C1017" s="5"/>
      <c r="D1017" s="5"/>
      <c r="E1017" s="5" t="s">
        <v>1048</v>
      </c>
      <c r="F1017" s="13" t="s">
        <v>1143</v>
      </c>
      <c r="G1017" s="12">
        <v>757936</v>
      </c>
      <c r="H1017" s="111">
        <v>697866.24970000004</v>
      </c>
    </row>
    <row r="1018" spans="1:8" s="4" customFormat="1" ht="51">
      <c r="A1018" s="5"/>
      <c r="B1018" s="5"/>
      <c r="C1018" s="5"/>
      <c r="D1018" s="5" t="s">
        <v>1048</v>
      </c>
      <c r="E1018" s="5"/>
      <c r="F1018" s="13" t="s">
        <v>834</v>
      </c>
      <c r="G1018" s="12">
        <v>3138114.2</v>
      </c>
      <c r="H1018" s="111">
        <v>3131239.8711000001</v>
      </c>
    </row>
    <row r="1019" spans="1:8" s="4" customFormat="1" ht="12.75">
      <c r="A1019" s="5"/>
      <c r="B1019" s="5"/>
      <c r="C1019" s="5"/>
      <c r="D1019" s="5"/>
      <c r="E1019" s="5" t="s">
        <v>1018</v>
      </c>
      <c r="F1019" s="13" t="s">
        <v>663</v>
      </c>
      <c r="G1019" s="12">
        <v>73364</v>
      </c>
      <c r="H1019" s="111">
        <v>73141.6446</v>
      </c>
    </row>
    <row r="1020" spans="1:8" s="4" customFormat="1" ht="12.75">
      <c r="A1020" s="5"/>
      <c r="B1020" s="5"/>
      <c r="C1020" s="5"/>
      <c r="D1020" s="5"/>
      <c r="E1020" s="5" t="s">
        <v>1048</v>
      </c>
      <c r="F1020" s="13" t="s">
        <v>1143</v>
      </c>
      <c r="G1020" s="12">
        <v>3064750.2</v>
      </c>
      <c r="H1020" s="111">
        <v>3058098.2264999999</v>
      </c>
    </row>
    <row r="1021" spans="1:8" s="4" customFormat="1" ht="12.75">
      <c r="A1021" s="107"/>
      <c r="B1021" s="107"/>
      <c r="C1021" s="107" t="s">
        <v>640</v>
      </c>
      <c r="D1021" s="107"/>
      <c r="E1021" s="107"/>
      <c r="F1021" s="108" t="s">
        <v>641</v>
      </c>
      <c r="G1021" s="109">
        <v>9885991.9000000004</v>
      </c>
      <c r="H1021" s="110">
        <v>9861448.7638000008</v>
      </c>
    </row>
    <row r="1022" spans="1:8" s="4" customFormat="1" ht="25.5">
      <c r="A1022" s="5"/>
      <c r="B1022" s="5"/>
      <c r="C1022" s="5"/>
      <c r="D1022" s="5" t="s">
        <v>1048</v>
      </c>
      <c r="E1022" s="5"/>
      <c r="F1022" s="13" t="s">
        <v>835</v>
      </c>
      <c r="G1022" s="12">
        <v>9332959.9000000004</v>
      </c>
      <c r="H1022" s="111">
        <v>9312421.7457999997</v>
      </c>
    </row>
    <row r="1023" spans="1:8" s="4" customFormat="1" ht="12.75">
      <c r="A1023" s="5"/>
      <c r="B1023" s="5"/>
      <c r="C1023" s="5"/>
      <c r="D1023" s="5"/>
      <c r="E1023" s="5" t="s">
        <v>933</v>
      </c>
      <c r="F1023" s="13" t="s">
        <v>836</v>
      </c>
      <c r="G1023" s="12">
        <v>6856446.5</v>
      </c>
      <c r="H1023" s="111">
        <v>6850955.6344999997</v>
      </c>
    </row>
    <row r="1024" spans="1:8" s="4" customFormat="1" ht="38.25">
      <c r="A1024" s="5"/>
      <c r="B1024" s="5"/>
      <c r="C1024" s="5"/>
      <c r="D1024" s="5"/>
      <c r="E1024" s="5" t="s">
        <v>876</v>
      </c>
      <c r="F1024" s="13" t="s">
        <v>837</v>
      </c>
      <c r="G1024" s="12">
        <v>399066</v>
      </c>
      <c r="H1024" s="111">
        <v>398927.13079999998</v>
      </c>
    </row>
    <row r="1025" spans="1:8" s="4" customFormat="1" ht="12.75">
      <c r="A1025" s="5"/>
      <c r="B1025" s="5"/>
      <c r="C1025" s="5"/>
      <c r="D1025" s="5"/>
      <c r="E1025" s="5" t="s">
        <v>896</v>
      </c>
      <c r="F1025" s="13" t="s">
        <v>838</v>
      </c>
      <c r="G1025" s="12">
        <v>594567.9</v>
      </c>
      <c r="H1025" s="111">
        <v>593900.3175</v>
      </c>
    </row>
    <row r="1026" spans="1:8" s="4" customFormat="1" ht="12.75">
      <c r="A1026" s="5"/>
      <c r="B1026" s="5"/>
      <c r="C1026" s="5"/>
      <c r="D1026" s="5"/>
      <c r="E1026" s="5" t="s">
        <v>765</v>
      </c>
      <c r="F1026" s="13" t="s">
        <v>839</v>
      </c>
      <c r="G1026" s="12">
        <v>645197</v>
      </c>
      <c r="H1026" s="111">
        <v>642012.32570000004</v>
      </c>
    </row>
    <row r="1027" spans="1:8" s="4" customFormat="1" ht="25.5">
      <c r="A1027" s="5"/>
      <c r="B1027" s="5"/>
      <c r="C1027" s="5"/>
      <c r="D1027" s="5"/>
      <c r="E1027" s="5" t="s">
        <v>901</v>
      </c>
      <c r="F1027" s="13" t="s">
        <v>840</v>
      </c>
      <c r="G1027" s="12">
        <v>837682.5</v>
      </c>
      <c r="H1027" s="111">
        <v>826626.3371</v>
      </c>
    </row>
    <row r="1028" spans="1:8" s="4" customFormat="1" ht="12.75">
      <c r="A1028" s="5"/>
      <c r="B1028" s="5"/>
      <c r="C1028" s="5"/>
      <c r="D1028" s="5" t="s">
        <v>706</v>
      </c>
      <c r="E1028" s="5"/>
      <c r="F1028" s="13" t="s">
        <v>841</v>
      </c>
      <c r="G1028" s="12">
        <v>553032</v>
      </c>
      <c r="H1028" s="111">
        <v>549027.01809999999</v>
      </c>
    </row>
    <row r="1029" spans="1:8" s="4" customFormat="1" ht="25.5">
      <c r="A1029" s="5"/>
      <c r="B1029" s="5"/>
      <c r="C1029" s="5"/>
      <c r="D1029" s="5"/>
      <c r="E1029" s="5" t="s">
        <v>933</v>
      </c>
      <c r="F1029" s="13" t="s">
        <v>563</v>
      </c>
      <c r="G1029" s="12">
        <v>553032</v>
      </c>
      <c r="H1029" s="111">
        <v>549027.01809999999</v>
      </c>
    </row>
    <row r="1030" spans="1:8" s="4" customFormat="1" ht="12.75">
      <c r="A1030" s="107"/>
      <c r="B1030" s="107"/>
      <c r="C1030" s="107" t="s">
        <v>1140</v>
      </c>
      <c r="D1030" s="107"/>
      <c r="E1030" s="107"/>
      <c r="F1030" s="108" t="s">
        <v>1141</v>
      </c>
      <c r="G1030" s="109">
        <v>1701344</v>
      </c>
      <c r="H1030" s="110">
        <v>1444542.372</v>
      </c>
    </row>
    <row r="1031" spans="1:8" s="4" customFormat="1" ht="25.5">
      <c r="A1031" s="5"/>
      <c r="B1031" s="5"/>
      <c r="C1031" s="5"/>
      <c r="D1031" s="5" t="s">
        <v>842</v>
      </c>
      <c r="E1031" s="5"/>
      <c r="F1031" s="13" t="s">
        <v>843</v>
      </c>
      <c r="G1031" s="12">
        <v>1701344</v>
      </c>
      <c r="H1031" s="111">
        <v>1444542.372</v>
      </c>
    </row>
    <row r="1032" spans="1:8" s="4" customFormat="1" ht="12.75">
      <c r="A1032" s="5"/>
      <c r="B1032" s="5"/>
      <c r="C1032" s="5"/>
      <c r="D1032" s="5"/>
      <c r="E1032" s="5" t="s">
        <v>1018</v>
      </c>
      <c r="F1032" s="13" t="s">
        <v>663</v>
      </c>
      <c r="G1032" s="12">
        <v>290712</v>
      </c>
      <c r="H1032" s="111">
        <v>290711.99800000002</v>
      </c>
    </row>
    <row r="1033" spans="1:8" s="4" customFormat="1" ht="12.75">
      <c r="A1033" s="5"/>
      <c r="B1033" s="5"/>
      <c r="C1033" s="5"/>
      <c r="D1033" s="5"/>
      <c r="E1033" s="5" t="s">
        <v>1048</v>
      </c>
      <c r="F1033" s="13" t="s">
        <v>1143</v>
      </c>
      <c r="G1033" s="12">
        <v>1410632</v>
      </c>
      <c r="H1033" s="111">
        <v>1153830.3740000001</v>
      </c>
    </row>
    <row r="1034" spans="1:8" s="4" customFormat="1" ht="25.5">
      <c r="A1034" s="107"/>
      <c r="B1034" s="107"/>
      <c r="C1034" s="107" t="s">
        <v>722</v>
      </c>
      <c r="D1034" s="107"/>
      <c r="E1034" s="107"/>
      <c r="F1034" s="108" t="s">
        <v>723</v>
      </c>
      <c r="G1034" s="109">
        <v>47077</v>
      </c>
      <c r="H1034" s="110">
        <v>43111.53</v>
      </c>
    </row>
    <row r="1035" spans="1:8" s="4" customFormat="1" ht="25.5">
      <c r="A1035" s="5"/>
      <c r="B1035" s="5"/>
      <c r="C1035" s="5"/>
      <c r="D1035" s="5" t="s">
        <v>969</v>
      </c>
      <c r="E1035" s="5"/>
      <c r="F1035" s="13" t="s">
        <v>843</v>
      </c>
      <c r="G1035" s="12">
        <v>47077</v>
      </c>
      <c r="H1035" s="111">
        <v>43111.53</v>
      </c>
    </row>
    <row r="1036" spans="1:8" s="4" customFormat="1" ht="12.75">
      <c r="A1036" s="5"/>
      <c r="B1036" s="5"/>
      <c r="C1036" s="5"/>
      <c r="D1036" s="5"/>
      <c r="E1036" s="5" t="s">
        <v>1048</v>
      </c>
      <c r="F1036" s="13" t="s">
        <v>1143</v>
      </c>
      <c r="G1036" s="12">
        <v>47077</v>
      </c>
      <c r="H1036" s="111">
        <v>43111.53</v>
      </c>
    </row>
    <row r="1037" spans="1:8" s="4" customFormat="1" ht="25.5">
      <c r="A1037" s="107"/>
      <c r="B1037" s="107"/>
      <c r="C1037" s="107" t="s">
        <v>844</v>
      </c>
      <c r="D1037" s="107"/>
      <c r="E1037" s="107"/>
      <c r="F1037" s="108" t="s">
        <v>845</v>
      </c>
      <c r="G1037" s="109">
        <v>3493014</v>
      </c>
      <c r="H1037" s="110">
        <v>3469750.952</v>
      </c>
    </row>
    <row r="1038" spans="1:8" s="4" customFormat="1" ht="38.25">
      <c r="A1038" s="5"/>
      <c r="B1038" s="5"/>
      <c r="C1038" s="5"/>
      <c r="D1038" s="5" t="s">
        <v>885</v>
      </c>
      <c r="E1038" s="5"/>
      <c r="F1038" s="13" t="s">
        <v>830</v>
      </c>
      <c r="G1038" s="12">
        <v>1304450</v>
      </c>
      <c r="H1038" s="111">
        <v>1302165.6776999999</v>
      </c>
    </row>
    <row r="1039" spans="1:8" s="4" customFormat="1" ht="12.75">
      <c r="A1039" s="5"/>
      <c r="B1039" s="5"/>
      <c r="C1039" s="5"/>
      <c r="D1039" s="5"/>
      <c r="E1039" s="5" t="s">
        <v>1018</v>
      </c>
      <c r="F1039" s="13" t="s">
        <v>663</v>
      </c>
      <c r="G1039" s="12">
        <v>39131</v>
      </c>
      <c r="H1039" s="111">
        <v>39118.4908</v>
      </c>
    </row>
    <row r="1040" spans="1:8" s="4" customFormat="1" ht="12.75">
      <c r="A1040" s="5"/>
      <c r="B1040" s="5"/>
      <c r="C1040" s="5"/>
      <c r="D1040" s="5"/>
      <c r="E1040" s="5" t="s">
        <v>1048</v>
      </c>
      <c r="F1040" s="13" t="s">
        <v>1143</v>
      </c>
      <c r="G1040" s="12">
        <v>1265319</v>
      </c>
      <c r="H1040" s="111">
        <v>1263047.1869999999</v>
      </c>
    </row>
    <row r="1041" spans="1:8" s="4" customFormat="1" ht="51">
      <c r="A1041" s="5"/>
      <c r="B1041" s="5"/>
      <c r="C1041" s="5"/>
      <c r="D1041" s="5" t="s">
        <v>956</v>
      </c>
      <c r="E1041" s="5"/>
      <c r="F1041" s="13" t="s">
        <v>832</v>
      </c>
      <c r="G1041" s="12">
        <v>1000481</v>
      </c>
      <c r="H1041" s="111">
        <v>984962.90240000002</v>
      </c>
    </row>
    <row r="1042" spans="1:8" s="4" customFormat="1" ht="12.75">
      <c r="A1042" s="5"/>
      <c r="B1042" s="5"/>
      <c r="C1042" s="5"/>
      <c r="D1042" s="5"/>
      <c r="E1042" s="5" t="s">
        <v>1048</v>
      </c>
      <c r="F1042" s="13" t="s">
        <v>1143</v>
      </c>
      <c r="G1042" s="12">
        <v>1000481</v>
      </c>
      <c r="H1042" s="111">
        <v>984962.90229999996</v>
      </c>
    </row>
    <row r="1043" spans="1:8" s="4" customFormat="1" ht="38.25">
      <c r="A1043" s="5"/>
      <c r="B1043" s="5"/>
      <c r="C1043" s="5"/>
      <c r="D1043" s="5" t="s">
        <v>958</v>
      </c>
      <c r="E1043" s="5"/>
      <c r="F1043" s="13" t="s">
        <v>833</v>
      </c>
      <c r="G1043" s="12">
        <v>284545</v>
      </c>
      <c r="H1043" s="111">
        <v>279528.50880000001</v>
      </c>
    </row>
    <row r="1044" spans="1:8" s="4" customFormat="1" ht="12.75">
      <c r="A1044" s="5"/>
      <c r="B1044" s="5"/>
      <c r="C1044" s="5"/>
      <c r="D1044" s="5"/>
      <c r="E1044" s="5" t="s">
        <v>1048</v>
      </c>
      <c r="F1044" s="13" t="s">
        <v>1143</v>
      </c>
      <c r="G1044" s="12">
        <v>284545</v>
      </c>
      <c r="H1044" s="111">
        <v>279528.50880000001</v>
      </c>
    </row>
    <row r="1045" spans="1:8" s="4" customFormat="1" ht="51">
      <c r="A1045" s="5"/>
      <c r="B1045" s="5"/>
      <c r="C1045" s="5"/>
      <c r="D1045" s="5" t="s">
        <v>939</v>
      </c>
      <c r="E1045" s="5"/>
      <c r="F1045" s="13" t="s">
        <v>846</v>
      </c>
      <c r="G1045" s="12">
        <v>903538</v>
      </c>
      <c r="H1045" s="111">
        <v>903093.86300000001</v>
      </c>
    </row>
    <row r="1046" spans="1:8" s="4" customFormat="1" ht="12.75">
      <c r="A1046" s="5"/>
      <c r="B1046" s="5"/>
      <c r="C1046" s="5"/>
      <c r="D1046" s="5"/>
      <c r="E1046" s="5" t="s">
        <v>1018</v>
      </c>
      <c r="F1046" s="13" t="s">
        <v>663</v>
      </c>
      <c r="G1046" s="12">
        <v>45019</v>
      </c>
      <c r="H1046" s="111">
        <v>45003.720600000001</v>
      </c>
    </row>
    <row r="1047" spans="1:8" s="4" customFormat="1" ht="12.75">
      <c r="A1047" s="5"/>
      <c r="B1047" s="5"/>
      <c r="C1047" s="5"/>
      <c r="D1047" s="5"/>
      <c r="E1047" s="5" t="s">
        <v>1048</v>
      </c>
      <c r="F1047" s="13" t="s">
        <v>1143</v>
      </c>
      <c r="G1047" s="12">
        <v>858519</v>
      </c>
      <c r="H1047" s="111">
        <v>858090.14240000001</v>
      </c>
    </row>
    <row r="1048" spans="1:8" s="4" customFormat="1" ht="25.5">
      <c r="A1048" s="107"/>
      <c r="B1048" s="107"/>
      <c r="C1048" s="107" t="s">
        <v>646</v>
      </c>
      <c r="D1048" s="107"/>
      <c r="E1048" s="107"/>
      <c r="F1048" s="108" t="s">
        <v>647</v>
      </c>
      <c r="G1048" s="109">
        <v>1451640</v>
      </c>
      <c r="H1048" s="110">
        <v>1439606.7549999999</v>
      </c>
    </row>
    <row r="1049" spans="1:8" s="4" customFormat="1" ht="25.5">
      <c r="A1049" s="5"/>
      <c r="B1049" s="5"/>
      <c r="C1049" s="5"/>
      <c r="D1049" s="5" t="s">
        <v>972</v>
      </c>
      <c r="E1049" s="5"/>
      <c r="F1049" s="13" t="s">
        <v>835</v>
      </c>
      <c r="G1049" s="12">
        <v>1312905</v>
      </c>
      <c r="H1049" s="111">
        <v>1308821.3393000001</v>
      </c>
    </row>
    <row r="1050" spans="1:8" s="4" customFormat="1" ht="12.75">
      <c r="A1050" s="5"/>
      <c r="B1050" s="5"/>
      <c r="C1050" s="5"/>
      <c r="D1050" s="5"/>
      <c r="E1050" s="5" t="s">
        <v>933</v>
      </c>
      <c r="F1050" s="13" t="s">
        <v>836</v>
      </c>
      <c r="G1050" s="12">
        <v>886874</v>
      </c>
      <c r="H1050" s="111">
        <v>886848.89199999999</v>
      </c>
    </row>
    <row r="1051" spans="1:8" s="4" customFormat="1" ht="38.25">
      <c r="A1051" s="5"/>
      <c r="B1051" s="5"/>
      <c r="C1051" s="5"/>
      <c r="D1051" s="5"/>
      <c r="E1051" s="5" t="s">
        <v>876</v>
      </c>
      <c r="F1051" s="13" t="s">
        <v>837</v>
      </c>
      <c r="G1051" s="12">
        <v>208039</v>
      </c>
      <c r="H1051" s="111">
        <v>208039</v>
      </c>
    </row>
    <row r="1052" spans="1:8" s="4" customFormat="1" ht="12.75">
      <c r="A1052" s="5"/>
      <c r="B1052" s="5"/>
      <c r="C1052" s="5"/>
      <c r="D1052" s="5"/>
      <c r="E1052" s="5" t="s">
        <v>896</v>
      </c>
      <c r="F1052" s="13" t="s">
        <v>838</v>
      </c>
      <c r="G1052" s="12">
        <v>76507</v>
      </c>
      <c r="H1052" s="111">
        <v>75635.818299999999</v>
      </c>
    </row>
    <row r="1053" spans="1:8" s="4" customFormat="1" ht="12.75">
      <c r="A1053" s="5"/>
      <c r="B1053" s="5"/>
      <c r="C1053" s="5"/>
      <c r="D1053" s="5"/>
      <c r="E1053" s="5" t="s">
        <v>765</v>
      </c>
      <c r="F1053" s="13" t="s">
        <v>839</v>
      </c>
      <c r="G1053" s="12">
        <v>48144</v>
      </c>
      <c r="H1053" s="111">
        <v>48144</v>
      </c>
    </row>
    <row r="1054" spans="1:8" s="4" customFormat="1" ht="25.5">
      <c r="A1054" s="5"/>
      <c r="B1054" s="5"/>
      <c r="C1054" s="5"/>
      <c r="D1054" s="5"/>
      <c r="E1054" s="5" t="s">
        <v>901</v>
      </c>
      <c r="F1054" s="13" t="s">
        <v>840</v>
      </c>
      <c r="G1054" s="12">
        <v>93341</v>
      </c>
      <c r="H1054" s="111">
        <v>90153.629000000001</v>
      </c>
    </row>
    <row r="1055" spans="1:8" s="4" customFormat="1" ht="12.75">
      <c r="A1055" s="5"/>
      <c r="B1055" s="5"/>
      <c r="C1055" s="5"/>
      <c r="D1055" s="5" t="s">
        <v>706</v>
      </c>
      <c r="E1055" s="5"/>
      <c r="F1055" s="13" t="s">
        <v>841</v>
      </c>
      <c r="G1055" s="12">
        <v>138735</v>
      </c>
      <c r="H1055" s="111">
        <v>130785.41559999999</v>
      </c>
    </row>
    <row r="1056" spans="1:8" s="4" customFormat="1" ht="25.5">
      <c r="A1056" s="5"/>
      <c r="B1056" s="5"/>
      <c r="C1056" s="5"/>
      <c r="D1056" s="5"/>
      <c r="E1056" s="5" t="s">
        <v>933</v>
      </c>
      <c r="F1056" s="13" t="s">
        <v>563</v>
      </c>
      <c r="G1056" s="12">
        <v>138735</v>
      </c>
      <c r="H1056" s="111">
        <v>130785.41559999999</v>
      </c>
    </row>
    <row r="1057" spans="1:8" s="4" customFormat="1" ht="25.5">
      <c r="A1057" s="107"/>
      <c r="B1057" s="107"/>
      <c r="C1057" s="107" t="s">
        <v>569</v>
      </c>
      <c r="D1057" s="107"/>
      <c r="E1057" s="107"/>
      <c r="F1057" s="108" t="s">
        <v>570</v>
      </c>
      <c r="G1057" s="109">
        <v>321454</v>
      </c>
      <c r="H1057" s="110">
        <v>320654</v>
      </c>
    </row>
    <row r="1058" spans="1:8" s="4" customFormat="1" ht="25.5">
      <c r="A1058" s="5"/>
      <c r="B1058" s="5"/>
      <c r="C1058" s="5"/>
      <c r="D1058" s="5" t="s">
        <v>842</v>
      </c>
      <c r="E1058" s="5"/>
      <c r="F1058" s="13" t="s">
        <v>843</v>
      </c>
      <c r="G1058" s="12">
        <v>321454</v>
      </c>
      <c r="H1058" s="111">
        <v>320654</v>
      </c>
    </row>
    <row r="1059" spans="1:8" s="4" customFormat="1" ht="12.75">
      <c r="A1059" s="5"/>
      <c r="B1059" s="5"/>
      <c r="C1059" s="5"/>
      <c r="D1059" s="5"/>
      <c r="E1059" s="5" t="s">
        <v>1048</v>
      </c>
      <c r="F1059" s="13" t="s">
        <v>1143</v>
      </c>
      <c r="G1059" s="12">
        <v>321454</v>
      </c>
      <c r="H1059" s="111">
        <v>320654</v>
      </c>
    </row>
    <row r="1060" spans="1:8" s="4" customFormat="1" ht="12.75">
      <c r="A1060" s="103"/>
      <c r="B1060" s="103" t="s">
        <v>1165</v>
      </c>
      <c r="C1060" s="103"/>
      <c r="D1060" s="103"/>
      <c r="E1060" s="103"/>
      <c r="F1060" s="104" t="s">
        <v>847</v>
      </c>
      <c r="G1060" s="105">
        <v>185818069.30000001</v>
      </c>
      <c r="H1060" s="106">
        <v>185373886.08790001</v>
      </c>
    </row>
    <row r="1061" spans="1:8" s="4" customFormat="1" ht="25.5">
      <c r="A1061" s="107"/>
      <c r="B1061" s="107"/>
      <c r="C1061" s="107" t="s">
        <v>936</v>
      </c>
      <c r="D1061" s="107"/>
      <c r="E1061" s="107"/>
      <c r="F1061" s="108" t="s">
        <v>937</v>
      </c>
      <c r="G1061" s="109">
        <v>755590.4</v>
      </c>
      <c r="H1061" s="110">
        <v>751654.65350000001</v>
      </c>
    </row>
    <row r="1062" spans="1:8" s="4" customFormat="1" ht="25.5">
      <c r="A1062" s="5"/>
      <c r="B1062" s="5"/>
      <c r="C1062" s="5"/>
      <c r="D1062" s="5" t="s">
        <v>887</v>
      </c>
      <c r="E1062" s="5"/>
      <c r="F1062" s="13" t="s">
        <v>848</v>
      </c>
      <c r="G1062" s="12">
        <v>755590.4</v>
      </c>
      <c r="H1062" s="111">
        <v>751654.65350000001</v>
      </c>
    </row>
    <row r="1063" spans="1:8" s="4" customFormat="1" ht="12.75">
      <c r="A1063" s="5"/>
      <c r="B1063" s="5"/>
      <c r="C1063" s="5"/>
      <c r="D1063" s="5"/>
      <c r="E1063" s="5" t="s">
        <v>1018</v>
      </c>
      <c r="F1063" s="13" t="s">
        <v>663</v>
      </c>
      <c r="G1063" s="12">
        <v>561</v>
      </c>
      <c r="H1063" s="111">
        <v>560.20950000000005</v>
      </c>
    </row>
    <row r="1064" spans="1:8" s="4" customFormat="1" ht="12.75">
      <c r="A1064" s="5"/>
      <c r="B1064" s="5"/>
      <c r="C1064" s="5"/>
      <c r="D1064" s="5"/>
      <c r="E1064" s="5" t="s">
        <v>1048</v>
      </c>
      <c r="F1064" s="13" t="s">
        <v>1143</v>
      </c>
      <c r="G1064" s="12">
        <v>755029.4</v>
      </c>
      <c r="H1064" s="111">
        <v>751094.44409999996</v>
      </c>
    </row>
    <row r="1065" spans="1:8" s="4" customFormat="1" ht="25.5">
      <c r="A1065" s="107"/>
      <c r="B1065" s="107"/>
      <c r="C1065" s="107" t="s">
        <v>801</v>
      </c>
      <c r="D1065" s="107"/>
      <c r="E1065" s="107"/>
      <c r="F1065" s="108" t="s">
        <v>802</v>
      </c>
      <c r="G1065" s="109">
        <v>133099282</v>
      </c>
      <c r="H1065" s="110">
        <v>133091781.7</v>
      </c>
    </row>
    <row r="1066" spans="1:8" s="4" customFormat="1" ht="12.75">
      <c r="A1066" s="5"/>
      <c r="B1066" s="5"/>
      <c r="C1066" s="5"/>
      <c r="D1066" s="5" t="s">
        <v>887</v>
      </c>
      <c r="E1066" s="5"/>
      <c r="F1066" s="13" t="s">
        <v>807</v>
      </c>
      <c r="G1066" s="12">
        <v>72398846</v>
      </c>
      <c r="H1066" s="111">
        <v>72398846</v>
      </c>
    </row>
    <row r="1067" spans="1:8" s="4" customFormat="1" ht="12.75">
      <c r="A1067" s="5"/>
      <c r="B1067" s="5"/>
      <c r="C1067" s="5"/>
      <c r="D1067" s="5"/>
      <c r="E1067" s="5" t="s">
        <v>933</v>
      </c>
      <c r="F1067" s="13" t="s">
        <v>808</v>
      </c>
      <c r="G1067" s="12">
        <v>949012</v>
      </c>
      <c r="H1067" s="111">
        <v>949012</v>
      </c>
    </row>
    <row r="1068" spans="1:8" s="4" customFormat="1" ht="12.75">
      <c r="A1068" s="5"/>
      <c r="B1068" s="5"/>
      <c r="C1068" s="5"/>
      <c r="D1068" s="5"/>
      <c r="E1068" s="5" t="s">
        <v>876</v>
      </c>
      <c r="F1068" s="13" t="s">
        <v>809</v>
      </c>
      <c r="G1068" s="12">
        <v>2181944</v>
      </c>
      <c r="H1068" s="111">
        <v>2181944</v>
      </c>
    </row>
    <row r="1069" spans="1:8" s="4" customFormat="1" ht="12.75">
      <c r="A1069" s="5"/>
      <c r="B1069" s="5"/>
      <c r="C1069" s="5"/>
      <c r="D1069" s="5"/>
      <c r="E1069" s="5" t="s">
        <v>896</v>
      </c>
      <c r="F1069" s="13" t="s">
        <v>810</v>
      </c>
      <c r="G1069" s="12">
        <v>2572827</v>
      </c>
      <c r="H1069" s="111">
        <v>2572827</v>
      </c>
    </row>
    <row r="1070" spans="1:8" s="4" customFormat="1" ht="12.75">
      <c r="A1070" s="5"/>
      <c r="B1070" s="5"/>
      <c r="C1070" s="5"/>
      <c r="D1070" s="5"/>
      <c r="E1070" s="5" t="s">
        <v>765</v>
      </c>
      <c r="F1070" s="13" t="s">
        <v>811</v>
      </c>
      <c r="G1070" s="12">
        <v>2768567</v>
      </c>
      <c r="H1070" s="111">
        <v>2768567</v>
      </c>
    </row>
    <row r="1071" spans="1:8" s="4" customFormat="1" ht="12.75">
      <c r="A1071" s="5"/>
      <c r="B1071" s="5"/>
      <c r="C1071" s="5"/>
      <c r="D1071" s="5"/>
      <c r="E1071" s="5" t="s">
        <v>901</v>
      </c>
      <c r="F1071" s="13" t="s">
        <v>812</v>
      </c>
      <c r="G1071" s="12">
        <v>55278</v>
      </c>
      <c r="H1071" s="111">
        <v>55278</v>
      </c>
    </row>
    <row r="1072" spans="1:8" s="4" customFormat="1" ht="12.75">
      <c r="A1072" s="5"/>
      <c r="B1072" s="5"/>
      <c r="C1072" s="5"/>
      <c r="D1072" s="5"/>
      <c r="E1072" s="5" t="s">
        <v>1082</v>
      </c>
      <c r="F1072" s="13" t="s">
        <v>813</v>
      </c>
      <c r="G1072" s="12">
        <v>664158</v>
      </c>
      <c r="H1072" s="111">
        <v>664158</v>
      </c>
    </row>
    <row r="1073" spans="1:8" s="4" customFormat="1" ht="38.25">
      <c r="A1073" s="5"/>
      <c r="B1073" s="5"/>
      <c r="C1073" s="5"/>
      <c r="D1073" s="5"/>
      <c r="E1073" s="5" t="s">
        <v>904</v>
      </c>
      <c r="F1073" s="13" t="s">
        <v>814</v>
      </c>
      <c r="G1073" s="12">
        <v>70563</v>
      </c>
      <c r="H1073" s="111">
        <v>70563</v>
      </c>
    </row>
    <row r="1074" spans="1:8" s="4" customFormat="1" ht="51">
      <c r="A1074" s="5"/>
      <c r="B1074" s="5"/>
      <c r="C1074" s="5"/>
      <c r="D1074" s="5"/>
      <c r="E1074" s="5" t="s">
        <v>927</v>
      </c>
      <c r="F1074" s="13" t="s">
        <v>815</v>
      </c>
      <c r="G1074" s="12">
        <v>1427193</v>
      </c>
      <c r="H1074" s="111">
        <v>1427193</v>
      </c>
    </row>
    <row r="1075" spans="1:8" s="4" customFormat="1" ht="12.75">
      <c r="A1075" s="5"/>
      <c r="B1075" s="5"/>
      <c r="C1075" s="5"/>
      <c r="D1075" s="5"/>
      <c r="E1075" s="5" t="s">
        <v>1063</v>
      </c>
      <c r="F1075" s="13" t="s">
        <v>816</v>
      </c>
      <c r="G1075" s="12">
        <v>8589350</v>
      </c>
      <c r="H1075" s="111">
        <v>8589350</v>
      </c>
    </row>
    <row r="1076" spans="1:8" s="4" customFormat="1" ht="51">
      <c r="A1076" s="5"/>
      <c r="B1076" s="5"/>
      <c r="C1076" s="5"/>
      <c r="D1076" s="5"/>
      <c r="E1076" s="5" t="s">
        <v>923</v>
      </c>
      <c r="F1076" s="13" t="s">
        <v>817</v>
      </c>
      <c r="G1076" s="12">
        <v>38334</v>
      </c>
      <c r="H1076" s="111">
        <v>38334</v>
      </c>
    </row>
    <row r="1077" spans="1:8" s="4" customFormat="1" ht="12.75">
      <c r="A1077" s="5"/>
      <c r="B1077" s="5"/>
      <c r="C1077" s="5"/>
      <c r="D1077" s="5"/>
      <c r="E1077" s="5" t="s">
        <v>908</v>
      </c>
      <c r="F1077" s="13" t="s">
        <v>818</v>
      </c>
      <c r="G1077" s="12">
        <v>7250377</v>
      </c>
      <c r="H1077" s="111">
        <v>7250377</v>
      </c>
    </row>
    <row r="1078" spans="1:8" s="4" customFormat="1" ht="12.75">
      <c r="A1078" s="5"/>
      <c r="B1078" s="5"/>
      <c r="C1078" s="5"/>
      <c r="D1078" s="5"/>
      <c r="E1078" s="5" t="s">
        <v>880</v>
      </c>
      <c r="F1078" s="13" t="s">
        <v>819</v>
      </c>
      <c r="G1078" s="12">
        <v>2053574</v>
      </c>
      <c r="H1078" s="111">
        <v>2053574</v>
      </c>
    </row>
    <row r="1079" spans="1:8" s="4" customFormat="1" ht="12.75">
      <c r="A1079" s="5"/>
      <c r="B1079" s="5"/>
      <c r="C1079" s="5"/>
      <c r="D1079" s="5"/>
      <c r="E1079" s="5" t="s">
        <v>914</v>
      </c>
      <c r="F1079" s="13" t="s">
        <v>820</v>
      </c>
      <c r="G1079" s="12">
        <v>852742</v>
      </c>
      <c r="H1079" s="111">
        <v>852742</v>
      </c>
    </row>
    <row r="1080" spans="1:8" s="4" customFormat="1" ht="38.25">
      <c r="A1080" s="5"/>
      <c r="B1080" s="5"/>
      <c r="C1080" s="5"/>
      <c r="D1080" s="5"/>
      <c r="E1080" s="5" t="s">
        <v>881</v>
      </c>
      <c r="F1080" s="13" t="s">
        <v>821</v>
      </c>
      <c r="G1080" s="12">
        <v>27488503</v>
      </c>
      <c r="H1080" s="111">
        <v>27488503</v>
      </c>
    </row>
    <row r="1081" spans="1:8" s="4" customFormat="1" ht="25.5">
      <c r="A1081" s="5"/>
      <c r="B1081" s="5"/>
      <c r="C1081" s="5"/>
      <c r="D1081" s="5"/>
      <c r="E1081" s="5" t="s">
        <v>882</v>
      </c>
      <c r="F1081" s="13" t="s">
        <v>822</v>
      </c>
      <c r="G1081" s="12">
        <v>14741793</v>
      </c>
      <c r="H1081" s="111">
        <v>14741793</v>
      </c>
    </row>
    <row r="1082" spans="1:8" s="4" customFormat="1" ht="25.5">
      <c r="A1082" s="5"/>
      <c r="B1082" s="5"/>
      <c r="C1082" s="5"/>
      <c r="D1082" s="5"/>
      <c r="E1082" s="5" t="s">
        <v>929</v>
      </c>
      <c r="F1082" s="13" t="s">
        <v>823</v>
      </c>
      <c r="G1082" s="12">
        <v>680908</v>
      </c>
      <c r="H1082" s="111">
        <v>680908</v>
      </c>
    </row>
    <row r="1083" spans="1:8" s="4" customFormat="1" ht="25.5">
      <c r="A1083" s="5"/>
      <c r="B1083" s="5"/>
      <c r="C1083" s="5"/>
      <c r="D1083" s="5"/>
      <c r="E1083" s="5" t="s">
        <v>824</v>
      </c>
      <c r="F1083" s="13" t="s">
        <v>825</v>
      </c>
      <c r="G1083" s="12">
        <v>13723</v>
      </c>
      <c r="H1083" s="111">
        <v>13723</v>
      </c>
    </row>
    <row r="1084" spans="1:8" s="4" customFormat="1" ht="25.5">
      <c r="A1084" s="5"/>
      <c r="B1084" s="5"/>
      <c r="C1084" s="5"/>
      <c r="D1084" s="5" t="s">
        <v>899</v>
      </c>
      <c r="E1084" s="5"/>
      <c r="F1084" s="13" t="s">
        <v>1998</v>
      </c>
      <c r="G1084" s="12">
        <v>119327</v>
      </c>
      <c r="H1084" s="111">
        <v>119327</v>
      </c>
    </row>
    <row r="1085" spans="1:8" s="4" customFormat="1" ht="38.25">
      <c r="A1085" s="5"/>
      <c r="B1085" s="5"/>
      <c r="C1085" s="5"/>
      <c r="D1085" s="5"/>
      <c r="E1085" s="5" t="s">
        <v>876</v>
      </c>
      <c r="F1085" s="13" t="s">
        <v>1999</v>
      </c>
      <c r="G1085" s="12">
        <v>114902</v>
      </c>
      <c r="H1085" s="111">
        <v>114902</v>
      </c>
    </row>
    <row r="1086" spans="1:8" s="4" customFormat="1" ht="38.25">
      <c r="A1086" s="5"/>
      <c r="B1086" s="5"/>
      <c r="C1086" s="5"/>
      <c r="D1086" s="5"/>
      <c r="E1086" s="5" t="s">
        <v>896</v>
      </c>
      <c r="F1086" s="13" t="s">
        <v>854</v>
      </c>
      <c r="G1086" s="12">
        <v>4425</v>
      </c>
      <c r="H1086" s="111">
        <v>4425</v>
      </c>
    </row>
    <row r="1087" spans="1:8" s="4" customFormat="1" ht="12.75">
      <c r="A1087" s="5"/>
      <c r="B1087" s="5"/>
      <c r="C1087" s="5"/>
      <c r="D1087" s="5" t="s">
        <v>889</v>
      </c>
      <c r="E1087" s="5"/>
      <c r="F1087" s="13" t="s">
        <v>850</v>
      </c>
      <c r="G1087" s="12">
        <v>55211568</v>
      </c>
      <c r="H1087" s="111">
        <v>55211568</v>
      </c>
    </row>
    <row r="1088" spans="1:8" s="4" customFormat="1" ht="25.5">
      <c r="A1088" s="5"/>
      <c r="B1088" s="5"/>
      <c r="C1088" s="5"/>
      <c r="D1088" s="5"/>
      <c r="E1088" s="5" t="s">
        <v>933</v>
      </c>
      <c r="F1088" s="13" t="s">
        <v>851</v>
      </c>
      <c r="G1088" s="12">
        <v>19750537</v>
      </c>
      <c r="H1088" s="111">
        <v>19750537</v>
      </c>
    </row>
    <row r="1089" spans="1:8" s="4" customFormat="1" ht="25.5">
      <c r="A1089" s="5"/>
      <c r="B1089" s="5"/>
      <c r="C1089" s="5"/>
      <c r="D1089" s="5"/>
      <c r="E1089" s="5" t="s">
        <v>876</v>
      </c>
      <c r="F1089" s="13" t="s">
        <v>852</v>
      </c>
      <c r="G1089" s="12">
        <v>24408035</v>
      </c>
      <c r="H1089" s="111">
        <v>24408035</v>
      </c>
    </row>
    <row r="1090" spans="1:8" s="4" customFormat="1" ht="25.5">
      <c r="A1090" s="5"/>
      <c r="B1090" s="5"/>
      <c r="C1090" s="5"/>
      <c r="D1090" s="5"/>
      <c r="E1090" s="5" t="s">
        <v>896</v>
      </c>
      <c r="F1090" s="13" t="s">
        <v>853</v>
      </c>
      <c r="G1090" s="12">
        <v>11052996</v>
      </c>
      <c r="H1090" s="111">
        <v>11052996</v>
      </c>
    </row>
    <row r="1091" spans="1:8" s="4" customFormat="1" ht="12.75">
      <c r="A1091" s="5"/>
      <c r="B1091" s="5"/>
      <c r="C1091" s="5"/>
      <c r="D1091" s="5" t="s">
        <v>891</v>
      </c>
      <c r="E1091" s="5"/>
      <c r="F1091" s="13" t="s">
        <v>201</v>
      </c>
      <c r="G1091" s="12">
        <v>5325816</v>
      </c>
      <c r="H1091" s="111">
        <v>5325816</v>
      </c>
    </row>
    <row r="1092" spans="1:8" s="4" customFormat="1" ht="51">
      <c r="A1092" s="5"/>
      <c r="B1092" s="5"/>
      <c r="C1092" s="5"/>
      <c r="D1092" s="5" t="s">
        <v>955</v>
      </c>
      <c r="E1092" s="5"/>
      <c r="F1092" s="13" t="s">
        <v>855</v>
      </c>
      <c r="G1092" s="12">
        <v>43725</v>
      </c>
      <c r="H1092" s="111">
        <v>36224.699999999997</v>
      </c>
    </row>
    <row r="1093" spans="1:8" s="4" customFormat="1" ht="25.5">
      <c r="A1093" s="5"/>
      <c r="B1093" s="5"/>
      <c r="C1093" s="5"/>
      <c r="D1093" s="5"/>
      <c r="E1093" s="5" t="s">
        <v>891</v>
      </c>
      <c r="F1093" s="13" t="s">
        <v>893</v>
      </c>
      <c r="G1093" s="12">
        <v>18225</v>
      </c>
      <c r="H1093" s="111">
        <v>18225</v>
      </c>
    </row>
    <row r="1094" spans="1:8" s="4" customFormat="1" ht="12.75">
      <c r="A1094" s="5"/>
      <c r="B1094" s="5"/>
      <c r="C1094" s="5"/>
      <c r="D1094" s="5"/>
      <c r="E1094" s="5" t="s">
        <v>894</v>
      </c>
      <c r="F1094" s="13" t="s">
        <v>895</v>
      </c>
      <c r="G1094" s="12">
        <v>25500</v>
      </c>
      <c r="H1094" s="111">
        <v>17999.7</v>
      </c>
    </row>
    <row r="1095" spans="1:8" s="4" customFormat="1" ht="25.5">
      <c r="A1095" s="107"/>
      <c r="B1095" s="107"/>
      <c r="C1095" s="107" t="s">
        <v>828</v>
      </c>
      <c r="D1095" s="107"/>
      <c r="E1095" s="107"/>
      <c r="F1095" s="108" t="s">
        <v>829</v>
      </c>
      <c r="G1095" s="109">
        <v>2098977.4</v>
      </c>
      <c r="H1095" s="110">
        <v>2095461.6828999999</v>
      </c>
    </row>
    <row r="1096" spans="1:8" s="4" customFormat="1" ht="12.75">
      <c r="A1096" s="5"/>
      <c r="B1096" s="5"/>
      <c r="C1096" s="5"/>
      <c r="D1096" s="5" t="s">
        <v>887</v>
      </c>
      <c r="E1096" s="5"/>
      <c r="F1096" s="13" t="s">
        <v>856</v>
      </c>
      <c r="G1096" s="12">
        <v>2098977.4</v>
      </c>
      <c r="H1096" s="111">
        <v>2095461.6828999999</v>
      </c>
    </row>
    <row r="1097" spans="1:8" s="4" customFormat="1" ht="25.5">
      <c r="A1097" s="5"/>
      <c r="B1097" s="5"/>
      <c r="C1097" s="5"/>
      <c r="D1097" s="5"/>
      <c r="E1097" s="5" t="s">
        <v>876</v>
      </c>
      <c r="F1097" s="13" t="s">
        <v>857</v>
      </c>
      <c r="G1097" s="12">
        <v>38477.9</v>
      </c>
      <c r="H1097" s="111">
        <v>37728.207999999999</v>
      </c>
    </row>
    <row r="1098" spans="1:8" s="4" customFormat="1" ht="38.25">
      <c r="A1098" s="5"/>
      <c r="B1098" s="5"/>
      <c r="C1098" s="5"/>
      <c r="D1098" s="5"/>
      <c r="E1098" s="5" t="s">
        <v>896</v>
      </c>
      <c r="F1098" s="13" t="s">
        <v>858</v>
      </c>
      <c r="G1098" s="12">
        <v>477415</v>
      </c>
      <c r="H1098" s="111">
        <v>477347.652</v>
      </c>
    </row>
    <row r="1099" spans="1:8" s="4" customFormat="1" ht="51">
      <c r="A1099" s="5"/>
      <c r="B1099" s="5"/>
      <c r="C1099" s="5"/>
      <c r="D1099" s="5"/>
      <c r="E1099" s="5" t="s">
        <v>765</v>
      </c>
      <c r="F1099" s="13" t="s">
        <v>859</v>
      </c>
      <c r="G1099" s="12">
        <v>568742.19999999995</v>
      </c>
      <c r="H1099" s="111">
        <v>566824.13690000004</v>
      </c>
    </row>
    <row r="1100" spans="1:8" s="4" customFormat="1" ht="12.75">
      <c r="A1100" s="5"/>
      <c r="B1100" s="5"/>
      <c r="C1100" s="5"/>
      <c r="D1100" s="5"/>
      <c r="E1100" s="5" t="s">
        <v>1082</v>
      </c>
      <c r="F1100" s="13" t="s">
        <v>860</v>
      </c>
      <c r="G1100" s="12">
        <v>321610.7</v>
      </c>
      <c r="H1100" s="111">
        <v>321396.125</v>
      </c>
    </row>
    <row r="1101" spans="1:8" s="4" customFormat="1" ht="38.25">
      <c r="A1101" s="5"/>
      <c r="B1101" s="5"/>
      <c r="C1101" s="5"/>
      <c r="D1101" s="5"/>
      <c r="E1101" s="5" t="s">
        <v>904</v>
      </c>
      <c r="F1101" s="13" t="s">
        <v>861</v>
      </c>
      <c r="G1101" s="12">
        <v>692731.6</v>
      </c>
      <c r="H1101" s="111">
        <v>692165.56099999999</v>
      </c>
    </row>
    <row r="1102" spans="1:8" s="4" customFormat="1" ht="25.5">
      <c r="A1102" s="107"/>
      <c r="B1102" s="107"/>
      <c r="C1102" s="107" t="s">
        <v>844</v>
      </c>
      <c r="D1102" s="107"/>
      <c r="E1102" s="107"/>
      <c r="F1102" s="108" t="s">
        <v>845</v>
      </c>
      <c r="G1102" s="109">
        <v>6695958</v>
      </c>
      <c r="H1102" s="110">
        <v>6674309.8657</v>
      </c>
    </row>
    <row r="1103" spans="1:8" s="4" customFormat="1" ht="12.75">
      <c r="A1103" s="5"/>
      <c r="B1103" s="5"/>
      <c r="C1103" s="5"/>
      <c r="D1103" s="5" t="s">
        <v>887</v>
      </c>
      <c r="E1103" s="5"/>
      <c r="F1103" s="13" t="s">
        <v>862</v>
      </c>
      <c r="G1103" s="12">
        <v>801388</v>
      </c>
      <c r="H1103" s="111">
        <v>786768.48080000002</v>
      </c>
    </row>
    <row r="1104" spans="1:8" s="4" customFormat="1" ht="12.75">
      <c r="A1104" s="5"/>
      <c r="B1104" s="5"/>
      <c r="C1104" s="5"/>
      <c r="D1104" s="5"/>
      <c r="E1104" s="5" t="s">
        <v>933</v>
      </c>
      <c r="F1104" s="13" t="s">
        <v>863</v>
      </c>
      <c r="G1104" s="12">
        <v>297608</v>
      </c>
      <c r="H1104" s="111">
        <v>297469.86008000001</v>
      </c>
    </row>
    <row r="1105" spans="1:8" s="4" customFormat="1" ht="25.5">
      <c r="A1105" s="5"/>
      <c r="B1105" s="5"/>
      <c r="C1105" s="5"/>
      <c r="D1105" s="5"/>
      <c r="E1105" s="5" t="s">
        <v>876</v>
      </c>
      <c r="F1105" s="13" t="s">
        <v>864</v>
      </c>
      <c r="G1105" s="12">
        <v>93841</v>
      </c>
      <c r="H1105" s="111">
        <v>90667.252999999997</v>
      </c>
    </row>
    <row r="1106" spans="1:8" s="4" customFormat="1" ht="25.5">
      <c r="A1106" s="5"/>
      <c r="B1106" s="5"/>
      <c r="C1106" s="5"/>
      <c r="D1106" s="5"/>
      <c r="E1106" s="5" t="s">
        <v>896</v>
      </c>
      <c r="F1106" s="13" t="s">
        <v>865</v>
      </c>
      <c r="G1106" s="12">
        <v>367039</v>
      </c>
      <c r="H1106" s="111">
        <v>366974.57199999999</v>
      </c>
    </row>
    <row r="1107" spans="1:8" s="4" customFormat="1" ht="25.5">
      <c r="A1107" s="5"/>
      <c r="B1107" s="5"/>
      <c r="C1107" s="5"/>
      <c r="D1107" s="5"/>
      <c r="E1107" s="5" t="s">
        <v>901</v>
      </c>
      <c r="F1107" s="13" t="s">
        <v>2000</v>
      </c>
      <c r="G1107" s="12">
        <v>42900</v>
      </c>
      <c r="H1107" s="111">
        <v>31656.79567</v>
      </c>
    </row>
    <row r="1108" spans="1:8" s="4" customFormat="1" ht="12.75">
      <c r="A1108" s="5"/>
      <c r="B1108" s="5"/>
      <c r="C1108" s="5"/>
      <c r="D1108" s="5" t="s">
        <v>891</v>
      </c>
      <c r="E1108" s="5"/>
      <c r="F1108" s="13" t="s">
        <v>867</v>
      </c>
      <c r="G1108" s="12">
        <v>127665</v>
      </c>
      <c r="H1108" s="111">
        <v>127389.08199999999</v>
      </c>
    </row>
    <row r="1109" spans="1:8" s="4" customFormat="1" ht="12.75">
      <c r="A1109" s="5"/>
      <c r="B1109" s="5"/>
      <c r="C1109" s="5"/>
      <c r="D1109" s="5"/>
      <c r="E1109" s="5" t="s">
        <v>1048</v>
      </c>
      <c r="F1109" s="13" t="s">
        <v>1143</v>
      </c>
      <c r="G1109" s="12">
        <v>127665</v>
      </c>
      <c r="H1109" s="111">
        <v>127389.08199999999</v>
      </c>
    </row>
    <row r="1110" spans="1:8" s="4" customFormat="1" ht="12.75">
      <c r="A1110" s="5"/>
      <c r="B1110" s="5"/>
      <c r="C1110" s="5"/>
      <c r="D1110" s="5" t="s">
        <v>1038</v>
      </c>
      <c r="E1110" s="5"/>
      <c r="F1110" s="13" t="s">
        <v>868</v>
      </c>
      <c r="G1110" s="12">
        <v>212570</v>
      </c>
      <c r="H1110" s="111">
        <v>211250.3909</v>
      </c>
    </row>
    <row r="1111" spans="1:8" s="4" customFormat="1" ht="25.5">
      <c r="A1111" s="5"/>
      <c r="B1111" s="5"/>
      <c r="C1111" s="5"/>
      <c r="D1111" s="5" t="s">
        <v>966</v>
      </c>
      <c r="E1111" s="5"/>
      <c r="F1111" s="13" t="s">
        <v>869</v>
      </c>
      <c r="G1111" s="12">
        <v>4401154</v>
      </c>
      <c r="H1111" s="111">
        <v>4398986.6194000002</v>
      </c>
    </row>
    <row r="1112" spans="1:8" s="4" customFormat="1" ht="12.75">
      <c r="A1112" s="5"/>
      <c r="B1112" s="5"/>
      <c r="C1112" s="5"/>
      <c r="D1112" s="5" t="s">
        <v>953</v>
      </c>
      <c r="E1112" s="5"/>
      <c r="F1112" s="13" t="s">
        <v>856</v>
      </c>
      <c r="G1112" s="12">
        <v>431734</v>
      </c>
      <c r="H1112" s="111">
        <v>429868.57400000002</v>
      </c>
    </row>
    <row r="1113" spans="1:8" s="4" customFormat="1" ht="25.5">
      <c r="A1113" s="5"/>
      <c r="B1113" s="5"/>
      <c r="C1113" s="5"/>
      <c r="D1113" s="5"/>
      <c r="E1113" s="5" t="s">
        <v>876</v>
      </c>
      <c r="F1113" s="13" t="s">
        <v>857</v>
      </c>
      <c r="G1113" s="12">
        <v>26000</v>
      </c>
      <c r="H1113" s="111">
        <v>25999.805</v>
      </c>
    </row>
    <row r="1114" spans="1:8" s="4" customFormat="1" ht="38.25">
      <c r="A1114" s="5"/>
      <c r="B1114" s="5"/>
      <c r="C1114" s="5"/>
      <c r="D1114" s="5"/>
      <c r="E1114" s="5" t="s">
        <v>896</v>
      </c>
      <c r="F1114" s="13" t="s">
        <v>858</v>
      </c>
      <c r="G1114" s="12">
        <v>64520</v>
      </c>
      <c r="H1114" s="111">
        <v>64013</v>
      </c>
    </row>
    <row r="1115" spans="1:8" s="4" customFormat="1" ht="51">
      <c r="A1115" s="5"/>
      <c r="B1115" s="5"/>
      <c r="C1115" s="5"/>
      <c r="D1115" s="5"/>
      <c r="E1115" s="5" t="s">
        <v>765</v>
      </c>
      <c r="F1115" s="13" t="s">
        <v>859</v>
      </c>
      <c r="G1115" s="12">
        <v>189916</v>
      </c>
      <c r="H1115" s="111">
        <v>189675.39499999999</v>
      </c>
    </row>
    <row r="1116" spans="1:8" s="4" customFormat="1" ht="25.5">
      <c r="A1116" s="5"/>
      <c r="B1116" s="5"/>
      <c r="C1116" s="5"/>
      <c r="D1116" s="5"/>
      <c r="E1116" s="5" t="s">
        <v>901</v>
      </c>
      <c r="F1116" s="13" t="s">
        <v>870</v>
      </c>
      <c r="G1116" s="12">
        <v>42425</v>
      </c>
      <c r="H1116" s="111">
        <v>42400.563999999998</v>
      </c>
    </row>
    <row r="1117" spans="1:8" s="4" customFormat="1" ht="12.75">
      <c r="A1117" s="5"/>
      <c r="B1117" s="5"/>
      <c r="C1117" s="5"/>
      <c r="D1117" s="5"/>
      <c r="E1117" s="5" t="s">
        <v>1082</v>
      </c>
      <c r="F1117" s="13" t="s">
        <v>860</v>
      </c>
      <c r="G1117" s="12">
        <v>1629</v>
      </c>
      <c r="H1117" s="111">
        <v>537.75</v>
      </c>
    </row>
    <row r="1118" spans="1:8" s="4" customFormat="1" ht="38.25">
      <c r="A1118" s="5"/>
      <c r="B1118" s="5"/>
      <c r="C1118" s="5"/>
      <c r="D1118" s="5"/>
      <c r="E1118" s="5" t="s">
        <v>904</v>
      </c>
      <c r="F1118" s="13" t="s">
        <v>861</v>
      </c>
      <c r="G1118" s="12">
        <v>107244</v>
      </c>
      <c r="H1118" s="111">
        <v>107242.06</v>
      </c>
    </row>
    <row r="1119" spans="1:8" s="4" customFormat="1" ht="12.75">
      <c r="A1119" s="5"/>
      <c r="B1119" s="5"/>
      <c r="C1119" s="5"/>
      <c r="D1119" s="5" t="s">
        <v>1098</v>
      </c>
      <c r="E1119" s="5"/>
      <c r="F1119" s="13" t="s">
        <v>871</v>
      </c>
      <c r="G1119" s="12">
        <v>66145</v>
      </c>
      <c r="H1119" s="111">
        <v>65353.881000000001</v>
      </c>
    </row>
    <row r="1120" spans="1:8" s="4" customFormat="1" ht="12.75">
      <c r="A1120" s="5"/>
      <c r="B1120" s="5"/>
      <c r="C1120" s="5"/>
      <c r="D1120" s="5"/>
      <c r="E1120" s="5" t="s">
        <v>1048</v>
      </c>
      <c r="F1120" s="13" t="s">
        <v>1143</v>
      </c>
      <c r="G1120" s="12">
        <v>66145</v>
      </c>
      <c r="H1120" s="111">
        <v>65353.881000000001</v>
      </c>
    </row>
    <row r="1121" spans="1:8" s="4" customFormat="1" ht="89.25">
      <c r="A1121" s="5"/>
      <c r="B1121" s="5"/>
      <c r="C1121" s="5"/>
      <c r="D1121" s="5" t="s">
        <v>1048</v>
      </c>
      <c r="E1121" s="5"/>
      <c r="F1121" s="13" t="s">
        <v>872</v>
      </c>
      <c r="G1121" s="12">
        <v>323324</v>
      </c>
      <c r="H1121" s="111">
        <v>323272.11499999999</v>
      </c>
    </row>
    <row r="1122" spans="1:8" s="4" customFormat="1" ht="25.5">
      <c r="A1122" s="5"/>
      <c r="B1122" s="5"/>
      <c r="C1122" s="5"/>
      <c r="D1122" s="5" t="s">
        <v>972</v>
      </c>
      <c r="E1122" s="5"/>
      <c r="F1122" s="13" t="s">
        <v>873</v>
      </c>
      <c r="G1122" s="12">
        <v>184238</v>
      </c>
      <c r="H1122" s="111">
        <v>183933.185</v>
      </c>
    </row>
    <row r="1123" spans="1:8" s="4" customFormat="1" ht="12.75">
      <c r="A1123" s="5"/>
      <c r="B1123" s="5"/>
      <c r="C1123" s="5"/>
      <c r="D1123" s="5"/>
      <c r="E1123" s="5" t="s">
        <v>1048</v>
      </c>
      <c r="F1123" s="13" t="s">
        <v>1143</v>
      </c>
      <c r="G1123" s="12">
        <v>184238</v>
      </c>
      <c r="H1123" s="111">
        <v>183933.185</v>
      </c>
    </row>
    <row r="1124" spans="1:8" s="4" customFormat="1" ht="12.75">
      <c r="A1124" s="5"/>
      <c r="B1124" s="5"/>
      <c r="C1124" s="5"/>
      <c r="D1124" s="5" t="s">
        <v>690</v>
      </c>
      <c r="E1124" s="5"/>
      <c r="F1124" s="13" t="s">
        <v>2001</v>
      </c>
      <c r="G1124" s="12">
        <v>147740</v>
      </c>
      <c r="H1124" s="111">
        <v>147487.53760000001</v>
      </c>
    </row>
    <row r="1125" spans="1:8" s="4" customFormat="1" ht="12.75">
      <c r="A1125" s="5"/>
      <c r="B1125" s="5"/>
      <c r="C1125" s="5"/>
      <c r="D1125" s="5"/>
      <c r="E1125" s="5" t="s">
        <v>1018</v>
      </c>
      <c r="F1125" s="13" t="s">
        <v>663</v>
      </c>
      <c r="G1125" s="12">
        <v>146740</v>
      </c>
      <c r="H1125" s="111">
        <v>146500.52900000001</v>
      </c>
    </row>
    <row r="1126" spans="1:8" s="4" customFormat="1" ht="12.75">
      <c r="A1126" s="5"/>
      <c r="B1126" s="5"/>
      <c r="C1126" s="5"/>
      <c r="D1126" s="5"/>
      <c r="E1126" s="5" t="s">
        <v>1048</v>
      </c>
      <c r="F1126" s="13" t="s">
        <v>1143</v>
      </c>
      <c r="G1126" s="12">
        <v>1000</v>
      </c>
      <c r="H1126" s="111">
        <v>987.0086</v>
      </c>
    </row>
    <row r="1127" spans="1:8" s="4" customFormat="1" ht="25.5">
      <c r="A1127" s="107"/>
      <c r="B1127" s="107"/>
      <c r="C1127" s="107" t="s">
        <v>646</v>
      </c>
      <c r="D1127" s="107"/>
      <c r="E1127" s="107"/>
      <c r="F1127" s="108" t="s">
        <v>647</v>
      </c>
      <c r="G1127" s="109">
        <v>185041</v>
      </c>
      <c r="H1127" s="110">
        <v>185041</v>
      </c>
    </row>
    <row r="1128" spans="1:8" s="4" customFormat="1" ht="25.5">
      <c r="A1128" s="5"/>
      <c r="B1128" s="5"/>
      <c r="C1128" s="5"/>
      <c r="D1128" s="5" t="s">
        <v>955</v>
      </c>
      <c r="E1128" s="5"/>
      <c r="F1128" s="13" t="s">
        <v>191</v>
      </c>
      <c r="G1128" s="12">
        <v>185041</v>
      </c>
      <c r="H1128" s="111">
        <v>185041</v>
      </c>
    </row>
    <row r="1129" spans="1:8" s="4" customFormat="1" ht="25.5">
      <c r="A1129" s="107"/>
      <c r="B1129" s="107"/>
      <c r="C1129" s="107" t="s">
        <v>192</v>
      </c>
      <c r="D1129" s="107"/>
      <c r="E1129" s="107"/>
      <c r="F1129" s="108" t="s">
        <v>193</v>
      </c>
      <c r="G1129" s="109">
        <v>41704604.5</v>
      </c>
      <c r="H1129" s="110">
        <v>41300097.048199996</v>
      </c>
    </row>
    <row r="1130" spans="1:8" s="4" customFormat="1" ht="12.75">
      <c r="A1130" s="5"/>
      <c r="B1130" s="5"/>
      <c r="C1130" s="5"/>
      <c r="D1130" s="5" t="s">
        <v>885</v>
      </c>
      <c r="E1130" s="5"/>
      <c r="F1130" s="13" t="s">
        <v>862</v>
      </c>
      <c r="G1130" s="12">
        <v>7955868.0999999996</v>
      </c>
      <c r="H1130" s="111">
        <v>7914092.1401000004</v>
      </c>
    </row>
    <row r="1131" spans="1:8" s="4" customFormat="1" ht="12.75">
      <c r="A1131" s="5"/>
      <c r="B1131" s="5"/>
      <c r="C1131" s="5"/>
      <c r="D1131" s="5"/>
      <c r="E1131" s="5" t="s">
        <v>933</v>
      </c>
      <c r="F1131" s="13" t="s">
        <v>863</v>
      </c>
      <c r="G1131" s="12">
        <v>4443315.8</v>
      </c>
      <c r="H1131" s="111">
        <v>4435585.3014000002</v>
      </c>
    </row>
    <row r="1132" spans="1:8" s="4" customFormat="1" ht="25.5">
      <c r="A1132" s="5"/>
      <c r="B1132" s="5"/>
      <c r="C1132" s="5"/>
      <c r="D1132" s="5"/>
      <c r="E1132" s="5" t="s">
        <v>876</v>
      </c>
      <c r="F1132" s="13" t="s">
        <v>864</v>
      </c>
      <c r="G1132" s="12">
        <v>576426.4</v>
      </c>
      <c r="H1132" s="111">
        <v>572361.09389999998</v>
      </c>
    </row>
    <row r="1133" spans="1:8" s="4" customFormat="1" ht="25.5">
      <c r="A1133" s="5"/>
      <c r="B1133" s="5"/>
      <c r="C1133" s="5"/>
      <c r="D1133" s="5"/>
      <c r="E1133" s="5" t="s">
        <v>896</v>
      </c>
      <c r="F1133" s="13" t="s">
        <v>865</v>
      </c>
      <c r="G1133" s="12">
        <v>1743147.9</v>
      </c>
      <c r="H1133" s="111">
        <v>1741198.8570000001</v>
      </c>
    </row>
    <row r="1134" spans="1:8" s="4" customFormat="1" ht="38.25">
      <c r="A1134" s="5"/>
      <c r="B1134" s="5"/>
      <c r="C1134" s="5"/>
      <c r="D1134" s="5"/>
      <c r="E1134" s="5" t="s">
        <v>765</v>
      </c>
      <c r="F1134" s="13" t="s">
        <v>866</v>
      </c>
      <c r="G1134" s="12">
        <v>650</v>
      </c>
      <c r="H1134" s="111">
        <v>650</v>
      </c>
    </row>
    <row r="1135" spans="1:8" s="4" customFormat="1" ht="25.5">
      <c r="A1135" s="5"/>
      <c r="B1135" s="5"/>
      <c r="C1135" s="5"/>
      <c r="D1135" s="5"/>
      <c r="E1135" s="5" t="s">
        <v>901</v>
      </c>
      <c r="F1135" s="13" t="s">
        <v>2000</v>
      </c>
      <c r="G1135" s="12">
        <v>1192328</v>
      </c>
      <c r="H1135" s="111">
        <v>1164296.8877999999</v>
      </c>
    </row>
    <row r="1136" spans="1:8" s="4" customFormat="1" ht="63.75">
      <c r="A1136" s="5"/>
      <c r="B1136" s="5"/>
      <c r="C1136" s="5"/>
      <c r="D1136" s="5" t="s">
        <v>887</v>
      </c>
      <c r="E1136" s="5"/>
      <c r="F1136" s="13" t="s">
        <v>2002</v>
      </c>
      <c r="G1136" s="12">
        <v>321</v>
      </c>
      <c r="H1136" s="111">
        <v>69</v>
      </c>
    </row>
    <row r="1137" spans="1:8" s="4" customFormat="1" ht="51">
      <c r="A1137" s="5"/>
      <c r="B1137" s="5"/>
      <c r="C1137" s="5"/>
      <c r="D1137" s="5" t="s">
        <v>899</v>
      </c>
      <c r="E1137" s="5"/>
      <c r="F1137" s="13" t="s">
        <v>194</v>
      </c>
      <c r="G1137" s="12">
        <v>1068296.3999999999</v>
      </c>
      <c r="H1137" s="111">
        <v>1065646.666</v>
      </c>
    </row>
    <row r="1138" spans="1:8" s="4" customFormat="1" ht="12.75">
      <c r="A1138" s="5"/>
      <c r="B1138" s="5"/>
      <c r="C1138" s="5"/>
      <c r="D1138" s="5" t="s">
        <v>889</v>
      </c>
      <c r="E1138" s="5"/>
      <c r="F1138" s="13" t="s">
        <v>867</v>
      </c>
      <c r="G1138" s="12">
        <v>2406236.7000000002</v>
      </c>
      <c r="H1138" s="111">
        <v>2389042.8883000002</v>
      </c>
    </row>
    <row r="1139" spans="1:8" s="4" customFormat="1" ht="12.75">
      <c r="A1139" s="5"/>
      <c r="B1139" s="5"/>
      <c r="C1139" s="5"/>
      <c r="D1139" s="5"/>
      <c r="E1139" s="5" t="s">
        <v>1018</v>
      </c>
      <c r="F1139" s="13" t="s">
        <v>663</v>
      </c>
      <c r="G1139" s="12">
        <v>9910</v>
      </c>
      <c r="H1139" s="111">
        <v>9910</v>
      </c>
    </row>
    <row r="1140" spans="1:8" s="4" customFormat="1" ht="12.75">
      <c r="A1140" s="5"/>
      <c r="B1140" s="5"/>
      <c r="C1140" s="5"/>
      <c r="D1140" s="5"/>
      <c r="E1140" s="5" t="s">
        <v>1048</v>
      </c>
      <c r="F1140" s="13" t="s">
        <v>1143</v>
      </c>
      <c r="G1140" s="12">
        <v>2396326.7000000002</v>
      </c>
      <c r="H1140" s="111">
        <v>2379132.8882599999</v>
      </c>
    </row>
    <row r="1141" spans="1:8" s="4" customFormat="1" ht="12.75">
      <c r="A1141" s="5"/>
      <c r="B1141" s="5"/>
      <c r="C1141" s="5"/>
      <c r="D1141" s="5" t="s">
        <v>891</v>
      </c>
      <c r="E1141" s="5"/>
      <c r="F1141" s="13" t="s">
        <v>868</v>
      </c>
      <c r="G1141" s="12">
        <v>2750266.4</v>
      </c>
      <c r="H1141" s="111">
        <v>2686963.0120000001</v>
      </c>
    </row>
    <row r="1142" spans="1:8" s="4" customFormat="1" ht="25.5">
      <c r="A1142" s="5"/>
      <c r="B1142" s="5"/>
      <c r="C1142" s="5"/>
      <c r="D1142" s="5" t="s">
        <v>1038</v>
      </c>
      <c r="E1142" s="5"/>
      <c r="F1142" s="13" t="s">
        <v>869</v>
      </c>
      <c r="G1142" s="12">
        <v>8446516.0999999996</v>
      </c>
      <c r="H1142" s="111">
        <v>8305370.3991999999</v>
      </c>
    </row>
    <row r="1143" spans="1:8" s="4" customFormat="1" ht="12.75">
      <c r="A1143" s="5"/>
      <c r="B1143" s="5"/>
      <c r="C1143" s="5"/>
      <c r="D1143" s="5"/>
      <c r="E1143" s="5" t="s">
        <v>545</v>
      </c>
      <c r="F1143" s="13" t="s">
        <v>696</v>
      </c>
      <c r="G1143" s="12">
        <v>3028470</v>
      </c>
      <c r="H1143" s="111">
        <v>2894948.6524</v>
      </c>
    </row>
    <row r="1144" spans="1:8" s="4" customFormat="1" ht="25.5">
      <c r="A1144" s="5"/>
      <c r="B1144" s="5"/>
      <c r="C1144" s="5"/>
      <c r="D1144" s="5"/>
      <c r="E1144" s="5" t="s">
        <v>985</v>
      </c>
      <c r="F1144" s="13" t="s">
        <v>697</v>
      </c>
      <c r="G1144" s="12">
        <v>5407699.0999999996</v>
      </c>
      <c r="H1144" s="111">
        <v>5400093.6052000001</v>
      </c>
    </row>
    <row r="1145" spans="1:8" s="4" customFormat="1" ht="25.5">
      <c r="A1145" s="5"/>
      <c r="B1145" s="5"/>
      <c r="C1145" s="5"/>
      <c r="D1145" s="5" t="s">
        <v>966</v>
      </c>
      <c r="E1145" s="5"/>
      <c r="F1145" s="13" t="s">
        <v>195</v>
      </c>
      <c r="G1145" s="12">
        <v>17885</v>
      </c>
      <c r="H1145" s="111">
        <v>17883.4984</v>
      </c>
    </row>
    <row r="1146" spans="1:8" s="4" customFormat="1" ht="38.25">
      <c r="A1146" s="5"/>
      <c r="B1146" s="5"/>
      <c r="C1146" s="5"/>
      <c r="D1146" s="5"/>
      <c r="E1146" s="5" t="s">
        <v>933</v>
      </c>
      <c r="F1146" s="13" t="s">
        <v>196</v>
      </c>
      <c r="G1146" s="12">
        <v>17885</v>
      </c>
      <c r="H1146" s="111">
        <v>17883.4984</v>
      </c>
    </row>
    <row r="1147" spans="1:8" s="4" customFormat="1" ht="38.25">
      <c r="A1147" s="5"/>
      <c r="B1147" s="5"/>
      <c r="C1147" s="5"/>
      <c r="D1147" s="5" t="s">
        <v>953</v>
      </c>
      <c r="E1147" s="5"/>
      <c r="F1147" s="13" t="s">
        <v>2003</v>
      </c>
      <c r="G1147" s="12">
        <v>2649</v>
      </c>
      <c r="H1147" s="111">
        <v>2554.0734000000002</v>
      </c>
    </row>
    <row r="1148" spans="1:8" s="4" customFormat="1" ht="25.5">
      <c r="A1148" s="5"/>
      <c r="B1148" s="5"/>
      <c r="C1148" s="5"/>
      <c r="D1148" s="5" t="s">
        <v>1013</v>
      </c>
      <c r="E1148" s="5"/>
      <c r="F1148" s="13" t="s">
        <v>870</v>
      </c>
      <c r="G1148" s="12">
        <v>491855.6</v>
      </c>
      <c r="H1148" s="111">
        <v>486903.73499999999</v>
      </c>
    </row>
    <row r="1149" spans="1:8" s="4" customFormat="1" ht="25.5">
      <c r="A1149" s="5"/>
      <c r="B1149" s="5"/>
      <c r="C1149" s="5"/>
      <c r="D1149" s="5" t="s">
        <v>1041</v>
      </c>
      <c r="E1149" s="5"/>
      <c r="F1149" s="13" t="s">
        <v>873</v>
      </c>
      <c r="G1149" s="12">
        <v>799949</v>
      </c>
      <c r="H1149" s="111">
        <v>796511.01939999999</v>
      </c>
    </row>
    <row r="1150" spans="1:8" s="4" customFormat="1" ht="12.75">
      <c r="A1150" s="5"/>
      <c r="B1150" s="5"/>
      <c r="C1150" s="5"/>
      <c r="D1150" s="5"/>
      <c r="E1150" s="5" t="s">
        <v>1048</v>
      </c>
      <c r="F1150" s="13" t="s">
        <v>1143</v>
      </c>
      <c r="G1150" s="12">
        <v>799949</v>
      </c>
      <c r="H1150" s="111">
        <v>796511.01939999999</v>
      </c>
    </row>
    <row r="1151" spans="1:8" s="4" customFormat="1" ht="25.5">
      <c r="A1151" s="5"/>
      <c r="B1151" s="5"/>
      <c r="C1151" s="5"/>
      <c r="D1151" s="5" t="s">
        <v>969</v>
      </c>
      <c r="E1151" s="5"/>
      <c r="F1151" s="13" t="s">
        <v>848</v>
      </c>
      <c r="G1151" s="12">
        <v>4292458.5999999996</v>
      </c>
      <c r="H1151" s="111">
        <v>4284651.1490000002</v>
      </c>
    </row>
    <row r="1152" spans="1:8" s="4" customFormat="1" ht="12.75">
      <c r="A1152" s="5"/>
      <c r="B1152" s="5"/>
      <c r="C1152" s="5"/>
      <c r="D1152" s="5"/>
      <c r="E1152" s="5" t="s">
        <v>1018</v>
      </c>
      <c r="F1152" s="13" t="s">
        <v>663</v>
      </c>
      <c r="G1152" s="12">
        <v>534094</v>
      </c>
      <c r="H1152" s="111">
        <v>530795.93940000003</v>
      </c>
    </row>
    <row r="1153" spans="1:8" s="4" customFormat="1" ht="12.75">
      <c r="A1153" s="5"/>
      <c r="B1153" s="5"/>
      <c r="C1153" s="5"/>
      <c r="D1153" s="5"/>
      <c r="E1153" s="5" t="s">
        <v>1048</v>
      </c>
      <c r="F1153" s="13" t="s">
        <v>1143</v>
      </c>
      <c r="G1153" s="12">
        <v>3758364.6</v>
      </c>
      <c r="H1153" s="111">
        <v>3753855.2094000001</v>
      </c>
    </row>
    <row r="1154" spans="1:8" s="4" customFormat="1" ht="25.5">
      <c r="A1154" s="5"/>
      <c r="B1154" s="5"/>
      <c r="C1154" s="5"/>
      <c r="D1154" s="5" t="s">
        <v>1048</v>
      </c>
      <c r="E1154" s="5"/>
      <c r="F1154" s="13" t="s">
        <v>197</v>
      </c>
      <c r="G1154" s="12">
        <v>356929</v>
      </c>
      <c r="H1154" s="111">
        <v>356608.09279999998</v>
      </c>
    </row>
    <row r="1155" spans="1:8" s="4" customFormat="1" ht="12.75">
      <c r="A1155" s="5"/>
      <c r="B1155" s="5"/>
      <c r="C1155" s="5"/>
      <c r="D1155" s="5"/>
      <c r="E1155" s="5" t="s">
        <v>1018</v>
      </c>
      <c r="F1155" s="13" t="s">
        <v>663</v>
      </c>
      <c r="G1155" s="12">
        <v>89701</v>
      </c>
      <c r="H1155" s="111">
        <v>89691.396399999998</v>
      </c>
    </row>
    <row r="1156" spans="1:8" s="4" customFormat="1" ht="12.75">
      <c r="A1156" s="5"/>
      <c r="B1156" s="5"/>
      <c r="C1156" s="5"/>
      <c r="D1156" s="5"/>
      <c r="E1156" s="5" t="s">
        <v>1048</v>
      </c>
      <c r="F1156" s="13" t="s">
        <v>1143</v>
      </c>
      <c r="G1156" s="12">
        <v>267228</v>
      </c>
      <c r="H1156" s="111">
        <v>266916.69640000002</v>
      </c>
    </row>
    <row r="1157" spans="1:8" s="4" customFormat="1" ht="12.75">
      <c r="A1157" s="5"/>
      <c r="B1157" s="5"/>
      <c r="C1157" s="5"/>
      <c r="D1157" s="5" t="s">
        <v>972</v>
      </c>
      <c r="E1157" s="5"/>
      <c r="F1157" s="13" t="s">
        <v>871</v>
      </c>
      <c r="G1157" s="12">
        <v>8738008.4000000004</v>
      </c>
      <c r="H1157" s="111">
        <v>8671573.0947999991</v>
      </c>
    </row>
    <row r="1158" spans="1:8" s="4" customFormat="1" ht="12.75">
      <c r="A1158" s="5"/>
      <c r="B1158" s="5"/>
      <c r="C1158" s="5"/>
      <c r="D1158" s="5"/>
      <c r="E1158" s="5" t="s">
        <v>1018</v>
      </c>
      <c r="F1158" s="13" t="s">
        <v>663</v>
      </c>
      <c r="G1158" s="12">
        <v>5361</v>
      </c>
      <c r="H1158" s="111">
        <v>5361</v>
      </c>
    </row>
    <row r="1159" spans="1:8" s="4" customFormat="1" ht="12.75">
      <c r="A1159" s="5"/>
      <c r="B1159" s="5"/>
      <c r="C1159" s="5"/>
      <c r="D1159" s="5"/>
      <c r="E1159" s="5" t="s">
        <v>1048</v>
      </c>
      <c r="F1159" s="13" t="s">
        <v>1143</v>
      </c>
      <c r="G1159" s="12">
        <v>8732647.4000000004</v>
      </c>
      <c r="H1159" s="111">
        <v>8666212.0947999991</v>
      </c>
    </row>
    <row r="1160" spans="1:8" s="4" customFormat="1" ht="63.75">
      <c r="A1160" s="5"/>
      <c r="B1160" s="5"/>
      <c r="C1160" s="5"/>
      <c r="D1160" s="5" t="s">
        <v>955</v>
      </c>
      <c r="E1160" s="5"/>
      <c r="F1160" s="13" t="s">
        <v>198</v>
      </c>
      <c r="G1160" s="12">
        <v>2401668.2000000002</v>
      </c>
      <c r="H1160" s="111">
        <v>2396903.5931000002</v>
      </c>
    </row>
    <row r="1161" spans="1:8" s="4" customFormat="1" ht="12.75">
      <c r="A1161" s="5"/>
      <c r="B1161" s="5"/>
      <c r="C1161" s="5"/>
      <c r="D1161" s="5" t="s">
        <v>940</v>
      </c>
      <c r="E1161" s="5"/>
      <c r="F1161" s="13" t="s">
        <v>2001</v>
      </c>
      <c r="G1161" s="12">
        <v>1975697</v>
      </c>
      <c r="H1161" s="111">
        <v>1925324.6867</v>
      </c>
    </row>
    <row r="1162" spans="1:8" s="4" customFormat="1" ht="12.75">
      <c r="A1162" s="5"/>
      <c r="B1162" s="5"/>
      <c r="C1162" s="5"/>
      <c r="D1162" s="5"/>
      <c r="E1162" s="5" t="s">
        <v>1018</v>
      </c>
      <c r="F1162" s="13" t="s">
        <v>663</v>
      </c>
      <c r="G1162" s="12">
        <v>1930958</v>
      </c>
      <c r="H1162" s="111">
        <v>1881102.5374</v>
      </c>
    </row>
    <row r="1163" spans="1:8" s="4" customFormat="1" ht="12.75">
      <c r="A1163" s="5"/>
      <c r="B1163" s="5"/>
      <c r="C1163" s="5"/>
      <c r="D1163" s="5"/>
      <c r="E1163" s="5" t="s">
        <v>1048</v>
      </c>
      <c r="F1163" s="13" t="s">
        <v>1143</v>
      </c>
      <c r="G1163" s="12">
        <v>44739</v>
      </c>
      <c r="H1163" s="111">
        <v>44222.1492</v>
      </c>
    </row>
    <row r="1164" spans="1:8" s="4" customFormat="1" ht="12.75">
      <c r="A1164" s="107"/>
      <c r="B1164" s="107"/>
      <c r="C1164" s="107" t="s">
        <v>624</v>
      </c>
      <c r="D1164" s="107"/>
      <c r="E1164" s="107"/>
      <c r="F1164" s="108" t="s">
        <v>625</v>
      </c>
      <c r="G1164" s="109">
        <v>1021108</v>
      </c>
      <c r="H1164" s="110">
        <v>1018045.0214</v>
      </c>
    </row>
    <row r="1165" spans="1:8" s="4" customFormat="1" ht="51">
      <c r="A1165" s="5"/>
      <c r="B1165" s="5"/>
      <c r="C1165" s="5"/>
      <c r="D1165" s="5" t="s">
        <v>966</v>
      </c>
      <c r="E1165" s="5"/>
      <c r="F1165" s="13" t="s">
        <v>199</v>
      </c>
      <c r="G1165" s="12">
        <v>1021108</v>
      </c>
      <c r="H1165" s="111">
        <v>1018045.0214</v>
      </c>
    </row>
    <row r="1166" spans="1:8" s="4" customFormat="1" ht="25.5">
      <c r="A1166" s="107"/>
      <c r="B1166" s="107"/>
      <c r="C1166" s="107" t="s">
        <v>627</v>
      </c>
      <c r="D1166" s="107"/>
      <c r="E1166" s="107"/>
      <c r="F1166" s="108" t="s">
        <v>628</v>
      </c>
      <c r="G1166" s="109">
        <v>257508</v>
      </c>
      <c r="H1166" s="110">
        <v>257495.11629999999</v>
      </c>
    </row>
    <row r="1167" spans="1:8" s="4" customFormat="1" ht="51">
      <c r="A1167" s="5"/>
      <c r="B1167" s="5"/>
      <c r="C1167" s="5"/>
      <c r="D1167" s="5" t="s">
        <v>1098</v>
      </c>
      <c r="E1167" s="5"/>
      <c r="F1167" s="13" t="s">
        <v>199</v>
      </c>
      <c r="G1167" s="12">
        <v>257508</v>
      </c>
      <c r="H1167" s="111">
        <v>257495.11629999999</v>
      </c>
    </row>
    <row r="1168" spans="1:8" s="4" customFormat="1" ht="25.5">
      <c r="A1168" s="103"/>
      <c r="B1168" s="103" t="s">
        <v>1180</v>
      </c>
      <c r="C1168" s="103"/>
      <c r="D1168" s="103"/>
      <c r="E1168" s="103"/>
      <c r="F1168" s="104" t="s">
        <v>200</v>
      </c>
      <c r="G1168" s="105">
        <v>31516406.800000001</v>
      </c>
      <c r="H1168" s="106">
        <v>30941671.368000001</v>
      </c>
    </row>
    <row r="1169" spans="1:8" s="4" customFormat="1" ht="25.5">
      <c r="A1169" s="107"/>
      <c r="B1169" s="107"/>
      <c r="C1169" s="107" t="s">
        <v>801</v>
      </c>
      <c r="D1169" s="107"/>
      <c r="E1169" s="107"/>
      <c r="F1169" s="108" t="s">
        <v>802</v>
      </c>
      <c r="G1169" s="109">
        <v>23133953.899999999</v>
      </c>
      <c r="H1169" s="110">
        <v>22656413.0156</v>
      </c>
    </row>
    <row r="1170" spans="1:8" s="4" customFormat="1" ht="25.5">
      <c r="A1170" s="5"/>
      <c r="B1170" s="5"/>
      <c r="C1170" s="5"/>
      <c r="D1170" s="5" t="s">
        <v>878</v>
      </c>
      <c r="E1170" s="5"/>
      <c r="F1170" s="13" t="s">
        <v>2004</v>
      </c>
      <c r="G1170" s="12">
        <v>2788929</v>
      </c>
      <c r="H1170" s="111">
        <v>2769285.7980999998</v>
      </c>
    </row>
    <row r="1171" spans="1:8" s="4" customFormat="1" ht="12.75">
      <c r="A1171" s="5"/>
      <c r="B1171" s="5"/>
      <c r="C1171" s="5"/>
      <c r="D1171" s="5"/>
      <c r="E1171" s="5" t="s">
        <v>933</v>
      </c>
      <c r="F1171" s="13" t="s">
        <v>2005</v>
      </c>
      <c r="G1171" s="12">
        <v>2704279</v>
      </c>
      <c r="H1171" s="111">
        <v>2684635.798</v>
      </c>
    </row>
    <row r="1172" spans="1:8" s="4" customFormat="1" ht="25.5">
      <c r="A1172" s="5"/>
      <c r="B1172" s="5"/>
      <c r="C1172" s="5"/>
      <c r="D1172" s="5"/>
      <c r="E1172" s="5" t="s">
        <v>876</v>
      </c>
      <c r="F1172" s="13" t="s">
        <v>2006</v>
      </c>
      <c r="G1172" s="12">
        <v>84650</v>
      </c>
      <c r="H1172" s="111">
        <v>84650</v>
      </c>
    </row>
    <row r="1173" spans="1:8" s="4" customFormat="1" ht="12.75">
      <c r="A1173" s="5"/>
      <c r="B1173" s="5"/>
      <c r="C1173" s="5"/>
      <c r="D1173" s="5" t="s">
        <v>1038</v>
      </c>
      <c r="E1173" s="5"/>
      <c r="F1173" s="13" t="s">
        <v>1962</v>
      </c>
      <c r="G1173" s="12">
        <v>88679</v>
      </c>
      <c r="H1173" s="111">
        <v>88679</v>
      </c>
    </row>
    <row r="1174" spans="1:8" s="4" customFormat="1" ht="12.75">
      <c r="A1174" s="5"/>
      <c r="B1174" s="5"/>
      <c r="C1174" s="5"/>
      <c r="D1174" s="5"/>
      <c r="E1174" s="5" t="s">
        <v>933</v>
      </c>
      <c r="F1174" s="13" t="s">
        <v>2007</v>
      </c>
      <c r="G1174" s="12">
        <v>88679</v>
      </c>
      <c r="H1174" s="111">
        <v>88679</v>
      </c>
    </row>
    <row r="1175" spans="1:8" s="4" customFormat="1" ht="25.5">
      <c r="A1175" s="5"/>
      <c r="B1175" s="5"/>
      <c r="C1175" s="5"/>
      <c r="D1175" s="5" t="s">
        <v>966</v>
      </c>
      <c r="E1175" s="5"/>
      <c r="F1175" s="13" t="s">
        <v>204</v>
      </c>
      <c r="G1175" s="12">
        <v>120615</v>
      </c>
      <c r="H1175" s="111">
        <v>119628.37270000001</v>
      </c>
    </row>
    <row r="1176" spans="1:8" s="4" customFormat="1" ht="12.75">
      <c r="A1176" s="5"/>
      <c r="B1176" s="5"/>
      <c r="C1176" s="5"/>
      <c r="D1176" s="5" t="s">
        <v>1018</v>
      </c>
      <c r="E1176" s="5"/>
      <c r="F1176" s="13" t="s">
        <v>203</v>
      </c>
      <c r="G1176" s="12">
        <v>16724528</v>
      </c>
      <c r="H1176" s="111">
        <v>16355114</v>
      </c>
    </row>
    <row r="1177" spans="1:8" s="4" customFormat="1" ht="25.5">
      <c r="A1177" s="5"/>
      <c r="B1177" s="5"/>
      <c r="C1177" s="5"/>
      <c r="D1177" s="5" t="s">
        <v>1098</v>
      </c>
      <c r="E1177" s="5"/>
      <c r="F1177" s="13" t="s">
        <v>202</v>
      </c>
      <c r="G1177" s="12">
        <v>346369</v>
      </c>
      <c r="H1177" s="111">
        <v>345541.67099999997</v>
      </c>
    </row>
    <row r="1178" spans="1:8" s="4" customFormat="1" ht="25.5">
      <c r="A1178" s="5"/>
      <c r="B1178" s="5"/>
      <c r="C1178" s="5"/>
      <c r="D1178" s="5" t="s">
        <v>969</v>
      </c>
      <c r="E1178" s="5"/>
      <c r="F1178" s="13" t="s">
        <v>2008</v>
      </c>
      <c r="G1178" s="12">
        <v>153843</v>
      </c>
      <c r="H1178" s="111">
        <v>135097.34789999999</v>
      </c>
    </row>
    <row r="1179" spans="1:8" s="4" customFormat="1" ht="25.5">
      <c r="A1179" s="5"/>
      <c r="B1179" s="5"/>
      <c r="C1179" s="5"/>
      <c r="D1179" s="5" t="s">
        <v>1048</v>
      </c>
      <c r="E1179" s="5"/>
      <c r="F1179" s="13" t="s">
        <v>2009</v>
      </c>
      <c r="G1179" s="12">
        <v>408615</v>
      </c>
      <c r="H1179" s="111">
        <v>399285.20799999998</v>
      </c>
    </row>
    <row r="1180" spans="1:8" s="4" customFormat="1" ht="25.5">
      <c r="A1180" s="5"/>
      <c r="B1180" s="5"/>
      <c r="C1180" s="5"/>
      <c r="D1180" s="5" t="s">
        <v>972</v>
      </c>
      <c r="E1180" s="5"/>
      <c r="F1180" s="13" t="s">
        <v>205</v>
      </c>
      <c r="G1180" s="12">
        <v>30601</v>
      </c>
      <c r="H1180" s="111">
        <v>30063.82</v>
      </c>
    </row>
    <row r="1181" spans="1:8" s="4" customFormat="1" ht="25.5">
      <c r="A1181" s="5"/>
      <c r="B1181" s="5"/>
      <c r="C1181" s="5"/>
      <c r="D1181" s="5" t="s">
        <v>894</v>
      </c>
      <c r="E1181" s="5"/>
      <c r="F1181" s="13" t="s">
        <v>2010</v>
      </c>
      <c r="G1181" s="12">
        <v>2403587</v>
      </c>
      <c r="H1181" s="111">
        <v>2403587</v>
      </c>
    </row>
    <row r="1182" spans="1:8" s="4" customFormat="1" ht="89.25">
      <c r="A1182" s="5"/>
      <c r="B1182" s="5"/>
      <c r="C1182" s="5"/>
      <c r="D1182" s="5" t="s">
        <v>989</v>
      </c>
      <c r="E1182" s="5"/>
      <c r="F1182" s="13" t="s">
        <v>2011</v>
      </c>
      <c r="G1182" s="12">
        <v>58057</v>
      </c>
      <c r="H1182" s="111">
        <v>0</v>
      </c>
    </row>
    <row r="1183" spans="1:8" s="4" customFormat="1" ht="25.5">
      <c r="A1183" s="5"/>
      <c r="B1183" s="5"/>
      <c r="C1183" s="5"/>
      <c r="D1183" s="5" t="s">
        <v>876</v>
      </c>
      <c r="E1183" s="5"/>
      <c r="F1183" s="13" t="s">
        <v>900</v>
      </c>
      <c r="G1183" s="12">
        <v>321.89999999999998</v>
      </c>
      <c r="H1183" s="111">
        <v>321.798</v>
      </c>
    </row>
    <row r="1184" spans="1:8" s="4" customFormat="1" ht="51">
      <c r="A1184" s="5"/>
      <c r="B1184" s="5"/>
      <c r="C1184" s="5"/>
      <c r="D1184" s="5" t="s">
        <v>880</v>
      </c>
      <c r="E1184" s="5"/>
      <c r="F1184" s="13" t="s">
        <v>1936</v>
      </c>
      <c r="G1184" s="12">
        <v>9809</v>
      </c>
      <c r="H1184" s="111">
        <v>9809</v>
      </c>
    </row>
    <row r="1185" spans="1:8" s="4" customFormat="1" ht="25.5">
      <c r="A1185" s="107"/>
      <c r="B1185" s="107"/>
      <c r="C1185" s="107" t="s">
        <v>828</v>
      </c>
      <c r="D1185" s="107"/>
      <c r="E1185" s="107"/>
      <c r="F1185" s="108" t="s">
        <v>829</v>
      </c>
      <c r="G1185" s="109">
        <v>1605072.2</v>
      </c>
      <c r="H1185" s="110">
        <v>1577347.42</v>
      </c>
    </row>
    <row r="1186" spans="1:8" s="4" customFormat="1" ht="38.25">
      <c r="A1186" s="5"/>
      <c r="B1186" s="5"/>
      <c r="C1186" s="5"/>
      <c r="D1186" s="5" t="s">
        <v>878</v>
      </c>
      <c r="E1186" s="5"/>
      <c r="F1186" s="13" t="s">
        <v>206</v>
      </c>
      <c r="G1186" s="12">
        <v>1067721.6000000001</v>
      </c>
      <c r="H1186" s="111">
        <v>1065332.8521</v>
      </c>
    </row>
    <row r="1187" spans="1:8" s="4" customFormat="1" ht="12.75">
      <c r="A1187" s="5"/>
      <c r="B1187" s="5"/>
      <c r="C1187" s="5"/>
      <c r="D1187" s="5" t="s">
        <v>899</v>
      </c>
      <c r="E1187" s="5"/>
      <c r="F1187" s="13" t="s">
        <v>911</v>
      </c>
      <c r="G1187" s="12">
        <v>1260</v>
      </c>
      <c r="H1187" s="111">
        <v>1259.8969999999999</v>
      </c>
    </row>
    <row r="1188" spans="1:8" s="4" customFormat="1" ht="12.75">
      <c r="A1188" s="5"/>
      <c r="B1188" s="5"/>
      <c r="C1188" s="5"/>
      <c r="D1188" s="5" t="s">
        <v>1038</v>
      </c>
      <c r="E1188" s="5"/>
      <c r="F1188" s="13" t="s">
        <v>1073</v>
      </c>
      <c r="G1188" s="12">
        <v>103743.6</v>
      </c>
      <c r="H1188" s="111">
        <v>102457.3651</v>
      </c>
    </row>
    <row r="1189" spans="1:8" s="4" customFormat="1" ht="25.5">
      <c r="A1189" s="5"/>
      <c r="B1189" s="5"/>
      <c r="C1189" s="5"/>
      <c r="D1189" s="5" t="s">
        <v>1018</v>
      </c>
      <c r="E1189" s="5"/>
      <c r="F1189" s="13" t="s">
        <v>207</v>
      </c>
      <c r="G1189" s="12">
        <v>195</v>
      </c>
      <c r="H1189" s="111">
        <v>192.6583</v>
      </c>
    </row>
    <row r="1190" spans="1:8" s="4" customFormat="1" ht="38.25">
      <c r="A1190" s="5"/>
      <c r="B1190" s="5"/>
      <c r="C1190" s="5"/>
      <c r="D1190" s="5" t="s">
        <v>894</v>
      </c>
      <c r="E1190" s="5"/>
      <c r="F1190" s="13" t="s">
        <v>208</v>
      </c>
      <c r="G1190" s="12">
        <v>321793</v>
      </c>
      <c r="H1190" s="111">
        <v>315995.91769999999</v>
      </c>
    </row>
    <row r="1191" spans="1:8" s="4" customFormat="1" ht="51">
      <c r="A1191" s="5"/>
      <c r="B1191" s="5"/>
      <c r="C1191" s="5"/>
      <c r="D1191" s="5" t="s">
        <v>904</v>
      </c>
      <c r="E1191" s="5"/>
      <c r="F1191" s="13" t="s">
        <v>935</v>
      </c>
      <c r="G1191" s="12">
        <v>10501</v>
      </c>
      <c r="H1191" s="111">
        <v>10436.888999999999</v>
      </c>
    </row>
    <row r="1192" spans="1:8" s="4" customFormat="1" ht="51">
      <c r="A1192" s="5"/>
      <c r="B1192" s="5"/>
      <c r="C1192" s="5"/>
      <c r="D1192" s="5" t="s">
        <v>1063</v>
      </c>
      <c r="E1192" s="5"/>
      <c r="F1192" s="13" t="s">
        <v>129</v>
      </c>
      <c r="G1192" s="12">
        <v>18858</v>
      </c>
      <c r="H1192" s="111">
        <v>671.85</v>
      </c>
    </row>
    <row r="1193" spans="1:8" s="4" customFormat="1" ht="25.5">
      <c r="A1193" s="5"/>
      <c r="B1193" s="5"/>
      <c r="C1193" s="5"/>
      <c r="D1193" s="5" t="s">
        <v>923</v>
      </c>
      <c r="E1193" s="5"/>
      <c r="F1193" s="13" t="s">
        <v>924</v>
      </c>
      <c r="G1193" s="12">
        <v>81000</v>
      </c>
      <c r="H1193" s="111">
        <v>80999.9908</v>
      </c>
    </row>
    <row r="1194" spans="1:8" s="4" customFormat="1" ht="25.5">
      <c r="A1194" s="107"/>
      <c r="B1194" s="107"/>
      <c r="C1194" s="107" t="s">
        <v>9</v>
      </c>
      <c r="D1194" s="107"/>
      <c r="E1194" s="107"/>
      <c r="F1194" s="108" t="s">
        <v>10</v>
      </c>
      <c r="G1194" s="109">
        <v>255041</v>
      </c>
      <c r="H1194" s="110">
        <v>224533.603</v>
      </c>
    </row>
    <row r="1195" spans="1:8" s="4" customFormat="1" ht="25.5">
      <c r="A1195" s="5"/>
      <c r="B1195" s="5"/>
      <c r="C1195" s="5"/>
      <c r="D1195" s="5" t="s">
        <v>894</v>
      </c>
      <c r="E1195" s="5"/>
      <c r="F1195" s="13" t="s">
        <v>2012</v>
      </c>
      <c r="G1195" s="12">
        <v>255041</v>
      </c>
      <c r="H1195" s="111">
        <v>224533.603</v>
      </c>
    </row>
    <row r="1196" spans="1:8" s="4" customFormat="1" ht="12.75">
      <c r="A1196" s="5"/>
      <c r="B1196" s="5"/>
      <c r="C1196" s="5"/>
      <c r="D1196" s="5"/>
      <c r="E1196" s="5" t="s">
        <v>1018</v>
      </c>
      <c r="F1196" s="13" t="s">
        <v>663</v>
      </c>
      <c r="G1196" s="12">
        <v>255041</v>
      </c>
      <c r="H1196" s="111">
        <v>224533.603</v>
      </c>
    </row>
    <row r="1197" spans="1:8" s="4" customFormat="1" ht="25.5">
      <c r="A1197" s="107"/>
      <c r="B1197" s="107"/>
      <c r="C1197" s="107" t="s">
        <v>844</v>
      </c>
      <c r="D1197" s="107"/>
      <c r="E1197" s="107"/>
      <c r="F1197" s="108" t="s">
        <v>845</v>
      </c>
      <c r="G1197" s="109">
        <v>1254805</v>
      </c>
      <c r="H1197" s="110">
        <v>1245076.0867999999</v>
      </c>
    </row>
    <row r="1198" spans="1:8" s="4" customFormat="1" ht="38.25">
      <c r="A1198" s="5"/>
      <c r="B1198" s="5"/>
      <c r="C1198" s="5"/>
      <c r="D1198" s="5" t="s">
        <v>878</v>
      </c>
      <c r="E1198" s="5"/>
      <c r="F1198" s="13" t="s">
        <v>206</v>
      </c>
      <c r="G1198" s="12">
        <v>1130470</v>
      </c>
      <c r="H1198" s="111">
        <v>1129658.5519000001</v>
      </c>
    </row>
    <row r="1199" spans="1:8" s="4" customFormat="1" ht="25.5">
      <c r="A1199" s="5"/>
      <c r="B1199" s="5"/>
      <c r="C1199" s="5"/>
      <c r="D1199" s="5" t="s">
        <v>1041</v>
      </c>
      <c r="E1199" s="5"/>
      <c r="F1199" s="13" t="s">
        <v>207</v>
      </c>
      <c r="G1199" s="12">
        <v>31091</v>
      </c>
      <c r="H1199" s="111">
        <v>30794.281500000001</v>
      </c>
    </row>
    <row r="1200" spans="1:8" s="4" customFormat="1" ht="25.5">
      <c r="A1200" s="5"/>
      <c r="B1200" s="5"/>
      <c r="C1200" s="5"/>
      <c r="D1200" s="5" t="s">
        <v>975</v>
      </c>
      <c r="E1200" s="5"/>
      <c r="F1200" s="13" t="s">
        <v>2013</v>
      </c>
      <c r="G1200" s="12">
        <v>77553</v>
      </c>
      <c r="H1200" s="111">
        <v>69484.604399999997</v>
      </c>
    </row>
    <row r="1201" spans="1:8" s="4" customFormat="1" ht="12.75">
      <c r="A1201" s="5"/>
      <c r="B1201" s="5"/>
      <c r="C1201" s="5"/>
      <c r="D1201" s="5"/>
      <c r="E1201" s="5" t="s">
        <v>1018</v>
      </c>
      <c r="F1201" s="13" t="s">
        <v>663</v>
      </c>
      <c r="G1201" s="12">
        <v>31658</v>
      </c>
      <c r="H1201" s="111">
        <v>31657.19915</v>
      </c>
    </row>
    <row r="1202" spans="1:8" s="4" customFormat="1" ht="12.75">
      <c r="A1202" s="5"/>
      <c r="B1202" s="5"/>
      <c r="C1202" s="5"/>
      <c r="D1202" s="5"/>
      <c r="E1202" s="5" t="s">
        <v>1048</v>
      </c>
      <c r="F1202" s="13" t="s">
        <v>1143</v>
      </c>
      <c r="G1202" s="12">
        <v>30938</v>
      </c>
      <c r="H1202" s="111">
        <v>30937.999199999998</v>
      </c>
    </row>
    <row r="1203" spans="1:8" s="4" customFormat="1" ht="12.75">
      <c r="A1203" s="5"/>
      <c r="B1203" s="5"/>
      <c r="C1203" s="5"/>
      <c r="D1203" s="5" t="s">
        <v>981</v>
      </c>
      <c r="E1203" s="5"/>
      <c r="F1203" s="13" t="s">
        <v>1073</v>
      </c>
      <c r="G1203" s="12">
        <v>15691</v>
      </c>
      <c r="H1203" s="111">
        <v>15138.648999999999</v>
      </c>
    </row>
    <row r="1204" spans="1:8" s="4" customFormat="1" ht="25.5">
      <c r="A1204" s="107"/>
      <c r="B1204" s="107"/>
      <c r="C1204" s="107" t="s">
        <v>192</v>
      </c>
      <c r="D1204" s="107"/>
      <c r="E1204" s="107"/>
      <c r="F1204" s="108" t="s">
        <v>193</v>
      </c>
      <c r="G1204" s="109">
        <v>5095132.7</v>
      </c>
      <c r="H1204" s="110">
        <v>5065899.9425999997</v>
      </c>
    </row>
    <row r="1205" spans="1:8" s="4" customFormat="1" ht="38.25">
      <c r="A1205" s="5"/>
      <c r="B1205" s="5"/>
      <c r="C1205" s="5"/>
      <c r="D1205" s="5" t="s">
        <v>878</v>
      </c>
      <c r="E1205" s="5"/>
      <c r="F1205" s="13" t="s">
        <v>206</v>
      </c>
      <c r="G1205" s="12">
        <v>4584362.9000000004</v>
      </c>
      <c r="H1205" s="111">
        <v>4571941.2755000005</v>
      </c>
    </row>
    <row r="1206" spans="1:8" s="4" customFormat="1" ht="25.5">
      <c r="A1206" s="5"/>
      <c r="B1206" s="5"/>
      <c r="C1206" s="5"/>
      <c r="D1206" s="5" t="s">
        <v>1018</v>
      </c>
      <c r="E1206" s="5"/>
      <c r="F1206" s="13" t="s">
        <v>207</v>
      </c>
      <c r="G1206" s="12">
        <v>224462.7</v>
      </c>
      <c r="H1206" s="111">
        <v>217831.23149999999</v>
      </c>
    </row>
    <row r="1207" spans="1:8" s="4" customFormat="1" ht="12.75">
      <c r="A1207" s="5"/>
      <c r="B1207" s="5"/>
      <c r="C1207" s="5"/>
      <c r="D1207" s="5" t="s">
        <v>1098</v>
      </c>
      <c r="E1207" s="5"/>
      <c r="F1207" s="13" t="s">
        <v>911</v>
      </c>
      <c r="G1207" s="12">
        <v>7851</v>
      </c>
      <c r="H1207" s="111">
        <v>7456.3990000000003</v>
      </c>
    </row>
    <row r="1208" spans="1:8" s="4" customFormat="1" ht="12.75">
      <c r="A1208" s="5"/>
      <c r="B1208" s="5"/>
      <c r="C1208" s="5"/>
      <c r="D1208" s="5" t="s">
        <v>958</v>
      </c>
      <c r="E1208" s="5"/>
      <c r="F1208" s="13" t="s">
        <v>1073</v>
      </c>
      <c r="G1208" s="12">
        <v>275071.7</v>
      </c>
      <c r="H1208" s="111">
        <v>265286.72659999999</v>
      </c>
    </row>
    <row r="1209" spans="1:8" s="4" customFormat="1" ht="51">
      <c r="A1209" s="5"/>
      <c r="B1209" s="5"/>
      <c r="C1209" s="5"/>
      <c r="D1209" s="5" t="s">
        <v>904</v>
      </c>
      <c r="E1209" s="5"/>
      <c r="F1209" s="13" t="s">
        <v>935</v>
      </c>
      <c r="G1209" s="12">
        <v>3224.4</v>
      </c>
      <c r="H1209" s="111">
        <v>3224.31</v>
      </c>
    </row>
    <row r="1210" spans="1:8" s="4" customFormat="1" ht="38.25">
      <c r="A1210" s="5"/>
      <c r="B1210" s="5"/>
      <c r="C1210" s="5"/>
      <c r="D1210" s="5" t="s">
        <v>929</v>
      </c>
      <c r="E1210" s="5"/>
      <c r="F1210" s="13" t="s">
        <v>930</v>
      </c>
      <c r="G1210" s="12">
        <v>160</v>
      </c>
      <c r="H1210" s="111">
        <v>160</v>
      </c>
    </row>
    <row r="1211" spans="1:8" s="4" customFormat="1" ht="25.5">
      <c r="A1211" s="107"/>
      <c r="B1211" s="107"/>
      <c r="C1211" s="107" t="s">
        <v>733</v>
      </c>
      <c r="D1211" s="107"/>
      <c r="E1211" s="107"/>
      <c r="F1211" s="108" t="s">
        <v>734</v>
      </c>
      <c r="G1211" s="109">
        <v>172402</v>
      </c>
      <c r="H1211" s="110">
        <v>172401.3</v>
      </c>
    </row>
    <row r="1212" spans="1:8" s="4" customFormat="1" ht="38.25">
      <c r="A1212" s="5"/>
      <c r="B1212" s="5"/>
      <c r="C1212" s="5"/>
      <c r="D1212" s="5" t="s">
        <v>958</v>
      </c>
      <c r="E1212" s="5"/>
      <c r="F1212" s="13" t="s">
        <v>209</v>
      </c>
      <c r="G1212" s="12">
        <v>172402</v>
      </c>
      <c r="H1212" s="111">
        <v>172401.3</v>
      </c>
    </row>
    <row r="1213" spans="1:8" s="4" customFormat="1" ht="12.75">
      <c r="A1213" s="103" t="s">
        <v>1169</v>
      </c>
      <c r="B1213" s="103"/>
      <c r="C1213" s="103"/>
      <c r="D1213" s="103"/>
      <c r="E1213" s="103"/>
      <c r="F1213" s="104" t="s">
        <v>210</v>
      </c>
      <c r="G1213" s="105">
        <v>427857525</v>
      </c>
      <c r="H1213" s="106">
        <v>409092786.4698</v>
      </c>
    </row>
    <row r="1214" spans="1:8" s="4" customFormat="1" ht="12.75">
      <c r="A1214" s="103"/>
      <c r="B1214" s="103" t="s">
        <v>1159</v>
      </c>
      <c r="C1214" s="103"/>
      <c r="D1214" s="103"/>
      <c r="E1214" s="103"/>
      <c r="F1214" s="104" t="s">
        <v>211</v>
      </c>
      <c r="G1214" s="105">
        <v>171400179</v>
      </c>
      <c r="H1214" s="106">
        <v>157129355.57929999</v>
      </c>
    </row>
    <row r="1215" spans="1:8" s="4" customFormat="1" ht="25.5">
      <c r="A1215" s="107"/>
      <c r="B1215" s="107"/>
      <c r="C1215" s="107" t="s">
        <v>936</v>
      </c>
      <c r="D1215" s="107"/>
      <c r="E1215" s="107"/>
      <c r="F1215" s="108" t="s">
        <v>937</v>
      </c>
      <c r="G1215" s="109">
        <v>19843.2</v>
      </c>
      <c r="H1215" s="110">
        <v>19673.021000000001</v>
      </c>
    </row>
    <row r="1216" spans="1:8" s="4" customFormat="1" ht="38.25">
      <c r="A1216" s="5"/>
      <c r="B1216" s="5"/>
      <c r="C1216" s="5"/>
      <c r="D1216" s="5" t="s">
        <v>1038</v>
      </c>
      <c r="E1216" s="5"/>
      <c r="F1216" s="13" t="s">
        <v>212</v>
      </c>
      <c r="G1216" s="12">
        <v>19843.2</v>
      </c>
      <c r="H1216" s="111">
        <v>19673.021000000001</v>
      </c>
    </row>
    <row r="1217" spans="1:8" s="4" customFormat="1" ht="12.75">
      <c r="A1217" s="107"/>
      <c r="B1217" s="107"/>
      <c r="C1217" s="107" t="s">
        <v>1140</v>
      </c>
      <c r="D1217" s="107"/>
      <c r="E1217" s="107"/>
      <c r="F1217" s="108" t="s">
        <v>1141</v>
      </c>
      <c r="G1217" s="109">
        <v>2700000</v>
      </c>
      <c r="H1217" s="110">
        <v>2700000</v>
      </c>
    </row>
    <row r="1218" spans="1:8" s="4" customFormat="1" ht="25.5">
      <c r="A1218" s="5"/>
      <c r="B1218" s="5"/>
      <c r="C1218" s="5"/>
      <c r="D1218" s="5" t="s">
        <v>780</v>
      </c>
      <c r="E1218" s="5"/>
      <c r="F1218" s="13" t="s">
        <v>2014</v>
      </c>
      <c r="G1218" s="12">
        <v>2700000</v>
      </c>
      <c r="H1218" s="111">
        <v>2700000</v>
      </c>
    </row>
    <row r="1219" spans="1:8" s="4" customFormat="1" ht="25.5">
      <c r="A1219" s="107"/>
      <c r="B1219" s="107"/>
      <c r="C1219" s="107" t="s">
        <v>213</v>
      </c>
      <c r="D1219" s="107"/>
      <c r="E1219" s="107"/>
      <c r="F1219" s="108" t="s">
        <v>214</v>
      </c>
      <c r="G1219" s="109">
        <v>3716466</v>
      </c>
      <c r="H1219" s="110">
        <v>3625253.5196000002</v>
      </c>
    </row>
    <row r="1220" spans="1:8" s="4" customFormat="1" ht="25.5">
      <c r="A1220" s="5"/>
      <c r="B1220" s="5"/>
      <c r="C1220" s="5"/>
      <c r="D1220" s="5" t="s">
        <v>966</v>
      </c>
      <c r="E1220" s="5"/>
      <c r="F1220" s="13" t="s">
        <v>215</v>
      </c>
      <c r="G1220" s="12">
        <v>3716466</v>
      </c>
      <c r="H1220" s="111">
        <v>3625253.5196000002</v>
      </c>
    </row>
    <row r="1221" spans="1:8" s="4" customFormat="1" ht="12.75">
      <c r="A1221" s="5"/>
      <c r="B1221" s="5"/>
      <c r="C1221" s="5"/>
      <c r="D1221" s="5"/>
      <c r="E1221" s="5" t="s">
        <v>1018</v>
      </c>
      <c r="F1221" s="13" t="s">
        <v>663</v>
      </c>
      <c r="G1221" s="12">
        <v>2700000</v>
      </c>
      <c r="H1221" s="111">
        <v>2699388.2489999998</v>
      </c>
    </row>
    <row r="1222" spans="1:8" s="4" customFormat="1" ht="12.75">
      <c r="A1222" s="5"/>
      <c r="B1222" s="5"/>
      <c r="C1222" s="5"/>
      <c r="D1222" s="5"/>
      <c r="E1222" s="5" t="s">
        <v>1048</v>
      </c>
      <c r="F1222" s="13" t="s">
        <v>1143</v>
      </c>
      <c r="G1222" s="12">
        <v>1016466</v>
      </c>
      <c r="H1222" s="111">
        <v>925865.27058999997</v>
      </c>
    </row>
    <row r="1223" spans="1:8" s="4" customFormat="1" ht="25.5">
      <c r="A1223" s="107"/>
      <c r="B1223" s="107"/>
      <c r="C1223" s="107" t="s">
        <v>569</v>
      </c>
      <c r="D1223" s="107"/>
      <c r="E1223" s="107"/>
      <c r="F1223" s="108" t="s">
        <v>570</v>
      </c>
      <c r="G1223" s="109">
        <v>43279724.799999997</v>
      </c>
      <c r="H1223" s="110">
        <v>39548482.125299998</v>
      </c>
    </row>
    <row r="1224" spans="1:8" s="4" customFormat="1" ht="25.5">
      <c r="A1224" s="5"/>
      <c r="B1224" s="5"/>
      <c r="C1224" s="5"/>
      <c r="D1224" s="5" t="s">
        <v>1098</v>
      </c>
      <c r="E1224" s="5"/>
      <c r="F1224" s="13" t="s">
        <v>216</v>
      </c>
      <c r="G1224" s="12">
        <v>12972699</v>
      </c>
      <c r="H1224" s="111">
        <v>12314377.3234</v>
      </c>
    </row>
    <row r="1225" spans="1:8" s="4" customFormat="1" ht="12.75">
      <c r="A1225" s="5"/>
      <c r="B1225" s="5"/>
      <c r="C1225" s="5"/>
      <c r="D1225" s="5"/>
      <c r="E1225" s="5" t="s">
        <v>1018</v>
      </c>
      <c r="F1225" s="13" t="s">
        <v>663</v>
      </c>
      <c r="G1225" s="12">
        <v>3680000</v>
      </c>
      <c r="H1225" s="111">
        <v>3025798.4885</v>
      </c>
    </row>
    <row r="1226" spans="1:8" s="4" customFormat="1" ht="12.75">
      <c r="A1226" s="5"/>
      <c r="B1226" s="5"/>
      <c r="C1226" s="5"/>
      <c r="D1226" s="5"/>
      <c r="E1226" s="5" t="s">
        <v>1041</v>
      </c>
      <c r="F1226" s="13" t="s">
        <v>217</v>
      </c>
      <c r="G1226" s="12">
        <v>8442000</v>
      </c>
      <c r="H1226" s="111">
        <v>8437879.9158999994</v>
      </c>
    </row>
    <row r="1227" spans="1:8" s="4" customFormat="1" ht="12.75">
      <c r="A1227" s="5"/>
      <c r="B1227" s="5"/>
      <c r="C1227" s="5"/>
      <c r="D1227" s="5"/>
      <c r="E1227" s="5" t="s">
        <v>1048</v>
      </c>
      <c r="F1227" s="13" t="s">
        <v>1143</v>
      </c>
      <c r="G1227" s="12">
        <v>850699</v>
      </c>
      <c r="H1227" s="111">
        <v>850698.91899999999</v>
      </c>
    </row>
    <row r="1228" spans="1:8" s="4" customFormat="1" ht="25.5">
      <c r="A1228" s="5"/>
      <c r="B1228" s="5"/>
      <c r="C1228" s="5"/>
      <c r="D1228" s="5" t="s">
        <v>955</v>
      </c>
      <c r="E1228" s="5"/>
      <c r="F1228" s="13" t="s">
        <v>215</v>
      </c>
      <c r="G1228" s="12">
        <v>17923854</v>
      </c>
      <c r="H1228" s="111">
        <v>16312206.2629</v>
      </c>
    </row>
    <row r="1229" spans="1:8" s="4" customFormat="1" ht="12.75">
      <c r="A1229" s="5"/>
      <c r="B1229" s="5"/>
      <c r="C1229" s="5"/>
      <c r="D1229" s="5"/>
      <c r="E1229" s="5" t="s">
        <v>1018</v>
      </c>
      <c r="F1229" s="13" t="s">
        <v>663</v>
      </c>
      <c r="G1229" s="12">
        <v>12383321</v>
      </c>
      <c r="H1229" s="111">
        <v>10905169.825200001</v>
      </c>
    </row>
    <row r="1230" spans="1:8" s="4" customFormat="1" ht="12.75">
      <c r="A1230" s="5"/>
      <c r="B1230" s="5"/>
      <c r="C1230" s="5"/>
      <c r="D1230" s="5"/>
      <c r="E1230" s="5" t="s">
        <v>1048</v>
      </c>
      <c r="F1230" s="13" t="s">
        <v>1143</v>
      </c>
      <c r="G1230" s="12">
        <v>5540533</v>
      </c>
      <c r="H1230" s="111">
        <v>5407036.4376999997</v>
      </c>
    </row>
    <row r="1231" spans="1:8" s="4" customFormat="1" ht="12.75">
      <c r="A1231" s="5"/>
      <c r="B1231" s="5"/>
      <c r="C1231" s="5"/>
      <c r="D1231" s="5" t="s">
        <v>894</v>
      </c>
      <c r="E1231" s="5"/>
      <c r="F1231" s="13" t="s">
        <v>218</v>
      </c>
      <c r="G1231" s="12">
        <v>0</v>
      </c>
      <c r="H1231" s="111">
        <v>0</v>
      </c>
    </row>
    <row r="1232" spans="1:8" s="4" customFormat="1" ht="12.75">
      <c r="A1232" s="5"/>
      <c r="B1232" s="5"/>
      <c r="C1232" s="5"/>
      <c r="D1232" s="5" t="s">
        <v>975</v>
      </c>
      <c r="E1232" s="5"/>
      <c r="F1232" s="13" t="s">
        <v>219</v>
      </c>
      <c r="G1232" s="12">
        <v>12383171.800000001</v>
      </c>
      <c r="H1232" s="111">
        <v>10921898.539000001</v>
      </c>
    </row>
    <row r="1233" spans="1:8" s="4" customFormat="1" ht="12.75">
      <c r="A1233" s="5"/>
      <c r="B1233" s="5"/>
      <c r="C1233" s="5"/>
      <c r="D1233" s="5"/>
      <c r="E1233" s="5" t="s">
        <v>1041</v>
      </c>
      <c r="F1233" s="13" t="s">
        <v>217</v>
      </c>
      <c r="G1233" s="12">
        <v>2090000</v>
      </c>
      <c r="H1233" s="111">
        <v>1259710.605</v>
      </c>
    </row>
    <row r="1234" spans="1:8" s="4" customFormat="1" ht="12.75">
      <c r="A1234" s="5"/>
      <c r="B1234" s="5"/>
      <c r="C1234" s="5"/>
      <c r="D1234" s="5"/>
      <c r="E1234" s="5" t="s">
        <v>1048</v>
      </c>
      <c r="F1234" s="13" t="s">
        <v>1143</v>
      </c>
      <c r="G1234" s="12">
        <v>10293171.800000001</v>
      </c>
      <c r="H1234" s="111">
        <v>9662187.9339000005</v>
      </c>
    </row>
    <row r="1235" spans="1:8" s="4" customFormat="1" ht="25.5">
      <c r="A1235" s="107"/>
      <c r="B1235" s="107"/>
      <c r="C1235" s="107" t="s">
        <v>220</v>
      </c>
      <c r="D1235" s="107"/>
      <c r="E1235" s="107"/>
      <c r="F1235" s="108" t="s">
        <v>221</v>
      </c>
      <c r="G1235" s="109">
        <v>5414405.7999999998</v>
      </c>
      <c r="H1235" s="110">
        <v>5291244.9746000003</v>
      </c>
    </row>
    <row r="1236" spans="1:8" s="4" customFormat="1" ht="25.5">
      <c r="A1236" s="5"/>
      <c r="B1236" s="5"/>
      <c r="C1236" s="5"/>
      <c r="D1236" s="5" t="s">
        <v>878</v>
      </c>
      <c r="E1236" s="5"/>
      <c r="F1236" s="13" t="s">
        <v>222</v>
      </c>
      <c r="G1236" s="12">
        <v>135618</v>
      </c>
      <c r="H1236" s="111">
        <v>135317.05619999999</v>
      </c>
    </row>
    <row r="1237" spans="1:8" s="4" customFormat="1" ht="12.75">
      <c r="A1237" s="5"/>
      <c r="B1237" s="5"/>
      <c r="C1237" s="5"/>
      <c r="D1237" s="5" t="s">
        <v>899</v>
      </c>
      <c r="E1237" s="5"/>
      <c r="F1237" s="13" t="s">
        <v>227</v>
      </c>
      <c r="G1237" s="12">
        <v>27843</v>
      </c>
      <c r="H1237" s="111">
        <v>27842.464</v>
      </c>
    </row>
    <row r="1238" spans="1:8" s="4" customFormat="1" ht="38.25">
      <c r="A1238" s="5"/>
      <c r="B1238" s="5"/>
      <c r="C1238" s="5"/>
      <c r="D1238" s="5" t="s">
        <v>889</v>
      </c>
      <c r="E1238" s="5"/>
      <c r="F1238" s="13" t="s">
        <v>223</v>
      </c>
      <c r="G1238" s="12">
        <v>4513232</v>
      </c>
      <c r="H1238" s="111">
        <v>4390541.0154999997</v>
      </c>
    </row>
    <row r="1239" spans="1:8" s="4" customFormat="1" ht="25.5">
      <c r="A1239" s="5"/>
      <c r="B1239" s="5"/>
      <c r="C1239" s="5"/>
      <c r="D1239" s="5" t="s">
        <v>891</v>
      </c>
      <c r="E1239" s="5"/>
      <c r="F1239" s="13" t="s">
        <v>224</v>
      </c>
      <c r="G1239" s="12">
        <v>270629</v>
      </c>
      <c r="H1239" s="111">
        <v>270629</v>
      </c>
    </row>
    <row r="1240" spans="1:8" s="4" customFormat="1" ht="12.75">
      <c r="A1240" s="5"/>
      <c r="B1240" s="5"/>
      <c r="C1240" s="5"/>
      <c r="D1240" s="5" t="s">
        <v>966</v>
      </c>
      <c r="E1240" s="5"/>
      <c r="F1240" s="13" t="s">
        <v>1073</v>
      </c>
      <c r="G1240" s="12">
        <v>3591</v>
      </c>
      <c r="H1240" s="111">
        <v>3422.748</v>
      </c>
    </row>
    <row r="1241" spans="1:8" s="4" customFormat="1" ht="51">
      <c r="A1241" s="5"/>
      <c r="B1241" s="5"/>
      <c r="C1241" s="5"/>
      <c r="D1241" s="5" t="s">
        <v>904</v>
      </c>
      <c r="E1241" s="5"/>
      <c r="F1241" s="13" t="s">
        <v>935</v>
      </c>
      <c r="G1241" s="12">
        <v>1724.1</v>
      </c>
      <c r="H1241" s="111">
        <v>1724.0618999999999</v>
      </c>
    </row>
    <row r="1242" spans="1:8" s="4" customFormat="1" ht="25.5">
      <c r="A1242" s="5"/>
      <c r="B1242" s="5"/>
      <c r="C1242" s="5"/>
      <c r="D1242" s="5" t="s">
        <v>927</v>
      </c>
      <c r="E1242" s="5"/>
      <c r="F1242" s="13" t="s">
        <v>928</v>
      </c>
      <c r="G1242" s="12">
        <v>32307.7</v>
      </c>
      <c r="H1242" s="111">
        <v>32307.629000000001</v>
      </c>
    </row>
    <row r="1243" spans="1:8" s="4" customFormat="1" ht="25.5">
      <c r="A1243" s="5"/>
      <c r="B1243" s="5"/>
      <c r="C1243" s="5"/>
      <c r="D1243" s="5" t="s">
        <v>923</v>
      </c>
      <c r="E1243" s="5"/>
      <c r="F1243" s="13" t="s">
        <v>924</v>
      </c>
      <c r="G1243" s="12">
        <v>429461</v>
      </c>
      <c r="H1243" s="111">
        <v>429461</v>
      </c>
    </row>
    <row r="1244" spans="1:8" s="4" customFormat="1" ht="38.25">
      <c r="A1244" s="107"/>
      <c r="B1244" s="107"/>
      <c r="C1244" s="107" t="s">
        <v>571</v>
      </c>
      <c r="D1244" s="107"/>
      <c r="E1244" s="107"/>
      <c r="F1244" s="108" t="s">
        <v>572</v>
      </c>
      <c r="G1244" s="109">
        <v>4044635</v>
      </c>
      <c r="H1244" s="110">
        <v>3970842.2538000001</v>
      </c>
    </row>
    <row r="1245" spans="1:8" s="4" customFormat="1" ht="38.25">
      <c r="A1245" s="5"/>
      <c r="B1245" s="5"/>
      <c r="C1245" s="5"/>
      <c r="D1245" s="5" t="s">
        <v>885</v>
      </c>
      <c r="E1245" s="5"/>
      <c r="F1245" s="13" t="s">
        <v>225</v>
      </c>
      <c r="G1245" s="12">
        <v>682941.6</v>
      </c>
      <c r="H1245" s="111">
        <v>657816.06499999994</v>
      </c>
    </row>
    <row r="1246" spans="1:8" s="4" customFormat="1" ht="25.5">
      <c r="A1246" s="5"/>
      <c r="B1246" s="5"/>
      <c r="C1246" s="5"/>
      <c r="D1246" s="5" t="s">
        <v>887</v>
      </c>
      <c r="E1246" s="5"/>
      <c r="F1246" s="13" t="s">
        <v>224</v>
      </c>
      <c r="G1246" s="12">
        <v>1009385.2</v>
      </c>
      <c r="H1246" s="111">
        <v>998830.90509999997</v>
      </c>
    </row>
    <row r="1247" spans="1:8" s="4" customFormat="1" ht="12.75">
      <c r="A1247" s="5"/>
      <c r="B1247" s="5"/>
      <c r="C1247" s="5"/>
      <c r="D1247" s="5" t="s">
        <v>899</v>
      </c>
      <c r="E1247" s="5"/>
      <c r="F1247" s="13" t="s">
        <v>226</v>
      </c>
      <c r="G1247" s="12">
        <v>960915.7</v>
      </c>
      <c r="H1247" s="111">
        <v>945928.73129999998</v>
      </c>
    </row>
    <row r="1248" spans="1:8" s="4" customFormat="1" ht="12.75">
      <c r="A1248" s="5"/>
      <c r="B1248" s="5"/>
      <c r="C1248" s="5"/>
      <c r="D1248" s="5"/>
      <c r="E1248" s="5" t="s">
        <v>1048</v>
      </c>
      <c r="F1248" s="13" t="s">
        <v>1143</v>
      </c>
      <c r="G1248" s="12">
        <v>960915.7</v>
      </c>
      <c r="H1248" s="111">
        <v>945928.73140000005</v>
      </c>
    </row>
    <row r="1249" spans="1:8" s="4" customFormat="1" ht="12.75">
      <c r="A1249" s="5"/>
      <c r="B1249" s="5"/>
      <c r="C1249" s="5"/>
      <c r="D1249" s="5" t="s">
        <v>889</v>
      </c>
      <c r="E1249" s="5"/>
      <c r="F1249" s="13" t="s">
        <v>227</v>
      </c>
      <c r="G1249" s="12">
        <v>51225.9</v>
      </c>
      <c r="H1249" s="111">
        <v>31283.631399999998</v>
      </c>
    </row>
    <row r="1250" spans="1:8" s="4" customFormat="1" ht="38.25">
      <c r="A1250" s="5"/>
      <c r="B1250" s="5"/>
      <c r="C1250" s="5"/>
      <c r="D1250" s="5" t="s">
        <v>891</v>
      </c>
      <c r="E1250" s="5"/>
      <c r="F1250" s="13" t="s">
        <v>2015</v>
      </c>
      <c r="G1250" s="12">
        <v>54491</v>
      </c>
      <c r="H1250" s="111">
        <v>54440.99</v>
      </c>
    </row>
    <row r="1251" spans="1:8" s="4" customFormat="1" ht="12.75">
      <c r="A1251" s="5"/>
      <c r="B1251" s="5"/>
      <c r="C1251" s="5"/>
      <c r="D1251" s="5" t="s">
        <v>1038</v>
      </c>
      <c r="E1251" s="5"/>
      <c r="F1251" s="13" t="s">
        <v>2016</v>
      </c>
      <c r="G1251" s="12">
        <v>1124219</v>
      </c>
      <c r="H1251" s="111">
        <v>1124218.703</v>
      </c>
    </row>
    <row r="1252" spans="1:8" s="4" customFormat="1" ht="12.75">
      <c r="A1252" s="5"/>
      <c r="B1252" s="5"/>
      <c r="C1252" s="5"/>
      <c r="D1252" s="5"/>
      <c r="E1252" s="5" t="s">
        <v>1018</v>
      </c>
      <c r="F1252" s="13" t="s">
        <v>663</v>
      </c>
      <c r="G1252" s="12">
        <v>550906</v>
      </c>
      <c r="H1252" s="111">
        <v>550905.70299999998</v>
      </c>
    </row>
    <row r="1253" spans="1:8" s="4" customFormat="1" ht="12.75">
      <c r="A1253" s="5"/>
      <c r="B1253" s="5"/>
      <c r="C1253" s="5"/>
      <c r="D1253" s="5"/>
      <c r="E1253" s="5" t="s">
        <v>1048</v>
      </c>
      <c r="F1253" s="13" t="s">
        <v>1143</v>
      </c>
      <c r="G1253" s="12">
        <v>573313</v>
      </c>
      <c r="H1253" s="111">
        <v>573313</v>
      </c>
    </row>
    <row r="1254" spans="1:8" s="4" customFormat="1" ht="25.5">
      <c r="A1254" s="5"/>
      <c r="B1254" s="5"/>
      <c r="C1254" s="5"/>
      <c r="D1254" s="5" t="s">
        <v>987</v>
      </c>
      <c r="E1254" s="5"/>
      <c r="F1254" s="13" t="s">
        <v>228</v>
      </c>
      <c r="G1254" s="12">
        <v>161456.6</v>
      </c>
      <c r="H1254" s="111">
        <v>158323.228</v>
      </c>
    </row>
    <row r="1255" spans="1:8" s="4" customFormat="1" ht="25.5">
      <c r="A1255" s="107"/>
      <c r="B1255" s="107"/>
      <c r="C1255" s="107" t="s">
        <v>507</v>
      </c>
      <c r="D1255" s="107"/>
      <c r="E1255" s="107"/>
      <c r="F1255" s="108" t="s">
        <v>508</v>
      </c>
      <c r="G1255" s="109">
        <v>884918</v>
      </c>
      <c r="H1255" s="110">
        <v>270403.261</v>
      </c>
    </row>
    <row r="1256" spans="1:8" s="4" customFormat="1" ht="25.5">
      <c r="A1256" s="5"/>
      <c r="B1256" s="5"/>
      <c r="C1256" s="5"/>
      <c r="D1256" s="5" t="s">
        <v>972</v>
      </c>
      <c r="E1256" s="5"/>
      <c r="F1256" s="13" t="s">
        <v>2017</v>
      </c>
      <c r="G1256" s="12">
        <v>884918</v>
      </c>
      <c r="H1256" s="111">
        <v>270403.261</v>
      </c>
    </row>
    <row r="1257" spans="1:8" s="4" customFormat="1" ht="25.5">
      <c r="A1257" s="107"/>
      <c r="B1257" s="107"/>
      <c r="C1257" s="107" t="s">
        <v>731</v>
      </c>
      <c r="D1257" s="107"/>
      <c r="E1257" s="107"/>
      <c r="F1257" s="108" t="s">
        <v>732</v>
      </c>
      <c r="G1257" s="109">
        <v>9207141.4000000004</v>
      </c>
      <c r="H1257" s="110">
        <v>8834855.9195000008</v>
      </c>
    </row>
    <row r="1258" spans="1:8" s="4" customFormat="1" ht="25.5">
      <c r="A1258" s="5"/>
      <c r="B1258" s="5"/>
      <c r="C1258" s="5"/>
      <c r="D1258" s="5" t="s">
        <v>887</v>
      </c>
      <c r="E1258" s="5"/>
      <c r="F1258" s="13" t="s">
        <v>216</v>
      </c>
      <c r="G1258" s="12">
        <v>3706664</v>
      </c>
      <c r="H1258" s="111">
        <v>3589541.0617999998</v>
      </c>
    </row>
    <row r="1259" spans="1:8" s="4" customFormat="1" ht="12.75">
      <c r="A1259" s="5"/>
      <c r="B1259" s="5"/>
      <c r="C1259" s="5"/>
      <c r="D1259" s="5"/>
      <c r="E1259" s="5" t="s">
        <v>1018</v>
      </c>
      <c r="F1259" s="13" t="s">
        <v>663</v>
      </c>
      <c r="G1259" s="12">
        <v>2244203</v>
      </c>
      <c r="H1259" s="111">
        <v>2135883.5189999999</v>
      </c>
    </row>
    <row r="1260" spans="1:8" s="4" customFormat="1" ht="12.75">
      <c r="A1260" s="5"/>
      <c r="B1260" s="5"/>
      <c r="C1260" s="5"/>
      <c r="D1260" s="5"/>
      <c r="E1260" s="5" t="s">
        <v>1041</v>
      </c>
      <c r="F1260" s="13" t="s">
        <v>217</v>
      </c>
      <c r="G1260" s="12">
        <v>466253</v>
      </c>
      <c r="H1260" s="111">
        <v>466253</v>
      </c>
    </row>
    <row r="1261" spans="1:8" s="4" customFormat="1" ht="12.75">
      <c r="A1261" s="5"/>
      <c r="B1261" s="5"/>
      <c r="C1261" s="5"/>
      <c r="D1261" s="5"/>
      <c r="E1261" s="5" t="s">
        <v>1048</v>
      </c>
      <c r="F1261" s="13" t="s">
        <v>1143</v>
      </c>
      <c r="G1261" s="12">
        <v>996208</v>
      </c>
      <c r="H1261" s="111">
        <v>987404.54280000005</v>
      </c>
    </row>
    <row r="1262" spans="1:8" s="4" customFormat="1" ht="25.5">
      <c r="A1262" s="5"/>
      <c r="B1262" s="5"/>
      <c r="C1262" s="5"/>
      <c r="D1262" s="5" t="s">
        <v>899</v>
      </c>
      <c r="E1262" s="5"/>
      <c r="F1262" s="13" t="s">
        <v>229</v>
      </c>
      <c r="G1262" s="12">
        <v>4664966.4000000004</v>
      </c>
      <c r="H1262" s="111">
        <v>4626113.2927999999</v>
      </c>
    </row>
    <row r="1263" spans="1:8" s="4" customFormat="1" ht="12.75">
      <c r="A1263" s="5"/>
      <c r="B1263" s="5"/>
      <c r="C1263" s="5"/>
      <c r="D1263" s="5"/>
      <c r="E1263" s="5" t="s">
        <v>1018</v>
      </c>
      <c r="F1263" s="13" t="s">
        <v>663</v>
      </c>
      <c r="G1263" s="12">
        <v>3175867</v>
      </c>
      <c r="H1263" s="111">
        <v>3164737.1131000002</v>
      </c>
    </row>
    <row r="1264" spans="1:8" s="4" customFormat="1" ht="12.75">
      <c r="A1264" s="5"/>
      <c r="B1264" s="5"/>
      <c r="C1264" s="5"/>
      <c r="D1264" s="5"/>
      <c r="E1264" s="5" t="s">
        <v>1048</v>
      </c>
      <c r="F1264" s="13" t="s">
        <v>1143</v>
      </c>
      <c r="G1264" s="12">
        <v>1489099.4</v>
      </c>
      <c r="H1264" s="111">
        <v>1461376.1795999999</v>
      </c>
    </row>
    <row r="1265" spans="1:8" s="4" customFormat="1" ht="25.5">
      <c r="A1265" s="5"/>
      <c r="B1265" s="5"/>
      <c r="C1265" s="5"/>
      <c r="D1265" s="5" t="s">
        <v>894</v>
      </c>
      <c r="E1265" s="5"/>
      <c r="F1265" s="13" t="s">
        <v>2018</v>
      </c>
      <c r="G1265" s="12">
        <v>383502</v>
      </c>
      <c r="H1265" s="111">
        <v>181848.9296</v>
      </c>
    </row>
    <row r="1266" spans="1:8" s="4" customFormat="1" ht="12.75">
      <c r="A1266" s="5"/>
      <c r="B1266" s="5"/>
      <c r="C1266" s="5"/>
      <c r="D1266" s="5"/>
      <c r="E1266" s="5" t="s">
        <v>1018</v>
      </c>
      <c r="F1266" s="13" t="s">
        <v>663</v>
      </c>
      <c r="G1266" s="12">
        <v>358202</v>
      </c>
      <c r="H1266" s="111">
        <v>156548.9296</v>
      </c>
    </row>
    <row r="1267" spans="1:8" s="4" customFormat="1" ht="12.75">
      <c r="A1267" s="5"/>
      <c r="B1267" s="5"/>
      <c r="C1267" s="5"/>
      <c r="D1267" s="5"/>
      <c r="E1267" s="5" t="s">
        <v>1048</v>
      </c>
      <c r="F1267" s="13" t="s">
        <v>1143</v>
      </c>
      <c r="G1267" s="12">
        <v>25300</v>
      </c>
      <c r="H1267" s="111">
        <v>25300</v>
      </c>
    </row>
    <row r="1268" spans="1:8" s="4" customFormat="1" ht="12.75">
      <c r="A1268" s="5"/>
      <c r="B1268" s="5"/>
      <c r="C1268" s="5"/>
      <c r="D1268" s="5" t="s">
        <v>975</v>
      </c>
      <c r="E1268" s="5"/>
      <c r="F1268" s="13" t="s">
        <v>219</v>
      </c>
      <c r="G1268" s="12">
        <v>436139</v>
      </c>
      <c r="H1268" s="111">
        <v>421532.62300000002</v>
      </c>
    </row>
    <row r="1269" spans="1:8" s="4" customFormat="1" ht="12.75">
      <c r="A1269" s="5"/>
      <c r="B1269" s="5"/>
      <c r="C1269" s="5"/>
      <c r="D1269" s="5"/>
      <c r="E1269" s="5" t="s">
        <v>1041</v>
      </c>
      <c r="F1269" s="13" t="s">
        <v>217</v>
      </c>
      <c r="G1269" s="12">
        <v>423863</v>
      </c>
      <c r="H1269" s="111">
        <v>409256.62300000002</v>
      </c>
    </row>
    <row r="1270" spans="1:8" s="4" customFormat="1" ht="12.75">
      <c r="A1270" s="5"/>
      <c r="B1270" s="5"/>
      <c r="C1270" s="5"/>
      <c r="D1270" s="5"/>
      <c r="E1270" s="5" t="s">
        <v>1048</v>
      </c>
      <c r="F1270" s="13" t="s">
        <v>1143</v>
      </c>
      <c r="G1270" s="12">
        <v>12276</v>
      </c>
      <c r="H1270" s="111">
        <v>12276</v>
      </c>
    </row>
    <row r="1271" spans="1:8" s="4" customFormat="1" ht="12.75">
      <c r="A1271" s="5"/>
      <c r="B1271" s="5"/>
      <c r="C1271" s="5"/>
      <c r="D1271" s="5" t="s">
        <v>956</v>
      </c>
      <c r="E1271" s="5"/>
      <c r="F1271" s="13" t="s">
        <v>218</v>
      </c>
      <c r="G1271" s="12">
        <v>15870</v>
      </c>
      <c r="H1271" s="111">
        <v>15820.0124</v>
      </c>
    </row>
    <row r="1272" spans="1:8" s="4" customFormat="1" ht="12.75">
      <c r="A1272" s="5"/>
      <c r="B1272" s="5"/>
      <c r="C1272" s="5"/>
      <c r="D1272" s="5"/>
      <c r="E1272" s="5" t="s">
        <v>1048</v>
      </c>
      <c r="F1272" s="13" t="s">
        <v>1143</v>
      </c>
      <c r="G1272" s="12">
        <v>15870</v>
      </c>
      <c r="H1272" s="111">
        <v>15820.0124</v>
      </c>
    </row>
    <row r="1273" spans="1:8" s="4" customFormat="1" ht="25.5">
      <c r="A1273" s="107"/>
      <c r="B1273" s="107"/>
      <c r="C1273" s="107" t="s">
        <v>733</v>
      </c>
      <c r="D1273" s="107"/>
      <c r="E1273" s="107"/>
      <c r="F1273" s="108" t="s">
        <v>734</v>
      </c>
      <c r="G1273" s="109">
        <v>92082690.799999997</v>
      </c>
      <c r="H1273" s="110">
        <v>83800025.956100002</v>
      </c>
    </row>
    <row r="1274" spans="1:8" s="4" customFormat="1" ht="25.5">
      <c r="A1274" s="5"/>
      <c r="B1274" s="5"/>
      <c r="C1274" s="5"/>
      <c r="D1274" s="5" t="s">
        <v>887</v>
      </c>
      <c r="E1274" s="5"/>
      <c r="F1274" s="13" t="s">
        <v>216</v>
      </c>
      <c r="G1274" s="12">
        <v>19510020.300000001</v>
      </c>
      <c r="H1274" s="111">
        <v>18483703.381999999</v>
      </c>
    </row>
    <row r="1275" spans="1:8" s="4" customFormat="1" ht="12.75">
      <c r="A1275" s="5"/>
      <c r="B1275" s="5"/>
      <c r="C1275" s="5"/>
      <c r="D1275" s="5"/>
      <c r="E1275" s="5" t="s">
        <v>1018</v>
      </c>
      <c r="F1275" s="13" t="s">
        <v>663</v>
      </c>
      <c r="G1275" s="12">
        <v>9120640</v>
      </c>
      <c r="H1275" s="111">
        <v>8677796.8441000003</v>
      </c>
    </row>
    <row r="1276" spans="1:8" s="4" customFormat="1" ht="12.75">
      <c r="A1276" s="5"/>
      <c r="B1276" s="5"/>
      <c r="C1276" s="5"/>
      <c r="D1276" s="5"/>
      <c r="E1276" s="5" t="s">
        <v>1041</v>
      </c>
      <c r="F1276" s="13" t="s">
        <v>217</v>
      </c>
      <c r="G1276" s="12">
        <v>578000</v>
      </c>
      <c r="H1276" s="111">
        <v>336553.37199999997</v>
      </c>
    </row>
    <row r="1277" spans="1:8" s="4" customFormat="1" ht="12.75">
      <c r="A1277" s="5"/>
      <c r="B1277" s="5"/>
      <c r="C1277" s="5"/>
      <c r="D1277" s="5"/>
      <c r="E1277" s="5" t="s">
        <v>1048</v>
      </c>
      <c r="F1277" s="13" t="s">
        <v>1143</v>
      </c>
      <c r="G1277" s="12">
        <v>9811380.3000000007</v>
      </c>
      <c r="H1277" s="111">
        <v>9469353.1658999994</v>
      </c>
    </row>
    <row r="1278" spans="1:8" s="4" customFormat="1" ht="25.5">
      <c r="A1278" s="5"/>
      <c r="B1278" s="5"/>
      <c r="C1278" s="5"/>
      <c r="D1278" s="5" t="s">
        <v>899</v>
      </c>
      <c r="E1278" s="5"/>
      <c r="F1278" s="13" t="s">
        <v>215</v>
      </c>
      <c r="G1278" s="12">
        <v>41632697.200000003</v>
      </c>
      <c r="H1278" s="111">
        <v>38851745.400700003</v>
      </c>
    </row>
    <row r="1279" spans="1:8" s="4" customFormat="1" ht="12.75">
      <c r="A1279" s="5"/>
      <c r="B1279" s="5"/>
      <c r="C1279" s="5"/>
      <c r="D1279" s="5"/>
      <c r="E1279" s="5" t="s">
        <v>1018</v>
      </c>
      <c r="F1279" s="13" t="s">
        <v>663</v>
      </c>
      <c r="G1279" s="12">
        <v>36466672.700000003</v>
      </c>
      <c r="H1279" s="111">
        <v>33928456.700599998</v>
      </c>
    </row>
    <row r="1280" spans="1:8" s="4" customFormat="1" ht="12.75">
      <c r="A1280" s="5"/>
      <c r="B1280" s="5"/>
      <c r="C1280" s="5"/>
      <c r="D1280" s="5"/>
      <c r="E1280" s="5" t="s">
        <v>1048</v>
      </c>
      <c r="F1280" s="13" t="s">
        <v>1143</v>
      </c>
      <c r="G1280" s="12">
        <v>5166024.5</v>
      </c>
      <c r="H1280" s="111">
        <v>4923288.7</v>
      </c>
    </row>
    <row r="1281" spans="1:8" s="4" customFormat="1" ht="12.75">
      <c r="A1281" s="5"/>
      <c r="B1281" s="5"/>
      <c r="C1281" s="5"/>
      <c r="D1281" s="5" t="s">
        <v>975</v>
      </c>
      <c r="E1281" s="5"/>
      <c r="F1281" s="13" t="s">
        <v>219</v>
      </c>
      <c r="G1281" s="12">
        <v>23004849.300000001</v>
      </c>
      <c r="H1281" s="111">
        <v>19578942.3748</v>
      </c>
    </row>
    <row r="1282" spans="1:8" s="4" customFormat="1" ht="12.75">
      <c r="A1282" s="5"/>
      <c r="B1282" s="5"/>
      <c r="C1282" s="5"/>
      <c r="D1282" s="5"/>
      <c r="E1282" s="5" t="s">
        <v>1041</v>
      </c>
      <c r="F1282" s="13" t="s">
        <v>217</v>
      </c>
      <c r="G1282" s="12">
        <v>19543276.300000001</v>
      </c>
      <c r="H1282" s="111">
        <v>16389058.20967</v>
      </c>
    </row>
    <row r="1283" spans="1:8" s="4" customFormat="1" ht="12.75">
      <c r="A1283" s="5"/>
      <c r="B1283" s="5"/>
      <c r="C1283" s="5"/>
      <c r="D1283" s="5"/>
      <c r="E1283" s="5" t="s">
        <v>1048</v>
      </c>
      <c r="F1283" s="13" t="s">
        <v>1143</v>
      </c>
      <c r="G1283" s="12">
        <v>3461573</v>
      </c>
      <c r="H1283" s="111">
        <v>3189884.1650999999</v>
      </c>
    </row>
    <row r="1284" spans="1:8" s="4" customFormat="1" ht="12.75">
      <c r="A1284" s="5"/>
      <c r="B1284" s="5"/>
      <c r="C1284" s="5"/>
      <c r="D1284" s="5" t="s">
        <v>956</v>
      </c>
      <c r="E1284" s="5"/>
      <c r="F1284" s="13" t="s">
        <v>218</v>
      </c>
      <c r="G1284" s="12">
        <v>3961052</v>
      </c>
      <c r="H1284" s="111">
        <v>3953598.9994999999</v>
      </c>
    </row>
    <row r="1285" spans="1:8" s="4" customFormat="1" ht="12.75">
      <c r="A1285" s="5"/>
      <c r="B1285" s="5"/>
      <c r="C1285" s="5"/>
      <c r="D1285" s="5"/>
      <c r="E1285" s="5" t="s">
        <v>1041</v>
      </c>
      <c r="F1285" s="13" t="s">
        <v>217</v>
      </c>
      <c r="G1285" s="12">
        <v>3916599</v>
      </c>
      <c r="H1285" s="111">
        <v>3916598.9994999999</v>
      </c>
    </row>
    <row r="1286" spans="1:8" s="4" customFormat="1" ht="12.75">
      <c r="A1286" s="5"/>
      <c r="B1286" s="5"/>
      <c r="C1286" s="5"/>
      <c r="D1286" s="5"/>
      <c r="E1286" s="5" t="s">
        <v>1048</v>
      </c>
      <c r="F1286" s="13" t="s">
        <v>1143</v>
      </c>
      <c r="G1286" s="12">
        <v>44453</v>
      </c>
      <c r="H1286" s="111">
        <v>37000</v>
      </c>
    </row>
    <row r="1287" spans="1:8" s="4" customFormat="1" ht="25.5">
      <c r="A1287" s="5"/>
      <c r="B1287" s="5"/>
      <c r="C1287" s="5"/>
      <c r="D1287" s="5" t="s">
        <v>939</v>
      </c>
      <c r="E1287" s="5"/>
      <c r="F1287" s="13" t="s">
        <v>2018</v>
      </c>
      <c r="G1287" s="12">
        <v>3194328</v>
      </c>
      <c r="H1287" s="111">
        <v>2152295.0861</v>
      </c>
    </row>
    <row r="1288" spans="1:8" s="4" customFormat="1" ht="12.75">
      <c r="A1288" s="5"/>
      <c r="B1288" s="5"/>
      <c r="C1288" s="5"/>
      <c r="D1288" s="5"/>
      <c r="E1288" s="5" t="s">
        <v>1018</v>
      </c>
      <c r="F1288" s="13" t="s">
        <v>663</v>
      </c>
      <c r="G1288" s="12">
        <v>3166920</v>
      </c>
      <c r="H1288" s="111">
        <v>2125431.6880999999</v>
      </c>
    </row>
    <row r="1289" spans="1:8" s="4" customFormat="1" ht="12.75">
      <c r="A1289" s="5"/>
      <c r="B1289" s="5"/>
      <c r="C1289" s="5"/>
      <c r="D1289" s="5"/>
      <c r="E1289" s="5" t="s">
        <v>1048</v>
      </c>
      <c r="F1289" s="13" t="s">
        <v>1143</v>
      </c>
      <c r="G1289" s="12">
        <v>27408</v>
      </c>
      <c r="H1289" s="111">
        <v>26863.398000000001</v>
      </c>
    </row>
    <row r="1290" spans="1:8" s="4" customFormat="1" ht="25.5">
      <c r="A1290" s="5"/>
      <c r="B1290" s="5"/>
      <c r="C1290" s="5"/>
      <c r="D1290" s="5" t="s">
        <v>793</v>
      </c>
      <c r="E1290" s="5"/>
      <c r="F1290" s="13" t="s">
        <v>2019</v>
      </c>
      <c r="G1290" s="12">
        <v>779744</v>
      </c>
      <c r="H1290" s="111">
        <v>779740.71299999999</v>
      </c>
    </row>
    <row r="1291" spans="1:8" s="4" customFormat="1" ht="38.25">
      <c r="A1291" s="107"/>
      <c r="B1291" s="107"/>
      <c r="C1291" s="107" t="s">
        <v>689</v>
      </c>
      <c r="D1291" s="107"/>
      <c r="E1291" s="107"/>
      <c r="F1291" s="108" t="s">
        <v>735</v>
      </c>
      <c r="G1291" s="109">
        <v>9239672</v>
      </c>
      <c r="H1291" s="110">
        <v>8258261.5193999996</v>
      </c>
    </row>
    <row r="1292" spans="1:8" s="4" customFormat="1" ht="25.5">
      <c r="A1292" s="5"/>
      <c r="B1292" s="5"/>
      <c r="C1292" s="5"/>
      <c r="D1292" s="5" t="s">
        <v>887</v>
      </c>
      <c r="E1292" s="5"/>
      <c r="F1292" s="13" t="s">
        <v>216</v>
      </c>
      <c r="G1292" s="12">
        <v>7180065.9000000004</v>
      </c>
      <c r="H1292" s="111">
        <v>6804275.9100000001</v>
      </c>
    </row>
    <row r="1293" spans="1:8" s="4" customFormat="1" ht="12.75">
      <c r="A1293" s="5"/>
      <c r="B1293" s="5"/>
      <c r="C1293" s="5"/>
      <c r="D1293" s="5"/>
      <c r="E1293" s="5" t="s">
        <v>1018</v>
      </c>
      <c r="F1293" s="13" t="s">
        <v>663</v>
      </c>
      <c r="G1293" s="12">
        <v>2889677</v>
      </c>
      <c r="H1293" s="111">
        <v>2605902.4580000001</v>
      </c>
    </row>
    <row r="1294" spans="1:8" s="4" customFormat="1" ht="12.75">
      <c r="A1294" s="5"/>
      <c r="B1294" s="5"/>
      <c r="C1294" s="5"/>
      <c r="D1294" s="5"/>
      <c r="E1294" s="5" t="s">
        <v>1041</v>
      </c>
      <c r="F1294" s="13" t="s">
        <v>217</v>
      </c>
      <c r="G1294" s="12">
        <v>2905427</v>
      </c>
      <c r="H1294" s="111">
        <v>2820738.9235</v>
      </c>
    </row>
    <row r="1295" spans="1:8" s="4" customFormat="1" ht="12.75">
      <c r="A1295" s="5"/>
      <c r="B1295" s="5"/>
      <c r="C1295" s="5"/>
      <c r="D1295" s="5"/>
      <c r="E1295" s="5" t="s">
        <v>1048</v>
      </c>
      <c r="F1295" s="13" t="s">
        <v>1143</v>
      </c>
      <c r="G1295" s="12">
        <v>1384961.9</v>
      </c>
      <c r="H1295" s="111">
        <v>1377634.5285</v>
      </c>
    </row>
    <row r="1296" spans="1:8" s="4" customFormat="1" ht="25.5">
      <c r="A1296" s="5"/>
      <c r="B1296" s="5"/>
      <c r="C1296" s="5"/>
      <c r="D1296" s="5" t="s">
        <v>899</v>
      </c>
      <c r="E1296" s="5"/>
      <c r="F1296" s="13" t="s">
        <v>229</v>
      </c>
      <c r="G1296" s="12">
        <v>428775.1</v>
      </c>
      <c r="H1296" s="111">
        <v>427172.33299999998</v>
      </c>
    </row>
    <row r="1297" spans="1:8" s="4" customFormat="1" ht="12.75">
      <c r="A1297" s="5"/>
      <c r="B1297" s="5"/>
      <c r="C1297" s="5"/>
      <c r="D1297" s="5"/>
      <c r="E1297" s="5" t="s">
        <v>1018</v>
      </c>
      <c r="F1297" s="13" t="s">
        <v>663</v>
      </c>
      <c r="G1297" s="12">
        <v>261358.1</v>
      </c>
      <c r="H1297" s="111">
        <v>261330.08300000001</v>
      </c>
    </row>
    <row r="1298" spans="1:8" s="4" customFormat="1" ht="12.75">
      <c r="A1298" s="5"/>
      <c r="B1298" s="5"/>
      <c r="C1298" s="5"/>
      <c r="D1298" s="5"/>
      <c r="E1298" s="5" t="s">
        <v>1048</v>
      </c>
      <c r="F1298" s="13" t="s">
        <v>1143</v>
      </c>
      <c r="G1298" s="12">
        <v>167417</v>
      </c>
      <c r="H1298" s="111">
        <v>165842.25</v>
      </c>
    </row>
    <row r="1299" spans="1:8" s="4" customFormat="1" ht="25.5">
      <c r="A1299" s="5"/>
      <c r="B1299" s="5"/>
      <c r="C1299" s="5"/>
      <c r="D1299" s="5" t="s">
        <v>894</v>
      </c>
      <c r="E1299" s="5"/>
      <c r="F1299" s="13" t="s">
        <v>2018</v>
      </c>
      <c r="G1299" s="12">
        <v>1519345</v>
      </c>
      <c r="H1299" s="111">
        <v>915328.11640000006</v>
      </c>
    </row>
    <row r="1300" spans="1:8" s="4" customFormat="1" ht="12.75">
      <c r="A1300" s="5"/>
      <c r="B1300" s="5"/>
      <c r="C1300" s="5"/>
      <c r="D1300" s="5"/>
      <c r="E1300" s="5" t="s">
        <v>1018</v>
      </c>
      <c r="F1300" s="13" t="s">
        <v>663</v>
      </c>
      <c r="G1300" s="12">
        <v>1513579</v>
      </c>
      <c r="H1300" s="111">
        <v>909562.11640000006</v>
      </c>
    </row>
    <row r="1301" spans="1:8" s="4" customFormat="1" ht="12.75">
      <c r="A1301" s="5"/>
      <c r="B1301" s="5"/>
      <c r="C1301" s="5"/>
      <c r="D1301" s="5"/>
      <c r="E1301" s="5" t="s">
        <v>1048</v>
      </c>
      <c r="F1301" s="13" t="s">
        <v>1143</v>
      </c>
      <c r="G1301" s="12">
        <v>5766</v>
      </c>
      <c r="H1301" s="111">
        <v>5766</v>
      </c>
    </row>
    <row r="1302" spans="1:8" s="4" customFormat="1" ht="12.75">
      <c r="A1302" s="5"/>
      <c r="B1302" s="5"/>
      <c r="C1302" s="5"/>
      <c r="D1302" s="5" t="s">
        <v>975</v>
      </c>
      <c r="E1302" s="5"/>
      <c r="F1302" s="13" t="s">
        <v>219</v>
      </c>
      <c r="G1302" s="12">
        <v>111486</v>
      </c>
      <c r="H1302" s="111">
        <v>111485.16</v>
      </c>
    </row>
    <row r="1303" spans="1:8" s="4" customFormat="1" ht="12.75">
      <c r="A1303" s="5"/>
      <c r="B1303" s="5"/>
      <c r="C1303" s="5"/>
      <c r="D1303" s="5"/>
      <c r="E1303" s="5" t="s">
        <v>1041</v>
      </c>
      <c r="F1303" s="13" t="s">
        <v>217</v>
      </c>
      <c r="G1303" s="12">
        <v>111486</v>
      </c>
      <c r="H1303" s="111">
        <v>111485.16</v>
      </c>
    </row>
    <row r="1304" spans="1:8" s="4" customFormat="1" ht="25.5">
      <c r="A1304" s="107"/>
      <c r="B1304" s="107"/>
      <c r="C1304" s="107" t="s">
        <v>455</v>
      </c>
      <c r="D1304" s="107"/>
      <c r="E1304" s="107"/>
      <c r="F1304" s="108" t="s">
        <v>456</v>
      </c>
      <c r="G1304" s="109">
        <v>824</v>
      </c>
      <c r="H1304" s="110">
        <v>571.87699999999995</v>
      </c>
    </row>
    <row r="1305" spans="1:8" s="4" customFormat="1" ht="25.5">
      <c r="A1305" s="5"/>
      <c r="B1305" s="5"/>
      <c r="C1305" s="5"/>
      <c r="D1305" s="5" t="s">
        <v>972</v>
      </c>
      <c r="E1305" s="5"/>
      <c r="F1305" s="13" t="s">
        <v>2017</v>
      </c>
      <c r="G1305" s="12">
        <v>824</v>
      </c>
      <c r="H1305" s="111">
        <v>571.87699999999995</v>
      </c>
    </row>
    <row r="1306" spans="1:8" s="4" customFormat="1" ht="12.75">
      <c r="A1306" s="107"/>
      <c r="B1306" s="107"/>
      <c r="C1306" s="107" t="s">
        <v>2020</v>
      </c>
      <c r="D1306" s="107"/>
      <c r="E1306" s="107"/>
      <c r="F1306" s="108" t="s">
        <v>2021</v>
      </c>
      <c r="G1306" s="109">
        <v>4740</v>
      </c>
      <c r="H1306" s="110">
        <v>4623.692</v>
      </c>
    </row>
    <row r="1307" spans="1:8" s="4" customFormat="1" ht="25.5">
      <c r="A1307" s="5"/>
      <c r="B1307" s="5"/>
      <c r="C1307" s="5"/>
      <c r="D1307" s="5" t="s">
        <v>878</v>
      </c>
      <c r="E1307" s="5"/>
      <c r="F1307" s="13" t="s">
        <v>2022</v>
      </c>
      <c r="G1307" s="12">
        <v>4440</v>
      </c>
      <c r="H1307" s="111">
        <v>4323.692</v>
      </c>
    </row>
    <row r="1308" spans="1:8" s="4" customFormat="1" ht="12.75">
      <c r="A1308" s="5"/>
      <c r="B1308" s="5"/>
      <c r="C1308" s="5"/>
      <c r="D1308" s="5" t="s">
        <v>889</v>
      </c>
      <c r="E1308" s="5"/>
      <c r="F1308" s="13" t="s">
        <v>1073</v>
      </c>
      <c r="G1308" s="12">
        <v>300</v>
      </c>
      <c r="H1308" s="111">
        <v>300</v>
      </c>
    </row>
    <row r="1309" spans="1:8" s="4" customFormat="1" ht="25.5">
      <c r="A1309" s="107"/>
      <c r="B1309" s="107"/>
      <c r="C1309" s="107" t="s">
        <v>230</v>
      </c>
      <c r="D1309" s="107"/>
      <c r="E1309" s="107"/>
      <c r="F1309" s="108" t="s">
        <v>231</v>
      </c>
      <c r="G1309" s="109">
        <v>805118</v>
      </c>
      <c r="H1309" s="110">
        <v>805117.46</v>
      </c>
    </row>
    <row r="1310" spans="1:8" s="4" customFormat="1" ht="25.5">
      <c r="A1310" s="5"/>
      <c r="B1310" s="5"/>
      <c r="C1310" s="5"/>
      <c r="D1310" s="5" t="s">
        <v>1038</v>
      </c>
      <c r="E1310" s="5"/>
      <c r="F1310" s="13" t="s">
        <v>2023</v>
      </c>
      <c r="G1310" s="12">
        <v>560000</v>
      </c>
      <c r="H1310" s="111">
        <v>560000</v>
      </c>
    </row>
    <row r="1311" spans="1:8" s="4" customFormat="1" ht="25.5">
      <c r="A1311" s="5"/>
      <c r="B1311" s="5"/>
      <c r="C1311" s="5"/>
      <c r="D1311" s="5" t="s">
        <v>981</v>
      </c>
      <c r="E1311" s="5"/>
      <c r="F1311" s="13" t="s">
        <v>2024</v>
      </c>
      <c r="G1311" s="12">
        <v>245118</v>
      </c>
      <c r="H1311" s="111">
        <v>245117.46</v>
      </c>
    </row>
    <row r="1312" spans="1:8" s="4" customFormat="1" ht="12.75">
      <c r="A1312" s="103"/>
      <c r="B1312" s="103" t="s">
        <v>1165</v>
      </c>
      <c r="C1312" s="103"/>
      <c r="D1312" s="103"/>
      <c r="E1312" s="103"/>
      <c r="F1312" s="104" t="s">
        <v>232</v>
      </c>
      <c r="G1312" s="105">
        <v>178730843.59999999</v>
      </c>
      <c r="H1312" s="106">
        <v>174806925.41690001</v>
      </c>
    </row>
    <row r="1313" spans="1:8" s="4" customFormat="1" ht="25.5">
      <c r="A1313" s="107"/>
      <c r="B1313" s="107"/>
      <c r="C1313" s="107" t="s">
        <v>936</v>
      </c>
      <c r="D1313" s="107"/>
      <c r="E1313" s="107"/>
      <c r="F1313" s="108" t="s">
        <v>937</v>
      </c>
      <c r="G1313" s="109">
        <v>499836.8</v>
      </c>
      <c r="H1313" s="110">
        <v>496102.42060000001</v>
      </c>
    </row>
    <row r="1314" spans="1:8" s="4" customFormat="1" ht="12.75">
      <c r="A1314" s="5"/>
      <c r="B1314" s="5"/>
      <c r="C1314" s="5"/>
      <c r="D1314" s="5" t="s">
        <v>969</v>
      </c>
      <c r="E1314" s="5"/>
      <c r="F1314" s="13" t="s">
        <v>233</v>
      </c>
      <c r="G1314" s="12">
        <v>499836.8</v>
      </c>
      <c r="H1314" s="111">
        <v>496102.42060000001</v>
      </c>
    </row>
    <row r="1315" spans="1:8" s="4" customFormat="1" ht="25.5">
      <c r="A1315" s="107"/>
      <c r="B1315" s="107"/>
      <c r="C1315" s="107" t="s">
        <v>235</v>
      </c>
      <c r="D1315" s="107"/>
      <c r="E1315" s="107"/>
      <c r="F1315" s="108" t="s">
        <v>236</v>
      </c>
      <c r="G1315" s="109">
        <v>26527</v>
      </c>
      <c r="H1315" s="110">
        <v>26523.6486</v>
      </c>
    </row>
    <row r="1316" spans="1:8" s="4" customFormat="1" ht="38.25">
      <c r="A1316" s="5"/>
      <c r="B1316" s="5"/>
      <c r="C1316" s="5"/>
      <c r="D1316" s="5" t="s">
        <v>1038</v>
      </c>
      <c r="E1316" s="5"/>
      <c r="F1316" s="13" t="s">
        <v>237</v>
      </c>
      <c r="G1316" s="12">
        <v>26527</v>
      </c>
      <c r="H1316" s="111">
        <v>26523.6486</v>
      </c>
    </row>
    <row r="1317" spans="1:8" s="4" customFormat="1" ht="12.75">
      <c r="A1317" s="5"/>
      <c r="B1317" s="5"/>
      <c r="C1317" s="5"/>
      <c r="D1317" s="5"/>
      <c r="E1317" s="5" t="s">
        <v>1048</v>
      </c>
      <c r="F1317" s="13" t="s">
        <v>1143</v>
      </c>
      <c r="G1317" s="12">
        <v>26527</v>
      </c>
      <c r="H1317" s="111">
        <v>26523.6486</v>
      </c>
    </row>
    <row r="1318" spans="1:8" s="4" customFormat="1" ht="12.75">
      <c r="A1318" s="107"/>
      <c r="B1318" s="107"/>
      <c r="C1318" s="107" t="s">
        <v>1140</v>
      </c>
      <c r="D1318" s="107"/>
      <c r="E1318" s="107"/>
      <c r="F1318" s="108" t="s">
        <v>1141</v>
      </c>
      <c r="G1318" s="109">
        <v>18396095</v>
      </c>
      <c r="H1318" s="110">
        <v>18349736.270399999</v>
      </c>
    </row>
    <row r="1319" spans="1:8" s="4" customFormat="1" ht="12.75">
      <c r="A1319" s="5"/>
      <c r="B1319" s="5"/>
      <c r="C1319" s="5"/>
      <c r="D1319" s="5" t="s">
        <v>690</v>
      </c>
      <c r="E1319" s="5"/>
      <c r="F1319" s="13" t="s">
        <v>239</v>
      </c>
      <c r="G1319" s="12">
        <v>1241540</v>
      </c>
      <c r="H1319" s="111">
        <v>1195181.2704</v>
      </c>
    </row>
    <row r="1320" spans="1:8" s="4" customFormat="1" ht="12.75">
      <c r="A1320" s="5"/>
      <c r="B1320" s="5"/>
      <c r="C1320" s="5"/>
      <c r="D1320" s="5"/>
      <c r="E1320" s="5" t="s">
        <v>1018</v>
      </c>
      <c r="F1320" s="13" t="s">
        <v>663</v>
      </c>
      <c r="G1320" s="12">
        <v>100325</v>
      </c>
      <c r="H1320" s="111">
        <v>95308.75</v>
      </c>
    </row>
    <row r="1321" spans="1:8" s="4" customFormat="1" ht="12.75">
      <c r="A1321" s="5"/>
      <c r="B1321" s="5"/>
      <c r="C1321" s="5"/>
      <c r="D1321" s="5"/>
      <c r="E1321" s="5" t="s">
        <v>1048</v>
      </c>
      <c r="F1321" s="13" t="s">
        <v>1143</v>
      </c>
      <c r="G1321" s="12">
        <v>1141215</v>
      </c>
      <c r="H1321" s="111">
        <v>1099872.52045</v>
      </c>
    </row>
    <row r="1322" spans="1:8" s="4" customFormat="1" ht="51">
      <c r="A1322" s="5"/>
      <c r="B1322" s="5"/>
      <c r="C1322" s="5"/>
      <c r="D1322" s="5" t="s">
        <v>660</v>
      </c>
      <c r="E1322" s="5"/>
      <c r="F1322" s="13" t="s">
        <v>2025</v>
      </c>
      <c r="G1322" s="12">
        <v>17154555</v>
      </c>
      <c r="H1322" s="111">
        <v>17154555</v>
      </c>
    </row>
    <row r="1323" spans="1:8" s="4" customFormat="1" ht="25.5">
      <c r="A1323" s="107"/>
      <c r="B1323" s="107"/>
      <c r="C1323" s="107" t="s">
        <v>242</v>
      </c>
      <c r="D1323" s="107"/>
      <c r="E1323" s="107"/>
      <c r="F1323" s="108" t="s">
        <v>2026</v>
      </c>
      <c r="G1323" s="109">
        <v>14021282.9</v>
      </c>
      <c r="H1323" s="110">
        <v>12912966.3408</v>
      </c>
    </row>
    <row r="1324" spans="1:8" s="4" customFormat="1" ht="38.25">
      <c r="A1324" s="5"/>
      <c r="B1324" s="5"/>
      <c r="C1324" s="5"/>
      <c r="D1324" s="5" t="s">
        <v>878</v>
      </c>
      <c r="E1324" s="5"/>
      <c r="F1324" s="13" t="s">
        <v>243</v>
      </c>
      <c r="G1324" s="12">
        <v>682672.3</v>
      </c>
      <c r="H1324" s="111">
        <v>679723.86029999994</v>
      </c>
    </row>
    <row r="1325" spans="1:8" s="4" customFormat="1" ht="12.75">
      <c r="A1325" s="5"/>
      <c r="B1325" s="5"/>
      <c r="C1325" s="5"/>
      <c r="D1325" s="5" t="s">
        <v>885</v>
      </c>
      <c r="E1325" s="5"/>
      <c r="F1325" s="13" t="s">
        <v>911</v>
      </c>
      <c r="G1325" s="12">
        <v>18730.3</v>
      </c>
      <c r="H1325" s="111">
        <v>18730.240000000002</v>
      </c>
    </row>
    <row r="1326" spans="1:8" s="4" customFormat="1" ht="12.75">
      <c r="A1326" s="5"/>
      <c r="B1326" s="5"/>
      <c r="C1326" s="5"/>
      <c r="D1326" s="5" t="s">
        <v>899</v>
      </c>
      <c r="E1326" s="5"/>
      <c r="F1326" s="13" t="s">
        <v>238</v>
      </c>
      <c r="G1326" s="12">
        <v>10088004</v>
      </c>
      <c r="H1326" s="111">
        <v>9312251.1325000003</v>
      </c>
    </row>
    <row r="1327" spans="1:8" s="4" customFormat="1" ht="12.75">
      <c r="A1327" s="5"/>
      <c r="B1327" s="5"/>
      <c r="C1327" s="5"/>
      <c r="D1327" s="5" t="s">
        <v>889</v>
      </c>
      <c r="E1327" s="5"/>
      <c r="F1327" s="13" t="s">
        <v>1073</v>
      </c>
      <c r="G1327" s="12">
        <v>33112.800000000003</v>
      </c>
      <c r="H1327" s="111">
        <v>32674.530999999999</v>
      </c>
    </row>
    <row r="1328" spans="1:8" s="4" customFormat="1" ht="25.5">
      <c r="A1328" s="5"/>
      <c r="B1328" s="5"/>
      <c r="C1328" s="5"/>
      <c r="D1328" s="5" t="s">
        <v>933</v>
      </c>
      <c r="E1328" s="5"/>
      <c r="F1328" s="13" t="s">
        <v>934</v>
      </c>
      <c r="G1328" s="12">
        <v>300000</v>
      </c>
      <c r="H1328" s="111">
        <v>299999.92</v>
      </c>
    </row>
    <row r="1329" spans="1:8" s="4" customFormat="1" ht="25.5">
      <c r="A1329" s="5"/>
      <c r="B1329" s="5"/>
      <c r="C1329" s="5"/>
      <c r="D1329" s="5" t="s">
        <v>927</v>
      </c>
      <c r="E1329" s="5"/>
      <c r="F1329" s="13" t="s">
        <v>928</v>
      </c>
      <c r="G1329" s="12">
        <v>100000</v>
      </c>
      <c r="H1329" s="111">
        <v>100000</v>
      </c>
    </row>
    <row r="1330" spans="1:8" s="4" customFormat="1" ht="51">
      <c r="A1330" s="5"/>
      <c r="B1330" s="5"/>
      <c r="C1330" s="5"/>
      <c r="D1330" s="5" t="s">
        <v>1063</v>
      </c>
      <c r="E1330" s="5"/>
      <c r="F1330" s="13" t="s">
        <v>129</v>
      </c>
      <c r="G1330" s="12">
        <v>241839</v>
      </c>
      <c r="H1330" s="111">
        <v>231920.18700000001</v>
      </c>
    </row>
    <row r="1331" spans="1:8" s="4" customFormat="1" ht="25.5">
      <c r="A1331" s="5"/>
      <c r="B1331" s="5"/>
      <c r="C1331" s="5"/>
      <c r="D1331" s="5" t="s">
        <v>923</v>
      </c>
      <c r="E1331" s="5"/>
      <c r="F1331" s="13" t="s">
        <v>924</v>
      </c>
      <c r="G1331" s="12">
        <v>2520496.5</v>
      </c>
      <c r="H1331" s="111">
        <v>2201239.781</v>
      </c>
    </row>
    <row r="1332" spans="1:8" s="4" customFormat="1" ht="38.25">
      <c r="A1332" s="5"/>
      <c r="B1332" s="5"/>
      <c r="C1332" s="5"/>
      <c r="D1332" s="5" t="s">
        <v>929</v>
      </c>
      <c r="E1332" s="5"/>
      <c r="F1332" s="13" t="s">
        <v>930</v>
      </c>
      <c r="G1332" s="12">
        <v>36428</v>
      </c>
      <c r="H1332" s="111">
        <v>36426.688999999998</v>
      </c>
    </row>
    <row r="1333" spans="1:8" s="4" customFormat="1" ht="25.5">
      <c r="A1333" s="107"/>
      <c r="B1333" s="107"/>
      <c r="C1333" s="107" t="s">
        <v>722</v>
      </c>
      <c r="D1333" s="107"/>
      <c r="E1333" s="107"/>
      <c r="F1333" s="108" t="s">
        <v>723</v>
      </c>
      <c r="G1333" s="109">
        <v>348450</v>
      </c>
      <c r="H1333" s="110">
        <v>348257.81300000002</v>
      </c>
    </row>
    <row r="1334" spans="1:8" s="4" customFormat="1" ht="12.75">
      <c r="A1334" s="5"/>
      <c r="B1334" s="5"/>
      <c r="C1334" s="5"/>
      <c r="D1334" s="5" t="s">
        <v>958</v>
      </c>
      <c r="E1334" s="5"/>
      <c r="F1334" s="13" t="s">
        <v>239</v>
      </c>
      <c r="G1334" s="12">
        <v>348450</v>
      </c>
      <c r="H1334" s="111">
        <v>348257.81300000002</v>
      </c>
    </row>
    <row r="1335" spans="1:8" s="4" customFormat="1" ht="12.75">
      <c r="A1335" s="5"/>
      <c r="B1335" s="5"/>
      <c r="C1335" s="5"/>
      <c r="D1335" s="5"/>
      <c r="E1335" s="5" t="s">
        <v>1048</v>
      </c>
      <c r="F1335" s="13" t="s">
        <v>1143</v>
      </c>
      <c r="G1335" s="12">
        <v>348450</v>
      </c>
      <c r="H1335" s="111">
        <v>348257.81300000002</v>
      </c>
    </row>
    <row r="1336" spans="1:8" s="4" customFormat="1" ht="38.25">
      <c r="A1336" s="107"/>
      <c r="B1336" s="107"/>
      <c r="C1336" s="107" t="s">
        <v>246</v>
      </c>
      <c r="D1336" s="107"/>
      <c r="E1336" s="107"/>
      <c r="F1336" s="108" t="s">
        <v>247</v>
      </c>
      <c r="G1336" s="109">
        <v>1811491</v>
      </c>
      <c r="H1336" s="110">
        <v>1667636.423</v>
      </c>
    </row>
    <row r="1337" spans="1:8" s="4" customFormat="1" ht="25.5">
      <c r="A1337" s="5"/>
      <c r="B1337" s="5"/>
      <c r="C1337" s="5"/>
      <c r="D1337" s="5" t="s">
        <v>969</v>
      </c>
      <c r="E1337" s="5"/>
      <c r="F1337" s="13" t="s">
        <v>248</v>
      </c>
      <c r="G1337" s="12">
        <v>1644376</v>
      </c>
      <c r="H1337" s="111">
        <v>1500521.4680000001</v>
      </c>
    </row>
    <row r="1338" spans="1:8" s="4" customFormat="1" ht="25.5">
      <c r="A1338" s="5"/>
      <c r="B1338" s="5"/>
      <c r="C1338" s="5"/>
      <c r="D1338" s="5" t="s">
        <v>1048</v>
      </c>
      <c r="E1338" s="5"/>
      <c r="F1338" s="13" t="s">
        <v>249</v>
      </c>
      <c r="G1338" s="12">
        <v>167115</v>
      </c>
      <c r="H1338" s="111">
        <v>167114.95499999999</v>
      </c>
    </row>
    <row r="1339" spans="1:8" s="4" customFormat="1" ht="12.75">
      <c r="A1339" s="5"/>
      <c r="B1339" s="5"/>
      <c r="C1339" s="5"/>
      <c r="D1339" s="5"/>
      <c r="E1339" s="5" t="s">
        <v>1048</v>
      </c>
      <c r="F1339" s="13" t="s">
        <v>1143</v>
      </c>
      <c r="G1339" s="12">
        <v>167115</v>
      </c>
      <c r="H1339" s="111">
        <v>167114.95499999999</v>
      </c>
    </row>
    <row r="1340" spans="1:8" s="4" customFormat="1" ht="25.5">
      <c r="A1340" s="107"/>
      <c r="B1340" s="107"/>
      <c r="C1340" s="107" t="s">
        <v>213</v>
      </c>
      <c r="D1340" s="107"/>
      <c r="E1340" s="107"/>
      <c r="F1340" s="108" t="s">
        <v>214</v>
      </c>
      <c r="G1340" s="109">
        <v>41197747.5</v>
      </c>
      <c r="H1340" s="110">
        <v>40021382.0013</v>
      </c>
    </row>
    <row r="1341" spans="1:8" s="4" customFormat="1" ht="38.25">
      <c r="A1341" s="5"/>
      <c r="B1341" s="5"/>
      <c r="C1341" s="5"/>
      <c r="D1341" s="5" t="s">
        <v>878</v>
      </c>
      <c r="E1341" s="5"/>
      <c r="F1341" s="13" t="s">
        <v>243</v>
      </c>
      <c r="G1341" s="12">
        <v>353855</v>
      </c>
      <c r="H1341" s="111">
        <v>336692.3026</v>
      </c>
    </row>
    <row r="1342" spans="1:8" s="4" customFormat="1" ht="12.75">
      <c r="A1342" s="5"/>
      <c r="B1342" s="5"/>
      <c r="C1342" s="5"/>
      <c r="D1342" s="5" t="s">
        <v>899</v>
      </c>
      <c r="E1342" s="5"/>
      <c r="F1342" s="13" t="s">
        <v>238</v>
      </c>
      <c r="G1342" s="12">
        <v>11370</v>
      </c>
      <c r="H1342" s="111">
        <v>10112.434999999999</v>
      </c>
    </row>
    <row r="1343" spans="1:8" s="4" customFormat="1" ht="12.75">
      <c r="A1343" s="5"/>
      <c r="B1343" s="5"/>
      <c r="C1343" s="5"/>
      <c r="D1343" s="5" t="s">
        <v>889</v>
      </c>
      <c r="E1343" s="5"/>
      <c r="F1343" s="13" t="s">
        <v>250</v>
      </c>
      <c r="G1343" s="12">
        <v>25890558.5</v>
      </c>
      <c r="H1343" s="111">
        <v>24849111.970800001</v>
      </c>
    </row>
    <row r="1344" spans="1:8" s="4" customFormat="1" ht="12.75">
      <c r="A1344" s="5"/>
      <c r="B1344" s="5"/>
      <c r="C1344" s="5"/>
      <c r="D1344" s="5"/>
      <c r="E1344" s="5" t="s">
        <v>1018</v>
      </c>
      <c r="F1344" s="13" t="s">
        <v>663</v>
      </c>
      <c r="G1344" s="12">
        <v>22909259</v>
      </c>
      <c r="H1344" s="111">
        <v>21976805.923900001</v>
      </c>
    </row>
    <row r="1345" spans="1:8" s="4" customFormat="1" ht="12.75">
      <c r="A1345" s="5"/>
      <c r="B1345" s="5"/>
      <c r="C1345" s="5"/>
      <c r="D1345" s="5"/>
      <c r="E1345" s="5" t="s">
        <v>1048</v>
      </c>
      <c r="F1345" s="13" t="s">
        <v>1143</v>
      </c>
      <c r="G1345" s="12">
        <v>2981299.5</v>
      </c>
      <c r="H1345" s="111">
        <v>2872306.0469</v>
      </c>
    </row>
    <row r="1346" spans="1:8" s="4" customFormat="1" ht="25.5">
      <c r="A1346" s="5"/>
      <c r="B1346" s="5"/>
      <c r="C1346" s="5"/>
      <c r="D1346" s="5" t="s">
        <v>891</v>
      </c>
      <c r="E1346" s="5"/>
      <c r="F1346" s="13" t="s">
        <v>248</v>
      </c>
      <c r="G1346" s="12">
        <v>200322</v>
      </c>
      <c r="H1346" s="111">
        <v>197111.71599999999</v>
      </c>
    </row>
    <row r="1347" spans="1:8" s="4" customFormat="1" ht="12.75">
      <c r="A1347" s="5"/>
      <c r="B1347" s="5"/>
      <c r="C1347" s="5"/>
      <c r="D1347" s="5" t="s">
        <v>1038</v>
      </c>
      <c r="E1347" s="5"/>
      <c r="F1347" s="13" t="s">
        <v>251</v>
      </c>
      <c r="G1347" s="12">
        <v>9182503</v>
      </c>
      <c r="H1347" s="111">
        <v>9087244.4019000009</v>
      </c>
    </row>
    <row r="1348" spans="1:8" s="4" customFormat="1" ht="12.75">
      <c r="A1348" s="5"/>
      <c r="B1348" s="5"/>
      <c r="C1348" s="5"/>
      <c r="D1348" s="5"/>
      <c r="E1348" s="5" t="s">
        <v>899</v>
      </c>
      <c r="F1348" s="13" t="s">
        <v>1005</v>
      </c>
      <c r="G1348" s="12">
        <v>800000</v>
      </c>
      <c r="H1348" s="111">
        <v>772526.54828999995</v>
      </c>
    </row>
    <row r="1349" spans="1:8" s="4" customFormat="1" ht="12.75">
      <c r="A1349" s="5"/>
      <c r="B1349" s="5"/>
      <c r="C1349" s="5"/>
      <c r="D1349" s="5"/>
      <c r="E1349" s="5" t="s">
        <v>1018</v>
      </c>
      <c r="F1349" s="13" t="s">
        <v>663</v>
      </c>
      <c r="G1349" s="12">
        <v>6843536</v>
      </c>
      <c r="H1349" s="111">
        <v>6840670.0266000004</v>
      </c>
    </row>
    <row r="1350" spans="1:8" s="4" customFormat="1" ht="12.75">
      <c r="A1350" s="5"/>
      <c r="B1350" s="5"/>
      <c r="C1350" s="5"/>
      <c r="D1350" s="5"/>
      <c r="E1350" s="5" t="s">
        <v>1048</v>
      </c>
      <c r="F1350" s="13" t="s">
        <v>1143</v>
      </c>
      <c r="G1350" s="12">
        <v>1538967</v>
      </c>
      <c r="H1350" s="111">
        <v>1474047.827</v>
      </c>
    </row>
    <row r="1351" spans="1:8" s="4" customFormat="1" ht="12.75">
      <c r="A1351" s="5"/>
      <c r="B1351" s="5"/>
      <c r="C1351" s="5"/>
      <c r="D1351" s="5" t="s">
        <v>1013</v>
      </c>
      <c r="E1351" s="5"/>
      <c r="F1351" s="13" t="s">
        <v>252</v>
      </c>
      <c r="G1351" s="12">
        <v>399898</v>
      </c>
      <c r="H1351" s="111">
        <v>399125</v>
      </c>
    </row>
    <row r="1352" spans="1:8" s="4" customFormat="1" ht="12.75">
      <c r="A1352" s="5"/>
      <c r="B1352" s="5"/>
      <c r="C1352" s="5"/>
      <c r="D1352" s="5"/>
      <c r="E1352" s="5" t="s">
        <v>1048</v>
      </c>
      <c r="F1352" s="13" t="s">
        <v>1143</v>
      </c>
      <c r="G1352" s="12">
        <v>399898</v>
      </c>
      <c r="H1352" s="111">
        <v>399125</v>
      </c>
    </row>
    <row r="1353" spans="1:8" s="4" customFormat="1" ht="12.75">
      <c r="A1353" s="5"/>
      <c r="B1353" s="5"/>
      <c r="C1353" s="5"/>
      <c r="D1353" s="5" t="s">
        <v>972</v>
      </c>
      <c r="E1353" s="5"/>
      <c r="F1353" s="13" t="s">
        <v>1073</v>
      </c>
      <c r="G1353" s="12">
        <v>5789</v>
      </c>
      <c r="H1353" s="111">
        <v>5515.26</v>
      </c>
    </row>
    <row r="1354" spans="1:8" s="4" customFormat="1" ht="38.25">
      <c r="A1354" s="5"/>
      <c r="B1354" s="5"/>
      <c r="C1354" s="5"/>
      <c r="D1354" s="5" t="s">
        <v>545</v>
      </c>
      <c r="E1354" s="5"/>
      <c r="F1354" s="13" t="s">
        <v>2027</v>
      </c>
      <c r="G1354" s="12">
        <v>54289</v>
      </c>
      <c r="H1354" s="111">
        <v>54289</v>
      </c>
    </row>
    <row r="1355" spans="1:8" s="4" customFormat="1" ht="51">
      <c r="A1355" s="5"/>
      <c r="B1355" s="5"/>
      <c r="C1355" s="5"/>
      <c r="D1355" s="5" t="s">
        <v>904</v>
      </c>
      <c r="E1355" s="5"/>
      <c r="F1355" s="13" t="s">
        <v>935</v>
      </c>
      <c r="G1355" s="12">
        <v>35166.800000000003</v>
      </c>
      <c r="H1355" s="111">
        <v>35166.75</v>
      </c>
    </row>
    <row r="1356" spans="1:8" s="4" customFormat="1" ht="25.5">
      <c r="A1356" s="5"/>
      <c r="B1356" s="5"/>
      <c r="C1356" s="5"/>
      <c r="D1356" s="5" t="s">
        <v>927</v>
      </c>
      <c r="E1356" s="5"/>
      <c r="F1356" s="13" t="s">
        <v>928</v>
      </c>
      <c r="G1356" s="12">
        <v>404265.2</v>
      </c>
      <c r="H1356" s="111">
        <v>404265.16499999998</v>
      </c>
    </row>
    <row r="1357" spans="1:8" s="4" customFormat="1" ht="51">
      <c r="A1357" s="5"/>
      <c r="B1357" s="5"/>
      <c r="C1357" s="5"/>
      <c r="D1357" s="5" t="s">
        <v>1063</v>
      </c>
      <c r="E1357" s="5"/>
      <c r="F1357" s="13" t="s">
        <v>129</v>
      </c>
      <c r="G1357" s="12">
        <v>259731</v>
      </c>
      <c r="H1357" s="111">
        <v>242748</v>
      </c>
    </row>
    <row r="1358" spans="1:8" s="4" customFormat="1" ht="25.5">
      <c r="A1358" s="5"/>
      <c r="B1358" s="5"/>
      <c r="C1358" s="5"/>
      <c r="D1358" s="5" t="s">
        <v>923</v>
      </c>
      <c r="E1358" s="5"/>
      <c r="F1358" s="13" t="s">
        <v>924</v>
      </c>
      <c r="G1358" s="12">
        <v>4400000</v>
      </c>
      <c r="H1358" s="111">
        <v>4400000</v>
      </c>
    </row>
    <row r="1359" spans="1:8" s="4" customFormat="1" ht="38.25">
      <c r="A1359" s="107"/>
      <c r="B1359" s="107"/>
      <c r="C1359" s="107" t="s">
        <v>571</v>
      </c>
      <c r="D1359" s="107"/>
      <c r="E1359" s="107"/>
      <c r="F1359" s="108" t="s">
        <v>572</v>
      </c>
      <c r="G1359" s="109">
        <v>44468666.299999997</v>
      </c>
      <c r="H1359" s="110">
        <v>44072210.055</v>
      </c>
    </row>
    <row r="1360" spans="1:8" s="4" customFormat="1" ht="25.5">
      <c r="A1360" s="5"/>
      <c r="B1360" s="5"/>
      <c r="C1360" s="5"/>
      <c r="D1360" s="5" t="s">
        <v>1018</v>
      </c>
      <c r="E1360" s="5"/>
      <c r="F1360" s="13" t="s">
        <v>254</v>
      </c>
      <c r="G1360" s="12">
        <v>3214677.6</v>
      </c>
      <c r="H1360" s="111">
        <v>3213564.7497</v>
      </c>
    </row>
    <row r="1361" spans="1:8" s="4" customFormat="1" ht="25.5">
      <c r="A1361" s="5"/>
      <c r="B1361" s="5"/>
      <c r="C1361" s="5"/>
      <c r="D1361" s="5" t="s">
        <v>1098</v>
      </c>
      <c r="E1361" s="5"/>
      <c r="F1361" s="13" t="s">
        <v>248</v>
      </c>
      <c r="G1361" s="12">
        <v>8104056.5</v>
      </c>
      <c r="H1361" s="111">
        <v>8075125.9053999996</v>
      </c>
    </row>
    <row r="1362" spans="1:8" s="4" customFormat="1" ht="38.25">
      <c r="A1362" s="5"/>
      <c r="B1362" s="5"/>
      <c r="C1362" s="5"/>
      <c r="D1362" s="5" t="s">
        <v>981</v>
      </c>
      <c r="E1362" s="5"/>
      <c r="F1362" s="13" t="s">
        <v>255</v>
      </c>
      <c r="G1362" s="12">
        <v>4983243.7</v>
      </c>
      <c r="H1362" s="111">
        <v>4973175.2242999999</v>
      </c>
    </row>
    <row r="1363" spans="1:8" s="4" customFormat="1" ht="38.25">
      <c r="A1363" s="5"/>
      <c r="B1363" s="5"/>
      <c r="C1363" s="5"/>
      <c r="D1363" s="5" t="s">
        <v>983</v>
      </c>
      <c r="E1363" s="5"/>
      <c r="F1363" s="13" t="s">
        <v>256</v>
      </c>
      <c r="G1363" s="12">
        <v>184364.1</v>
      </c>
      <c r="H1363" s="111">
        <v>182386.09539999999</v>
      </c>
    </row>
    <row r="1364" spans="1:8" s="4" customFormat="1" ht="12.75">
      <c r="A1364" s="5"/>
      <c r="B1364" s="5"/>
      <c r="C1364" s="5"/>
      <c r="D1364" s="5" t="s">
        <v>545</v>
      </c>
      <c r="E1364" s="5"/>
      <c r="F1364" s="13" t="s">
        <v>250</v>
      </c>
      <c r="G1364" s="12">
        <v>7709955</v>
      </c>
      <c r="H1364" s="111">
        <v>7619003.4452</v>
      </c>
    </row>
    <row r="1365" spans="1:8" s="4" customFormat="1" ht="12.75">
      <c r="A1365" s="5"/>
      <c r="B1365" s="5"/>
      <c r="C1365" s="5"/>
      <c r="D1365" s="5"/>
      <c r="E1365" s="5" t="s">
        <v>1018</v>
      </c>
      <c r="F1365" s="13" t="s">
        <v>663</v>
      </c>
      <c r="G1365" s="12">
        <v>4499480</v>
      </c>
      <c r="H1365" s="111">
        <v>4457920.9759999998</v>
      </c>
    </row>
    <row r="1366" spans="1:8" s="4" customFormat="1" ht="12.75">
      <c r="A1366" s="5"/>
      <c r="B1366" s="5"/>
      <c r="C1366" s="5"/>
      <c r="D1366" s="5"/>
      <c r="E1366" s="5" t="s">
        <v>1048</v>
      </c>
      <c r="F1366" s="13" t="s">
        <v>1143</v>
      </c>
      <c r="G1366" s="12">
        <v>3210475</v>
      </c>
      <c r="H1366" s="111">
        <v>3161082.4692000002</v>
      </c>
    </row>
    <row r="1367" spans="1:8" s="4" customFormat="1" ht="12.75">
      <c r="A1367" s="5"/>
      <c r="B1367" s="5"/>
      <c r="C1367" s="5"/>
      <c r="D1367" s="5" t="s">
        <v>985</v>
      </c>
      <c r="E1367" s="5"/>
      <c r="F1367" s="13" t="s">
        <v>251</v>
      </c>
      <c r="G1367" s="12">
        <v>18296635.399999999</v>
      </c>
      <c r="H1367" s="111">
        <v>18066210.370900001</v>
      </c>
    </row>
    <row r="1368" spans="1:8" s="4" customFormat="1" ht="12.75">
      <c r="A1368" s="5"/>
      <c r="B1368" s="5"/>
      <c r="C1368" s="5"/>
      <c r="D1368" s="5"/>
      <c r="E1368" s="5" t="s">
        <v>1018</v>
      </c>
      <c r="F1368" s="13" t="s">
        <v>663</v>
      </c>
      <c r="G1368" s="12">
        <v>12052416</v>
      </c>
      <c r="H1368" s="111">
        <v>11947198.8322</v>
      </c>
    </row>
    <row r="1369" spans="1:8" s="4" customFormat="1" ht="12.75">
      <c r="A1369" s="5"/>
      <c r="B1369" s="5"/>
      <c r="C1369" s="5"/>
      <c r="D1369" s="5"/>
      <c r="E1369" s="5" t="s">
        <v>1048</v>
      </c>
      <c r="F1369" s="13" t="s">
        <v>1143</v>
      </c>
      <c r="G1369" s="12">
        <v>6244219.4000000004</v>
      </c>
      <c r="H1369" s="111">
        <v>6119011.5387000004</v>
      </c>
    </row>
    <row r="1370" spans="1:8" s="4" customFormat="1" ht="38.25">
      <c r="A1370" s="5"/>
      <c r="B1370" s="5"/>
      <c r="C1370" s="5"/>
      <c r="D1370" s="5" t="s">
        <v>690</v>
      </c>
      <c r="E1370" s="5"/>
      <c r="F1370" s="13" t="s">
        <v>234</v>
      </c>
      <c r="G1370" s="12">
        <v>1035648</v>
      </c>
      <c r="H1370" s="111">
        <v>1031151.149</v>
      </c>
    </row>
    <row r="1371" spans="1:8" s="4" customFormat="1" ht="12.75">
      <c r="A1371" s="5"/>
      <c r="B1371" s="5"/>
      <c r="C1371" s="5"/>
      <c r="D1371" s="5"/>
      <c r="E1371" s="5" t="s">
        <v>545</v>
      </c>
      <c r="F1371" s="13" t="s">
        <v>696</v>
      </c>
      <c r="G1371" s="12">
        <v>169914</v>
      </c>
      <c r="H1371" s="111">
        <v>166021.82759999999</v>
      </c>
    </row>
    <row r="1372" spans="1:8" s="4" customFormat="1" ht="25.5">
      <c r="A1372" s="5"/>
      <c r="B1372" s="5"/>
      <c r="C1372" s="5"/>
      <c r="D1372" s="5"/>
      <c r="E1372" s="5" t="s">
        <v>985</v>
      </c>
      <c r="F1372" s="13" t="s">
        <v>697</v>
      </c>
      <c r="G1372" s="12">
        <v>865734</v>
      </c>
      <c r="H1372" s="111">
        <v>865129.32140000002</v>
      </c>
    </row>
    <row r="1373" spans="1:8" s="4" customFormat="1" ht="38.25">
      <c r="A1373" s="5"/>
      <c r="B1373" s="5"/>
      <c r="C1373" s="5"/>
      <c r="D1373" s="5" t="s">
        <v>720</v>
      </c>
      <c r="E1373" s="5"/>
      <c r="F1373" s="13" t="s">
        <v>253</v>
      </c>
      <c r="G1373" s="12">
        <v>93</v>
      </c>
      <c r="H1373" s="111">
        <v>92.248000000000005</v>
      </c>
    </row>
    <row r="1374" spans="1:8" s="4" customFormat="1" ht="25.5">
      <c r="A1374" s="5"/>
      <c r="B1374" s="5"/>
      <c r="C1374" s="5"/>
      <c r="D1374" s="5"/>
      <c r="E1374" s="5" t="s">
        <v>985</v>
      </c>
      <c r="F1374" s="13" t="s">
        <v>697</v>
      </c>
      <c r="G1374" s="12">
        <v>93</v>
      </c>
      <c r="H1374" s="111">
        <v>92.248000000000005</v>
      </c>
    </row>
    <row r="1375" spans="1:8" s="4" customFormat="1" ht="25.5">
      <c r="A1375" s="5"/>
      <c r="B1375" s="5"/>
      <c r="C1375" s="5"/>
      <c r="D1375" s="5" t="s">
        <v>989</v>
      </c>
      <c r="E1375" s="5"/>
      <c r="F1375" s="13" t="s">
        <v>215</v>
      </c>
      <c r="G1375" s="12">
        <v>939993</v>
      </c>
      <c r="H1375" s="111">
        <v>911500.86699999997</v>
      </c>
    </row>
    <row r="1376" spans="1:8" s="4" customFormat="1" ht="12.75">
      <c r="A1376" s="5"/>
      <c r="B1376" s="5"/>
      <c r="C1376" s="5"/>
      <c r="D1376" s="5"/>
      <c r="E1376" s="5" t="s">
        <v>1018</v>
      </c>
      <c r="F1376" s="13" t="s">
        <v>663</v>
      </c>
      <c r="G1376" s="12">
        <v>453028.2</v>
      </c>
      <c r="H1376" s="111">
        <v>448125.23719999997</v>
      </c>
    </row>
    <row r="1377" spans="1:8" s="4" customFormat="1" ht="12.75">
      <c r="A1377" s="5"/>
      <c r="B1377" s="5"/>
      <c r="C1377" s="5"/>
      <c r="D1377" s="5"/>
      <c r="E1377" s="5" t="s">
        <v>1048</v>
      </c>
      <c r="F1377" s="13" t="s">
        <v>1143</v>
      </c>
      <c r="G1377" s="12">
        <v>486964.8</v>
      </c>
      <c r="H1377" s="111">
        <v>463375.6298</v>
      </c>
    </row>
    <row r="1378" spans="1:8" s="4" customFormat="1" ht="25.5">
      <c r="A1378" s="107"/>
      <c r="B1378" s="107"/>
      <c r="C1378" s="107" t="s">
        <v>731</v>
      </c>
      <c r="D1378" s="107"/>
      <c r="E1378" s="107"/>
      <c r="F1378" s="108" t="s">
        <v>732</v>
      </c>
      <c r="G1378" s="109">
        <v>9446218.1999999993</v>
      </c>
      <c r="H1378" s="110">
        <v>9310170.7051999997</v>
      </c>
    </row>
    <row r="1379" spans="1:8" s="4" customFormat="1" ht="12.75">
      <c r="A1379" s="5"/>
      <c r="B1379" s="5"/>
      <c r="C1379" s="5"/>
      <c r="D1379" s="5" t="s">
        <v>889</v>
      </c>
      <c r="E1379" s="5"/>
      <c r="F1379" s="13" t="s">
        <v>250</v>
      </c>
      <c r="G1379" s="12">
        <v>1831711.9</v>
      </c>
      <c r="H1379" s="111">
        <v>1819149.2549999999</v>
      </c>
    </row>
    <row r="1380" spans="1:8" s="4" customFormat="1" ht="12.75">
      <c r="A1380" s="5"/>
      <c r="B1380" s="5"/>
      <c r="C1380" s="5"/>
      <c r="D1380" s="5"/>
      <c r="E1380" s="5" t="s">
        <v>1018</v>
      </c>
      <c r="F1380" s="13" t="s">
        <v>663</v>
      </c>
      <c r="G1380" s="12">
        <v>816416</v>
      </c>
      <c r="H1380" s="111">
        <v>804904.24300000002</v>
      </c>
    </row>
    <row r="1381" spans="1:8" s="4" customFormat="1" ht="12.75">
      <c r="A1381" s="5"/>
      <c r="B1381" s="5"/>
      <c r="C1381" s="5"/>
      <c r="D1381" s="5"/>
      <c r="E1381" s="5" t="s">
        <v>1048</v>
      </c>
      <c r="F1381" s="13" t="s">
        <v>1143</v>
      </c>
      <c r="G1381" s="12">
        <v>1015295.9</v>
      </c>
      <c r="H1381" s="111">
        <v>1014245.012</v>
      </c>
    </row>
    <row r="1382" spans="1:8" s="4" customFormat="1" ht="12.75">
      <c r="A1382" s="5"/>
      <c r="B1382" s="5"/>
      <c r="C1382" s="5"/>
      <c r="D1382" s="5" t="s">
        <v>891</v>
      </c>
      <c r="E1382" s="5"/>
      <c r="F1382" s="13" t="s">
        <v>251</v>
      </c>
      <c r="G1382" s="12">
        <v>7192669.2999999998</v>
      </c>
      <c r="H1382" s="111">
        <v>7069312.3481999999</v>
      </c>
    </row>
    <row r="1383" spans="1:8" s="4" customFormat="1" ht="12.75">
      <c r="A1383" s="5"/>
      <c r="B1383" s="5"/>
      <c r="C1383" s="5"/>
      <c r="D1383" s="5"/>
      <c r="E1383" s="5" t="s">
        <v>1018</v>
      </c>
      <c r="F1383" s="13" t="s">
        <v>663</v>
      </c>
      <c r="G1383" s="12">
        <v>5017484</v>
      </c>
      <c r="H1383" s="111">
        <v>4995853.6346500004</v>
      </c>
    </row>
    <row r="1384" spans="1:8" s="4" customFormat="1" ht="12.75">
      <c r="A1384" s="5"/>
      <c r="B1384" s="5"/>
      <c r="C1384" s="5"/>
      <c r="D1384" s="5"/>
      <c r="E1384" s="5" t="s">
        <v>1048</v>
      </c>
      <c r="F1384" s="13" t="s">
        <v>1143</v>
      </c>
      <c r="G1384" s="12">
        <v>2175185.2999999998</v>
      </c>
      <c r="H1384" s="111">
        <v>2073458.7135999999</v>
      </c>
    </row>
    <row r="1385" spans="1:8" s="4" customFormat="1" ht="38.25">
      <c r="A1385" s="5"/>
      <c r="B1385" s="5"/>
      <c r="C1385" s="5"/>
      <c r="D1385" s="5" t="s">
        <v>969</v>
      </c>
      <c r="E1385" s="5"/>
      <c r="F1385" s="13" t="s">
        <v>253</v>
      </c>
      <c r="G1385" s="12">
        <v>421837</v>
      </c>
      <c r="H1385" s="111">
        <v>421709.10200000001</v>
      </c>
    </row>
    <row r="1386" spans="1:8" s="4" customFormat="1" ht="25.5">
      <c r="A1386" s="5"/>
      <c r="B1386" s="5"/>
      <c r="C1386" s="5"/>
      <c r="D1386" s="5"/>
      <c r="E1386" s="5" t="s">
        <v>985</v>
      </c>
      <c r="F1386" s="13" t="s">
        <v>697</v>
      </c>
      <c r="G1386" s="12">
        <v>421837</v>
      </c>
      <c r="H1386" s="111">
        <v>421709.10200000001</v>
      </c>
    </row>
    <row r="1387" spans="1:8" s="4" customFormat="1" ht="25.5">
      <c r="A1387" s="107"/>
      <c r="B1387" s="107"/>
      <c r="C1387" s="107" t="s">
        <v>733</v>
      </c>
      <c r="D1387" s="107"/>
      <c r="E1387" s="107"/>
      <c r="F1387" s="108" t="s">
        <v>734</v>
      </c>
      <c r="G1387" s="109">
        <v>40440330.799999997</v>
      </c>
      <c r="H1387" s="110">
        <v>39541408.667300001</v>
      </c>
    </row>
    <row r="1388" spans="1:8" s="4" customFormat="1" ht="12.75">
      <c r="A1388" s="5"/>
      <c r="B1388" s="5"/>
      <c r="C1388" s="5"/>
      <c r="D1388" s="5" t="s">
        <v>889</v>
      </c>
      <c r="E1388" s="5"/>
      <c r="F1388" s="13" t="s">
        <v>250</v>
      </c>
      <c r="G1388" s="12">
        <v>5700785.4000000004</v>
      </c>
      <c r="H1388" s="111">
        <v>5513761.3073000005</v>
      </c>
    </row>
    <row r="1389" spans="1:8" s="4" customFormat="1" ht="12.75">
      <c r="A1389" s="5"/>
      <c r="B1389" s="5"/>
      <c r="C1389" s="5"/>
      <c r="D1389" s="5"/>
      <c r="E1389" s="5" t="s">
        <v>1018</v>
      </c>
      <c r="F1389" s="13" t="s">
        <v>663</v>
      </c>
      <c r="G1389" s="12">
        <v>3355646</v>
      </c>
      <c r="H1389" s="111">
        <v>3255443.7050000001</v>
      </c>
    </row>
    <row r="1390" spans="1:8" s="4" customFormat="1" ht="12.75">
      <c r="A1390" s="5"/>
      <c r="B1390" s="5"/>
      <c r="C1390" s="5"/>
      <c r="D1390" s="5"/>
      <c r="E1390" s="5" t="s">
        <v>1048</v>
      </c>
      <c r="F1390" s="13" t="s">
        <v>1143</v>
      </c>
      <c r="G1390" s="12">
        <v>2345139.4</v>
      </c>
      <c r="H1390" s="111">
        <v>2258317.6022999999</v>
      </c>
    </row>
    <row r="1391" spans="1:8" s="4" customFormat="1" ht="12.75">
      <c r="A1391" s="5"/>
      <c r="B1391" s="5"/>
      <c r="C1391" s="5"/>
      <c r="D1391" s="5" t="s">
        <v>891</v>
      </c>
      <c r="E1391" s="5"/>
      <c r="F1391" s="13" t="s">
        <v>251</v>
      </c>
      <c r="G1391" s="12">
        <v>34459210.399999999</v>
      </c>
      <c r="H1391" s="111">
        <v>33747317.751999997</v>
      </c>
    </row>
    <row r="1392" spans="1:8" s="4" customFormat="1" ht="12.75">
      <c r="A1392" s="5"/>
      <c r="B1392" s="5"/>
      <c r="C1392" s="5"/>
      <c r="D1392" s="5"/>
      <c r="E1392" s="5" t="s">
        <v>1018</v>
      </c>
      <c r="F1392" s="13" t="s">
        <v>663</v>
      </c>
      <c r="G1392" s="12">
        <v>23499789</v>
      </c>
      <c r="H1392" s="111">
        <v>22998564.973200001</v>
      </c>
    </row>
    <row r="1393" spans="1:8" s="4" customFormat="1" ht="12.75">
      <c r="A1393" s="5"/>
      <c r="B1393" s="5"/>
      <c r="C1393" s="5"/>
      <c r="D1393" s="5"/>
      <c r="E1393" s="5" t="s">
        <v>1048</v>
      </c>
      <c r="F1393" s="13" t="s">
        <v>1143</v>
      </c>
      <c r="G1393" s="12">
        <v>10959421.4</v>
      </c>
      <c r="H1393" s="111">
        <v>10748752.7788</v>
      </c>
    </row>
    <row r="1394" spans="1:8" s="4" customFormat="1" ht="38.25">
      <c r="A1394" s="5"/>
      <c r="B1394" s="5"/>
      <c r="C1394" s="5"/>
      <c r="D1394" s="5" t="s">
        <v>987</v>
      </c>
      <c r="E1394" s="5"/>
      <c r="F1394" s="13" t="s">
        <v>241</v>
      </c>
      <c r="G1394" s="12">
        <v>280335</v>
      </c>
      <c r="H1394" s="111">
        <v>280329.60800000001</v>
      </c>
    </row>
    <row r="1395" spans="1:8" s="4" customFormat="1" ht="25.5">
      <c r="A1395" s="5"/>
      <c r="B1395" s="5"/>
      <c r="C1395" s="5"/>
      <c r="D1395" s="5"/>
      <c r="E1395" s="5" t="s">
        <v>985</v>
      </c>
      <c r="F1395" s="13" t="s">
        <v>697</v>
      </c>
      <c r="G1395" s="12">
        <v>280335</v>
      </c>
      <c r="H1395" s="111">
        <v>280329.60800000001</v>
      </c>
    </row>
    <row r="1396" spans="1:8" s="4" customFormat="1" ht="38.25">
      <c r="A1396" s="107"/>
      <c r="B1396" s="107"/>
      <c r="C1396" s="107" t="s">
        <v>689</v>
      </c>
      <c r="D1396" s="107"/>
      <c r="E1396" s="107"/>
      <c r="F1396" s="108" t="s">
        <v>735</v>
      </c>
      <c r="G1396" s="109">
        <v>6455023.0999999996</v>
      </c>
      <c r="H1396" s="110">
        <v>6441356.0716000004</v>
      </c>
    </row>
    <row r="1397" spans="1:8" s="4" customFormat="1" ht="12.75">
      <c r="A1397" s="5"/>
      <c r="B1397" s="5"/>
      <c r="C1397" s="5"/>
      <c r="D1397" s="5" t="s">
        <v>889</v>
      </c>
      <c r="E1397" s="5"/>
      <c r="F1397" s="13" t="s">
        <v>250</v>
      </c>
      <c r="G1397" s="12">
        <v>453893.9</v>
      </c>
      <c r="H1397" s="111">
        <v>453611.43060000002</v>
      </c>
    </row>
    <row r="1398" spans="1:8" s="4" customFormat="1" ht="12.75">
      <c r="A1398" s="5"/>
      <c r="B1398" s="5"/>
      <c r="C1398" s="5"/>
      <c r="D1398" s="5"/>
      <c r="E1398" s="5" t="s">
        <v>1018</v>
      </c>
      <c r="F1398" s="13" t="s">
        <v>663</v>
      </c>
      <c r="G1398" s="12">
        <v>135000</v>
      </c>
      <c r="H1398" s="111">
        <v>135000</v>
      </c>
    </row>
    <row r="1399" spans="1:8" s="4" customFormat="1" ht="12.75">
      <c r="A1399" s="5"/>
      <c r="B1399" s="5"/>
      <c r="C1399" s="5"/>
      <c r="D1399" s="5"/>
      <c r="E1399" s="5" t="s">
        <v>1048</v>
      </c>
      <c r="F1399" s="13" t="s">
        <v>1143</v>
      </c>
      <c r="G1399" s="12">
        <v>318893.90000000002</v>
      </c>
      <c r="H1399" s="111">
        <v>318611.43060000002</v>
      </c>
    </row>
    <row r="1400" spans="1:8" s="4" customFormat="1" ht="12.75">
      <c r="A1400" s="5"/>
      <c r="B1400" s="5"/>
      <c r="C1400" s="5"/>
      <c r="D1400" s="5" t="s">
        <v>891</v>
      </c>
      <c r="E1400" s="5"/>
      <c r="F1400" s="13" t="s">
        <v>251</v>
      </c>
      <c r="G1400" s="12">
        <v>6001129.2000000002</v>
      </c>
      <c r="H1400" s="111">
        <v>5987744.6409</v>
      </c>
    </row>
    <row r="1401" spans="1:8" s="4" customFormat="1" ht="12.75">
      <c r="A1401" s="5"/>
      <c r="B1401" s="5"/>
      <c r="C1401" s="5"/>
      <c r="D1401" s="5"/>
      <c r="E1401" s="5" t="s">
        <v>1018</v>
      </c>
      <c r="F1401" s="13" t="s">
        <v>663</v>
      </c>
      <c r="G1401" s="12">
        <v>2458326</v>
      </c>
      <c r="H1401" s="111">
        <v>2458185.2790000001</v>
      </c>
    </row>
    <row r="1402" spans="1:8" s="4" customFormat="1" ht="12.75">
      <c r="A1402" s="5"/>
      <c r="B1402" s="5"/>
      <c r="C1402" s="5"/>
      <c r="D1402" s="5"/>
      <c r="E1402" s="5" t="s">
        <v>1048</v>
      </c>
      <c r="F1402" s="13" t="s">
        <v>1143</v>
      </c>
      <c r="G1402" s="12">
        <v>3542803.2</v>
      </c>
      <c r="H1402" s="111">
        <v>3529559.3618999999</v>
      </c>
    </row>
    <row r="1403" spans="1:8" s="4" customFormat="1" ht="25.5">
      <c r="A1403" s="107"/>
      <c r="B1403" s="107"/>
      <c r="C1403" s="107" t="s">
        <v>230</v>
      </c>
      <c r="D1403" s="107"/>
      <c r="E1403" s="107"/>
      <c r="F1403" s="108" t="s">
        <v>231</v>
      </c>
      <c r="G1403" s="109">
        <v>1619175</v>
      </c>
      <c r="H1403" s="110">
        <v>1619175</v>
      </c>
    </row>
    <row r="1404" spans="1:8" s="4" customFormat="1" ht="25.5">
      <c r="A1404" s="5"/>
      <c r="B1404" s="5"/>
      <c r="C1404" s="5"/>
      <c r="D1404" s="5" t="s">
        <v>975</v>
      </c>
      <c r="E1404" s="5"/>
      <c r="F1404" s="13" t="s">
        <v>257</v>
      </c>
      <c r="G1404" s="12">
        <v>1265175</v>
      </c>
      <c r="H1404" s="111">
        <v>1265175</v>
      </c>
    </row>
    <row r="1405" spans="1:8" s="4" customFormat="1" ht="25.5">
      <c r="A1405" s="5"/>
      <c r="B1405" s="5"/>
      <c r="C1405" s="5"/>
      <c r="D1405" s="5" t="s">
        <v>985</v>
      </c>
      <c r="E1405" s="5"/>
      <c r="F1405" s="13" t="s">
        <v>2028</v>
      </c>
      <c r="G1405" s="12">
        <v>300000</v>
      </c>
      <c r="H1405" s="111">
        <v>300000</v>
      </c>
    </row>
    <row r="1406" spans="1:8" s="4" customFormat="1" ht="38.25">
      <c r="A1406" s="5"/>
      <c r="B1406" s="5"/>
      <c r="C1406" s="5"/>
      <c r="D1406" s="5" t="s">
        <v>720</v>
      </c>
      <c r="E1406" s="5"/>
      <c r="F1406" s="13" t="s">
        <v>2029</v>
      </c>
      <c r="G1406" s="12">
        <v>54000</v>
      </c>
      <c r="H1406" s="111">
        <v>54000</v>
      </c>
    </row>
    <row r="1407" spans="1:8" s="4" customFormat="1" ht="12.75">
      <c r="A1407" s="103"/>
      <c r="B1407" s="103" t="s">
        <v>1167</v>
      </c>
      <c r="C1407" s="103"/>
      <c r="D1407" s="103"/>
      <c r="E1407" s="103"/>
      <c r="F1407" s="104" t="s">
        <v>258</v>
      </c>
      <c r="G1407" s="105">
        <v>77726502.400000006</v>
      </c>
      <c r="H1407" s="106">
        <v>77156505.4736</v>
      </c>
    </row>
    <row r="1408" spans="1:8" s="4" customFormat="1" ht="25.5">
      <c r="A1408" s="107"/>
      <c r="B1408" s="107"/>
      <c r="C1408" s="107" t="s">
        <v>936</v>
      </c>
      <c r="D1408" s="107"/>
      <c r="E1408" s="107"/>
      <c r="F1408" s="108" t="s">
        <v>937</v>
      </c>
      <c r="G1408" s="109">
        <v>35277080.5</v>
      </c>
      <c r="H1408" s="110">
        <v>35218802.822800003</v>
      </c>
    </row>
    <row r="1409" spans="1:8" s="4" customFormat="1" ht="12.75">
      <c r="A1409" s="5"/>
      <c r="B1409" s="5"/>
      <c r="C1409" s="5"/>
      <c r="D1409" s="5" t="s">
        <v>966</v>
      </c>
      <c r="E1409" s="5"/>
      <c r="F1409" s="13" t="s">
        <v>259</v>
      </c>
      <c r="G1409" s="12">
        <v>4618923.3</v>
      </c>
      <c r="H1409" s="111">
        <v>4600309.0889999997</v>
      </c>
    </row>
    <row r="1410" spans="1:8" s="4" customFormat="1" ht="12.75">
      <c r="A1410" s="5"/>
      <c r="B1410" s="5"/>
      <c r="C1410" s="5"/>
      <c r="D1410" s="5" t="s">
        <v>953</v>
      </c>
      <c r="E1410" s="5"/>
      <c r="F1410" s="13" t="s">
        <v>260</v>
      </c>
      <c r="G1410" s="12">
        <v>11829804.6</v>
      </c>
      <c r="H1410" s="111">
        <v>11820141.3606</v>
      </c>
    </row>
    <row r="1411" spans="1:8" s="4" customFormat="1" ht="12.75">
      <c r="A1411" s="5"/>
      <c r="B1411" s="5"/>
      <c r="C1411" s="5"/>
      <c r="D1411" s="5" t="s">
        <v>1013</v>
      </c>
      <c r="E1411" s="5"/>
      <c r="F1411" s="13" t="s">
        <v>261</v>
      </c>
      <c r="G1411" s="12">
        <v>172301.7</v>
      </c>
      <c r="H1411" s="111">
        <v>169981.2194</v>
      </c>
    </row>
    <row r="1412" spans="1:8" s="4" customFormat="1" ht="12.75">
      <c r="A1412" s="5"/>
      <c r="B1412" s="5"/>
      <c r="C1412" s="5"/>
      <c r="D1412" s="5" t="s">
        <v>1018</v>
      </c>
      <c r="E1412" s="5"/>
      <c r="F1412" s="13" t="s">
        <v>262</v>
      </c>
      <c r="G1412" s="12">
        <v>18656050.899999999</v>
      </c>
      <c r="H1412" s="111">
        <v>18628371.1538</v>
      </c>
    </row>
    <row r="1413" spans="1:8" s="4" customFormat="1" ht="25.5">
      <c r="A1413" s="107"/>
      <c r="B1413" s="107"/>
      <c r="C1413" s="107" t="s">
        <v>569</v>
      </c>
      <c r="D1413" s="107"/>
      <c r="E1413" s="107"/>
      <c r="F1413" s="108" t="s">
        <v>570</v>
      </c>
      <c r="G1413" s="109">
        <v>3967537</v>
      </c>
      <c r="H1413" s="110">
        <v>3790089.003</v>
      </c>
    </row>
    <row r="1414" spans="1:8" s="4" customFormat="1" ht="12.75">
      <c r="A1414" s="5"/>
      <c r="B1414" s="5"/>
      <c r="C1414" s="5"/>
      <c r="D1414" s="5" t="s">
        <v>1041</v>
      </c>
      <c r="E1414" s="5"/>
      <c r="F1414" s="13" t="s">
        <v>263</v>
      </c>
      <c r="G1414" s="12">
        <v>3967537</v>
      </c>
      <c r="H1414" s="111">
        <v>3790089.003</v>
      </c>
    </row>
    <row r="1415" spans="1:8" s="4" customFormat="1" ht="12.75">
      <c r="A1415" s="5"/>
      <c r="B1415" s="5"/>
      <c r="C1415" s="5"/>
      <c r="D1415" s="5"/>
      <c r="E1415" s="5" t="s">
        <v>1018</v>
      </c>
      <c r="F1415" s="13" t="s">
        <v>663</v>
      </c>
      <c r="G1415" s="12">
        <v>2089112</v>
      </c>
      <c r="H1415" s="111">
        <v>1912364.878</v>
      </c>
    </row>
    <row r="1416" spans="1:8" s="4" customFormat="1" ht="12.75">
      <c r="A1416" s="5"/>
      <c r="B1416" s="5"/>
      <c r="C1416" s="5"/>
      <c r="D1416" s="5"/>
      <c r="E1416" s="5" t="s">
        <v>1048</v>
      </c>
      <c r="F1416" s="13" t="s">
        <v>1143</v>
      </c>
      <c r="G1416" s="12">
        <v>1878425</v>
      </c>
      <c r="H1416" s="111">
        <v>1877724.125</v>
      </c>
    </row>
    <row r="1417" spans="1:8" s="4" customFormat="1" ht="38.25">
      <c r="A1417" s="107"/>
      <c r="B1417" s="107"/>
      <c r="C1417" s="107" t="s">
        <v>571</v>
      </c>
      <c r="D1417" s="107"/>
      <c r="E1417" s="107"/>
      <c r="F1417" s="108" t="s">
        <v>572</v>
      </c>
      <c r="G1417" s="109">
        <v>37086256.700000003</v>
      </c>
      <c r="H1417" s="110">
        <v>36797425.313699998</v>
      </c>
    </row>
    <row r="1418" spans="1:8" s="4" customFormat="1" ht="12.75">
      <c r="A1418" s="5"/>
      <c r="B1418" s="5"/>
      <c r="C1418" s="5"/>
      <c r="D1418" s="5" t="s">
        <v>1048</v>
      </c>
      <c r="E1418" s="5"/>
      <c r="F1418" s="13" t="s">
        <v>264</v>
      </c>
      <c r="G1418" s="12">
        <v>5737671.7000000002</v>
      </c>
      <c r="H1418" s="111">
        <v>5733195.8311999999</v>
      </c>
    </row>
    <row r="1419" spans="1:8" s="4" customFormat="1" ht="12.75">
      <c r="A1419" s="5"/>
      <c r="B1419" s="5"/>
      <c r="C1419" s="5"/>
      <c r="D1419" s="5" t="s">
        <v>972</v>
      </c>
      <c r="E1419" s="5"/>
      <c r="F1419" s="13" t="s">
        <v>260</v>
      </c>
      <c r="G1419" s="12">
        <v>6229935.5999999996</v>
      </c>
      <c r="H1419" s="111">
        <v>6213141.8627000004</v>
      </c>
    </row>
    <row r="1420" spans="1:8" s="4" customFormat="1" ht="12.75">
      <c r="A1420" s="5"/>
      <c r="B1420" s="5"/>
      <c r="C1420" s="5"/>
      <c r="D1420" s="5" t="s">
        <v>955</v>
      </c>
      <c r="E1420" s="5"/>
      <c r="F1420" s="13" t="s">
        <v>265</v>
      </c>
      <c r="G1420" s="12">
        <v>302557.40000000002</v>
      </c>
      <c r="H1420" s="111">
        <v>301264.70909999998</v>
      </c>
    </row>
    <row r="1421" spans="1:8" s="4" customFormat="1" ht="12.75">
      <c r="A1421" s="5"/>
      <c r="B1421" s="5"/>
      <c r="C1421" s="5"/>
      <c r="D1421" s="5" t="s">
        <v>894</v>
      </c>
      <c r="E1421" s="5"/>
      <c r="F1421" s="13" t="s">
        <v>262</v>
      </c>
      <c r="G1421" s="12">
        <v>23173115</v>
      </c>
      <c r="H1421" s="111">
        <v>23023791.457699999</v>
      </c>
    </row>
    <row r="1422" spans="1:8" s="4" customFormat="1" ht="38.25">
      <c r="A1422" s="5"/>
      <c r="B1422" s="5"/>
      <c r="C1422" s="5"/>
      <c r="D1422" s="5" t="s">
        <v>990</v>
      </c>
      <c r="E1422" s="5"/>
      <c r="F1422" s="13" t="s">
        <v>2030</v>
      </c>
      <c r="G1422" s="12">
        <v>1642977</v>
      </c>
      <c r="H1422" s="111">
        <v>1526031.453</v>
      </c>
    </row>
    <row r="1423" spans="1:8" s="4" customFormat="1" ht="25.5">
      <c r="A1423" s="107"/>
      <c r="B1423" s="107"/>
      <c r="C1423" s="107" t="s">
        <v>731</v>
      </c>
      <c r="D1423" s="107"/>
      <c r="E1423" s="107"/>
      <c r="F1423" s="108" t="s">
        <v>732</v>
      </c>
      <c r="G1423" s="109">
        <v>103068.8</v>
      </c>
      <c r="H1423" s="110">
        <v>101568.033</v>
      </c>
    </row>
    <row r="1424" spans="1:8" s="4" customFormat="1" ht="12.75">
      <c r="A1424" s="5"/>
      <c r="B1424" s="5"/>
      <c r="C1424" s="5"/>
      <c r="D1424" s="5" t="s">
        <v>1038</v>
      </c>
      <c r="E1424" s="5"/>
      <c r="F1424" s="13" t="s">
        <v>267</v>
      </c>
      <c r="G1424" s="12">
        <v>103068.8</v>
      </c>
      <c r="H1424" s="111">
        <v>101568.033</v>
      </c>
    </row>
    <row r="1425" spans="1:8" s="4" customFormat="1" ht="12.75">
      <c r="A1425" s="5"/>
      <c r="B1425" s="5"/>
      <c r="C1425" s="5"/>
      <c r="D1425" s="5"/>
      <c r="E1425" s="5" t="s">
        <v>1048</v>
      </c>
      <c r="F1425" s="13" t="s">
        <v>1143</v>
      </c>
      <c r="G1425" s="12">
        <v>103068.8</v>
      </c>
      <c r="H1425" s="111">
        <v>101568.033</v>
      </c>
    </row>
    <row r="1426" spans="1:8" s="4" customFormat="1" ht="25.5">
      <c r="A1426" s="107"/>
      <c r="B1426" s="107"/>
      <c r="C1426" s="107" t="s">
        <v>733</v>
      </c>
      <c r="D1426" s="107"/>
      <c r="E1426" s="107"/>
      <c r="F1426" s="108" t="s">
        <v>734</v>
      </c>
      <c r="G1426" s="109">
        <v>850191.4</v>
      </c>
      <c r="H1426" s="110">
        <v>807228.82209999999</v>
      </c>
    </row>
    <row r="1427" spans="1:8" s="4" customFormat="1" ht="12.75">
      <c r="A1427" s="5"/>
      <c r="B1427" s="5"/>
      <c r="C1427" s="5"/>
      <c r="D1427" s="5" t="s">
        <v>1038</v>
      </c>
      <c r="E1427" s="5"/>
      <c r="F1427" s="13" t="s">
        <v>267</v>
      </c>
      <c r="G1427" s="12">
        <v>850191.4</v>
      </c>
      <c r="H1427" s="111">
        <v>807228.82209999999</v>
      </c>
    </row>
    <row r="1428" spans="1:8" s="4" customFormat="1" ht="12.75">
      <c r="A1428" s="5"/>
      <c r="B1428" s="5"/>
      <c r="C1428" s="5"/>
      <c r="D1428" s="5"/>
      <c r="E1428" s="5" t="s">
        <v>1048</v>
      </c>
      <c r="F1428" s="13" t="s">
        <v>1143</v>
      </c>
      <c r="G1428" s="12">
        <v>850191.4</v>
      </c>
      <c r="H1428" s="111">
        <v>807228.82209999999</v>
      </c>
    </row>
    <row r="1429" spans="1:8" s="4" customFormat="1" ht="38.25">
      <c r="A1429" s="107"/>
      <c r="B1429" s="107"/>
      <c r="C1429" s="107" t="s">
        <v>689</v>
      </c>
      <c r="D1429" s="107"/>
      <c r="E1429" s="107"/>
      <c r="F1429" s="108" t="s">
        <v>735</v>
      </c>
      <c r="G1429" s="109">
        <v>442368</v>
      </c>
      <c r="H1429" s="110">
        <v>441391.47899999999</v>
      </c>
    </row>
    <row r="1430" spans="1:8" s="4" customFormat="1" ht="12.75">
      <c r="A1430" s="5"/>
      <c r="B1430" s="5"/>
      <c r="C1430" s="5"/>
      <c r="D1430" s="5" t="s">
        <v>1038</v>
      </c>
      <c r="E1430" s="5"/>
      <c r="F1430" s="13" t="s">
        <v>267</v>
      </c>
      <c r="G1430" s="12">
        <v>442368</v>
      </c>
      <c r="H1430" s="111">
        <v>441391.47899999999</v>
      </c>
    </row>
    <row r="1431" spans="1:8" s="4" customFormat="1" ht="12.75">
      <c r="A1431" s="5"/>
      <c r="B1431" s="5"/>
      <c r="C1431" s="5"/>
      <c r="D1431" s="5"/>
      <c r="E1431" s="5" t="s">
        <v>1048</v>
      </c>
      <c r="F1431" s="13" t="s">
        <v>1143</v>
      </c>
      <c r="G1431" s="12">
        <v>442368</v>
      </c>
      <c r="H1431" s="111">
        <v>441391.47899999999</v>
      </c>
    </row>
    <row r="1432" spans="1:8" s="4" customFormat="1" ht="12.75">
      <c r="A1432" s="103" t="s">
        <v>1164</v>
      </c>
      <c r="B1432" s="103"/>
      <c r="C1432" s="103"/>
      <c r="D1432" s="103"/>
      <c r="E1432" s="103"/>
      <c r="F1432" s="104" t="s">
        <v>268</v>
      </c>
      <c r="G1432" s="105">
        <v>243239155.09999999</v>
      </c>
      <c r="H1432" s="106">
        <v>240847760.4883</v>
      </c>
    </row>
    <row r="1433" spans="1:8" s="4" customFormat="1" ht="12.75">
      <c r="A1433" s="103"/>
      <c r="B1433" s="103" t="s">
        <v>1159</v>
      </c>
      <c r="C1433" s="103"/>
      <c r="D1433" s="103"/>
      <c r="E1433" s="103"/>
      <c r="F1433" s="104" t="s">
        <v>269</v>
      </c>
      <c r="G1433" s="105">
        <v>114483987.7</v>
      </c>
      <c r="H1433" s="106">
        <v>113567049.1426</v>
      </c>
    </row>
    <row r="1434" spans="1:8" s="4" customFormat="1" ht="12.75">
      <c r="A1434" s="107"/>
      <c r="B1434" s="107"/>
      <c r="C1434" s="107" t="s">
        <v>876</v>
      </c>
      <c r="D1434" s="107"/>
      <c r="E1434" s="107"/>
      <c r="F1434" s="108" t="s">
        <v>877</v>
      </c>
      <c r="G1434" s="109">
        <v>132333</v>
      </c>
      <c r="H1434" s="110">
        <v>132332.6384</v>
      </c>
    </row>
    <row r="1435" spans="1:8" s="4" customFormat="1" ht="12.75">
      <c r="A1435" s="5"/>
      <c r="B1435" s="5"/>
      <c r="C1435" s="5"/>
      <c r="D1435" s="5" t="s">
        <v>899</v>
      </c>
      <c r="E1435" s="5"/>
      <c r="F1435" s="13" t="s">
        <v>270</v>
      </c>
      <c r="G1435" s="12">
        <v>132333</v>
      </c>
      <c r="H1435" s="111">
        <v>132332.6384</v>
      </c>
    </row>
    <row r="1436" spans="1:8" s="4" customFormat="1" ht="25.5">
      <c r="A1436" s="107"/>
      <c r="B1436" s="107"/>
      <c r="C1436" s="107" t="s">
        <v>936</v>
      </c>
      <c r="D1436" s="107"/>
      <c r="E1436" s="107"/>
      <c r="F1436" s="108" t="s">
        <v>937</v>
      </c>
      <c r="G1436" s="109">
        <v>1583329.7</v>
      </c>
      <c r="H1436" s="110">
        <v>1581219.1513</v>
      </c>
    </row>
    <row r="1437" spans="1:8" s="4" customFormat="1" ht="12.75">
      <c r="A1437" s="5"/>
      <c r="B1437" s="5"/>
      <c r="C1437" s="5"/>
      <c r="D1437" s="5" t="s">
        <v>891</v>
      </c>
      <c r="E1437" s="5"/>
      <c r="F1437" s="13" t="s">
        <v>271</v>
      </c>
      <c r="G1437" s="12">
        <v>1583329.7</v>
      </c>
      <c r="H1437" s="111">
        <v>1581219.1513</v>
      </c>
    </row>
    <row r="1438" spans="1:8" s="4" customFormat="1" ht="12.75">
      <c r="A1438" s="107"/>
      <c r="B1438" s="107"/>
      <c r="C1438" s="107" t="s">
        <v>671</v>
      </c>
      <c r="D1438" s="107"/>
      <c r="E1438" s="107"/>
      <c r="F1438" s="108" t="s">
        <v>672</v>
      </c>
      <c r="G1438" s="109">
        <v>14211202</v>
      </c>
      <c r="H1438" s="110">
        <v>14094336.4453</v>
      </c>
    </row>
    <row r="1439" spans="1:8" s="4" customFormat="1" ht="12.75">
      <c r="A1439" s="5"/>
      <c r="B1439" s="5"/>
      <c r="C1439" s="5"/>
      <c r="D1439" s="5" t="s">
        <v>953</v>
      </c>
      <c r="E1439" s="5"/>
      <c r="F1439" s="13" t="s">
        <v>272</v>
      </c>
      <c r="G1439" s="12">
        <v>4512136</v>
      </c>
      <c r="H1439" s="111">
        <v>4512136</v>
      </c>
    </row>
    <row r="1440" spans="1:8" s="4" customFormat="1" ht="25.5">
      <c r="A1440" s="5"/>
      <c r="B1440" s="5"/>
      <c r="C1440" s="5"/>
      <c r="D1440" s="5" t="s">
        <v>1018</v>
      </c>
      <c r="E1440" s="5"/>
      <c r="F1440" s="13" t="s">
        <v>273</v>
      </c>
      <c r="G1440" s="12">
        <v>2227745</v>
      </c>
      <c r="H1440" s="111">
        <v>2112995.1519999998</v>
      </c>
    </row>
    <row r="1441" spans="1:8" s="4" customFormat="1" ht="25.5">
      <c r="A1441" s="5"/>
      <c r="B1441" s="5"/>
      <c r="C1441" s="5"/>
      <c r="D1441" s="5" t="s">
        <v>1098</v>
      </c>
      <c r="E1441" s="5"/>
      <c r="F1441" s="13" t="s">
        <v>274</v>
      </c>
      <c r="G1441" s="12">
        <v>4591567</v>
      </c>
      <c r="H1441" s="111">
        <v>4591565.0559999999</v>
      </c>
    </row>
    <row r="1442" spans="1:8" s="4" customFormat="1" ht="12.75">
      <c r="A1442" s="5"/>
      <c r="B1442" s="5"/>
      <c r="C1442" s="5"/>
      <c r="D1442" s="5" t="s">
        <v>1041</v>
      </c>
      <c r="E1442" s="5"/>
      <c r="F1442" s="13" t="s">
        <v>275</v>
      </c>
      <c r="G1442" s="12">
        <v>1423403</v>
      </c>
      <c r="H1442" s="111">
        <v>1423314.8252999999</v>
      </c>
    </row>
    <row r="1443" spans="1:8" s="4" customFormat="1" ht="25.5">
      <c r="A1443" s="5"/>
      <c r="B1443" s="5"/>
      <c r="C1443" s="5"/>
      <c r="D1443" s="5" t="s">
        <v>975</v>
      </c>
      <c r="E1443" s="5"/>
      <c r="F1443" s="13" t="s">
        <v>276</v>
      </c>
      <c r="G1443" s="12">
        <v>610330</v>
      </c>
      <c r="H1443" s="111">
        <v>609070</v>
      </c>
    </row>
    <row r="1444" spans="1:8" s="4" customFormat="1" ht="25.5">
      <c r="A1444" s="5"/>
      <c r="B1444" s="5"/>
      <c r="C1444" s="5"/>
      <c r="D1444" s="5" t="s">
        <v>958</v>
      </c>
      <c r="E1444" s="5"/>
      <c r="F1444" s="13" t="s">
        <v>277</v>
      </c>
      <c r="G1444" s="12">
        <v>43604</v>
      </c>
      <c r="H1444" s="111">
        <v>43604</v>
      </c>
    </row>
    <row r="1445" spans="1:8" s="4" customFormat="1" ht="25.5">
      <c r="A1445" s="5"/>
      <c r="B1445" s="5"/>
      <c r="C1445" s="5"/>
      <c r="D1445" s="5" t="s">
        <v>545</v>
      </c>
      <c r="E1445" s="5"/>
      <c r="F1445" s="13" t="s">
        <v>278</v>
      </c>
      <c r="G1445" s="12">
        <v>802417</v>
      </c>
      <c r="H1445" s="111">
        <v>801651.41200000001</v>
      </c>
    </row>
    <row r="1446" spans="1:8" s="4" customFormat="1" ht="25.5">
      <c r="A1446" s="107"/>
      <c r="B1446" s="107"/>
      <c r="C1446" s="107" t="s">
        <v>1045</v>
      </c>
      <c r="D1446" s="107"/>
      <c r="E1446" s="107"/>
      <c r="F1446" s="108" t="s">
        <v>1046</v>
      </c>
      <c r="G1446" s="109">
        <v>11029</v>
      </c>
      <c r="H1446" s="110">
        <v>11025.1324</v>
      </c>
    </row>
    <row r="1447" spans="1:8" s="4" customFormat="1" ht="12.75">
      <c r="A1447" s="5"/>
      <c r="B1447" s="5"/>
      <c r="C1447" s="5"/>
      <c r="D1447" s="5" t="s">
        <v>887</v>
      </c>
      <c r="E1447" s="5"/>
      <c r="F1447" s="13" t="s">
        <v>279</v>
      </c>
      <c r="G1447" s="12">
        <v>11029</v>
      </c>
      <c r="H1447" s="111">
        <v>11025.1324</v>
      </c>
    </row>
    <row r="1448" spans="1:8" s="4" customFormat="1" ht="12.75">
      <c r="A1448" s="107"/>
      <c r="B1448" s="107"/>
      <c r="C1448" s="107" t="s">
        <v>280</v>
      </c>
      <c r="D1448" s="107"/>
      <c r="E1448" s="107"/>
      <c r="F1448" s="108" t="s">
        <v>281</v>
      </c>
      <c r="G1448" s="109">
        <v>14914149.4</v>
      </c>
      <c r="H1448" s="110">
        <v>14871118.5353</v>
      </c>
    </row>
    <row r="1449" spans="1:8" s="4" customFormat="1" ht="25.5">
      <c r="A1449" s="5"/>
      <c r="B1449" s="5"/>
      <c r="C1449" s="5"/>
      <c r="D1449" s="5" t="s">
        <v>878</v>
      </c>
      <c r="E1449" s="5"/>
      <c r="F1449" s="13" t="s">
        <v>282</v>
      </c>
      <c r="G1449" s="12">
        <v>497308</v>
      </c>
      <c r="H1449" s="111">
        <v>496304.97460000002</v>
      </c>
    </row>
    <row r="1450" spans="1:8" s="4" customFormat="1" ht="12.75">
      <c r="A1450" s="5"/>
      <c r="B1450" s="5"/>
      <c r="C1450" s="5"/>
      <c r="D1450" s="5" t="s">
        <v>885</v>
      </c>
      <c r="E1450" s="5"/>
      <c r="F1450" s="13" t="s">
        <v>911</v>
      </c>
      <c r="G1450" s="12">
        <v>976.3</v>
      </c>
      <c r="H1450" s="111">
        <v>975.52499999999998</v>
      </c>
    </row>
    <row r="1451" spans="1:8" s="4" customFormat="1" ht="12.75">
      <c r="A1451" s="5"/>
      <c r="B1451" s="5"/>
      <c r="C1451" s="5"/>
      <c r="D1451" s="5" t="s">
        <v>887</v>
      </c>
      <c r="E1451" s="5"/>
      <c r="F1451" s="13" t="s">
        <v>283</v>
      </c>
      <c r="G1451" s="12">
        <v>3337770</v>
      </c>
      <c r="H1451" s="111">
        <v>3333996.6057000002</v>
      </c>
    </row>
    <row r="1452" spans="1:8" s="4" customFormat="1" ht="12.75">
      <c r="A1452" s="5"/>
      <c r="B1452" s="5"/>
      <c r="C1452" s="5"/>
      <c r="D1452" s="5" t="s">
        <v>899</v>
      </c>
      <c r="E1452" s="5"/>
      <c r="F1452" s="13" t="s">
        <v>284</v>
      </c>
      <c r="G1452" s="12">
        <v>8800</v>
      </c>
      <c r="H1452" s="111">
        <v>8800</v>
      </c>
    </row>
    <row r="1453" spans="1:8" s="4" customFormat="1" ht="25.5">
      <c r="A1453" s="5"/>
      <c r="B1453" s="5"/>
      <c r="C1453" s="5"/>
      <c r="D1453" s="5" t="s">
        <v>889</v>
      </c>
      <c r="E1453" s="5"/>
      <c r="F1453" s="13" t="s">
        <v>285</v>
      </c>
      <c r="G1453" s="12">
        <v>3988128.5</v>
      </c>
      <c r="H1453" s="111">
        <v>3950160.8207</v>
      </c>
    </row>
    <row r="1454" spans="1:8" s="4" customFormat="1" ht="12.75">
      <c r="A1454" s="5"/>
      <c r="B1454" s="5"/>
      <c r="C1454" s="5"/>
      <c r="D1454" s="5" t="s">
        <v>1038</v>
      </c>
      <c r="E1454" s="5"/>
      <c r="F1454" s="13" t="s">
        <v>286</v>
      </c>
      <c r="G1454" s="12">
        <v>7044219.9000000004</v>
      </c>
      <c r="H1454" s="111">
        <v>7044173.3148999996</v>
      </c>
    </row>
    <row r="1455" spans="1:8" s="4" customFormat="1" ht="12.75">
      <c r="A1455" s="5"/>
      <c r="B1455" s="5"/>
      <c r="C1455" s="5"/>
      <c r="D1455" s="5" t="s">
        <v>1018</v>
      </c>
      <c r="E1455" s="5"/>
      <c r="F1455" s="13" t="s">
        <v>1073</v>
      </c>
      <c r="G1455" s="12">
        <v>31946.7</v>
      </c>
      <c r="H1455" s="111">
        <v>31707.2945</v>
      </c>
    </row>
    <row r="1456" spans="1:8" s="4" customFormat="1" ht="51">
      <c r="A1456" s="5"/>
      <c r="B1456" s="5"/>
      <c r="C1456" s="5"/>
      <c r="D1456" s="5" t="s">
        <v>1063</v>
      </c>
      <c r="E1456" s="5"/>
      <c r="F1456" s="13" t="s">
        <v>129</v>
      </c>
      <c r="G1456" s="12">
        <v>5000</v>
      </c>
      <c r="H1456" s="111">
        <v>5000</v>
      </c>
    </row>
    <row r="1457" spans="1:8" s="4" customFormat="1" ht="12.75">
      <c r="A1457" s="107"/>
      <c r="B1457" s="107"/>
      <c r="C1457" s="107" t="s">
        <v>1140</v>
      </c>
      <c r="D1457" s="107"/>
      <c r="E1457" s="107"/>
      <c r="F1457" s="108" t="s">
        <v>1141</v>
      </c>
      <c r="G1457" s="109">
        <v>5145826.2</v>
      </c>
      <c r="H1457" s="110">
        <v>5077040.0905999998</v>
      </c>
    </row>
    <row r="1458" spans="1:8" s="4" customFormat="1" ht="12.75">
      <c r="A1458" s="5"/>
      <c r="B1458" s="5"/>
      <c r="C1458" s="5"/>
      <c r="D1458" s="5" t="s">
        <v>972</v>
      </c>
      <c r="E1458" s="5"/>
      <c r="F1458" s="13" t="s">
        <v>287</v>
      </c>
      <c r="G1458" s="12">
        <v>5145826.2</v>
      </c>
      <c r="H1458" s="111">
        <v>5077040.0905999998</v>
      </c>
    </row>
    <row r="1459" spans="1:8" s="4" customFormat="1" ht="12.75">
      <c r="A1459" s="5"/>
      <c r="B1459" s="5"/>
      <c r="C1459" s="5"/>
      <c r="D1459" s="5"/>
      <c r="E1459" s="5" t="s">
        <v>1048</v>
      </c>
      <c r="F1459" s="13" t="s">
        <v>1143</v>
      </c>
      <c r="G1459" s="12">
        <v>5145826.2</v>
      </c>
      <c r="H1459" s="111">
        <v>5077040.0906499997</v>
      </c>
    </row>
    <row r="1460" spans="1:8" s="4" customFormat="1" ht="25.5">
      <c r="A1460" s="107"/>
      <c r="B1460" s="107"/>
      <c r="C1460" s="107" t="s">
        <v>288</v>
      </c>
      <c r="D1460" s="107"/>
      <c r="E1460" s="107"/>
      <c r="F1460" s="108" t="s">
        <v>289</v>
      </c>
      <c r="G1460" s="109">
        <v>10579139.300000001</v>
      </c>
      <c r="H1460" s="110">
        <v>10572417.131100001</v>
      </c>
    </row>
    <row r="1461" spans="1:8" s="4" customFormat="1" ht="25.5">
      <c r="A1461" s="5"/>
      <c r="B1461" s="5"/>
      <c r="C1461" s="5"/>
      <c r="D1461" s="5" t="s">
        <v>878</v>
      </c>
      <c r="E1461" s="5"/>
      <c r="F1461" s="13" t="s">
        <v>282</v>
      </c>
      <c r="G1461" s="12">
        <v>122462</v>
      </c>
      <c r="H1461" s="111">
        <v>122252.0851</v>
      </c>
    </row>
    <row r="1462" spans="1:8" s="4" customFormat="1" ht="12.75">
      <c r="A1462" s="5"/>
      <c r="B1462" s="5"/>
      <c r="C1462" s="5"/>
      <c r="D1462" s="5" t="s">
        <v>887</v>
      </c>
      <c r="E1462" s="5"/>
      <c r="F1462" s="13" t="s">
        <v>283</v>
      </c>
      <c r="G1462" s="12">
        <v>7725981</v>
      </c>
      <c r="H1462" s="111">
        <v>7725959.5482999999</v>
      </c>
    </row>
    <row r="1463" spans="1:8" s="4" customFormat="1" ht="12.75">
      <c r="A1463" s="5"/>
      <c r="B1463" s="5"/>
      <c r="C1463" s="5"/>
      <c r="D1463" s="5" t="s">
        <v>899</v>
      </c>
      <c r="E1463" s="5"/>
      <c r="F1463" s="13" t="s">
        <v>284</v>
      </c>
      <c r="G1463" s="12">
        <v>48000</v>
      </c>
      <c r="H1463" s="111">
        <v>48000</v>
      </c>
    </row>
    <row r="1464" spans="1:8" s="4" customFormat="1" ht="25.5">
      <c r="A1464" s="5"/>
      <c r="B1464" s="5"/>
      <c r="C1464" s="5"/>
      <c r="D1464" s="5" t="s">
        <v>889</v>
      </c>
      <c r="E1464" s="5"/>
      <c r="F1464" s="13" t="s">
        <v>285</v>
      </c>
      <c r="G1464" s="12">
        <v>881417</v>
      </c>
      <c r="H1464" s="111">
        <v>875396.26199999999</v>
      </c>
    </row>
    <row r="1465" spans="1:8" s="4" customFormat="1" ht="12.75">
      <c r="A1465" s="5"/>
      <c r="B1465" s="5"/>
      <c r="C1465" s="5"/>
      <c r="D1465" s="5" t="s">
        <v>1038</v>
      </c>
      <c r="E1465" s="5"/>
      <c r="F1465" s="13" t="s">
        <v>286</v>
      </c>
      <c r="G1465" s="12">
        <v>1458958</v>
      </c>
      <c r="H1465" s="111">
        <v>1458571.4317000001</v>
      </c>
    </row>
    <row r="1466" spans="1:8" s="4" customFormat="1" ht="12.75">
      <c r="A1466" s="5"/>
      <c r="B1466" s="5"/>
      <c r="C1466" s="5"/>
      <c r="D1466" s="5" t="s">
        <v>966</v>
      </c>
      <c r="E1466" s="5"/>
      <c r="F1466" s="13" t="s">
        <v>290</v>
      </c>
      <c r="G1466" s="12">
        <v>273193</v>
      </c>
      <c r="H1466" s="111">
        <v>273193</v>
      </c>
    </row>
    <row r="1467" spans="1:8" s="4" customFormat="1" ht="12.75">
      <c r="A1467" s="5"/>
      <c r="B1467" s="5"/>
      <c r="C1467" s="5"/>
      <c r="D1467" s="5" t="s">
        <v>1013</v>
      </c>
      <c r="E1467" s="5"/>
      <c r="F1467" s="13" t="s">
        <v>1073</v>
      </c>
      <c r="G1467" s="12">
        <v>1611</v>
      </c>
      <c r="H1467" s="111">
        <v>1527.5039999999999</v>
      </c>
    </row>
    <row r="1468" spans="1:8" s="4" customFormat="1" ht="25.5">
      <c r="A1468" s="5"/>
      <c r="B1468" s="5"/>
      <c r="C1468" s="5"/>
      <c r="D1468" s="5" t="s">
        <v>923</v>
      </c>
      <c r="E1468" s="5"/>
      <c r="F1468" s="13" t="s">
        <v>924</v>
      </c>
      <c r="G1468" s="12">
        <v>67517.3</v>
      </c>
      <c r="H1468" s="111">
        <v>67517.3</v>
      </c>
    </row>
    <row r="1469" spans="1:8" s="4" customFormat="1" ht="25.5">
      <c r="A1469" s="107"/>
      <c r="B1469" s="107"/>
      <c r="C1469" s="107" t="s">
        <v>569</v>
      </c>
      <c r="D1469" s="107"/>
      <c r="E1469" s="107"/>
      <c r="F1469" s="108" t="s">
        <v>570</v>
      </c>
      <c r="G1469" s="109">
        <v>47913630</v>
      </c>
      <c r="H1469" s="110">
        <v>47331217.818000004</v>
      </c>
    </row>
    <row r="1470" spans="1:8" s="4" customFormat="1" ht="12.75">
      <c r="A1470" s="5"/>
      <c r="B1470" s="5"/>
      <c r="C1470" s="5"/>
      <c r="D1470" s="5" t="s">
        <v>969</v>
      </c>
      <c r="E1470" s="5"/>
      <c r="F1470" s="13" t="s">
        <v>287</v>
      </c>
      <c r="G1470" s="12">
        <v>10538998</v>
      </c>
      <c r="H1470" s="111">
        <v>9956585.818</v>
      </c>
    </row>
    <row r="1471" spans="1:8" s="4" customFormat="1" ht="12.75">
      <c r="A1471" s="5"/>
      <c r="B1471" s="5"/>
      <c r="C1471" s="5"/>
      <c r="D1471" s="5"/>
      <c r="E1471" s="5" t="s">
        <v>1018</v>
      </c>
      <c r="F1471" s="13" t="s">
        <v>663</v>
      </c>
      <c r="G1471" s="12">
        <v>10397330</v>
      </c>
      <c r="H1471" s="111">
        <v>9815810.9250000007</v>
      </c>
    </row>
    <row r="1472" spans="1:8" s="4" customFormat="1" ht="12.75">
      <c r="A1472" s="5"/>
      <c r="B1472" s="5"/>
      <c r="C1472" s="5"/>
      <c r="D1472" s="5"/>
      <c r="E1472" s="5" t="s">
        <v>1048</v>
      </c>
      <c r="F1472" s="13" t="s">
        <v>1143</v>
      </c>
      <c r="G1472" s="12">
        <v>141668</v>
      </c>
      <c r="H1472" s="111">
        <v>140774.89300000001</v>
      </c>
    </row>
    <row r="1473" spans="1:8" s="4" customFormat="1" ht="25.5">
      <c r="A1473" s="5"/>
      <c r="B1473" s="5"/>
      <c r="C1473" s="5"/>
      <c r="D1473" s="5" t="s">
        <v>939</v>
      </c>
      <c r="E1473" s="5"/>
      <c r="F1473" s="13" t="s">
        <v>2031</v>
      </c>
      <c r="G1473" s="12">
        <v>37374632</v>
      </c>
      <c r="H1473" s="111">
        <v>37374632</v>
      </c>
    </row>
    <row r="1474" spans="1:8" s="4" customFormat="1" ht="12.75">
      <c r="A1474" s="5"/>
      <c r="B1474" s="5"/>
      <c r="C1474" s="5"/>
      <c r="D1474" s="5"/>
      <c r="E1474" s="5" t="s">
        <v>1018</v>
      </c>
      <c r="F1474" s="13" t="s">
        <v>663</v>
      </c>
      <c r="G1474" s="12">
        <v>37374632</v>
      </c>
      <c r="H1474" s="111">
        <v>37374632</v>
      </c>
    </row>
    <row r="1475" spans="1:8" s="4" customFormat="1" ht="25.5">
      <c r="A1475" s="107"/>
      <c r="B1475" s="107"/>
      <c r="C1475" s="107" t="s">
        <v>291</v>
      </c>
      <c r="D1475" s="107"/>
      <c r="E1475" s="107"/>
      <c r="F1475" s="108" t="s">
        <v>292</v>
      </c>
      <c r="G1475" s="109">
        <v>14069198.300000001</v>
      </c>
      <c r="H1475" s="110">
        <v>14055042.5428</v>
      </c>
    </row>
    <row r="1476" spans="1:8" s="4" customFormat="1" ht="12.75">
      <c r="A1476" s="5"/>
      <c r="B1476" s="5"/>
      <c r="C1476" s="5"/>
      <c r="D1476" s="5" t="s">
        <v>887</v>
      </c>
      <c r="E1476" s="5"/>
      <c r="F1476" s="13" t="s">
        <v>283</v>
      </c>
      <c r="G1476" s="12">
        <v>13849572.300000001</v>
      </c>
      <c r="H1476" s="111">
        <v>13835436.523499999</v>
      </c>
    </row>
    <row r="1477" spans="1:8" s="4" customFormat="1" ht="12.75">
      <c r="A1477" s="5"/>
      <c r="B1477" s="5"/>
      <c r="C1477" s="5"/>
      <c r="D1477" s="5" t="s">
        <v>889</v>
      </c>
      <c r="E1477" s="5"/>
      <c r="F1477" s="13" t="s">
        <v>290</v>
      </c>
      <c r="G1477" s="12">
        <v>202650</v>
      </c>
      <c r="H1477" s="111">
        <v>202645.01920000001</v>
      </c>
    </row>
    <row r="1478" spans="1:8" s="4" customFormat="1" ht="25.5">
      <c r="A1478" s="5"/>
      <c r="B1478" s="5"/>
      <c r="C1478" s="5"/>
      <c r="D1478" s="5" t="s">
        <v>953</v>
      </c>
      <c r="E1478" s="5"/>
      <c r="F1478" s="13" t="s">
        <v>293</v>
      </c>
      <c r="G1478" s="12">
        <v>16976</v>
      </c>
      <c r="H1478" s="111">
        <v>16961</v>
      </c>
    </row>
    <row r="1479" spans="1:8" s="4" customFormat="1" ht="25.5">
      <c r="A1479" s="107"/>
      <c r="B1479" s="107"/>
      <c r="C1479" s="107" t="s">
        <v>294</v>
      </c>
      <c r="D1479" s="107"/>
      <c r="E1479" s="107"/>
      <c r="F1479" s="108" t="s">
        <v>295</v>
      </c>
      <c r="G1479" s="109">
        <v>2230989.7000000002</v>
      </c>
      <c r="H1479" s="110">
        <v>2228352.1760999998</v>
      </c>
    </row>
    <row r="1480" spans="1:8" s="4" customFormat="1" ht="12.75">
      <c r="A1480" s="5"/>
      <c r="B1480" s="5"/>
      <c r="C1480" s="5"/>
      <c r="D1480" s="5" t="s">
        <v>887</v>
      </c>
      <c r="E1480" s="5"/>
      <c r="F1480" s="13" t="s">
        <v>283</v>
      </c>
      <c r="G1480" s="12">
        <v>2225667.7000000002</v>
      </c>
      <c r="H1480" s="111">
        <v>2223032.2052000002</v>
      </c>
    </row>
    <row r="1481" spans="1:8" s="4" customFormat="1" ht="25.5">
      <c r="A1481" s="5"/>
      <c r="B1481" s="5"/>
      <c r="C1481" s="5"/>
      <c r="D1481" s="5" t="s">
        <v>1048</v>
      </c>
      <c r="E1481" s="5"/>
      <c r="F1481" s="13" t="s">
        <v>293</v>
      </c>
      <c r="G1481" s="12">
        <v>5322</v>
      </c>
      <c r="H1481" s="111">
        <v>5319.9709000000003</v>
      </c>
    </row>
    <row r="1482" spans="1:8" s="4" customFormat="1" ht="25.5">
      <c r="A1482" s="107"/>
      <c r="B1482" s="107"/>
      <c r="C1482" s="107" t="s">
        <v>731</v>
      </c>
      <c r="D1482" s="107"/>
      <c r="E1482" s="107"/>
      <c r="F1482" s="108" t="s">
        <v>732</v>
      </c>
      <c r="G1482" s="109">
        <v>314479.8</v>
      </c>
      <c r="H1482" s="110">
        <v>307857.8872</v>
      </c>
    </row>
    <row r="1483" spans="1:8" s="4" customFormat="1" ht="12.75">
      <c r="A1483" s="5"/>
      <c r="B1483" s="5"/>
      <c r="C1483" s="5"/>
      <c r="D1483" s="5" t="s">
        <v>1018</v>
      </c>
      <c r="E1483" s="5"/>
      <c r="F1483" s="13" t="s">
        <v>287</v>
      </c>
      <c r="G1483" s="12">
        <v>314479.8</v>
      </c>
      <c r="H1483" s="111">
        <v>307857.8872</v>
      </c>
    </row>
    <row r="1484" spans="1:8" s="4" customFormat="1" ht="12.75">
      <c r="A1484" s="5"/>
      <c r="B1484" s="5"/>
      <c r="C1484" s="5"/>
      <c r="D1484" s="5"/>
      <c r="E1484" s="5" t="s">
        <v>1048</v>
      </c>
      <c r="F1484" s="13" t="s">
        <v>1143</v>
      </c>
      <c r="G1484" s="12">
        <v>314479.8</v>
      </c>
      <c r="H1484" s="111">
        <v>307857.8872</v>
      </c>
    </row>
    <row r="1485" spans="1:8" s="4" customFormat="1" ht="25.5">
      <c r="A1485" s="107"/>
      <c r="B1485" s="107"/>
      <c r="C1485" s="107" t="s">
        <v>733</v>
      </c>
      <c r="D1485" s="107"/>
      <c r="E1485" s="107"/>
      <c r="F1485" s="108" t="s">
        <v>734</v>
      </c>
      <c r="G1485" s="109">
        <v>595300</v>
      </c>
      <c r="H1485" s="110">
        <v>523007.15399999998</v>
      </c>
    </row>
    <row r="1486" spans="1:8" s="4" customFormat="1" ht="12.75">
      <c r="A1486" s="5"/>
      <c r="B1486" s="5"/>
      <c r="C1486" s="5"/>
      <c r="D1486" s="5" t="s">
        <v>1018</v>
      </c>
      <c r="E1486" s="5"/>
      <c r="F1486" s="13" t="s">
        <v>287</v>
      </c>
      <c r="G1486" s="12">
        <v>595300</v>
      </c>
      <c r="H1486" s="111">
        <v>523007.15399999998</v>
      </c>
    </row>
    <row r="1487" spans="1:8" s="4" customFormat="1" ht="12.75">
      <c r="A1487" s="5"/>
      <c r="B1487" s="5"/>
      <c r="C1487" s="5"/>
      <c r="D1487" s="5"/>
      <c r="E1487" s="5" t="s">
        <v>1048</v>
      </c>
      <c r="F1487" s="13" t="s">
        <v>1143</v>
      </c>
      <c r="G1487" s="12">
        <v>595300</v>
      </c>
      <c r="H1487" s="111">
        <v>523007.15399999998</v>
      </c>
    </row>
    <row r="1488" spans="1:8" s="4" customFormat="1" ht="38.25">
      <c r="A1488" s="107"/>
      <c r="B1488" s="107"/>
      <c r="C1488" s="107" t="s">
        <v>689</v>
      </c>
      <c r="D1488" s="107"/>
      <c r="E1488" s="107"/>
      <c r="F1488" s="108" t="s">
        <v>735</v>
      </c>
      <c r="G1488" s="109">
        <v>35717</v>
      </c>
      <c r="H1488" s="110">
        <v>35043.338000000003</v>
      </c>
    </row>
    <row r="1489" spans="1:8" s="4" customFormat="1" ht="12.75">
      <c r="A1489" s="5"/>
      <c r="B1489" s="5"/>
      <c r="C1489" s="5"/>
      <c r="D1489" s="5" t="s">
        <v>1018</v>
      </c>
      <c r="E1489" s="5"/>
      <c r="F1489" s="13" t="s">
        <v>287</v>
      </c>
      <c r="G1489" s="12">
        <v>35717</v>
      </c>
      <c r="H1489" s="111">
        <v>35043.338000000003</v>
      </c>
    </row>
    <row r="1490" spans="1:8" s="4" customFormat="1" ht="12.75">
      <c r="A1490" s="5"/>
      <c r="B1490" s="5"/>
      <c r="C1490" s="5"/>
      <c r="D1490" s="5"/>
      <c r="E1490" s="5" t="s">
        <v>1048</v>
      </c>
      <c r="F1490" s="13" t="s">
        <v>1143</v>
      </c>
      <c r="G1490" s="12">
        <v>35717</v>
      </c>
      <c r="H1490" s="111">
        <v>35043.338000000003</v>
      </c>
    </row>
    <row r="1491" spans="1:8" s="4" customFormat="1" ht="25.5">
      <c r="A1491" s="107"/>
      <c r="B1491" s="107"/>
      <c r="C1491" s="107" t="s">
        <v>296</v>
      </c>
      <c r="D1491" s="107"/>
      <c r="E1491" s="107"/>
      <c r="F1491" s="108" t="s">
        <v>297</v>
      </c>
      <c r="G1491" s="109">
        <v>2747664.3</v>
      </c>
      <c r="H1491" s="110">
        <v>2747039.102</v>
      </c>
    </row>
    <row r="1492" spans="1:8" s="4" customFormat="1" ht="12.75">
      <c r="A1492" s="5"/>
      <c r="B1492" s="5"/>
      <c r="C1492" s="5"/>
      <c r="D1492" s="5" t="s">
        <v>953</v>
      </c>
      <c r="E1492" s="5"/>
      <c r="F1492" s="13" t="s">
        <v>283</v>
      </c>
      <c r="G1492" s="12">
        <v>2747664.3</v>
      </c>
      <c r="H1492" s="111">
        <v>2747039.102</v>
      </c>
    </row>
    <row r="1493" spans="1:8" s="4" customFormat="1" ht="12.75">
      <c r="A1493" s="103"/>
      <c r="B1493" s="103" t="s">
        <v>1165</v>
      </c>
      <c r="C1493" s="103"/>
      <c r="D1493" s="103"/>
      <c r="E1493" s="103"/>
      <c r="F1493" s="104" t="s">
        <v>298</v>
      </c>
      <c r="G1493" s="105">
        <v>56705295.100000001</v>
      </c>
      <c r="H1493" s="106">
        <v>56415549.7007</v>
      </c>
    </row>
    <row r="1494" spans="1:8" s="4" customFormat="1" ht="12.75">
      <c r="A1494" s="107"/>
      <c r="B1494" s="107"/>
      <c r="C1494" s="107" t="s">
        <v>631</v>
      </c>
      <c r="D1494" s="107"/>
      <c r="E1494" s="107"/>
      <c r="F1494" s="108" t="s">
        <v>632</v>
      </c>
      <c r="G1494" s="109">
        <v>8803790</v>
      </c>
      <c r="H1494" s="110">
        <v>8803790</v>
      </c>
    </row>
    <row r="1495" spans="1:8" s="4" customFormat="1" ht="12.75">
      <c r="A1495" s="5"/>
      <c r="B1495" s="5"/>
      <c r="C1495" s="5"/>
      <c r="D1495" s="5" t="s">
        <v>889</v>
      </c>
      <c r="E1495" s="5"/>
      <c r="F1495" s="13" t="s">
        <v>2032</v>
      </c>
      <c r="G1495" s="12">
        <v>690619</v>
      </c>
      <c r="H1495" s="111">
        <v>690619</v>
      </c>
    </row>
    <row r="1496" spans="1:8" s="4" customFormat="1" ht="12.75">
      <c r="A1496" s="5"/>
      <c r="B1496" s="5"/>
      <c r="C1496" s="5"/>
      <c r="D1496" s="5"/>
      <c r="E1496" s="5" t="s">
        <v>933</v>
      </c>
      <c r="F1496" s="13" t="s">
        <v>299</v>
      </c>
      <c r="G1496" s="12">
        <v>500000</v>
      </c>
      <c r="H1496" s="111">
        <v>500000</v>
      </c>
    </row>
    <row r="1497" spans="1:8" s="4" customFormat="1" ht="25.5">
      <c r="A1497" s="5"/>
      <c r="B1497" s="5"/>
      <c r="C1497" s="5"/>
      <c r="D1497" s="5"/>
      <c r="E1497" s="5" t="s">
        <v>876</v>
      </c>
      <c r="F1497" s="13" t="s">
        <v>2033</v>
      </c>
      <c r="G1497" s="12">
        <v>190619</v>
      </c>
      <c r="H1497" s="111">
        <v>190619</v>
      </c>
    </row>
    <row r="1498" spans="1:8" s="4" customFormat="1" ht="25.5">
      <c r="A1498" s="5"/>
      <c r="B1498" s="5"/>
      <c r="C1498" s="5"/>
      <c r="D1498" s="5" t="s">
        <v>891</v>
      </c>
      <c r="E1498" s="5"/>
      <c r="F1498" s="13" t="s">
        <v>300</v>
      </c>
      <c r="G1498" s="12">
        <v>202818</v>
      </c>
      <c r="H1498" s="111">
        <v>202818</v>
      </c>
    </row>
    <row r="1499" spans="1:8" s="4" customFormat="1" ht="12.75">
      <c r="A1499" s="5"/>
      <c r="B1499" s="5"/>
      <c r="C1499" s="5"/>
      <c r="D1499" s="5" t="s">
        <v>1098</v>
      </c>
      <c r="E1499" s="5"/>
      <c r="F1499" s="13" t="s">
        <v>301</v>
      </c>
      <c r="G1499" s="12">
        <v>7910353</v>
      </c>
      <c r="H1499" s="111">
        <v>7910353</v>
      </c>
    </row>
    <row r="1500" spans="1:8" s="4" customFormat="1" ht="25.5">
      <c r="A1500" s="107"/>
      <c r="B1500" s="107"/>
      <c r="C1500" s="107" t="s">
        <v>636</v>
      </c>
      <c r="D1500" s="107"/>
      <c r="E1500" s="107"/>
      <c r="F1500" s="108" t="s">
        <v>637</v>
      </c>
      <c r="G1500" s="109">
        <v>20827978.399999999</v>
      </c>
      <c r="H1500" s="110">
        <v>20824787.332800001</v>
      </c>
    </row>
    <row r="1501" spans="1:8" s="4" customFormat="1" ht="38.25">
      <c r="A1501" s="5"/>
      <c r="B1501" s="5"/>
      <c r="C1501" s="5"/>
      <c r="D1501" s="5" t="s">
        <v>878</v>
      </c>
      <c r="E1501" s="5"/>
      <c r="F1501" s="13" t="s">
        <v>302</v>
      </c>
      <c r="G1501" s="12">
        <v>607558</v>
      </c>
      <c r="H1501" s="111">
        <v>607453.70299999998</v>
      </c>
    </row>
    <row r="1502" spans="1:8" s="4" customFormat="1" ht="12.75">
      <c r="A1502" s="5"/>
      <c r="B1502" s="5"/>
      <c r="C1502" s="5"/>
      <c r="D1502" s="5" t="s">
        <v>887</v>
      </c>
      <c r="E1502" s="5"/>
      <c r="F1502" s="13" t="s">
        <v>303</v>
      </c>
      <c r="G1502" s="12">
        <v>666521</v>
      </c>
      <c r="H1502" s="111">
        <v>664183.29909999995</v>
      </c>
    </row>
    <row r="1503" spans="1:8" s="4" customFormat="1" ht="38.25">
      <c r="A1503" s="5"/>
      <c r="B1503" s="5"/>
      <c r="C1503" s="5"/>
      <c r="D1503" s="5" t="s">
        <v>899</v>
      </c>
      <c r="E1503" s="5"/>
      <c r="F1503" s="13" t="s">
        <v>304</v>
      </c>
      <c r="G1503" s="12">
        <v>19513775.399999999</v>
      </c>
      <c r="H1503" s="111">
        <v>19513074.8686</v>
      </c>
    </row>
    <row r="1504" spans="1:8" s="4" customFormat="1" ht="12.75">
      <c r="A1504" s="5"/>
      <c r="B1504" s="5"/>
      <c r="C1504" s="5"/>
      <c r="D1504" s="5" t="s">
        <v>889</v>
      </c>
      <c r="E1504" s="5"/>
      <c r="F1504" s="13" t="s">
        <v>911</v>
      </c>
      <c r="G1504" s="12">
        <v>886</v>
      </c>
      <c r="H1504" s="111">
        <v>885.96699999999998</v>
      </c>
    </row>
    <row r="1505" spans="1:8" s="4" customFormat="1" ht="12.75">
      <c r="A1505" s="5"/>
      <c r="B1505" s="5"/>
      <c r="C1505" s="5"/>
      <c r="D1505" s="5" t="s">
        <v>1013</v>
      </c>
      <c r="E1505" s="5"/>
      <c r="F1505" s="13" t="s">
        <v>1073</v>
      </c>
      <c r="G1505" s="12">
        <v>30231</v>
      </c>
      <c r="H1505" s="111">
        <v>30182.494999999999</v>
      </c>
    </row>
    <row r="1506" spans="1:8" s="4" customFormat="1" ht="51">
      <c r="A1506" s="5"/>
      <c r="B1506" s="5"/>
      <c r="C1506" s="5"/>
      <c r="D1506" s="5" t="s">
        <v>1063</v>
      </c>
      <c r="E1506" s="5"/>
      <c r="F1506" s="13" t="s">
        <v>129</v>
      </c>
      <c r="G1506" s="12">
        <v>9007</v>
      </c>
      <c r="H1506" s="111">
        <v>9007</v>
      </c>
    </row>
    <row r="1507" spans="1:8" s="4" customFormat="1" ht="12.75">
      <c r="A1507" s="107"/>
      <c r="B1507" s="107"/>
      <c r="C1507" s="107" t="s">
        <v>1140</v>
      </c>
      <c r="D1507" s="107"/>
      <c r="E1507" s="107"/>
      <c r="F1507" s="108" t="s">
        <v>1141</v>
      </c>
      <c r="G1507" s="109">
        <v>5092080.5</v>
      </c>
      <c r="H1507" s="110">
        <v>4872146.6427999996</v>
      </c>
    </row>
    <row r="1508" spans="1:8" s="4" customFormat="1" ht="12.75">
      <c r="A1508" s="5"/>
      <c r="B1508" s="5"/>
      <c r="C1508" s="5"/>
      <c r="D1508" s="5" t="s">
        <v>955</v>
      </c>
      <c r="E1508" s="5"/>
      <c r="F1508" s="13" t="s">
        <v>2034</v>
      </c>
      <c r="G1508" s="12">
        <v>5092080.5</v>
      </c>
      <c r="H1508" s="111">
        <v>4872146.6427999996</v>
      </c>
    </row>
    <row r="1509" spans="1:8" s="4" customFormat="1" ht="12.75">
      <c r="A1509" s="5"/>
      <c r="B1509" s="5"/>
      <c r="C1509" s="5"/>
      <c r="D1509" s="5"/>
      <c r="E1509" s="5" t="s">
        <v>1018</v>
      </c>
      <c r="F1509" s="13" t="s">
        <v>663</v>
      </c>
      <c r="G1509" s="12">
        <v>420500</v>
      </c>
      <c r="H1509" s="111">
        <v>344600</v>
      </c>
    </row>
    <row r="1510" spans="1:8" s="4" customFormat="1" ht="12.75">
      <c r="A1510" s="5"/>
      <c r="B1510" s="5"/>
      <c r="C1510" s="5"/>
      <c r="D1510" s="5"/>
      <c r="E1510" s="5" t="s">
        <v>1048</v>
      </c>
      <c r="F1510" s="13" t="s">
        <v>1143</v>
      </c>
      <c r="G1510" s="12">
        <v>4671580.5</v>
      </c>
      <c r="H1510" s="111">
        <v>4527546.6427999996</v>
      </c>
    </row>
    <row r="1511" spans="1:8" s="4" customFormat="1" ht="25.5">
      <c r="A1511" s="107"/>
      <c r="B1511" s="107"/>
      <c r="C1511" s="107" t="s">
        <v>722</v>
      </c>
      <c r="D1511" s="107"/>
      <c r="E1511" s="107"/>
      <c r="F1511" s="108" t="s">
        <v>723</v>
      </c>
      <c r="G1511" s="109">
        <v>1048975</v>
      </c>
      <c r="H1511" s="110">
        <v>1044761.186</v>
      </c>
    </row>
    <row r="1512" spans="1:8" s="4" customFormat="1" ht="12.75">
      <c r="A1512" s="5"/>
      <c r="B1512" s="5"/>
      <c r="C1512" s="5"/>
      <c r="D1512" s="5" t="s">
        <v>545</v>
      </c>
      <c r="E1512" s="5"/>
      <c r="F1512" s="13" t="s">
        <v>2034</v>
      </c>
      <c r="G1512" s="12">
        <v>1048975</v>
      </c>
      <c r="H1512" s="111">
        <v>1044761.186</v>
      </c>
    </row>
    <row r="1513" spans="1:8" s="4" customFormat="1" ht="12.75">
      <c r="A1513" s="5"/>
      <c r="B1513" s="5"/>
      <c r="C1513" s="5"/>
      <c r="D1513" s="5"/>
      <c r="E1513" s="5" t="s">
        <v>1048</v>
      </c>
      <c r="F1513" s="13" t="s">
        <v>1143</v>
      </c>
      <c r="G1513" s="12">
        <v>1048975</v>
      </c>
      <c r="H1513" s="111">
        <v>1044761.186</v>
      </c>
    </row>
    <row r="1514" spans="1:8" s="4" customFormat="1" ht="25.5">
      <c r="A1514" s="107"/>
      <c r="B1514" s="107"/>
      <c r="C1514" s="107" t="s">
        <v>644</v>
      </c>
      <c r="D1514" s="107"/>
      <c r="E1514" s="107"/>
      <c r="F1514" s="108" t="s">
        <v>645</v>
      </c>
      <c r="G1514" s="109">
        <v>3251188</v>
      </c>
      <c r="H1514" s="110">
        <v>3251120.4084000001</v>
      </c>
    </row>
    <row r="1515" spans="1:8" s="4" customFormat="1" ht="38.25">
      <c r="A1515" s="5"/>
      <c r="B1515" s="5"/>
      <c r="C1515" s="5"/>
      <c r="D1515" s="5" t="s">
        <v>878</v>
      </c>
      <c r="E1515" s="5"/>
      <c r="F1515" s="13" t="s">
        <v>302</v>
      </c>
      <c r="G1515" s="12">
        <v>54793</v>
      </c>
      <c r="H1515" s="111">
        <v>54791.657399999996</v>
      </c>
    </row>
    <row r="1516" spans="1:8" s="4" customFormat="1" ht="25.5">
      <c r="A1516" s="5"/>
      <c r="B1516" s="5"/>
      <c r="C1516" s="5"/>
      <c r="D1516" s="5" t="s">
        <v>887</v>
      </c>
      <c r="E1516" s="5"/>
      <c r="F1516" s="13" t="s">
        <v>305</v>
      </c>
      <c r="G1516" s="12">
        <v>72864</v>
      </c>
      <c r="H1516" s="111">
        <v>72864</v>
      </c>
    </row>
    <row r="1517" spans="1:8" s="4" customFormat="1" ht="51">
      <c r="A1517" s="5"/>
      <c r="B1517" s="5"/>
      <c r="C1517" s="5"/>
      <c r="D1517" s="5" t="s">
        <v>899</v>
      </c>
      <c r="E1517" s="5"/>
      <c r="F1517" s="13" t="s">
        <v>306</v>
      </c>
      <c r="G1517" s="12">
        <v>3122331</v>
      </c>
      <c r="H1517" s="111">
        <v>3122311.591</v>
      </c>
    </row>
    <row r="1518" spans="1:8" s="4" customFormat="1" ht="12.75">
      <c r="A1518" s="5"/>
      <c r="B1518" s="5"/>
      <c r="C1518" s="5"/>
      <c r="D1518" s="5" t="s">
        <v>966</v>
      </c>
      <c r="E1518" s="5"/>
      <c r="F1518" s="13" t="s">
        <v>1073</v>
      </c>
      <c r="G1518" s="12">
        <v>1200</v>
      </c>
      <c r="H1518" s="111">
        <v>1153.1600000000001</v>
      </c>
    </row>
    <row r="1519" spans="1:8" s="4" customFormat="1" ht="25.5">
      <c r="A1519" s="107"/>
      <c r="B1519" s="107"/>
      <c r="C1519" s="107" t="s">
        <v>569</v>
      </c>
      <c r="D1519" s="107"/>
      <c r="E1519" s="107"/>
      <c r="F1519" s="108" t="s">
        <v>570</v>
      </c>
      <c r="G1519" s="109">
        <v>6315257.5999999996</v>
      </c>
      <c r="H1519" s="110">
        <v>6314771.7994999997</v>
      </c>
    </row>
    <row r="1520" spans="1:8" s="4" customFormat="1" ht="12.75">
      <c r="A1520" s="5"/>
      <c r="B1520" s="5"/>
      <c r="C1520" s="5"/>
      <c r="D1520" s="5" t="s">
        <v>1048</v>
      </c>
      <c r="E1520" s="5"/>
      <c r="F1520" s="13" t="s">
        <v>2034</v>
      </c>
      <c r="G1520" s="12">
        <v>6315257.5999999996</v>
      </c>
      <c r="H1520" s="111">
        <v>6314771.7994999997</v>
      </c>
    </row>
    <row r="1521" spans="1:8" s="4" customFormat="1" ht="12.75">
      <c r="A1521" s="5"/>
      <c r="B1521" s="5"/>
      <c r="C1521" s="5"/>
      <c r="D1521" s="5"/>
      <c r="E1521" s="5" t="s">
        <v>1018</v>
      </c>
      <c r="F1521" s="13" t="s">
        <v>663</v>
      </c>
      <c r="G1521" s="12">
        <v>3594862</v>
      </c>
      <c r="H1521" s="111">
        <v>3594859.304</v>
      </c>
    </row>
    <row r="1522" spans="1:8" s="4" customFormat="1" ht="12.75">
      <c r="A1522" s="5"/>
      <c r="B1522" s="5"/>
      <c r="C1522" s="5"/>
      <c r="D1522" s="5"/>
      <c r="E1522" s="5" t="s">
        <v>1048</v>
      </c>
      <c r="F1522" s="13" t="s">
        <v>1143</v>
      </c>
      <c r="G1522" s="12">
        <v>2720395.6</v>
      </c>
      <c r="H1522" s="111">
        <v>2719912.4955000002</v>
      </c>
    </row>
    <row r="1523" spans="1:8" s="4" customFormat="1" ht="25.5">
      <c r="A1523" s="107"/>
      <c r="B1523" s="107"/>
      <c r="C1523" s="107" t="s">
        <v>1944</v>
      </c>
      <c r="D1523" s="107"/>
      <c r="E1523" s="107"/>
      <c r="F1523" s="108" t="s">
        <v>1945</v>
      </c>
      <c r="G1523" s="109">
        <v>2878064</v>
      </c>
      <c r="H1523" s="110">
        <v>2877835.8273999998</v>
      </c>
    </row>
    <row r="1524" spans="1:8" s="4" customFormat="1" ht="25.5">
      <c r="A1524" s="5"/>
      <c r="B1524" s="5"/>
      <c r="C1524" s="5"/>
      <c r="D1524" s="5" t="s">
        <v>878</v>
      </c>
      <c r="E1524" s="5"/>
      <c r="F1524" s="13" t="s">
        <v>2035</v>
      </c>
      <c r="G1524" s="12">
        <v>36184</v>
      </c>
      <c r="H1524" s="111">
        <v>36171.377399999998</v>
      </c>
    </row>
    <row r="1525" spans="1:8" s="4" customFormat="1" ht="25.5">
      <c r="A1525" s="5"/>
      <c r="B1525" s="5"/>
      <c r="C1525" s="5"/>
      <c r="D1525" s="5" t="s">
        <v>885</v>
      </c>
      <c r="E1525" s="5"/>
      <c r="F1525" s="13" t="s">
        <v>305</v>
      </c>
      <c r="G1525" s="12">
        <v>608417</v>
      </c>
      <c r="H1525" s="111">
        <v>608416.5</v>
      </c>
    </row>
    <row r="1526" spans="1:8" s="4" customFormat="1" ht="51">
      <c r="A1526" s="5"/>
      <c r="B1526" s="5"/>
      <c r="C1526" s="5"/>
      <c r="D1526" s="5" t="s">
        <v>887</v>
      </c>
      <c r="E1526" s="5"/>
      <c r="F1526" s="13" t="s">
        <v>306</v>
      </c>
      <c r="G1526" s="12">
        <v>2232983</v>
      </c>
      <c r="H1526" s="111">
        <v>2232797.9500000002</v>
      </c>
    </row>
    <row r="1527" spans="1:8" s="4" customFormat="1" ht="12.75">
      <c r="A1527" s="5"/>
      <c r="B1527" s="5"/>
      <c r="C1527" s="5"/>
      <c r="D1527" s="5" t="s">
        <v>889</v>
      </c>
      <c r="E1527" s="5"/>
      <c r="F1527" s="13" t="s">
        <v>1073</v>
      </c>
      <c r="G1527" s="12">
        <v>480</v>
      </c>
      <c r="H1527" s="111">
        <v>450</v>
      </c>
    </row>
    <row r="1528" spans="1:8" s="4" customFormat="1" ht="25.5">
      <c r="A1528" s="107"/>
      <c r="B1528" s="107"/>
      <c r="C1528" s="107" t="s">
        <v>294</v>
      </c>
      <c r="D1528" s="107"/>
      <c r="E1528" s="107"/>
      <c r="F1528" s="108" t="s">
        <v>295</v>
      </c>
      <c r="G1528" s="109">
        <v>118510.6</v>
      </c>
      <c r="H1528" s="110">
        <v>117965.4513</v>
      </c>
    </row>
    <row r="1529" spans="1:8" s="4" customFormat="1" ht="12.75">
      <c r="A1529" s="5"/>
      <c r="B1529" s="5"/>
      <c r="C1529" s="5"/>
      <c r="D1529" s="5" t="s">
        <v>966</v>
      </c>
      <c r="E1529" s="5"/>
      <c r="F1529" s="13" t="s">
        <v>307</v>
      </c>
      <c r="G1529" s="12">
        <v>867</v>
      </c>
      <c r="H1529" s="111">
        <v>864.76300000000003</v>
      </c>
    </row>
    <row r="1530" spans="1:8" s="4" customFormat="1" ht="25.5">
      <c r="A1530" s="5"/>
      <c r="B1530" s="5"/>
      <c r="C1530" s="5"/>
      <c r="D1530" s="5" t="s">
        <v>953</v>
      </c>
      <c r="E1530" s="5"/>
      <c r="F1530" s="13" t="s">
        <v>308</v>
      </c>
      <c r="G1530" s="12">
        <v>69309.7</v>
      </c>
      <c r="H1530" s="111">
        <v>68956.008700000006</v>
      </c>
    </row>
    <row r="1531" spans="1:8" s="4" customFormat="1" ht="38.25">
      <c r="A1531" s="5"/>
      <c r="B1531" s="5"/>
      <c r="C1531" s="5"/>
      <c r="D1531" s="5" t="s">
        <v>1013</v>
      </c>
      <c r="E1531" s="5"/>
      <c r="F1531" s="13" t="s">
        <v>309</v>
      </c>
      <c r="G1531" s="12">
        <v>48333.9</v>
      </c>
      <c r="H1531" s="111">
        <v>48144.679600000003</v>
      </c>
    </row>
    <row r="1532" spans="1:8" s="4" customFormat="1" ht="25.5">
      <c r="A1532" s="107"/>
      <c r="B1532" s="107"/>
      <c r="C1532" s="107" t="s">
        <v>310</v>
      </c>
      <c r="D1532" s="107"/>
      <c r="E1532" s="107"/>
      <c r="F1532" s="108" t="s">
        <v>311</v>
      </c>
      <c r="G1532" s="109">
        <v>4634127.7</v>
      </c>
      <c r="H1532" s="110">
        <v>4631917.5867999997</v>
      </c>
    </row>
    <row r="1533" spans="1:8" s="4" customFormat="1" ht="12.75">
      <c r="A1533" s="5"/>
      <c r="B1533" s="5"/>
      <c r="C1533" s="5"/>
      <c r="D1533" s="5" t="s">
        <v>889</v>
      </c>
      <c r="E1533" s="5"/>
      <c r="F1533" s="13" t="s">
        <v>307</v>
      </c>
      <c r="G1533" s="12">
        <v>2626261</v>
      </c>
      <c r="H1533" s="111">
        <v>2625873.0126999998</v>
      </c>
    </row>
    <row r="1534" spans="1:8" s="4" customFormat="1" ht="25.5">
      <c r="A1534" s="5"/>
      <c r="B1534" s="5"/>
      <c r="C1534" s="5"/>
      <c r="D1534" s="5" t="s">
        <v>891</v>
      </c>
      <c r="E1534" s="5"/>
      <c r="F1534" s="13" t="s">
        <v>308</v>
      </c>
      <c r="G1534" s="12">
        <v>782885</v>
      </c>
      <c r="H1534" s="111">
        <v>781155.82689999999</v>
      </c>
    </row>
    <row r="1535" spans="1:8" s="4" customFormat="1" ht="38.25">
      <c r="A1535" s="5"/>
      <c r="B1535" s="5"/>
      <c r="C1535" s="5"/>
      <c r="D1535" s="5" t="s">
        <v>1038</v>
      </c>
      <c r="E1535" s="5"/>
      <c r="F1535" s="13" t="s">
        <v>309</v>
      </c>
      <c r="G1535" s="12">
        <v>1224981.7</v>
      </c>
      <c r="H1535" s="111">
        <v>1224888.7472000001</v>
      </c>
    </row>
    <row r="1536" spans="1:8" s="4" customFormat="1" ht="25.5">
      <c r="A1536" s="107"/>
      <c r="B1536" s="107"/>
      <c r="C1536" s="107" t="s">
        <v>731</v>
      </c>
      <c r="D1536" s="107"/>
      <c r="E1536" s="107"/>
      <c r="F1536" s="108" t="s">
        <v>732</v>
      </c>
      <c r="G1536" s="109">
        <v>429434</v>
      </c>
      <c r="H1536" s="110">
        <v>429331.22899999999</v>
      </c>
    </row>
    <row r="1537" spans="1:8" s="4" customFormat="1" ht="12.75">
      <c r="A1537" s="5"/>
      <c r="B1537" s="5"/>
      <c r="C1537" s="5"/>
      <c r="D1537" s="5" t="s">
        <v>966</v>
      </c>
      <c r="E1537" s="5"/>
      <c r="F1537" s="13" t="s">
        <v>2034</v>
      </c>
      <c r="G1537" s="12">
        <v>429434</v>
      </c>
      <c r="H1537" s="111">
        <v>429331.22899999999</v>
      </c>
    </row>
    <row r="1538" spans="1:8" s="4" customFormat="1" ht="12.75">
      <c r="A1538" s="5"/>
      <c r="B1538" s="5"/>
      <c r="C1538" s="5"/>
      <c r="D1538" s="5"/>
      <c r="E1538" s="5" t="s">
        <v>1048</v>
      </c>
      <c r="F1538" s="13" t="s">
        <v>1143</v>
      </c>
      <c r="G1538" s="12">
        <v>429434</v>
      </c>
      <c r="H1538" s="111">
        <v>429331.22899999999</v>
      </c>
    </row>
    <row r="1539" spans="1:8" s="4" customFormat="1" ht="25.5">
      <c r="A1539" s="107"/>
      <c r="B1539" s="107"/>
      <c r="C1539" s="107" t="s">
        <v>733</v>
      </c>
      <c r="D1539" s="107"/>
      <c r="E1539" s="107"/>
      <c r="F1539" s="108" t="s">
        <v>734</v>
      </c>
      <c r="G1539" s="109">
        <v>2235474.2999999998</v>
      </c>
      <c r="H1539" s="110">
        <v>2177412.6338</v>
      </c>
    </row>
    <row r="1540" spans="1:8" s="4" customFormat="1" ht="12.75">
      <c r="A1540" s="5"/>
      <c r="B1540" s="5"/>
      <c r="C1540" s="5"/>
      <c r="D1540" s="5" t="s">
        <v>966</v>
      </c>
      <c r="E1540" s="5"/>
      <c r="F1540" s="13" t="s">
        <v>2034</v>
      </c>
      <c r="G1540" s="12">
        <v>2235474.2999999998</v>
      </c>
      <c r="H1540" s="111">
        <v>2177412.6338</v>
      </c>
    </row>
    <row r="1541" spans="1:8" s="4" customFormat="1" ht="12.75">
      <c r="A1541" s="5"/>
      <c r="B1541" s="5"/>
      <c r="C1541" s="5"/>
      <c r="D1541" s="5"/>
      <c r="E1541" s="5" t="s">
        <v>1018</v>
      </c>
      <c r="F1541" s="13" t="s">
        <v>663</v>
      </c>
      <c r="G1541" s="12">
        <v>925100</v>
      </c>
      <c r="H1541" s="111">
        <v>923417.8</v>
      </c>
    </row>
    <row r="1542" spans="1:8" s="4" customFormat="1" ht="12.75">
      <c r="A1542" s="5"/>
      <c r="B1542" s="5"/>
      <c r="C1542" s="5"/>
      <c r="D1542" s="5"/>
      <c r="E1542" s="5" t="s">
        <v>1048</v>
      </c>
      <c r="F1542" s="13" t="s">
        <v>1143</v>
      </c>
      <c r="G1542" s="12">
        <v>1310374.3</v>
      </c>
      <c r="H1542" s="111">
        <v>1253994.8337999999</v>
      </c>
    </row>
    <row r="1543" spans="1:8" s="4" customFormat="1" ht="25.5">
      <c r="A1543" s="107"/>
      <c r="B1543" s="107"/>
      <c r="C1543" s="107" t="s">
        <v>627</v>
      </c>
      <c r="D1543" s="107"/>
      <c r="E1543" s="107"/>
      <c r="F1543" s="108" t="s">
        <v>628</v>
      </c>
      <c r="G1543" s="109">
        <v>974196</v>
      </c>
      <c r="H1543" s="110">
        <v>973491.08279999997</v>
      </c>
    </row>
    <row r="1544" spans="1:8" s="4" customFormat="1" ht="12.75">
      <c r="A1544" s="5"/>
      <c r="B1544" s="5"/>
      <c r="C1544" s="5"/>
      <c r="D1544" s="5" t="s">
        <v>1041</v>
      </c>
      <c r="E1544" s="5"/>
      <c r="F1544" s="13" t="s">
        <v>307</v>
      </c>
      <c r="G1544" s="12">
        <v>214338</v>
      </c>
      <c r="H1544" s="111">
        <v>214334.42499999999</v>
      </c>
    </row>
    <row r="1545" spans="1:8" s="4" customFormat="1" ht="25.5">
      <c r="A1545" s="5"/>
      <c r="B1545" s="5"/>
      <c r="C1545" s="5"/>
      <c r="D1545" s="5" t="s">
        <v>969</v>
      </c>
      <c r="E1545" s="5"/>
      <c r="F1545" s="13" t="s">
        <v>308</v>
      </c>
      <c r="G1545" s="12">
        <v>115913.2</v>
      </c>
      <c r="H1545" s="111">
        <v>115662.3921</v>
      </c>
    </row>
    <row r="1546" spans="1:8" s="4" customFormat="1" ht="38.25">
      <c r="A1546" s="5"/>
      <c r="B1546" s="5"/>
      <c r="C1546" s="5"/>
      <c r="D1546" s="5" t="s">
        <v>1048</v>
      </c>
      <c r="E1546" s="5"/>
      <c r="F1546" s="13" t="s">
        <v>309</v>
      </c>
      <c r="G1546" s="12">
        <v>643944.80000000005</v>
      </c>
      <c r="H1546" s="111">
        <v>643494.26580000005</v>
      </c>
    </row>
    <row r="1547" spans="1:8" s="4" customFormat="1" ht="38.25">
      <c r="A1547" s="107"/>
      <c r="B1547" s="107"/>
      <c r="C1547" s="107" t="s">
        <v>689</v>
      </c>
      <c r="D1547" s="107"/>
      <c r="E1547" s="107"/>
      <c r="F1547" s="108" t="s">
        <v>735</v>
      </c>
      <c r="G1547" s="109">
        <v>96219</v>
      </c>
      <c r="H1547" s="110">
        <v>96218.52</v>
      </c>
    </row>
    <row r="1548" spans="1:8" s="4" customFormat="1" ht="12.75">
      <c r="A1548" s="5"/>
      <c r="B1548" s="5"/>
      <c r="C1548" s="5"/>
      <c r="D1548" s="5" t="s">
        <v>966</v>
      </c>
      <c r="E1548" s="5"/>
      <c r="F1548" s="13" t="s">
        <v>2034</v>
      </c>
      <c r="G1548" s="12">
        <v>96219</v>
      </c>
      <c r="H1548" s="111">
        <v>96218.52</v>
      </c>
    </row>
    <row r="1549" spans="1:8" s="4" customFormat="1" ht="12.75">
      <c r="A1549" s="5"/>
      <c r="B1549" s="5"/>
      <c r="C1549" s="5"/>
      <c r="D1549" s="5"/>
      <c r="E1549" s="5" t="s">
        <v>1048</v>
      </c>
      <c r="F1549" s="13" t="s">
        <v>1143</v>
      </c>
      <c r="G1549" s="12">
        <v>96219</v>
      </c>
      <c r="H1549" s="111">
        <v>96218.52</v>
      </c>
    </row>
    <row r="1550" spans="1:8" s="4" customFormat="1" ht="12.75">
      <c r="A1550" s="103"/>
      <c r="B1550" s="103" t="s">
        <v>1167</v>
      </c>
      <c r="C1550" s="103"/>
      <c r="D1550" s="103"/>
      <c r="E1550" s="103"/>
      <c r="F1550" s="104" t="s">
        <v>312</v>
      </c>
      <c r="G1550" s="105">
        <v>48735414.100000001</v>
      </c>
      <c r="H1550" s="106">
        <v>48451160.794299997</v>
      </c>
    </row>
    <row r="1551" spans="1:8" s="4" customFormat="1" ht="12.75">
      <c r="A1551" s="107"/>
      <c r="B1551" s="107"/>
      <c r="C1551" s="107" t="s">
        <v>671</v>
      </c>
      <c r="D1551" s="107"/>
      <c r="E1551" s="107"/>
      <c r="F1551" s="108" t="s">
        <v>672</v>
      </c>
      <c r="G1551" s="109">
        <v>982747</v>
      </c>
      <c r="H1551" s="110">
        <v>968949.97180000006</v>
      </c>
    </row>
    <row r="1552" spans="1:8" s="4" customFormat="1" ht="38.25">
      <c r="A1552" s="5"/>
      <c r="B1552" s="5"/>
      <c r="C1552" s="5"/>
      <c r="D1552" s="5" t="s">
        <v>894</v>
      </c>
      <c r="E1552" s="5"/>
      <c r="F1552" s="13" t="s">
        <v>313</v>
      </c>
      <c r="G1552" s="12">
        <v>982747</v>
      </c>
      <c r="H1552" s="111">
        <v>968949.97180000006</v>
      </c>
    </row>
    <row r="1553" spans="1:8" s="4" customFormat="1" ht="25.5">
      <c r="A1553" s="107"/>
      <c r="B1553" s="107"/>
      <c r="C1553" s="107" t="s">
        <v>1045</v>
      </c>
      <c r="D1553" s="107"/>
      <c r="E1553" s="107"/>
      <c r="F1553" s="108" t="s">
        <v>1046</v>
      </c>
      <c r="G1553" s="109">
        <v>636631</v>
      </c>
      <c r="H1553" s="110">
        <v>636630.99699999997</v>
      </c>
    </row>
    <row r="1554" spans="1:8" s="4" customFormat="1" ht="25.5">
      <c r="A1554" s="5"/>
      <c r="B1554" s="5"/>
      <c r="C1554" s="5"/>
      <c r="D1554" s="5" t="s">
        <v>891</v>
      </c>
      <c r="E1554" s="5"/>
      <c r="F1554" s="13" t="s">
        <v>314</v>
      </c>
      <c r="G1554" s="12">
        <v>636631</v>
      </c>
      <c r="H1554" s="111">
        <v>636630.99699999997</v>
      </c>
    </row>
    <row r="1555" spans="1:8" s="4" customFormat="1" ht="12.75">
      <c r="A1555" s="107"/>
      <c r="B1555" s="107"/>
      <c r="C1555" s="107" t="s">
        <v>658</v>
      </c>
      <c r="D1555" s="107"/>
      <c r="E1555" s="107"/>
      <c r="F1555" s="108" t="s">
        <v>659</v>
      </c>
      <c r="G1555" s="109">
        <v>13156</v>
      </c>
      <c r="H1555" s="110">
        <v>13156</v>
      </c>
    </row>
    <row r="1556" spans="1:8" s="4" customFormat="1" ht="25.5">
      <c r="A1556" s="5"/>
      <c r="B1556" s="5"/>
      <c r="C1556" s="5"/>
      <c r="D1556" s="5" t="s">
        <v>956</v>
      </c>
      <c r="E1556" s="5"/>
      <c r="F1556" s="13" t="s">
        <v>315</v>
      </c>
      <c r="G1556" s="12">
        <v>13156</v>
      </c>
      <c r="H1556" s="111">
        <v>13156</v>
      </c>
    </row>
    <row r="1557" spans="1:8" s="4" customFormat="1" ht="12.75">
      <c r="A1557" s="107"/>
      <c r="B1557" s="107"/>
      <c r="C1557" s="107" t="s">
        <v>316</v>
      </c>
      <c r="D1557" s="107"/>
      <c r="E1557" s="107"/>
      <c r="F1557" s="108" t="s">
        <v>317</v>
      </c>
      <c r="G1557" s="109">
        <v>2499708.5</v>
      </c>
      <c r="H1557" s="110">
        <v>2497108.4748</v>
      </c>
    </row>
    <row r="1558" spans="1:8" s="4" customFormat="1" ht="25.5">
      <c r="A1558" s="5"/>
      <c r="B1558" s="5"/>
      <c r="C1558" s="5"/>
      <c r="D1558" s="5" t="s">
        <v>878</v>
      </c>
      <c r="E1558" s="5"/>
      <c r="F1558" s="13" t="s">
        <v>318</v>
      </c>
      <c r="G1558" s="12">
        <v>259093</v>
      </c>
      <c r="H1558" s="111">
        <v>258701.0459</v>
      </c>
    </row>
    <row r="1559" spans="1:8" s="4" customFormat="1" ht="12.75">
      <c r="A1559" s="5"/>
      <c r="B1559" s="5"/>
      <c r="C1559" s="5"/>
      <c r="D1559" s="5" t="s">
        <v>885</v>
      </c>
      <c r="E1559" s="5"/>
      <c r="F1559" s="13" t="s">
        <v>319</v>
      </c>
      <c r="G1559" s="12">
        <v>2198154.5</v>
      </c>
      <c r="H1559" s="111">
        <v>2195973.7659</v>
      </c>
    </row>
    <row r="1560" spans="1:8" s="4" customFormat="1" ht="12.75">
      <c r="A1560" s="5"/>
      <c r="B1560" s="5"/>
      <c r="C1560" s="5"/>
      <c r="D1560" s="5" t="s">
        <v>899</v>
      </c>
      <c r="E1560" s="5"/>
      <c r="F1560" s="13" t="s">
        <v>911</v>
      </c>
      <c r="G1560" s="12">
        <v>7662</v>
      </c>
      <c r="H1560" s="111">
        <v>7660.2629999999999</v>
      </c>
    </row>
    <row r="1561" spans="1:8" s="4" customFormat="1" ht="12.75">
      <c r="A1561" s="5"/>
      <c r="B1561" s="5"/>
      <c r="C1561" s="5"/>
      <c r="D1561" s="5" t="s">
        <v>889</v>
      </c>
      <c r="E1561" s="5"/>
      <c r="F1561" s="13" t="s">
        <v>1073</v>
      </c>
      <c r="G1561" s="12">
        <v>34799</v>
      </c>
      <c r="H1561" s="111">
        <v>34773.4</v>
      </c>
    </row>
    <row r="1562" spans="1:8" s="4" customFormat="1" ht="12.75">
      <c r="A1562" s="107"/>
      <c r="B1562" s="107"/>
      <c r="C1562" s="107" t="s">
        <v>280</v>
      </c>
      <c r="D1562" s="107"/>
      <c r="E1562" s="107"/>
      <c r="F1562" s="108" t="s">
        <v>281</v>
      </c>
      <c r="G1562" s="109">
        <v>1876488</v>
      </c>
      <c r="H1562" s="110">
        <v>1874946.9938000001</v>
      </c>
    </row>
    <row r="1563" spans="1:8" s="4" customFormat="1" ht="12.75">
      <c r="A1563" s="5"/>
      <c r="B1563" s="5"/>
      <c r="C1563" s="5"/>
      <c r="D1563" s="5" t="s">
        <v>966</v>
      </c>
      <c r="E1563" s="5"/>
      <c r="F1563" s="13" t="s">
        <v>321</v>
      </c>
      <c r="G1563" s="12">
        <v>1876488</v>
      </c>
      <c r="H1563" s="111">
        <v>1874946.9938000001</v>
      </c>
    </row>
    <row r="1564" spans="1:8" s="4" customFormat="1" ht="12.75">
      <c r="A1564" s="107"/>
      <c r="B1564" s="107"/>
      <c r="C1564" s="107" t="s">
        <v>322</v>
      </c>
      <c r="D1564" s="107"/>
      <c r="E1564" s="107"/>
      <c r="F1564" s="108" t="s">
        <v>323</v>
      </c>
      <c r="G1564" s="109">
        <v>4556598</v>
      </c>
      <c r="H1564" s="110">
        <v>4528923.6651999997</v>
      </c>
    </row>
    <row r="1565" spans="1:8" s="4" customFormat="1" ht="25.5">
      <c r="A1565" s="5"/>
      <c r="B1565" s="5"/>
      <c r="C1565" s="5"/>
      <c r="D1565" s="5" t="s">
        <v>1038</v>
      </c>
      <c r="E1565" s="5"/>
      <c r="F1565" s="13" t="s">
        <v>2036</v>
      </c>
      <c r="G1565" s="12">
        <v>4556598</v>
      </c>
      <c r="H1565" s="111">
        <v>4528923.6651999997</v>
      </c>
    </row>
    <row r="1566" spans="1:8" s="4" customFormat="1" ht="12.75">
      <c r="A1566" s="107"/>
      <c r="B1566" s="107"/>
      <c r="C1566" s="107" t="s">
        <v>326</v>
      </c>
      <c r="D1566" s="107"/>
      <c r="E1566" s="107"/>
      <c r="F1566" s="108" t="s">
        <v>327</v>
      </c>
      <c r="G1566" s="109">
        <v>905362</v>
      </c>
      <c r="H1566" s="110">
        <v>895849.38289999997</v>
      </c>
    </row>
    <row r="1567" spans="1:8" s="4" customFormat="1" ht="25.5">
      <c r="A1567" s="5"/>
      <c r="B1567" s="5"/>
      <c r="C1567" s="5"/>
      <c r="D1567" s="5" t="s">
        <v>878</v>
      </c>
      <c r="E1567" s="5"/>
      <c r="F1567" s="13" t="s">
        <v>328</v>
      </c>
      <c r="G1567" s="12">
        <v>385362.2</v>
      </c>
      <c r="H1567" s="111">
        <v>383699.63579999999</v>
      </c>
    </row>
    <row r="1568" spans="1:8" s="4" customFormat="1" ht="25.5">
      <c r="A1568" s="5"/>
      <c r="B1568" s="5"/>
      <c r="C1568" s="5"/>
      <c r="D1568" s="5" t="s">
        <v>885</v>
      </c>
      <c r="E1568" s="5"/>
      <c r="F1568" s="13" t="s">
        <v>329</v>
      </c>
      <c r="G1568" s="12">
        <v>495496.8</v>
      </c>
      <c r="H1568" s="111">
        <v>487686.92200000002</v>
      </c>
    </row>
    <row r="1569" spans="1:8" s="4" customFormat="1" ht="12.75">
      <c r="A1569" s="5"/>
      <c r="B1569" s="5"/>
      <c r="C1569" s="5"/>
      <c r="D1569" s="5" t="s">
        <v>887</v>
      </c>
      <c r="E1569" s="5"/>
      <c r="F1569" s="13" t="s">
        <v>1073</v>
      </c>
      <c r="G1569" s="12">
        <v>24503</v>
      </c>
      <c r="H1569" s="111">
        <v>24462.825000000001</v>
      </c>
    </row>
    <row r="1570" spans="1:8" s="4" customFormat="1" ht="12.75">
      <c r="A1570" s="107"/>
      <c r="B1570" s="107"/>
      <c r="C1570" s="107" t="s">
        <v>1140</v>
      </c>
      <c r="D1570" s="107"/>
      <c r="E1570" s="107"/>
      <c r="F1570" s="108" t="s">
        <v>1141</v>
      </c>
      <c r="G1570" s="109">
        <v>261899</v>
      </c>
      <c r="H1570" s="110">
        <v>261898.924</v>
      </c>
    </row>
    <row r="1571" spans="1:8" s="4" customFormat="1" ht="12.75">
      <c r="A1571" s="5"/>
      <c r="B1571" s="5"/>
      <c r="C1571" s="5"/>
      <c r="D1571" s="5" t="s">
        <v>894</v>
      </c>
      <c r="E1571" s="5"/>
      <c r="F1571" s="13" t="s">
        <v>330</v>
      </c>
      <c r="G1571" s="12">
        <v>261899</v>
      </c>
      <c r="H1571" s="111">
        <v>261898.924</v>
      </c>
    </row>
    <row r="1572" spans="1:8" s="4" customFormat="1" ht="25.5">
      <c r="A1572" s="107"/>
      <c r="B1572" s="107"/>
      <c r="C1572" s="107" t="s">
        <v>331</v>
      </c>
      <c r="D1572" s="107"/>
      <c r="E1572" s="107"/>
      <c r="F1572" s="108" t="s">
        <v>332</v>
      </c>
      <c r="G1572" s="109">
        <v>92955</v>
      </c>
      <c r="H1572" s="110">
        <v>92931.232999999993</v>
      </c>
    </row>
    <row r="1573" spans="1:8" s="4" customFormat="1" ht="25.5">
      <c r="A1573" s="5"/>
      <c r="B1573" s="5"/>
      <c r="C1573" s="5"/>
      <c r="D1573" s="5" t="s">
        <v>878</v>
      </c>
      <c r="E1573" s="5"/>
      <c r="F1573" s="13" t="s">
        <v>318</v>
      </c>
      <c r="G1573" s="12">
        <v>31770</v>
      </c>
      <c r="H1573" s="111">
        <v>31747.2994</v>
      </c>
    </row>
    <row r="1574" spans="1:8" s="4" customFormat="1" ht="12.75">
      <c r="A1574" s="5"/>
      <c r="B1574" s="5"/>
      <c r="C1574" s="5"/>
      <c r="D1574" s="5" t="s">
        <v>885</v>
      </c>
      <c r="E1574" s="5"/>
      <c r="F1574" s="13" t="s">
        <v>319</v>
      </c>
      <c r="G1574" s="12">
        <v>60691</v>
      </c>
      <c r="H1574" s="111">
        <v>60690.353600000002</v>
      </c>
    </row>
    <row r="1575" spans="1:8" s="4" customFormat="1" ht="12.75">
      <c r="A1575" s="5"/>
      <c r="B1575" s="5"/>
      <c r="C1575" s="5"/>
      <c r="D1575" s="5" t="s">
        <v>889</v>
      </c>
      <c r="E1575" s="5"/>
      <c r="F1575" s="13" t="s">
        <v>1073</v>
      </c>
      <c r="G1575" s="12">
        <v>494</v>
      </c>
      <c r="H1575" s="111">
        <v>493.58</v>
      </c>
    </row>
    <row r="1576" spans="1:8" s="4" customFormat="1" ht="25.5">
      <c r="A1576" s="107"/>
      <c r="B1576" s="107"/>
      <c r="C1576" s="107" t="s">
        <v>288</v>
      </c>
      <c r="D1576" s="107"/>
      <c r="E1576" s="107"/>
      <c r="F1576" s="108" t="s">
        <v>289</v>
      </c>
      <c r="G1576" s="109">
        <v>596063</v>
      </c>
      <c r="H1576" s="110">
        <v>595827.46600000001</v>
      </c>
    </row>
    <row r="1577" spans="1:8" s="4" customFormat="1" ht="12.75">
      <c r="A1577" s="5"/>
      <c r="B1577" s="5"/>
      <c r="C1577" s="5"/>
      <c r="D1577" s="5" t="s">
        <v>953</v>
      </c>
      <c r="E1577" s="5"/>
      <c r="F1577" s="13" t="s">
        <v>333</v>
      </c>
      <c r="G1577" s="12">
        <v>596063</v>
      </c>
      <c r="H1577" s="111">
        <v>595827.46600000001</v>
      </c>
    </row>
    <row r="1578" spans="1:8" s="4" customFormat="1" ht="25.5">
      <c r="A1578" s="107"/>
      <c r="B1578" s="107"/>
      <c r="C1578" s="107" t="s">
        <v>334</v>
      </c>
      <c r="D1578" s="107"/>
      <c r="E1578" s="107"/>
      <c r="F1578" s="108" t="s">
        <v>335</v>
      </c>
      <c r="G1578" s="109">
        <v>1301411</v>
      </c>
      <c r="H1578" s="110">
        <v>1300966.1791999999</v>
      </c>
    </row>
    <row r="1579" spans="1:8" s="4" customFormat="1" ht="25.5">
      <c r="A1579" s="5"/>
      <c r="B1579" s="5"/>
      <c r="C1579" s="5"/>
      <c r="D1579" s="5" t="s">
        <v>889</v>
      </c>
      <c r="E1579" s="5"/>
      <c r="F1579" s="13" t="s">
        <v>324</v>
      </c>
      <c r="G1579" s="12">
        <v>712481</v>
      </c>
      <c r="H1579" s="111">
        <v>712047.54720000003</v>
      </c>
    </row>
    <row r="1580" spans="1:8" s="4" customFormat="1" ht="25.5">
      <c r="A1580" s="5"/>
      <c r="B1580" s="5"/>
      <c r="C1580" s="5"/>
      <c r="D1580" s="5" t="s">
        <v>891</v>
      </c>
      <c r="E1580" s="5"/>
      <c r="F1580" s="13" t="s">
        <v>325</v>
      </c>
      <c r="G1580" s="12">
        <v>588930</v>
      </c>
      <c r="H1580" s="111">
        <v>588918.63210000005</v>
      </c>
    </row>
    <row r="1581" spans="1:8" s="4" customFormat="1" ht="25.5">
      <c r="A1581" s="107"/>
      <c r="B1581" s="107"/>
      <c r="C1581" s="107" t="s">
        <v>336</v>
      </c>
      <c r="D1581" s="107"/>
      <c r="E1581" s="107"/>
      <c r="F1581" s="108" t="s">
        <v>337</v>
      </c>
      <c r="G1581" s="109">
        <v>174490</v>
      </c>
      <c r="H1581" s="110">
        <v>174340.03880000001</v>
      </c>
    </row>
    <row r="1582" spans="1:8" s="4" customFormat="1" ht="25.5">
      <c r="A1582" s="5"/>
      <c r="B1582" s="5"/>
      <c r="C1582" s="5"/>
      <c r="D1582" s="5" t="s">
        <v>878</v>
      </c>
      <c r="E1582" s="5"/>
      <c r="F1582" s="13" t="s">
        <v>328</v>
      </c>
      <c r="G1582" s="12">
        <v>45210</v>
      </c>
      <c r="H1582" s="111">
        <v>45143.170400000003</v>
      </c>
    </row>
    <row r="1583" spans="1:8" s="4" customFormat="1" ht="25.5">
      <c r="A1583" s="5"/>
      <c r="B1583" s="5"/>
      <c r="C1583" s="5"/>
      <c r="D1583" s="5" t="s">
        <v>885</v>
      </c>
      <c r="E1583" s="5"/>
      <c r="F1583" s="13" t="s">
        <v>329</v>
      </c>
      <c r="G1583" s="12">
        <v>126668</v>
      </c>
      <c r="H1583" s="111">
        <v>126585.7194</v>
      </c>
    </row>
    <row r="1584" spans="1:8" s="4" customFormat="1" ht="12.75">
      <c r="A1584" s="5"/>
      <c r="B1584" s="5"/>
      <c r="C1584" s="5"/>
      <c r="D1584" s="5" t="s">
        <v>899</v>
      </c>
      <c r="E1584" s="5"/>
      <c r="F1584" s="13" t="s">
        <v>1073</v>
      </c>
      <c r="G1584" s="12">
        <v>2612</v>
      </c>
      <c r="H1584" s="111">
        <v>2611.1489999999999</v>
      </c>
    </row>
    <row r="1585" spans="1:8" s="4" customFormat="1" ht="25.5">
      <c r="A1585" s="107"/>
      <c r="B1585" s="107"/>
      <c r="C1585" s="107" t="s">
        <v>569</v>
      </c>
      <c r="D1585" s="107"/>
      <c r="E1585" s="107"/>
      <c r="F1585" s="108" t="s">
        <v>570</v>
      </c>
      <c r="G1585" s="109">
        <v>2234151</v>
      </c>
      <c r="H1585" s="110">
        <v>2134150.8420000002</v>
      </c>
    </row>
    <row r="1586" spans="1:8" s="4" customFormat="1" ht="12.75">
      <c r="A1586" s="5"/>
      <c r="B1586" s="5"/>
      <c r="C1586" s="5"/>
      <c r="D1586" s="5" t="s">
        <v>972</v>
      </c>
      <c r="E1586" s="5"/>
      <c r="F1586" s="13" t="s">
        <v>330</v>
      </c>
      <c r="G1586" s="12">
        <v>2234151</v>
      </c>
      <c r="H1586" s="111">
        <v>2134150.8420000002</v>
      </c>
    </row>
    <row r="1587" spans="1:8" s="4" customFormat="1" ht="25.5">
      <c r="A1587" s="107"/>
      <c r="B1587" s="107"/>
      <c r="C1587" s="107" t="s">
        <v>2037</v>
      </c>
      <c r="D1587" s="107"/>
      <c r="E1587" s="107"/>
      <c r="F1587" s="108" t="s">
        <v>2038</v>
      </c>
      <c r="G1587" s="109">
        <v>370700</v>
      </c>
      <c r="H1587" s="110">
        <v>361545.16680000001</v>
      </c>
    </row>
    <row r="1588" spans="1:8" s="4" customFormat="1" ht="38.25">
      <c r="A1588" s="5"/>
      <c r="B1588" s="5"/>
      <c r="C1588" s="5"/>
      <c r="D1588" s="5" t="s">
        <v>878</v>
      </c>
      <c r="E1588" s="5"/>
      <c r="F1588" s="13" t="s">
        <v>2039</v>
      </c>
      <c r="G1588" s="12">
        <v>42214</v>
      </c>
      <c r="H1588" s="111">
        <v>37023.798999999999</v>
      </c>
    </row>
    <row r="1589" spans="1:8" s="4" customFormat="1" ht="25.5">
      <c r="A1589" s="5"/>
      <c r="B1589" s="5"/>
      <c r="C1589" s="5"/>
      <c r="D1589" s="5" t="s">
        <v>885</v>
      </c>
      <c r="E1589" s="5"/>
      <c r="F1589" s="13" t="s">
        <v>329</v>
      </c>
      <c r="G1589" s="12">
        <v>187362</v>
      </c>
      <c r="H1589" s="111">
        <v>185162</v>
      </c>
    </row>
    <row r="1590" spans="1:8" s="4" customFormat="1" ht="12.75">
      <c r="A1590" s="5"/>
      <c r="B1590" s="5"/>
      <c r="C1590" s="5"/>
      <c r="D1590" s="5" t="s">
        <v>887</v>
      </c>
      <c r="E1590" s="5"/>
      <c r="F1590" s="13" t="s">
        <v>319</v>
      </c>
      <c r="G1590" s="12">
        <v>141124</v>
      </c>
      <c r="H1590" s="111">
        <v>139359.36780000001</v>
      </c>
    </row>
    <row r="1591" spans="1:8" s="4" customFormat="1" ht="25.5">
      <c r="A1591" s="107"/>
      <c r="B1591" s="107"/>
      <c r="C1591" s="107" t="s">
        <v>291</v>
      </c>
      <c r="D1591" s="107"/>
      <c r="E1591" s="107"/>
      <c r="F1591" s="108" t="s">
        <v>292</v>
      </c>
      <c r="G1591" s="109">
        <v>5726906.7000000002</v>
      </c>
      <c r="H1591" s="110">
        <v>5718248.6446000002</v>
      </c>
    </row>
    <row r="1592" spans="1:8" s="4" customFormat="1" ht="12.75">
      <c r="A1592" s="5"/>
      <c r="B1592" s="5"/>
      <c r="C1592" s="5"/>
      <c r="D1592" s="5" t="s">
        <v>891</v>
      </c>
      <c r="E1592" s="5"/>
      <c r="F1592" s="13" t="s">
        <v>338</v>
      </c>
      <c r="G1592" s="12">
        <v>5469539.5</v>
      </c>
      <c r="H1592" s="111">
        <v>5461400.4055000003</v>
      </c>
    </row>
    <row r="1593" spans="1:8" s="4" customFormat="1" ht="25.5">
      <c r="A1593" s="5"/>
      <c r="B1593" s="5"/>
      <c r="C1593" s="5"/>
      <c r="D1593" s="5" t="s">
        <v>1038</v>
      </c>
      <c r="E1593" s="5"/>
      <c r="F1593" s="13" t="s">
        <v>329</v>
      </c>
      <c r="G1593" s="12">
        <v>257367.2</v>
      </c>
      <c r="H1593" s="111">
        <v>256848.23910000001</v>
      </c>
    </row>
    <row r="1594" spans="1:8" s="4" customFormat="1" ht="25.5">
      <c r="A1594" s="107"/>
      <c r="B1594" s="107"/>
      <c r="C1594" s="107" t="s">
        <v>339</v>
      </c>
      <c r="D1594" s="107"/>
      <c r="E1594" s="107"/>
      <c r="F1594" s="108" t="s">
        <v>340</v>
      </c>
      <c r="G1594" s="109">
        <v>1936875.9</v>
      </c>
      <c r="H1594" s="110">
        <v>1924415.7612999999</v>
      </c>
    </row>
    <row r="1595" spans="1:8" s="4" customFormat="1" ht="25.5">
      <c r="A1595" s="5"/>
      <c r="B1595" s="5"/>
      <c r="C1595" s="5"/>
      <c r="D1595" s="5" t="s">
        <v>885</v>
      </c>
      <c r="E1595" s="5"/>
      <c r="F1595" s="13" t="s">
        <v>324</v>
      </c>
      <c r="G1595" s="12">
        <v>1417242.4</v>
      </c>
      <c r="H1595" s="111">
        <v>1413776.4845</v>
      </c>
    </row>
    <row r="1596" spans="1:8" s="4" customFormat="1" ht="25.5">
      <c r="A1596" s="5"/>
      <c r="B1596" s="5"/>
      <c r="C1596" s="5"/>
      <c r="D1596" s="5" t="s">
        <v>889</v>
      </c>
      <c r="E1596" s="5"/>
      <c r="F1596" s="13" t="s">
        <v>325</v>
      </c>
      <c r="G1596" s="12">
        <v>519633.5</v>
      </c>
      <c r="H1596" s="111">
        <v>510639.27679999999</v>
      </c>
    </row>
    <row r="1597" spans="1:8" s="4" customFormat="1" ht="25.5">
      <c r="A1597" s="107"/>
      <c r="B1597" s="107"/>
      <c r="C1597" s="107" t="s">
        <v>294</v>
      </c>
      <c r="D1597" s="107"/>
      <c r="E1597" s="107"/>
      <c r="F1597" s="108" t="s">
        <v>295</v>
      </c>
      <c r="G1597" s="109">
        <v>1045596.4</v>
      </c>
      <c r="H1597" s="110">
        <v>1043996.2633</v>
      </c>
    </row>
    <row r="1598" spans="1:8" s="4" customFormat="1" ht="12.75">
      <c r="A1598" s="5"/>
      <c r="B1598" s="5"/>
      <c r="C1598" s="5"/>
      <c r="D1598" s="5" t="s">
        <v>891</v>
      </c>
      <c r="E1598" s="5"/>
      <c r="F1598" s="13" t="s">
        <v>338</v>
      </c>
      <c r="G1598" s="12">
        <v>1035148.4</v>
      </c>
      <c r="H1598" s="111">
        <v>1033566.2708000001</v>
      </c>
    </row>
    <row r="1599" spans="1:8" s="4" customFormat="1" ht="25.5">
      <c r="A1599" s="5"/>
      <c r="B1599" s="5"/>
      <c r="C1599" s="5"/>
      <c r="D1599" s="5" t="s">
        <v>1038</v>
      </c>
      <c r="E1599" s="5"/>
      <c r="F1599" s="13" t="s">
        <v>329</v>
      </c>
      <c r="G1599" s="12">
        <v>10448</v>
      </c>
      <c r="H1599" s="111">
        <v>10429.9925</v>
      </c>
    </row>
    <row r="1600" spans="1:8" s="4" customFormat="1" ht="25.5">
      <c r="A1600" s="107"/>
      <c r="B1600" s="107"/>
      <c r="C1600" s="107" t="s">
        <v>296</v>
      </c>
      <c r="D1600" s="107"/>
      <c r="E1600" s="107"/>
      <c r="F1600" s="108" t="s">
        <v>297</v>
      </c>
      <c r="G1600" s="109">
        <v>812291.6</v>
      </c>
      <c r="H1600" s="110">
        <v>812173.70730000001</v>
      </c>
    </row>
    <row r="1601" spans="1:8" s="4" customFormat="1" ht="25.5">
      <c r="A1601" s="5"/>
      <c r="B1601" s="5"/>
      <c r="C1601" s="5"/>
      <c r="D1601" s="5" t="s">
        <v>889</v>
      </c>
      <c r="E1601" s="5"/>
      <c r="F1601" s="13" t="s">
        <v>324</v>
      </c>
      <c r="G1601" s="12">
        <v>149442</v>
      </c>
      <c r="H1601" s="111">
        <v>149440.84400000001</v>
      </c>
    </row>
    <row r="1602" spans="1:8" s="4" customFormat="1" ht="25.5">
      <c r="A1602" s="5"/>
      <c r="B1602" s="5"/>
      <c r="C1602" s="5"/>
      <c r="D1602" s="5" t="s">
        <v>891</v>
      </c>
      <c r="E1602" s="5"/>
      <c r="F1602" s="13" t="s">
        <v>325</v>
      </c>
      <c r="G1602" s="12">
        <v>14177</v>
      </c>
      <c r="H1602" s="111">
        <v>14137</v>
      </c>
    </row>
    <row r="1603" spans="1:8" s="4" customFormat="1" ht="12.75">
      <c r="A1603" s="5"/>
      <c r="B1603" s="5"/>
      <c r="C1603" s="5"/>
      <c r="D1603" s="5" t="s">
        <v>1038</v>
      </c>
      <c r="E1603" s="5"/>
      <c r="F1603" s="13" t="s">
        <v>338</v>
      </c>
      <c r="G1603" s="12">
        <v>593078.6</v>
      </c>
      <c r="H1603" s="111">
        <v>593006.20369999995</v>
      </c>
    </row>
    <row r="1604" spans="1:8" s="4" customFormat="1" ht="25.5">
      <c r="A1604" s="5"/>
      <c r="B1604" s="5"/>
      <c r="C1604" s="5"/>
      <c r="D1604" s="5" t="s">
        <v>966</v>
      </c>
      <c r="E1604" s="5"/>
      <c r="F1604" s="13" t="s">
        <v>329</v>
      </c>
      <c r="G1604" s="12">
        <v>55594</v>
      </c>
      <c r="H1604" s="111">
        <v>55589.659599999999</v>
      </c>
    </row>
    <row r="1605" spans="1:8" s="4" customFormat="1" ht="25.5">
      <c r="A1605" s="107"/>
      <c r="B1605" s="107"/>
      <c r="C1605" s="107" t="s">
        <v>1094</v>
      </c>
      <c r="D1605" s="107"/>
      <c r="E1605" s="107"/>
      <c r="F1605" s="108" t="s">
        <v>1095</v>
      </c>
      <c r="G1605" s="109">
        <v>22526190</v>
      </c>
      <c r="H1605" s="110">
        <v>22429907.082600001</v>
      </c>
    </row>
    <row r="1606" spans="1:8" s="4" customFormat="1" ht="12.75">
      <c r="A1606" s="5"/>
      <c r="B1606" s="5"/>
      <c r="C1606" s="5"/>
      <c r="D1606" s="5" t="s">
        <v>958</v>
      </c>
      <c r="E1606" s="5"/>
      <c r="F1606" s="13" t="s">
        <v>341</v>
      </c>
      <c r="G1606" s="12">
        <v>1264399</v>
      </c>
      <c r="H1606" s="111">
        <v>1234689.8928</v>
      </c>
    </row>
    <row r="1607" spans="1:8" s="4" customFormat="1" ht="25.5">
      <c r="A1607" s="5"/>
      <c r="B1607" s="5"/>
      <c r="C1607" s="5"/>
      <c r="D1607" s="5" t="s">
        <v>939</v>
      </c>
      <c r="E1607" s="5"/>
      <c r="F1607" s="13" t="s">
        <v>342</v>
      </c>
      <c r="G1607" s="12">
        <v>421707</v>
      </c>
      <c r="H1607" s="111">
        <v>411711.4264</v>
      </c>
    </row>
    <row r="1608" spans="1:8" s="4" customFormat="1" ht="12.75">
      <c r="A1608" s="5"/>
      <c r="B1608" s="5"/>
      <c r="C1608" s="5"/>
      <c r="D1608" s="5" t="s">
        <v>979</v>
      </c>
      <c r="E1608" s="5"/>
      <c r="F1608" s="13" t="s">
        <v>343</v>
      </c>
      <c r="G1608" s="12">
        <v>20840084</v>
      </c>
      <c r="H1608" s="111">
        <v>20783505.763500001</v>
      </c>
    </row>
    <row r="1609" spans="1:8" s="4" customFormat="1" ht="12.75">
      <c r="A1609" s="107"/>
      <c r="B1609" s="107"/>
      <c r="C1609" s="107" t="s">
        <v>950</v>
      </c>
      <c r="D1609" s="107"/>
      <c r="E1609" s="107"/>
      <c r="F1609" s="108" t="s">
        <v>951</v>
      </c>
      <c r="G1609" s="109">
        <v>185194</v>
      </c>
      <c r="H1609" s="110">
        <v>185194</v>
      </c>
    </row>
    <row r="1610" spans="1:8" s="4" customFormat="1" ht="12.75">
      <c r="A1610" s="5"/>
      <c r="B1610" s="5"/>
      <c r="C1610" s="5"/>
      <c r="D1610" s="5" t="s">
        <v>891</v>
      </c>
      <c r="E1610" s="5"/>
      <c r="F1610" s="13" t="s">
        <v>343</v>
      </c>
      <c r="G1610" s="12">
        <v>185194</v>
      </c>
      <c r="H1610" s="111">
        <v>185194</v>
      </c>
    </row>
    <row r="1611" spans="1:8" s="4" customFormat="1" ht="12.75">
      <c r="A1611" s="103"/>
      <c r="B1611" s="103" t="s">
        <v>1170</v>
      </c>
      <c r="C1611" s="103"/>
      <c r="D1611" s="103"/>
      <c r="E1611" s="103"/>
      <c r="F1611" s="104" t="s">
        <v>344</v>
      </c>
      <c r="G1611" s="105">
        <v>2705516.5</v>
      </c>
      <c r="H1611" s="106">
        <v>2702309.3251</v>
      </c>
    </row>
    <row r="1612" spans="1:8" s="4" customFormat="1" ht="12.75">
      <c r="A1612" s="107"/>
      <c r="B1612" s="107"/>
      <c r="C1612" s="107" t="s">
        <v>631</v>
      </c>
      <c r="D1612" s="107"/>
      <c r="E1612" s="107"/>
      <c r="F1612" s="108" t="s">
        <v>632</v>
      </c>
      <c r="G1612" s="109">
        <v>2377733</v>
      </c>
      <c r="H1612" s="110">
        <v>2377731.3437999999</v>
      </c>
    </row>
    <row r="1613" spans="1:8" s="4" customFormat="1" ht="12.75">
      <c r="A1613" s="5"/>
      <c r="B1613" s="5"/>
      <c r="C1613" s="5"/>
      <c r="D1613" s="5" t="s">
        <v>1018</v>
      </c>
      <c r="E1613" s="5"/>
      <c r="F1613" s="13" t="s">
        <v>345</v>
      </c>
      <c r="G1613" s="12">
        <v>269217</v>
      </c>
      <c r="H1613" s="111">
        <v>269215.34379999997</v>
      </c>
    </row>
    <row r="1614" spans="1:8" s="4" customFormat="1" ht="12.75">
      <c r="A1614" s="5"/>
      <c r="B1614" s="5"/>
      <c r="C1614" s="5"/>
      <c r="D1614" s="5" t="s">
        <v>979</v>
      </c>
      <c r="E1614" s="5"/>
      <c r="F1614" s="13" t="s">
        <v>346</v>
      </c>
      <c r="G1614" s="12">
        <v>2108516</v>
      </c>
      <c r="H1614" s="111">
        <v>2108516</v>
      </c>
    </row>
    <row r="1615" spans="1:8" s="4" customFormat="1" ht="25.5">
      <c r="A1615" s="107"/>
      <c r="B1615" s="107"/>
      <c r="C1615" s="107" t="s">
        <v>636</v>
      </c>
      <c r="D1615" s="107"/>
      <c r="E1615" s="107"/>
      <c r="F1615" s="108" t="s">
        <v>637</v>
      </c>
      <c r="G1615" s="109">
        <v>251847.5</v>
      </c>
      <c r="H1615" s="110">
        <v>251120.05420000001</v>
      </c>
    </row>
    <row r="1616" spans="1:8" s="4" customFormat="1" ht="12.75">
      <c r="A1616" s="5"/>
      <c r="B1616" s="5"/>
      <c r="C1616" s="5"/>
      <c r="D1616" s="5" t="s">
        <v>1041</v>
      </c>
      <c r="E1616" s="5"/>
      <c r="F1616" s="13" t="s">
        <v>347</v>
      </c>
      <c r="G1616" s="12">
        <v>251847.5</v>
      </c>
      <c r="H1616" s="111">
        <v>251120.05420000001</v>
      </c>
    </row>
    <row r="1617" spans="1:8" s="4" customFormat="1" ht="25.5">
      <c r="A1617" s="107"/>
      <c r="B1617" s="107"/>
      <c r="C1617" s="107" t="s">
        <v>644</v>
      </c>
      <c r="D1617" s="107"/>
      <c r="E1617" s="107"/>
      <c r="F1617" s="108" t="s">
        <v>645</v>
      </c>
      <c r="G1617" s="109">
        <v>46616</v>
      </c>
      <c r="H1617" s="110">
        <v>46615.451000000001</v>
      </c>
    </row>
    <row r="1618" spans="1:8" s="4" customFormat="1" ht="12.75">
      <c r="A1618" s="5"/>
      <c r="B1618" s="5"/>
      <c r="C1618" s="5"/>
      <c r="D1618" s="5" t="s">
        <v>1041</v>
      </c>
      <c r="E1618" s="5"/>
      <c r="F1618" s="13" t="s">
        <v>347</v>
      </c>
      <c r="G1618" s="12">
        <v>46616</v>
      </c>
      <c r="H1618" s="111">
        <v>46615.451000000001</v>
      </c>
    </row>
    <row r="1619" spans="1:8" s="4" customFormat="1" ht="12.75">
      <c r="A1619" s="107"/>
      <c r="B1619" s="107"/>
      <c r="C1619" s="107" t="s">
        <v>2040</v>
      </c>
      <c r="D1619" s="107"/>
      <c r="E1619" s="107"/>
      <c r="F1619" s="108" t="s">
        <v>2041</v>
      </c>
      <c r="G1619" s="109">
        <v>29320</v>
      </c>
      <c r="H1619" s="110">
        <v>26842.4761</v>
      </c>
    </row>
    <row r="1620" spans="1:8" s="4" customFormat="1" ht="25.5">
      <c r="A1620" s="5"/>
      <c r="B1620" s="5"/>
      <c r="C1620" s="5"/>
      <c r="D1620" s="5" t="s">
        <v>878</v>
      </c>
      <c r="E1620" s="5"/>
      <c r="F1620" s="13" t="s">
        <v>2042</v>
      </c>
      <c r="G1620" s="12">
        <v>5935</v>
      </c>
      <c r="H1620" s="111">
        <v>5838.2343000000001</v>
      </c>
    </row>
    <row r="1621" spans="1:8" s="4" customFormat="1" ht="12.75">
      <c r="A1621" s="5"/>
      <c r="B1621" s="5"/>
      <c r="C1621" s="5"/>
      <c r="D1621" s="5" t="s">
        <v>885</v>
      </c>
      <c r="E1621" s="5"/>
      <c r="F1621" s="13" t="s">
        <v>2043</v>
      </c>
      <c r="G1621" s="12">
        <v>19500</v>
      </c>
      <c r="H1621" s="111">
        <v>17132.7418</v>
      </c>
    </row>
    <row r="1622" spans="1:8" s="4" customFormat="1" ht="12.75">
      <c r="A1622" s="5"/>
      <c r="B1622" s="5"/>
      <c r="C1622" s="5"/>
      <c r="D1622" s="5" t="s">
        <v>899</v>
      </c>
      <c r="E1622" s="5"/>
      <c r="F1622" s="13" t="s">
        <v>1073</v>
      </c>
      <c r="G1622" s="12">
        <v>3885</v>
      </c>
      <c r="H1622" s="111">
        <v>3871.5</v>
      </c>
    </row>
    <row r="1623" spans="1:8" s="4" customFormat="1" ht="25.5">
      <c r="A1623" s="103"/>
      <c r="B1623" s="103" t="s">
        <v>1180</v>
      </c>
      <c r="C1623" s="103"/>
      <c r="D1623" s="103"/>
      <c r="E1623" s="103"/>
      <c r="F1623" s="104" t="s">
        <v>348</v>
      </c>
      <c r="G1623" s="105">
        <v>20608941.699999999</v>
      </c>
      <c r="H1623" s="106">
        <v>19711691.525600001</v>
      </c>
    </row>
    <row r="1624" spans="1:8" s="4" customFormat="1" ht="25.5">
      <c r="A1624" s="107"/>
      <c r="B1624" s="107"/>
      <c r="C1624" s="107" t="s">
        <v>936</v>
      </c>
      <c r="D1624" s="107"/>
      <c r="E1624" s="107"/>
      <c r="F1624" s="108" t="s">
        <v>937</v>
      </c>
      <c r="G1624" s="109">
        <v>48524</v>
      </c>
      <c r="H1624" s="110">
        <v>48524</v>
      </c>
    </row>
    <row r="1625" spans="1:8" s="4" customFormat="1" ht="38.25">
      <c r="A1625" s="5"/>
      <c r="B1625" s="5"/>
      <c r="C1625" s="5"/>
      <c r="D1625" s="5" t="s">
        <v>955</v>
      </c>
      <c r="E1625" s="5"/>
      <c r="F1625" s="13" t="s">
        <v>320</v>
      </c>
      <c r="G1625" s="12">
        <v>48524</v>
      </c>
      <c r="H1625" s="111">
        <v>48524</v>
      </c>
    </row>
    <row r="1626" spans="1:8" s="4" customFormat="1" ht="25.5">
      <c r="A1626" s="5"/>
      <c r="B1626" s="5"/>
      <c r="C1626" s="5"/>
      <c r="D1626" s="5"/>
      <c r="E1626" s="5" t="s">
        <v>985</v>
      </c>
      <c r="F1626" s="13" t="s">
        <v>697</v>
      </c>
      <c r="G1626" s="12">
        <v>48524</v>
      </c>
      <c r="H1626" s="111">
        <v>48524</v>
      </c>
    </row>
    <row r="1627" spans="1:8" s="4" customFormat="1" ht="12.75">
      <c r="A1627" s="107"/>
      <c r="B1627" s="107"/>
      <c r="C1627" s="107" t="s">
        <v>631</v>
      </c>
      <c r="D1627" s="107"/>
      <c r="E1627" s="107"/>
      <c r="F1627" s="108" t="s">
        <v>632</v>
      </c>
      <c r="G1627" s="109">
        <v>5246236.5</v>
      </c>
      <c r="H1627" s="110">
        <v>5244409.7649999997</v>
      </c>
    </row>
    <row r="1628" spans="1:8" s="4" customFormat="1" ht="25.5">
      <c r="A1628" s="5"/>
      <c r="B1628" s="5"/>
      <c r="C1628" s="5"/>
      <c r="D1628" s="5" t="s">
        <v>878</v>
      </c>
      <c r="E1628" s="5"/>
      <c r="F1628" s="13" t="s">
        <v>2044</v>
      </c>
      <c r="G1628" s="12">
        <v>619935</v>
      </c>
      <c r="H1628" s="111">
        <v>619358.48080000002</v>
      </c>
    </row>
    <row r="1629" spans="1:8" s="4" customFormat="1" ht="12.75">
      <c r="A1629" s="5"/>
      <c r="B1629" s="5"/>
      <c r="C1629" s="5"/>
      <c r="D1629" s="5" t="s">
        <v>1038</v>
      </c>
      <c r="E1629" s="5"/>
      <c r="F1629" s="13" t="s">
        <v>1962</v>
      </c>
      <c r="G1629" s="12">
        <v>42400</v>
      </c>
      <c r="H1629" s="111">
        <v>42400</v>
      </c>
    </row>
    <row r="1630" spans="1:8" s="4" customFormat="1" ht="12.75">
      <c r="A1630" s="5"/>
      <c r="B1630" s="5"/>
      <c r="C1630" s="5"/>
      <c r="D1630" s="5"/>
      <c r="E1630" s="5" t="s">
        <v>933</v>
      </c>
      <c r="F1630" s="13" t="s">
        <v>2045</v>
      </c>
      <c r="G1630" s="12">
        <v>42400</v>
      </c>
      <c r="H1630" s="111">
        <v>42400</v>
      </c>
    </row>
    <row r="1631" spans="1:8" s="4" customFormat="1" ht="25.5">
      <c r="A1631" s="5"/>
      <c r="B1631" s="5"/>
      <c r="C1631" s="5"/>
      <c r="D1631" s="5" t="s">
        <v>1048</v>
      </c>
      <c r="E1631" s="5"/>
      <c r="F1631" s="13" t="s">
        <v>2046</v>
      </c>
      <c r="G1631" s="12">
        <v>49100</v>
      </c>
      <c r="H1631" s="111">
        <v>49099.106</v>
      </c>
    </row>
    <row r="1632" spans="1:8" s="4" customFormat="1" ht="25.5">
      <c r="A1632" s="5"/>
      <c r="B1632" s="5"/>
      <c r="C1632" s="5"/>
      <c r="D1632" s="5" t="s">
        <v>955</v>
      </c>
      <c r="E1632" s="5"/>
      <c r="F1632" s="13" t="s">
        <v>2047</v>
      </c>
      <c r="G1632" s="12">
        <v>14474</v>
      </c>
      <c r="H1632" s="111">
        <v>14473.620199999999</v>
      </c>
    </row>
    <row r="1633" spans="1:8" s="4" customFormat="1" ht="25.5">
      <c r="A1633" s="5"/>
      <c r="B1633" s="5"/>
      <c r="C1633" s="5"/>
      <c r="D1633" s="5" t="s">
        <v>940</v>
      </c>
      <c r="E1633" s="5"/>
      <c r="F1633" s="13" t="s">
        <v>349</v>
      </c>
      <c r="G1633" s="12">
        <v>1548528</v>
      </c>
      <c r="H1633" s="111">
        <v>1547328</v>
      </c>
    </row>
    <row r="1634" spans="1:8" s="4" customFormat="1" ht="38.25">
      <c r="A1634" s="5"/>
      <c r="B1634" s="5"/>
      <c r="C1634" s="5"/>
      <c r="D1634" s="5" t="s">
        <v>985</v>
      </c>
      <c r="E1634" s="5"/>
      <c r="F1634" s="13" t="s">
        <v>2048</v>
      </c>
      <c r="G1634" s="12">
        <v>1833530</v>
      </c>
      <c r="H1634" s="111">
        <v>1833530</v>
      </c>
    </row>
    <row r="1635" spans="1:8" s="4" customFormat="1" ht="12.75">
      <c r="A1635" s="5"/>
      <c r="B1635" s="5"/>
      <c r="C1635" s="5"/>
      <c r="D1635" s="5" t="s">
        <v>901</v>
      </c>
      <c r="E1635" s="5"/>
      <c r="F1635" s="13" t="s">
        <v>1006</v>
      </c>
      <c r="G1635" s="12">
        <v>4173</v>
      </c>
      <c r="H1635" s="111">
        <v>4124.058</v>
      </c>
    </row>
    <row r="1636" spans="1:8" s="4" customFormat="1" ht="38.25">
      <c r="A1636" s="5"/>
      <c r="B1636" s="5"/>
      <c r="C1636" s="5"/>
      <c r="D1636" s="5" t="s">
        <v>1082</v>
      </c>
      <c r="E1636" s="5"/>
      <c r="F1636" s="13" t="s">
        <v>1899</v>
      </c>
      <c r="G1636" s="12">
        <v>7199</v>
      </c>
      <c r="H1636" s="111">
        <v>7199</v>
      </c>
    </row>
    <row r="1637" spans="1:8" s="4" customFormat="1" ht="25.5">
      <c r="A1637" s="5"/>
      <c r="B1637" s="5"/>
      <c r="C1637" s="5"/>
      <c r="D1637" s="5" t="s">
        <v>923</v>
      </c>
      <c r="E1637" s="5"/>
      <c r="F1637" s="13" t="s">
        <v>924</v>
      </c>
      <c r="G1637" s="12">
        <v>966257.5</v>
      </c>
      <c r="H1637" s="111">
        <v>966257.5</v>
      </c>
    </row>
    <row r="1638" spans="1:8" s="4" customFormat="1" ht="51">
      <c r="A1638" s="5"/>
      <c r="B1638" s="5"/>
      <c r="C1638" s="5"/>
      <c r="D1638" s="5" t="s">
        <v>880</v>
      </c>
      <c r="E1638" s="5"/>
      <c r="F1638" s="13" t="s">
        <v>1936</v>
      </c>
      <c r="G1638" s="12">
        <v>160640</v>
      </c>
      <c r="H1638" s="111">
        <v>160640</v>
      </c>
    </row>
    <row r="1639" spans="1:8" s="4" customFormat="1" ht="12.75">
      <c r="A1639" s="107"/>
      <c r="B1639" s="107"/>
      <c r="C1639" s="107" t="s">
        <v>671</v>
      </c>
      <c r="D1639" s="107"/>
      <c r="E1639" s="107"/>
      <c r="F1639" s="108" t="s">
        <v>672</v>
      </c>
      <c r="G1639" s="109">
        <v>4657207.7</v>
      </c>
      <c r="H1639" s="110">
        <v>3954820.2437</v>
      </c>
    </row>
    <row r="1640" spans="1:8" s="4" customFormat="1" ht="25.5">
      <c r="A1640" s="5"/>
      <c r="B1640" s="5"/>
      <c r="C1640" s="5"/>
      <c r="D1640" s="5" t="s">
        <v>878</v>
      </c>
      <c r="E1640" s="5"/>
      <c r="F1640" s="13" t="s">
        <v>2049</v>
      </c>
      <c r="G1640" s="12">
        <v>406257</v>
      </c>
      <c r="H1640" s="111">
        <v>406031.6066</v>
      </c>
    </row>
    <row r="1641" spans="1:8" s="4" customFormat="1" ht="25.5">
      <c r="A1641" s="5"/>
      <c r="B1641" s="5"/>
      <c r="C1641" s="5"/>
      <c r="D1641" s="5" t="s">
        <v>885</v>
      </c>
      <c r="E1641" s="5"/>
      <c r="F1641" s="13" t="s">
        <v>2050</v>
      </c>
      <c r="G1641" s="12">
        <v>11655</v>
      </c>
      <c r="H1641" s="111">
        <v>7584.6530000000002</v>
      </c>
    </row>
    <row r="1642" spans="1:8" s="4" customFormat="1" ht="12.75">
      <c r="A1642" s="5"/>
      <c r="B1642" s="5"/>
      <c r="C1642" s="5"/>
      <c r="D1642" s="5" t="s">
        <v>887</v>
      </c>
      <c r="E1642" s="5"/>
      <c r="F1642" s="13" t="s">
        <v>350</v>
      </c>
      <c r="G1642" s="12">
        <v>29694</v>
      </c>
      <c r="H1642" s="111">
        <v>18658.77</v>
      </c>
    </row>
    <row r="1643" spans="1:8" s="4" customFormat="1" ht="25.5">
      <c r="A1643" s="5"/>
      <c r="B1643" s="5"/>
      <c r="C1643" s="5"/>
      <c r="D1643" s="5" t="s">
        <v>889</v>
      </c>
      <c r="E1643" s="5"/>
      <c r="F1643" s="13" t="s">
        <v>329</v>
      </c>
      <c r="G1643" s="12">
        <v>2533564</v>
      </c>
      <c r="H1643" s="111">
        <v>2512586.8763000001</v>
      </c>
    </row>
    <row r="1644" spans="1:8" s="4" customFormat="1" ht="12.75">
      <c r="A1644" s="5"/>
      <c r="B1644" s="5"/>
      <c r="C1644" s="5"/>
      <c r="D1644" s="5" t="s">
        <v>1038</v>
      </c>
      <c r="E1644" s="5"/>
      <c r="F1644" s="13" t="s">
        <v>1962</v>
      </c>
      <c r="G1644" s="12">
        <v>161441</v>
      </c>
      <c r="H1644" s="111">
        <v>161441</v>
      </c>
    </row>
    <row r="1645" spans="1:8" s="4" customFormat="1" ht="12.75">
      <c r="A1645" s="5"/>
      <c r="B1645" s="5"/>
      <c r="C1645" s="5"/>
      <c r="D1645" s="5"/>
      <c r="E1645" s="5" t="s">
        <v>933</v>
      </c>
      <c r="F1645" s="13" t="s">
        <v>2051</v>
      </c>
      <c r="G1645" s="12">
        <v>161441</v>
      </c>
      <c r="H1645" s="111">
        <v>161441</v>
      </c>
    </row>
    <row r="1646" spans="1:8" s="4" customFormat="1" ht="25.5">
      <c r="A1646" s="5"/>
      <c r="B1646" s="5"/>
      <c r="C1646" s="5"/>
      <c r="D1646" s="5" t="s">
        <v>966</v>
      </c>
      <c r="E1646" s="5"/>
      <c r="F1646" s="13" t="s">
        <v>2052</v>
      </c>
      <c r="G1646" s="12">
        <v>903690</v>
      </c>
      <c r="H1646" s="111">
        <v>353966.837</v>
      </c>
    </row>
    <row r="1647" spans="1:8" s="4" customFormat="1" ht="12.75">
      <c r="A1647" s="5"/>
      <c r="B1647" s="5"/>
      <c r="C1647" s="5"/>
      <c r="D1647" s="5" t="s">
        <v>1013</v>
      </c>
      <c r="E1647" s="5"/>
      <c r="F1647" s="13" t="s">
        <v>351</v>
      </c>
      <c r="G1647" s="12">
        <v>532294</v>
      </c>
      <c r="H1647" s="111">
        <v>431560</v>
      </c>
    </row>
    <row r="1648" spans="1:8" s="4" customFormat="1" ht="25.5">
      <c r="A1648" s="5"/>
      <c r="B1648" s="5"/>
      <c r="C1648" s="5"/>
      <c r="D1648" s="5" t="s">
        <v>876</v>
      </c>
      <c r="E1648" s="5"/>
      <c r="F1648" s="13" t="s">
        <v>900</v>
      </c>
      <c r="G1648" s="12">
        <v>39609.5</v>
      </c>
      <c r="H1648" s="111">
        <v>23987.329600000001</v>
      </c>
    </row>
    <row r="1649" spans="1:8" s="4" customFormat="1" ht="25.5">
      <c r="A1649" s="5"/>
      <c r="B1649" s="5"/>
      <c r="C1649" s="5"/>
      <c r="D1649" s="5" t="s">
        <v>923</v>
      </c>
      <c r="E1649" s="5"/>
      <c r="F1649" s="13" t="s">
        <v>924</v>
      </c>
      <c r="G1649" s="12">
        <v>39003.199999999997</v>
      </c>
      <c r="H1649" s="111">
        <v>39003.171199999997</v>
      </c>
    </row>
    <row r="1650" spans="1:8" s="4" customFormat="1" ht="25.5">
      <c r="A1650" s="107"/>
      <c r="B1650" s="107"/>
      <c r="C1650" s="107" t="s">
        <v>1045</v>
      </c>
      <c r="D1650" s="107"/>
      <c r="E1650" s="107"/>
      <c r="F1650" s="108" t="s">
        <v>1046</v>
      </c>
      <c r="G1650" s="109">
        <v>968739</v>
      </c>
      <c r="H1650" s="110">
        <v>950255.99699999997</v>
      </c>
    </row>
    <row r="1651" spans="1:8" s="4" customFormat="1" ht="25.5">
      <c r="A1651" s="5"/>
      <c r="B1651" s="5"/>
      <c r="C1651" s="5"/>
      <c r="D1651" s="5" t="s">
        <v>993</v>
      </c>
      <c r="E1651" s="5"/>
      <c r="F1651" s="13" t="s">
        <v>353</v>
      </c>
      <c r="G1651" s="12">
        <v>968739</v>
      </c>
      <c r="H1651" s="111">
        <v>950255.99699999997</v>
      </c>
    </row>
    <row r="1652" spans="1:8" s="4" customFormat="1" ht="25.5">
      <c r="A1652" s="107"/>
      <c r="B1652" s="107"/>
      <c r="C1652" s="107" t="s">
        <v>636</v>
      </c>
      <c r="D1652" s="107"/>
      <c r="E1652" s="107"/>
      <c r="F1652" s="108" t="s">
        <v>637</v>
      </c>
      <c r="G1652" s="109">
        <v>608</v>
      </c>
      <c r="H1652" s="110">
        <v>608</v>
      </c>
    </row>
    <row r="1653" spans="1:8" s="4" customFormat="1" ht="38.25">
      <c r="A1653" s="5"/>
      <c r="B1653" s="5"/>
      <c r="C1653" s="5"/>
      <c r="D1653" s="5" t="s">
        <v>885</v>
      </c>
      <c r="E1653" s="5"/>
      <c r="F1653" s="13" t="s">
        <v>354</v>
      </c>
      <c r="G1653" s="12">
        <v>608</v>
      </c>
      <c r="H1653" s="111">
        <v>608</v>
      </c>
    </row>
    <row r="1654" spans="1:8" s="4" customFormat="1" ht="12.75">
      <c r="A1654" s="5"/>
      <c r="B1654" s="5"/>
      <c r="C1654" s="5"/>
      <c r="D1654" s="5"/>
      <c r="E1654" s="5" t="s">
        <v>1048</v>
      </c>
      <c r="F1654" s="13" t="s">
        <v>1143</v>
      </c>
      <c r="G1654" s="12">
        <v>608</v>
      </c>
      <c r="H1654" s="111">
        <v>608</v>
      </c>
    </row>
    <row r="1655" spans="1:8" s="4" customFormat="1" ht="12.75">
      <c r="A1655" s="107"/>
      <c r="B1655" s="107"/>
      <c r="C1655" s="107" t="s">
        <v>280</v>
      </c>
      <c r="D1655" s="107"/>
      <c r="E1655" s="107"/>
      <c r="F1655" s="108" t="s">
        <v>281</v>
      </c>
      <c r="G1655" s="109">
        <v>49371</v>
      </c>
      <c r="H1655" s="110">
        <v>49369.915000000001</v>
      </c>
    </row>
    <row r="1656" spans="1:8" s="4" customFormat="1" ht="38.25">
      <c r="A1656" s="5"/>
      <c r="B1656" s="5"/>
      <c r="C1656" s="5"/>
      <c r="D1656" s="5" t="s">
        <v>891</v>
      </c>
      <c r="E1656" s="5"/>
      <c r="F1656" s="13" t="s">
        <v>320</v>
      </c>
      <c r="G1656" s="12">
        <v>49371</v>
      </c>
      <c r="H1656" s="111">
        <v>49369.915000000001</v>
      </c>
    </row>
    <row r="1657" spans="1:8" s="4" customFormat="1" ht="12.75">
      <c r="A1657" s="5"/>
      <c r="B1657" s="5"/>
      <c r="C1657" s="5"/>
      <c r="D1657" s="5"/>
      <c r="E1657" s="5" t="s">
        <v>1048</v>
      </c>
      <c r="F1657" s="13" t="s">
        <v>1143</v>
      </c>
      <c r="G1657" s="12">
        <v>49371</v>
      </c>
      <c r="H1657" s="111">
        <v>49369.915000000001</v>
      </c>
    </row>
    <row r="1658" spans="1:8" s="4" customFormat="1" ht="12.75">
      <c r="A1658" s="107"/>
      <c r="B1658" s="107"/>
      <c r="C1658" s="107" t="s">
        <v>322</v>
      </c>
      <c r="D1658" s="107"/>
      <c r="E1658" s="107"/>
      <c r="F1658" s="108" t="s">
        <v>323</v>
      </c>
      <c r="G1658" s="109">
        <v>2483765.7000000002</v>
      </c>
      <c r="H1658" s="110">
        <v>2447118.7996999999</v>
      </c>
    </row>
    <row r="1659" spans="1:8" s="4" customFormat="1" ht="25.5">
      <c r="A1659" s="5"/>
      <c r="B1659" s="5"/>
      <c r="C1659" s="5"/>
      <c r="D1659" s="5" t="s">
        <v>878</v>
      </c>
      <c r="E1659" s="5"/>
      <c r="F1659" s="13" t="s">
        <v>355</v>
      </c>
      <c r="G1659" s="12">
        <v>1498829.7</v>
      </c>
      <c r="H1659" s="111">
        <v>1491588.3807999999</v>
      </c>
    </row>
    <row r="1660" spans="1:8" s="4" customFormat="1" ht="25.5">
      <c r="A1660" s="5"/>
      <c r="B1660" s="5"/>
      <c r="C1660" s="5"/>
      <c r="D1660" s="5" t="s">
        <v>887</v>
      </c>
      <c r="E1660" s="5"/>
      <c r="F1660" s="13" t="s">
        <v>356</v>
      </c>
      <c r="G1660" s="12">
        <v>935673</v>
      </c>
      <c r="H1660" s="111">
        <v>907079.83799999999</v>
      </c>
    </row>
    <row r="1661" spans="1:8" s="4" customFormat="1" ht="12.75">
      <c r="A1661" s="5"/>
      <c r="B1661" s="5"/>
      <c r="C1661" s="5"/>
      <c r="D1661" s="5" t="s">
        <v>889</v>
      </c>
      <c r="E1661" s="5"/>
      <c r="F1661" s="13" t="s">
        <v>1073</v>
      </c>
      <c r="G1661" s="12">
        <v>49263</v>
      </c>
      <c r="H1661" s="111">
        <v>48450.580800000003</v>
      </c>
    </row>
    <row r="1662" spans="1:8" s="4" customFormat="1" ht="25.5">
      <c r="A1662" s="107"/>
      <c r="B1662" s="107"/>
      <c r="C1662" s="107" t="s">
        <v>334</v>
      </c>
      <c r="D1662" s="107"/>
      <c r="E1662" s="107"/>
      <c r="F1662" s="108" t="s">
        <v>335</v>
      </c>
      <c r="G1662" s="109">
        <v>818714</v>
      </c>
      <c r="H1662" s="110">
        <v>799991.10970000003</v>
      </c>
    </row>
    <row r="1663" spans="1:8" s="4" customFormat="1" ht="25.5">
      <c r="A1663" s="5"/>
      <c r="B1663" s="5"/>
      <c r="C1663" s="5"/>
      <c r="D1663" s="5" t="s">
        <v>878</v>
      </c>
      <c r="E1663" s="5"/>
      <c r="F1663" s="13" t="s">
        <v>355</v>
      </c>
      <c r="G1663" s="12">
        <v>700667</v>
      </c>
      <c r="H1663" s="111">
        <v>696862.68469999998</v>
      </c>
    </row>
    <row r="1664" spans="1:8" s="4" customFormat="1" ht="25.5">
      <c r="A1664" s="5"/>
      <c r="B1664" s="5"/>
      <c r="C1664" s="5"/>
      <c r="D1664" s="5" t="s">
        <v>887</v>
      </c>
      <c r="E1664" s="5"/>
      <c r="F1664" s="13" t="s">
        <v>356</v>
      </c>
      <c r="G1664" s="12">
        <v>116687</v>
      </c>
      <c r="H1664" s="111">
        <v>101974</v>
      </c>
    </row>
    <row r="1665" spans="1:8" s="4" customFormat="1" ht="12.75">
      <c r="A1665" s="5"/>
      <c r="B1665" s="5"/>
      <c r="C1665" s="5"/>
      <c r="D1665" s="5" t="s">
        <v>1038</v>
      </c>
      <c r="E1665" s="5"/>
      <c r="F1665" s="13" t="s">
        <v>1073</v>
      </c>
      <c r="G1665" s="12">
        <v>1360</v>
      </c>
      <c r="H1665" s="111">
        <v>1154.425</v>
      </c>
    </row>
    <row r="1666" spans="1:8" s="4" customFormat="1" ht="25.5">
      <c r="A1666" s="107"/>
      <c r="B1666" s="107"/>
      <c r="C1666" s="107" t="s">
        <v>357</v>
      </c>
      <c r="D1666" s="107"/>
      <c r="E1666" s="107"/>
      <c r="F1666" s="108" t="s">
        <v>358</v>
      </c>
      <c r="G1666" s="109">
        <v>187166</v>
      </c>
      <c r="H1666" s="110">
        <v>187096.26130000001</v>
      </c>
    </row>
    <row r="1667" spans="1:8" s="4" customFormat="1" ht="25.5">
      <c r="A1667" s="5"/>
      <c r="B1667" s="5"/>
      <c r="C1667" s="5"/>
      <c r="D1667" s="5" t="s">
        <v>878</v>
      </c>
      <c r="E1667" s="5"/>
      <c r="F1667" s="13" t="s">
        <v>359</v>
      </c>
      <c r="G1667" s="12">
        <v>16457</v>
      </c>
      <c r="H1667" s="111">
        <v>16387.562300000001</v>
      </c>
    </row>
    <row r="1668" spans="1:8" s="4" customFormat="1" ht="25.5">
      <c r="A1668" s="5"/>
      <c r="B1668" s="5"/>
      <c r="C1668" s="5"/>
      <c r="D1668" s="5" t="s">
        <v>887</v>
      </c>
      <c r="E1668" s="5"/>
      <c r="F1668" s="13" t="s">
        <v>356</v>
      </c>
      <c r="G1668" s="12">
        <v>170709</v>
      </c>
      <c r="H1668" s="111">
        <v>170708.69899999999</v>
      </c>
    </row>
    <row r="1669" spans="1:8" s="4" customFormat="1" ht="25.5">
      <c r="A1669" s="107"/>
      <c r="B1669" s="107"/>
      <c r="C1669" s="107" t="s">
        <v>291</v>
      </c>
      <c r="D1669" s="107"/>
      <c r="E1669" s="107"/>
      <c r="F1669" s="108" t="s">
        <v>292</v>
      </c>
      <c r="G1669" s="109">
        <v>1130703</v>
      </c>
      <c r="H1669" s="110">
        <v>1100664.1592999999</v>
      </c>
    </row>
    <row r="1670" spans="1:8" s="4" customFormat="1" ht="25.5">
      <c r="A1670" s="5"/>
      <c r="B1670" s="5"/>
      <c r="C1670" s="5"/>
      <c r="D1670" s="5" t="s">
        <v>878</v>
      </c>
      <c r="E1670" s="5"/>
      <c r="F1670" s="13" t="s">
        <v>360</v>
      </c>
      <c r="G1670" s="12">
        <v>997114.6</v>
      </c>
      <c r="H1670" s="111">
        <v>995940.79729999998</v>
      </c>
    </row>
    <row r="1671" spans="1:8" s="4" customFormat="1" ht="12.75">
      <c r="A1671" s="5"/>
      <c r="B1671" s="5"/>
      <c r="C1671" s="5"/>
      <c r="D1671" s="5" t="s">
        <v>885</v>
      </c>
      <c r="E1671" s="5"/>
      <c r="F1671" s="13" t="s">
        <v>911</v>
      </c>
      <c r="G1671" s="12">
        <v>2782</v>
      </c>
      <c r="H1671" s="111">
        <v>2780.76</v>
      </c>
    </row>
    <row r="1672" spans="1:8" s="4" customFormat="1" ht="38.25">
      <c r="A1672" s="5"/>
      <c r="B1672" s="5"/>
      <c r="C1672" s="5"/>
      <c r="D1672" s="5" t="s">
        <v>899</v>
      </c>
      <c r="E1672" s="5"/>
      <c r="F1672" s="13" t="s">
        <v>320</v>
      </c>
      <c r="G1672" s="12">
        <v>33495</v>
      </c>
      <c r="H1672" s="111">
        <v>31304.203000000001</v>
      </c>
    </row>
    <row r="1673" spans="1:8" s="4" customFormat="1" ht="12.75">
      <c r="A1673" s="5"/>
      <c r="B1673" s="5"/>
      <c r="C1673" s="5"/>
      <c r="D1673" s="5"/>
      <c r="E1673" s="5" t="s">
        <v>545</v>
      </c>
      <c r="F1673" s="13" t="s">
        <v>696</v>
      </c>
      <c r="G1673" s="12">
        <v>20000</v>
      </c>
      <c r="H1673" s="111">
        <v>20000</v>
      </c>
    </row>
    <row r="1674" spans="1:8" s="4" customFormat="1" ht="25.5">
      <c r="A1674" s="5"/>
      <c r="B1674" s="5"/>
      <c r="C1674" s="5"/>
      <c r="D1674" s="5"/>
      <c r="E1674" s="5" t="s">
        <v>985</v>
      </c>
      <c r="F1674" s="13" t="s">
        <v>697</v>
      </c>
      <c r="G1674" s="12">
        <v>13495</v>
      </c>
      <c r="H1674" s="111">
        <v>11304.203</v>
      </c>
    </row>
    <row r="1675" spans="1:8" s="4" customFormat="1" ht="12.75">
      <c r="A1675" s="5"/>
      <c r="B1675" s="5"/>
      <c r="C1675" s="5"/>
      <c r="D1675" s="5" t="s">
        <v>1013</v>
      </c>
      <c r="E1675" s="5"/>
      <c r="F1675" s="13" t="s">
        <v>1073</v>
      </c>
      <c r="G1675" s="12">
        <v>28619.5</v>
      </c>
      <c r="H1675" s="111">
        <v>28124.476999999999</v>
      </c>
    </row>
    <row r="1676" spans="1:8" s="4" customFormat="1" ht="51">
      <c r="A1676" s="5"/>
      <c r="B1676" s="5"/>
      <c r="C1676" s="5"/>
      <c r="D1676" s="5" t="s">
        <v>904</v>
      </c>
      <c r="E1676" s="5"/>
      <c r="F1676" s="13" t="s">
        <v>935</v>
      </c>
      <c r="G1676" s="12">
        <v>5384.9</v>
      </c>
      <c r="H1676" s="111">
        <v>5384.9</v>
      </c>
    </row>
    <row r="1677" spans="1:8" s="4" customFormat="1" ht="25.5">
      <c r="A1677" s="5"/>
      <c r="B1677" s="5"/>
      <c r="C1677" s="5"/>
      <c r="D1677" s="5" t="s">
        <v>927</v>
      </c>
      <c r="E1677" s="5"/>
      <c r="F1677" s="13" t="s">
        <v>928</v>
      </c>
      <c r="G1677" s="12">
        <v>2374</v>
      </c>
      <c r="H1677" s="111">
        <v>1226.671</v>
      </c>
    </row>
    <row r="1678" spans="1:8" s="4" customFormat="1" ht="25.5">
      <c r="A1678" s="5"/>
      <c r="B1678" s="5"/>
      <c r="C1678" s="5"/>
      <c r="D1678" s="5" t="s">
        <v>923</v>
      </c>
      <c r="E1678" s="5"/>
      <c r="F1678" s="13" t="s">
        <v>924</v>
      </c>
      <c r="G1678" s="12">
        <v>60200</v>
      </c>
      <c r="H1678" s="111">
        <v>35170.36</v>
      </c>
    </row>
    <row r="1679" spans="1:8" s="4" customFormat="1" ht="38.25">
      <c r="A1679" s="5"/>
      <c r="B1679" s="5"/>
      <c r="C1679" s="5"/>
      <c r="D1679" s="5" t="s">
        <v>929</v>
      </c>
      <c r="E1679" s="5"/>
      <c r="F1679" s="13" t="s">
        <v>930</v>
      </c>
      <c r="G1679" s="12">
        <v>733</v>
      </c>
      <c r="H1679" s="111">
        <v>731.99099999999999</v>
      </c>
    </row>
    <row r="1680" spans="1:8" s="4" customFormat="1" ht="25.5">
      <c r="A1680" s="107"/>
      <c r="B1680" s="107"/>
      <c r="C1680" s="107" t="s">
        <v>339</v>
      </c>
      <c r="D1680" s="107"/>
      <c r="E1680" s="107"/>
      <c r="F1680" s="108" t="s">
        <v>340</v>
      </c>
      <c r="G1680" s="109">
        <v>2233367.2000000002</v>
      </c>
      <c r="H1680" s="110">
        <v>2217558.6140999999</v>
      </c>
    </row>
    <row r="1681" spans="1:8" s="4" customFormat="1" ht="51">
      <c r="A1681" s="5"/>
      <c r="B1681" s="5"/>
      <c r="C1681" s="5"/>
      <c r="D1681" s="5" t="s">
        <v>878</v>
      </c>
      <c r="E1681" s="5"/>
      <c r="F1681" s="13" t="s">
        <v>361</v>
      </c>
      <c r="G1681" s="12">
        <v>1532325.9</v>
      </c>
      <c r="H1681" s="111">
        <v>1523978.1788000001</v>
      </c>
    </row>
    <row r="1682" spans="1:8" s="4" customFormat="1" ht="25.5">
      <c r="A1682" s="5"/>
      <c r="B1682" s="5"/>
      <c r="C1682" s="5"/>
      <c r="D1682" s="5" t="s">
        <v>887</v>
      </c>
      <c r="E1682" s="5"/>
      <c r="F1682" s="13" t="s">
        <v>356</v>
      </c>
      <c r="G1682" s="12">
        <v>621856.4</v>
      </c>
      <c r="H1682" s="111">
        <v>615049.40330000001</v>
      </c>
    </row>
    <row r="1683" spans="1:8" s="4" customFormat="1" ht="12.75">
      <c r="A1683" s="5"/>
      <c r="B1683" s="5"/>
      <c r="C1683" s="5"/>
      <c r="D1683" s="5" t="s">
        <v>899</v>
      </c>
      <c r="E1683" s="5"/>
      <c r="F1683" s="13" t="s">
        <v>911</v>
      </c>
      <c r="G1683" s="12">
        <v>7952.8</v>
      </c>
      <c r="H1683" s="111">
        <v>7471.0370000000003</v>
      </c>
    </row>
    <row r="1684" spans="1:8" s="4" customFormat="1" ht="12.75">
      <c r="A1684" s="5"/>
      <c r="B1684" s="5"/>
      <c r="C1684" s="5"/>
      <c r="D1684" s="5" t="s">
        <v>891</v>
      </c>
      <c r="E1684" s="5"/>
      <c r="F1684" s="13" t="s">
        <v>1073</v>
      </c>
      <c r="G1684" s="12">
        <v>69213.100000000006</v>
      </c>
      <c r="H1684" s="111">
        <v>69042.716</v>
      </c>
    </row>
    <row r="1685" spans="1:8" s="4" customFormat="1" ht="25.5">
      <c r="A1685" s="5"/>
      <c r="B1685" s="5"/>
      <c r="C1685" s="5"/>
      <c r="D1685" s="5" t="s">
        <v>927</v>
      </c>
      <c r="E1685" s="5"/>
      <c r="F1685" s="13" t="s">
        <v>928</v>
      </c>
      <c r="G1685" s="12">
        <v>900</v>
      </c>
      <c r="H1685" s="111">
        <v>898.3</v>
      </c>
    </row>
    <row r="1686" spans="1:8" s="4" customFormat="1" ht="38.25">
      <c r="A1686" s="5"/>
      <c r="B1686" s="5"/>
      <c r="C1686" s="5"/>
      <c r="D1686" s="5" t="s">
        <v>929</v>
      </c>
      <c r="E1686" s="5"/>
      <c r="F1686" s="13" t="s">
        <v>930</v>
      </c>
      <c r="G1686" s="12">
        <v>1119</v>
      </c>
      <c r="H1686" s="111">
        <v>1118.979</v>
      </c>
    </row>
    <row r="1687" spans="1:8" s="4" customFormat="1" ht="25.5">
      <c r="A1687" s="107"/>
      <c r="B1687" s="107"/>
      <c r="C1687" s="107" t="s">
        <v>294</v>
      </c>
      <c r="D1687" s="107"/>
      <c r="E1687" s="107"/>
      <c r="F1687" s="108" t="s">
        <v>295</v>
      </c>
      <c r="G1687" s="109">
        <v>291529.8</v>
      </c>
      <c r="H1687" s="110">
        <v>280074.09370000003</v>
      </c>
    </row>
    <row r="1688" spans="1:8" s="4" customFormat="1" ht="38.25">
      <c r="A1688" s="5"/>
      <c r="B1688" s="5"/>
      <c r="C1688" s="5"/>
      <c r="D1688" s="5" t="s">
        <v>878</v>
      </c>
      <c r="E1688" s="5"/>
      <c r="F1688" s="13" t="s">
        <v>362</v>
      </c>
      <c r="G1688" s="12">
        <v>252123.8</v>
      </c>
      <c r="H1688" s="111">
        <v>251832.87469999999</v>
      </c>
    </row>
    <row r="1689" spans="1:8" s="4" customFormat="1" ht="12.75">
      <c r="A1689" s="5"/>
      <c r="B1689" s="5"/>
      <c r="C1689" s="5"/>
      <c r="D1689" s="5" t="s">
        <v>885</v>
      </c>
      <c r="E1689" s="5"/>
      <c r="F1689" s="13" t="s">
        <v>911</v>
      </c>
      <c r="G1689" s="12">
        <v>4495</v>
      </c>
      <c r="H1689" s="111">
        <v>4492.4250000000002</v>
      </c>
    </row>
    <row r="1690" spans="1:8" s="4" customFormat="1" ht="12.75">
      <c r="A1690" s="5"/>
      <c r="B1690" s="5"/>
      <c r="C1690" s="5"/>
      <c r="D1690" s="5" t="s">
        <v>969</v>
      </c>
      <c r="E1690" s="5"/>
      <c r="F1690" s="13" t="s">
        <v>1073</v>
      </c>
      <c r="G1690" s="12">
        <v>33193</v>
      </c>
      <c r="H1690" s="111">
        <v>22030.837</v>
      </c>
    </row>
    <row r="1691" spans="1:8" s="4" customFormat="1" ht="51">
      <c r="A1691" s="5"/>
      <c r="B1691" s="5"/>
      <c r="C1691" s="5"/>
      <c r="D1691" s="5" t="s">
        <v>904</v>
      </c>
      <c r="E1691" s="5"/>
      <c r="F1691" s="13" t="s">
        <v>935</v>
      </c>
      <c r="G1691" s="12">
        <v>47</v>
      </c>
      <c r="H1691" s="111">
        <v>47</v>
      </c>
    </row>
    <row r="1692" spans="1:8" s="4" customFormat="1" ht="25.5">
      <c r="A1692" s="5"/>
      <c r="B1692" s="5"/>
      <c r="C1692" s="5"/>
      <c r="D1692" s="5" t="s">
        <v>927</v>
      </c>
      <c r="E1692" s="5"/>
      <c r="F1692" s="13" t="s">
        <v>928</v>
      </c>
      <c r="G1692" s="12">
        <v>1671</v>
      </c>
      <c r="H1692" s="111">
        <v>1670.9570000000001</v>
      </c>
    </row>
    <row r="1693" spans="1:8" s="4" customFormat="1" ht="25.5">
      <c r="A1693" s="107"/>
      <c r="B1693" s="107"/>
      <c r="C1693" s="107" t="s">
        <v>310</v>
      </c>
      <c r="D1693" s="107"/>
      <c r="E1693" s="107"/>
      <c r="F1693" s="108" t="s">
        <v>311</v>
      </c>
      <c r="G1693" s="109">
        <v>616268.1</v>
      </c>
      <c r="H1693" s="110">
        <v>614383.34149999998</v>
      </c>
    </row>
    <row r="1694" spans="1:8" s="4" customFormat="1" ht="25.5">
      <c r="A1694" s="5"/>
      <c r="B1694" s="5"/>
      <c r="C1694" s="5"/>
      <c r="D1694" s="5" t="s">
        <v>878</v>
      </c>
      <c r="E1694" s="5"/>
      <c r="F1694" s="13" t="s">
        <v>363</v>
      </c>
      <c r="G1694" s="12">
        <v>574763.5</v>
      </c>
      <c r="H1694" s="111">
        <v>573069.6165</v>
      </c>
    </row>
    <row r="1695" spans="1:8" s="4" customFormat="1" ht="12.75">
      <c r="A1695" s="5"/>
      <c r="B1695" s="5"/>
      <c r="C1695" s="5"/>
      <c r="D1695" s="5" t="s">
        <v>885</v>
      </c>
      <c r="E1695" s="5"/>
      <c r="F1695" s="13" t="s">
        <v>911</v>
      </c>
      <c r="G1695" s="12">
        <v>1912</v>
      </c>
      <c r="H1695" s="111">
        <v>1910.76</v>
      </c>
    </row>
    <row r="1696" spans="1:8" s="4" customFormat="1" ht="12.75">
      <c r="A1696" s="5"/>
      <c r="B1696" s="5"/>
      <c r="C1696" s="5"/>
      <c r="D1696" s="5" t="s">
        <v>899</v>
      </c>
      <c r="E1696" s="5"/>
      <c r="F1696" s="13" t="s">
        <v>1073</v>
      </c>
      <c r="G1696" s="12">
        <v>39406.6</v>
      </c>
      <c r="H1696" s="111">
        <v>39216.964999999997</v>
      </c>
    </row>
    <row r="1697" spans="1:8" s="4" customFormat="1" ht="51">
      <c r="A1697" s="5"/>
      <c r="B1697" s="5"/>
      <c r="C1697" s="5"/>
      <c r="D1697" s="5" t="s">
        <v>904</v>
      </c>
      <c r="E1697" s="5"/>
      <c r="F1697" s="13" t="s">
        <v>935</v>
      </c>
      <c r="G1697" s="12">
        <v>186</v>
      </c>
      <c r="H1697" s="111">
        <v>186</v>
      </c>
    </row>
    <row r="1698" spans="1:8" s="4" customFormat="1" ht="25.5">
      <c r="A1698" s="107"/>
      <c r="B1698" s="107"/>
      <c r="C1698" s="107" t="s">
        <v>296</v>
      </c>
      <c r="D1698" s="107"/>
      <c r="E1698" s="107"/>
      <c r="F1698" s="108" t="s">
        <v>297</v>
      </c>
      <c r="G1698" s="109">
        <v>254018.7</v>
      </c>
      <c r="H1698" s="110">
        <v>253741.90239999999</v>
      </c>
    </row>
    <row r="1699" spans="1:8" s="4" customFormat="1" ht="51">
      <c r="A1699" s="5"/>
      <c r="B1699" s="5"/>
      <c r="C1699" s="5"/>
      <c r="D1699" s="5" t="s">
        <v>878</v>
      </c>
      <c r="E1699" s="5"/>
      <c r="F1699" s="13" t="s">
        <v>364</v>
      </c>
      <c r="G1699" s="12">
        <v>226338.7</v>
      </c>
      <c r="H1699" s="111">
        <v>226071.85639999999</v>
      </c>
    </row>
    <row r="1700" spans="1:8" s="4" customFormat="1" ht="12.75">
      <c r="A1700" s="5"/>
      <c r="B1700" s="5"/>
      <c r="C1700" s="5"/>
      <c r="D1700" s="5" t="s">
        <v>887</v>
      </c>
      <c r="E1700" s="5"/>
      <c r="F1700" s="13" t="s">
        <v>1073</v>
      </c>
      <c r="G1700" s="12">
        <v>2079</v>
      </c>
      <c r="H1700" s="111">
        <v>2076.9940000000001</v>
      </c>
    </row>
    <row r="1701" spans="1:8" s="4" customFormat="1" ht="25.5">
      <c r="A1701" s="5"/>
      <c r="B1701" s="5"/>
      <c r="C1701" s="5"/>
      <c r="D1701" s="5" t="s">
        <v>899</v>
      </c>
      <c r="E1701" s="5"/>
      <c r="F1701" s="13" t="s">
        <v>356</v>
      </c>
      <c r="G1701" s="12">
        <v>25343</v>
      </c>
      <c r="H1701" s="111">
        <v>25335.052</v>
      </c>
    </row>
    <row r="1702" spans="1:8" s="4" customFormat="1" ht="25.5">
      <c r="A1702" s="5"/>
      <c r="B1702" s="5"/>
      <c r="C1702" s="5"/>
      <c r="D1702" s="5" t="s">
        <v>927</v>
      </c>
      <c r="E1702" s="5"/>
      <c r="F1702" s="13" t="s">
        <v>928</v>
      </c>
      <c r="G1702" s="12">
        <v>258</v>
      </c>
      <c r="H1702" s="111">
        <v>258</v>
      </c>
    </row>
    <row r="1703" spans="1:8" s="4" customFormat="1" ht="25.5">
      <c r="A1703" s="107"/>
      <c r="B1703" s="107"/>
      <c r="C1703" s="107" t="s">
        <v>1094</v>
      </c>
      <c r="D1703" s="107"/>
      <c r="E1703" s="107"/>
      <c r="F1703" s="108" t="s">
        <v>1095</v>
      </c>
      <c r="G1703" s="109">
        <v>84285</v>
      </c>
      <c r="H1703" s="110">
        <v>62783.898399999998</v>
      </c>
    </row>
    <row r="1704" spans="1:8" s="4" customFormat="1" ht="12.75">
      <c r="A1704" s="5"/>
      <c r="B1704" s="5"/>
      <c r="C1704" s="5"/>
      <c r="D1704" s="5" t="s">
        <v>889</v>
      </c>
      <c r="E1704" s="5"/>
      <c r="F1704" s="13" t="s">
        <v>365</v>
      </c>
      <c r="G1704" s="12">
        <v>6067</v>
      </c>
      <c r="H1704" s="111">
        <v>6066.4434000000001</v>
      </c>
    </row>
    <row r="1705" spans="1:8" s="4" customFormat="1" ht="25.5">
      <c r="A1705" s="5"/>
      <c r="B1705" s="5"/>
      <c r="C1705" s="5"/>
      <c r="D1705" s="5" t="s">
        <v>956</v>
      </c>
      <c r="E1705" s="5"/>
      <c r="F1705" s="13" t="s">
        <v>2053</v>
      </c>
      <c r="G1705" s="12">
        <v>19376</v>
      </c>
      <c r="H1705" s="111">
        <v>19298.525000000001</v>
      </c>
    </row>
    <row r="1706" spans="1:8" s="4" customFormat="1" ht="12.75">
      <c r="A1706" s="5"/>
      <c r="B1706" s="5"/>
      <c r="C1706" s="5"/>
      <c r="D1706" s="5" t="s">
        <v>940</v>
      </c>
      <c r="E1706" s="5"/>
      <c r="F1706" s="13" t="s">
        <v>366</v>
      </c>
      <c r="G1706" s="12">
        <v>52602</v>
      </c>
      <c r="H1706" s="111">
        <v>31178.93</v>
      </c>
    </row>
    <row r="1707" spans="1:8" s="4" customFormat="1" ht="51">
      <c r="A1707" s="5"/>
      <c r="B1707" s="5"/>
      <c r="C1707" s="5"/>
      <c r="D1707" s="5" t="s">
        <v>880</v>
      </c>
      <c r="E1707" s="5"/>
      <c r="F1707" s="13" t="s">
        <v>1936</v>
      </c>
      <c r="G1707" s="12">
        <v>6240</v>
      </c>
      <c r="H1707" s="111">
        <v>6240</v>
      </c>
    </row>
    <row r="1708" spans="1:8" s="4" customFormat="1" ht="12.75">
      <c r="A1708" s="107"/>
      <c r="B1708" s="107"/>
      <c r="C1708" s="107" t="s">
        <v>950</v>
      </c>
      <c r="D1708" s="107"/>
      <c r="E1708" s="107"/>
      <c r="F1708" s="108" t="s">
        <v>951</v>
      </c>
      <c r="G1708" s="109">
        <v>1538438</v>
      </c>
      <c r="H1708" s="110">
        <v>1500291.425</v>
      </c>
    </row>
    <row r="1709" spans="1:8" s="4" customFormat="1" ht="25.5">
      <c r="A1709" s="5"/>
      <c r="B1709" s="5"/>
      <c r="C1709" s="5"/>
      <c r="D1709" s="5" t="s">
        <v>1048</v>
      </c>
      <c r="E1709" s="5"/>
      <c r="F1709" s="13" t="s">
        <v>367</v>
      </c>
      <c r="G1709" s="12">
        <v>1538438</v>
      </c>
      <c r="H1709" s="111">
        <v>1500291.425</v>
      </c>
    </row>
    <row r="1710" spans="1:8" s="4" customFormat="1" ht="12.75">
      <c r="A1710" s="103" t="s">
        <v>1172</v>
      </c>
      <c r="B1710" s="103"/>
      <c r="C1710" s="103"/>
      <c r="D1710" s="103"/>
      <c r="E1710" s="103"/>
      <c r="F1710" s="104" t="s">
        <v>368</v>
      </c>
      <c r="G1710" s="105">
        <v>117131516.40000001</v>
      </c>
      <c r="H1710" s="106">
        <v>113843986.5396</v>
      </c>
    </row>
    <row r="1711" spans="1:8" s="4" customFormat="1" ht="12.75">
      <c r="A1711" s="103"/>
      <c r="B1711" s="103" t="s">
        <v>1159</v>
      </c>
      <c r="C1711" s="103"/>
      <c r="D1711" s="103"/>
      <c r="E1711" s="103"/>
      <c r="F1711" s="104" t="s">
        <v>369</v>
      </c>
      <c r="G1711" s="105">
        <v>1644417</v>
      </c>
      <c r="H1711" s="106">
        <v>1603290.4568</v>
      </c>
    </row>
    <row r="1712" spans="1:8" s="4" customFormat="1" ht="12.75">
      <c r="A1712" s="107"/>
      <c r="B1712" s="107"/>
      <c r="C1712" s="107" t="s">
        <v>370</v>
      </c>
      <c r="D1712" s="107"/>
      <c r="E1712" s="107"/>
      <c r="F1712" s="108" t="s">
        <v>371</v>
      </c>
      <c r="G1712" s="109">
        <v>25734</v>
      </c>
      <c r="H1712" s="110">
        <v>25649.4568</v>
      </c>
    </row>
    <row r="1713" spans="1:8" s="4" customFormat="1" ht="38.25">
      <c r="A1713" s="5"/>
      <c r="B1713" s="5"/>
      <c r="C1713" s="5"/>
      <c r="D1713" s="5" t="s">
        <v>885</v>
      </c>
      <c r="E1713" s="5"/>
      <c r="F1713" s="13" t="s">
        <v>372</v>
      </c>
      <c r="G1713" s="12">
        <v>25734</v>
      </c>
      <c r="H1713" s="111">
        <v>25649.4568</v>
      </c>
    </row>
    <row r="1714" spans="1:8" s="4" customFormat="1" ht="25.5">
      <c r="A1714" s="107"/>
      <c r="B1714" s="107"/>
      <c r="C1714" s="107" t="s">
        <v>678</v>
      </c>
      <c r="D1714" s="107"/>
      <c r="E1714" s="107"/>
      <c r="F1714" s="108" t="s">
        <v>679</v>
      </c>
      <c r="G1714" s="109">
        <v>1618683</v>
      </c>
      <c r="H1714" s="110">
        <v>1577641</v>
      </c>
    </row>
    <row r="1715" spans="1:8" s="4" customFormat="1" ht="25.5">
      <c r="A1715" s="5"/>
      <c r="B1715" s="5"/>
      <c r="C1715" s="5"/>
      <c r="D1715" s="5" t="s">
        <v>985</v>
      </c>
      <c r="E1715" s="5"/>
      <c r="F1715" s="13" t="s">
        <v>385</v>
      </c>
      <c r="G1715" s="12">
        <v>16050</v>
      </c>
      <c r="H1715" s="111">
        <v>0</v>
      </c>
    </row>
    <row r="1716" spans="1:8" s="4" customFormat="1" ht="25.5">
      <c r="A1716" s="5"/>
      <c r="B1716" s="5"/>
      <c r="C1716" s="5"/>
      <c r="D1716" s="5" t="s">
        <v>266</v>
      </c>
      <c r="E1716" s="5"/>
      <c r="F1716" s="13" t="s">
        <v>373</v>
      </c>
      <c r="G1716" s="12">
        <v>120535</v>
      </c>
      <c r="H1716" s="111">
        <v>95543</v>
      </c>
    </row>
    <row r="1717" spans="1:8" s="4" customFormat="1" ht="25.5">
      <c r="A1717" s="5"/>
      <c r="B1717" s="5"/>
      <c r="C1717" s="5"/>
      <c r="D1717" s="5" t="s">
        <v>990</v>
      </c>
      <c r="E1717" s="5"/>
      <c r="F1717" s="13" t="s">
        <v>374</v>
      </c>
      <c r="G1717" s="12">
        <v>581000</v>
      </c>
      <c r="H1717" s="111">
        <v>581000</v>
      </c>
    </row>
    <row r="1718" spans="1:8" s="4" customFormat="1" ht="25.5">
      <c r="A1718" s="5"/>
      <c r="B1718" s="5"/>
      <c r="C1718" s="5"/>
      <c r="D1718" s="5" t="s">
        <v>793</v>
      </c>
      <c r="E1718" s="5"/>
      <c r="F1718" s="13" t="s">
        <v>375</v>
      </c>
      <c r="G1718" s="12">
        <v>901098</v>
      </c>
      <c r="H1718" s="111">
        <v>901098</v>
      </c>
    </row>
    <row r="1719" spans="1:8" s="4" customFormat="1" ht="12.75">
      <c r="A1719" s="103"/>
      <c r="B1719" s="103" t="s">
        <v>1165</v>
      </c>
      <c r="C1719" s="103"/>
      <c r="D1719" s="103"/>
      <c r="E1719" s="103"/>
      <c r="F1719" s="104" t="s">
        <v>377</v>
      </c>
      <c r="G1719" s="105">
        <v>3799506</v>
      </c>
      <c r="H1719" s="106">
        <v>3159608.0844000001</v>
      </c>
    </row>
    <row r="1720" spans="1:8" s="4" customFormat="1" ht="25.5">
      <c r="A1720" s="107"/>
      <c r="B1720" s="107"/>
      <c r="C1720" s="107" t="s">
        <v>678</v>
      </c>
      <c r="D1720" s="107"/>
      <c r="E1720" s="107"/>
      <c r="F1720" s="108" t="s">
        <v>679</v>
      </c>
      <c r="G1720" s="109">
        <v>3799506</v>
      </c>
      <c r="H1720" s="110">
        <v>3159608.0844000001</v>
      </c>
    </row>
    <row r="1721" spans="1:8" s="4" customFormat="1" ht="12.75">
      <c r="A1721" s="5"/>
      <c r="B1721" s="5"/>
      <c r="C1721" s="5"/>
      <c r="D1721" s="5" t="s">
        <v>842</v>
      </c>
      <c r="E1721" s="5"/>
      <c r="F1721" s="13" t="s">
        <v>378</v>
      </c>
      <c r="G1721" s="12">
        <v>178903</v>
      </c>
      <c r="H1721" s="111">
        <v>161667.4172</v>
      </c>
    </row>
    <row r="1722" spans="1:8" s="4" customFormat="1" ht="25.5">
      <c r="A1722" s="5"/>
      <c r="B1722" s="5"/>
      <c r="C1722" s="5"/>
      <c r="D1722" s="5" t="s">
        <v>993</v>
      </c>
      <c r="E1722" s="5"/>
      <c r="F1722" s="13" t="s">
        <v>379</v>
      </c>
      <c r="G1722" s="12">
        <v>2944726</v>
      </c>
      <c r="H1722" s="111">
        <v>2379895.3972</v>
      </c>
    </row>
    <row r="1723" spans="1:8" s="4" customFormat="1" ht="38.25">
      <c r="A1723" s="5"/>
      <c r="B1723" s="5"/>
      <c r="C1723" s="5"/>
      <c r="D1723" s="5" t="s">
        <v>380</v>
      </c>
      <c r="E1723" s="5"/>
      <c r="F1723" s="13" t="s">
        <v>381</v>
      </c>
      <c r="G1723" s="12">
        <v>675877</v>
      </c>
      <c r="H1723" s="111">
        <v>618045.27</v>
      </c>
    </row>
    <row r="1724" spans="1:8" s="4" customFormat="1" ht="25.5">
      <c r="A1724" s="103"/>
      <c r="B1724" s="103" t="s">
        <v>1180</v>
      </c>
      <c r="C1724" s="103"/>
      <c r="D1724" s="103"/>
      <c r="E1724" s="103"/>
      <c r="F1724" s="104" t="s">
        <v>382</v>
      </c>
      <c r="G1724" s="105">
        <v>111687593.40000001</v>
      </c>
      <c r="H1724" s="106">
        <v>109081087.9983</v>
      </c>
    </row>
    <row r="1725" spans="1:8" s="4" customFormat="1" ht="25.5">
      <c r="A1725" s="107"/>
      <c r="B1725" s="107"/>
      <c r="C1725" s="107" t="s">
        <v>1045</v>
      </c>
      <c r="D1725" s="107"/>
      <c r="E1725" s="107"/>
      <c r="F1725" s="108" t="s">
        <v>1046</v>
      </c>
      <c r="G1725" s="109">
        <v>273116</v>
      </c>
      <c r="H1725" s="110">
        <v>273115.19030000002</v>
      </c>
    </row>
    <row r="1726" spans="1:8" s="4" customFormat="1" ht="12.75">
      <c r="A1726" s="5"/>
      <c r="B1726" s="5"/>
      <c r="C1726" s="5"/>
      <c r="D1726" s="5" t="s">
        <v>941</v>
      </c>
      <c r="E1726" s="5"/>
      <c r="F1726" s="13" t="s">
        <v>383</v>
      </c>
      <c r="G1726" s="12">
        <v>273116</v>
      </c>
      <c r="H1726" s="111">
        <v>273115.19030000002</v>
      </c>
    </row>
    <row r="1727" spans="1:8" s="4" customFormat="1" ht="12.75">
      <c r="A1727" s="107"/>
      <c r="B1727" s="107"/>
      <c r="C1727" s="107" t="s">
        <v>370</v>
      </c>
      <c r="D1727" s="107"/>
      <c r="E1727" s="107"/>
      <c r="F1727" s="108" t="s">
        <v>371</v>
      </c>
      <c r="G1727" s="109">
        <v>868966.8</v>
      </c>
      <c r="H1727" s="110">
        <v>867008.75439999998</v>
      </c>
    </row>
    <row r="1728" spans="1:8" s="4" customFormat="1" ht="25.5">
      <c r="A1728" s="5"/>
      <c r="B1728" s="5"/>
      <c r="C1728" s="5"/>
      <c r="D1728" s="5" t="s">
        <v>878</v>
      </c>
      <c r="E1728" s="5"/>
      <c r="F1728" s="13" t="s">
        <v>384</v>
      </c>
      <c r="G1728" s="12">
        <v>776812</v>
      </c>
      <c r="H1728" s="111">
        <v>775245.10739999998</v>
      </c>
    </row>
    <row r="1729" spans="1:8" s="4" customFormat="1" ht="25.5">
      <c r="A1729" s="5"/>
      <c r="B1729" s="5"/>
      <c r="C1729" s="5"/>
      <c r="D1729" s="5" t="s">
        <v>891</v>
      </c>
      <c r="E1729" s="5"/>
      <c r="F1729" s="13" t="s">
        <v>2054</v>
      </c>
      <c r="G1729" s="12">
        <v>58379</v>
      </c>
      <c r="H1729" s="111">
        <v>58379</v>
      </c>
    </row>
    <row r="1730" spans="1:8" s="4" customFormat="1" ht="25.5">
      <c r="A1730" s="5"/>
      <c r="B1730" s="5"/>
      <c r="C1730" s="5"/>
      <c r="D1730" s="5" t="s">
        <v>1048</v>
      </c>
      <c r="E1730" s="5"/>
      <c r="F1730" s="13" t="s">
        <v>2055</v>
      </c>
      <c r="G1730" s="12">
        <v>30399</v>
      </c>
      <c r="H1730" s="111">
        <v>30333.84</v>
      </c>
    </row>
    <row r="1731" spans="1:8" s="4" customFormat="1" ht="25.5">
      <c r="A1731" s="5"/>
      <c r="B1731" s="5"/>
      <c r="C1731" s="5"/>
      <c r="D1731" s="5" t="s">
        <v>876</v>
      </c>
      <c r="E1731" s="5"/>
      <c r="F1731" s="13" t="s">
        <v>900</v>
      </c>
      <c r="G1731" s="12">
        <v>3376.8</v>
      </c>
      <c r="H1731" s="111">
        <v>3050.8069999999998</v>
      </c>
    </row>
    <row r="1732" spans="1:8" s="4" customFormat="1" ht="25.5">
      <c r="A1732" s="107"/>
      <c r="B1732" s="107"/>
      <c r="C1732" s="107" t="s">
        <v>678</v>
      </c>
      <c r="D1732" s="107"/>
      <c r="E1732" s="107"/>
      <c r="F1732" s="108" t="s">
        <v>679</v>
      </c>
      <c r="G1732" s="109">
        <v>4006925</v>
      </c>
      <c r="H1732" s="110">
        <v>3197518.9575</v>
      </c>
    </row>
    <row r="1733" spans="1:8" s="4" customFormat="1" ht="25.5">
      <c r="A1733" s="5"/>
      <c r="B1733" s="5"/>
      <c r="C1733" s="5"/>
      <c r="D1733" s="5" t="s">
        <v>972</v>
      </c>
      <c r="E1733" s="5"/>
      <c r="F1733" s="13" t="s">
        <v>2056</v>
      </c>
      <c r="G1733" s="12">
        <v>70616</v>
      </c>
      <c r="H1733" s="111">
        <v>59272</v>
      </c>
    </row>
    <row r="1734" spans="1:8" s="4" customFormat="1" ht="38.25">
      <c r="A1734" s="5"/>
      <c r="B1734" s="5"/>
      <c r="C1734" s="5"/>
      <c r="D1734" s="5" t="s">
        <v>660</v>
      </c>
      <c r="E1734" s="5"/>
      <c r="F1734" s="13" t="s">
        <v>386</v>
      </c>
      <c r="G1734" s="12">
        <v>136092</v>
      </c>
      <c r="H1734" s="111">
        <v>136092</v>
      </c>
    </row>
    <row r="1735" spans="1:8" s="4" customFormat="1" ht="12.75">
      <c r="A1735" s="5"/>
      <c r="B1735" s="5"/>
      <c r="C1735" s="5"/>
      <c r="D1735" s="5" t="s">
        <v>1059</v>
      </c>
      <c r="E1735" s="5"/>
      <c r="F1735" s="13" t="s">
        <v>387</v>
      </c>
      <c r="G1735" s="12">
        <v>125345</v>
      </c>
      <c r="H1735" s="111">
        <v>125255.32</v>
      </c>
    </row>
    <row r="1736" spans="1:8" s="4" customFormat="1" ht="25.5">
      <c r="A1736" s="5"/>
      <c r="B1736" s="5"/>
      <c r="C1736" s="5"/>
      <c r="D1736" s="5" t="s">
        <v>400</v>
      </c>
      <c r="E1736" s="5"/>
      <c r="F1736" s="13" t="s">
        <v>2057</v>
      </c>
      <c r="G1736" s="12">
        <v>1353263</v>
      </c>
      <c r="H1736" s="111">
        <v>1353263</v>
      </c>
    </row>
    <row r="1737" spans="1:8" s="4" customFormat="1" ht="12.75">
      <c r="A1737" s="5"/>
      <c r="B1737" s="5"/>
      <c r="C1737" s="5"/>
      <c r="D1737" s="5" t="s">
        <v>615</v>
      </c>
      <c r="E1737" s="5"/>
      <c r="F1737" s="13" t="s">
        <v>388</v>
      </c>
      <c r="G1737" s="12">
        <v>1000000</v>
      </c>
      <c r="H1737" s="111">
        <v>996345</v>
      </c>
    </row>
    <row r="1738" spans="1:8" s="4" customFormat="1" ht="12.75">
      <c r="A1738" s="5"/>
      <c r="B1738" s="5"/>
      <c r="C1738" s="5"/>
      <c r="D1738" s="5" t="s">
        <v>240</v>
      </c>
      <c r="E1738" s="5"/>
      <c r="F1738" s="13" t="s">
        <v>389</v>
      </c>
      <c r="G1738" s="12">
        <v>1214967</v>
      </c>
      <c r="H1738" s="111">
        <v>420649.63750000001</v>
      </c>
    </row>
    <row r="1739" spans="1:8" s="4" customFormat="1" ht="12.75">
      <c r="A1739" s="5"/>
      <c r="B1739" s="5"/>
      <c r="C1739" s="5"/>
      <c r="D1739" s="5" t="s">
        <v>408</v>
      </c>
      <c r="E1739" s="5"/>
      <c r="F1739" s="13" t="s">
        <v>2058</v>
      </c>
      <c r="G1739" s="12">
        <v>106642</v>
      </c>
      <c r="H1739" s="111">
        <v>106642</v>
      </c>
    </row>
    <row r="1740" spans="1:8" s="4" customFormat="1" ht="25.5">
      <c r="A1740" s="107"/>
      <c r="B1740" s="107"/>
      <c r="C1740" s="107" t="s">
        <v>242</v>
      </c>
      <c r="D1740" s="107"/>
      <c r="E1740" s="107"/>
      <c r="F1740" s="108" t="s">
        <v>2026</v>
      </c>
      <c r="G1740" s="109">
        <v>11711275.800000001</v>
      </c>
      <c r="H1740" s="110">
        <v>11639406.369100001</v>
      </c>
    </row>
    <row r="1741" spans="1:8" s="4" customFormat="1" ht="12.75">
      <c r="A1741" s="5"/>
      <c r="B1741" s="5"/>
      <c r="C1741" s="5"/>
      <c r="D1741" s="5" t="s">
        <v>1038</v>
      </c>
      <c r="E1741" s="5"/>
      <c r="F1741" s="13" t="s">
        <v>390</v>
      </c>
      <c r="G1741" s="12">
        <v>11711275.800000001</v>
      </c>
      <c r="H1741" s="111">
        <v>11639406.369100001</v>
      </c>
    </row>
    <row r="1742" spans="1:8" s="4" customFormat="1" ht="12.75">
      <c r="A1742" s="5"/>
      <c r="B1742" s="5"/>
      <c r="C1742" s="5"/>
      <c r="D1742" s="5"/>
      <c r="E1742" s="5" t="s">
        <v>1018</v>
      </c>
      <c r="F1742" s="13" t="s">
        <v>663</v>
      </c>
      <c r="G1742" s="12">
        <v>10616411</v>
      </c>
      <c r="H1742" s="111">
        <v>10586038.94011</v>
      </c>
    </row>
    <row r="1743" spans="1:8" s="4" customFormat="1" ht="12.75">
      <c r="A1743" s="5"/>
      <c r="B1743" s="5"/>
      <c r="C1743" s="5"/>
      <c r="D1743" s="5"/>
      <c r="E1743" s="5" t="s">
        <v>1048</v>
      </c>
      <c r="F1743" s="13" t="s">
        <v>1143</v>
      </c>
      <c r="G1743" s="12">
        <v>1094864.8</v>
      </c>
      <c r="H1743" s="111">
        <v>1053367.4290199999</v>
      </c>
    </row>
    <row r="1744" spans="1:8" s="4" customFormat="1" ht="25.5">
      <c r="A1744" s="107"/>
      <c r="B1744" s="107"/>
      <c r="C1744" s="107" t="s">
        <v>213</v>
      </c>
      <c r="D1744" s="107"/>
      <c r="E1744" s="107"/>
      <c r="F1744" s="108" t="s">
        <v>214</v>
      </c>
      <c r="G1744" s="109">
        <v>61276702.899999999</v>
      </c>
      <c r="H1744" s="110">
        <v>60316539.792000003</v>
      </c>
    </row>
    <row r="1745" spans="1:8" s="4" customFormat="1" ht="12.75">
      <c r="A1745" s="5"/>
      <c r="B1745" s="5"/>
      <c r="C1745" s="5"/>
      <c r="D1745" s="5" t="s">
        <v>1098</v>
      </c>
      <c r="E1745" s="5"/>
      <c r="F1745" s="13" t="s">
        <v>390</v>
      </c>
      <c r="G1745" s="12">
        <v>61276702.899999999</v>
      </c>
      <c r="H1745" s="111">
        <v>60316539.792000003</v>
      </c>
    </row>
    <row r="1746" spans="1:8" s="4" customFormat="1" ht="12.75">
      <c r="A1746" s="5"/>
      <c r="B1746" s="5"/>
      <c r="C1746" s="5"/>
      <c r="D1746" s="5"/>
      <c r="E1746" s="5" t="s">
        <v>1018</v>
      </c>
      <c r="F1746" s="13" t="s">
        <v>663</v>
      </c>
      <c r="G1746" s="12">
        <v>59164466</v>
      </c>
      <c r="H1746" s="111">
        <v>58511311.913000003</v>
      </c>
    </row>
    <row r="1747" spans="1:8" s="4" customFormat="1" ht="12.75">
      <c r="A1747" s="5"/>
      <c r="B1747" s="5"/>
      <c r="C1747" s="5"/>
      <c r="D1747" s="5"/>
      <c r="E1747" s="5" t="s">
        <v>1048</v>
      </c>
      <c r="F1747" s="13" t="s">
        <v>1143</v>
      </c>
      <c r="G1747" s="12">
        <v>2112236.9</v>
      </c>
      <c r="H1747" s="111">
        <v>1805227.8789900001</v>
      </c>
    </row>
    <row r="1748" spans="1:8" s="4" customFormat="1" ht="38.25">
      <c r="A1748" s="107"/>
      <c r="B1748" s="107"/>
      <c r="C1748" s="107" t="s">
        <v>571</v>
      </c>
      <c r="D1748" s="107"/>
      <c r="E1748" s="107"/>
      <c r="F1748" s="108" t="s">
        <v>572</v>
      </c>
      <c r="G1748" s="109">
        <v>1846516</v>
      </c>
      <c r="H1748" s="110">
        <v>1820788.798</v>
      </c>
    </row>
    <row r="1749" spans="1:8" s="4" customFormat="1" ht="12.75">
      <c r="A1749" s="5"/>
      <c r="B1749" s="5"/>
      <c r="C1749" s="5"/>
      <c r="D1749" s="5" t="s">
        <v>975</v>
      </c>
      <c r="E1749" s="5"/>
      <c r="F1749" s="13" t="s">
        <v>390</v>
      </c>
      <c r="G1749" s="12">
        <v>1846516</v>
      </c>
      <c r="H1749" s="111">
        <v>1820788.798</v>
      </c>
    </row>
    <row r="1750" spans="1:8" s="4" customFormat="1" ht="12.75">
      <c r="A1750" s="5"/>
      <c r="B1750" s="5"/>
      <c r="C1750" s="5"/>
      <c r="D1750" s="5"/>
      <c r="E1750" s="5" t="s">
        <v>1018</v>
      </c>
      <c r="F1750" s="13" t="s">
        <v>663</v>
      </c>
      <c r="G1750" s="12">
        <v>319941</v>
      </c>
      <c r="H1750" s="111">
        <v>303948.90600000002</v>
      </c>
    </row>
    <row r="1751" spans="1:8" s="4" customFormat="1" ht="12.75">
      <c r="A1751" s="5"/>
      <c r="B1751" s="5"/>
      <c r="C1751" s="5"/>
      <c r="D1751" s="5"/>
      <c r="E1751" s="5" t="s">
        <v>1048</v>
      </c>
      <c r="F1751" s="13" t="s">
        <v>1143</v>
      </c>
      <c r="G1751" s="12">
        <v>1526575</v>
      </c>
      <c r="H1751" s="111">
        <v>1516839.892</v>
      </c>
    </row>
    <row r="1752" spans="1:8" s="4" customFormat="1" ht="25.5">
      <c r="A1752" s="107"/>
      <c r="B1752" s="107"/>
      <c r="C1752" s="107" t="s">
        <v>731</v>
      </c>
      <c r="D1752" s="107"/>
      <c r="E1752" s="107"/>
      <c r="F1752" s="108" t="s">
        <v>732</v>
      </c>
      <c r="G1752" s="109">
        <v>7017</v>
      </c>
      <c r="H1752" s="110">
        <v>4573.4795000000004</v>
      </c>
    </row>
    <row r="1753" spans="1:8" s="4" customFormat="1" ht="12.75">
      <c r="A1753" s="5"/>
      <c r="B1753" s="5"/>
      <c r="C1753" s="5"/>
      <c r="D1753" s="5" t="s">
        <v>953</v>
      </c>
      <c r="E1753" s="5"/>
      <c r="F1753" s="13" t="s">
        <v>390</v>
      </c>
      <c r="G1753" s="12">
        <v>7017</v>
      </c>
      <c r="H1753" s="111">
        <v>4573.4795000000004</v>
      </c>
    </row>
    <row r="1754" spans="1:8" s="4" customFormat="1" ht="12.75">
      <c r="A1754" s="5"/>
      <c r="B1754" s="5"/>
      <c r="C1754" s="5"/>
      <c r="D1754" s="5"/>
      <c r="E1754" s="5" t="s">
        <v>1048</v>
      </c>
      <c r="F1754" s="13" t="s">
        <v>1143</v>
      </c>
      <c r="G1754" s="12">
        <v>7017</v>
      </c>
      <c r="H1754" s="111">
        <v>4573.4795000000004</v>
      </c>
    </row>
    <row r="1755" spans="1:8" s="4" customFormat="1" ht="25.5">
      <c r="A1755" s="107"/>
      <c r="B1755" s="107"/>
      <c r="C1755" s="107" t="s">
        <v>733</v>
      </c>
      <c r="D1755" s="107"/>
      <c r="E1755" s="107"/>
      <c r="F1755" s="108" t="s">
        <v>734</v>
      </c>
      <c r="G1755" s="109">
        <v>29680833.399999999</v>
      </c>
      <c r="H1755" s="110">
        <v>28956614.747499999</v>
      </c>
    </row>
    <row r="1756" spans="1:8" s="4" customFormat="1" ht="12.75">
      <c r="A1756" s="5"/>
      <c r="B1756" s="5"/>
      <c r="C1756" s="5"/>
      <c r="D1756" s="5" t="s">
        <v>953</v>
      </c>
      <c r="E1756" s="5"/>
      <c r="F1756" s="13" t="s">
        <v>390</v>
      </c>
      <c r="G1756" s="12">
        <v>29680833.399999999</v>
      </c>
      <c r="H1756" s="111">
        <v>28956614.747499999</v>
      </c>
    </row>
    <row r="1757" spans="1:8" s="4" customFormat="1" ht="12.75">
      <c r="A1757" s="5"/>
      <c r="B1757" s="5"/>
      <c r="C1757" s="5"/>
      <c r="D1757" s="5"/>
      <c r="E1757" s="5" t="s">
        <v>1018</v>
      </c>
      <c r="F1757" s="13" t="s">
        <v>663</v>
      </c>
      <c r="G1757" s="12">
        <v>24936920</v>
      </c>
      <c r="H1757" s="111">
        <v>24324344.899599999</v>
      </c>
    </row>
    <row r="1758" spans="1:8" s="4" customFormat="1" ht="12.75">
      <c r="A1758" s="5"/>
      <c r="B1758" s="5"/>
      <c r="C1758" s="5"/>
      <c r="D1758" s="5"/>
      <c r="E1758" s="5" t="s">
        <v>1048</v>
      </c>
      <c r="F1758" s="13" t="s">
        <v>1143</v>
      </c>
      <c r="G1758" s="12">
        <v>4743913.4000000004</v>
      </c>
      <c r="H1758" s="111">
        <v>4632269.8479000004</v>
      </c>
    </row>
    <row r="1759" spans="1:8" s="4" customFormat="1" ht="38.25">
      <c r="A1759" s="107"/>
      <c r="B1759" s="107"/>
      <c r="C1759" s="107" t="s">
        <v>689</v>
      </c>
      <c r="D1759" s="107"/>
      <c r="E1759" s="107"/>
      <c r="F1759" s="108" t="s">
        <v>735</v>
      </c>
      <c r="G1759" s="109">
        <v>2016240.5</v>
      </c>
      <c r="H1759" s="110">
        <v>2005521.91</v>
      </c>
    </row>
    <row r="1760" spans="1:8" s="4" customFormat="1" ht="12.75">
      <c r="A1760" s="5"/>
      <c r="B1760" s="5"/>
      <c r="C1760" s="5"/>
      <c r="D1760" s="5" t="s">
        <v>953</v>
      </c>
      <c r="E1760" s="5"/>
      <c r="F1760" s="13" t="s">
        <v>390</v>
      </c>
      <c r="G1760" s="12">
        <v>2016240.5</v>
      </c>
      <c r="H1760" s="111">
        <v>2005521.91</v>
      </c>
    </row>
    <row r="1761" spans="1:8" s="4" customFormat="1" ht="12.75">
      <c r="A1761" s="5"/>
      <c r="B1761" s="5"/>
      <c r="C1761" s="5"/>
      <c r="D1761" s="5"/>
      <c r="E1761" s="5" t="s">
        <v>1048</v>
      </c>
      <c r="F1761" s="13" t="s">
        <v>1143</v>
      </c>
      <c r="G1761" s="12">
        <v>2016240.5</v>
      </c>
      <c r="H1761" s="111">
        <v>2005521.91</v>
      </c>
    </row>
    <row r="1762" spans="1:8" s="4" customFormat="1" ht="38.25">
      <c r="A1762" s="103" t="s">
        <v>1173</v>
      </c>
      <c r="B1762" s="103"/>
      <c r="C1762" s="103"/>
      <c r="D1762" s="103"/>
      <c r="E1762" s="103"/>
      <c r="F1762" s="104" t="s">
        <v>391</v>
      </c>
      <c r="G1762" s="105">
        <v>420754869.30000001</v>
      </c>
      <c r="H1762" s="106">
        <v>411637110.13380003</v>
      </c>
    </row>
    <row r="1763" spans="1:8" s="4" customFormat="1" ht="12.75">
      <c r="A1763" s="103"/>
      <c r="B1763" s="103" t="s">
        <v>1159</v>
      </c>
      <c r="C1763" s="103"/>
      <c r="D1763" s="103"/>
      <c r="E1763" s="103"/>
      <c r="F1763" s="104" t="s">
        <v>392</v>
      </c>
      <c r="G1763" s="105">
        <v>224306189.80000001</v>
      </c>
      <c r="H1763" s="106">
        <v>220356462.76100001</v>
      </c>
    </row>
    <row r="1764" spans="1:8" s="4" customFormat="1" ht="25.5">
      <c r="A1764" s="107"/>
      <c r="B1764" s="107"/>
      <c r="C1764" s="107" t="s">
        <v>698</v>
      </c>
      <c r="D1764" s="107"/>
      <c r="E1764" s="107"/>
      <c r="F1764" s="108" t="s">
        <v>699</v>
      </c>
      <c r="G1764" s="109">
        <v>170581618</v>
      </c>
      <c r="H1764" s="110">
        <v>170065871.20109999</v>
      </c>
    </row>
    <row r="1765" spans="1:8" s="4" customFormat="1" ht="12.75">
      <c r="A1765" s="5"/>
      <c r="B1765" s="5"/>
      <c r="C1765" s="5"/>
      <c r="D1765" s="5" t="s">
        <v>885</v>
      </c>
      <c r="E1765" s="5"/>
      <c r="F1765" s="13" t="s">
        <v>393</v>
      </c>
      <c r="G1765" s="12">
        <v>192869</v>
      </c>
      <c r="H1765" s="111">
        <v>192868.91399999999</v>
      </c>
    </row>
    <row r="1766" spans="1:8" s="4" customFormat="1" ht="12.75">
      <c r="A1766" s="5"/>
      <c r="B1766" s="5"/>
      <c r="C1766" s="5"/>
      <c r="D1766" s="5" t="s">
        <v>887</v>
      </c>
      <c r="E1766" s="5"/>
      <c r="F1766" s="13" t="s">
        <v>2059</v>
      </c>
      <c r="G1766" s="12">
        <v>4256097</v>
      </c>
      <c r="H1766" s="111">
        <v>4255747.2865000004</v>
      </c>
    </row>
    <row r="1767" spans="1:8" s="4" customFormat="1" ht="12.75">
      <c r="A1767" s="5"/>
      <c r="B1767" s="5"/>
      <c r="C1767" s="5"/>
      <c r="D1767" s="5" t="s">
        <v>899</v>
      </c>
      <c r="E1767" s="5"/>
      <c r="F1767" s="13" t="s">
        <v>2060</v>
      </c>
      <c r="G1767" s="12">
        <v>863793</v>
      </c>
      <c r="H1767" s="111">
        <v>857355.44700000004</v>
      </c>
    </row>
    <row r="1768" spans="1:8" s="4" customFormat="1" ht="25.5">
      <c r="A1768" s="5"/>
      <c r="B1768" s="5"/>
      <c r="C1768" s="5"/>
      <c r="D1768" s="5" t="s">
        <v>889</v>
      </c>
      <c r="E1768" s="5"/>
      <c r="F1768" s="13" t="s">
        <v>394</v>
      </c>
      <c r="G1768" s="12">
        <v>270831</v>
      </c>
      <c r="H1768" s="111">
        <v>270830.28499999997</v>
      </c>
    </row>
    <row r="1769" spans="1:8" s="4" customFormat="1" ht="12.75">
      <c r="A1769" s="5"/>
      <c r="B1769" s="5"/>
      <c r="C1769" s="5"/>
      <c r="D1769" s="5" t="s">
        <v>1041</v>
      </c>
      <c r="E1769" s="5"/>
      <c r="F1769" s="13" t="s">
        <v>395</v>
      </c>
      <c r="G1769" s="12">
        <v>247247</v>
      </c>
      <c r="H1769" s="111">
        <v>247246.24299999999</v>
      </c>
    </row>
    <row r="1770" spans="1:8" s="4" customFormat="1" ht="12.75">
      <c r="A1770" s="5"/>
      <c r="B1770" s="5"/>
      <c r="C1770" s="5"/>
      <c r="D1770" s="5" t="s">
        <v>972</v>
      </c>
      <c r="E1770" s="5"/>
      <c r="F1770" s="13" t="s">
        <v>397</v>
      </c>
      <c r="G1770" s="12">
        <v>256179</v>
      </c>
      <c r="H1770" s="111">
        <v>252731.5319</v>
      </c>
    </row>
    <row r="1771" spans="1:8" s="4" customFormat="1" ht="25.5">
      <c r="A1771" s="5"/>
      <c r="B1771" s="5"/>
      <c r="C1771" s="5"/>
      <c r="D1771" s="5"/>
      <c r="E1771" s="5" t="s">
        <v>972</v>
      </c>
      <c r="F1771" s="13" t="s">
        <v>973</v>
      </c>
      <c r="G1771" s="12">
        <v>256179</v>
      </c>
      <c r="H1771" s="111">
        <v>252731.5319</v>
      </c>
    </row>
    <row r="1772" spans="1:8" s="4" customFormat="1" ht="25.5">
      <c r="A1772" s="5"/>
      <c r="B1772" s="5"/>
      <c r="C1772" s="5"/>
      <c r="D1772" s="5" t="s">
        <v>975</v>
      </c>
      <c r="E1772" s="5"/>
      <c r="F1772" s="13" t="s">
        <v>398</v>
      </c>
      <c r="G1772" s="12">
        <v>27781</v>
      </c>
      <c r="H1772" s="111">
        <v>27780.940999999999</v>
      </c>
    </row>
    <row r="1773" spans="1:8" s="4" customFormat="1" ht="25.5">
      <c r="A1773" s="5"/>
      <c r="B1773" s="5"/>
      <c r="C1773" s="5"/>
      <c r="D1773" s="5" t="s">
        <v>958</v>
      </c>
      <c r="E1773" s="5"/>
      <c r="F1773" s="13" t="s">
        <v>2061</v>
      </c>
      <c r="G1773" s="12">
        <v>48408</v>
      </c>
      <c r="H1773" s="111">
        <v>48408</v>
      </c>
    </row>
    <row r="1774" spans="1:8" s="4" customFormat="1" ht="38.25">
      <c r="A1774" s="5"/>
      <c r="B1774" s="5"/>
      <c r="C1774" s="5"/>
      <c r="D1774" s="5" t="s">
        <v>940</v>
      </c>
      <c r="E1774" s="5"/>
      <c r="F1774" s="13" t="s">
        <v>165</v>
      </c>
      <c r="G1774" s="12">
        <v>78000000</v>
      </c>
      <c r="H1774" s="111">
        <v>78000000</v>
      </c>
    </row>
    <row r="1775" spans="1:8" s="4" customFormat="1" ht="25.5">
      <c r="A1775" s="5"/>
      <c r="B1775" s="5"/>
      <c r="C1775" s="5"/>
      <c r="D1775" s="5" t="s">
        <v>842</v>
      </c>
      <c r="E1775" s="5"/>
      <c r="F1775" s="13" t="s">
        <v>2062</v>
      </c>
      <c r="G1775" s="12">
        <v>5000000</v>
      </c>
      <c r="H1775" s="111">
        <v>4975810.4276000001</v>
      </c>
    </row>
    <row r="1776" spans="1:8" s="4" customFormat="1" ht="25.5">
      <c r="A1776" s="5"/>
      <c r="B1776" s="5"/>
      <c r="C1776" s="5"/>
      <c r="D1776" s="5" t="s">
        <v>674</v>
      </c>
      <c r="E1776" s="5"/>
      <c r="F1776" s="13" t="s">
        <v>399</v>
      </c>
      <c r="G1776" s="12">
        <v>3213434</v>
      </c>
      <c r="H1776" s="111">
        <v>3213434</v>
      </c>
    </row>
    <row r="1777" spans="1:8" s="4" customFormat="1" ht="51">
      <c r="A1777" s="5"/>
      <c r="B1777" s="5"/>
      <c r="C1777" s="5"/>
      <c r="D1777" s="5" t="s">
        <v>660</v>
      </c>
      <c r="E1777" s="5"/>
      <c r="F1777" s="13" t="s">
        <v>177</v>
      </c>
      <c r="G1777" s="12">
        <v>50900000</v>
      </c>
      <c r="H1777" s="111">
        <v>50900000</v>
      </c>
    </row>
    <row r="1778" spans="1:8" s="4" customFormat="1" ht="38.25">
      <c r="A1778" s="5"/>
      <c r="B1778" s="5"/>
      <c r="C1778" s="5"/>
      <c r="D1778" s="5" t="s">
        <v>400</v>
      </c>
      <c r="E1778" s="5"/>
      <c r="F1778" s="13" t="s">
        <v>401</v>
      </c>
      <c r="G1778" s="12">
        <v>100527</v>
      </c>
      <c r="H1778" s="111">
        <v>96655.903000000006</v>
      </c>
    </row>
    <row r="1779" spans="1:8" s="4" customFormat="1" ht="38.25">
      <c r="A1779" s="5"/>
      <c r="B1779" s="5"/>
      <c r="C1779" s="5"/>
      <c r="D1779" s="5" t="s">
        <v>615</v>
      </c>
      <c r="E1779" s="5"/>
      <c r="F1779" s="13" t="s">
        <v>402</v>
      </c>
      <c r="G1779" s="12">
        <v>51762</v>
      </c>
      <c r="H1779" s="111">
        <v>42790.9</v>
      </c>
    </row>
    <row r="1780" spans="1:8" s="4" customFormat="1" ht="38.25">
      <c r="A1780" s="5"/>
      <c r="B1780" s="5"/>
      <c r="C1780" s="5"/>
      <c r="D1780" s="5" t="s">
        <v>178</v>
      </c>
      <c r="E1780" s="5"/>
      <c r="F1780" s="13" t="s">
        <v>179</v>
      </c>
      <c r="G1780" s="12">
        <v>2659918</v>
      </c>
      <c r="H1780" s="111">
        <v>2657634</v>
      </c>
    </row>
    <row r="1781" spans="1:8" s="4" customFormat="1" ht="12.75">
      <c r="A1781" s="5"/>
      <c r="B1781" s="5"/>
      <c r="C1781" s="5"/>
      <c r="D1781" s="5" t="s">
        <v>707</v>
      </c>
      <c r="E1781" s="5"/>
      <c r="F1781" s="13" t="s">
        <v>403</v>
      </c>
      <c r="G1781" s="12">
        <v>1203295</v>
      </c>
      <c r="H1781" s="111">
        <v>1203294.8289999999</v>
      </c>
    </row>
    <row r="1782" spans="1:8" s="4" customFormat="1" ht="25.5">
      <c r="A1782" s="5"/>
      <c r="B1782" s="5"/>
      <c r="C1782" s="5"/>
      <c r="D1782" s="5" t="s">
        <v>404</v>
      </c>
      <c r="E1782" s="5"/>
      <c r="F1782" s="13" t="s">
        <v>405</v>
      </c>
      <c r="G1782" s="12">
        <v>40000</v>
      </c>
      <c r="H1782" s="111">
        <v>36705</v>
      </c>
    </row>
    <row r="1783" spans="1:8" s="4" customFormat="1" ht="12.75">
      <c r="A1783" s="5"/>
      <c r="B1783" s="5"/>
      <c r="C1783" s="5"/>
      <c r="D1783" s="5" t="s">
        <v>406</v>
      </c>
      <c r="E1783" s="5"/>
      <c r="F1783" s="13" t="s">
        <v>407</v>
      </c>
      <c r="G1783" s="12">
        <v>6730226</v>
      </c>
      <c r="H1783" s="111">
        <v>6730226</v>
      </c>
    </row>
    <row r="1784" spans="1:8" s="4" customFormat="1" ht="38.25">
      <c r="A1784" s="5"/>
      <c r="B1784" s="5"/>
      <c r="C1784" s="5"/>
      <c r="D1784" s="5" t="s">
        <v>408</v>
      </c>
      <c r="E1784" s="5"/>
      <c r="F1784" s="13" t="s">
        <v>2063</v>
      </c>
      <c r="G1784" s="12">
        <v>3628243</v>
      </c>
      <c r="H1784" s="111">
        <v>3332410.0743999998</v>
      </c>
    </row>
    <row r="1785" spans="1:8" s="4" customFormat="1" ht="12.75">
      <c r="A1785" s="5"/>
      <c r="B1785" s="5"/>
      <c r="C1785" s="5"/>
      <c r="D1785" s="5" t="s">
        <v>995</v>
      </c>
      <c r="E1785" s="5"/>
      <c r="F1785" s="13" t="s">
        <v>409</v>
      </c>
      <c r="G1785" s="12">
        <v>881</v>
      </c>
      <c r="H1785" s="111">
        <v>767.80100000000004</v>
      </c>
    </row>
    <row r="1786" spans="1:8" s="4" customFormat="1" ht="25.5">
      <c r="A1786" s="5"/>
      <c r="B1786" s="5"/>
      <c r="C1786" s="5"/>
      <c r="D1786" s="5" t="s">
        <v>709</v>
      </c>
      <c r="E1786" s="5"/>
      <c r="F1786" s="13" t="s">
        <v>410</v>
      </c>
      <c r="G1786" s="12">
        <v>1340258</v>
      </c>
      <c r="H1786" s="111">
        <v>1177526.1047</v>
      </c>
    </row>
    <row r="1787" spans="1:8" s="4" customFormat="1" ht="12.75">
      <c r="A1787" s="5"/>
      <c r="B1787" s="5"/>
      <c r="C1787" s="5"/>
      <c r="D1787" s="5"/>
      <c r="E1787" s="5" t="s">
        <v>899</v>
      </c>
      <c r="F1787" s="13" t="s">
        <v>1005</v>
      </c>
      <c r="G1787" s="12">
        <v>373513</v>
      </c>
      <c r="H1787" s="111">
        <v>373513</v>
      </c>
    </row>
    <row r="1788" spans="1:8" s="4" customFormat="1" ht="25.5">
      <c r="A1788" s="5"/>
      <c r="B1788" s="5"/>
      <c r="C1788" s="5"/>
      <c r="D1788" s="5"/>
      <c r="E1788" s="5" t="s">
        <v>972</v>
      </c>
      <c r="F1788" s="13" t="s">
        <v>973</v>
      </c>
      <c r="G1788" s="12">
        <v>966745</v>
      </c>
      <c r="H1788" s="111">
        <v>804013.10470000003</v>
      </c>
    </row>
    <row r="1789" spans="1:8" s="4" customFormat="1" ht="25.5">
      <c r="A1789" s="5"/>
      <c r="B1789" s="5"/>
      <c r="C1789" s="5"/>
      <c r="D1789" s="5" t="s">
        <v>411</v>
      </c>
      <c r="E1789" s="5"/>
      <c r="F1789" s="13" t="s">
        <v>412</v>
      </c>
      <c r="G1789" s="12">
        <v>756672</v>
      </c>
      <c r="H1789" s="111">
        <v>756398</v>
      </c>
    </row>
    <row r="1790" spans="1:8" s="4" customFormat="1" ht="51">
      <c r="A1790" s="5"/>
      <c r="B1790" s="5"/>
      <c r="C1790" s="5"/>
      <c r="D1790" s="5" t="s">
        <v>413</v>
      </c>
      <c r="E1790" s="5"/>
      <c r="F1790" s="13" t="s">
        <v>2064</v>
      </c>
      <c r="G1790" s="12">
        <v>109697</v>
      </c>
      <c r="H1790" s="111">
        <v>109689.8021</v>
      </c>
    </row>
    <row r="1791" spans="1:8" s="4" customFormat="1" ht="38.25">
      <c r="A1791" s="5"/>
      <c r="B1791" s="5"/>
      <c r="C1791" s="5"/>
      <c r="D1791" s="5" t="s">
        <v>999</v>
      </c>
      <c r="E1791" s="5"/>
      <c r="F1791" s="13" t="s">
        <v>414</v>
      </c>
      <c r="G1791" s="12">
        <v>501103</v>
      </c>
      <c r="H1791" s="111">
        <v>501093</v>
      </c>
    </row>
    <row r="1792" spans="1:8" s="4" customFormat="1" ht="12.75">
      <c r="A1792" s="5"/>
      <c r="B1792" s="5"/>
      <c r="C1792" s="5"/>
      <c r="D1792" s="5" t="s">
        <v>1001</v>
      </c>
      <c r="E1792" s="5"/>
      <c r="F1792" s="13" t="s">
        <v>415</v>
      </c>
      <c r="G1792" s="12">
        <v>2126470</v>
      </c>
      <c r="H1792" s="111">
        <v>2126470</v>
      </c>
    </row>
    <row r="1793" spans="1:8" s="4" customFormat="1" ht="12.75">
      <c r="A1793" s="5"/>
      <c r="B1793" s="5"/>
      <c r="C1793" s="5"/>
      <c r="D1793" s="5" t="s">
        <v>1003</v>
      </c>
      <c r="E1793" s="5"/>
      <c r="F1793" s="13" t="s">
        <v>416</v>
      </c>
      <c r="G1793" s="12">
        <v>1582635</v>
      </c>
      <c r="H1793" s="111">
        <v>1582635</v>
      </c>
    </row>
    <row r="1794" spans="1:8" s="4" customFormat="1" ht="38.25">
      <c r="A1794" s="5"/>
      <c r="B1794" s="5"/>
      <c r="C1794" s="5"/>
      <c r="D1794" s="5" t="s">
        <v>2065</v>
      </c>
      <c r="E1794" s="5"/>
      <c r="F1794" s="13" t="s">
        <v>2066</v>
      </c>
      <c r="G1794" s="12">
        <v>714121</v>
      </c>
      <c r="H1794" s="111">
        <v>714121</v>
      </c>
    </row>
    <row r="1795" spans="1:8" s="4" customFormat="1" ht="25.5">
      <c r="A1795" s="5"/>
      <c r="B1795" s="5"/>
      <c r="C1795" s="5"/>
      <c r="D1795" s="5" t="s">
        <v>417</v>
      </c>
      <c r="E1795" s="5"/>
      <c r="F1795" s="13" t="s">
        <v>2067</v>
      </c>
      <c r="G1795" s="12">
        <v>171171</v>
      </c>
      <c r="H1795" s="111">
        <v>171170.7108</v>
      </c>
    </row>
    <row r="1796" spans="1:8" s="4" customFormat="1" ht="25.5">
      <c r="A1796" s="5"/>
      <c r="B1796" s="5"/>
      <c r="C1796" s="5"/>
      <c r="D1796" s="5" t="s">
        <v>166</v>
      </c>
      <c r="E1796" s="5"/>
      <c r="F1796" s="13" t="s">
        <v>167</v>
      </c>
      <c r="G1796" s="12">
        <v>588000</v>
      </c>
      <c r="H1796" s="111">
        <v>584070</v>
      </c>
    </row>
    <row r="1797" spans="1:8" s="4" customFormat="1" ht="12.75">
      <c r="A1797" s="5"/>
      <c r="B1797" s="5"/>
      <c r="C1797" s="5"/>
      <c r="D1797" s="5"/>
      <c r="E1797" s="5" t="s">
        <v>899</v>
      </c>
      <c r="F1797" s="13" t="s">
        <v>1005</v>
      </c>
      <c r="G1797" s="12">
        <v>294000</v>
      </c>
      <c r="H1797" s="111">
        <v>291980</v>
      </c>
    </row>
    <row r="1798" spans="1:8" s="4" customFormat="1" ht="25.5">
      <c r="A1798" s="5"/>
      <c r="B1798" s="5"/>
      <c r="C1798" s="5"/>
      <c r="D1798" s="5"/>
      <c r="E1798" s="5" t="s">
        <v>972</v>
      </c>
      <c r="F1798" s="13" t="s">
        <v>973</v>
      </c>
      <c r="G1798" s="12">
        <v>294000</v>
      </c>
      <c r="H1798" s="111">
        <v>292090</v>
      </c>
    </row>
    <row r="1799" spans="1:8" s="4" customFormat="1" ht="25.5">
      <c r="A1799" s="5"/>
      <c r="B1799" s="5"/>
      <c r="C1799" s="5"/>
      <c r="D1799" s="5" t="s">
        <v>1033</v>
      </c>
      <c r="E1799" s="5"/>
      <c r="F1799" s="13" t="s">
        <v>2068</v>
      </c>
      <c r="G1799" s="12">
        <v>5000000</v>
      </c>
      <c r="H1799" s="111">
        <v>5000000</v>
      </c>
    </row>
    <row r="1800" spans="1:8" s="4" customFormat="1" ht="12.75">
      <c r="A1800" s="107"/>
      <c r="B1800" s="107"/>
      <c r="C1800" s="107" t="s">
        <v>419</v>
      </c>
      <c r="D1800" s="107"/>
      <c r="E1800" s="107"/>
      <c r="F1800" s="108" t="s">
        <v>420</v>
      </c>
      <c r="G1800" s="109">
        <v>43336175.899999999</v>
      </c>
      <c r="H1800" s="110">
        <v>40683200.537100002</v>
      </c>
    </row>
    <row r="1801" spans="1:8" s="4" customFormat="1" ht="25.5">
      <c r="A1801" s="5"/>
      <c r="B1801" s="5"/>
      <c r="C1801" s="5"/>
      <c r="D1801" s="5" t="s">
        <v>878</v>
      </c>
      <c r="E1801" s="5"/>
      <c r="F1801" s="13" t="s">
        <v>421</v>
      </c>
      <c r="G1801" s="12">
        <v>1001216</v>
      </c>
      <c r="H1801" s="111">
        <v>993506.65319999994</v>
      </c>
    </row>
    <row r="1802" spans="1:8" s="4" customFormat="1" ht="12.75">
      <c r="A1802" s="5"/>
      <c r="B1802" s="5"/>
      <c r="C1802" s="5"/>
      <c r="D1802" s="5" t="s">
        <v>885</v>
      </c>
      <c r="E1802" s="5"/>
      <c r="F1802" s="13" t="s">
        <v>422</v>
      </c>
      <c r="G1802" s="12">
        <v>3210960</v>
      </c>
      <c r="H1802" s="111">
        <v>3172207.2680000002</v>
      </c>
    </row>
    <row r="1803" spans="1:8" s="4" customFormat="1" ht="12.75">
      <c r="A1803" s="5"/>
      <c r="B1803" s="5"/>
      <c r="C1803" s="5"/>
      <c r="D1803" s="5"/>
      <c r="E1803" s="5" t="s">
        <v>1018</v>
      </c>
      <c r="F1803" s="13" t="s">
        <v>663</v>
      </c>
      <c r="G1803" s="12">
        <v>2422386</v>
      </c>
      <c r="H1803" s="111">
        <v>2420171.4360400001</v>
      </c>
    </row>
    <row r="1804" spans="1:8" s="4" customFormat="1" ht="12.75">
      <c r="A1804" s="5"/>
      <c r="B1804" s="5"/>
      <c r="C1804" s="5"/>
      <c r="D1804" s="5"/>
      <c r="E1804" s="5" t="s">
        <v>1048</v>
      </c>
      <c r="F1804" s="13" t="s">
        <v>1143</v>
      </c>
      <c r="G1804" s="12">
        <v>788574</v>
      </c>
      <c r="H1804" s="111">
        <v>752035.83200000005</v>
      </c>
    </row>
    <row r="1805" spans="1:8" s="4" customFormat="1" ht="12.75">
      <c r="A1805" s="5"/>
      <c r="B1805" s="5"/>
      <c r="C1805" s="5"/>
      <c r="D1805" s="5" t="s">
        <v>887</v>
      </c>
      <c r="E1805" s="5"/>
      <c r="F1805" s="13" t="s">
        <v>1073</v>
      </c>
      <c r="G1805" s="12">
        <v>80708.2</v>
      </c>
      <c r="H1805" s="111">
        <v>80041.144</v>
      </c>
    </row>
    <row r="1806" spans="1:8" s="4" customFormat="1" ht="25.5">
      <c r="A1806" s="5"/>
      <c r="B1806" s="5"/>
      <c r="C1806" s="5"/>
      <c r="D1806" s="5" t="s">
        <v>899</v>
      </c>
      <c r="E1806" s="5"/>
      <c r="F1806" s="13" t="s">
        <v>423</v>
      </c>
      <c r="G1806" s="12">
        <v>9905</v>
      </c>
      <c r="H1806" s="111">
        <v>9851.2263000000003</v>
      </c>
    </row>
    <row r="1807" spans="1:8" s="4" customFormat="1" ht="12.75">
      <c r="A1807" s="5"/>
      <c r="B1807" s="5"/>
      <c r="C1807" s="5"/>
      <c r="D1807" s="5" t="s">
        <v>1038</v>
      </c>
      <c r="E1807" s="5"/>
      <c r="F1807" s="13" t="s">
        <v>911</v>
      </c>
      <c r="G1807" s="12">
        <v>953</v>
      </c>
      <c r="H1807" s="111">
        <v>952.12099999999998</v>
      </c>
    </row>
    <row r="1808" spans="1:8" s="4" customFormat="1" ht="12.75">
      <c r="A1808" s="5"/>
      <c r="B1808" s="5"/>
      <c r="C1808" s="5"/>
      <c r="D1808" s="5" t="s">
        <v>1013</v>
      </c>
      <c r="E1808" s="5"/>
      <c r="F1808" s="13" t="s">
        <v>424</v>
      </c>
      <c r="G1808" s="12">
        <v>7264752.4000000004</v>
      </c>
      <c r="H1808" s="111">
        <v>6788115.5905999998</v>
      </c>
    </row>
    <row r="1809" spans="1:8" s="4" customFormat="1" ht="12.75">
      <c r="A1809" s="5"/>
      <c r="B1809" s="5"/>
      <c r="C1809" s="5"/>
      <c r="D1809" s="5"/>
      <c r="E1809" s="5" t="s">
        <v>1018</v>
      </c>
      <c r="F1809" s="13" t="s">
        <v>663</v>
      </c>
      <c r="G1809" s="12">
        <v>5080349</v>
      </c>
      <c r="H1809" s="111">
        <v>4629425.8995399997</v>
      </c>
    </row>
    <row r="1810" spans="1:8" s="4" customFormat="1" ht="12.75">
      <c r="A1810" s="5"/>
      <c r="B1810" s="5"/>
      <c r="C1810" s="5"/>
      <c r="D1810" s="5"/>
      <c r="E1810" s="5" t="s">
        <v>1048</v>
      </c>
      <c r="F1810" s="13" t="s">
        <v>1143</v>
      </c>
      <c r="G1810" s="12">
        <v>2184403.4</v>
      </c>
      <c r="H1810" s="111">
        <v>2158689.6910000001</v>
      </c>
    </row>
    <row r="1811" spans="1:8" s="4" customFormat="1" ht="25.5">
      <c r="A1811" s="5"/>
      <c r="B1811" s="5"/>
      <c r="C1811" s="5"/>
      <c r="D1811" s="5" t="s">
        <v>1018</v>
      </c>
      <c r="E1811" s="5"/>
      <c r="F1811" s="13" t="s">
        <v>425</v>
      </c>
      <c r="G1811" s="12">
        <v>5969680</v>
      </c>
      <c r="H1811" s="111">
        <v>5969123.6337000001</v>
      </c>
    </row>
    <row r="1812" spans="1:8" s="4" customFormat="1" ht="12.75">
      <c r="A1812" s="5"/>
      <c r="B1812" s="5"/>
      <c r="C1812" s="5"/>
      <c r="D1812" s="5"/>
      <c r="E1812" s="5" t="s">
        <v>1048</v>
      </c>
      <c r="F1812" s="13" t="s">
        <v>1143</v>
      </c>
      <c r="G1812" s="12">
        <v>5969680</v>
      </c>
      <c r="H1812" s="111">
        <v>5969123.6337299999</v>
      </c>
    </row>
    <row r="1813" spans="1:8" s="4" customFormat="1" ht="25.5">
      <c r="A1813" s="5"/>
      <c r="B1813" s="5"/>
      <c r="C1813" s="5"/>
      <c r="D1813" s="5" t="s">
        <v>1098</v>
      </c>
      <c r="E1813" s="5"/>
      <c r="F1813" s="13" t="s">
        <v>2069</v>
      </c>
      <c r="G1813" s="12">
        <v>491000</v>
      </c>
      <c r="H1813" s="111">
        <v>491000</v>
      </c>
    </row>
    <row r="1814" spans="1:8" s="4" customFormat="1" ht="12.75">
      <c r="A1814" s="5"/>
      <c r="B1814" s="5"/>
      <c r="C1814" s="5"/>
      <c r="D1814" s="5"/>
      <c r="E1814" s="5" t="s">
        <v>1018</v>
      </c>
      <c r="F1814" s="13" t="s">
        <v>663</v>
      </c>
      <c r="G1814" s="12">
        <v>491000</v>
      </c>
      <c r="H1814" s="111">
        <v>491000</v>
      </c>
    </row>
    <row r="1815" spans="1:8" s="4" customFormat="1" ht="25.5">
      <c r="A1815" s="5"/>
      <c r="B1815" s="5"/>
      <c r="C1815" s="5"/>
      <c r="D1815" s="5" t="s">
        <v>969</v>
      </c>
      <c r="E1815" s="5"/>
      <c r="F1815" s="13" t="s">
        <v>426</v>
      </c>
      <c r="G1815" s="12">
        <v>1248658.7</v>
      </c>
      <c r="H1815" s="111">
        <v>1204361.3247</v>
      </c>
    </row>
    <row r="1816" spans="1:8" s="4" customFormat="1" ht="12.75">
      <c r="A1816" s="5"/>
      <c r="B1816" s="5"/>
      <c r="C1816" s="5"/>
      <c r="D1816" s="5"/>
      <c r="E1816" s="5" t="s">
        <v>1048</v>
      </c>
      <c r="F1816" s="13" t="s">
        <v>1143</v>
      </c>
      <c r="G1816" s="12">
        <v>1248658.7</v>
      </c>
      <c r="H1816" s="111">
        <v>1204361.3247400001</v>
      </c>
    </row>
    <row r="1817" spans="1:8" s="4" customFormat="1" ht="25.5">
      <c r="A1817" s="5"/>
      <c r="B1817" s="5"/>
      <c r="C1817" s="5"/>
      <c r="D1817" s="5" t="s">
        <v>972</v>
      </c>
      <c r="E1817" s="5"/>
      <c r="F1817" s="13" t="s">
        <v>2070</v>
      </c>
      <c r="G1817" s="12">
        <v>1520082</v>
      </c>
      <c r="H1817" s="111">
        <v>1520081.0079999999</v>
      </c>
    </row>
    <row r="1818" spans="1:8" s="4" customFormat="1" ht="12.75">
      <c r="A1818" s="5"/>
      <c r="B1818" s="5"/>
      <c r="C1818" s="5"/>
      <c r="D1818" s="5"/>
      <c r="E1818" s="5" t="s">
        <v>1048</v>
      </c>
      <c r="F1818" s="13" t="s">
        <v>1143</v>
      </c>
      <c r="G1818" s="12">
        <v>1520082</v>
      </c>
      <c r="H1818" s="111">
        <v>1520081.0079999999</v>
      </c>
    </row>
    <row r="1819" spans="1:8" s="4" customFormat="1" ht="12.75">
      <c r="A1819" s="5"/>
      <c r="B1819" s="5"/>
      <c r="C1819" s="5"/>
      <c r="D1819" s="5" t="s">
        <v>955</v>
      </c>
      <c r="E1819" s="5"/>
      <c r="F1819" s="13" t="s">
        <v>427</v>
      </c>
      <c r="G1819" s="12">
        <v>246899</v>
      </c>
      <c r="H1819" s="111">
        <v>246898.8</v>
      </c>
    </row>
    <row r="1820" spans="1:8" s="4" customFormat="1" ht="12.75">
      <c r="A1820" s="5"/>
      <c r="B1820" s="5"/>
      <c r="C1820" s="5"/>
      <c r="D1820" s="5"/>
      <c r="E1820" s="5" t="s">
        <v>1048</v>
      </c>
      <c r="F1820" s="13" t="s">
        <v>1143</v>
      </c>
      <c r="G1820" s="12">
        <v>246899</v>
      </c>
      <c r="H1820" s="111">
        <v>246898.8</v>
      </c>
    </row>
    <row r="1821" spans="1:8" s="4" customFormat="1" ht="12.75">
      <c r="A1821" s="5"/>
      <c r="B1821" s="5"/>
      <c r="C1821" s="5"/>
      <c r="D1821" s="5" t="s">
        <v>894</v>
      </c>
      <c r="E1821" s="5"/>
      <c r="F1821" s="13" t="s">
        <v>428</v>
      </c>
      <c r="G1821" s="12">
        <v>33855.5</v>
      </c>
      <c r="H1821" s="111">
        <v>32785.964999999997</v>
      </c>
    </row>
    <row r="1822" spans="1:8" s="4" customFormat="1" ht="38.25">
      <c r="A1822" s="5"/>
      <c r="B1822" s="5"/>
      <c r="C1822" s="5"/>
      <c r="D1822" s="5" t="s">
        <v>956</v>
      </c>
      <c r="E1822" s="5"/>
      <c r="F1822" s="13" t="s">
        <v>429</v>
      </c>
      <c r="G1822" s="12">
        <v>18566596.699999999</v>
      </c>
      <c r="H1822" s="111">
        <v>18563298.5418</v>
      </c>
    </row>
    <row r="1823" spans="1:8" s="4" customFormat="1" ht="12.75">
      <c r="A1823" s="5"/>
      <c r="B1823" s="5"/>
      <c r="C1823" s="5"/>
      <c r="D1823" s="5"/>
      <c r="E1823" s="5" t="s">
        <v>1048</v>
      </c>
      <c r="F1823" s="13" t="s">
        <v>1143</v>
      </c>
      <c r="G1823" s="12">
        <v>18566596.699999999</v>
      </c>
      <c r="H1823" s="111">
        <v>18563298.541790001</v>
      </c>
    </row>
    <row r="1824" spans="1:8" s="4" customFormat="1" ht="63.75">
      <c r="A1824" s="5"/>
      <c r="B1824" s="5"/>
      <c r="C1824" s="5"/>
      <c r="D1824" s="5" t="s">
        <v>958</v>
      </c>
      <c r="E1824" s="5"/>
      <c r="F1824" s="13" t="s">
        <v>430</v>
      </c>
      <c r="G1824" s="12">
        <v>10476</v>
      </c>
      <c r="H1824" s="111">
        <v>10476</v>
      </c>
    </row>
    <row r="1825" spans="1:8" s="4" customFormat="1" ht="63.75">
      <c r="A1825" s="5"/>
      <c r="B1825" s="5"/>
      <c r="C1825" s="5"/>
      <c r="D1825" s="5" t="s">
        <v>941</v>
      </c>
      <c r="E1825" s="5"/>
      <c r="F1825" s="13" t="s">
        <v>431</v>
      </c>
      <c r="G1825" s="12">
        <v>400</v>
      </c>
      <c r="H1825" s="111">
        <v>399.99900000000002</v>
      </c>
    </row>
    <row r="1826" spans="1:8" s="4" customFormat="1" ht="25.5">
      <c r="A1826" s="5"/>
      <c r="B1826" s="5"/>
      <c r="C1826" s="5"/>
      <c r="D1826" s="5" t="s">
        <v>985</v>
      </c>
      <c r="E1826" s="5"/>
      <c r="F1826" s="13" t="s">
        <v>432</v>
      </c>
      <c r="G1826" s="12">
        <v>242376</v>
      </c>
      <c r="H1826" s="111">
        <v>242347.67550000001</v>
      </c>
    </row>
    <row r="1827" spans="1:8" s="4" customFormat="1" ht="76.5">
      <c r="A1827" s="5"/>
      <c r="B1827" s="5"/>
      <c r="C1827" s="5"/>
      <c r="D1827" s="5" t="s">
        <v>690</v>
      </c>
      <c r="E1827" s="5"/>
      <c r="F1827" s="13" t="s">
        <v>433</v>
      </c>
      <c r="G1827" s="12">
        <v>200071</v>
      </c>
      <c r="H1827" s="111">
        <v>200069.88099999999</v>
      </c>
    </row>
    <row r="1828" spans="1:8" s="4" customFormat="1" ht="76.5">
      <c r="A1828" s="5"/>
      <c r="B1828" s="5"/>
      <c r="C1828" s="5"/>
      <c r="D1828" s="5" t="s">
        <v>987</v>
      </c>
      <c r="E1828" s="5"/>
      <c r="F1828" s="13" t="s">
        <v>2071</v>
      </c>
      <c r="G1828" s="12">
        <v>3220702.3</v>
      </c>
      <c r="H1828" s="111">
        <v>1140799.6754000001</v>
      </c>
    </row>
    <row r="1829" spans="1:8" s="4" customFormat="1" ht="12.75">
      <c r="A1829" s="5"/>
      <c r="B1829" s="5"/>
      <c r="C1829" s="5"/>
      <c r="D1829" s="5"/>
      <c r="E1829" s="5" t="s">
        <v>1018</v>
      </c>
      <c r="F1829" s="13" t="s">
        <v>663</v>
      </c>
      <c r="G1829" s="12">
        <v>2401186</v>
      </c>
      <c r="H1829" s="111">
        <v>875118.54150000005</v>
      </c>
    </row>
    <row r="1830" spans="1:8" s="4" customFormat="1" ht="12.75">
      <c r="A1830" s="5"/>
      <c r="B1830" s="5"/>
      <c r="C1830" s="5"/>
      <c r="D1830" s="5"/>
      <c r="E1830" s="5" t="s">
        <v>1048</v>
      </c>
      <c r="F1830" s="13" t="s">
        <v>1143</v>
      </c>
      <c r="G1830" s="12">
        <v>89274.3</v>
      </c>
      <c r="H1830" s="111">
        <v>62950.124000000003</v>
      </c>
    </row>
    <row r="1831" spans="1:8" s="4" customFormat="1" ht="51">
      <c r="A1831" s="5"/>
      <c r="B1831" s="5"/>
      <c r="C1831" s="5"/>
      <c r="D1831" s="5" t="s">
        <v>904</v>
      </c>
      <c r="E1831" s="5"/>
      <c r="F1831" s="13" t="s">
        <v>935</v>
      </c>
      <c r="G1831" s="12">
        <v>16884.099999999999</v>
      </c>
      <c r="H1831" s="111">
        <v>16884.03</v>
      </c>
    </row>
    <row r="1832" spans="1:8" s="4" customFormat="1" ht="12.75">
      <c r="A1832" s="107"/>
      <c r="B1832" s="107"/>
      <c r="C1832" s="107" t="s">
        <v>1140</v>
      </c>
      <c r="D1832" s="107"/>
      <c r="E1832" s="107"/>
      <c r="F1832" s="108" t="s">
        <v>1141</v>
      </c>
      <c r="G1832" s="109">
        <v>105808</v>
      </c>
      <c r="H1832" s="110">
        <v>105727.66099999999</v>
      </c>
    </row>
    <row r="1833" spans="1:8" s="4" customFormat="1" ht="12.75">
      <c r="A1833" s="5"/>
      <c r="B1833" s="5"/>
      <c r="C1833" s="5"/>
      <c r="D1833" s="5" t="s">
        <v>956</v>
      </c>
      <c r="E1833" s="5"/>
      <c r="F1833" s="13" t="s">
        <v>434</v>
      </c>
      <c r="G1833" s="12">
        <v>105808</v>
      </c>
      <c r="H1833" s="111">
        <v>105727.66099999999</v>
      </c>
    </row>
    <row r="1834" spans="1:8" s="4" customFormat="1" ht="25.5">
      <c r="A1834" s="107"/>
      <c r="B1834" s="107"/>
      <c r="C1834" s="107" t="s">
        <v>722</v>
      </c>
      <c r="D1834" s="107"/>
      <c r="E1834" s="107"/>
      <c r="F1834" s="108" t="s">
        <v>723</v>
      </c>
      <c r="G1834" s="109">
        <v>318195</v>
      </c>
      <c r="H1834" s="110">
        <v>317888.08100000001</v>
      </c>
    </row>
    <row r="1835" spans="1:8" s="4" customFormat="1" ht="12.75">
      <c r="A1835" s="5"/>
      <c r="B1835" s="5"/>
      <c r="C1835" s="5"/>
      <c r="D1835" s="5" t="s">
        <v>989</v>
      </c>
      <c r="E1835" s="5"/>
      <c r="F1835" s="13" t="s">
        <v>434</v>
      </c>
      <c r="G1835" s="12">
        <v>318195</v>
      </c>
      <c r="H1835" s="111">
        <v>317888.08100000001</v>
      </c>
    </row>
    <row r="1836" spans="1:8" s="4" customFormat="1" ht="25.5">
      <c r="A1836" s="107"/>
      <c r="B1836" s="107"/>
      <c r="C1836" s="107" t="s">
        <v>1</v>
      </c>
      <c r="D1836" s="107"/>
      <c r="E1836" s="107"/>
      <c r="F1836" s="108" t="s">
        <v>2</v>
      </c>
      <c r="G1836" s="109">
        <v>162</v>
      </c>
      <c r="H1836" s="110">
        <v>0</v>
      </c>
    </row>
    <row r="1837" spans="1:8" s="4" customFormat="1" ht="25.5">
      <c r="A1837" s="5"/>
      <c r="B1837" s="5"/>
      <c r="C1837" s="5"/>
      <c r="D1837" s="5" t="s">
        <v>953</v>
      </c>
      <c r="E1837" s="5"/>
      <c r="F1837" s="13" t="s">
        <v>449</v>
      </c>
      <c r="G1837" s="12">
        <v>162</v>
      </c>
      <c r="H1837" s="111">
        <v>0</v>
      </c>
    </row>
    <row r="1838" spans="1:8" s="4" customFormat="1" ht="25.5">
      <c r="A1838" s="107"/>
      <c r="B1838" s="107"/>
      <c r="C1838" s="107" t="s">
        <v>435</v>
      </c>
      <c r="D1838" s="107"/>
      <c r="E1838" s="107"/>
      <c r="F1838" s="108" t="s">
        <v>436</v>
      </c>
      <c r="G1838" s="109">
        <v>63195.1</v>
      </c>
      <c r="H1838" s="110">
        <v>56548.547899999998</v>
      </c>
    </row>
    <row r="1839" spans="1:8" s="4" customFormat="1" ht="25.5">
      <c r="A1839" s="5"/>
      <c r="B1839" s="5"/>
      <c r="C1839" s="5"/>
      <c r="D1839" s="5" t="s">
        <v>878</v>
      </c>
      <c r="E1839" s="5"/>
      <c r="F1839" s="13" t="s">
        <v>421</v>
      </c>
      <c r="G1839" s="12">
        <v>33234</v>
      </c>
      <c r="H1839" s="111">
        <v>27277.394700000001</v>
      </c>
    </row>
    <row r="1840" spans="1:8" s="4" customFormat="1" ht="12.75">
      <c r="A1840" s="5"/>
      <c r="B1840" s="5"/>
      <c r="C1840" s="5"/>
      <c r="D1840" s="5"/>
      <c r="E1840" s="5" t="s">
        <v>1048</v>
      </c>
      <c r="F1840" s="13" t="s">
        <v>1143</v>
      </c>
      <c r="G1840" s="12">
        <v>33234</v>
      </c>
      <c r="H1840" s="111">
        <v>27277.394799999998</v>
      </c>
    </row>
    <row r="1841" spans="1:8" s="4" customFormat="1" ht="12.75">
      <c r="A1841" s="5"/>
      <c r="B1841" s="5"/>
      <c r="C1841" s="5"/>
      <c r="D1841" s="5" t="s">
        <v>966</v>
      </c>
      <c r="E1841" s="5"/>
      <c r="F1841" s="13" t="s">
        <v>437</v>
      </c>
      <c r="G1841" s="12">
        <v>15047</v>
      </c>
      <c r="H1841" s="111">
        <v>15046.4</v>
      </c>
    </row>
    <row r="1842" spans="1:8" s="4" customFormat="1" ht="12.75">
      <c r="A1842" s="5"/>
      <c r="B1842" s="5"/>
      <c r="C1842" s="5"/>
      <c r="D1842" s="5" t="s">
        <v>969</v>
      </c>
      <c r="E1842" s="5"/>
      <c r="F1842" s="13" t="s">
        <v>1073</v>
      </c>
      <c r="G1842" s="12">
        <v>500</v>
      </c>
      <c r="H1842" s="111">
        <v>38.5</v>
      </c>
    </row>
    <row r="1843" spans="1:8" s="4" customFormat="1" ht="25.5">
      <c r="A1843" s="5"/>
      <c r="B1843" s="5"/>
      <c r="C1843" s="5"/>
      <c r="D1843" s="5" t="s">
        <v>894</v>
      </c>
      <c r="E1843" s="5"/>
      <c r="F1843" s="13" t="s">
        <v>449</v>
      </c>
      <c r="G1843" s="12">
        <v>227</v>
      </c>
      <c r="H1843" s="111">
        <v>0</v>
      </c>
    </row>
    <row r="1844" spans="1:8" s="4" customFormat="1" ht="12.75">
      <c r="A1844" s="5"/>
      <c r="B1844" s="5"/>
      <c r="C1844" s="5"/>
      <c r="D1844" s="5"/>
      <c r="E1844" s="5" t="s">
        <v>1018</v>
      </c>
      <c r="F1844" s="13" t="s">
        <v>663</v>
      </c>
      <c r="G1844" s="12">
        <v>227</v>
      </c>
      <c r="H1844" s="111">
        <v>0</v>
      </c>
    </row>
    <row r="1845" spans="1:8" s="4" customFormat="1" ht="38.25">
      <c r="A1845" s="5"/>
      <c r="B1845" s="5"/>
      <c r="C1845" s="5"/>
      <c r="D1845" s="5" t="s">
        <v>956</v>
      </c>
      <c r="E1845" s="5"/>
      <c r="F1845" s="13" t="s">
        <v>429</v>
      </c>
      <c r="G1845" s="12">
        <v>6174</v>
      </c>
      <c r="H1845" s="111">
        <v>6173.3</v>
      </c>
    </row>
    <row r="1846" spans="1:8" s="4" customFormat="1" ht="12.75">
      <c r="A1846" s="5"/>
      <c r="B1846" s="5"/>
      <c r="C1846" s="5"/>
      <c r="D1846" s="5"/>
      <c r="E1846" s="5" t="s">
        <v>1048</v>
      </c>
      <c r="F1846" s="13" t="s">
        <v>1143</v>
      </c>
      <c r="G1846" s="12">
        <v>6174</v>
      </c>
      <c r="H1846" s="111">
        <v>6173.3</v>
      </c>
    </row>
    <row r="1847" spans="1:8" s="4" customFormat="1" ht="51">
      <c r="A1847" s="5"/>
      <c r="B1847" s="5"/>
      <c r="C1847" s="5"/>
      <c r="D1847" s="5" t="s">
        <v>904</v>
      </c>
      <c r="E1847" s="5"/>
      <c r="F1847" s="13" t="s">
        <v>935</v>
      </c>
      <c r="G1847" s="12">
        <v>7114.6</v>
      </c>
      <c r="H1847" s="111">
        <v>7114.5119999999997</v>
      </c>
    </row>
    <row r="1848" spans="1:8" s="4" customFormat="1" ht="25.5">
      <c r="A1848" s="5"/>
      <c r="B1848" s="5"/>
      <c r="C1848" s="5"/>
      <c r="D1848" s="5" t="s">
        <v>927</v>
      </c>
      <c r="E1848" s="5"/>
      <c r="F1848" s="13" t="s">
        <v>928</v>
      </c>
      <c r="G1848" s="12">
        <v>898.5</v>
      </c>
      <c r="H1848" s="111">
        <v>898.44119999999998</v>
      </c>
    </row>
    <row r="1849" spans="1:8" s="4" customFormat="1" ht="25.5">
      <c r="A1849" s="107"/>
      <c r="B1849" s="107"/>
      <c r="C1849" s="107" t="s">
        <v>1067</v>
      </c>
      <c r="D1849" s="107"/>
      <c r="E1849" s="107"/>
      <c r="F1849" s="108" t="s">
        <v>1068</v>
      </c>
      <c r="G1849" s="109">
        <v>1032820.1</v>
      </c>
      <c r="H1849" s="110">
        <v>1011649.5061</v>
      </c>
    </row>
    <row r="1850" spans="1:8" s="4" customFormat="1" ht="25.5">
      <c r="A1850" s="5"/>
      <c r="B1850" s="5"/>
      <c r="C1850" s="5"/>
      <c r="D1850" s="5" t="s">
        <v>891</v>
      </c>
      <c r="E1850" s="5"/>
      <c r="F1850" s="13" t="s">
        <v>2072</v>
      </c>
      <c r="G1850" s="12">
        <v>840708.6</v>
      </c>
      <c r="H1850" s="111">
        <v>824656.38399999996</v>
      </c>
    </row>
    <row r="1851" spans="1:8" s="4" customFormat="1" ht="25.5">
      <c r="A1851" s="5"/>
      <c r="B1851" s="5"/>
      <c r="C1851" s="5"/>
      <c r="D1851" s="5" t="s">
        <v>418</v>
      </c>
      <c r="E1851" s="5"/>
      <c r="F1851" s="13" t="s">
        <v>2073</v>
      </c>
      <c r="G1851" s="12">
        <v>192111.5</v>
      </c>
      <c r="H1851" s="111">
        <v>186993.12210000001</v>
      </c>
    </row>
    <row r="1852" spans="1:8" s="4" customFormat="1" ht="12.75">
      <c r="A1852" s="5"/>
      <c r="B1852" s="5"/>
      <c r="C1852" s="5"/>
      <c r="D1852" s="5"/>
      <c r="E1852" s="5" t="s">
        <v>1018</v>
      </c>
      <c r="F1852" s="13" t="s">
        <v>663</v>
      </c>
      <c r="G1852" s="12">
        <v>175800.9</v>
      </c>
      <c r="H1852" s="111">
        <v>171032.41310000001</v>
      </c>
    </row>
    <row r="1853" spans="1:8" s="4" customFormat="1" ht="12.75">
      <c r="A1853" s="5"/>
      <c r="B1853" s="5"/>
      <c r="C1853" s="5"/>
      <c r="D1853" s="5"/>
      <c r="E1853" s="5" t="s">
        <v>1048</v>
      </c>
      <c r="F1853" s="13" t="s">
        <v>1143</v>
      </c>
      <c r="G1853" s="12">
        <v>572.5</v>
      </c>
      <c r="H1853" s="111">
        <v>570.58050000000003</v>
      </c>
    </row>
    <row r="1854" spans="1:8" s="4" customFormat="1" ht="25.5">
      <c r="A1854" s="107"/>
      <c r="B1854" s="107"/>
      <c r="C1854" s="107" t="s">
        <v>438</v>
      </c>
      <c r="D1854" s="107"/>
      <c r="E1854" s="107"/>
      <c r="F1854" s="108" t="s">
        <v>439</v>
      </c>
      <c r="G1854" s="109">
        <v>709732.8</v>
      </c>
      <c r="H1854" s="110">
        <v>606615.58530000004</v>
      </c>
    </row>
    <row r="1855" spans="1:8" s="4" customFormat="1" ht="25.5">
      <c r="A1855" s="5"/>
      <c r="B1855" s="5"/>
      <c r="C1855" s="5"/>
      <c r="D1855" s="5" t="s">
        <v>953</v>
      </c>
      <c r="E1855" s="5"/>
      <c r="F1855" s="13" t="s">
        <v>2072</v>
      </c>
      <c r="G1855" s="12">
        <v>599018.1</v>
      </c>
      <c r="H1855" s="111">
        <v>503184.13900000002</v>
      </c>
    </row>
    <row r="1856" spans="1:8" s="4" customFormat="1" ht="25.5">
      <c r="A1856" s="5"/>
      <c r="B1856" s="5"/>
      <c r="C1856" s="5"/>
      <c r="D1856" s="5" t="s">
        <v>418</v>
      </c>
      <c r="E1856" s="5"/>
      <c r="F1856" s="13" t="s">
        <v>2073</v>
      </c>
      <c r="G1856" s="12">
        <v>110714.7</v>
      </c>
      <c r="H1856" s="111">
        <v>103431.4463</v>
      </c>
    </row>
    <row r="1857" spans="1:8" s="4" customFormat="1" ht="12.75">
      <c r="A1857" s="5"/>
      <c r="B1857" s="5"/>
      <c r="C1857" s="5"/>
      <c r="D1857" s="5"/>
      <c r="E1857" s="5" t="s">
        <v>1018</v>
      </c>
      <c r="F1857" s="13" t="s">
        <v>663</v>
      </c>
      <c r="G1857" s="12">
        <v>109056.7</v>
      </c>
      <c r="H1857" s="111">
        <v>101774.4463</v>
      </c>
    </row>
    <row r="1858" spans="1:8" s="4" customFormat="1" ht="12.75">
      <c r="A1858" s="5"/>
      <c r="B1858" s="5"/>
      <c r="C1858" s="5"/>
      <c r="D1858" s="5"/>
      <c r="E1858" s="5" t="s">
        <v>1048</v>
      </c>
      <c r="F1858" s="13" t="s">
        <v>1143</v>
      </c>
      <c r="G1858" s="12">
        <v>1658</v>
      </c>
      <c r="H1858" s="111">
        <v>1657</v>
      </c>
    </row>
    <row r="1859" spans="1:8" s="4" customFormat="1" ht="25.5">
      <c r="A1859" s="107"/>
      <c r="B1859" s="107"/>
      <c r="C1859" s="107" t="s">
        <v>1024</v>
      </c>
      <c r="D1859" s="107"/>
      <c r="E1859" s="107"/>
      <c r="F1859" s="108" t="s">
        <v>1025</v>
      </c>
      <c r="G1859" s="109">
        <v>1902380.8</v>
      </c>
      <c r="H1859" s="110">
        <v>1451545.389</v>
      </c>
    </row>
    <row r="1860" spans="1:8" s="4" customFormat="1" ht="25.5">
      <c r="A1860" s="5"/>
      <c r="B1860" s="5"/>
      <c r="C1860" s="5"/>
      <c r="D1860" s="5" t="s">
        <v>894</v>
      </c>
      <c r="E1860" s="5"/>
      <c r="F1860" s="13" t="s">
        <v>2072</v>
      </c>
      <c r="G1860" s="12">
        <v>1633380.4</v>
      </c>
      <c r="H1860" s="111">
        <v>1219825.314</v>
      </c>
    </row>
    <row r="1861" spans="1:8" s="4" customFormat="1" ht="25.5">
      <c r="A1861" s="5"/>
      <c r="B1861" s="5"/>
      <c r="C1861" s="5"/>
      <c r="D1861" s="5" t="s">
        <v>418</v>
      </c>
      <c r="E1861" s="5"/>
      <c r="F1861" s="13" t="s">
        <v>2073</v>
      </c>
      <c r="G1861" s="12">
        <v>269000.40000000002</v>
      </c>
      <c r="H1861" s="111">
        <v>231720.07500000001</v>
      </c>
    </row>
    <row r="1862" spans="1:8" s="4" customFormat="1" ht="12.75">
      <c r="A1862" s="5"/>
      <c r="B1862" s="5"/>
      <c r="C1862" s="5"/>
      <c r="D1862" s="5"/>
      <c r="E1862" s="5" t="s">
        <v>1018</v>
      </c>
      <c r="F1862" s="13" t="s">
        <v>663</v>
      </c>
      <c r="G1862" s="12">
        <v>255275.6</v>
      </c>
      <c r="H1862" s="111">
        <v>220314.77970000001</v>
      </c>
    </row>
    <row r="1863" spans="1:8" s="4" customFormat="1" ht="12.75">
      <c r="A1863" s="5"/>
      <c r="B1863" s="5"/>
      <c r="C1863" s="5"/>
      <c r="D1863" s="5"/>
      <c r="E1863" s="5" t="s">
        <v>1048</v>
      </c>
      <c r="F1863" s="13" t="s">
        <v>1143</v>
      </c>
      <c r="G1863" s="12">
        <v>10541.4</v>
      </c>
      <c r="H1863" s="111">
        <v>8472.8863999999994</v>
      </c>
    </row>
    <row r="1864" spans="1:8" s="4" customFormat="1" ht="25.5">
      <c r="A1864" s="107"/>
      <c r="B1864" s="107"/>
      <c r="C1864" s="107" t="s">
        <v>2074</v>
      </c>
      <c r="D1864" s="107"/>
      <c r="E1864" s="107"/>
      <c r="F1864" s="108" t="s">
        <v>2075</v>
      </c>
      <c r="G1864" s="109">
        <v>43418</v>
      </c>
      <c r="H1864" s="110">
        <v>43399.356599999999</v>
      </c>
    </row>
    <row r="1865" spans="1:8" s="4" customFormat="1" ht="51">
      <c r="A1865" s="5"/>
      <c r="B1865" s="5"/>
      <c r="C1865" s="5"/>
      <c r="D1865" s="5" t="s">
        <v>878</v>
      </c>
      <c r="E1865" s="5"/>
      <c r="F1865" s="13" t="s">
        <v>2076</v>
      </c>
      <c r="G1865" s="12">
        <v>39321</v>
      </c>
      <c r="H1865" s="111">
        <v>39303.013599999998</v>
      </c>
    </row>
    <row r="1866" spans="1:8" s="4" customFormat="1" ht="25.5">
      <c r="A1866" s="5"/>
      <c r="B1866" s="5"/>
      <c r="C1866" s="5"/>
      <c r="D1866" s="5" t="s">
        <v>889</v>
      </c>
      <c r="E1866" s="5"/>
      <c r="F1866" s="13" t="s">
        <v>445</v>
      </c>
      <c r="G1866" s="12">
        <v>1500</v>
      </c>
      <c r="H1866" s="111">
        <v>1500</v>
      </c>
    </row>
    <row r="1867" spans="1:8" s="4" customFormat="1" ht="38.25">
      <c r="A1867" s="5"/>
      <c r="B1867" s="5"/>
      <c r="C1867" s="5"/>
      <c r="D1867" s="5" t="s">
        <v>1018</v>
      </c>
      <c r="E1867" s="5"/>
      <c r="F1867" s="13" t="s">
        <v>512</v>
      </c>
      <c r="G1867" s="12">
        <v>2311</v>
      </c>
      <c r="H1867" s="111">
        <v>2310.3429999999998</v>
      </c>
    </row>
    <row r="1868" spans="1:8" s="4" customFormat="1" ht="12.75">
      <c r="A1868" s="5"/>
      <c r="B1868" s="5"/>
      <c r="C1868" s="5"/>
      <c r="D1868" s="5" t="s">
        <v>1098</v>
      </c>
      <c r="E1868" s="5"/>
      <c r="F1868" s="13" t="s">
        <v>446</v>
      </c>
      <c r="G1868" s="12">
        <v>230</v>
      </c>
      <c r="H1868" s="111">
        <v>230</v>
      </c>
    </row>
    <row r="1869" spans="1:8" s="4" customFormat="1" ht="25.5">
      <c r="A1869" s="5"/>
      <c r="B1869" s="5"/>
      <c r="C1869" s="5"/>
      <c r="D1869" s="5" t="s">
        <v>969</v>
      </c>
      <c r="E1869" s="5"/>
      <c r="F1869" s="13" t="s">
        <v>449</v>
      </c>
      <c r="G1869" s="12">
        <v>56</v>
      </c>
      <c r="H1869" s="111">
        <v>56</v>
      </c>
    </row>
    <row r="1870" spans="1:8" s="4" customFormat="1" ht="25.5">
      <c r="A1870" s="107"/>
      <c r="B1870" s="107"/>
      <c r="C1870" s="107" t="s">
        <v>921</v>
      </c>
      <c r="D1870" s="107"/>
      <c r="E1870" s="107"/>
      <c r="F1870" s="108" t="s">
        <v>1886</v>
      </c>
      <c r="G1870" s="109">
        <v>12656</v>
      </c>
      <c r="H1870" s="110">
        <v>12655.92</v>
      </c>
    </row>
    <row r="1871" spans="1:8" s="4" customFormat="1" ht="25.5">
      <c r="A1871" s="5"/>
      <c r="B1871" s="5"/>
      <c r="C1871" s="5"/>
      <c r="D1871" s="5" t="s">
        <v>899</v>
      </c>
      <c r="E1871" s="5"/>
      <c r="F1871" s="13" t="s">
        <v>2072</v>
      </c>
      <c r="G1871" s="12">
        <v>11340</v>
      </c>
      <c r="H1871" s="111">
        <v>11340</v>
      </c>
    </row>
    <row r="1872" spans="1:8" s="4" customFormat="1" ht="25.5">
      <c r="A1872" s="5"/>
      <c r="B1872" s="5"/>
      <c r="C1872" s="5"/>
      <c r="D1872" s="5" t="s">
        <v>418</v>
      </c>
      <c r="E1872" s="5"/>
      <c r="F1872" s="13" t="s">
        <v>2073</v>
      </c>
      <c r="G1872" s="12">
        <v>1316</v>
      </c>
      <c r="H1872" s="111">
        <v>1315.92</v>
      </c>
    </row>
    <row r="1873" spans="1:8" s="4" customFormat="1" ht="12.75">
      <c r="A1873" s="5"/>
      <c r="B1873" s="5"/>
      <c r="C1873" s="5"/>
      <c r="D1873" s="5"/>
      <c r="E1873" s="5" t="s">
        <v>1018</v>
      </c>
      <c r="F1873" s="13" t="s">
        <v>663</v>
      </c>
      <c r="G1873" s="12">
        <v>1316</v>
      </c>
      <c r="H1873" s="111">
        <v>1315.92</v>
      </c>
    </row>
    <row r="1874" spans="1:8" s="4" customFormat="1" ht="25.5">
      <c r="A1874" s="107"/>
      <c r="B1874" s="107"/>
      <c r="C1874" s="107" t="s">
        <v>440</v>
      </c>
      <c r="D1874" s="107"/>
      <c r="E1874" s="107"/>
      <c r="F1874" s="108" t="s">
        <v>441</v>
      </c>
      <c r="G1874" s="109">
        <v>968696</v>
      </c>
      <c r="H1874" s="110">
        <v>933764.04720000003</v>
      </c>
    </row>
    <row r="1875" spans="1:8" s="4" customFormat="1" ht="25.5">
      <c r="A1875" s="5"/>
      <c r="B1875" s="5"/>
      <c r="C1875" s="5"/>
      <c r="D1875" s="5" t="s">
        <v>878</v>
      </c>
      <c r="E1875" s="5"/>
      <c r="F1875" s="13" t="s">
        <v>421</v>
      </c>
      <c r="G1875" s="12">
        <v>309282</v>
      </c>
      <c r="H1875" s="111">
        <v>308903.00510000001</v>
      </c>
    </row>
    <row r="1876" spans="1:8" s="4" customFormat="1" ht="12.75">
      <c r="A1876" s="5"/>
      <c r="B1876" s="5"/>
      <c r="C1876" s="5"/>
      <c r="D1876" s="5" t="s">
        <v>891</v>
      </c>
      <c r="E1876" s="5"/>
      <c r="F1876" s="13" t="s">
        <v>1073</v>
      </c>
      <c r="G1876" s="12">
        <v>12015</v>
      </c>
      <c r="H1876" s="111">
        <v>12004</v>
      </c>
    </row>
    <row r="1877" spans="1:8" s="4" customFormat="1" ht="38.25">
      <c r="A1877" s="5"/>
      <c r="B1877" s="5"/>
      <c r="C1877" s="5"/>
      <c r="D1877" s="5" t="s">
        <v>966</v>
      </c>
      <c r="E1877" s="5"/>
      <c r="F1877" s="13" t="s">
        <v>168</v>
      </c>
      <c r="G1877" s="12">
        <v>531865</v>
      </c>
      <c r="H1877" s="111">
        <v>510983.6298</v>
      </c>
    </row>
    <row r="1878" spans="1:8" s="4" customFormat="1" ht="25.5">
      <c r="A1878" s="5"/>
      <c r="B1878" s="5"/>
      <c r="C1878" s="5"/>
      <c r="D1878" s="5" t="s">
        <v>418</v>
      </c>
      <c r="E1878" s="5"/>
      <c r="F1878" s="13" t="s">
        <v>2077</v>
      </c>
      <c r="G1878" s="12">
        <v>108534</v>
      </c>
      <c r="H1878" s="111">
        <v>94873.412299999996</v>
      </c>
    </row>
    <row r="1879" spans="1:8" s="4" customFormat="1" ht="12.75">
      <c r="A1879" s="5"/>
      <c r="B1879" s="5"/>
      <c r="C1879" s="5"/>
      <c r="D1879" s="5"/>
      <c r="E1879" s="5" t="s">
        <v>1018</v>
      </c>
      <c r="F1879" s="13" t="s">
        <v>663</v>
      </c>
      <c r="G1879" s="12">
        <v>97235</v>
      </c>
      <c r="H1879" s="111">
        <v>85659.323999999993</v>
      </c>
    </row>
    <row r="1880" spans="1:8" s="4" customFormat="1" ht="12.75">
      <c r="A1880" s="5"/>
      <c r="B1880" s="5"/>
      <c r="C1880" s="5"/>
      <c r="D1880" s="5"/>
      <c r="E1880" s="5" t="s">
        <v>1048</v>
      </c>
      <c r="F1880" s="13" t="s">
        <v>1143</v>
      </c>
      <c r="G1880" s="12">
        <v>11299</v>
      </c>
      <c r="H1880" s="111">
        <v>9214.0882999999994</v>
      </c>
    </row>
    <row r="1881" spans="1:8" s="4" customFormat="1" ht="25.5">
      <c r="A1881" s="5"/>
      <c r="B1881" s="5"/>
      <c r="C1881" s="5"/>
      <c r="D1881" s="5" t="s">
        <v>927</v>
      </c>
      <c r="E1881" s="5"/>
      <c r="F1881" s="13" t="s">
        <v>928</v>
      </c>
      <c r="G1881" s="12">
        <v>7000</v>
      </c>
      <c r="H1881" s="111">
        <v>7000</v>
      </c>
    </row>
    <row r="1882" spans="1:8" s="4" customFormat="1" ht="25.5">
      <c r="A1882" s="107"/>
      <c r="B1882" s="107"/>
      <c r="C1882" s="107" t="s">
        <v>731</v>
      </c>
      <c r="D1882" s="107"/>
      <c r="E1882" s="107"/>
      <c r="F1882" s="108" t="s">
        <v>732</v>
      </c>
      <c r="G1882" s="109">
        <v>82272.600000000006</v>
      </c>
      <c r="H1882" s="110">
        <v>81473.689799999993</v>
      </c>
    </row>
    <row r="1883" spans="1:8" s="4" customFormat="1" ht="12.75">
      <c r="A1883" s="5"/>
      <c r="B1883" s="5"/>
      <c r="C1883" s="5"/>
      <c r="D1883" s="5" t="s">
        <v>1013</v>
      </c>
      <c r="E1883" s="5"/>
      <c r="F1883" s="13" t="s">
        <v>434</v>
      </c>
      <c r="G1883" s="12">
        <v>82272.600000000006</v>
      </c>
      <c r="H1883" s="111">
        <v>81473.689799999993</v>
      </c>
    </row>
    <row r="1884" spans="1:8" s="4" customFormat="1" ht="25.5">
      <c r="A1884" s="107"/>
      <c r="B1884" s="107"/>
      <c r="C1884" s="107" t="s">
        <v>733</v>
      </c>
      <c r="D1884" s="107"/>
      <c r="E1884" s="107"/>
      <c r="F1884" s="108" t="s">
        <v>734</v>
      </c>
      <c r="G1884" s="109">
        <v>164201</v>
      </c>
      <c r="H1884" s="110">
        <v>159130.8412</v>
      </c>
    </row>
    <row r="1885" spans="1:8" s="4" customFormat="1" ht="12.75">
      <c r="A1885" s="5"/>
      <c r="B1885" s="5"/>
      <c r="C1885" s="5"/>
      <c r="D1885" s="5" t="s">
        <v>1013</v>
      </c>
      <c r="E1885" s="5"/>
      <c r="F1885" s="13" t="s">
        <v>434</v>
      </c>
      <c r="G1885" s="12">
        <v>164201</v>
      </c>
      <c r="H1885" s="111">
        <v>159130.8412</v>
      </c>
    </row>
    <row r="1886" spans="1:8" s="4" customFormat="1" ht="38.25">
      <c r="A1886" s="107"/>
      <c r="B1886" s="107"/>
      <c r="C1886" s="107" t="s">
        <v>689</v>
      </c>
      <c r="D1886" s="107"/>
      <c r="E1886" s="107"/>
      <c r="F1886" s="108" t="s">
        <v>735</v>
      </c>
      <c r="G1886" s="109">
        <v>78147</v>
      </c>
      <c r="H1886" s="110">
        <v>77829.573000000004</v>
      </c>
    </row>
    <row r="1887" spans="1:8" s="4" customFormat="1" ht="12.75">
      <c r="A1887" s="5"/>
      <c r="B1887" s="5"/>
      <c r="C1887" s="5"/>
      <c r="D1887" s="5" t="s">
        <v>1013</v>
      </c>
      <c r="E1887" s="5"/>
      <c r="F1887" s="13" t="s">
        <v>434</v>
      </c>
      <c r="G1887" s="12">
        <v>78147</v>
      </c>
      <c r="H1887" s="111">
        <v>77829.573000000004</v>
      </c>
    </row>
    <row r="1888" spans="1:8" s="4" customFormat="1" ht="12.75">
      <c r="A1888" s="107"/>
      <c r="B1888" s="107"/>
      <c r="C1888" s="107" t="s">
        <v>442</v>
      </c>
      <c r="D1888" s="107"/>
      <c r="E1888" s="107"/>
      <c r="F1888" s="108" t="s">
        <v>443</v>
      </c>
      <c r="G1888" s="109">
        <v>1368282.3</v>
      </c>
      <c r="H1888" s="110">
        <v>1361205.8339</v>
      </c>
    </row>
    <row r="1889" spans="1:8" s="4" customFormat="1" ht="25.5">
      <c r="A1889" s="5"/>
      <c r="B1889" s="5"/>
      <c r="C1889" s="5"/>
      <c r="D1889" s="5" t="s">
        <v>878</v>
      </c>
      <c r="E1889" s="5"/>
      <c r="F1889" s="13" t="s">
        <v>444</v>
      </c>
      <c r="G1889" s="12">
        <v>542464.6</v>
      </c>
      <c r="H1889" s="111">
        <v>541322.53760000004</v>
      </c>
    </row>
    <row r="1890" spans="1:8" s="4" customFormat="1" ht="12.75">
      <c r="A1890" s="5"/>
      <c r="B1890" s="5"/>
      <c r="C1890" s="5"/>
      <c r="D1890" s="5" t="s">
        <v>887</v>
      </c>
      <c r="E1890" s="5"/>
      <c r="F1890" s="13" t="s">
        <v>1073</v>
      </c>
      <c r="G1890" s="12">
        <v>64107.5</v>
      </c>
      <c r="H1890" s="111">
        <v>64089.372000000003</v>
      </c>
    </row>
    <row r="1891" spans="1:8" s="4" customFormat="1" ht="25.5">
      <c r="A1891" s="5"/>
      <c r="B1891" s="5"/>
      <c r="C1891" s="5"/>
      <c r="D1891" s="5" t="s">
        <v>889</v>
      </c>
      <c r="E1891" s="5"/>
      <c r="F1891" s="13" t="s">
        <v>445</v>
      </c>
      <c r="G1891" s="12">
        <v>61891</v>
      </c>
      <c r="H1891" s="111">
        <v>61531.510600000001</v>
      </c>
    </row>
    <row r="1892" spans="1:8" s="4" customFormat="1" ht="12.75">
      <c r="A1892" s="5"/>
      <c r="B1892" s="5"/>
      <c r="C1892" s="5"/>
      <c r="D1892" s="5" t="s">
        <v>891</v>
      </c>
      <c r="E1892" s="5"/>
      <c r="F1892" s="13" t="s">
        <v>437</v>
      </c>
      <c r="G1892" s="12">
        <v>43580</v>
      </c>
      <c r="H1892" s="111">
        <v>41175.351199999997</v>
      </c>
    </row>
    <row r="1893" spans="1:8" s="4" customFormat="1" ht="12.75">
      <c r="A1893" s="5"/>
      <c r="B1893" s="5"/>
      <c r="C1893" s="5"/>
      <c r="D1893" s="5" t="s">
        <v>1038</v>
      </c>
      <c r="E1893" s="5"/>
      <c r="F1893" s="13" t="s">
        <v>446</v>
      </c>
      <c r="G1893" s="12">
        <v>123541</v>
      </c>
      <c r="H1893" s="111">
        <v>123311.33530000001</v>
      </c>
    </row>
    <row r="1894" spans="1:8" s="4" customFormat="1" ht="38.25">
      <c r="A1894" s="5"/>
      <c r="B1894" s="5"/>
      <c r="C1894" s="5"/>
      <c r="D1894" s="5" t="s">
        <v>966</v>
      </c>
      <c r="E1894" s="5"/>
      <c r="F1894" s="13" t="s">
        <v>447</v>
      </c>
      <c r="G1894" s="12">
        <v>121303</v>
      </c>
      <c r="H1894" s="111">
        <v>120439.7694</v>
      </c>
    </row>
    <row r="1895" spans="1:8" s="4" customFormat="1" ht="25.5">
      <c r="A1895" s="5"/>
      <c r="B1895" s="5"/>
      <c r="C1895" s="5"/>
      <c r="D1895" s="5" t="s">
        <v>953</v>
      </c>
      <c r="E1895" s="5"/>
      <c r="F1895" s="13" t="s">
        <v>448</v>
      </c>
      <c r="G1895" s="12">
        <v>312520</v>
      </c>
      <c r="H1895" s="111">
        <v>310795.75410000002</v>
      </c>
    </row>
    <row r="1896" spans="1:8" s="4" customFormat="1" ht="25.5">
      <c r="A1896" s="5"/>
      <c r="B1896" s="5"/>
      <c r="C1896" s="5"/>
      <c r="D1896" s="5" t="s">
        <v>1013</v>
      </c>
      <c r="E1896" s="5"/>
      <c r="F1896" s="13" t="s">
        <v>449</v>
      </c>
      <c r="G1896" s="12">
        <v>22033.3</v>
      </c>
      <c r="H1896" s="111">
        <v>21719.7847</v>
      </c>
    </row>
    <row r="1897" spans="1:8" s="4" customFormat="1" ht="51">
      <c r="A1897" s="5"/>
      <c r="B1897" s="5"/>
      <c r="C1897" s="5"/>
      <c r="D1897" s="5" t="s">
        <v>904</v>
      </c>
      <c r="E1897" s="5"/>
      <c r="F1897" s="13" t="s">
        <v>935</v>
      </c>
      <c r="G1897" s="12">
        <v>4853</v>
      </c>
      <c r="H1897" s="111">
        <v>4853</v>
      </c>
    </row>
    <row r="1898" spans="1:8" s="4" customFormat="1" ht="25.5">
      <c r="A1898" s="5"/>
      <c r="B1898" s="5"/>
      <c r="C1898" s="5"/>
      <c r="D1898" s="5" t="s">
        <v>927</v>
      </c>
      <c r="E1898" s="5"/>
      <c r="F1898" s="13" t="s">
        <v>928</v>
      </c>
      <c r="G1898" s="12">
        <v>71988.899999999994</v>
      </c>
      <c r="H1898" s="111">
        <v>71967.418900000004</v>
      </c>
    </row>
    <row r="1899" spans="1:8" s="4" customFormat="1" ht="25.5">
      <c r="A1899" s="107"/>
      <c r="B1899" s="107"/>
      <c r="C1899" s="107" t="s">
        <v>450</v>
      </c>
      <c r="D1899" s="107"/>
      <c r="E1899" s="107"/>
      <c r="F1899" s="108" t="s">
        <v>451</v>
      </c>
      <c r="G1899" s="109">
        <v>2062838.2</v>
      </c>
      <c r="H1899" s="110">
        <v>2011103.0233</v>
      </c>
    </row>
    <row r="1900" spans="1:8" s="4" customFormat="1" ht="25.5">
      <c r="A1900" s="5"/>
      <c r="B1900" s="5"/>
      <c r="C1900" s="5"/>
      <c r="D1900" s="5" t="s">
        <v>878</v>
      </c>
      <c r="E1900" s="5"/>
      <c r="F1900" s="13" t="s">
        <v>452</v>
      </c>
      <c r="G1900" s="12">
        <v>1173011.3</v>
      </c>
      <c r="H1900" s="111">
        <v>1171463.8374000001</v>
      </c>
    </row>
    <row r="1901" spans="1:8" s="4" customFormat="1" ht="12.75">
      <c r="A1901" s="5"/>
      <c r="B1901" s="5"/>
      <c r="C1901" s="5"/>
      <c r="D1901" s="5" t="s">
        <v>885</v>
      </c>
      <c r="E1901" s="5"/>
      <c r="F1901" s="13" t="s">
        <v>911</v>
      </c>
      <c r="G1901" s="12">
        <v>7375</v>
      </c>
      <c r="H1901" s="111">
        <v>6741.4885000000004</v>
      </c>
    </row>
    <row r="1902" spans="1:8" s="4" customFormat="1" ht="12.75">
      <c r="A1902" s="5"/>
      <c r="B1902" s="5"/>
      <c r="C1902" s="5"/>
      <c r="D1902" s="5" t="s">
        <v>887</v>
      </c>
      <c r="E1902" s="5"/>
      <c r="F1902" s="13" t="s">
        <v>1073</v>
      </c>
      <c r="G1902" s="12">
        <v>34958.199999999997</v>
      </c>
      <c r="H1902" s="111">
        <v>33871.881000000001</v>
      </c>
    </row>
    <row r="1903" spans="1:8" s="4" customFormat="1" ht="25.5">
      <c r="A1903" s="5"/>
      <c r="B1903" s="5"/>
      <c r="C1903" s="5"/>
      <c r="D1903" s="5" t="s">
        <v>889</v>
      </c>
      <c r="E1903" s="5"/>
      <c r="F1903" s="13" t="s">
        <v>445</v>
      </c>
      <c r="G1903" s="12">
        <v>76317.5</v>
      </c>
      <c r="H1903" s="111">
        <v>75996.693299999999</v>
      </c>
    </row>
    <row r="1904" spans="1:8" s="4" customFormat="1" ht="12.75">
      <c r="A1904" s="5"/>
      <c r="B1904" s="5"/>
      <c r="C1904" s="5"/>
      <c r="D1904" s="5" t="s">
        <v>891</v>
      </c>
      <c r="E1904" s="5"/>
      <c r="F1904" s="13" t="s">
        <v>437</v>
      </c>
      <c r="G1904" s="12">
        <v>5456</v>
      </c>
      <c r="H1904" s="111">
        <v>5384.0360000000001</v>
      </c>
    </row>
    <row r="1905" spans="1:8" s="4" customFormat="1" ht="12.75">
      <c r="A1905" s="5"/>
      <c r="B1905" s="5"/>
      <c r="C1905" s="5"/>
      <c r="D1905" s="5" t="s">
        <v>1038</v>
      </c>
      <c r="E1905" s="5"/>
      <c r="F1905" s="13" t="s">
        <v>446</v>
      </c>
      <c r="G1905" s="12">
        <v>86680</v>
      </c>
      <c r="H1905" s="111">
        <v>86509.467399999994</v>
      </c>
    </row>
    <row r="1906" spans="1:8" s="4" customFormat="1" ht="38.25">
      <c r="A1906" s="5"/>
      <c r="B1906" s="5"/>
      <c r="C1906" s="5"/>
      <c r="D1906" s="5" t="s">
        <v>966</v>
      </c>
      <c r="E1906" s="5"/>
      <c r="F1906" s="13" t="s">
        <v>447</v>
      </c>
      <c r="G1906" s="12">
        <v>44073</v>
      </c>
      <c r="H1906" s="111">
        <v>42607.205999999998</v>
      </c>
    </row>
    <row r="1907" spans="1:8" s="4" customFormat="1" ht="25.5">
      <c r="A1907" s="5"/>
      <c r="B1907" s="5"/>
      <c r="C1907" s="5"/>
      <c r="D1907" s="5" t="s">
        <v>953</v>
      </c>
      <c r="E1907" s="5"/>
      <c r="F1907" s="13" t="s">
        <v>2072</v>
      </c>
      <c r="G1907" s="12">
        <v>416965.2</v>
      </c>
      <c r="H1907" s="111">
        <v>373879.39</v>
      </c>
    </row>
    <row r="1908" spans="1:8" s="4" customFormat="1" ht="25.5">
      <c r="A1908" s="5"/>
      <c r="B1908" s="5"/>
      <c r="C1908" s="5"/>
      <c r="D1908" s="5" t="s">
        <v>1018</v>
      </c>
      <c r="E1908" s="5"/>
      <c r="F1908" s="13" t="s">
        <v>448</v>
      </c>
      <c r="G1908" s="12">
        <v>38319</v>
      </c>
      <c r="H1908" s="111">
        <v>37980.805</v>
      </c>
    </row>
    <row r="1909" spans="1:8" s="4" customFormat="1" ht="25.5">
      <c r="A1909" s="5"/>
      <c r="B1909" s="5"/>
      <c r="C1909" s="5"/>
      <c r="D1909" s="5" t="s">
        <v>1098</v>
      </c>
      <c r="E1909" s="5"/>
      <c r="F1909" s="13" t="s">
        <v>449</v>
      </c>
      <c r="G1909" s="12">
        <v>28440</v>
      </c>
      <c r="H1909" s="111">
        <v>28436.856</v>
      </c>
    </row>
    <row r="1910" spans="1:8" s="4" customFormat="1" ht="25.5">
      <c r="A1910" s="5"/>
      <c r="B1910" s="5"/>
      <c r="C1910" s="5"/>
      <c r="D1910" s="5" t="s">
        <v>418</v>
      </c>
      <c r="E1910" s="5"/>
      <c r="F1910" s="13" t="s">
        <v>2073</v>
      </c>
      <c r="G1910" s="12">
        <v>98432.8</v>
      </c>
      <c r="H1910" s="111">
        <v>95421.162599999996</v>
      </c>
    </row>
    <row r="1911" spans="1:8" s="4" customFormat="1" ht="12.75">
      <c r="A1911" s="5"/>
      <c r="B1911" s="5"/>
      <c r="C1911" s="5"/>
      <c r="D1911" s="5"/>
      <c r="E1911" s="5" t="s">
        <v>1018</v>
      </c>
      <c r="F1911" s="13" t="s">
        <v>663</v>
      </c>
      <c r="G1911" s="12">
        <v>98432.8</v>
      </c>
      <c r="H1911" s="111">
        <v>95421.162599999996</v>
      </c>
    </row>
    <row r="1912" spans="1:8" s="4" customFormat="1" ht="25.5">
      <c r="A1912" s="5"/>
      <c r="B1912" s="5"/>
      <c r="C1912" s="5"/>
      <c r="D1912" s="5" t="s">
        <v>927</v>
      </c>
      <c r="E1912" s="5"/>
      <c r="F1912" s="13" t="s">
        <v>928</v>
      </c>
      <c r="G1912" s="12">
        <v>52810.2</v>
      </c>
      <c r="H1912" s="111">
        <v>52810.2</v>
      </c>
    </row>
    <row r="1913" spans="1:8" s="4" customFormat="1" ht="25.5">
      <c r="A1913" s="107"/>
      <c r="B1913" s="107"/>
      <c r="C1913" s="107" t="s">
        <v>453</v>
      </c>
      <c r="D1913" s="107"/>
      <c r="E1913" s="107"/>
      <c r="F1913" s="108" t="s">
        <v>454</v>
      </c>
      <c r="G1913" s="109">
        <v>189412</v>
      </c>
      <c r="H1913" s="110">
        <v>178332.01939999999</v>
      </c>
    </row>
    <row r="1914" spans="1:8" s="4" customFormat="1" ht="25.5">
      <c r="A1914" s="5"/>
      <c r="B1914" s="5"/>
      <c r="C1914" s="5"/>
      <c r="D1914" s="5" t="s">
        <v>889</v>
      </c>
      <c r="E1914" s="5"/>
      <c r="F1914" s="13" t="s">
        <v>445</v>
      </c>
      <c r="G1914" s="12">
        <v>6531</v>
      </c>
      <c r="H1914" s="111">
        <v>6495</v>
      </c>
    </row>
    <row r="1915" spans="1:8" s="4" customFormat="1" ht="12.75">
      <c r="A1915" s="5"/>
      <c r="B1915" s="5"/>
      <c r="C1915" s="5"/>
      <c r="D1915" s="5" t="s">
        <v>891</v>
      </c>
      <c r="E1915" s="5"/>
      <c r="F1915" s="13" t="s">
        <v>437</v>
      </c>
      <c r="G1915" s="12">
        <v>1290</v>
      </c>
      <c r="H1915" s="111">
        <v>1288</v>
      </c>
    </row>
    <row r="1916" spans="1:8" s="4" customFormat="1" ht="12.75">
      <c r="A1916" s="5"/>
      <c r="B1916" s="5"/>
      <c r="C1916" s="5"/>
      <c r="D1916" s="5" t="s">
        <v>1038</v>
      </c>
      <c r="E1916" s="5"/>
      <c r="F1916" s="13" t="s">
        <v>446</v>
      </c>
      <c r="G1916" s="12">
        <v>27007</v>
      </c>
      <c r="H1916" s="111">
        <v>27003.780599999998</v>
      </c>
    </row>
    <row r="1917" spans="1:8" s="4" customFormat="1" ht="38.25">
      <c r="A1917" s="5"/>
      <c r="B1917" s="5"/>
      <c r="C1917" s="5"/>
      <c r="D1917" s="5" t="s">
        <v>966</v>
      </c>
      <c r="E1917" s="5"/>
      <c r="F1917" s="13" t="s">
        <v>447</v>
      </c>
      <c r="G1917" s="12">
        <v>4820</v>
      </c>
      <c r="H1917" s="111">
        <v>4820</v>
      </c>
    </row>
    <row r="1918" spans="1:8" s="4" customFormat="1" ht="25.5">
      <c r="A1918" s="5"/>
      <c r="B1918" s="5"/>
      <c r="C1918" s="5"/>
      <c r="D1918" s="5" t="s">
        <v>953</v>
      </c>
      <c r="E1918" s="5"/>
      <c r="F1918" s="13" t="s">
        <v>2072</v>
      </c>
      <c r="G1918" s="12">
        <v>125074.5</v>
      </c>
      <c r="H1918" s="111">
        <v>114812.133</v>
      </c>
    </row>
    <row r="1919" spans="1:8" s="4" customFormat="1" ht="25.5">
      <c r="A1919" s="5"/>
      <c r="B1919" s="5"/>
      <c r="C1919" s="5"/>
      <c r="D1919" s="5" t="s">
        <v>1098</v>
      </c>
      <c r="E1919" s="5"/>
      <c r="F1919" s="13" t="s">
        <v>449</v>
      </c>
      <c r="G1919" s="12">
        <v>2002</v>
      </c>
      <c r="H1919" s="111">
        <v>2001.039</v>
      </c>
    </row>
    <row r="1920" spans="1:8" s="4" customFormat="1" ht="25.5">
      <c r="A1920" s="5"/>
      <c r="B1920" s="5"/>
      <c r="C1920" s="5"/>
      <c r="D1920" s="5" t="s">
        <v>418</v>
      </c>
      <c r="E1920" s="5"/>
      <c r="F1920" s="13" t="s">
        <v>2073</v>
      </c>
      <c r="G1920" s="12">
        <v>22687.5</v>
      </c>
      <c r="H1920" s="111">
        <v>21912.066800000001</v>
      </c>
    </row>
    <row r="1921" spans="1:8" s="4" customFormat="1" ht="12.75">
      <c r="A1921" s="5"/>
      <c r="B1921" s="5"/>
      <c r="C1921" s="5"/>
      <c r="D1921" s="5"/>
      <c r="E1921" s="5" t="s">
        <v>1018</v>
      </c>
      <c r="F1921" s="13" t="s">
        <v>663</v>
      </c>
      <c r="G1921" s="12">
        <v>22687.5</v>
      </c>
      <c r="H1921" s="111">
        <v>21912.066800000001</v>
      </c>
    </row>
    <row r="1922" spans="1:8" s="4" customFormat="1" ht="38.25">
      <c r="A1922" s="107"/>
      <c r="B1922" s="107"/>
      <c r="C1922" s="107" t="s">
        <v>1070</v>
      </c>
      <c r="D1922" s="107"/>
      <c r="E1922" s="107"/>
      <c r="F1922" s="108" t="s">
        <v>1071</v>
      </c>
      <c r="G1922" s="109">
        <v>1014101.7</v>
      </c>
      <c r="H1922" s="110">
        <v>985672.01969999995</v>
      </c>
    </row>
    <row r="1923" spans="1:8" s="4" customFormat="1" ht="25.5">
      <c r="A1923" s="5"/>
      <c r="B1923" s="5"/>
      <c r="C1923" s="5"/>
      <c r="D1923" s="5" t="s">
        <v>899</v>
      </c>
      <c r="E1923" s="5"/>
      <c r="F1923" s="13" t="s">
        <v>2072</v>
      </c>
      <c r="G1923" s="12">
        <v>840800.7</v>
      </c>
      <c r="H1923" s="111">
        <v>818147.35800000001</v>
      </c>
    </row>
    <row r="1924" spans="1:8" s="4" customFormat="1" ht="25.5">
      <c r="A1924" s="5"/>
      <c r="B1924" s="5"/>
      <c r="C1924" s="5"/>
      <c r="D1924" s="5" t="s">
        <v>418</v>
      </c>
      <c r="E1924" s="5"/>
      <c r="F1924" s="13" t="s">
        <v>2073</v>
      </c>
      <c r="G1924" s="12">
        <v>173301</v>
      </c>
      <c r="H1924" s="111">
        <v>167524.6617</v>
      </c>
    </row>
    <row r="1925" spans="1:8" s="4" customFormat="1" ht="12.75">
      <c r="A1925" s="5"/>
      <c r="B1925" s="5"/>
      <c r="C1925" s="5"/>
      <c r="D1925" s="5"/>
      <c r="E1925" s="5" t="s">
        <v>1018</v>
      </c>
      <c r="F1925" s="13" t="s">
        <v>663</v>
      </c>
      <c r="G1925" s="12">
        <v>172062</v>
      </c>
      <c r="H1925" s="111">
        <v>166285.78270000001</v>
      </c>
    </row>
    <row r="1926" spans="1:8" s="4" customFormat="1" ht="12.75">
      <c r="A1926" s="5"/>
      <c r="B1926" s="5"/>
      <c r="C1926" s="5"/>
      <c r="D1926" s="5"/>
      <c r="E1926" s="5" t="s">
        <v>1048</v>
      </c>
      <c r="F1926" s="13" t="s">
        <v>1143</v>
      </c>
      <c r="G1926" s="12">
        <v>1239</v>
      </c>
      <c r="H1926" s="111">
        <v>1238.8789999999999</v>
      </c>
    </row>
    <row r="1927" spans="1:8" s="4" customFormat="1" ht="25.5">
      <c r="A1927" s="107"/>
      <c r="B1927" s="107"/>
      <c r="C1927" s="107" t="s">
        <v>455</v>
      </c>
      <c r="D1927" s="107"/>
      <c r="E1927" s="107"/>
      <c r="F1927" s="108" t="s">
        <v>456</v>
      </c>
      <c r="G1927" s="109">
        <v>272077.3</v>
      </c>
      <c r="H1927" s="110">
        <v>212849.9284</v>
      </c>
    </row>
    <row r="1928" spans="1:8" s="4" customFormat="1" ht="38.25">
      <c r="A1928" s="5"/>
      <c r="B1928" s="5"/>
      <c r="C1928" s="5"/>
      <c r="D1928" s="5" t="s">
        <v>878</v>
      </c>
      <c r="E1928" s="5"/>
      <c r="F1928" s="13" t="s">
        <v>457</v>
      </c>
      <c r="G1928" s="12">
        <v>195575.9</v>
      </c>
      <c r="H1928" s="111">
        <v>194694.8186</v>
      </c>
    </row>
    <row r="1929" spans="1:8" s="4" customFormat="1" ht="12.75">
      <c r="A1929" s="5"/>
      <c r="B1929" s="5"/>
      <c r="C1929" s="5"/>
      <c r="D1929" s="5" t="s">
        <v>887</v>
      </c>
      <c r="E1929" s="5"/>
      <c r="F1929" s="13" t="s">
        <v>1073</v>
      </c>
      <c r="G1929" s="12">
        <v>7170.9</v>
      </c>
      <c r="H1929" s="111">
        <v>7170.5919999999996</v>
      </c>
    </row>
    <row r="1930" spans="1:8" s="4" customFormat="1" ht="25.5">
      <c r="A1930" s="5"/>
      <c r="B1930" s="5"/>
      <c r="C1930" s="5"/>
      <c r="D1930" s="5" t="s">
        <v>899</v>
      </c>
      <c r="E1930" s="5"/>
      <c r="F1930" s="13" t="s">
        <v>2072</v>
      </c>
      <c r="G1930" s="12">
        <v>62251</v>
      </c>
      <c r="H1930" s="111">
        <v>6124.5720000000001</v>
      </c>
    </row>
    <row r="1931" spans="1:8" s="4" customFormat="1" ht="25.5">
      <c r="A1931" s="5"/>
      <c r="B1931" s="5"/>
      <c r="C1931" s="5"/>
      <c r="D1931" s="5" t="s">
        <v>418</v>
      </c>
      <c r="E1931" s="5"/>
      <c r="F1931" s="13" t="s">
        <v>2073</v>
      </c>
      <c r="G1931" s="12">
        <v>6452.9</v>
      </c>
      <c r="H1931" s="111">
        <v>4233.3459000000003</v>
      </c>
    </row>
    <row r="1932" spans="1:8" s="4" customFormat="1" ht="12.75">
      <c r="A1932" s="5"/>
      <c r="B1932" s="5"/>
      <c r="C1932" s="5"/>
      <c r="D1932" s="5"/>
      <c r="E1932" s="5" t="s">
        <v>1018</v>
      </c>
      <c r="F1932" s="13" t="s">
        <v>663</v>
      </c>
      <c r="G1932" s="12">
        <v>6428</v>
      </c>
      <c r="H1932" s="111">
        <v>4208.5059000000001</v>
      </c>
    </row>
    <row r="1933" spans="1:8" s="4" customFormat="1" ht="12.75">
      <c r="A1933" s="5"/>
      <c r="B1933" s="5"/>
      <c r="C1933" s="5"/>
      <c r="D1933" s="5"/>
      <c r="E1933" s="5" t="s">
        <v>1048</v>
      </c>
      <c r="F1933" s="13" t="s">
        <v>1143</v>
      </c>
      <c r="G1933" s="12">
        <v>24.9</v>
      </c>
      <c r="H1933" s="111">
        <v>24.84</v>
      </c>
    </row>
    <row r="1934" spans="1:8" s="4" customFormat="1" ht="38.25">
      <c r="A1934" s="5"/>
      <c r="B1934" s="5"/>
      <c r="C1934" s="5"/>
      <c r="D1934" s="5" t="s">
        <v>929</v>
      </c>
      <c r="E1934" s="5"/>
      <c r="F1934" s="13" t="s">
        <v>930</v>
      </c>
      <c r="G1934" s="12">
        <v>626.6</v>
      </c>
      <c r="H1934" s="111">
        <v>626.6</v>
      </c>
    </row>
    <row r="1935" spans="1:8" s="4" customFormat="1" ht="12.75">
      <c r="A1935" s="103"/>
      <c r="B1935" s="103" t="s">
        <v>1165</v>
      </c>
      <c r="C1935" s="103"/>
      <c r="D1935" s="103"/>
      <c r="E1935" s="103"/>
      <c r="F1935" s="104" t="s">
        <v>458</v>
      </c>
      <c r="G1935" s="105">
        <v>78010329.099999994</v>
      </c>
      <c r="H1935" s="106">
        <v>76791697.654599994</v>
      </c>
    </row>
    <row r="1936" spans="1:8" s="4" customFormat="1" ht="25.5">
      <c r="A1936" s="107"/>
      <c r="B1936" s="107"/>
      <c r="C1936" s="107" t="s">
        <v>698</v>
      </c>
      <c r="D1936" s="107"/>
      <c r="E1936" s="107"/>
      <c r="F1936" s="108" t="s">
        <v>699</v>
      </c>
      <c r="G1936" s="109">
        <v>47056290</v>
      </c>
      <c r="H1936" s="110">
        <v>46341169.452399999</v>
      </c>
    </row>
    <row r="1937" spans="1:8" s="4" customFormat="1" ht="25.5">
      <c r="A1937" s="5"/>
      <c r="B1937" s="5"/>
      <c r="C1937" s="5"/>
      <c r="D1937" s="5" t="s">
        <v>983</v>
      </c>
      <c r="E1937" s="5"/>
      <c r="F1937" s="13" t="s">
        <v>459</v>
      </c>
      <c r="G1937" s="12">
        <v>242515</v>
      </c>
      <c r="H1937" s="111">
        <v>242514.4</v>
      </c>
    </row>
    <row r="1938" spans="1:8" s="4" customFormat="1" ht="12.75">
      <c r="A1938" s="5"/>
      <c r="B1938" s="5"/>
      <c r="C1938" s="5"/>
      <c r="D1938" s="5"/>
      <c r="E1938" s="5" t="s">
        <v>899</v>
      </c>
      <c r="F1938" s="13" t="s">
        <v>1005</v>
      </c>
      <c r="G1938" s="12">
        <v>242515</v>
      </c>
      <c r="H1938" s="111">
        <v>242514.4</v>
      </c>
    </row>
    <row r="1939" spans="1:8" s="4" customFormat="1" ht="25.5">
      <c r="A1939" s="5"/>
      <c r="B1939" s="5"/>
      <c r="C1939" s="5"/>
      <c r="D1939" s="5" t="s">
        <v>985</v>
      </c>
      <c r="E1939" s="5"/>
      <c r="F1939" s="13" t="s">
        <v>2078</v>
      </c>
      <c r="G1939" s="12">
        <v>35689221</v>
      </c>
      <c r="H1939" s="111">
        <v>35263726.4582</v>
      </c>
    </row>
    <row r="1940" spans="1:8" s="4" customFormat="1" ht="12.75">
      <c r="A1940" s="5"/>
      <c r="B1940" s="5"/>
      <c r="C1940" s="5"/>
      <c r="D1940" s="5"/>
      <c r="E1940" s="5" t="s">
        <v>889</v>
      </c>
      <c r="F1940" s="13" t="s">
        <v>396</v>
      </c>
      <c r="G1940" s="12">
        <v>35689221</v>
      </c>
      <c r="H1940" s="111">
        <v>35263726.458230004</v>
      </c>
    </row>
    <row r="1941" spans="1:8" s="4" customFormat="1" ht="25.5">
      <c r="A1941" s="5"/>
      <c r="B1941" s="5"/>
      <c r="C1941" s="5"/>
      <c r="D1941" s="5" t="s">
        <v>720</v>
      </c>
      <c r="E1941" s="5"/>
      <c r="F1941" s="13" t="s">
        <v>460</v>
      </c>
      <c r="G1941" s="12">
        <v>210142</v>
      </c>
      <c r="H1941" s="111">
        <v>153215.5012</v>
      </c>
    </row>
    <row r="1942" spans="1:8" s="4" customFormat="1" ht="25.5">
      <c r="A1942" s="5"/>
      <c r="B1942" s="5"/>
      <c r="C1942" s="5"/>
      <c r="D1942" s="5"/>
      <c r="E1942" s="5" t="s">
        <v>972</v>
      </c>
      <c r="F1942" s="13" t="s">
        <v>973</v>
      </c>
      <c r="G1942" s="12">
        <v>210142</v>
      </c>
      <c r="H1942" s="111">
        <v>153215.5012</v>
      </c>
    </row>
    <row r="1943" spans="1:8" s="4" customFormat="1" ht="25.5">
      <c r="A1943" s="5"/>
      <c r="B1943" s="5"/>
      <c r="C1943" s="5"/>
      <c r="D1943" s="5" t="s">
        <v>266</v>
      </c>
      <c r="E1943" s="5"/>
      <c r="F1943" s="13" t="s">
        <v>2079</v>
      </c>
      <c r="G1943" s="12">
        <v>3869567</v>
      </c>
      <c r="H1943" s="111">
        <v>3869566.9999000002</v>
      </c>
    </row>
    <row r="1944" spans="1:8" s="4" customFormat="1" ht="25.5">
      <c r="A1944" s="5"/>
      <c r="B1944" s="5"/>
      <c r="C1944" s="5"/>
      <c r="D1944" s="5" t="s">
        <v>376</v>
      </c>
      <c r="E1944" s="5"/>
      <c r="F1944" s="13" t="s">
        <v>461</v>
      </c>
      <c r="G1944" s="12">
        <v>1996800</v>
      </c>
      <c r="H1944" s="111">
        <v>1996800</v>
      </c>
    </row>
    <row r="1945" spans="1:8" s="4" customFormat="1" ht="38.25">
      <c r="A1945" s="5"/>
      <c r="B1945" s="5"/>
      <c r="C1945" s="5"/>
      <c r="D1945" s="5" t="s">
        <v>462</v>
      </c>
      <c r="E1945" s="5"/>
      <c r="F1945" s="13" t="s">
        <v>463</v>
      </c>
      <c r="G1945" s="12">
        <v>4992205</v>
      </c>
      <c r="H1945" s="111">
        <v>4759506.0931000002</v>
      </c>
    </row>
    <row r="1946" spans="1:8" s="4" customFormat="1" ht="12.75">
      <c r="A1946" s="5"/>
      <c r="B1946" s="5"/>
      <c r="C1946" s="5"/>
      <c r="D1946" s="5" t="s">
        <v>464</v>
      </c>
      <c r="E1946" s="5"/>
      <c r="F1946" s="13" t="s">
        <v>2080</v>
      </c>
      <c r="G1946" s="12">
        <v>55840</v>
      </c>
      <c r="H1946" s="111">
        <v>55840</v>
      </c>
    </row>
    <row r="1947" spans="1:8" s="4" customFormat="1" ht="25.5">
      <c r="A1947" s="107"/>
      <c r="B1947" s="107"/>
      <c r="C1947" s="107" t="s">
        <v>235</v>
      </c>
      <c r="D1947" s="107"/>
      <c r="E1947" s="107"/>
      <c r="F1947" s="108" t="s">
        <v>236</v>
      </c>
      <c r="G1947" s="109">
        <v>5385362</v>
      </c>
      <c r="H1947" s="110">
        <v>5367094.8448000001</v>
      </c>
    </row>
    <row r="1948" spans="1:8" s="4" customFormat="1" ht="12.75">
      <c r="A1948" s="5"/>
      <c r="B1948" s="5"/>
      <c r="C1948" s="5"/>
      <c r="D1948" s="5" t="s">
        <v>885</v>
      </c>
      <c r="E1948" s="5"/>
      <c r="F1948" s="13" t="s">
        <v>466</v>
      </c>
      <c r="G1948" s="12">
        <v>381336</v>
      </c>
      <c r="H1948" s="111">
        <v>378830.90500000003</v>
      </c>
    </row>
    <row r="1949" spans="1:8" s="4" customFormat="1" ht="25.5">
      <c r="A1949" s="5"/>
      <c r="B1949" s="5"/>
      <c r="C1949" s="5"/>
      <c r="D1949" s="5" t="s">
        <v>887</v>
      </c>
      <c r="E1949" s="5"/>
      <c r="F1949" s="13" t="s">
        <v>467</v>
      </c>
      <c r="G1949" s="12">
        <v>4121741</v>
      </c>
      <c r="H1949" s="111">
        <v>4105980.03</v>
      </c>
    </row>
    <row r="1950" spans="1:8" s="4" customFormat="1" ht="25.5">
      <c r="A1950" s="5"/>
      <c r="B1950" s="5"/>
      <c r="C1950" s="5"/>
      <c r="D1950" s="5" t="s">
        <v>899</v>
      </c>
      <c r="E1950" s="5"/>
      <c r="F1950" s="13" t="s">
        <v>468</v>
      </c>
      <c r="G1950" s="12">
        <v>882285</v>
      </c>
      <c r="H1950" s="111">
        <v>882283.90980000002</v>
      </c>
    </row>
    <row r="1951" spans="1:8" s="4" customFormat="1" ht="12.75">
      <c r="A1951" s="107"/>
      <c r="B1951" s="107"/>
      <c r="C1951" s="107" t="s">
        <v>419</v>
      </c>
      <c r="D1951" s="107"/>
      <c r="E1951" s="107"/>
      <c r="F1951" s="108" t="s">
        <v>420</v>
      </c>
      <c r="G1951" s="109">
        <v>3717635</v>
      </c>
      <c r="H1951" s="110">
        <v>3545887.3453000002</v>
      </c>
    </row>
    <row r="1952" spans="1:8" s="4" customFormat="1" ht="51">
      <c r="A1952" s="5"/>
      <c r="B1952" s="5"/>
      <c r="C1952" s="5"/>
      <c r="D1952" s="5" t="s">
        <v>953</v>
      </c>
      <c r="E1952" s="5"/>
      <c r="F1952" s="13" t="s">
        <v>469</v>
      </c>
      <c r="G1952" s="12">
        <v>3717635</v>
      </c>
      <c r="H1952" s="111">
        <v>3545887.3453000002</v>
      </c>
    </row>
    <row r="1953" spans="1:8" s="4" customFormat="1" ht="12.75">
      <c r="A1953" s="5"/>
      <c r="B1953" s="5"/>
      <c r="C1953" s="5"/>
      <c r="D1953" s="5"/>
      <c r="E1953" s="5" t="s">
        <v>1018</v>
      </c>
      <c r="F1953" s="13" t="s">
        <v>663</v>
      </c>
      <c r="G1953" s="12">
        <v>3693082</v>
      </c>
      <c r="H1953" s="111">
        <v>3521334.34534</v>
      </c>
    </row>
    <row r="1954" spans="1:8" s="4" customFormat="1" ht="12.75">
      <c r="A1954" s="5"/>
      <c r="B1954" s="5"/>
      <c r="C1954" s="5"/>
      <c r="D1954" s="5"/>
      <c r="E1954" s="5" t="s">
        <v>1048</v>
      </c>
      <c r="F1954" s="13" t="s">
        <v>1143</v>
      </c>
      <c r="G1954" s="12">
        <v>24553</v>
      </c>
      <c r="H1954" s="111">
        <v>24553</v>
      </c>
    </row>
    <row r="1955" spans="1:8" s="4" customFormat="1" ht="25.5">
      <c r="A1955" s="107"/>
      <c r="B1955" s="107"/>
      <c r="C1955" s="107" t="s">
        <v>722</v>
      </c>
      <c r="D1955" s="107"/>
      <c r="E1955" s="107"/>
      <c r="F1955" s="108" t="s">
        <v>723</v>
      </c>
      <c r="G1955" s="109">
        <v>4000000</v>
      </c>
      <c r="H1955" s="110">
        <v>3999999.932</v>
      </c>
    </row>
    <row r="1956" spans="1:8" s="4" customFormat="1" ht="51">
      <c r="A1956" s="5"/>
      <c r="B1956" s="5"/>
      <c r="C1956" s="5"/>
      <c r="D1956" s="5" t="s">
        <v>655</v>
      </c>
      <c r="E1956" s="5"/>
      <c r="F1956" s="13" t="s">
        <v>470</v>
      </c>
      <c r="G1956" s="12">
        <v>4000000</v>
      </c>
      <c r="H1956" s="111">
        <v>3999999.932</v>
      </c>
    </row>
    <row r="1957" spans="1:8" s="4" customFormat="1" ht="38.25">
      <c r="A1957" s="107"/>
      <c r="B1957" s="107"/>
      <c r="C1957" s="107" t="s">
        <v>246</v>
      </c>
      <c r="D1957" s="107"/>
      <c r="E1957" s="107"/>
      <c r="F1957" s="108" t="s">
        <v>247</v>
      </c>
      <c r="G1957" s="109">
        <v>549337</v>
      </c>
      <c r="H1957" s="110">
        <v>545612.54</v>
      </c>
    </row>
    <row r="1958" spans="1:8" s="4" customFormat="1" ht="25.5">
      <c r="A1958" s="5"/>
      <c r="B1958" s="5"/>
      <c r="C1958" s="5"/>
      <c r="D1958" s="5" t="s">
        <v>953</v>
      </c>
      <c r="E1958" s="5"/>
      <c r="F1958" s="13" t="s">
        <v>467</v>
      </c>
      <c r="G1958" s="12">
        <v>549337</v>
      </c>
      <c r="H1958" s="111">
        <v>545612.54</v>
      </c>
    </row>
    <row r="1959" spans="1:8" s="4" customFormat="1" ht="38.25">
      <c r="A1959" s="107"/>
      <c r="B1959" s="107"/>
      <c r="C1959" s="107" t="s">
        <v>571</v>
      </c>
      <c r="D1959" s="107"/>
      <c r="E1959" s="107"/>
      <c r="F1959" s="108" t="s">
        <v>572</v>
      </c>
      <c r="G1959" s="109">
        <v>1392841</v>
      </c>
      <c r="H1959" s="110">
        <v>1392179.6059999999</v>
      </c>
    </row>
    <row r="1960" spans="1:8" s="4" customFormat="1" ht="12.75">
      <c r="A1960" s="5"/>
      <c r="B1960" s="5"/>
      <c r="C1960" s="5"/>
      <c r="D1960" s="5" t="s">
        <v>979</v>
      </c>
      <c r="E1960" s="5"/>
      <c r="F1960" s="13" t="s">
        <v>251</v>
      </c>
      <c r="G1960" s="12">
        <v>1392841</v>
      </c>
      <c r="H1960" s="111">
        <v>1392179.6059999999</v>
      </c>
    </row>
    <row r="1961" spans="1:8" s="4" customFormat="1" ht="12.75">
      <c r="A1961" s="5"/>
      <c r="B1961" s="5"/>
      <c r="C1961" s="5"/>
      <c r="D1961" s="5"/>
      <c r="E1961" s="5" t="s">
        <v>1018</v>
      </c>
      <c r="F1961" s="13" t="s">
        <v>663</v>
      </c>
      <c r="G1961" s="12">
        <v>991993</v>
      </c>
      <c r="H1961" s="111">
        <v>991334.35900000005</v>
      </c>
    </row>
    <row r="1962" spans="1:8" s="4" customFormat="1" ht="12.75">
      <c r="A1962" s="5"/>
      <c r="B1962" s="5"/>
      <c r="C1962" s="5"/>
      <c r="D1962" s="5"/>
      <c r="E1962" s="5" t="s">
        <v>1048</v>
      </c>
      <c r="F1962" s="13" t="s">
        <v>1143</v>
      </c>
      <c r="G1962" s="12">
        <v>400848</v>
      </c>
      <c r="H1962" s="111">
        <v>400845.24699999997</v>
      </c>
    </row>
    <row r="1963" spans="1:8" s="4" customFormat="1" ht="25.5">
      <c r="A1963" s="107"/>
      <c r="B1963" s="107"/>
      <c r="C1963" s="107" t="s">
        <v>731</v>
      </c>
      <c r="D1963" s="107"/>
      <c r="E1963" s="107"/>
      <c r="F1963" s="108" t="s">
        <v>732</v>
      </c>
      <c r="G1963" s="109">
        <v>7483673.5999999996</v>
      </c>
      <c r="H1963" s="110">
        <v>7423204.3004999999</v>
      </c>
    </row>
    <row r="1964" spans="1:8" s="4" customFormat="1" ht="12.75">
      <c r="A1964" s="5"/>
      <c r="B1964" s="5"/>
      <c r="C1964" s="5"/>
      <c r="D1964" s="5" t="s">
        <v>1098</v>
      </c>
      <c r="E1964" s="5"/>
      <c r="F1964" s="13" t="s">
        <v>251</v>
      </c>
      <c r="G1964" s="12">
        <v>7483673.5999999996</v>
      </c>
      <c r="H1964" s="111">
        <v>7423204.3004999999</v>
      </c>
    </row>
    <row r="1965" spans="1:8" s="4" customFormat="1" ht="12.75">
      <c r="A1965" s="5"/>
      <c r="B1965" s="5"/>
      <c r="C1965" s="5"/>
      <c r="D1965" s="5"/>
      <c r="E1965" s="5" t="s">
        <v>1018</v>
      </c>
      <c r="F1965" s="13" t="s">
        <v>663</v>
      </c>
      <c r="G1965" s="12">
        <v>5946004</v>
      </c>
      <c r="H1965" s="111">
        <v>5928863.0495999996</v>
      </c>
    </row>
    <row r="1966" spans="1:8" s="4" customFormat="1" ht="12.75">
      <c r="A1966" s="5"/>
      <c r="B1966" s="5"/>
      <c r="C1966" s="5"/>
      <c r="D1966" s="5"/>
      <c r="E1966" s="5" t="s">
        <v>1048</v>
      </c>
      <c r="F1966" s="13" t="s">
        <v>1143</v>
      </c>
      <c r="G1966" s="12">
        <v>1537669.6</v>
      </c>
      <c r="H1966" s="111">
        <v>1494341.2509000001</v>
      </c>
    </row>
    <row r="1967" spans="1:8" s="4" customFormat="1" ht="25.5">
      <c r="A1967" s="107"/>
      <c r="B1967" s="107"/>
      <c r="C1967" s="107" t="s">
        <v>733</v>
      </c>
      <c r="D1967" s="107"/>
      <c r="E1967" s="107"/>
      <c r="F1967" s="108" t="s">
        <v>734</v>
      </c>
      <c r="G1967" s="109">
        <v>5629347.5</v>
      </c>
      <c r="H1967" s="110">
        <v>5464356.6486</v>
      </c>
    </row>
    <row r="1968" spans="1:8" s="4" customFormat="1" ht="12.75">
      <c r="A1968" s="5"/>
      <c r="B1968" s="5"/>
      <c r="C1968" s="5"/>
      <c r="D1968" s="5" t="s">
        <v>1098</v>
      </c>
      <c r="E1968" s="5"/>
      <c r="F1968" s="13" t="s">
        <v>471</v>
      </c>
      <c r="G1968" s="12">
        <v>5629347.5</v>
      </c>
      <c r="H1968" s="111">
        <v>5464356.6486</v>
      </c>
    </row>
    <row r="1969" spans="1:8" s="4" customFormat="1" ht="12.75">
      <c r="A1969" s="5"/>
      <c r="B1969" s="5"/>
      <c r="C1969" s="5"/>
      <c r="D1969" s="5"/>
      <c r="E1969" s="5" t="s">
        <v>1018</v>
      </c>
      <c r="F1969" s="13" t="s">
        <v>663</v>
      </c>
      <c r="G1969" s="12">
        <v>4855837</v>
      </c>
      <c r="H1969" s="111">
        <v>4733177.1733999997</v>
      </c>
    </row>
    <row r="1970" spans="1:8" s="4" customFormat="1" ht="12.75">
      <c r="A1970" s="5"/>
      <c r="B1970" s="5"/>
      <c r="C1970" s="5"/>
      <c r="D1970" s="5"/>
      <c r="E1970" s="5" t="s">
        <v>1048</v>
      </c>
      <c r="F1970" s="13" t="s">
        <v>1143</v>
      </c>
      <c r="G1970" s="12">
        <v>773510.5</v>
      </c>
      <c r="H1970" s="111">
        <v>731179.47519999999</v>
      </c>
    </row>
    <row r="1971" spans="1:8" s="4" customFormat="1" ht="38.25">
      <c r="A1971" s="107"/>
      <c r="B1971" s="107"/>
      <c r="C1971" s="107" t="s">
        <v>689</v>
      </c>
      <c r="D1971" s="107"/>
      <c r="E1971" s="107"/>
      <c r="F1971" s="108" t="s">
        <v>735</v>
      </c>
      <c r="G1971" s="109">
        <v>2795843</v>
      </c>
      <c r="H1971" s="110">
        <v>2712192.9849999999</v>
      </c>
    </row>
    <row r="1972" spans="1:8" s="4" customFormat="1" ht="12.75">
      <c r="A1972" s="5"/>
      <c r="B1972" s="5"/>
      <c r="C1972" s="5"/>
      <c r="D1972" s="5" t="s">
        <v>1098</v>
      </c>
      <c r="E1972" s="5"/>
      <c r="F1972" s="13" t="s">
        <v>251</v>
      </c>
      <c r="G1972" s="12">
        <v>2795843</v>
      </c>
      <c r="H1972" s="111">
        <v>2712192.9849999999</v>
      </c>
    </row>
    <row r="1973" spans="1:8" s="4" customFormat="1" ht="12.75">
      <c r="A1973" s="5"/>
      <c r="B1973" s="5"/>
      <c r="C1973" s="5"/>
      <c r="D1973" s="5"/>
      <c r="E1973" s="5" t="s">
        <v>1018</v>
      </c>
      <c r="F1973" s="13" t="s">
        <v>663</v>
      </c>
      <c r="G1973" s="12">
        <v>1994451</v>
      </c>
      <c r="H1973" s="111">
        <v>1956214.89</v>
      </c>
    </row>
    <row r="1974" spans="1:8" s="4" customFormat="1" ht="12.75">
      <c r="A1974" s="5"/>
      <c r="B1974" s="5"/>
      <c r="C1974" s="5"/>
      <c r="D1974" s="5"/>
      <c r="E1974" s="5" t="s">
        <v>1048</v>
      </c>
      <c r="F1974" s="13" t="s">
        <v>1143</v>
      </c>
      <c r="G1974" s="12">
        <v>801392</v>
      </c>
      <c r="H1974" s="111">
        <v>755978.09499999997</v>
      </c>
    </row>
    <row r="1975" spans="1:8" s="4" customFormat="1" ht="12.75">
      <c r="A1975" s="103"/>
      <c r="B1975" s="103" t="s">
        <v>1167</v>
      </c>
      <c r="C1975" s="103"/>
      <c r="D1975" s="103"/>
      <c r="E1975" s="103"/>
      <c r="F1975" s="104" t="s">
        <v>472</v>
      </c>
      <c r="G1975" s="105">
        <v>9711798.0999999996</v>
      </c>
      <c r="H1975" s="106">
        <v>9548218.4646000005</v>
      </c>
    </row>
    <row r="1976" spans="1:8" s="4" customFormat="1" ht="25.5">
      <c r="A1976" s="107"/>
      <c r="B1976" s="107"/>
      <c r="C1976" s="107" t="s">
        <v>698</v>
      </c>
      <c r="D1976" s="107"/>
      <c r="E1976" s="107"/>
      <c r="F1976" s="108" t="s">
        <v>699</v>
      </c>
      <c r="G1976" s="109">
        <v>2439627</v>
      </c>
      <c r="H1976" s="110">
        <v>2433130.6757</v>
      </c>
    </row>
    <row r="1977" spans="1:8" s="4" customFormat="1" ht="25.5">
      <c r="A1977" s="5"/>
      <c r="B1977" s="5"/>
      <c r="C1977" s="5"/>
      <c r="D1977" s="5" t="s">
        <v>1059</v>
      </c>
      <c r="E1977" s="5"/>
      <c r="F1977" s="13" t="s">
        <v>473</v>
      </c>
      <c r="G1977" s="12">
        <v>2404959</v>
      </c>
      <c r="H1977" s="111">
        <v>2398539.8656000001</v>
      </c>
    </row>
    <row r="1978" spans="1:8" s="4" customFormat="1" ht="12.75">
      <c r="A1978" s="5"/>
      <c r="B1978" s="5"/>
      <c r="C1978" s="5"/>
      <c r="D1978" s="5"/>
      <c r="E1978" s="5" t="s">
        <v>899</v>
      </c>
      <c r="F1978" s="13" t="s">
        <v>1005</v>
      </c>
      <c r="G1978" s="12">
        <v>1269317</v>
      </c>
      <c r="H1978" s="111">
        <v>1269314.8999999999</v>
      </c>
    </row>
    <row r="1979" spans="1:8" s="4" customFormat="1" ht="25.5">
      <c r="A1979" s="5"/>
      <c r="B1979" s="5"/>
      <c r="C1979" s="5"/>
      <c r="D1979" s="5"/>
      <c r="E1979" s="5" t="s">
        <v>972</v>
      </c>
      <c r="F1979" s="13" t="s">
        <v>973</v>
      </c>
      <c r="G1979" s="12">
        <v>935174</v>
      </c>
      <c r="H1979" s="111">
        <v>928756.9656</v>
      </c>
    </row>
    <row r="1980" spans="1:8" s="4" customFormat="1" ht="12.75">
      <c r="A1980" s="5"/>
      <c r="B1980" s="5"/>
      <c r="C1980" s="5"/>
      <c r="D1980" s="5"/>
      <c r="E1980" s="5" t="s">
        <v>894</v>
      </c>
      <c r="F1980" s="13" t="s">
        <v>895</v>
      </c>
      <c r="G1980" s="12">
        <v>200468</v>
      </c>
      <c r="H1980" s="111">
        <v>200468</v>
      </c>
    </row>
    <row r="1981" spans="1:8" s="4" customFormat="1" ht="38.25">
      <c r="A1981" s="5"/>
      <c r="B1981" s="5"/>
      <c r="C1981" s="5"/>
      <c r="D1981" s="5" t="s">
        <v>781</v>
      </c>
      <c r="E1981" s="5"/>
      <c r="F1981" s="13" t="s">
        <v>474</v>
      </c>
      <c r="G1981" s="12">
        <v>34668</v>
      </c>
      <c r="H1981" s="111">
        <v>34590.81</v>
      </c>
    </row>
    <row r="1982" spans="1:8" s="4" customFormat="1" ht="25.5">
      <c r="A1982" s="107"/>
      <c r="B1982" s="107"/>
      <c r="C1982" s="107" t="s">
        <v>235</v>
      </c>
      <c r="D1982" s="107"/>
      <c r="E1982" s="107"/>
      <c r="F1982" s="108" t="s">
        <v>236</v>
      </c>
      <c r="G1982" s="109">
        <v>7212171.0999999996</v>
      </c>
      <c r="H1982" s="110">
        <v>7055087.7889</v>
      </c>
    </row>
    <row r="1983" spans="1:8" s="4" customFormat="1" ht="12.75">
      <c r="A1983" s="5"/>
      <c r="B1983" s="5"/>
      <c r="C1983" s="5"/>
      <c r="D1983" s="5" t="s">
        <v>889</v>
      </c>
      <c r="E1983" s="5"/>
      <c r="F1983" s="13" t="s">
        <v>475</v>
      </c>
      <c r="G1983" s="12">
        <v>6642979.2999999998</v>
      </c>
      <c r="H1983" s="111">
        <v>6532194.9837999996</v>
      </c>
    </row>
    <row r="1984" spans="1:8" s="4" customFormat="1" ht="12.75">
      <c r="A1984" s="5"/>
      <c r="B1984" s="5"/>
      <c r="C1984" s="5"/>
      <c r="D1984" s="5" t="s">
        <v>891</v>
      </c>
      <c r="E1984" s="5"/>
      <c r="F1984" s="13" t="s">
        <v>476</v>
      </c>
      <c r="G1984" s="12">
        <v>86109</v>
      </c>
      <c r="H1984" s="111">
        <v>82501.942200000005</v>
      </c>
    </row>
    <row r="1985" spans="1:8" s="4" customFormat="1" ht="38.25">
      <c r="A1985" s="5"/>
      <c r="B1985" s="5"/>
      <c r="C1985" s="5"/>
      <c r="D1985" s="5" t="s">
        <v>953</v>
      </c>
      <c r="E1985" s="5"/>
      <c r="F1985" s="13" t="s">
        <v>477</v>
      </c>
      <c r="G1985" s="12">
        <v>483082.8</v>
      </c>
      <c r="H1985" s="111">
        <v>440390.86300000001</v>
      </c>
    </row>
    <row r="1986" spans="1:8" s="4" customFormat="1" ht="12.75">
      <c r="A1986" s="107"/>
      <c r="B1986" s="107"/>
      <c r="C1986" s="107" t="s">
        <v>1140</v>
      </c>
      <c r="D1986" s="107"/>
      <c r="E1986" s="107"/>
      <c r="F1986" s="108" t="s">
        <v>1141</v>
      </c>
      <c r="G1986" s="109">
        <v>60000</v>
      </c>
      <c r="H1986" s="110">
        <v>60000</v>
      </c>
    </row>
    <row r="1987" spans="1:8" s="4" customFormat="1" ht="12.75">
      <c r="A1987" s="5"/>
      <c r="B1987" s="5"/>
      <c r="C1987" s="5"/>
      <c r="D1987" s="5" t="s">
        <v>958</v>
      </c>
      <c r="E1987" s="5"/>
      <c r="F1987" s="13" t="s">
        <v>478</v>
      </c>
      <c r="G1987" s="12">
        <v>60000</v>
      </c>
      <c r="H1987" s="111">
        <v>60000</v>
      </c>
    </row>
    <row r="1988" spans="1:8" s="4" customFormat="1" ht="12.75">
      <c r="A1988" s="103"/>
      <c r="B1988" s="103" t="s">
        <v>1170</v>
      </c>
      <c r="C1988" s="103"/>
      <c r="D1988" s="103"/>
      <c r="E1988" s="103"/>
      <c r="F1988" s="104" t="s">
        <v>479</v>
      </c>
      <c r="G1988" s="105">
        <v>3171812</v>
      </c>
      <c r="H1988" s="106">
        <v>3166695.8758</v>
      </c>
    </row>
    <row r="1989" spans="1:8" s="4" customFormat="1" ht="25.5">
      <c r="A1989" s="107"/>
      <c r="B1989" s="107"/>
      <c r="C1989" s="107" t="s">
        <v>698</v>
      </c>
      <c r="D1989" s="107"/>
      <c r="E1989" s="107"/>
      <c r="F1989" s="108" t="s">
        <v>699</v>
      </c>
      <c r="G1989" s="109">
        <v>1015216</v>
      </c>
      <c r="H1989" s="110">
        <v>1015214.9758</v>
      </c>
    </row>
    <row r="1990" spans="1:8" s="4" customFormat="1" ht="12.75">
      <c r="A1990" s="5"/>
      <c r="B1990" s="5"/>
      <c r="C1990" s="5"/>
      <c r="D1990" s="5" t="s">
        <v>706</v>
      </c>
      <c r="E1990" s="5"/>
      <c r="F1990" s="13" t="s">
        <v>480</v>
      </c>
      <c r="G1990" s="12">
        <v>141965</v>
      </c>
      <c r="H1990" s="111">
        <v>141964.049</v>
      </c>
    </row>
    <row r="1991" spans="1:8" s="4" customFormat="1" ht="12.75">
      <c r="A1991" s="5"/>
      <c r="B1991" s="5"/>
      <c r="C1991" s="5"/>
      <c r="D1991" s="5" t="s">
        <v>793</v>
      </c>
      <c r="E1991" s="5"/>
      <c r="F1991" s="13" t="s">
        <v>481</v>
      </c>
      <c r="G1991" s="12">
        <v>873251</v>
      </c>
      <c r="H1991" s="111">
        <v>873250.92680000002</v>
      </c>
    </row>
    <row r="1992" spans="1:8" s="4" customFormat="1" ht="12.75">
      <c r="A1992" s="107"/>
      <c r="B1992" s="107"/>
      <c r="C1992" s="107" t="s">
        <v>419</v>
      </c>
      <c r="D1992" s="107"/>
      <c r="E1992" s="107"/>
      <c r="F1992" s="108" t="s">
        <v>420</v>
      </c>
      <c r="G1992" s="109">
        <v>2156596</v>
      </c>
      <c r="H1992" s="110">
        <v>2151480.9</v>
      </c>
    </row>
    <row r="1993" spans="1:8" s="4" customFormat="1" ht="51">
      <c r="A1993" s="5"/>
      <c r="B1993" s="5"/>
      <c r="C1993" s="5"/>
      <c r="D1993" s="5" t="s">
        <v>940</v>
      </c>
      <c r="E1993" s="5"/>
      <c r="F1993" s="13" t="s">
        <v>2081</v>
      </c>
      <c r="G1993" s="12">
        <v>2000000</v>
      </c>
      <c r="H1993" s="111">
        <v>2000000</v>
      </c>
    </row>
    <row r="1994" spans="1:8" s="4" customFormat="1" ht="25.5">
      <c r="A1994" s="5"/>
      <c r="B1994" s="5"/>
      <c r="C1994" s="5"/>
      <c r="D1994" s="5" t="s">
        <v>266</v>
      </c>
      <c r="E1994" s="5"/>
      <c r="F1994" s="13" t="s">
        <v>2082</v>
      </c>
      <c r="G1994" s="12">
        <v>156596</v>
      </c>
      <c r="H1994" s="111">
        <v>151480.9</v>
      </c>
    </row>
    <row r="1995" spans="1:8" s="4" customFormat="1" ht="12.75">
      <c r="A1995" s="5"/>
      <c r="B1995" s="5"/>
      <c r="C1995" s="5"/>
      <c r="D1995" s="5"/>
      <c r="E1995" s="5" t="s">
        <v>1018</v>
      </c>
      <c r="F1995" s="13" t="s">
        <v>663</v>
      </c>
      <c r="G1995" s="12">
        <v>156596</v>
      </c>
      <c r="H1995" s="111">
        <v>151480.9</v>
      </c>
    </row>
    <row r="1996" spans="1:8" s="4" customFormat="1" ht="12.75">
      <c r="A1996" s="103"/>
      <c r="B1996" s="103" t="s">
        <v>1171</v>
      </c>
      <c r="C1996" s="103"/>
      <c r="D1996" s="103"/>
      <c r="E1996" s="103"/>
      <c r="F1996" s="104" t="s">
        <v>482</v>
      </c>
      <c r="G1996" s="105">
        <v>35575552.200000003</v>
      </c>
      <c r="H1996" s="106">
        <v>33222027.3354</v>
      </c>
    </row>
    <row r="1997" spans="1:8" s="4" customFormat="1" ht="25.5">
      <c r="A1997" s="107"/>
      <c r="B1997" s="107"/>
      <c r="C1997" s="107" t="s">
        <v>698</v>
      </c>
      <c r="D1997" s="107"/>
      <c r="E1997" s="107"/>
      <c r="F1997" s="108" t="s">
        <v>699</v>
      </c>
      <c r="G1997" s="109">
        <v>6128890</v>
      </c>
      <c r="H1997" s="110">
        <v>6127891.9708000002</v>
      </c>
    </row>
    <row r="1998" spans="1:8" s="4" customFormat="1" ht="25.5">
      <c r="A1998" s="5"/>
      <c r="B1998" s="5"/>
      <c r="C1998" s="5"/>
      <c r="D1998" s="5" t="s">
        <v>993</v>
      </c>
      <c r="E1998" s="5"/>
      <c r="F1998" s="13" t="s">
        <v>483</v>
      </c>
      <c r="G1998" s="12">
        <v>4493846</v>
      </c>
      <c r="H1998" s="111">
        <v>4493260.5548</v>
      </c>
    </row>
    <row r="1999" spans="1:8" s="4" customFormat="1" ht="25.5">
      <c r="A1999" s="5"/>
      <c r="B1999" s="5"/>
      <c r="C1999" s="5"/>
      <c r="D1999" s="5" t="s">
        <v>380</v>
      </c>
      <c r="E1999" s="5"/>
      <c r="F1999" s="13" t="s">
        <v>484</v>
      </c>
      <c r="G1999" s="12">
        <v>1384957</v>
      </c>
      <c r="H1999" s="111">
        <v>1384544.416</v>
      </c>
    </row>
    <row r="2000" spans="1:8" s="4" customFormat="1" ht="12.75">
      <c r="A2000" s="5"/>
      <c r="B2000" s="5"/>
      <c r="C2000" s="5"/>
      <c r="D2000" s="5"/>
      <c r="E2000" s="5" t="s">
        <v>899</v>
      </c>
      <c r="F2000" s="13" t="s">
        <v>1005</v>
      </c>
      <c r="G2000" s="12">
        <v>86881</v>
      </c>
      <c r="H2000" s="111">
        <v>86880.6</v>
      </c>
    </row>
    <row r="2001" spans="1:8" s="4" customFormat="1" ht="25.5">
      <c r="A2001" s="5"/>
      <c r="B2001" s="5"/>
      <c r="C2001" s="5"/>
      <c r="D2001" s="5"/>
      <c r="E2001" s="5" t="s">
        <v>972</v>
      </c>
      <c r="F2001" s="13" t="s">
        <v>973</v>
      </c>
      <c r="G2001" s="12">
        <v>1298076</v>
      </c>
      <c r="H2001" s="111">
        <v>1297663.8160000001</v>
      </c>
    </row>
    <row r="2002" spans="1:8" s="4" customFormat="1" ht="25.5">
      <c r="A2002" s="5"/>
      <c r="B2002" s="5"/>
      <c r="C2002" s="5"/>
      <c r="D2002" s="5" t="s">
        <v>485</v>
      </c>
      <c r="E2002" s="5"/>
      <c r="F2002" s="13" t="s">
        <v>486</v>
      </c>
      <c r="G2002" s="12">
        <v>250087</v>
      </c>
      <c r="H2002" s="111">
        <v>250087</v>
      </c>
    </row>
    <row r="2003" spans="1:8" s="4" customFormat="1" ht="25.5">
      <c r="A2003" s="107"/>
      <c r="B2003" s="107"/>
      <c r="C2003" s="107" t="s">
        <v>487</v>
      </c>
      <c r="D2003" s="107"/>
      <c r="E2003" s="107"/>
      <c r="F2003" s="108" t="s">
        <v>488</v>
      </c>
      <c r="G2003" s="109">
        <v>5691892.2000000002</v>
      </c>
      <c r="H2003" s="110">
        <v>5255676.8272000002</v>
      </c>
    </row>
    <row r="2004" spans="1:8" s="4" customFormat="1" ht="38.25">
      <c r="A2004" s="5"/>
      <c r="B2004" s="5"/>
      <c r="C2004" s="5"/>
      <c r="D2004" s="5" t="s">
        <v>878</v>
      </c>
      <c r="E2004" s="5"/>
      <c r="F2004" s="13" t="s">
        <v>489</v>
      </c>
      <c r="G2004" s="12">
        <v>2114991</v>
      </c>
      <c r="H2004" s="111">
        <v>2111512.4635999999</v>
      </c>
    </row>
    <row r="2005" spans="1:8" s="4" customFormat="1" ht="25.5">
      <c r="A2005" s="5"/>
      <c r="B2005" s="5"/>
      <c r="C2005" s="5"/>
      <c r="D2005" s="5" t="s">
        <v>885</v>
      </c>
      <c r="E2005" s="5"/>
      <c r="F2005" s="13" t="s">
        <v>490</v>
      </c>
      <c r="G2005" s="12">
        <v>35829</v>
      </c>
      <c r="H2005" s="111">
        <v>33378.5</v>
      </c>
    </row>
    <row r="2006" spans="1:8" s="4" customFormat="1" ht="25.5">
      <c r="A2006" s="5"/>
      <c r="B2006" s="5"/>
      <c r="C2006" s="5"/>
      <c r="D2006" s="5" t="s">
        <v>887</v>
      </c>
      <c r="E2006" s="5"/>
      <c r="F2006" s="13" t="s">
        <v>491</v>
      </c>
      <c r="G2006" s="12">
        <v>113492</v>
      </c>
      <c r="H2006" s="111">
        <v>112575.9099</v>
      </c>
    </row>
    <row r="2007" spans="1:8" s="4" customFormat="1" ht="25.5">
      <c r="A2007" s="5"/>
      <c r="B2007" s="5"/>
      <c r="C2007" s="5"/>
      <c r="D2007" s="5" t="s">
        <v>899</v>
      </c>
      <c r="E2007" s="5"/>
      <c r="F2007" s="13" t="s">
        <v>2083</v>
      </c>
      <c r="G2007" s="12">
        <v>317608</v>
      </c>
      <c r="H2007" s="111">
        <v>678.10199999999998</v>
      </c>
    </row>
    <row r="2008" spans="1:8" s="4" customFormat="1" ht="12.75">
      <c r="A2008" s="5"/>
      <c r="B2008" s="5"/>
      <c r="C2008" s="5"/>
      <c r="D2008" s="5" t="s">
        <v>966</v>
      </c>
      <c r="E2008" s="5"/>
      <c r="F2008" s="13" t="s">
        <v>492</v>
      </c>
      <c r="G2008" s="12">
        <v>846233</v>
      </c>
      <c r="H2008" s="111">
        <v>846233</v>
      </c>
    </row>
    <row r="2009" spans="1:8" s="4" customFormat="1" ht="25.5">
      <c r="A2009" s="5"/>
      <c r="B2009" s="5"/>
      <c r="C2009" s="5"/>
      <c r="D2009" s="5" t="s">
        <v>1013</v>
      </c>
      <c r="E2009" s="5"/>
      <c r="F2009" s="13" t="s">
        <v>2084</v>
      </c>
      <c r="G2009" s="12">
        <v>14724</v>
      </c>
      <c r="H2009" s="111">
        <v>14606.748</v>
      </c>
    </row>
    <row r="2010" spans="1:8" s="4" customFormat="1" ht="12.75">
      <c r="A2010" s="5"/>
      <c r="B2010" s="5"/>
      <c r="C2010" s="5"/>
      <c r="D2010" s="5" t="s">
        <v>1098</v>
      </c>
      <c r="E2010" s="5"/>
      <c r="F2010" s="13" t="s">
        <v>493</v>
      </c>
      <c r="G2010" s="12">
        <v>5600</v>
      </c>
      <c r="H2010" s="111">
        <v>5600</v>
      </c>
    </row>
    <row r="2011" spans="1:8" s="4" customFormat="1" ht="12.75">
      <c r="A2011" s="5"/>
      <c r="B2011" s="5"/>
      <c r="C2011" s="5"/>
      <c r="D2011" s="5" t="s">
        <v>969</v>
      </c>
      <c r="E2011" s="5"/>
      <c r="F2011" s="13" t="s">
        <v>494</v>
      </c>
      <c r="G2011" s="12">
        <v>1746621</v>
      </c>
      <c r="H2011" s="111">
        <v>1653051.4262000001</v>
      </c>
    </row>
    <row r="2012" spans="1:8" s="4" customFormat="1" ht="25.5">
      <c r="A2012" s="5"/>
      <c r="B2012" s="5"/>
      <c r="C2012" s="5"/>
      <c r="D2012" s="5" t="s">
        <v>1048</v>
      </c>
      <c r="E2012" s="5"/>
      <c r="F2012" s="13" t="s">
        <v>2085</v>
      </c>
      <c r="G2012" s="12">
        <v>4245</v>
      </c>
      <c r="H2012" s="111">
        <v>4245</v>
      </c>
    </row>
    <row r="2013" spans="1:8" s="4" customFormat="1" ht="25.5">
      <c r="A2013" s="5"/>
      <c r="B2013" s="5"/>
      <c r="C2013" s="5"/>
      <c r="D2013" s="5" t="s">
        <v>876</v>
      </c>
      <c r="E2013" s="5"/>
      <c r="F2013" s="13" t="s">
        <v>900</v>
      </c>
      <c r="G2013" s="12">
        <v>492549.2</v>
      </c>
      <c r="H2013" s="111">
        <v>473795.67749999999</v>
      </c>
    </row>
    <row r="2014" spans="1:8" s="4" customFormat="1" ht="25.5">
      <c r="A2014" s="107"/>
      <c r="B2014" s="107"/>
      <c r="C2014" s="107" t="s">
        <v>235</v>
      </c>
      <c r="D2014" s="107"/>
      <c r="E2014" s="107"/>
      <c r="F2014" s="108" t="s">
        <v>236</v>
      </c>
      <c r="G2014" s="109">
        <v>4474491.3</v>
      </c>
      <c r="H2014" s="110">
        <v>4349670.4960000003</v>
      </c>
    </row>
    <row r="2015" spans="1:8" s="4" customFormat="1" ht="25.5">
      <c r="A2015" s="5"/>
      <c r="B2015" s="5"/>
      <c r="C2015" s="5"/>
      <c r="D2015" s="5" t="s">
        <v>878</v>
      </c>
      <c r="E2015" s="5"/>
      <c r="F2015" s="13" t="s">
        <v>495</v>
      </c>
      <c r="G2015" s="12">
        <v>785392.7</v>
      </c>
      <c r="H2015" s="111">
        <v>784063.07039999997</v>
      </c>
    </row>
    <row r="2016" spans="1:8" s="4" customFormat="1" ht="12.75">
      <c r="A2016" s="5"/>
      <c r="B2016" s="5"/>
      <c r="C2016" s="5"/>
      <c r="D2016" s="5" t="s">
        <v>966</v>
      </c>
      <c r="E2016" s="5"/>
      <c r="F2016" s="13" t="s">
        <v>496</v>
      </c>
      <c r="G2016" s="12">
        <v>3360171.9</v>
      </c>
      <c r="H2016" s="111">
        <v>3239167.4385000002</v>
      </c>
    </row>
    <row r="2017" spans="1:8" s="4" customFormat="1" ht="25.5">
      <c r="A2017" s="5"/>
      <c r="B2017" s="5"/>
      <c r="C2017" s="5"/>
      <c r="D2017" s="5" t="s">
        <v>1013</v>
      </c>
      <c r="E2017" s="5"/>
      <c r="F2017" s="13" t="s">
        <v>497</v>
      </c>
      <c r="G2017" s="12">
        <v>94639</v>
      </c>
      <c r="H2017" s="111">
        <v>94373.917199999996</v>
      </c>
    </row>
    <row r="2018" spans="1:8" s="4" customFormat="1" ht="12.75">
      <c r="A2018" s="5"/>
      <c r="B2018" s="5"/>
      <c r="C2018" s="5"/>
      <c r="D2018" s="5" t="s">
        <v>1098</v>
      </c>
      <c r="E2018" s="5"/>
      <c r="F2018" s="13" t="s">
        <v>911</v>
      </c>
      <c r="G2018" s="12">
        <v>953</v>
      </c>
      <c r="H2018" s="111">
        <v>952.12099999999998</v>
      </c>
    </row>
    <row r="2019" spans="1:8" s="4" customFormat="1" ht="12.75">
      <c r="A2019" s="5"/>
      <c r="B2019" s="5"/>
      <c r="C2019" s="5"/>
      <c r="D2019" s="5" t="s">
        <v>1041</v>
      </c>
      <c r="E2019" s="5"/>
      <c r="F2019" s="13" t="s">
        <v>1073</v>
      </c>
      <c r="G2019" s="12">
        <v>34851</v>
      </c>
      <c r="H2019" s="111">
        <v>34677.281999999999</v>
      </c>
    </row>
    <row r="2020" spans="1:8" s="4" customFormat="1" ht="25.5">
      <c r="A2020" s="5"/>
      <c r="B2020" s="5"/>
      <c r="C2020" s="5"/>
      <c r="D2020" s="5" t="s">
        <v>927</v>
      </c>
      <c r="E2020" s="5"/>
      <c r="F2020" s="13" t="s">
        <v>928</v>
      </c>
      <c r="G2020" s="12">
        <v>59766</v>
      </c>
      <c r="H2020" s="111">
        <v>59766</v>
      </c>
    </row>
    <row r="2021" spans="1:8" s="4" customFormat="1" ht="51">
      <c r="A2021" s="5"/>
      <c r="B2021" s="5"/>
      <c r="C2021" s="5"/>
      <c r="D2021" s="5" t="s">
        <v>1063</v>
      </c>
      <c r="E2021" s="5"/>
      <c r="F2021" s="13" t="s">
        <v>129</v>
      </c>
      <c r="G2021" s="12">
        <v>134666.79999999999</v>
      </c>
      <c r="H2021" s="111">
        <v>132619.79999999999</v>
      </c>
    </row>
    <row r="2022" spans="1:8" s="4" customFormat="1" ht="38.25">
      <c r="A2022" s="5"/>
      <c r="B2022" s="5"/>
      <c r="C2022" s="5"/>
      <c r="D2022" s="5" t="s">
        <v>929</v>
      </c>
      <c r="E2022" s="5"/>
      <c r="F2022" s="13" t="s">
        <v>930</v>
      </c>
      <c r="G2022" s="12">
        <v>4050.9</v>
      </c>
      <c r="H2022" s="111">
        <v>4050.8670000000002</v>
      </c>
    </row>
    <row r="2023" spans="1:8" s="4" customFormat="1" ht="12.75">
      <c r="A2023" s="107"/>
      <c r="B2023" s="107"/>
      <c r="C2023" s="107" t="s">
        <v>1140</v>
      </c>
      <c r="D2023" s="107"/>
      <c r="E2023" s="107"/>
      <c r="F2023" s="108" t="s">
        <v>1141</v>
      </c>
      <c r="G2023" s="109">
        <v>14268003.699999999</v>
      </c>
      <c r="H2023" s="110">
        <v>12530892.126</v>
      </c>
    </row>
    <row r="2024" spans="1:8" s="4" customFormat="1" ht="12.75">
      <c r="A2024" s="5"/>
      <c r="B2024" s="5"/>
      <c r="C2024" s="5"/>
      <c r="D2024" s="5" t="s">
        <v>939</v>
      </c>
      <c r="E2024" s="5"/>
      <c r="F2024" s="13" t="s">
        <v>498</v>
      </c>
      <c r="G2024" s="12">
        <v>14268003.699999999</v>
      </c>
      <c r="H2024" s="111">
        <v>12530892.126</v>
      </c>
    </row>
    <row r="2025" spans="1:8" s="4" customFormat="1" ht="12.75">
      <c r="A2025" s="5"/>
      <c r="B2025" s="5"/>
      <c r="C2025" s="5"/>
      <c r="D2025" s="5"/>
      <c r="E2025" s="5" t="s">
        <v>1018</v>
      </c>
      <c r="F2025" s="13" t="s">
        <v>663</v>
      </c>
      <c r="G2025" s="12">
        <v>13031744</v>
      </c>
      <c r="H2025" s="111">
        <v>11325792.9892</v>
      </c>
    </row>
    <row r="2026" spans="1:8" s="4" customFormat="1" ht="12.75">
      <c r="A2026" s="5"/>
      <c r="B2026" s="5"/>
      <c r="C2026" s="5"/>
      <c r="D2026" s="5"/>
      <c r="E2026" s="5" t="s">
        <v>1048</v>
      </c>
      <c r="F2026" s="13" t="s">
        <v>1143</v>
      </c>
      <c r="G2026" s="12">
        <v>1236259.7</v>
      </c>
      <c r="H2026" s="111">
        <v>1205099.1368</v>
      </c>
    </row>
    <row r="2027" spans="1:8" s="4" customFormat="1" ht="25.5">
      <c r="A2027" s="107"/>
      <c r="B2027" s="107"/>
      <c r="C2027" s="107" t="s">
        <v>722</v>
      </c>
      <c r="D2027" s="107"/>
      <c r="E2027" s="107"/>
      <c r="F2027" s="108" t="s">
        <v>723</v>
      </c>
      <c r="G2027" s="109">
        <v>233239</v>
      </c>
      <c r="H2027" s="110">
        <v>230490.774</v>
      </c>
    </row>
    <row r="2028" spans="1:8" s="4" customFormat="1" ht="12.75">
      <c r="A2028" s="5"/>
      <c r="B2028" s="5"/>
      <c r="C2028" s="5"/>
      <c r="D2028" s="5" t="s">
        <v>991</v>
      </c>
      <c r="E2028" s="5"/>
      <c r="F2028" s="13" t="s">
        <v>498</v>
      </c>
      <c r="G2028" s="12">
        <v>233239</v>
      </c>
      <c r="H2028" s="111">
        <v>230490.774</v>
      </c>
    </row>
    <row r="2029" spans="1:8" s="4" customFormat="1" ht="12.75">
      <c r="A2029" s="5"/>
      <c r="B2029" s="5"/>
      <c r="C2029" s="5"/>
      <c r="D2029" s="5"/>
      <c r="E2029" s="5" t="s">
        <v>1048</v>
      </c>
      <c r="F2029" s="13" t="s">
        <v>1143</v>
      </c>
      <c r="G2029" s="12">
        <v>233239</v>
      </c>
      <c r="H2029" s="111">
        <v>230490.774</v>
      </c>
    </row>
    <row r="2030" spans="1:8" s="4" customFormat="1" ht="38.25">
      <c r="A2030" s="107"/>
      <c r="B2030" s="107"/>
      <c r="C2030" s="107" t="s">
        <v>246</v>
      </c>
      <c r="D2030" s="107"/>
      <c r="E2030" s="107"/>
      <c r="F2030" s="108" t="s">
        <v>247</v>
      </c>
      <c r="G2030" s="109">
        <v>4384019</v>
      </c>
      <c r="H2030" s="110">
        <v>4332388.1421999997</v>
      </c>
    </row>
    <row r="2031" spans="1:8" s="4" customFormat="1" ht="25.5">
      <c r="A2031" s="5"/>
      <c r="B2031" s="5"/>
      <c r="C2031" s="5"/>
      <c r="D2031" s="5" t="s">
        <v>878</v>
      </c>
      <c r="E2031" s="5"/>
      <c r="F2031" s="13" t="s">
        <v>495</v>
      </c>
      <c r="G2031" s="12">
        <v>110928</v>
      </c>
      <c r="H2031" s="111">
        <v>109187.57580000001</v>
      </c>
    </row>
    <row r="2032" spans="1:8" s="4" customFormat="1" ht="12.75">
      <c r="A2032" s="5"/>
      <c r="B2032" s="5"/>
      <c r="C2032" s="5"/>
      <c r="D2032" s="5" t="s">
        <v>899</v>
      </c>
      <c r="E2032" s="5"/>
      <c r="F2032" s="13" t="s">
        <v>496</v>
      </c>
      <c r="G2032" s="12">
        <v>2321408</v>
      </c>
      <c r="H2032" s="111">
        <v>2315794.09</v>
      </c>
    </row>
    <row r="2033" spans="1:8" s="4" customFormat="1" ht="12.75">
      <c r="A2033" s="5"/>
      <c r="B2033" s="5"/>
      <c r="C2033" s="5"/>
      <c r="D2033" s="5" t="s">
        <v>889</v>
      </c>
      <c r="E2033" s="5"/>
      <c r="F2033" s="13" t="s">
        <v>498</v>
      </c>
      <c r="G2033" s="12">
        <v>1856754</v>
      </c>
      <c r="H2033" s="111">
        <v>1813814.1850000001</v>
      </c>
    </row>
    <row r="2034" spans="1:8" s="4" customFormat="1" ht="12.75">
      <c r="A2034" s="5"/>
      <c r="B2034" s="5"/>
      <c r="C2034" s="5"/>
      <c r="D2034" s="5"/>
      <c r="E2034" s="5" t="s">
        <v>1048</v>
      </c>
      <c r="F2034" s="13" t="s">
        <v>1143</v>
      </c>
      <c r="G2034" s="12">
        <v>1856754</v>
      </c>
      <c r="H2034" s="111">
        <v>1813814.1850000001</v>
      </c>
    </row>
    <row r="2035" spans="1:8" s="4" customFormat="1" ht="25.5">
      <c r="A2035" s="5"/>
      <c r="B2035" s="5"/>
      <c r="C2035" s="5"/>
      <c r="D2035" s="5" t="s">
        <v>891</v>
      </c>
      <c r="E2035" s="5"/>
      <c r="F2035" s="13" t="s">
        <v>497</v>
      </c>
      <c r="G2035" s="12">
        <v>87210</v>
      </c>
      <c r="H2035" s="111">
        <v>85875.336500000005</v>
      </c>
    </row>
    <row r="2036" spans="1:8" s="4" customFormat="1" ht="12.75">
      <c r="A2036" s="5"/>
      <c r="B2036" s="5"/>
      <c r="C2036" s="5"/>
      <c r="D2036" s="5" t="s">
        <v>1098</v>
      </c>
      <c r="E2036" s="5"/>
      <c r="F2036" s="13" t="s">
        <v>1073</v>
      </c>
      <c r="G2036" s="12">
        <v>3829</v>
      </c>
      <c r="H2036" s="111">
        <v>3826.9549999999999</v>
      </c>
    </row>
    <row r="2037" spans="1:8" s="4" customFormat="1" ht="51">
      <c r="A2037" s="5"/>
      <c r="B2037" s="5"/>
      <c r="C2037" s="5"/>
      <c r="D2037" s="5" t="s">
        <v>1063</v>
      </c>
      <c r="E2037" s="5"/>
      <c r="F2037" s="13" t="s">
        <v>129</v>
      </c>
      <c r="G2037" s="12">
        <v>3890</v>
      </c>
      <c r="H2037" s="111">
        <v>3890</v>
      </c>
    </row>
    <row r="2038" spans="1:8" s="4" customFormat="1" ht="12.75">
      <c r="A2038" s="107"/>
      <c r="B2038" s="107"/>
      <c r="C2038" s="107" t="s">
        <v>950</v>
      </c>
      <c r="D2038" s="107"/>
      <c r="E2038" s="107"/>
      <c r="F2038" s="108" t="s">
        <v>951</v>
      </c>
      <c r="G2038" s="109">
        <v>395017</v>
      </c>
      <c r="H2038" s="110">
        <v>395016.99920000002</v>
      </c>
    </row>
    <row r="2039" spans="1:8" s="4" customFormat="1" ht="12.75">
      <c r="A2039" s="5"/>
      <c r="B2039" s="5"/>
      <c r="C2039" s="5"/>
      <c r="D2039" s="5" t="s">
        <v>1038</v>
      </c>
      <c r="E2039" s="5"/>
      <c r="F2039" s="13" t="s">
        <v>499</v>
      </c>
      <c r="G2039" s="12">
        <v>395017</v>
      </c>
      <c r="H2039" s="111">
        <v>395016.99920000002</v>
      </c>
    </row>
    <row r="2040" spans="1:8" s="4" customFormat="1" ht="12.75">
      <c r="A2040" s="103"/>
      <c r="B2040" s="103" t="s">
        <v>1179</v>
      </c>
      <c r="C2040" s="103"/>
      <c r="D2040" s="103"/>
      <c r="E2040" s="103"/>
      <c r="F2040" s="104" t="s">
        <v>500</v>
      </c>
      <c r="G2040" s="105">
        <v>9330606.5</v>
      </c>
      <c r="H2040" s="106">
        <v>8493930.6538999993</v>
      </c>
    </row>
    <row r="2041" spans="1:8" s="4" customFormat="1" ht="12.75">
      <c r="A2041" s="107"/>
      <c r="B2041" s="107"/>
      <c r="C2041" s="107" t="s">
        <v>501</v>
      </c>
      <c r="D2041" s="107"/>
      <c r="E2041" s="107"/>
      <c r="F2041" s="108" t="s">
        <v>502</v>
      </c>
      <c r="G2041" s="109">
        <v>520165.6</v>
      </c>
      <c r="H2041" s="110">
        <v>515164.92830000003</v>
      </c>
    </row>
    <row r="2042" spans="1:8" s="4" customFormat="1" ht="38.25">
      <c r="A2042" s="5"/>
      <c r="B2042" s="5"/>
      <c r="C2042" s="5"/>
      <c r="D2042" s="5" t="s">
        <v>878</v>
      </c>
      <c r="E2042" s="5"/>
      <c r="F2042" s="13" t="s">
        <v>503</v>
      </c>
      <c r="G2042" s="12">
        <v>419608</v>
      </c>
      <c r="H2042" s="111">
        <v>419511.79229999997</v>
      </c>
    </row>
    <row r="2043" spans="1:8" s="4" customFormat="1" ht="12.75">
      <c r="A2043" s="5"/>
      <c r="B2043" s="5"/>
      <c r="C2043" s="5"/>
      <c r="D2043" s="5" t="s">
        <v>885</v>
      </c>
      <c r="E2043" s="5"/>
      <c r="F2043" s="13" t="s">
        <v>911</v>
      </c>
      <c r="G2043" s="12">
        <v>2452.6</v>
      </c>
      <c r="H2043" s="111">
        <v>2391.652</v>
      </c>
    </row>
    <row r="2044" spans="1:8" s="4" customFormat="1" ht="12.75">
      <c r="A2044" s="5"/>
      <c r="B2044" s="5"/>
      <c r="C2044" s="5"/>
      <c r="D2044" s="5" t="s">
        <v>887</v>
      </c>
      <c r="E2044" s="5"/>
      <c r="F2044" s="13" t="s">
        <v>2086</v>
      </c>
      <c r="G2044" s="12">
        <v>82833</v>
      </c>
      <c r="H2044" s="111">
        <v>78018.815000000002</v>
      </c>
    </row>
    <row r="2045" spans="1:8" s="4" customFormat="1" ht="12.75">
      <c r="A2045" s="5"/>
      <c r="B2045" s="5"/>
      <c r="C2045" s="5"/>
      <c r="D2045" s="5" t="s">
        <v>1013</v>
      </c>
      <c r="E2045" s="5"/>
      <c r="F2045" s="13" t="s">
        <v>1073</v>
      </c>
      <c r="G2045" s="12">
        <v>15272</v>
      </c>
      <c r="H2045" s="111">
        <v>15242.669</v>
      </c>
    </row>
    <row r="2046" spans="1:8" s="4" customFormat="1" ht="25.5">
      <c r="A2046" s="107"/>
      <c r="B2046" s="107"/>
      <c r="C2046" s="107" t="s">
        <v>963</v>
      </c>
      <c r="D2046" s="107"/>
      <c r="E2046" s="107"/>
      <c r="F2046" s="108" t="s">
        <v>504</v>
      </c>
      <c r="G2046" s="109">
        <v>232473.8</v>
      </c>
      <c r="H2046" s="110">
        <v>232040.5485</v>
      </c>
    </row>
    <row r="2047" spans="1:8" s="4" customFormat="1" ht="38.25">
      <c r="A2047" s="5"/>
      <c r="B2047" s="5"/>
      <c r="C2047" s="5"/>
      <c r="D2047" s="5" t="s">
        <v>878</v>
      </c>
      <c r="E2047" s="5"/>
      <c r="F2047" s="13" t="s">
        <v>505</v>
      </c>
      <c r="G2047" s="12">
        <v>125218</v>
      </c>
      <c r="H2047" s="111">
        <v>124797.0805</v>
      </c>
    </row>
    <row r="2048" spans="1:8" s="4" customFormat="1" ht="12.75">
      <c r="A2048" s="5"/>
      <c r="B2048" s="5"/>
      <c r="C2048" s="5"/>
      <c r="D2048" s="5" t="s">
        <v>887</v>
      </c>
      <c r="E2048" s="5"/>
      <c r="F2048" s="13" t="s">
        <v>2086</v>
      </c>
      <c r="G2048" s="12">
        <v>15230</v>
      </c>
      <c r="H2048" s="111">
        <v>15230</v>
      </c>
    </row>
    <row r="2049" spans="1:8" s="4" customFormat="1" ht="12.75">
      <c r="A2049" s="5"/>
      <c r="B2049" s="5"/>
      <c r="C2049" s="5"/>
      <c r="D2049" s="5" t="s">
        <v>899</v>
      </c>
      <c r="E2049" s="5"/>
      <c r="F2049" s="13" t="s">
        <v>506</v>
      </c>
      <c r="G2049" s="12">
        <v>9860</v>
      </c>
      <c r="H2049" s="111">
        <v>9860</v>
      </c>
    </row>
    <row r="2050" spans="1:8" s="4" customFormat="1" ht="12.75">
      <c r="A2050" s="5"/>
      <c r="B2050" s="5"/>
      <c r="C2050" s="5"/>
      <c r="D2050" s="5" t="s">
        <v>891</v>
      </c>
      <c r="E2050" s="5"/>
      <c r="F2050" s="13" t="s">
        <v>511</v>
      </c>
      <c r="G2050" s="12">
        <v>55268</v>
      </c>
      <c r="H2050" s="111">
        <v>55268</v>
      </c>
    </row>
    <row r="2051" spans="1:8" s="4" customFormat="1" ht="12.75">
      <c r="A2051" s="5"/>
      <c r="B2051" s="5"/>
      <c r="C2051" s="5"/>
      <c r="D2051" s="5" t="s">
        <v>966</v>
      </c>
      <c r="E2051" s="5"/>
      <c r="F2051" s="13" t="s">
        <v>1073</v>
      </c>
      <c r="G2051" s="12">
        <v>1890</v>
      </c>
      <c r="H2051" s="111">
        <v>1877.7560000000001</v>
      </c>
    </row>
    <row r="2052" spans="1:8" s="4" customFormat="1" ht="25.5">
      <c r="A2052" s="5"/>
      <c r="B2052" s="5"/>
      <c r="C2052" s="5"/>
      <c r="D2052" s="5" t="s">
        <v>927</v>
      </c>
      <c r="E2052" s="5"/>
      <c r="F2052" s="13" t="s">
        <v>928</v>
      </c>
      <c r="G2052" s="12">
        <v>25007.8</v>
      </c>
      <c r="H2052" s="111">
        <v>25007.712</v>
      </c>
    </row>
    <row r="2053" spans="1:8" s="4" customFormat="1" ht="25.5">
      <c r="A2053" s="107"/>
      <c r="B2053" s="107"/>
      <c r="C2053" s="107" t="s">
        <v>507</v>
      </c>
      <c r="D2053" s="107"/>
      <c r="E2053" s="107"/>
      <c r="F2053" s="108" t="s">
        <v>508</v>
      </c>
      <c r="G2053" s="109">
        <v>2089239.1</v>
      </c>
      <c r="H2053" s="110">
        <v>2081677.8100999999</v>
      </c>
    </row>
    <row r="2054" spans="1:8" s="4" customFormat="1" ht="38.25">
      <c r="A2054" s="5"/>
      <c r="B2054" s="5"/>
      <c r="C2054" s="5"/>
      <c r="D2054" s="5" t="s">
        <v>878</v>
      </c>
      <c r="E2054" s="5"/>
      <c r="F2054" s="13" t="s">
        <v>509</v>
      </c>
      <c r="G2054" s="12">
        <v>1624172.5</v>
      </c>
      <c r="H2054" s="111">
        <v>1620490.5626999999</v>
      </c>
    </row>
    <row r="2055" spans="1:8" s="4" customFormat="1" ht="25.5">
      <c r="A2055" s="5"/>
      <c r="B2055" s="5"/>
      <c r="C2055" s="5"/>
      <c r="D2055" s="5" t="s">
        <v>885</v>
      </c>
      <c r="E2055" s="5"/>
      <c r="F2055" s="13" t="s">
        <v>510</v>
      </c>
      <c r="G2055" s="12">
        <v>13593</v>
      </c>
      <c r="H2055" s="111">
        <v>12391.516</v>
      </c>
    </row>
    <row r="2056" spans="1:8" s="4" customFormat="1" ht="12.75">
      <c r="A2056" s="5"/>
      <c r="B2056" s="5"/>
      <c r="C2056" s="5"/>
      <c r="D2056" s="5" t="s">
        <v>887</v>
      </c>
      <c r="E2056" s="5"/>
      <c r="F2056" s="13" t="s">
        <v>511</v>
      </c>
      <c r="G2056" s="12">
        <v>71095.199999999997</v>
      </c>
      <c r="H2056" s="111">
        <v>71089.418999999994</v>
      </c>
    </row>
    <row r="2057" spans="1:8" s="4" customFormat="1" ht="12.75">
      <c r="A2057" s="5"/>
      <c r="B2057" s="5"/>
      <c r="C2057" s="5"/>
      <c r="D2057" s="5" t="s">
        <v>899</v>
      </c>
      <c r="E2057" s="5"/>
      <c r="F2057" s="13" t="s">
        <v>506</v>
      </c>
      <c r="G2057" s="12">
        <v>162576</v>
      </c>
      <c r="H2057" s="111">
        <v>162558.89799999999</v>
      </c>
    </row>
    <row r="2058" spans="1:8" s="4" customFormat="1" ht="12.75">
      <c r="A2058" s="5"/>
      <c r="B2058" s="5"/>
      <c r="C2058" s="5"/>
      <c r="D2058" s="5" t="s">
        <v>889</v>
      </c>
      <c r="E2058" s="5"/>
      <c r="F2058" s="13" t="s">
        <v>911</v>
      </c>
      <c r="G2058" s="12">
        <v>16004</v>
      </c>
      <c r="H2058" s="111">
        <v>16000.184999999999</v>
      </c>
    </row>
    <row r="2059" spans="1:8" s="4" customFormat="1" ht="38.25">
      <c r="A2059" s="5"/>
      <c r="B2059" s="5"/>
      <c r="C2059" s="5"/>
      <c r="D2059" s="5" t="s">
        <v>891</v>
      </c>
      <c r="E2059" s="5"/>
      <c r="F2059" s="13" t="s">
        <v>512</v>
      </c>
      <c r="G2059" s="12">
        <v>82440.3</v>
      </c>
      <c r="H2059" s="111">
        <v>80266.895699999994</v>
      </c>
    </row>
    <row r="2060" spans="1:8" s="4" customFormat="1" ht="12.75">
      <c r="A2060" s="5"/>
      <c r="B2060" s="5"/>
      <c r="C2060" s="5"/>
      <c r="D2060" s="5" t="s">
        <v>1038</v>
      </c>
      <c r="E2060" s="5"/>
      <c r="F2060" s="13" t="s">
        <v>1073</v>
      </c>
      <c r="G2060" s="12">
        <v>52704.3</v>
      </c>
      <c r="H2060" s="111">
        <v>52228.021000000001</v>
      </c>
    </row>
    <row r="2061" spans="1:8" s="4" customFormat="1" ht="38.25">
      <c r="A2061" s="5"/>
      <c r="B2061" s="5"/>
      <c r="C2061" s="5"/>
      <c r="D2061" s="5" t="s">
        <v>929</v>
      </c>
      <c r="E2061" s="5"/>
      <c r="F2061" s="13" t="s">
        <v>930</v>
      </c>
      <c r="G2061" s="12">
        <v>66653.8</v>
      </c>
      <c r="H2061" s="111">
        <v>66652.312699999995</v>
      </c>
    </row>
    <row r="2062" spans="1:8" s="4" customFormat="1" ht="25.5">
      <c r="A2062" s="107"/>
      <c r="B2062" s="107"/>
      <c r="C2062" s="107" t="s">
        <v>455</v>
      </c>
      <c r="D2062" s="107"/>
      <c r="E2062" s="107"/>
      <c r="F2062" s="108" t="s">
        <v>456</v>
      </c>
      <c r="G2062" s="109">
        <v>4772</v>
      </c>
      <c r="H2062" s="110">
        <v>4771.0529999999999</v>
      </c>
    </row>
    <row r="2063" spans="1:8" s="4" customFormat="1" ht="12.75">
      <c r="A2063" s="5"/>
      <c r="B2063" s="5"/>
      <c r="C2063" s="5"/>
      <c r="D2063" s="5" t="s">
        <v>953</v>
      </c>
      <c r="E2063" s="5"/>
      <c r="F2063" s="13" t="s">
        <v>511</v>
      </c>
      <c r="G2063" s="12">
        <v>879</v>
      </c>
      <c r="H2063" s="111">
        <v>878.053</v>
      </c>
    </row>
    <row r="2064" spans="1:8" s="4" customFormat="1" ht="12.75">
      <c r="A2064" s="5"/>
      <c r="B2064" s="5"/>
      <c r="C2064" s="5"/>
      <c r="D2064" s="5" t="s">
        <v>1013</v>
      </c>
      <c r="E2064" s="5"/>
      <c r="F2064" s="13" t="s">
        <v>506</v>
      </c>
      <c r="G2064" s="12">
        <v>3893</v>
      </c>
      <c r="H2064" s="111">
        <v>3893</v>
      </c>
    </row>
    <row r="2065" spans="1:8" s="4" customFormat="1" ht="25.5">
      <c r="A2065" s="107"/>
      <c r="B2065" s="107"/>
      <c r="C2065" s="107" t="s">
        <v>513</v>
      </c>
      <c r="D2065" s="107"/>
      <c r="E2065" s="107"/>
      <c r="F2065" s="108" t="s">
        <v>514</v>
      </c>
      <c r="G2065" s="109">
        <v>6483956</v>
      </c>
      <c r="H2065" s="110">
        <v>5660276.3140000002</v>
      </c>
    </row>
    <row r="2066" spans="1:8" s="4" customFormat="1" ht="63.75">
      <c r="A2066" s="5"/>
      <c r="B2066" s="5"/>
      <c r="C2066" s="5"/>
      <c r="D2066" s="5" t="s">
        <v>878</v>
      </c>
      <c r="E2066" s="5"/>
      <c r="F2066" s="13" t="s">
        <v>515</v>
      </c>
      <c r="G2066" s="12">
        <v>715508</v>
      </c>
      <c r="H2066" s="111">
        <v>701372.09900000005</v>
      </c>
    </row>
    <row r="2067" spans="1:8" s="4" customFormat="1" ht="25.5">
      <c r="A2067" s="5"/>
      <c r="B2067" s="5"/>
      <c r="C2067" s="5"/>
      <c r="D2067" s="5" t="s">
        <v>885</v>
      </c>
      <c r="E2067" s="5"/>
      <c r="F2067" s="13" t="s">
        <v>2087</v>
      </c>
      <c r="G2067" s="12">
        <v>71228</v>
      </c>
      <c r="H2067" s="111">
        <v>69826.917000000001</v>
      </c>
    </row>
    <row r="2068" spans="1:8" s="4" customFormat="1" ht="25.5">
      <c r="A2068" s="5"/>
      <c r="B2068" s="5"/>
      <c r="C2068" s="5"/>
      <c r="D2068" s="5" t="s">
        <v>887</v>
      </c>
      <c r="E2068" s="5"/>
      <c r="F2068" s="13" t="s">
        <v>2088</v>
      </c>
      <c r="G2068" s="12">
        <v>3219882</v>
      </c>
      <c r="H2068" s="111">
        <v>3161752.1069999998</v>
      </c>
    </row>
    <row r="2069" spans="1:8" s="4" customFormat="1" ht="25.5">
      <c r="A2069" s="5"/>
      <c r="B2069" s="5"/>
      <c r="C2069" s="5"/>
      <c r="D2069" s="5" t="s">
        <v>899</v>
      </c>
      <c r="E2069" s="5"/>
      <c r="F2069" s="13" t="s">
        <v>516</v>
      </c>
      <c r="G2069" s="12">
        <v>2301474</v>
      </c>
      <c r="H2069" s="111">
        <v>1563987.3430000001</v>
      </c>
    </row>
    <row r="2070" spans="1:8" s="4" customFormat="1" ht="25.5">
      <c r="A2070" s="5"/>
      <c r="B2070" s="5"/>
      <c r="C2070" s="5"/>
      <c r="D2070" s="5" t="s">
        <v>1038</v>
      </c>
      <c r="E2070" s="5"/>
      <c r="F2070" s="13" t="s">
        <v>517</v>
      </c>
      <c r="G2070" s="12">
        <v>160864</v>
      </c>
      <c r="H2070" s="111">
        <v>148337.8481</v>
      </c>
    </row>
    <row r="2071" spans="1:8" s="4" customFormat="1" ht="38.25">
      <c r="A2071" s="5"/>
      <c r="B2071" s="5"/>
      <c r="C2071" s="5"/>
      <c r="D2071" s="5" t="s">
        <v>1082</v>
      </c>
      <c r="E2071" s="5"/>
      <c r="F2071" s="13" t="s">
        <v>1899</v>
      </c>
      <c r="G2071" s="12">
        <v>15000</v>
      </c>
      <c r="H2071" s="111">
        <v>15000</v>
      </c>
    </row>
    <row r="2072" spans="1:8" s="4" customFormat="1" ht="38.25">
      <c r="A2072" s="103"/>
      <c r="B2072" s="103" t="s">
        <v>1180</v>
      </c>
      <c r="C2072" s="103"/>
      <c r="D2072" s="103"/>
      <c r="E2072" s="103"/>
      <c r="F2072" s="104" t="s">
        <v>518</v>
      </c>
      <c r="G2072" s="105">
        <v>60648581.600000001</v>
      </c>
      <c r="H2072" s="106">
        <v>60058077.388400003</v>
      </c>
    </row>
    <row r="2073" spans="1:8" s="4" customFormat="1" ht="25.5">
      <c r="A2073" s="107"/>
      <c r="B2073" s="107"/>
      <c r="C2073" s="107" t="s">
        <v>936</v>
      </c>
      <c r="D2073" s="107"/>
      <c r="E2073" s="107"/>
      <c r="F2073" s="108" t="s">
        <v>937</v>
      </c>
      <c r="G2073" s="109">
        <v>75946</v>
      </c>
      <c r="H2073" s="110">
        <v>75945.14</v>
      </c>
    </row>
    <row r="2074" spans="1:8" s="4" customFormat="1" ht="38.25">
      <c r="A2074" s="5"/>
      <c r="B2074" s="5"/>
      <c r="C2074" s="5"/>
      <c r="D2074" s="5" t="s">
        <v>975</v>
      </c>
      <c r="E2074" s="5"/>
      <c r="F2074" s="13" t="s">
        <v>519</v>
      </c>
      <c r="G2074" s="12">
        <v>75946</v>
      </c>
      <c r="H2074" s="111">
        <v>75945.14</v>
      </c>
    </row>
    <row r="2075" spans="1:8" s="4" customFormat="1" ht="25.5">
      <c r="A2075" s="5"/>
      <c r="B2075" s="5"/>
      <c r="C2075" s="5"/>
      <c r="D2075" s="5"/>
      <c r="E2075" s="5" t="s">
        <v>985</v>
      </c>
      <c r="F2075" s="13" t="s">
        <v>697</v>
      </c>
      <c r="G2075" s="12">
        <v>75946</v>
      </c>
      <c r="H2075" s="111">
        <v>75945.14</v>
      </c>
    </row>
    <row r="2076" spans="1:8" s="4" customFormat="1" ht="25.5">
      <c r="A2076" s="107"/>
      <c r="B2076" s="107"/>
      <c r="C2076" s="107" t="s">
        <v>698</v>
      </c>
      <c r="D2076" s="107"/>
      <c r="E2076" s="107"/>
      <c r="F2076" s="108" t="s">
        <v>699</v>
      </c>
      <c r="G2076" s="109">
        <v>34395470</v>
      </c>
      <c r="H2076" s="110">
        <v>34144873.972400002</v>
      </c>
    </row>
    <row r="2077" spans="1:8" s="4" customFormat="1" ht="51">
      <c r="A2077" s="5"/>
      <c r="B2077" s="5"/>
      <c r="C2077" s="5"/>
      <c r="D2077" s="5" t="s">
        <v>878</v>
      </c>
      <c r="E2077" s="5"/>
      <c r="F2077" s="13" t="s">
        <v>520</v>
      </c>
      <c r="G2077" s="12">
        <v>9993745</v>
      </c>
      <c r="H2077" s="111">
        <v>9986418.2997999992</v>
      </c>
    </row>
    <row r="2078" spans="1:8" s="4" customFormat="1" ht="25.5">
      <c r="A2078" s="5"/>
      <c r="B2078" s="5"/>
      <c r="C2078" s="5"/>
      <c r="D2078" s="5" t="s">
        <v>966</v>
      </c>
      <c r="E2078" s="5"/>
      <c r="F2078" s="13" t="s">
        <v>521</v>
      </c>
      <c r="G2078" s="12">
        <v>85226</v>
      </c>
      <c r="H2078" s="111">
        <v>85225.816000000006</v>
      </c>
    </row>
    <row r="2079" spans="1:8" s="4" customFormat="1" ht="38.25">
      <c r="A2079" s="5"/>
      <c r="B2079" s="5"/>
      <c r="C2079" s="5"/>
      <c r="D2079" s="5" t="s">
        <v>1018</v>
      </c>
      <c r="E2079" s="5"/>
      <c r="F2079" s="13" t="s">
        <v>522</v>
      </c>
      <c r="G2079" s="12">
        <v>3158702</v>
      </c>
      <c r="H2079" s="111">
        <v>2927535.5184999998</v>
      </c>
    </row>
    <row r="2080" spans="1:8" s="4" customFormat="1" ht="12.75">
      <c r="A2080" s="5"/>
      <c r="B2080" s="5"/>
      <c r="C2080" s="5"/>
      <c r="D2080" s="5" t="s">
        <v>997</v>
      </c>
      <c r="E2080" s="5"/>
      <c r="F2080" s="13" t="s">
        <v>523</v>
      </c>
      <c r="G2080" s="12">
        <v>12750000</v>
      </c>
      <c r="H2080" s="111">
        <v>12750000</v>
      </c>
    </row>
    <row r="2081" spans="1:8" s="4" customFormat="1" ht="25.5">
      <c r="A2081" s="5"/>
      <c r="B2081" s="5"/>
      <c r="C2081" s="5"/>
      <c r="D2081" s="5" t="s">
        <v>524</v>
      </c>
      <c r="E2081" s="5"/>
      <c r="F2081" s="13" t="s">
        <v>525</v>
      </c>
      <c r="G2081" s="12">
        <v>910800</v>
      </c>
      <c r="H2081" s="111">
        <v>909911.25300000003</v>
      </c>
    </row>
    <row r="2082" spans="1:8" s="4" customFormat="1" ht="12.75">
      <c r="A2082" s="5"/>
      <c r="B2082" s="5"/>
      <c r="C2082" s="5"/>
      <c r="D2082" s="5" t="s">
        <v>780</v>
      </c>
      <c r="E2082" s="5"/>
      <c r="F2082" s="13" t="s">
        <v>526</v>
      </c>
      <c r="G2082" s="12">
        <v>804584</v>
      </c>
      <c r="H2082" s="111">
        <v>804584</v>
      </c>
    </row>
    <row r="2083" spans="1:8" s="4" customFormat="1" ht="25.5">
      <c r="A2083" s="5"/>
      <c r="B2083" s="5"/>
      <c r="C2083" s="5"/>
      <c r="D2083" s="5" t="s">
        <v>656</v>
      </c>
      <c r="E2083" s="5"/>
      <c r="F2083" s="13" t="s">
        <v>2089</v>
      </c>
      <c r="G2083" s="12">
        <v>1303555</v>
      </c>
      <c r="H2083" s="111">
        <v>1302127.3558</v>
      </c>
    </row>
    <row r="2084" spans="1:8" s="4" customFormat="1" ht="25.5">
      <c r="A2084" s="5"/>
      <c r="B2084" s="5"/>
      <c r="C2084" s="5"/>
      <c r="D2084" s="5" t="s">
        <v>527</v>
      </c>
      <c r="E2084" s="5"/>
      <c r="F2084" s="13" t="s">
        <v>2090</v>
      </c>
      <c r="G2084" s="12">
        <v>1465391</v>
      </c>
      <c r="H2084" s="111">
        <v>1464893.817</v>
      </c>
    </row>
    <row r="2085" spans="1:8" s="4" customFormat="1" ht="63.75">
      <c r="A2085" s="5"/>
      <c r="B2085" s="5"/>
      <c r="C2085" s="5"/>
      <c r="D2085" s="5" t="s">
        <v>180</v>
      </c>
      <c r="E2085" s="5"/>
      <c r="F2085" s="13" t="s">
        <v>181</v>
      </c>
      <c r="G2085" s="12">
        <v>712900</v>
      </c>
      <c r="H2085" s="111">
        <v>712900</v>
      </c>
    </row>
    <row r="2086" spans="1:8" s="4" customFormat="1" ht="25.5">
      <c r="A2086" s="5"/>
      <c r="B2086" s="5"/>
      <c r="C2086" s="5"/>
      <c r="D2086" s="5" t="s">
        <v>528</v>
      </c>
      <c r="E2086" s="5"/>
      <c r="F2086" s="13" t="s">
        <v>529</v>
      </c>
      <c r="G2086" s="12">
        <v>626226</v>
      </c>
      <c r="H2086" s="111">
        <v>626226</v>
      </c>
    </row>
    <row r="2087" spans="1:8" s="4" customFormat="1" ht="25.5">
      <c r="A2087" s="5"/>
      <c r="B2087" s="5"/>
      <c r="C2087" s="5"/>
      <c r="D2087" s="5" t="s">
        <v>933</v>
      </c>
      <c r="E2087" s="5"/>
      <c r="F2087" s="13" t="s">
        <v>934</v>
      </c>
      <c r="G2087" s="12">
        <v>276527.7</v>
      </c>
      <c r="H2087" s="111">
        <v>276527.55200000003</v>
      </c>
    </row>
    <row r="2088" spans="1:8" s="4" customFormat="1" ht="25.5">
      <c r="A2088" s="5"/>
      <c r="B2088" s="5"/>
      <c r="C2088" s="5"/>
      <c r="D2088" s="5" t="s">
        <v>876</v>
      </c>
      <c r="E2088" s="5"/>
      <c r="F2088" s="13" t="s">
        <v>900</v>
      </c>
      <c r="G2088" s="12">
        <v>13078.7</v>
      </c>
      <c r="H2088" s="111">
        <v>12087.314</v>
      </c>
    </row>
    <row r="2089" spans="1:8" s="4" customFormat="1" ht="25.5">
      <c r="A2089" s="5"/>
      <c r="B2089" s="5"/>
      <c r="C2089" s="5"/>
      <c r="D2089" s="5" t="s">
        <v>923</v>
      </c>
      <c r="E2089" s="5"/>
      <c r="F2089" s="13" t="s">
        <v>924</v>
      </c>
      <c r="G2089" s="12">
        <v>2228292.6</v>
      </c>
      <c r="H2089" s="111">
        <v>2219995.0463</v>
      </c>
    </row>
    <row r="2090" spans="1:8" s="4" customFormat="1" ht="25.5">
      <c r="A2090" s="5"/>
      <c r="B2090" s="5"/>
      <c r="C2090" s="5"/>
      <c r="D2090" s="5" t="s">
        <v>914</v>
      </c>
      <c r="E2090" s="5"/>
      <c r="F2090" s="13" t="s">
        <v>530</v>
      </c>
      <c r="G2090" s="12">
        <v>66442</v>
      </c>
      <c r="H2090" s="111">
        <v>66442</v>
      </c>
    </row>
    <row r="2091" spans="1:8" s="4" customFormat="1" ht="12.75">
      <c r="A2091" s="107"/>
      <c r="B2091" s="107"/>
      <c r="C2091" s="107" t="s">
        <v>419</v>
      </c>
      <c r="D2091" s="107"/>
      <c r="E2091" s="107"/>
      <c r="F2091" s="108" t="s">
        <v>420</v>
      </c>
      <c r="G2091" s="109">
        <v>19913706</v>
      </c>
      <c r="H2091" s="110">
        <v>19583635.2291</v>
      </c>
    </row>
    <row r="2092" spans="1:8" s="4" customFormat="1" ht="25.5">
      <c r="A2092" s="5"/>
      <c r="B2092" s="5"/>
      <c r="C2092" s="5"/>
      <c r="D2092" s="5" t="s">
        <v>1041</v>
      </c>
      <c r="E2092" s="5"/>
      <c r="F2092" s="13" t="s">
        <v>531</v>
      </c>
      <c r="G2092" s="12">
        <v>18840487</v>
      </c>
      <c r="H2092" s="111">
        <v>18510663.813000001</v>
      </c>
    </row>
    <row r="2093" spans="1:8" s="4" customFormat="1" ht="12.75">
      <c r="A2093" s="5"/>
      <c r="B2093" s="5"/>
      <c r="C2093" s="5"/>
      <c r="D2093" s="5"/>
      <c r="E2093" s="5" t="s">
        <v>1018</v>
      </c>
      <c r="F2093" s="13" t="s">
        <v>663</v>
      </c>
      <c r="G2093" s="12">
        <v>18839255</v>
      </c>
      <c r="H2093" s="111">
        <v>18509431.813000001</v>
      </c>
    </row>
    <row r="2094" spans="1:8" s="4" customFormat="1" ht="12.75">
      <c r="A2094" s="5"/>
      <c r="B2094" s="5"/>
      <c r="C2094" s="5"/>
      <c r="D2094" s="5"/>
      <c r="E2094" s="5" t="s">
        <v>1048</v>
      </c>
      <c r="F2094" s="13" t="s">
        <v>1143</v>
      </c>
      <c r="G2094" s="12">
        <v>1232</v>
      </c>
      <c r="H2094" s="111">
        <v>1232</v>
      </c>
    </row>
    <row r="2095" spans="1:8" s="4" customFormat="1" ht="25.5">
      <c r="A2095" s="5"/>
      <c r="B2095" s="5"/>
      <c r="C2095" s="5"/>
      <c r="D2095" s="5" t="s">
        <v>975</v>
      </c>
      <c r="E2095" s="5"/>
      <c r="F2095" s="13" t="s">
        <v>532</v>
      </c>
      <c r="G2095" s="12">
        <v>86582</v>
      </c>
      <c r="H2095" s="111">
        <v>86567</v>
      </c>
    </row>
    <row r="2096" spans="1:8" s="4" customFormat="1" ht="25.5">
      <c r="A2096" s="5"/>
      <c r="B2096" s="5"/>
      <c r="C2096" s="5"/>
      <c r="D2096" s="5" t="s">
        <v>545</v>
      </c>
      <c r="E2096" s="5"/>
      <c r="F2096" s="13" t="s">
        <v>0</v>
      </c>
      <c r="G2096" s="12">
        <v>64637</v>
      </c>
      <c r="H2096" s="111">
        <v>64404.416100000002</v>
      </c>
    </row>
    <row r="2097" spans="1:8" s="4" customFormat="1" ht="38.25">
      <c r="A2097" s="5"/>
      <c r="B2097" s="5"/>
      <c r="C2097" s="5"/>
      <c r="D2097" s="5" t="s">
        <v>706</v>
      </c>
      <c r="E2097" s="5"/>
      <c r="F2097" s="13" t="s">
        <v>2091</v>
      </c>
      <c r="G2097" s="12">
        <v>922000</v>
      </c>
      <c r="H2097" s="111">
        <v>922000</v>
      </c>
    </row>
    <row r="2098" spans="1:8" s="4" customFormat="1" ht="25.5">
      <c r="A2098" s="107"/>
      <c r="B2098" s="107"/>
      <c r="C2098" s="107" t="s">
        <v>1</v>
      </c>
      <c r="D2098" s="107"/>
      <c r="E2098" s="107"/>
      <c r="F2098" s="108" t="s">
        <v>2</v>
      </c>
      <c r="G2098" s="109">
        <v>4387</v>
      </c>
      <c r="H2098" s="110">
        <v>4056.951</v>
      </c>
    </row>
    <row r="2099" spans="1:8" s="4" customFormat="1" ht="12.75">
      <c r="A2099" s="5"/>
      <c r="B2099" s="5"/>
      <c r="C2099" s="5"/>
      <c r="D2099" s="5" t="s">
        <v>972</v>
      </c>
      <c r="E2099" s="5"/>
      <c r="F2099" s="13" t="s">
        <v>3</v>
      </c>
      <c r="G2099" s="12">
        <v>4387</v>
      </c>
      <c r="H2099" s="111">
        <v>4056.951</v>
      </c>
    </row>
    <row r="2100" spans="1:8" s="4" customFormat="1" ht="25.5">
      <c r="A2100" s="107"/>
      <c r="B2100" s="107"/>
      <c r="C2100" s="107" t="s">
        <v>435</v>
      </c>
      <c r="D2100" s="107"/>
      <c r="E2100" s="107"/>
      <c r="F2100" s="108" t="s">
        <v>436</v>
      </c>
      <c r="G2100" s="109">
        <v>735</v>
      </c>
      <c r="H2100" s="110">
        <v>728.5</v>
      </c>
    </row>
    <row r="2101" spans="1:8" s="4" customFormat="1" ht="12.75">
      <c r="A2101" s="5"/>
      <c r="B2101" s="5"/>
      <c r="C2101" s="5"/>
      <c r="D2101" s="5" t="s">
        <v>972</v>
      </c>
      <c r="E2101" s="5"/>
      <c r="F2101" s="13" t="s">
        <v>3</v>
      </c>
      <c r="G2101" s="12">
        <v>735</v>
      </c>
      <c r="H2101" s="111">
        <v>728.5</v>
      </c>
    </row>
    <row r="2102" spans="1:8" s="4" customFormat="1" ht="25.5">
      <c r="A2102" s="107"/>
      <c r="B2102" s="107"/>
      <c r="C2102" s="107" t="s">
        <v>291</v>
      </c>
      <c r="D2102" s="107"/>
      <c r="E2102" s="107"/>
      <c r="F2102" s="108" t="s">
        <v>292</v>
      </c>
      <c r="G2102" s="109">
        <v>1229</v>
      </c>
      <c r="H2102" s="110">
        <v>952.11</v>
      </c>
    </row>
    <row r="2103" spans="1:8" s="4" customFormat="1" ht="38.25">
      <c r="A2103" s="5"/>
      <c r="B2103" s="5"/>
      <c r="C2103" s="5"/>
      <c r="D2103" s="5" t="s">
        <v>966</v>
      </c>
      <c r="E2103" s="5"/>
      <c r="F2103" s="13" t="s">
        <v>519</v>
      </c>
      <c r="G2103" s="12">
        <v>1229</v>
      </c>
      <c r="H2103" s="111">
        <v>952.11</v>
      </c>
    </row>
    <row r="2104" spans="1:8" s="4" customFormat="1" ht="25.5">
      <c r="A2104" s="5"/>
      <c r="B2104" s="5"/>
      <c r="C2104" s="5"/>
      <c r="D2104" s="5"/>
      <c r="E2104" s="5" t="s">
        <v>985</v>
      </c>
      <c r="F2104" s="13" t="s">
        <v>697</v>
      </c>
      <c r="G2104" s="12">
        <v>1229</v>
      </c>
      <c r="H2104" s="111">
        <v>952.11</v>
      </c>
    </row>
    <row r="2105" spans="1:8" s="4" customFormat="1" ht="25.5">
      <c r="A2105" s="107"/>
      <c r="B2105" s="107"/>
      <c r="C2105" s="107" t="s">
        <v>2074</v>
      </c>
      <c r="D2105" s="107"/>
      <c r="E2105" s="107"/>
      <c r="F2105" s="108" t="s">
        <v>2075</v>
      </c>
      <c r="G2105" s="109">
        <v>40472</v>
      </c>
      <c r="H2105" s="110">
        <v>40461.165999999997</v>
      </c>
    </row>
    <row r="2106" spans="1:8" s="4" customFormat="1" ht="12.75">
      <c r="A2106" s="5"/>
      <c r="B2106" s="5"/>
      <c r="C2106" s="5"/>
      <c r="D2106" s="5" t="s">
        <v>1048</v>
      </c>
      <c r="E2106" s="5"/>
      <c r="F2106" s="13" t="s">
        <v>3</v>
      </c>
      <c r="G2106" s="12">
        <v>40472</v>
      </c>
      <c r="H2106" s="111">
        <v>40461.165999999997</v>
      </c>
    </row>
    <row r="2107" spans="1:8" s="4" customFormat="1" ht="12.75">
      <c r="A2107" s="107"/>
      <c r="B2107" s="107"/>
      <c r="C2107" s="107" t="s">
        <v>442</v>
      </c>
      <c r="D2107" s="107"/>
      <c r="E2107" s="107"/>
      <c r="F2107" s="108" t="s">
        <v>443</v>
      </c>
      <c r="G2107" s="109">
        <v>3010180.6</v>
      </c>
      <c r="H2107" s="110">
        <v>3004796.4468</v>
      </c>
    </row>
    <row r="2108" spans="1:8" s="4" customFormat="1" ht="12.75">
      <c r="A2108" s="5"/>
      <c r="B2108" s="5"/>
      <c r="C2108" s="5"/>
      <c r="D2108" s="5" t="s">
        <v>1018</v>
      </c>
      <c r="E2108" s="5"/>
      <c r="F2108" s="13" t="s">
        <v>3</v>
      </c>
      <c r="G2108" s="12">
        <v>3010180.6</v>
      </c>
      <c r="H2108" s="111">
        <v>3004796.4468</v>
      </c>
    </row>
    <row r="2109" spans="1:8" s="4" customFormat="1" ht="25.5">
      <c r="A2109" s="107"/>
      <c r="B2109" s="107"/>
      <c r="C2109" s="107" t="s">
        <v>450</v>
      </c>
      <c r="D2109" s="107"/>
      <c r="E2109" s="107"/>
      <c r="F2109" s="108" t="s">
        <v>451</v>
      </c>
      <c r="G2109" s="109">
        <v>2686648.8</v>
      </c>
      <c r="H2109" s="110">
        <v>2684456.6519999998</v>
      </c>
    </row>
    <row r="2110" spans="1:8" s="4" customFormat="1" ht="12.75">
      <c r="A2110" s="5"/>
      <c r="B2110" s="5"/>
      <c r="C2110" s="5"/>
      <c r="D2110" s="5" t="s">
        <v>1041</v>
      </c>
      <c r="E2110" s="5"/>
      <c r="F2110" s="13" t="s">
        <v>3</v>
      </c>
      <c r="G2110" s="12">
        <v>2686648.8</v>
      </c>
      <c r="H2110" s="111">
        <v>2684456.6519999998</v>
      </c>
    </row>
    <row r="2111" spans="1:8" s="4" customFormat="1" ht="25.5">
      <c r="A2111" s="107"/>
      <c r="B2111" s="107"/>
      <c r="C2111" s="107" t="s">
        <v>453</v>
      </c>
      <c r="D2111" s="107"/>
      <c r="E2111" s="107"/>
      <c r="F2111" s="108" t="s">
        <v>454</v>
      </c>
      <c r="G2111" s="109">
        <v>519807.2</v>
      </c>
      <c r="H2111" s="110">
        <v>518171.22120000003</v>
      </c>
    </row>
    <row r="2112" spans="1:8" s="4" customFormat="1" ht="12.75">
      <c r="A2112" s="5"/>
      <c r="B2112" s="5"/>
      <c r="C2112" s="5"/>
      <c r="D2112" s="5" t="s">
        <v>1041</v>
      </c>
      <c r="E2112" s="5"/>
      <c r="F2112" s="13" t="s">
        <v>3</v>
      </c>
      <c r="G2112" s="12">
        <v>519807.2</v>
      </c>
      <c r="H2112" s="111">
        <v>518171.22120000003</v>
      </c>
    </row>
    <row r="2113" spans="1:8" s="4" customFormat="1" ht="25.5">
      <c r="A2113" s="103" t="s">
        <v>1175</v>
      </c>
      <c r="B2113" s="103"/>
      <c r="C2113" s="103"/>
      <c r="D2113" s="103"/>
      <c r="E2113" s="103"/>
      <c r="F2113" s="104" t="s">
        <v>4</v>
      </c>
      <c r="G2113" s="105">
        <v>28176558.199999999</v>
      </c>
      <c r="H2113" s="106">
        <v>27176671.782400001</v>
      </c>
    </row>
    <row r="2114" spans="1:8" s="4" customFormat="1" ht="12.75">
      <c r="A2114" s="103"/>
      <c r="B2114" s="103" t="s">
        <v>1159</v>
      </c>
      <c r="C2114" s="103"/>
      <c r="D2114" s="103"/>
      <c r="E2114" s="103"/>
      <c r="F2114" s="104" t="s">
        <v>5</v>
      </c>
      <c r="G2114" s="105">
        <v>5178461</v>
      </c>
      <c r="H2114" s="106">
        <v>4965714.3388999999</v>
      </c>
    </row>
    <row r="2115" spans="1:8" s="4" customFormat="1" ht="12.75">
      <c r="A2115" s="107"/>
      <c r="B2115" s="107"/>
      <c r="C2115" s="107" t="s">
        <v>370</v>
      </c>
      <c r="D2115" s="107"/>
      <c r="E2115" s="107"/>
      <c r="F2115" s="108" t="s">
        <v>371</v>
      </c>
      <c r="G2115" s="109">
        <v>69370</v>
      </c>
      <c r="H2115" s="110">
        <v>62820.571900000003</v>
      </c>
    </row>
    <row r="2116" spans="1:8" s="4" customFormat="1" ht="38.25">
      <c r="A2116" s="5"/>
      <c r="B2116" s="5"/>
      <c r="C2116" s="5"/>
      <c r="D2116" s="5" t="s">
        <v>939</v>
      </c>
      <c r="E2116" s="5"/>
      <c r="F2116" s="13" t="s">
        <v>6</v>
      </c>
      <c r="G2116" s="12">
        <v>62881</v>
      </c>
      <c r="H2116" s="111">
        <v>62820.571900000003</v>
      </c>
    </row>
    <row r="2117" spans="1:8" s="4" customFormat="1" ht="51">
      <c r="A2117" s="5"/>
      <c r="B2117" s="5"/>
      <c r="C2117" s="5"/>
      <c r="D2117" s="5" t="s">
        <v>464</v>
      </c>
      <c r="E2117" s="5"/>
      <c r="F2117" s="13" t="s">
        <v>7</v>
      </c>
      <c r="G2117" s="12">
        <v>6489</v>
      </c>
      <c r="H2117" s="111">
        <v>0</v>
      </c>
    </row>
    <row r="2118" spans="1:8" s="4" customFormat="1" ht="25.5">
      <c r="A2118" s="107"/>
      <c r="B2118" s="107"/>
      <c r="C2118" s="107" t="s">
        <v>678</v>
      </c>
      <c r="D2118" s="107"/>
      <c r="E2118" s="107"/>
      <c r="F2118" s="108" t="s">
        <v>679</v>
      </c>
      <c r="G2118" s="109">
        <v>2713111</v>
      </c>
      <c r="H2118" s="110">
        <v>2513111</v>
      </c>
    </row>
    <row r="2119" spans="1:8" s="4" customFormat="1" ht="25.5">
      <c r="A2119" s="5"/>
      <c r="B2119" s="5"/>
      <c r="C2119" s="5"/>
      <c r="D2119" s="5" t="s">
        <v>891</v>
      </c>
      <c r="E2119" s="5"/>
      <c r="F2119" s="13" t="s">
        <v>8</v>
      </c>
      <c r="G2119" s="12">
        <v>2513111</v>
      </c>
      <c r="H2119" s="111">
        <v>2513111</v>
      </c>
    </row>
    <row r="2120" spans="1:8" s="4" customFormat="1" ht="38.25">
      <c r="A2120" s="5"/>
      <c r="B2120" s="5"/>
      <c r="C2120" s="5"/>
      <c r="D2120" s="5" t="s">
        <v>406</v>
      </c>
      <c r="E2120" s="5"/>
      <c r="F2120" s="13" t="s">
        <v>1057</v>
      </c>
      <c r="G2120" s="12">
        <v>200000</v>
      </c>
      <c r="H2120" s="111">
        <v>0</v>
      </c>
    </row>
    <row r="2121" spans="1:8" s="4" customFormat="1" ht="12.75">
      <c r="A2121" s="5"/>
      <c r="B2121" s="5"/>
      <c r="C2121" s="5"/>
      <c r="D2121" s="5"/>
      <c r="E2121" s="5" t="s">
        <v>894</v>
      </c>
      <c r="F2121" s="13" t="s">
        <v>895</v>
      </c>
      <c r="G2121" s="12">
        <v>200000</v>
      </c>
      <c r="H2121" s="111">
        <v>0</v>
      </c>
    </row>
    <row r="2122" spans="1:8" s="4" customFormat="1" ht="12.75">
      <c r="A2122" s="107"/>
      <c r="B2122" s="107"/>
      <c r="C2122" s="107" t="s">
        <v>1008</v>
      </c>
      <c r="D2122" s="107"/>
      <c r="E2122" s="107"/>
      <c r="F2122" s="108" t="s">
        <v>1009</v>
      </c>
      <c r="G2122" s="109">
        <v>2360022</v>
      </c>
      <c r="H2122" s="110">
        <v>2360022</v>
      </c>
    </row>
    <row r="2123" spans="1:8" s="4" customFormat="1" ht="25.5">
      <c r="A2123" s="5"/>
      <c r="B2123" s="5"/>
      <c r="C2123" s="5"/>
      <c r="D2123" s="5" t="s">
        <v>987</v>
      </c>
      <c r="E2123" s="5"/>
      <c r="F2123" s="13" t="s">
        <v>2092</v>
      </c>
      <c r="G2123" s="12">
        <v>2360022</v>
      </c>
      <c r="H2123" s="111">
        <v>2360022</v>
      </c>
    </row>
    <row r="2124" spans="1:8" s="4" customFormat="1" ht="12.75">
      <c r="A2124" s="5"/>
      <c r="B2124" s="5"/>
      <c r="C2124" s="5"/>
      <c r="D2124" s="5"/>
      <c r="E2124" s="5" t="s">
        <v>1018</v>
      </c>
      <c r="F2124" s="13" t="s">
        <v>663</v>
      </c>
      <c r="G2124" s="12">
        <v>2360022</v>
      </c>
      <c r="H2124" s="111">
        <v>2360022</v>
      </c>
    </row>
    <row r="2125" spans="1:8" s="4" customFormat="1" ht="25.5">
      <c r="A2125" s="107"/>
      <c r="B2125" s="107"/>
      <c r="C2125" s="107" t="s">
        <v>9</v>
      </c>
      <c r="D2125" s="107"/>
      <c r="E2125" s="107"/>
      <c r="F2125" s="108" t="s">
        <v>10</v>
      </c>
      <c r="G2125" s="109">
        <v>35958</v>
      </c>
      <c r="H2125" s="110">
        <v>29760.767</v>
      </c>
    </row>
    <row r="2126" spans="1:8" s="4" customFormat="1" ht="25.5">
      <c r="A2126" s="5"/>
      <c r="B2126" s="5"/>
      <c r="C2126" s="5"/>
      <c r="D2126" s="5" t="s">
        <v>1098</v>
      </c>
      <c r="E2126" s="5"/>
      <c r="F2126" s="13" t="s">
        <v>11</v>
      </c>
      <c r="G2126" s="12">
        <v>35958</v>
      </c>
      <c r="H2126" s="111">
        <v>29760.767</v>
      </c>
    </row>
    <row r="2127" spans="1:8" s="4" customFormat="1" ht="25.5">
      <c r="A2127" s="103"/>
      <c r="B2127" s="103" t="s">
        <v>1165</v>
      </c>
      <c r="C2127" s="103"/>
      <c r="D2127" s="103"/>
      <c r="E2127" s="103"/>
      <c r="F2127" s="104" t="s">
        <v>12</v>
      </c>
      <c r="G2127" s="105">
        <v>18402441.199999999</v>
      </c>
      <c r="H2127" s="106">
        <v>18253391.841600001</v>
      </c>
    </row>
    <row r="2128" spans="1:8" s="4" customFormat="1" ht="25.5">
      <c r="A2128" s="107"/>
      <c r="B2128" s="107"/>
      <c r="C2128" s="107" t="s">
        <v>13</v>
      </c>
      <c r="D2128" s="107"/>
      <c r="E2128" s="107"/>
      <c r="F2128" s="108" t="s">
        <v>14</v>
      </c>
      <c r="G2128" s="109">
        <v>480563.20000000001</v>
      </c>
      <c r="H2128" s="110">
        <v>469007.52020000003</v>
      </c>
    </row>
    <row r="2129" spans="1:8" s="4" customFormat="1" ht="38.25">
      <c r="A2129" s="5"/>
      <c r="B2129" s="5"/>
      <c r="C2129" s="5"/>
      <c r="D2129" s="5" t="s">
        <v>878</v>
      </c>
      <c r="E2129" s="5"/>
      <c r="F2129" s="13" t="s">
        <v>15</v>
      </c>
      <c r="G2129" s="12">
        <v>454256.9</v>
      </c>
      <c r="H2129" s="111">
        <v>442706.39720000001</v>
      </c>
    </row>
    <row r="2130" spans="1:8" s="4" customFormat="1" ht="12.75">
      <c r="A2130" s="5"/>
      <c r="B2130" s="5"/>
      <c r="C2130" s="5"/>
      <c r="D2130" s="5" t="s">
        <v>885</v>
      </c>
      <c r="E2130" s="5"/>
      <c r="F2130" s="13" t="s">
        <v>911</v>
      </c>
      <c r="G2130" s="12">
        <v>757</v>
      </c>
      <c r="H2130" s="111">
        <v>756.52700000000004</v>
      </c>
    </row>
    <row r="2131" spans="1:8" s="4" customFormat="1" ht="12.75">
      <c r="A2131" s="5"/>
      <c r="B2131" s="5"/>
      <c r="C2131" s="5"/>
      <c r="D2131" s="5" t="s">
        <v>887</v>
      </c>
      <c r="E2131" s="5"/>
      <c r="F2131" s="13" t="s">
        <v>1073</v>
      </c>
      <c r="G2131" s="12">
        <v>24958.7</v>
      </c>
      <c r="H2131" s="111">
        <v>24954.008000000002</v>
      </c>
    </row>
    <row r="2132" spans="1:8" s="4" customFormat="1" ht="38.25">
      <c r="A2132" s="5"/>
      <c r="B2132" s="5"/>
      <c r="C2132" s="5"/>
      <c r="D2132" s="5" t="s">
        <v>929</v>
      </c>
      <c r="E2132" s="5"/>
      <c r="F2132" s="13" t="s">
        <v>930</v>
      </c>
      <c r="G2132" s="12">
        <v>590.6</v>
      </c>
      <c r="H2132" s="111">
        <v>590.58799999999997</v>
      </c>
    </row>
    <row r="2133" spans="1:8" s="4" customFormat="1" ht="12.75">
      <c r="A2133" s="107"/>
      <c r="B2133" s="107"/>
      <c r="C2133" s="107" t="s">
        <v>1140</v>
      </c>
      <c r="D2133" s="107"/>
      <c r="E2133" s="107"/>
      <c r="F2133" s="108" t="s">
        <v>1141</v>
      </c>
      <c r="G2133" s="109">
        <v>2021132.4</v>
      </c>
      <c r="H2133" s="110">
        <v>1956628.4929</v>
      </c>
    </row>
    <row r="2134" spans="1:8" s="4" customFormat="1" ht="25.5">
      <c r="A2134" s="5"/>
      <c r="B2134" s="5"/>
      <c r="C2134" s="5"/>
      <c r="D2134" s="5" t="s">
        <v>878</v>
      </c>
      <c r="E2134" s="5"/>
      <c r="F2134" s="13" t="s">
        <v>16</v>
      </c>
      <c r="G2134" s="12">
        <v>663651.4</v>
      </c>
      <c r="H2134" s="111">
        <v>659298.18189999997</v>
      </c>
    </row>
    <row r="2135" spans="1:8" s="4" customFormat="1" ht="12.75">
      <c r="A2135" s="5"/>
      <c r="B2135" s="5"/>
      <c r="C2135" s="5"/>
      <c r="D2135" s="5" t="s">
        <v>889</v>
      </c>
      <c r="E2135" s="5"/>
      <c r="F2135" s="13" t="s">
        <v>1073</v>
      </c>
      <c r="G2135" s="12">
        <v>69121</v>
      </c>
      <c r="H2135" s="111">
        <v>66598.812000000005</v>
      </c>
    </row>
    <row r="2136" spans="1:8" s="4" customFormat="1" ht="12.75">
      <c r="A2136" s="5"/>
      <c r="B2136" s="5"/>
      <c r="C2136" s="5"/>
      <c r="D2136" s="5" t="s">
        <v>940</v>
      </c>
      <c r="E2136" s="5"/>
      <c r="F2136" s="13" t="s">
        <v>911</v>
      </c>
      <c r="G2136" s="12">
        <v>966</v>
      </c>
      <c r="H2136" s="111">
        <v>965.42499999999995</v>
      </c>
    </row>
    <row r="2137" spans="1:8" s="4" customFormat="1" ht="38.25">
      <c r="A2137" s="5"/>
      <c r="B2137" s="5"/>
      <c r="C2137" s="5"/>
      <c r="D2137" s="5" t="s">
        <v>707</v>
      </c>
      <c r="E2137" s="5"/>
      <c r="F2137" s="13" t="s">
        <v>17</v>
      </c>
      <c r="G2137" s="12">
        <v>42712</v>
      </c>
      <c r="H2137" s="111">
        <v>42712</v>
      </c>
    </row>
    <row r="2138" spans="1:8" s="4" customFormat="1" ht="51">
      <c r="A2138" s="5"/>
      <c r="B2138" s="5"/>
      <c r="C2138" s="5"/>
      <c r="D2138" s="5" t="s">
        <v>1063</v>
      </c>
      <c r="E2138" s="5"/>
      <c r="F2138" s="13" t="s">
        <v>129</v>
      </c>
      <c r="G2138" s="12">
        <v>37000</v>
      </c>
      <c r="H2138" s="111">
        <v>37000</v>
      </c>
    </row>
    <row r="2139" spans="1:8" s="4" customFormat="1" ht="25.5">
      <c r="A2139" s="5"/>
      <c r="B2139" s="5"/>
      <c r="C2139" s="5"/>
      <c r="D2139" s="5" t="s">
        <v>923</v>
      </c>
      <c r="E2139" s="5"/>
      <c r="F2139" s="13" t="s">
        <v>924</v>
      </c>
      <c r="G2139" s="12">
        <v>460000</v>
      </c>
      <c r="H2139" s="111">
        <v>402373.58</v>
      </c>
    </row>
    <row r="2140" spans="1:8" s="4" customFormat="1" ht="38.25">
      <c r="A2140" s="5"/>
      <c r="B2140" s="5"/>
      <c r="C2140" s="5"/>
      <c r="D2140" s="5" t="s">
        <v>929</v>
      </c>
      <c r="E2140" s="5"/>
      <c r="F2140" s="13" t="s">
        <v>930</v>
      </c>
      <c r="G2140" s="12">
        <v>102782</v>
      </c>
      <c r="H2140" s="111">
        <v>102780.49400000001</v>
      </c>
    </row>
    <row r="2141" spans="1:8" s="4" customFormat="1" ht="114.75">
      <c r="A2141" s="5"/>
      <c r="B2141" s="5"/>
      <c r="C2141" s="5"/>
      <c r="D2141" s="5" t="s">
        <v>244</v>
      </c>
      <c r="E2141" s="5"/>
      <c r="F2141" s="13" t="s">
        <v>245</v>
      </c>
      <c r="G2141" s="12">
        <v>644900</v>
      </c>
      <c r="H2141" s="111">
        <v>644900</v>
      </c>
    </row>
    <row r="2142" spans="1:8" s="4" customFormat="1" ht="25.5">
      <c r="A2142" s="107"/>
      <c r="B2142" s="107"/>
      <c r="C2142" s="107" t="s">
        <v>18</v>
      </c>
      <c r="D2142" s="107"/>
      <c r="E2142" s="107"/>
      <c r="F2142" s="108" t="s">
        <v>19</v>
      </c>
      <c r="G2142" s="109">
        <v>787783</v>
      </c>
      <c r="H2142" s="110">
        <v>783612.63020000001</v>
      </c>
    </row>
    <row r="2143" spans="1:8" s="4" customFormat="1" ht="25.5">
      <c r="A2143" s="5"/>
      <c r="B2143" s="5"/>
      <c r="C2143" s="5"/>
      <c r="D2143" s="5" t="s">
        <v>878</v>
      </c>
      <c r="E2143" s="5"/>
      <c r="F2143" s="13" t="s">
        <v>20</v>
      </c>
      <c r="G2143" s="12">
        <v>432509</v>
      </c>
      <c r="H2143" s="111">
        <v>431700.21159999998</v>
      </c>
    </row>
    <row r="2144" spans="1:8" s="4" customFormat="1" ht="25.5">
      <c r="A2144" s="5"/>
      <c r="B2144" s="5"/>
      <c r="C2144" s="5"/>
      <c r="D2144" s="5" t="s">
        <v>885</v>
      </c>
      <c r="E2144" s="5"/>
      <c r="F2144" s="13" t="s">
        <v>21</v>
      </c>
      <c r="G2144" s="12">
        <v>184040</v>
      </c>
      <c r="H2144" s="111">
        <v>184038.31</v>
      </c>
    </row>
    <row r="2145" spans="1:8" s="4" customFormat="1" ht="12.75">
      <c r="A2145" s="5"/>
      <c r="B2145" s="5"/>
      <c r="C2145" s="5"/>
      <c r="D2145" s="5" t="s">
        <v>887</v>
      </c>
      <c r="E2145" s="5"/>
      <c r="F2145" s="13" t="s">
        <v>911</v>
      </c>
      <c r="G2145" s="12">
        <v>104613</v>
      </c>
      <c r="H2145" s="111">
        <v>104282.5526</v>
      </c>
    </row>
    <row r="2146" spans="1:8" s="4" customFormat="1" ht="12.75">
      <c r="A2146" s="5"/>
      <c r="B2146" s="5"/>
      <c r="C2146" s="5"/>
      <c r="D2146" s="5" t="s">
        <v>899</v>
      </c>
      <c r="E2146" s="5"/>
      <c r="F2146" s="13" t="s">
        <v>1073</v>
      </c>
      <c r="G2146" s="12">
        <v>27871</v>
      </c>
      <c r="H2146" s="111">
        <v>26139.212</v>
      </c>
    </row>
    <row r="2147" spans="1:8" s="4" customFormat="1" ht="51">
      <c r="A2147" s="5"/>
      <c r="B2147" s="5"/>
      <c r="C2147" s="5"/>
      <c r="D2147" s="5" t="s">
        <v>1063</v>
      </c>
      <c r="E2147" s="5"/>
      <c r="F2147" s="13" t="s">
        <v>129</v>
      </c>
      <c r="G2147" s="12">
        <v>38750</v>
      </c>
      <c r="H2147" s="111">
        <v>37452.343999999997</v>
      </c>
    </row>
    <row r="2148" spans="1:8" s="4" customFormat="1" ht="25.5">
      <c r="A2148" s="107"/>
      <c r="B2148" s="107"/>
      <c r="C2148" s="107" t="s">
        <v>22</v>
      </c>
      <c r="D2148" s="107"/>
      <c r="E2148" s="107"/>
      <c r="F2148" s="108" t="s">
        <v>23</v>
      </c>
      <c r="G2148" s="109">
        <v>1547744</v>
      </c>
      <c r="H2148" s="110">
        <v>1546166.2054000001</v>
      </c>
    </row>
    <row r="2149" spans="1:8" s="4" customFormat="1" ht="25.5">
      <c r="A2149" s="5"/>
      <c r="B2149" s="5"/>
      <c r="C2149" s="5"/>
      <c r="D2149" s="5" t="s">
        <v>878</v>
      </c>
      <c r="E2149" s="5"/>
      <c r="F2149" s="13" t="s">
        <v>24</v>
      </c>
      <c r="G2149" s="12">
        <v>173505</v>
      </c>
      <c r="H2149" s="111">
        <v>171971.49179999999</v>
      </c>
    </row>
    <row r="2150" spans="1:8" s="4" customFormat="1" ht="25.5">
      <c r="A2150" s="5"/>
      <c r="B2150" s="5"/>
      <c r="C2150" s="5"/>
      <c r="D2150" s="5" t="s">
        <v>885</v>
      </c>
      <c r="E2150" s="5"/>
      <c r="F2150" s="13" t="s">
        <v>25</v>
      </c>
      <c r="G2150" s="12">
        <v>1090309</v>
      </c>
      <c r="H2150" s="111">
        <v>1090308.3737000001</v>
      </c>
    </row>
    <row r="2151" spans="1:8" s="4" customFormat="1" ht="12.75">
      <c r="A2151" s="5"/>
      <c r="B2151" s="5"/>
      <c r="C2151" s="5"/>
      <c r="D2151" s="5" t="s">
        <v>889</v>
      </c>
      <c r="E2151" s="5"/>
      <c r="F2151" s="13" t="s">
        <v>1073</v>
      </c>
      <c r="G2151" s="12">
        <v>83930</v>
      </c>
      <c r="H2151" s="111">
        <v>83886.34</v>
      </c>
    </row>
    <row r="2152" spans="1:8" s="4" customFormat="1" ht="38.25">
      <c r="A2152" s="5"/>
      <c r="B2152" s="5"/>
      <c r="C2152" s="5"/>
      <c r="D2152" s="5" t="s">
        <v>891</v>
      </c>
      <c r="E2152" s="5"/>
      <c r="F2152" s="13" t="s">
        <v>2093</v>
      </c>
      <c r="G2152" s="12">
        <v>200000</v>
      </c>
      <c r="H2152" s="111">
        <v>200000</v>
      </c>
    </row>
    <row r="2153" spans="1:8" s="4" customFormat="1" ht="12.75">
      <c r="A2153" s="5"/>
      <c r="B2153" s="5"/>
      <c r="C2153" s="5"/>
      <c r="D2153" s="5"/>
      <c r="E2153" s="5" t="s">
        <v>1018</v>
      </c>
      <c r="F2153" s="13" t="s">
        <v>663</v>
      </c>
      <c r="G2153" s="12">
        <v>200000</v>
      </c>
      <c r="H2153" s="111">
        <v>200000</v>
      </c>
    </row>
    <row r="2154" spans="1:8" s="4" customFormat="1" ht="38.25">
      <c r="A2154" s="107"/>
      <c r="B2154" s="107"/>
      <c r="C2154" s="107" t="s">
        <v>26</v>
      </c>
      <c r="D2154" s="107"/>
      <c r="E2154" s="107"/>
      <c r="F2154" s="108" t="s">
        <v>27</v>
      </c>
      <c r="G2154" s="109">
        <v>144506</v>
      </c>
      <c r="H2154" s="110">
        <v>144492.7941</v>
      </c>
    </row>
    <row r="2155" spans="1:8" s="4" customFormat="1" ht="38.25">
      <c r="A2155" s="5"/>
      <c r="B2155" s="5"/>
      <c r="C2155" s="5"/>
      <c r="D2155" s="5" t="s">
        <v>878</v>
      </c>
      <c r="E2155" s="5"/>
      <c r="F2155" s="13" t="s">
        <v>15</v>
      </c>
      <c r="G2155" s="12">
        <v>139509</v>
      </c>
      <c r="H2155" s="111">
        <v>139499.19409999999</v>
      </c>
    </row>
    <row r="2156" spans="1:8" s="4" customFormat="1" ht="12.75">
      <c r="A2156" s="5"/>
      <c r="B2156" s="5"/>
      <c r="C2156" s="5"/>
      <c r="D2156" s="5" t="s">
        <v>887</v>
      </c>
      <c r="E2156" s="5"/>
      <c r="F2156" s="13" t="s">
        <v>1073</v>
      </c>
      <c r="G2156" s="12">
        <v>4997</v>
      </c>
      <c r="H2156" s="111">
        <v>4993.6000000000004</v>
      </c>
    </row>
    <row r="2157" spans="1:8" s="4" customFormat="1" ht="25.5">
      <c r="A2157" s="107"/>
      <c r="B2157" s="107"/>
      <c r="C2157" s="107" t="s">
        <v>569</v>
      </c>
      <c r="D2157" s="107"/>
      <c r="E2157" s="107"/>
      <c r="F2157" s="108" t="s">
        <v>570</v>
      </c>
      <c r="G2157" s="109">
        <v>3987650.2</v>
      </c>
      <c r="H2157" s="110">
        <v>3985170.6842999998</v>
      </c>
    </row>
    <row r="2158" spans="1:8" s="4" customFormat="1" ht="25.5">
      <c r="A2158" s="5"/>
      <c r="B2158" s="5"/>
      <c r="C2158" s="5"/>
      <c r="D2158" s="5" t="s">
        <v>878</v>
      </c>
      <c r="E2158" s="5"/>
      <c r="F2158" s="13" t="s">
        <v>16</v>
      </c>
      <c r="G2158" s="12">
        <v>463492</v>
      </c>
      <c r="H2158" s="111">
        <v>461033.17330000002</v>
      </c>
    </row>
    <row r="2159" spans="1:8" s="4" customFormat="1" ht="12.75">
      <c r="A2159" s="5"/>
      <c r="B2159" s="5"/>
      <c r="C2159" s="5"/>
      <c r="D2159" s="5" t="s">
        <v>887</v>
      </c>
      <c r="E2159" s="5"/>
      <c r="F2159" s="13" t="s">
        <v>1073</v>
      </c>
      <c r="G2159" s="12">
        <v>2000</v>
      </c>
      <c r="H2159" s="111">
        <v>1979.8610000000001</v>
      </c>
    </row>
    <row r="2160" spans="1:8" s="4" customFormat="1" ht="51">
      <c r="A2160" s="5"/>
      <c r="B2160" s="5"/>
      <c r="C2160" s="5"/>
      <c r="D2160" s="5" t="s">
        <v>1063</v>
      </c>
      <c r="E2160" s="5"/>
      <c r="F2160" s="13" t="s">
        <v>129</v>
      </c>
      <c r="G2160" s="12">
        <v>72331</v>
      </c>
      <c r="H2160" s="111">
        <v>72330.5</v>
      </c>
    </row>
    <row r="2161" spans="1:8" s="4" customFormat="1" ht="25.5">
      <c r="A2161" s="5"/>
      <c r="B2161" s="5"/>
      <c r="C2161" s="5"/>
      <c r="D2161" s="5" t="s">
        <v>923</v>
      </c>
      <c r="E2161" s="5"/>
      <c r="F2161" s="13" t="s">
        <v>924</v>
      </c>
      <c r="G2161" s="12">
        <v>3449827.2</v>
      </c>
      <c r="H2161" s="111">
        <v>3449827.15</v>
      </c>
    </row>
    <row r="2162" spans="1:8" s="4" customFormat="1" ht="25.5">
      <c r="A2162" s="107"/>
      <c r="B2162" s="107"/>
      <c r="C2162" s="107" t="s">
        <v>731</v>
      </c>
      <c r="D2162" s="107"/>
      <c r="E2162" s="107"/>
      <c r="F2162" s="108" t="s">
        <v>732</v>
      </c>
      <c r="G2162" s="109">
        <v>1581326.7</v>
      </c>
      <c r="H2162" s="110">
        <v>1536629.304</v>
      </c>
    </row>
    <row r="2163" spans="1:8" s="4" customFormat="1" ht="63.75">
      <c r="A2163" s="5"/>
      <c r="B2163" s="5"/>
      <c r="C2163" s="5"/>
      <c r="D2163" s="5" t="s">
        <v>878</v>
      </c>
      <c r="E2163" s="5"/>
      <c r="F2163" s="13" t="s">
        <v>28</v>
      </c>
      <c r="G2163" s="12">
        <v>663047.69999999995</v>
      </c>
      <c r="H2163" s="111">
        <v>660897.56099999999</v>
      </c>
    </row>
    <row r="2164" spans="1:8" s="4" customFormat="1" ht="12.75">
      <c r="A2164" s="5"/>
      <c r="B2164" s="5"/>
      <c r="C2164" s="5"/>
      <c r="D2164" s="5" t="s">
        <v>885</v>
      </c>
      <c r="E2164" s="5"/>
      <c r="F2164" s="13" t="s">
        <v>911</v>
      </c>
      <c r="G2164" s="12">
        <v>3867</v>
      </c>
      <c r="H2164" s="111">
        <v>3863.4854999999998</v>
      </c>
    </row>
    <row r="2165" spans="1:8" s="4" customFormat="1" ht="51">
      <c r="A2165" s="5"/>
      <c r="B2165" s="5"/>
      <c r="C2165" s="5"/>
      <c r="D2165" s="5" t="s">
        <v>1041</v>
      </c>
      <c r="E2165" s="5"/>
      <c r="F2165" s="13" t="s">
        <v>29</v>
      </c>
      <c r="G2165" s="12">
        <v>175373</v>
      </c>
      <c r="H2165" s="111">
        <v>173901.48499999999</v>
      </c>
    </row>
    <row r="2166" spans="1:8" s="4" customFormat="1" ht="12.75">
      <c r="A2166" s="5"/>
      <c r="B2166" s="5"/>
      <c r="C2166" s="5"/>
      <c r="D2166" s="5" t="s">
        <v>1048</v>
      </c>
      <c r="E2166" s="5"/>
      <c r="F2166" s="13" t="s">
        <v>1073</v>
      </c>
      <c r="G2166" s="12">
        <v>13546.8</v>
      </c>
      <c r="H2166" s="111">
        <v>13367.782999999999</v>
      </c>
    </row>
    <row r="2167" spans="1:8" s="4" customFormat="1" ht="51">
      <c r="A2167" s="5"/>
      <c r="B2167" s="5"/>
      <c r="C2167" s="5"/>
      <c r="D2167" s="5" t="s">
        <v>904</v>
      </c>
      <c r="E2167" s="5"/>
      <c r="F2167" s="13" t="s">
        <v>935</v>
      </c>
      <c r="G2167" s="12">
        <v>150</v>
      </c>
      <c r="H2167" s="111">
        <v>150</v>
      </c>
    </row>
    <row r="2168" spans="1:8" s="4" customFormat="1" ht="25.5">
      <c r="A2168" s="5"/>
      <c r="B2168" s="5"/>
      <c r="C2168" s="5"/>
      <c r="D2168" s="5" t="s">
        <v>927</v>
      </c>
      <c r="E2168" s="5"/>
      <c r="F2168" s="13" t="s">
        <v>928</v>
      </c>
      <c r="G2168" s="12">
        <v>4762</v>
      </c>
      <c r="H2168" s="111">
        <v>4749.2444999999998</v>
      </c>
    </row>
    <row r="2169" spans="1:8" s="4" customFormat="1" ht="51">
      <c r="A2169" s="5"/>
      <c r="B2169" s="5"/>
      <c r="C2169" s="5"/>
      <c r="D2169" s="5" t="s">
        <v>1063</v>
      </c>
      <c r="E2169" s="5"/>
      <c r="F2169" s="13" t="s">
        <v>129</v>
      </c>
      <c r="G2169" s="12">
        <v>9466.1</v>
      </c>
      <c r="H2169" s="111">
        <v>9266.0020000000004</v>
      </c>
    </row>
    <row r="2170" spans="1:8" s="4" customFormat="1" ht="25.5">
      <c r="A2170" s="5"/>
      <c r="B2170" s="5"/>
      <c r="C2170" s="5"/>
      <c r="D2170" s="5" t="s">
        <v>923</v>
      </c>
      <c r="E2170" s="5"/>
      <c r="F2170" s="13" t="s">
        <v>924</v>
      </c>
      <c r="G2170" s="12">
        <v>694789</v>
      </c>
      <c r="H2170" s="111">
        <v>654109.91299999994</v>
      </c>
    </row>
    <row r="2171" spans="1:8" s="4" customFormat="1" ht="38.25">
      <c r="A2171" s="5"/>
      <c r="B2171" s="5"/>
      <c r="C2171" s="5"/>
      <c r="D2171" s="5" t="s">
        <v>929</v>
      </c>
      <c r="E2171" s="5"/>
      <c r="F2171" s="13" t="s">
        <v>930</v>
      </c>
      <c r="G2171" s="12">
        <v>16325.1</v>
      </c>
      <c r="H2171" s="111">
        <v>16323.83</v>
      </c>
    </row>
    <row r="2172" spans="1:8" s="4" customFormat="1" ht="25.5">
      <c r="A2172" s="107"/>
      <c r="B2172" s="107"/>
      <c r="C2172" s="107" t="s">
        <v>733</v>
      </c>
      <c r="D2172" s="107"/>
      <c r="E2172" s="107"/>
      <c r="F2172" s="108" t="s">
        <v>734</v>
      </c>
      <c r="G2172" s="109">
        <v>1304909.3</v>
      </c>
      <c r="H2172" s="110">
        <v>1293497.5754</v>
      </c>
    </row>
    <row r="2173" spans="1:8" s="4" customFormat="1" ht="25.5">
      <c r="A2173" s="5"/>
      <c r="B2173" s="5"/>
      <c r="C2173" s="5"/>
      <c r="D2173" s="5" t="s">
        <v>878</v>
      </c>
      <c r="E2173" s="5"/>
      <c r="F2173" s="13" t="s">
        <v>16</v>
      </c>
      <c r="G2173" s="12">
        <v>982093.2</v>
      </c>
      <c r="H2173" s="111">
        <v>973913.73730000004</v>
      </c>
    </row>
    <row r="2174" spans="1:8" s="4" customFormat="1" ht="12.75">
      <c r="A2174" s="5"/>
      <c r="B2174" s="5"/>
      <c r="C2174" s="5"/>
      <c r="D2174" s="5" t="s">
        <v>969</v>
      </c>
      <c r="E2174" s="5"/>
      <c r="F2174" s="13" t="s">
        <v>911</v>
      </c>
      <c r="G2174" s="12">
        <v>2082</v>
      </c>
      <c r="H2174" s="111">
        <v>2080.7600000000002</v>
      </c>
    </row>
    <row r="2175" spans="1:8" s="4" customFormat="1" ht="12.75">
      <c r="A2175" s="5"/>
      <c r="B2175" s="5"/>
      <c r="C2175" s="5"/>
      <c r="D2175" s="5" t="s">
        <v>955</v>
      </c>
      <c r="E2175" s="5"/>
      <c r="F2175" s="13" t="s">
        <v>1073</v>
      </c>
      <c r="G2175" s="12">
        <v>37303.4</v>
      </c>
      <c r="H2175" s="111">
        <v>36844.665000000001</v>
      </c>
    </row>
    <row r="2176" spans="1:8" s="4" customFormat="1" ht="25.5">
      <c r="A2176" s="5"/>
      <c r="B2176" s="5"/>
      <c r="C2176" s="5"/>
      <c r="D2176" s="5" t="s">
        <v>933</v>
      </c>
      <c r="E2176" s="5"/>
      <c r="F2176" s="13" t="s">
        <v>934</v>
      </c>
      <c r="G2176" s="12">
        <v>52000</v>
      </c>
      <c r="H2176" s="111">
        <v>49627.224000000002</v>
      </c>
    </row>
    <row r="2177" spans="1:8" s="4" customFormat="1" ht="51">
      <c r="A2177" s="5"/>
      <c r="B2177" s="5"/>
      <c r="C2177" s="5"/>
      <c r="D2177" s="5" t="s">
        <v>904</v>
      </c>
      <c r="E2177" s="5"/>
      <c r="F2177" s="13" t="s">
        <v>935</v>
      </c>
      <c r="G2177" s="12">
        <v>25399</v>
      </c>
      <c r="H2177" s="111">
        <v>25397.94</v>
      </c>
    </row>
    <row r="2178" spans="1:8" s="4" customFormat="1" ht="25.5">
      <c r="A2178" s="5"/>
      <c r="B2178" s="5"/>
      <c r="C2178" s="5"/>
      <c r="D2178" s="5" t="s">
        <v>927</v>
      </c>
      <c r="E2178" s="5"/>
      <c r="F2178" s="13" t="s">
        <v>928</v>
      </c>
      <c r="G2178" s="12">
        <v>38092</v>
      </c>
      <c r="H2178" s="111">
        <v>38091.351999999999</v>
      </c>
    </row>
    <row r="2179" spans="1:8" s="4" customFormat="1" ht="51">
      <c r="A2179" s="5"/>
      <c r="B2179" s="5"/>
      <c r="C2179" s="5"/>
      <c r="D2179" s="5" t="s">
        <v>1063</v>
      </c>
      <c r="E2179" s="5"/>
      <c r="F2179" s="13" t="s">
        <v>129</v>
      </c>
      <c r="G2179" s="12">
        <v>27841.599999999999</v>
      </c>
      <c r="H2179" s="111">
        <v>27446.9071</v>
      </c>
    </row>
    <row r="2180" spans="1:8" s="4" customFormat="1" ht="38.25">
      <c r="A2180" s="5"/>
      <c r="B2180" s="5"/>
      <c r="C2180" s="5"/>
      <c r="D2180" s="5" t="s">
        <v>929</v>
      </c>
      <c r="E2180" s="5"/>
      <c r="F2180" s="13" t="s">
        <v>930</v>
      </c>
      <c r="G2180" s="12">
        <v>140098.1</v>
      </c>
      <c r="H2180" s="111">
        <v>140094.99</v>
      </c>
    </row>
    <row r="2181" spans="1:8" s="4" customFormat="1" ht="25.5">
      <c r="A2181" s="107"/>
      <c r="B2181" s="107"/>
      <c r="C2181" s="107" t="s">
        <v>30</v>
      </c>
      <c r="D2181" s="107"/>
      <c r="E2181" s="107"/>
      <c r="F2181" s="108" t="s">
        <v>31</v>
      </c>
      <c r="G2181" s="109">
        <v>1724170.2</v>
      </c>
      <c r="H2181" s="110">
        <v>1720922.4168</v>
      </c>
    </row>
    <row r="2182" spans="1:8" s="4" customFormat="1" ht="25.5">
      <c r="A2182" s="5"/>
      <c r="B2182" s="5"/>
      <c r="C2182" s="5"/>
      <c r="D2182" s="5" t="s">
        <v>878</v>
      </c>
      <c r="E2182" s="5"/>
      <c r="F2182" s="13" t="s">
        <v>32</v>
      </c>
      <c r="G2182" s="12">
        <v>695564.9</v>
      </c>
      <c r="H2182" s="111">
        <v>693570.18180000002</v>
      </c>
    </row>
    <row r="2183" spans="1:8" s="4" customFormat="1" ht="12.75">
      <c r="A2183" s="5"/>
      <c r="B2183" s="5"/>
      <c r="C2183" s="5"/>
      <c r="D2183" s="5" t="s">
        <v>885</v>
      </c>
      <c r="E2183" s="5"/>
      <c r="F2183" s="13" t="s">
        <v>911</v>
      </c>
      <c r="G2183" s="12">
        <v>184640</v>
      </c>
      <c r="H2183" s="111">
        <v>184638.76</v>
      </c>
    </row>
    <row r="2184" spans="1:8" s="4" customFormat="1" ht="25.5">
      <c r="A2184" s="5"/>
      <c r="B2184" s="5"/>
      <c r="C2184" s="5"/>
      <c r="D2184" s="5" t="s">
        <v>887</v>
      </c>
      <c r="E2184" s="5"/>
      <c r="F2184" s="13" t="s">
        <v>33</v>
      </c>
      <c r="G2184" s="12">
        <v>819467</v>
      </c>
      <c r="H2184" s="111">
        <v>818253.54299999995</v>
      </c>
    </row>
    <row r="2185" spans="1:8" s="4" customFormat="1" ht="12.75">
      <c r="A2185" s="5"/>
      <c r="B2185" s="5"/>
      <c r="C2185" s="5"/>
      <c r="D2185" s="5" t="s">
        <v>899</v>
      </c>
      <c r="E2185" s="5"/>
      <c r="F2185" s="13" t="s">
        <v>1073</v>
      </c>
      <c r="G2185" s="12">
        <v>24497.5</v>
      </c>
      <c r="H2185" s="111">
        <v>24459.224999999999</v>
      </c>
    </row>
    <row r="2186" spans="1:8" s="4" customFormat="1" ht="38.25">
      <c r="A2186" s="5"/>
      <c r="B2186" s="5"/>
      <c r="C2186" s="5"/>
      <c r="D2186" s="5" t="s">
        <v>929</v>
      </c>
      <c r="E2186" s="5"/>
      <c r="F2186" s="13" t="s">
        <v>930</v>
      </c>
      <c r="G2186" s="12">
        <v>0.8</v>
      </c>
      <c r="H2186" s="111">
        <v>0.70699999999999996</v>
      </c>
    </row>
    <row r="2187" spans="1:8" s="4" customFormat="1" ht="38.25">
      <c r="A2187" s="107"/>
      <c r="B2187" s="107"/>
      <c r="C2187" s="107" t="s">
        <v>689</v>
      </c>
      <c r="D2187" s="107"/>
      <c r="E2187" s="107"/>
      <c r="F2187" s="108" t="s">
        <v>735</v>
      </c>
      <c r="G2187" s="109">
        <v>746006.2</v>
      </c>
      <c r="H2187" s="110">
        <v>744914.21840000001</v>
      </c>
    </row>
    <row r="2188" spans="1:8" s="4" customFormat="1" ht="38.25">
      <c r="A2188" s="5"/>
      <c r="B2188" s="5"/>
      <c r="C2188" s="5"/>
      <c r="D2188" s="5" t="s">
        <v>878</v>
      </c>
      <c r="E2188" s="5"/>
      <c r="F2188" s="13" t="s">
        <v>34</v>
      </c>
      <c r="G2188" s="12">
        <v>444227.8</v>
      </c>
      <c r="H2188" s="111">
        <v>443255.71039999998</v>
      </c>
    </row>
    <row r="2189" spans="1:8" s="4" customFormat="1" ht="12.75">
      <c r="A2189" s="5"/>
      <c r="B2189" s="5"/>
      <c r="C2189" s="5"/>
      <c r="D2189" s="5" t="s">
        <v>885</v>
      </c>
      <c r="E2189" s="5"/>
      <c r="F2189" s="13" t="s">
        <v>911</v>
      </c>
      <c r="G2189" s="12">
        <v>5176</v>
      </c>
      <c r="H2189" s="111">
        <v>5145.491</v>
      </c>
    </row>
    <row r="2190" spans="1:8" s="4" customFormat="1" ht="51">
      <c r="A2190" s="5"/>
      <c r="B2190" s="5"/>
      <c r="C2190" s="5"/>
      <c r="D2190" s="5" t="s">
        <v>1041</v>
      </c>
      <c r="E2190" s="5"/>
      <c r="F2190" s="13" t="s">
        <v>29</v>
      </c>
      <c r="G2190" s="12">
        <v>239630</v>
      </c>
      <c r="H2190" s="111">
        <v>239609.00200000001</v>
      </c>
    </row>
    <row r="2191" spans="1:8" s="4" customFormat="1" ht="12.75">
      <c r="A2191" s="5"/>
      <c r="B2191" s="5"/>
      <c r="C2191" s="5"/>
      <c r="D2191" s="5" t="s">
        <v>1048</v>
      </c>
      <c r="E2191" s="5"/>
      <c r="F2191" s="13" t="s">
        <v>1073</v>
      </c>
      <c r="G2191" s="12">
        <v>13897</v>
      </c>
      <c r="H2191" s="111">
        <v>13881.532999999999</v>
      </c>
    </row>
    <row r="2192" spans="1:8" s="4" customFormat="1" ht="51">
      <c r="A2192" s="5"/>
      <c r="B2192" s="5"/>
      <c r="C2192" s="5"/>
      <c r="D2192" s="5" t="s">
        <v>904</v>
      </c>
      <c r="E2192" s="5"/>
      <c r="F2192" s="13" t="s">
        <v>935</v>
      </c>
      <c r="G2192" s="12">
        <v>27000</v>
      </c>
      <c r="H2192" s="111">
        <v>27000</v>
      </c>
    </row>
    <row r="2193" spans="1:8" s="4" customFormat="1" ht="25.5">
      <c r="A2193" s="5"/>
      <c r="B2193" s="5"/>
      <c r="C2193" s="5"/>
      <c r="D2193" s="5" t="s">
        <v>927</v>
      </c>
      <c r="E2193" s="5"/>
      <c r="F2193" s="13" t="s">
        <v>928</v>
      </c>
      <c r="G2193" s="12">
        <v>114.4</v>
      </c>
      <c r="H2193" s="111">
        <v>114.37</v>
      </c>
    </row>
    <row r="2194" spans="1:8" s="4" customFormat="1" ht="51">
      <c r="A2194" s="5"/>
      <c r="B2194" s="5"/>
      <c r="C2194" s="5"/>
      <c r="D2194" s="5" t="s">
        <v>1063</v>
      </c>
      <c r="E2194" s="5"/>
      <c r="F2194" s="13" t="s">
        <v>129</v>
      </c>
      <c r="G2194" s="12">
        <v>3062</v>
      </c>
      <c r="H2194" s="111">
        <v>3011.32</v>
      </c>
    </row>
    <row r="2195" spans="1:8" s="4" customFormat="1" ht="38.25">
      <c r="A2195" s="5"/>
      <c r="B2195" s="5"/>
      <c r="C2195" s="5"/>
      <c r="D2195" s="5" t="s">
        <v>929</v>
      </c>
      <c r="E2195" s="5"/>
      <c r="F2195" s="13" t="s">
        <v>930</v>
      </c>
      <c r="G2195" s="12">
        <v>12899</v>
      </c>
      <c r="H2195" s="111">
        <v>12896.791999999999</v>
      </c>
    </row>
    <row r="2196" spans="1:8" s="4" customFormat="1" ht="25.5">
      <c r="A2196" s="107"/>
      <c r="B2196" s="107"/>
      <c r="C2196" s="107" t="s">
        <v>230</v>
      </c>
      <c r="D2196" s="107"/>
      <c r="E2196" s="107"/>
      <c r="F2196" s="108" t="s">
        <v>231</v>
      </c>
      <c r="G2196" s="109">
        <v>4076650</v>
      </c>
      <c r="H2196" s="110">
        <v>4072350</v>
      </c>
    </row>
    <row r="2197" spans="1:8" s="4" customFormat="1" ht="38.25">
      <c r="A2197" s="5"/>
      <c r="B2197" s="5"/>
      <c r="C2197" s="5"/>
      <c r="D2197" s="5" t="s">
        <v>887</v>
      </c>
      <c r="E2197" s="5"/>
      <c r="F2197" s="13" t="s">
        <v>36</v>
      </c>
      <c r="G2197" s="12">
        <v>4052650</v>
      </c>
      <c r="H2197" s="111">
        <v>4048350</v>
      </c>
    </row>
    <row r="2198" spans="1:8" s="4" customFormat="1" ht="12.75">
      <c r="A2198" s="5"/>
      <c r="B2198" s="5"/>
      <c r="C2198" s="5"/>
      <c r="D2198" s="5" t="s">
        <v>958</v>
      </c>
      <c r="E2198" s="5"/>
      <c r="F2198" s="13" t="s">
        <v>35</v>
      </c>
      <c r="G2198" s="12">
        <v>24000</v>
      </c>
      <c r="H2198" s="111">
        <v>24000</v>
      </c>
    </row>
    <row r="2199" spans="1:8" s="4" customFormat="1" ht="25.5">
      <c r="A2199" s="103"/>
      <c r="B2199" s="103" t="s">
        <v>1180</v>
      </c>
      <c r="C2199" s="103"/>
      <c r="D2199" s="103"/>
      <c r="E2199" s="103"/>
      <c r="F2199" s="104" t="s">
        <v>37</v>
      </c>
      <c r="G2199" s="105">
        <v>4595656</v>
      </c>
      <c r="H2199" s="106">
        <v>3957565.6019000001</v>
      </c>
    </row>
    <row r="2200" spans="1:8" s="4" customFormat="1" ht="25.5">
      <c r="A2200" s="107"/>
      <c r="B2200" s="107"/>
      <c r="C2200" s="107" t="s">
        <v>678</v>
      </c>
      <c r="D2200" s="107"/>
      <c r="E2200" s="107"/>
      <c r="F2200" s="108" t="s">
        <v>679</v>
      </c>
      <c r="G2200" s="109">
        <v>1095656</v>
      </c>
      <c r="H2200" s="110">
        <v>513537.9952</v>
      </c>
    </row>
    <row r="2201" spans="1:8" s="4" customFormat="1" ht="12.75">
      <c r="A2201" s="5"/>
      <c r="B2201" s="5"/>
      <c r="C2201" s="5"/>
      <c r="D2201" s="5" t="s">
        <v>966</v>
      </c>
      <c r="E2201" s="5"/>
      <c r="F2201" s="13" t="s">
        <v>38</v>
      </c>
      <c r="G2201" s="12">
        <v>330746</v>
      </c>
      <c r="H2201" s="111">
        <v>330745.69520000002</v>
      </c>
    </row>
    <row r="2202" spans="1:8" s="4" customFormat="1" ht="38.25">
      <c r="A2202" s="5"/>
      <c r="B2202" s="5"/>
      <c r="C2202" s="5"/>
      <c r="D2202" s="5" t="s">
        <v>1018</v>
      </c>
      <c r="E2202" s="5"/>
      <c r="F2202" s="13" t="s">
        <v>2094</v>
      </c>
      <c r="G2202" s="12">
        <v>764910</v>
      </c>
      <c r="H2202" s="111">
        <v>182792.3</v>
      </c>
    </row>
    <row r="2203" spans="1:8" s="4" customFormat="1" ht="25.5">
      <c r="A2203" s="107"/>
      <c r="B2203" s="107"/>
      <c r="C2203" s="107" t="s">
        <v>213</v>
      </c>
      <c r="D2203" s="107"/>
      <c r="E2203" s="107"/>
      <c r="F2203" s="108" t="s">
        <v>214</v>
      </c>
      <c r="G2203" s="109">
        <v>3500000</v>
      </c>
      <c r="H2203" s="110">
        <v>3444027.6066999999</v>
      </c>
    </row>
    <row r="2204" spans="1:8" s="4" customFormat="1" ht="25.5">
      <c r="A2204" s="5"/>
      <c r="B2204" s="5"/>
      <c r="C2204" s="5"/>
      <c r="D2204" s="5" t="s">
        <v>993</v>
      </c>
      <c r="E2204" s="5"/>
      <c r="F2204" s="13" t="s">
        <v>39</v>
      </c>
      <c r="G2204" s="12">
        <v>3500000</v>
      </c>
      <c r="H2204" s="111">
        <v>3444027.6066999999</v>
      </c>
    </row>
    <row r="2205" spans="1:8" s="4" customFormat="1" ht="12.75">
      <c r="A2205" s="5"/>
      <c r="B2205" s="5"/>
      <c r="C2205" s="5"/>
      <c r="D2205" s="5"/>
      <c r="E2205" s="5" t="s">
        <v>1018</v>
      </c>
      <c r="F2205" s="13" t="s">
        <v>663</v>
      </c>
      <c r="G2205" s="12">
        <v>3500000</v>
      </c>
      <c r="H2205" s="111">
        <v>3444027.6067300001</v>
      </c>
    </row>
    <row r="2206" spans="1:8" s="4" customFormat="1" ht="12.75">
      <c r="A2206" s="103" t="s">
        <v>1174</v>
      </c>
      <c r="B2206" s="103"/>
      <c r="C2206" s="103"/>
      <c r="D2206" s="103"/>
      <c r="E2206" s="103"/>
      <c r="F2206" s="104" t="s">
        <v>40</v>
      </c>
      <c r="G2206" s="105">
        <v>501850545.69999999</v>
      </c>
      <c r="H2206" s="106">
        <v>499634527.18959999</v>
      </c>
    </row>
    <row r="2207" spans="1:8" s="4" customFormat="1" ht="12.75">
      <c r="A2207" s="103"/>
      <c r="B2207" s="103" t="s">
        <v>1159</v>
      </c>
      <c r="C2207" s="103"/>
      <c r="D2207" s="103"/>
      <c r="E2207" s="103"/>
      <c r="F2207" s="104" t="s">
        <v>41</v>
      </c>
      <c r="G2207" s="105">
        <v>381014602.39999998</v>
      </c>
      <c r="H2207" s="106">
        <v>379415589.47829998</v>
      </c>
    </row>
    <row r="2208" spans="1:8" s="4" customFormat="1" ht="25.5">
      <c r="A2208" s="107"/>
      <c r="B2208" s="107"/>
      <c r="C2208" s="107" t="s">
        <v>936</v>
      </c>
      <c r="D2208" s="107"/>
      <c r="E2208" s="107"/>
      <c r="F2208" s="108" t="s">
        <v>937</v>
      </c>
      <c r="G2208" s="109">
        <v>2953758.2</v>
      </c>
      <c r="H2208" s="110">
        <v>2950418.0846000002</v>
      </c>
    </row>
    <row r="2209" spans="1:8" s="4" customFormat="1" ht="38.25">
      <c r="A2209" s="5"/>
      <c r="B2209" s="5"/>
      <c r="C2209" s="5"/>
      <c r="D2209" s="5" t="s">
        <v>1041</v>
      </c>
      <c r="E2209" s="5"/>
      <c r="F2209" s="13" t="s">
        <v>42</v>
      </c>
      <c r="G2209" s="12">
        <v>2953758.2</v>
      </c>
      <c r="H2209" s="111">
        <v>2950418.0846000002</v>
      </c>
    </row>
    <row r="2210" spans="1:8" s="4" customFormat="1" ht="12.75">
      <c r="A2210" s="5"/>
      <c r="B2210" s="5"/>
      <c r="C2210" s="5"/>
      <c r="D2210" s="5"/>
      <c r="E2210" s="5" t="s">
        <v>1048</v>
      </c>
      <c r="F2210" s="13" t="s">
        <v>1143</v>
      </c>
      <c r="G2210" s="12">
        <v>2953758.2</v>
      </c>
      <c r="H2210" s="111">
        <v>2950418.0846000002</v>
      </c>
    </row>
    <row r="2211" spans="1:8" s="4" customFormat="1" ht="25.5">
      <c r="A2211" s="107"/>
      <c r="B2211" s="107"/>
      <c r="C2211" s="107" t="s">
        <v>43</v>
      </c>
      <c r="D2211" s="107"/>
      <c r="E2211" s="107"/>
      <c r="F2211" s="108" t="s">
        <v>44</v>
      </c>
      <c r="G2211" s="109">
        <v>189824214</v>
      </c>
      <c r="H2211" s="110">
        <v>189778158.3211</v>
      </c>
    </row>
    <row r="2212" spans="1:8" s="4" customFormat="1" ht="12.75">
      <c r="A2212" s="5"/>
      <c r="B2212" s="5"/>
      <c r="C2212" s="5"/>
      <c r="D2212" s="5" t="s">
        <v>885</v>
      </c>
      <c r="E2212" s="5"/>
      <c r="F2212" s="13" t="s">
        <v>45</v>
      </c>
      <c r="G2212" s="12">
        <v>157704285</v>
      </c>
      <c r="H2212" s="111">
        <v>157701551.24270001</v>
      </c>
    </row>
    <row r="2213" spans="1:8" s="4" customFormat="1" ht="12.75">
      <c r="A2213" s="5"/>
      <c r="B2213" s="5"/>
      <c r="C2213" s="5"/>
      <c r="D2213" s="5"/>
      <c r="E2213" s="5" t="s">
        <v>899</v>
      </c>
      <c r="F2213" s="13" t="s">
        <v>1005</v>
      </c>
      <c r="G2213" s="12">
        <v>99725371</v>
      </c>
      <c r="H2213" s="111">
        <v>99863708.400000006</v>
      </c>
    </row>
    <row r="2214" spans="1:8" s="4" customFormat="1" ht="12.75">
      <c r="A2214" s="5"/>
      <c r="B2214" s="5"/>
      <c r="C2214" s="5"/>
      <c r="D2214" s="5"/>
      <c r="E2214" s="5" t="s">
        <v>889</v>
      </c>
      <c r="F2214" s="13" t="s">
        <v>396</v>
      </c>
      <c r="G2214" s="12">
        <v>41121083</v>
      </c>
      <c r="H2214" s="111">
        <v>41121081.949000001</v>
      </c>
    </row>
    <row r="2215" spans="1:8" s="4" customFormat="1" ht="25.5">
      <c r="A2215" s="5"/>
      <c r="B2215" s="5"/>
      <c r="C2215" s="5"/>
      <c r="D2215" s="5"/>
      <c r="E2215" s="5" t="s">
        <v>972</v>
      </c>
      <c r="F2215" s="13" t="s">
        <v>973</v>
      </c>
      <c r="G2215" s="12">
        <v>16857831</v>
      </c>
      <c r="H2215" s="111">
        <v>16716760.8937</v>
      </c>
    </row>
    <row r="2216" spans="1:8" s="4" customFormat="1" ht="38.25">
      <c r="A2216" s="5"/>
      <c r="B2216" s="5"/>
      <c r="C2216" s="5"/>
      <c r="D2216" s="5" t="s">
        <v>887</v>
      </c>
      <c r="E2216" s="5"/>
      <c r="F2216" s="13" t="s">
        <v>46</v>
      </c>
      <c r="G2216" s="12">
        <v>31879056</v>
      </c>
      <c r="H2216" s="111">
        <v>31835749.3255</v>
      </c>
    </row>
    <row r="2217" spans="1:8" s="4" customFormat="1" ht="25.5">
      <c r="A2217" s="5"/>
      <c r="B2217" s="5"/>
      <c r="C2217" s="5"/>
      <c r="D2217" s="5" t="s">
        <v>972</v>
      </c>
      <c r="E2217" s="5"/>
      <c r="F2217" s="13" t="s">
        <v>47</v>
      </c>
      <c r="G2217" s="12">
        <v>240873</v>
      </c>
      <c r="H2217" s="111">
        <v>240857.75289999999</v>
      </c>
    </row>
    <row r="2218" spans="1:8" s="4" customFormat="1" ht="25.5">
      <c r="A2218" s="107"/>
      <c r="B2218" s="107"/>
      <c r="C2218" s="107" t="s">
        <v>48</v>
      </c>
      <c r="D2218" s="107"/>
      <c r="E2218" s="107"/>
      <c r="F2218" s="108" t="s">
        <v>49</v>
      </c>
      <c r="G2218" s="109">
        <v>39685259.399999999</v>
      </c>
      <c r="H2218" s="110">
        <v>39240892.194899999</v>
      </c>
    </row>
    <row r="2219" spans="1:8" s="4" customFormat="1" ht="12.75">
      <c r="A2219" s="5"/>
      <c r="B2219" s="5"/>
      <c r="C2219" s="5"/>
      <c r="D2219" s="5" t="s">
        <v>887</v>
      </c>
      <c r="E2219" s="5"/>
      <c r="F2219" s="13" t="s">
        <v>50</v>
      </c>
      <c r="G2219" s="12">
        <v>39685259.399999999</v>
      </c>
      <c r="H2219" s="111">
        <v>39240892.194899999</v>
      </c>
    </row>
    <row r="2220" spans="1:8" s="4" customFormat="1" ht="12.75">
      <c r="A2220" s="5"/>
      <c r="B2220" s="5"/>
      <c r="C2220" s="5"/>
      <c r="D2220" s="5"/>
      <c r="E2220" s="5" t="s">
        <v>1018</v>
      </c>
      <c r="F2220" s="13" t="s">
        <v>663</v>
      </c>
      <c r="G2220" s="12">
        <v>15491841</v>
      </c>
      <c r="H2220" s="111">
        <v>15108786.632200001</v>
      </c>
    </row>
    <row r="2221" spans="1:8" s="4" customFormat="1" ht="12.75">
      <c r="A2221" s="5"/>
      <c r="B2221" s="5"/>
      <c r="C2221" s="5"/>
      <c r="D2221" s="5"/>
      <c r="E2221" s="5" t="s">
        <v>1048</v>
      </c>
      <c r="F2221" s="13" t="s">
        <v>1143</v>
      </c>
      <c r="G2221" s="12">
        <v>24193418.399999999</v>
      </c>
      <c r="H2221" s="111">
        <v>24132105.5627</v>
      </c>
    </row>
    <row r="2222" spans="1:8" s="4" customFormat="1" ht="25.5">
      <c r="A2222" s="107"/>
      <c r="B2222" s="107"/>
      <c r="C2222" s="107" t="s">
        <v>722</v>
      </c>
      <c r="D2222" s="107"/>
      <c r="E2222" s="107"/>
      <c r="F2222" s="108" t="s">
        <v>723</v>
      </c>
      <c r="G2222" s="109">
        <v>3643381</v>
      </c>
      <c r="H2222" s="110">
        <v>3632191.85</v>
      </c>
    </row>
    <row r="2223" spans="1:8" s="4" customFormat="1" ht="12.75">
      <c r="A2223" s="5"/>
      <c r="B2223" s="5"/>
      <c r="C2223" s="5"/>
      <c r="D2223" s="5" t="s">
        <v>793</v>
      </c>
      <c r="E2223" s="5"/>
      <c r="F2223" s="13" t="s">
        <v>51</v>
      </c>
      <c r="G2223" s="12">
        <v>3643381</v>
      </c>
      <c r="H2223" s="111">
        <v>3632191.85</v>
      </c>
    </row>
    <row r="2224" spans="1:8" s="4" customFormat="1" ht="12.75">
      <c r="A2224" s="5"/>
      <c r="B2224" s="5"/>
      <c r="C2224" s="5"/>
      <c r="D2224" s="5"/>
      <c r="E2224" s="5" t="s">
        <v>1018</v>
      </c>
      <c r="F2224" s="13" t="s">
        <v>663</v>
      </c>
      <c r="G2224" s="12">
        <v>1433925</v>
      </c>
      <c r="H2224" s="111">
        <v>1433923.753</v>
      </c>
    </row>
    <row r="2225" spans="1:8" s="4" customFormat="1" ht="12.75">
      <c r="A2225" s="5"/>
      <c r="B2225" s="5"/>
      <c r="C2225" s="5"/>
      <c r="D2225" s="5"/>
      <c r="E2225" s="5" t="s">
        <v>1048</v>
      </c>
      <c r="F2225" s="13" t="s">
        <v>1143</v>
      </c>
      <c r="G2225" s="12">
        <v>2209456</v>
      </c>
      <c r="H2225" s="111">
        <v>2198268.0970000001</v>
      </c>
    </row>
    <row r="2226" spans="1:8" s="4" customFormat="1" ht="38.25">
      <c r="A2226" s="107"/>
      <c r="B2226" s="107"/>
      <c r="C2226" s="107" t="s">
        <v>566</v>
      </c>
      <c r="D2226" s="107"/>
      <c r="E2226" s="107"/>
      <c r="F2226" s="108" t="s">
        <v>567</v>
      </c>
      <c r="G2226" s="109">
        <v>95526989.099999994</v>
      </c>
      <c r="H2226" s="110">
        <v>94698017.495000005</v>
      </c>
    </row>
    <row r="2227" spans="1:8" s="4" customFormat="1" ht="12.75">
      <c r="A2227" s="5"/>
      <c r="B2227" s="5"/>
      <c r="C2227" s="5"/>
      <c r="D2227" s="5" t="s">
        <v>885</v>
      </c>
      <c r="E2227" s="5"/>
      <c r="F2227" s="13" t="s">
        <v>52</v>
      </c>
      <c r="G2227" s="12">
        <v>85311852.700000003</v>
      </c>
      <c r="H2227" s="111">
        <v>84483936.738000005</v>
      </c>
    </row>
    <row r="2228" spans="1:8" s="4" customFormat="1" ht="12.75">
      <c r="A2228" s="5"/>
      <c r="B2228" s="5"/>
      <c r="C2228" s="5"/>
      <c r="D2228" s="5"/>
      <c r="E2228" s="5" t="s">
        <v>1018</v>
      </c>
      <c r="F2228" s="13" t="s">
        <v>663</v>
      </c>
      <c r="G2228" s="12">
        <v>75773436</v>
      </c>
      <c r="H2228" s="111">
        <v>75238163.1884</v>
      </c>
    </row>
    <row r="2229" spans="1:8" s="4" customFormat="1" ht="12.75">
      <c r="A2229" s="5"/>
      <c r="B2229" s="5"/>
      <c r="C2229" s="5"/>
      <c r="D2229" s="5"/>
      <c r="E2229" s="5" t="s">
        <v>1048</v>
      </c>
      <c r="F2229" s="13" t="s">
        <v>1143</v>
      </c>
      <c r="G2229" s="12">
        <v>9538416.6999999993</v>
      </c>
      <c r="H2229" s="111">
        <v>9245773.5496999994</v>
      </c>
    </row>
    <row r="2230" spans="1:8" s="4" customFormat="1" ht="25.5">
      <c r="A2230" s="5"/>
      <c r="B2230" s="5"/>
      <c r="C2230" s="5"/>
      <c r="D2230" s="5" t="s">
        <v>887</v>
      </c>
      <c r="E2230" s="5"/>
      <c r="F2230" s="13" t="s">
        <v>53</v>
      </c>
      <c r="G2230" s="12">
        <v>10215136.4</v>
      </c>
      <c r="H2230" s="111">
        <v>10214080.756999999</v>
      </c>
    </row>
    <row r="2231" spans="1:8" s="4" customFormat="1" ht="12.75">
      <c r="A2231" s="5"/>
      <c r="B2231" s="5"/>
      <c r="C2231" s="5"/>
      <c r="D2231" s="5"/>
      <c r="E2231" s="5" t="s">
        <v>1048</v>
      </c>
      <c r="F2231" s="13" t="s">
        <v>1143</v>
      </c>
      <c r="G2231" s="12">
        <v>10215136.4</v>
      </c>
      <c r="H2231" s="111">
        <v>10214080.756999999</v>
      </c>
    </row>
    <row r="2232" spans="1:8" s="4" customFormat="1" ht="38.25">
      <c r="A2232" s="107"/>
      <c r="B2232" s="107"/>
      <c r="C2232" s="107" t="s">
        <v>571</v>
      </c>
      <c r="D2232" s="107"/>
      <c r="E2232" s="107"/>
      <c r="F2232" s="108" t="s">
        <v>572</v>
      </c>
      <c r="G2232" s="109">
        <v>49381000.700000003</v>
      </c>
      <c r="H2232" s="110">
        <v>49115911.532700002</v>
      </c>
    </row>
    <row r="2233" spans="1:8" s="4" customFormat="1" ht="12.75">
      <c r="A2233" s="5"/>
      <c r="B2233" s="5"/>
      <c r="C2233" s="5"/>
      <c r="D2233" s="5" t="s">
        <v>939</v>
      </c>
      <c r="E2233" s="5"/>
      <c r="F2233" s="13" t="s">
        <v>52</v>
      </c>
      <c r="G2233" s="12">
        <v>5888689.7999999998</v>
      </c>
      <c r="H2233" s="111">
        <v>5765373.6392999999</v>
      </c>
    </row>
    <row r="2234" spans="1:8" s="4" customFormat="1" ht="12.75">
      <c r="A2234" s="5"/>
      <c r="B2234" s="5"/>
      <c r="C2234" s="5"/>
      <c r="D2234" s="5"/>
      <c r="E2234" s="5" t="s">
        <v>1018</v>
      </c>
      <c r="F2234" s="13" t="s">
        <v>663</v>
      </c>
      <c r="G2234" s="12">
        <v>1927898</v>
      </c>
      <c r="H2234" s="111">
        <v>1892022.121</v>
      </c>
    </row>
    <row r="2235" spans="1:8" s="4" customFormat="1" ht="12.75">
      <c r="A2235" s="5"/>
      <c r="B2235" s="5"/>
      <c r="C2235" s="5"/>
      <c r="D2235" s="5"/>
      <c r="E2235" s="5" t="s">
        <v>1048</v>
      </c>
      <c r="F2235" s="13" t="s">
        <v>1143</v>
      </c>
      <c r="G2235" s="12">
        <v>3960791.8</v>
      </c>
      <c r="H2235" s="111">
        <v>3873351.5183000001</v>
      </c>
    </row>
    <row r="2236" spans="1:8" s="4" customFormat="1" ht="12.75">
      <c r="A2236" s="5"/>
      <c r="B2236" s="5"/>
      <c r="C2236" s="5"/>
      <c r="D2236" s="5" t="s">
        <v>940</v>
      </c>
      <c r="E2236" s="5"/>
      <c r="F2236" s="13" t="s">
        <v>50</v>
      </c>
      <c r="G2236" s="12">
        <v>43492310.899999999</v>
      </c>
      <c r="H2236" s="111">
        <v>43350537.893399999</v>
      </c>
    </row>
    <row r="2237" spans="1:8" s="4" customFormat="1" ht="12.75">
      <c r="A2237" s="5"/>
      <c r="B2237" s="5"/>
      <c r="C2237" s="5"/>
      <c r="D2237" s="5"/>
      <c r="E2237" s="5" t="s">
        <v>1018</v>
      </c>
      <c r="F2237" s="13" t="s">
        <v>663</v>
      </c>
      <c r="G2237" s="12">
        <v>1396909</v>
      </c>
      <c r="H2237" s="111">
        <v>1393093.9080000001</v>
      </c>
    </row>
    <row r="2238" spans="1:8" s="4" customFormat="1" ht="12.75">
      <c r="A2238" s="5"/>
      <c r="B2238" s="5"/>
      <c r="C2238" s="5"/>
      <c r="D2238" s="5"/>
      <c r="E2238" s="5" t="s">
        <v>1048</v>
      </c>
      <c r="F2238" s="13" t="s">
        <v>1143</v>
      </c>
      <c r="G2238" s="12">
        <v>42095401.899999999</v>
      </c>
      <c r="H2238" s="111">
        <v>41957443.985399999</v>
      </c>
    </row>
    <row r="2239" spans="1:8" s="4" customFormat="1" ht="12.75">
      <c r="A2239" s="103"/>
      <c r="B2239" s="103" t="s">
        <v>1165</v>
      </c>
      <c r="C2239" s="103"/>
      <c r="D2239" s="103"/>
      <c r="E2239" s="103"/>
      <c r="F2239" s="104" t="s">
        <v>54</v>
      </c>
      <c r="G2239" s="105">
        <v>5844199</v>
      </c>
      <c r="H2239" s="106">
        <v>5828550.3603999997</v>
      </c>
    </row>
    <row r="2240" spans="1:8" s="4" customFormat="1" ht="25.5">
      <c r="A2240" s="107"/>
      <c r="B2240" s="107"/>
      <c r="C2240" s="107" t="s">
        <v>1094</v>
      </c>
      <c r="D2240" s="107"/>
      <c r="E2240" s="107"/>
      <c r="F2240" s="108" t="s">
        <v>1095</v>
      </c>
      <c r="G2240" s="109">
        <v>5844199</v>
      </c>
      <c r="H2240" s="110">
        <v>5828550.3603999997</v>
      </c>
    </row>
    <row r="2241" spans="1:8" s="4" customFormat="1" ht="25.5">
      <c r="A2241" s="5"/>
      <c r="B2241" s="5"/>
      <c r="C2241" s="5"/>
      <c r="D2241" s="5" t="s">
        <v>891</v>
      </c>
      <c r="E2241" s="5"/>
      <c r="F2241" s="13" t="s">
        <v>55</v>
      </c>
      <c r="G2241" s="12">
        <v>253933</v>
      </c>
      <c r="H2241" s="111">
        <v>253933</v>
      </c>
    </row>
    <row r="2242" spans="1:8" s="4" customFormat="1" ht="25.5">
      <c r="A2242" s="5"/>
      <c r="B2242" s="5"/>
      <c r="C2242" s="5"/>
      <c r="D2242" s="5" t="s">
        <v>955</v>
      </c>
      <c r="E2242" s="5"/>
      <c r="F2242" s="13" t="s">
        <v>56</v>
      </c>
      <c r="G2242" s="12">
        <v>5590266</v>
      </c>
      <c r="H2242" s="111">
        <v>5574617.3603999997</v>
      </c>
    </row>
    <row r="2243" spans="1:8" s="4" customFormat="1" ht="12.75">
      <c r="A2243" s="103"/>
      <c r="B2243" s="103" t="s">
        <v>1167</v>
      </c>
      <c r="C2243" s="103"/>
      <c r="D2243" s="103"/>
      <c r="E2243" s="103"/>
      <c r="F2243" s="104" t="s">
        <v>57</v>
      </c>
      <c r="G2243" s="105">
        <v>5393031</v>
      </c>
      <c r="H2243" s="106">
        <v>5392921.0681999996</v>
      </c>
    </row>
    <row r="2244" spans="1:8" s="4" customFormat="1" ht="25.5">
      <c r="A2244" s="107"/>
      <c r="B2244" s="107"/>
      <c r="C2244" s="107" t="s">
        <v>43</v>
      </c>
      <c r="D2244" s="107"/>
      <c r="E2244" s="107"/>
      <c r="F2244" s="108" t="s">
        <v>44</v>
      </c>
      <c r="G2244" s="109">
        <v>5393031</v>
      </c>
      <c r="H2244" s="110">
        <v>5392921.0681999996</v>
      </c>
    </row>
    <row r="2245" spans="1:8" s="4" customFormat="1" ht="25.5">
      <c r="A2245" s="5"/>
      <c r="B2245" s="5"/>
      <c r="C2245" s="5"/>
      <c r="D2245" s="5" t="s">
        <v>889</v>
      </c>
      <c r="E2245" s="5"/>
      <c r="F2245" s="13" t="s">
        <v>58</v>
      </c>
      <c r="G2245" s="12">
        <v>5009782</v>
      </c>
      <c r="H2245" s="111">
        <v>5009673</v>
      </c>
    </row>
    <row r="2246" spans="1:8" s="4" customFormat="1" ht="25.5">
      <c r="A2246" s="5"/>
      <c r="B2246" s="5"/>
      <c r="C2246" s="5"/>
      <c r="D2246" s="5" t="s">
        <v>969</v>
      </c>
      <c r="E2246" s="5"/>
      <c r="F2246" s="13" t="s">
        <v>59</v>
      </c>
      <c r="G2246" s="12">
        <v>93437</v>
      </c>
      <c r="H2246" s="111">
        <v>93436.068199999994</v>
      </c>
    </row>
    <row r="2247" spans="1:8" s="4" customFormat="1" ht="25.5">
      <c r="A2247" s="5"/>
      <c r="B2247" s="5"/>
      <c r="C2247" s="5"/>
      <c r="D2247" s="5" t="s">
        <v>956</v>
      </c>
      <c r="E2247" s="5"/>
      <c r="F2247" s="13" t="s">
        <v>60</v>
      </c>
      <c r="G2247" s="12">
        <v>289812</v>
      </c>
      <c r="H2247" s="111">
        <v>289812</v>
      </c>
    </row>
    <row r="2248" spans="1:8" s="4" customFormat="1" ht="12.75">
      <c r="A2248" s="103"/>
      <c r="B2248" s="103" t="s">
        <v>1170</v>
      </c>
      <c r="C2248" s="103"/>
      <c r="D2248" s="103"/>
      <c r="E2248" s="103"/>
      <c r="F2248" s="104" t="s">
        <v>61</v>
      </c>
      <c r="G2248" s="105">
        <v>6024938</v>
      </c>
      <c r="H2248" s="106">
        <v>5953925.6506000003</v>
      </c>
    </row>
    <row r="2249" spans="1:8" s="4" customFormat="1" ht="25.5">
      <c r="A2249" s="107"/>
      <c r="B2249" s="107"/>
      <c r="C2249" s="107" t="s">
        <v>43</v>
      </c>
      <c r="D2249" s="107"/>
      <c r="E2249" s="107"/>
      <c r="F2249" s="108" t="s">
        <v>44</v>
      </c>
      <c r="G2249" s="109">
        <v>4953679</v>
      </c>
      <c r="H2249" s="110">
        <v>4901748.9746000003</v>
      </c>
    </row>
    <row r="2250" spans="1:8" s="4" customFormat="1" ht="12.75">
      <c r="A2250" s="5"/>
      <c r="B2250" s="5"/>
      <c r="C2250" s="5"/>
      <c r="D2250" s="5" t="s">
        <v>899</v>
      </c>
      <c r="E2250" s="5"/>
      <c r="F2250" s="13" t="s">
        <v>62</v>
      </c>
      <c r="G2250" s="12">
        <v>51930</v>
      </c>
      <c r="H2250" s="111">
        <v>0</v>
      </c>
    </row>
    <row r="2251" spans="1:8" s="4" customFormat="1" ht="25.5">
      <c r="A2251" s="5"/>
      <c r="B2251" s="5"/>
      <c r="C2251" s="5"/>
      <c r="D2251" s="5" t="s">
        <v>891</v>
      </c>
      <c r="E2251" s="5"/>
      <c r="F2251" s="13" t="s">
        <v>63</v>
      </c>
      <c r="G2251" s="12">
        <v>4200000</v>
      </c>
      <c r="H2251" s="111">
        <v>4199999.9749999996</v>
      </c>
    </row>
    <row r="2252" spans="1:8" s="4" customFormat="1" ht="12.75">
      <c r="A2252" s="5"/>
      <c r="B2252" s="5"/>
      <c r="C2252" s="5"/>
      <c r="D2252" s="5"/>
      <c r="E2252" s="5" t="s">
        <v>889</v>
      </c>
      <c r="F2252" s="13" t="s">
        <v>396</v>
      </c>
      <c r="G2252" s="12">
        <v>4200000</v>
      </c>
      <c r="H2252" s="111">
        <v>4199999.9749999996</v>
      </c>
    </row>
    <row r="2253" spans="1:8" s="4" customFormat="1" ht="12.75">
      <c r="A2253" s="5"/>
      <c r="B2253" s="5"/>
      <c r="C2253" s="5"/>
      <c r="D2253" s="5" t="s">
        <v>975</v>
      </c>
      <c r="E2253" s="5"/>
      <c r="F2253" s="13" t="s">
        <v>64</v>
      </c>
      <c r="G2253" s="12">
        <v>701749</v>
      </c>
      <c r="H2253" s="111">
        <v>701748.99959999998</v>
      </c>
    </row>
    <row r="2254" spans="1:8" s="4" customFormat="1" ht="25.5">
      <c r="A2254" s="107"/>
      <c r="B2254" s="107"/>
      <c r="C2254" s="107" t="s">
        <v>1045</v>
      </c>
      <c r="D2254" s="107"/>
      <c r="E2254" s="107"/>
      <c r="F2254" s="108" t="s">
        <v>1046</v>
      </c>
      <c r="G2254" s="109">
        <v>202364</v>
      </c>
      <c r="H2254" s="110">
        <v>202364</v>
      </c>
    </row>
    <row r="2255" spans="1:8" s="4" customFormat="1" ht="12.75">
      <c r="A2255" s="5"/>
      <c r="B2255" s="5"/>
      <c r="C2255" s="5"/>
      <c r="D2255" s="5" t="s">
        <v>894</v>
      </c>
      <c r="E2255" s="5"/>
      <c r="F2255" s="13" t="s">
        <v>65</v>
      </c>
      <c r="G2255" s="12">
        <v>202364</v>
      </c>
      <c r="H2255" s="111">
        <v>202364</v>
      </c>
    </row>
    <row r="2256" spans="1:8" s="4" customFormat="1" ht="25.5">
      <c r="A2256" s="107"/>
      <c r="B2256" s="107"/>
      <c r="C2256" s="107" t="s">
        <v>48</v>
      </c>
      <c r="D2256" s="107"/>
      <c r="E2256" s="107"/>
      <c r="F2256" s="108" t="s">
        <v>49</v>
      </c>
      <c r="G2256" s="109">
        <v>868895</v>
      </c>
      <c r="H2256" s="110">
        <v>849812.67599999998</v>
      </c>
    </row>
    <row r="2257" spans="1:8" s="4" customFormat="1" ht="25.5">
      <c r="A2257" s="5"/>
      <c r="B2257" s="5"/>
      <c r="C2257" s="5"/>
      <c r="D2257" s="5" t="s">
        <v>899</v>
      </c>
      <c r="E2257" s="5"/>
      <c r="F2257" s="13" t="s">
        <v>66</v>
      </c>
      <c r="G2257" s="12">
        <v>868895</v>
      </c>
      <c r="H2257" s="111">
        <v>849812.67599999998</v>
      </c>
    </row>
    <row r="2258" spans="1:8" s="4" customFormat="1" ht="12.75">
      <c r="A2258" s="103"/>
      <c r="B2258" s="103" t="s">
        <v>1171</v>
      </c>
      <c r="C2258" s="103"/>
      <c r="D2258" s="103"/>
      <c r="E2258" s="103"/>
      <c r="F2258" s="104" t="s">
        <v>67</v>
      </c>
      <c r="G2258" s="105">
        <v>19366800</v>
      </c>
      <c r="H2258" s="106">
        <v>19366800</v>
      </c>
    </row>
    <row r="2259" spans="1:8" s="4" customFormat="1" ht="25.5">
      <c r="A2259" s="107"/>
      <c r="B2259" s="107"/>
      <c r="C2259" s="107" t="s">
        <v>43</v>
      </c>
      <c r="D2259" s="107"/>
      <c r="E2259" s="107"/>
      <c r="F2259" s="108" t="s">
        <v>44</v>
      </c>
      <c r="G2259" s="109">
        <v>19366800</v>
      </c>
      <c r="H2259" s="110">
        <v>19366800</v>
      </c>
    </row>
    <row r="2260" spans="1:8" s="4" customFormat="1" ht="38.25">
      <c r="A2260" s="5"/>
      <c r="B2260" s="5"/>
      <c r="C2260" s="5"/>
      <c r="D2260" s="5" t="s">
        <v>953</v>
      </c>
      <c r="E2260" s="5"/>
      <c r="F2260" s="13" t="s">
        <v>68</v>
      </c>
      <c r="G2260" s="12">
        <v>19366800</v>
      </c>
      <c r="H2260" s="111">
        <v>19366800</v>
      </c>
    </row>
    <row r="2261" spans="1:8" s="4" customFormat="1" ht="12.75">
      <c r="A2261" s="103"/>
      <c r="B2261" s="103" t="s">
        <v>1180</v>
      </c>
      <c r="C2261" s="103"/>
      <c r="D2261" s="103"/>
      <c r="E2261" s="103"/>
      <c r="F2261" s="104" t="s">
        <v>69</v>
      </c>
      <c r="G2261" s="105">
        <v>84206975.299999997</v>
      </c>
      <c r="H2261" s="106">
        <v>83676740.632200003</v>
      </c>
    </row>
    <row r="2262" spans="1:8" s="4" customFormat="1" ht="25.5">
      <c r="A2262" s="107"/>
      <c r="B2262" s="107"/>
      <c r="C2262" s="107" t="s">
        <v>43</v>
      </c>
      <c r="D2262" s="107"/>
      <c r="E2262" s="107"/>
      <c r="F2262" s="108" t="s">
        <v>44</v>
      </c>
      <c r="G2262" s="109">
        <v>4201277.5</v>
      </c>
      <c r="H2262" s="110">
        <v>4146991.0502999998</v>
      </c>
    </row>
    <row r="2263" spans="1:8" s="4" customFormat="1" ht="25.5">
      <c r="A2263" s="5"/>
      <c r="B2263" s="5"/>
      <c r="C2263" s="5"/>
      <c r="D2263" s="5" t="s">
        <v>878</v>
      </c>
      <c r="E2263" s="5"/>
      <c r="F2263" s="13" t="s">
        <v>70</v>
      </c>
      <c r="G2263" s="12">
        <v>3004287</v>
      </c>
      <c r="H2263" s="111">
        <v>3002625.9171000002</v>
      </c>
    </row>
    <row r="2264" spans="1:8" s="4" customFormat="1" ht="25.5">
      <c r="A2264" s="5"/>
      <c r="B2264" s="5"/>
      <c r="C2264" s="5"/>
      <c r="D2264" s="5" t="s">
        <v>1013</v>
      </c>
      <c r="E2264" s="5"/>
      <c r="F2264" s="13" t="s">
        <v>71</v>
      </c>
      <c r="G2264" s="12">
        <v>6500</v>
      </c>
      <c r="H2264" s="111">
        <v>6500</v>
      </c>
    </row>
    <row r="2265" spans="1:8" s="4" customFormat="1" ht="25.5">
      <c r="A2265" s="5"/>
      <c r="B2265" s="5"/>
      <c r="C2265" s="5"/>
      <c r="D2265" s="5" t="s">
        <v>1018</v>
      </c>
      <c r="E2265" s="5"/>
      <c r="F2265" s="13" t="s">
        <v>2095</v>
      </c>
      <c r="G2265" s="12">
        <v>154955</v>
      </c>
      <c r="H2265" s="111">
        <v>148087.91699999999</v>
      </c>
    </row>
    <row r="2266" spans="1:8" s="4" customFormat="1" ht="25.5">
      <c r="A2266" s="5"/>
      <c r="B2266" s="5"/>
      <c r="C2266" s="5"/>
      <c r="D2266" s="5" t="s">
        <v>940</v>
      </c>
      <c r="E2266" s="5"/>
      <c r="F2266" s="13" t="s">
        <v>72</v>
      </c>
      <c r="G2266" s="12">
        <v>104440</v>
      </c>
      <c r="H2266" s="111">
        <v>100815.6051</v>
      </c>
    </row>
    <row r="2267" spans="1:8" s="4" customFormat="1" ht="25.5">
      <c r="A2267" s="5"/>
      <c r="B2267" s="5"/>
      <c r="C2267" s="5"/>
      <c r="D2267" s="5" t="s">
        <v>690</v>
      </c>
      <c r="E2267" s="5"/>
      <c r="F2267" s="13" t="s">
        <v>73</v>
      </c>
      <c r="G2267" s="12">
        <v>416885</v>
      </c>
      <c r="H2267" s="111">
        <v>410710.74400000001</v>
      </c>
    </row>
    <row r="2268" spans="1:8" s="4" customFormat="1" ht="25.5">
      <c r="A2268" s="5"/>
      <c r="B2268" s="5"/>
      <c r="C2268" s="5"/>
      <c r="D2268" s="5" t="s">
        <v>933</v>
      </c>
      <c r="E2268" s="5"/>
      <c r="F2268" s="13" t="s">
        <v>934</v>
      </c>
      <c r="G2268" s="12">
        <v>73675.7</v>
      </c>
      <c r="H2268" s="111">
        <v>73675.682400000005</v>
      </c>
    </row>
    <row r="2269" spans="1:8" s="4" customFormat="1" ht="25.5">
      <c r="A2269" s="5"/>
      <c r="B2269" s="5"/>
      <c r="C2269" s="5"/>
      <c r="D2269" s="5" t="s">
        <v>876</v>
      </c>
      <c r="E2269" s="5"/>
      <c r="F2269" s="13" t="s">
        <v>900</v>
      </c>
      <c r="G2269" s="12">
        <v>26645.8</v>
      </c>
      <c r="H2269" s="111">
        <v>26080.077000000001</v>
      </c>
    </row>
    <row r="2270" spans="1:8" s="4" customFormat="1" ht="38.25">
      <c r="A2270" s="5"/>
      <c r="B2270" s="5"/>
      <c r="C2270" s="5"/>
      <c r="D2270" s="5" t="s">
        <v>1082</v>
      </c>
      <c r="E2270" s="5"/>
      <c r="F2270" s="13" t="s">
        <v>1899</v>
      </c>
      <c r="G2270" s="12">
        <v>8643</v>
      </c>
      <c r="H2270" s="111">
        <v>7466</v>
      </c>
    </row>
    <row r="2271" spans="1:8" s="4" customFormat="1" ht="38.25">
      <c r="A2271" s="5"/>
      <c r="B2271" s="5"/>
      <c r="C2271" s="5"/>
      <c r="D2271" s="5" t="s">
        <v>904</v>
      </c>
      <c r="E2271" s="5"/>
      <c r="F2271" s="13" t="s">
        <v>2096</v>
      </c>
      <c r="G2271" s="12">
        <v>24092</v>
      </c>
      <c r="H2271" s="111">
        <v>0</v>
      </c>
    </row>
    <row r="2272" spans="1:8" s="4" customFormat="1" ht="25.5">
      <c r="A2272" s="5"/>
      <c r="B2272" s="5"/>
      <c r="C2272" s="5"/>
      <c r="D2272" s="5" t="s">
        <v>923</v>
      </c>
      <c r="E2272" s="5"/>
      <c r="F2272" s="13" t="s">
        <v>924</v>
      </c>
      <c r="G2272" s="12">
        <v>381154</v>
      </c>
      <c r="H2272" s="111">
        <v>371029.10769999999</v>
      </c>
    </row>
    <row r="2273" spans="1:8" s="4" customFormat="1" ht="25.5">
      <c r="A2273" s="107"/>
      <c r="B2273" s="107"/>
      <c r="C2273" s="107" t="s">
        <v>48</v>
      </c>
      <c r="D2273" s="107"/>
      <c r="E2273" s="107"/>
      <c r="F2273" s="108" t="s">
        <v>49</v>
      </c>
      <c r="G2273" s="109">
        <v>17236722.100000001</v>
      </c>
      <c r="H2273" s="110">
        <v>17052367.3972</v>
      </c>
    </row>
    <row r="2274" spans="1:8" s="4" customFormat="1" ht="25.5">
      <c r="A2274" s="5"/>
      <c r="B2274" s="5"/>
      <c r="C2274" s="5"/>
      <c r="D2274" s="5" t="s">
        <v>878</v>
      </c>
      <c r="E2274" s="5"/>
      <c r="F2274" s="13" t="s">
        <v>74</v>
      </c>
      <c r="G2274" s="12">
        <v>530185.80000000005</v>
      </c>
      <c r="H2274" s="111">
        <v>524894.19669999997</v>
      </c>
    </row>
    <row r="2275" spans="1:8" s="4" customFormat="1" ht="12.75">
      <c r="A2275" s="5"/>
      <c r="B2275" s="5"/>
      <c r="C2275" s="5"/>
      <c r="D2275" s="5" t="s">
        <v>885</v>
      </c>
      <c r="E2275" s="5"/>
      <c r="F2275" s="13" t="s">
        <v>52</v>
      </c>
      <c r="G2275" s="12">
        <v>14022668</v>
      </c>
      <c r="H2275" s="111">
        <v>13886627.520199999</v>
      </c>
    </row>
    <row r="2276" spans="1:8" s="4" customFormat="1" ht="12.75">
      <c r="A2276" s="5"/>
      <c r="B2276" s="5"/>
      <c r="C2276" s="5"/>
      <c r="D2276" s="5"/>
      <c r="E2276" s="5" t="s">
        <v>1018</v>
      </c>
      <c r="F2276" s="13" t="s">
        <v>663</v>
      </c>
      <c r="G2276" s="12">
        <v>12831311</v>
      </c>
      <c r="H2276" s="111">
        <v>12746935.7752</v>
      </c>
    </row>
    <row r="2277" spans="1:8" s="4" customFormat="1" ht="12.75">
      <c r="A2277" s="5"/>
      <c r="B2277" s="5"/>
      <c r="C2277" s="5"/>
      <c r="D2277" s="5"/>
      <c r="E2277" s="5" t="s">
        <v>1048</v>
      </c>
      <c r="F2277" s="13" t="s">
        <v>1143</v>
      </c>
      <c r="G2277" s="12">
        <v>1191357</v>
      </c>
      <c r="H2277" s="111">
        <v>1139691.7450000001</v>
      </c>
    </row>
    <row r="2278" spans="1:8" s="4" customFormat="1" ht="25.5">
      <c r="A2278" s="5"/>
      <c r="B2278" s="5"/>
      <c r="C2278" s="5"/>
      <c r="D2278" s="5" t="s">
        <v>889</v>
      </c>
      <c r="E2278" s="5"/>
      <c r="F2278" s="13" t="s">
        <v>75</v>
      </c>
      <c r="G2278" s="12">
        <v>2352365</v>
      </c>
      <c r="H2278" s="111">
        <v>2314163.963</v>
      </c>
    </row>
    <row r="2279" spans="1:8" s="4" customFormat="1" ht="12.75">
      <c r="A2279" s="5"/>
      <c r="B2279" s="5"/>
      <c r="C2279" s="5"/>
      <c r="D2279" s="5" t="s">
        <v>891</v>
      </c>
      <c r="E2279" s="5"/>
      <c r="F2279" s="13" t="s">
        <v>911</v>
      </c>
      <c r="G2279" s="12">
        <v>201751</v>
      </c>
      <c r="H2279" s="111">
        <v>201750.99609999999</v>
      </c>
    </row>
    <row r="2280" spans="1:8" s="4" customFormat="1" ht="12.75">
      <c r="A2280" s="5"/>
      <c r="B2280" s="5"/>
      <c r="C2280" s="5"/>
      <c r="D2280" s="5" t="s">
        <v>1018</v>
      </c>
      <c r="E2280" s="5"/>
      <c r="F2280" s="13" t="s">
        <v>1073</v>
      </c>
      <c r="G2280" s="12">
        <v>107369.1</v>
      </c>
      <c r="H2280" s="111">
        <v>105048.27220000001</v>
      </c>
    </row>
    <row r="2281" spans="1:8" s="4" customFormat="1" ht="51">
      <c r="A2281" s="5"/>
      <c r="B2281" s="5"/>
      <c r="C2281" s="5"/>
      <c r="D2281" s="5" t="s">
        <v>1063</v>
      </c>
      <c r="E2281" s="5"/>
      <c r="F2281" s="13" t="s">
        <v>129</v>
      </c>
      <c r="G2281" s="12">
        <v>20403.3</v>
      </c>
      <c r="H2281" s="111">
        <v>17902.599999999999</v>
      </c>
    </row>
    <row r="2282" spans="1:8" s="4" customFormat="1" ht="38.25">
      <c r="A2282" s="5"/>
      <c r="B2282" s="5"/>
      <c r="C2282" s="5"/>
      <c r="D2282" s="5" t="s">
        <v>929</v>
      </c>
      <c r="E2282" s="5"/>
      <c r="F2282" s="13" t="s">
        <v>930</v>
      </c>
      <c r="G2282" s="12">
        <v>1979.9</v>
      </c>
      <c r="H2282" s="111">
        <v>1979.8489999999999</v>
      </c>
    </row>
    <row r="2283" spans="1:8" s="4" customFormat="1" ht="25.5">
      <c r="A2283" s="107"/>
      <c r="B2283" s="107"/>
      <c r="C2283" s="107" t="s">
        <v>722</v>
      </c>
      <c r="D2283" s="107"/>
      <c r="E2283" s="107"/>
      <c r="F2283" s="108" t="s">
        <v>723</v>
      </c>
      <c r="G2283" s="109">
        <v>119299</v>
      </c>
      <c r="H2283" s="110">
        <v>108207.239</v>
      </c>
    </row>
    <row r="2284" spans="1:8" s="4" customFormat="1" ht="25.5">
      <c r="A2284" s="5"/>
      <c r="B2284" s="5"/>
      <c r="C2284" s="5"/>
      <c r="D2284" s="5" t="s">
        <v>660</v>
      </c>
      <c r="E2284" s="5"/>
      <c r="F2284" s="13" t="s">
        <v>75</v>
      </c>
      <c r="G2284" s="12">
        <v>100741</v>
      </c>
      <c r="H2284" s="111">
        <v>93136.087</v>
      </c>
    </row>
    <row r="2285" spans="1:8" s="4" customFormat="1" ht="51">
      <c r="A2285" s="5"/>
      <c r="B2285" s="5"/>
      <c r="C2285" s="5"/>
      <c r="D2285" s="5" t="s">
        <v>400</v>
      </c>
      <c r="E2285" s="5"/>
      <c r="F2285" s="13" t="s">
        <v>76</v>
      </c>
      <c r="G2285" s="12">
        <v>18558</v>
      </c>
      <c r="H2285" s="111">
        <v>15071.152</v>
      </c>
    </row>
    <row r="2286" spans="1:8" s="4" customFormat="1" ht="12.75">
      <c r="A2286" s="5"/>
      <c r="B2286" s="5"/>
      <c r="C2286" s="5"/>
      <c r="D2286" s="5"/>
      <c r="E2286" s="5" t="s">
        <v>1048</v>
      </c>
      <c r="F2286" s="13" t="s">
        <v>1143</v>
      </c>
      <c r="G2286" s="12">
        <v>18558</v>
      </c>
      <c r="H2286" s="111">
        <v>15071.152</v>
      </c>
    </row>
    <row r="2287" spans="1:8" s="4" customFormat="1" ht="38.25">
      <c r="A2287" s="107"/>
      <c r="B2287" s="107"/>
      <c r="C2287" s="107" t="s">
        <v>566</v>
      </c>
      <c r="D2287" s="107"/>
      <c r="E2287" s="107"/>
      <c r="F2287" s="108" t="s">
        <v>567</v>
      </c>
      <c r="G2287" s="109">
        <v>21399269.699999999</v>
      </c>
      <c r="H2287" s="110">
        <v>21280985.3147</v>
      </c>
    </row>
    <row r="2288" spans="1:8" s="4" customFormat="1" ht="25.5">
      <c r="A2288" s="5"/>
      <c r="B2288" s="5"/>
      <c r="C2288" s="5"/>
      <c r="D2288" s="5" t="s">
        <v>878</v>
      </c>
      <c r="E2288" s="5"/>
      <c r="F2288" s="13" t="s">
        <v>77</v>
      </c>
      <c r="G2288" s="12">
        <v>349593</v>
      </c>
      <c r="H2288" s="111">
        <v>238712.54</v>
      </c>
    </row>
    <row r="2289" spans="1:8" s="4" customFormat="1" ht="25.5">
      <c r="A2289" s="5"/>
      <c r="B2289" s="5"/>
      <c r="C2289" s="5"/>
      <c r="D2289" s="5" t="s">
        <v>889</v>
      </c>
      <c r="E2289" s="5"/>
      <c r="F2289" s="13" t="s">
        <v>78</v>
      </c>
      <c r="G2289" s="12">
        <v>1196228</v>
      </c>
      <c r="H2289" s="111">
        <v>1196227.949</v>
      </c>
    </row>
    <row r="2290" spans="1:8" s="4" customFormat="1" ht="12.75">
      <c r="A2290" s="5"/>
      <c r="B2290" s="5"/>
      <c r="C2290" s="5"/>
      <c r="D2290" s="5" t="s">
        <v>1013</v>
      </c>
      <c r="E2290" s="5"/>
      <c r="F2290" s="13" t="s">
        <v>1073</v>
      </c>
      <c r="G2290" s="12">
        <v>1860</v>
      </c>
      <c r="H2290" s="111">
        <v>360</v>
      </c>
    </row>
    <row r="2291" spans="1:8" s="4" customFormat="1" ht="38.25">
      <c r="A2291" s="5"/>
      <c r="B2291" s="5"/>
      <c r="C2291" s="5"/>
      <c r="D2291" s="5" t="s">
        <v>1098</v>
      </c>
      <c r="E2291" s="5"/>
      <c r="F2291" s="13" t="s">
        <v>2097</v>
      </c>
      <c r="G2291" s="12">
        <v>13387329</v>
      </c>
      <c r="H2291" s="111">
        <v>13387329</v>
      </c>
    </row>
    <row r="2292" spans="1:8" s="4" customFormat="1" ht="12.75">
      <c r="A2292" s="5"/>
      <c r="B2292" s="5"/>
      <c r="C2292" s="5"/>
      <c r="D2292" s="5"/>
      <c r="E2292" s="5" t="s">
        <v>1018</v>
      </c>
      <c r="F2292" s="13" t="s">
        <v>663</v>
      </c>
      <c r="G2292" s="12">
        <v>10234976</v>
      </c>
      <c r="H2292" s="111">
        <v>10234976</v>
      </c>
    </row>
    <row r="2293" spans="1:8" s="4" customFormat="1" ht="12.75">
      <c r="A2293" s="5"/>
      <c r="B2293" s="5"/>
      <c r="C2293" s="5"/>
      <c r="D2293" s="5"/>
      <c r="E2293" s="5" t="s">
        <v>1048</v>
      </c>
      <c r="F2293" s="13" t="s">
        <v>1143</v>
      </c>
      <c r="G2293" s="12">
        <v>3152353</v>
      </c>
      <c r="H2293" s="111">
        <v>3152353</v>
      </c>
    </row>
    <row r="2294" spans="1:8" s="4" customFormat="1" ht="25.5">
      <c r="A2294" s="5"/>
      <c r="B2294" s="5"/>
      <c r="C2294" s="5"/>
      <c r="D2294" s="5" t="s">
        <v>927</v>
      </c>
      <c r="E2294" s="5"/>
      <c r="F2294" s="13" t="s">
        <v>928</v>
      </c>
      <c r="G2294" s="12">
        <v>6505.6</v>
      </c>
      <c r="H2294" s="111">
        <v>6505.5249999999996</v>
      </c>
    </row>
    <row r="2295" spans="1:8" s="4" customFormat="1" ht="51">
      <c r="A2295" s="5"/>
      <c r="B2295" s="5"/>
      <c r="C2295" s="5"/>
      <c r="D2295" s="5" t="s">
        <v>1063</v>
      </c>
      <c r="E2295" s="5"/>
      <c r="F2295" s="13" t="s">
        <v>129</v>
      </c>
      <c r="G2295" s="12">
        <v>80000</v>
      </c>
      <c r="H2295" s="111">
        <v>79999.999200000006</v>
      </c>
    </row>
    <row r="2296" spans="1:8" s="4" customFormat="1" ht="25.5">
      <c r="A2296" s="5"/>
      <c r="B2296" s="5"/>
      <c r="C2296" s="5"/>
      <c r="D2296" s="5" t="s">
        <v>923</v>
      </c>
      <c r="E2296" s="5"/>
      <c r="F2296" s="13" t="s">
        <v>924</v>
      </c>
      <c r="G2296" s="12">
        <v>6000000</v>
      </c>
      <c r="H2296" s="111">
        <v>5994096.4104000004</v>
      </c>
    </row>
    <row r="2297" spans="1:8" s="4" customFormat="1" ht="38.25">
      <c r="A2297" s="5"/>
      <c r="B2297" s="5"/>
      <c r="C2297" s="5"/>
      <c r="D2297" s="5" t="s">
        <v>929</v>
      </c>
      <c r="E2297" s="5"/>
      <c r="F2297" s="13" t="s">
        <v>930</v>
      </c>
      <c r="G2297" s="12">
        <v>377754.1</v>
      </c>
      <c r="H2297" s="111">
        <v>377753.891</v>
      </c>
    </row>
    <row r="2298" spans="1:8" s="4" customFormat="1" ht="38.25">
      <c r="A2298" s="107"/>
      <c r="B2298" s="107"/>
      <c r="C2298" s="107" t="s">
        <v>571</v>
      </c>
      <c r="D2298" s="107"/>
      <c r="E2298" s="107"/>
      <c r="F2298" s="108" t="s">
        <v>572</v>
      </c>
      <c r="G2298" s="109">
        <v>1762733</v>
      </c>
      <c r="H2298" s="110">
        <v>1760042.7903</v>
      </c>
    </row>
    <row r="2299" spans="1:8" s="4" customFormat="1" ht="51">
      <c r="A2299" s="5"/>
      <c r="B2299" s="5"/>
      <c r="C2299" s="5"/>
      <c r="D2299" s="5" t="s">
        <v>966</v>
      </c>
      <c r="E2299" s="5"/>
      <c r="F2299" s="13" t="s">
        <v>79</v>
      </c>
      <c r="G2299" s="12">
        <v>299806</v>
      </c>
      <c r="H2299" s="111">
        <v>299800.66979999997</v>
      </c>
    </row>
    <row r="2300" spans="1:8" s="4" customFormat="1" ht="25.5">
      <c r="A2300" s="5"/>
      <c r="B2300" s="5"/>
      <c r="C2300" s="5"/>
      <c r="D2300" s="5"/>
      <c r="E2300" s="5" t="s">
        <v>985</v>
      </c>
      <c r="F2300" s="13" t="s">
        <v>697</v>
      </c>
      <c r="G2300" s="12">
        <v>299806</v>
      </c>
      <c r="H2300" s="111">
        <v>299800.66979999997</v>
      </c>
    </row>
    <row r="2301" spans="1:8" s="4" customFormat="1" ht="51">
      <c r="A2301" s="5"/>
      <c r="B2301" s="5"/>
      <c r="C2301" s="5"/>
      <c r="D2301" s="5" t="s">
        <v>953</v>
      </c>
      <c r="E2301" s="5"/>
      <c r="F2301" s="13" t="s">
        <v>80</v>
      </c>
      <c r="G2301" s="12">
        <v>343154</v>
      </c>
      <c r="H2301" s="111">
        <v>343153.80080000003</v>
      </c>
    </row>
    <row r="2302" spans="1:8" s="4" customFormat="1" ht="12.75">
      <c r="A2302" s="5"/>
      <c r="B2302" s="5"/>
      <c r="C2302" s="5"/>
      <c r="D2302" s="5"/>
      <c r="E2302" s="5" t="s">
        <v>545</v>
      </c>
      <c r="F2302" s="13" t="s">
        <v>696</v>
      </c>
      <c r="G2302" s="12">
        <v>40000</v>
      </c>
      <c r="H2302" s="111">
        <v>40000</v>
      </c>
    </row>
    <row r="2303" spans="1:8" s="4" customFormat="1" ht="25.5">
      <c r="A2303" s="5"/>
      <c r="B2303" s="5"/>
      <c r="C2303" s="5"/>
      <c r="D2303" s="5"/>
      <c r="E2303" s="5" t="s">
        <v>985</v>
      </c>
      <c r="F2303" s="13" t="s">
        <v>697</v>
      </c>
      <c r="G2303" s="12">
        <v>303154</v>
      </c>
      <c r="H2303" s="111">
        <v>303153.80076000001</v>
      </c>
    </row>
    <row r="2304" spans="1:8" s="4" customFormat="1" ht="38.25">
      <c r="A2304" s="5"/>
      <c r="B2304" s="5"/>
      <c r="C2304" s="5"/>
      <c r="D2304" s="5" t="s">
        <v>941</v>
      </c>
      <c r="E2304" s="5"/>
      <c r="F2304" s="13" t="s">
        <v>2098</v>
      </c>
      <c r="G2304" s="12">
        <v>1119773</v>
      </c>
      <c r="H2304" s="111">
        <v>1117088.3197000001</v>
      </c>
    </row>
    <row r="2305" spans="1:8" s="4" customFormat="1" ht="25.5">
      <c r="A2305" s="107"/>
      <c r="B2305" s="107"/>
      <c r="C2305" s="107" t="s">
        <v>691</v>
      </c>
      <c r="D2305" s="107"/>
      <c r="E2305" s="107"/>
      <c r="F2305" s="108" t="s">
        <v>692</v>
      </c>
      <c r="G2305" s="109">
        <v>39487674</v>
      </c>
      <c r="H2305" s="110">
        <v>39328146.840700001</v>
      </c>
    </row>
    <row r="2306" spans="1:8" s="4" customFormat="1" ht="25.5">
      <c r="A2306" s="5"/>
      <c r="B2306" s="5"/>
      <c r="C2306" s="5"/>
      <c r="D2306" s="5" t="s">
        <v>878</v>
      </c>
      <c r="E2306" s="5"/>
      <c r="F2306" s="13" t="s">
        <v>81</v>
      </c>
      <c r="G2306" s="12">
        <v>202795</v>
      </c>
      <c r="H2306" s="111">
        <v>202794.26300000001</v>
      </c>
    </row>
    <row r="2307" spans="1:8" s="4" customFormat="1" ht="25.5">
      <c r="A2307" s="5"/>
      <c r="B2307" s="5"/>
      <c r="C2307" s="5"/>
      <c r="D2307" s="5" t="s">
        <v>885</v>
      </c>
      <c r="E2307" s="5"/>
      <c r="F2307" s="13" t="s">
        <v>82</v>
      </c>
      <c r="G2307" s="12">
        <v>734415</v>
      </c>
      <c r="H2307" s="111">
        <v>734415</v>
      </c>
    </row>
    <row r="2308" spans="1:8" s="4" customFormat="1" ht="38.25">
      <c r="A2308" s="5"/>
      <c r="B2308" s="5"/>
      <c r="C2308" s="5"/>
      <c r="D2308" s="5" t="s">
        <v>899</v>
      </c>
      <c r="E2308" s="5"/>
      <c r="F2308" s="13" t="s">
        <v>2099</v>
      </c>
      <c r="G2308" s="12">
        <v>56177</v>
      </c>
      <c r="H2308" s="111">
        <v>49592.044999999998</v>
      </c>
    </row>
    <row r="2309" spans="1:8" s="4" customFormat="1" ht="51">
      <c r="A2309" s="5"/>
      <c r="B2309" s="5"/>
      <c r="C2309" s="5"/>
      <c r="D2309" s="5" t="s">
        <v>889</v>
      </c>
      <c r="E2309" s="5"/>
      <c r="F2309" s="13" t="s">
        <v>2100</v>
      </c>
      <c r="G2309" s="12">
        <v>26929382</v>
      </c>
      <c r="H2309" s="111">
        <v>26929382</v>
      </c>
    </row>
    <row r="2310" spans="1:8" s="4" customFormat="1" ht="38.25">
      <c r="A2310" s="5"/>
      <c r="B2310" s="5"/>
      <c r="C2310" s="5"/>
      <c r="D2310" s="5" t="s">
        <v>891</v>
      </c>
      <c r="E2310" s="5"/>
      <c r="F2310" s="13" t="s">
        <v>83</v>
      </c>
      <c r="G2310" s="12">
        <v>4934</v>
      </c>
      <c r="H2310" s="111">
        <v>4934</v>
      </c>
    </row>
    <row r="2311" spans="1:8" s="4" customFormat="1" ht="25.5">
      <c r="A2311" s="5"/>
      <c r="B2311" s="5"/>
      <c r="C2311" s="5"/>
      <c r="D2311" s="5" t="s">
        <v>953</v>
      </c>
      <c r="E2311" s="5"/>
      <c r="F2311" s="13" t="s">
        <v>84</v>
      </c>
      <c r="G2311" s="12">
        <v>1275839</v>
      </c>
      <c r="H2311" s="111">
        <v>1122897.5338999999</v>
      </c>
    </row>
    <row r="2312" spans="1:8" s="4" customFormat="1" ht="25.5">
      <c r="A2312" s="5"/>
      <c r="B2312" s="5"/>
      <c r="C2312" s="5"/>
      <c r="D2312" s="5" t="s">
        <v>1013</v>
      </c>
      <c r="E2312" s="5"/>
      <c r="F2312" s="13" t="s">
        <v>2101</v>
      </c>
      <c r="G2312" s="12">
        <v>3587617</v>
      </c>
      <c r="H2312" s="111">
        <v>3587617</v>
      </c>
    </row>
    <row r="2313" spans="1:8" s="4" customFormat="1" ht="38.25">
      <c r="A2313" s="5"/>
      <c r="B2313" s="5"/>
      <c r="C2313" s="5"/>
      <c r="D2313" s="5" t="s">
        <v>1018</v>
      </c>
      <c r="E2313" s="5"/>
      <c r="F2313" s="13" t="s">
        <v>2102</v>
      </c>
      <c r="G2313" s="12">
        <v>6519503</v>
      </c>
      <c r="H2313" s="111">
        <v>6519503</v>
      </c>
    </row>
    <row r="2314" spans="1:8" s="4" customFormat="1" ht="25.5">
      <c r="A2314" s="5"/>
      <c r="B2314" s="5"/>
      <c r="C2314" s="5"/>
      <c r="D2314" s="5" t="s">
        <v>969</v>
      </c>
      <c r="E2314" s="5"/>
      <c r="F2314" s="13" t="s">
        <v>85</v>
      </c>
      <c r="G2314" s="12">
        <v>22579</v>
      </c>
      <c r="H2314" s="111">
        <v>22579</v>
      </c>
    </row>
    <row r="2315" spans="1:8" s="4" customFormat="1" ht="38.25">
      <c r="A2315" s="5"/>
      <c r="B2315" s="5"/>
      <c r="C2315" s="5"/>
      <c r="D2315" s="5" t="s">
        <v>1048</v>
      </c>
      <c r="E2315" s="5"/>
      <c r="F2315" s="13" t="s">
        <v>86</v>
      </c>
      <c r="G2315" s="12">
        <v>78474</v>
      </c>
      <c r="H2315" s="111">
        <v>78473.998699999996</v>
      </c>
    </row>
    <row r="2316" spans="1:8" s="4" customFormat="1" ht="25.5">
      <c r="A2316" s="5"/>
      <c r="B2316" s="5"/>
      <c r="C2316" s="5"/>
      <c r="D2316" s="5" t="s">
        <v>956</v>
      </c>
      <c r="E2316" s="5"/>
      <c r="F2316" s="13" t="s">
        <v>2103</v>
      </c>
      <c r="G2316" s="12">
        <v>40026</v>
      </c>
      <c r="H2316" s="111">
        <v>40026</v>
      </c>
    </row>
    <row r="2317" spans="1:8" s="4" customFormat="1" ht="38.25">
      <c r="A2317" s="5"/>
      <c r="B2317" s="5"/>
      <c r="C2317" s="5"/>
      <c r="D2317" s="5" t="s">
        <v>1082</v>
      </c>
      <c r="E2317" s="5"/>
      <c r="F2317" s="13" t="s">
        <v>1899</v>
      </c>
      <c r="G2317" s="12">
        <v>35933</v>
      </c>
      <c r="H2317" s="111">
        <v>35933</v>
      </c>
    </row>
    <row r="2318" spans="1:8" s="4" customFormat="1" ht="12.75">
      <c r="A2318" s="103" t="s">
        <v>1176</v>
      </c>
      <c r="B2318" s="103"/>
      <c r="C2318" s="103"/>
      <c r="D2318" s="103"/>
      <c r="E2318" s="103"/>
      <c r="F2318" s="104" t="s">
        <v>87</v>
      </c>
      <c r="G2318" s="105">
        <v>410194285.19999999</v>
      </c>
      <c r="H2318" s="106">
        <v>394457790.65219998</v>
      </c>
    </row>
    <row r="2319" spans="1:8" s="4" customFormat="1" ht="12.75">
      <c r="A2319" s="103"/>
      <c r="B2319" s="103" t="s">
        <v>1159</v>
      </c>
      <c r="C2319" s="103"/>
      <c r="D2319" s="103"/>
      <c r="E2319" s="103"/>
      <c r="F2319" s="104" t="s">
        <v>88</v>
      </c>
      <c r="G2319" s="105">
        <v>7814460.0999999996</v>
      </c>
      <c r="H2319" s="106">
        <v>7590106.9035999998</v>
      </c>
    </row>
    <row r="2320" spans="1:8" s="4" customFormat="1" ht="25.5">
      <c r="A2320" s="107"/>
      <c r="B2320" s="107"/>
      <c r="C2320" s="107" t="s">
        <v>1051</v>
      </c>
      <c r="D2320" s="107"/>
      <c r="E2320" s="107"/>
      <c r="F2320" s="108" t="s">
        <v>1052</v>
      </c>
      <c r="G2320" s="109">
        <v>2874955</v>
      </c>
      <c r="H2320" s="110">
        <v>2799346.7612999999</v>
      </c>
    </row>
    <row r="2321" spans="1:8" s="4" customFormat="1" ht="25.5">
      <c r="A2321" s="5"/>
      <c r="B2321" s="5"/>
      <c r="C2321" s="5"/>
      <c r="D2321" s="5" t="s">
        <v>1038</v>
      </c>
      <c r="E2321" s="5"/>
      <c r="F2321" s="13" t="s">
        <v>89</v>
      </c>
      <c r="G2321" s="12">
        <v>1579189</v>
      </c>
      <c r="H2321" s="111">
        <v>1503580.7679999999</v>
      </c>
    </row>
    <row r="2322" spans="1:8" s="4" customFormat="1" ht="25.5">
      <c r="A2322" s="5"/>
      <c r="B2322" s="5"/>
      <c r="C2322" s="5"/>
      <c r="D2322" s="5" t="s">
        <v>240</v>
      </c>
      <c r="E2322" s="5"/>
      <c r="F2322" s="13" t="s">
        <v>90</v>
      </c>
      <c r="G2322" s="12">
        <v>1295766</v>
      </c>
      <c r="H2322" s="111">
        <v>1295765.9933</v>
      </c>
    </row>
    <row r="2323" spans="1:8" s="4" customFormat="1" ht="25.5">
      <c r="A2323" s="107"/>
      <c r="B2323" s="107"/>
      <c r="C2323" s="107" t="s">
        <v>678</v>
      </c>
      <c r="D2323" s="107"/>
      <c r="E2323" s="107"/>
      <c r="F2323" s="108" t="s">
        <v>679</v>
      </c>
      <c r="G2323" s="109">
        <v>3071346</v>
      </c>
      <c r="H2323" s="110">
        <v>2951363.9621000001</v>
      </c>
    </row>
    <row r="2324" spans="1:8" s="4" customFormat="1" ht="38.25">
      <c r="A2324" s="5"/>
      <c r="B2324" s="5"/>
      <c r="C2324" s="5"/>
      <c r="D2324" s="5" t="s">
        <v>1038</v>
      </c>
      <c r="E2324" s="5"/>
      <c r="F2324" s="13" t="s">
        <v>91</v>
      </c>
      <c r="G2324" s="12">
        <v>41567</v>
      </c>
      <c r="H2324" s="111">
        <v>41567</v>
      </c>
    </row>
    <row r="2325" spans="1:8" s="4" customFormat="1" ht="12.75">
      <c r="A2325" s="5"/>
      <c r="B2325" s="5"/>
      <c r="C2325" s="5"/>
      <c r="D2325" s="5" t="s">
        <v>1041</v>
      </c>
      <c r="E2325" s="5"/>
      <c r="F2325" s="13" t="s">
        <v>92</v>
      </c>
      <c r="G2325" s="12">
        <v>1891264</v>
      </c>
      <c r="H2325" s="111">
        <v>1879544.4308</v>
      </c>
    </row>
    <row r="2326" spans="1:8" s="4" customFormat="1" ht="25.5">
      <c r="A2326" s="5"/>
      <c r="B2326" s="5"/>
      <c r="C2326" s="5"/>
      <c r="D2326" s="5" t="s">
        <v>939</v>
      </c>
      <c r="E2326" s="5"/>
      <c r="F2326" s="13" t="s">
        <v>90</v>
      </c>
      <c r="G2326" s="12">
        <v>848265</v>
      </c>
      <c r="H2326" s="111">
        <v>740002.53130000003</v>
      </c>
    </row>
    <row r="2327" spans="1:8" s="4" customFormat="1" ht="25.5">
      <c r="A2327" s="5"/>
      <c r="B2327" s="5"/>
      <c r="C2327" s="5"/>
      <c r="D2327" s="5" t="s">
        <v>1093</v>
      </c>
      <c r="E2327" s="5"/>
      <c r="F2327" s="13" t="s">
        <v>93</v>
      </c>
      <c r="G2327" s="12">
        <v>290250</v>
      </c>
      <c r="H2327" s="111">
        <v>290250</v>
      </c>
    </row>
    <row r="2328" spans="1:8" s="4" customFormat="1" ht="25.5">
      <c r="A2328" s="107"/>
      <c r="B2328" s="107"/>
      <c r="C2328" s="107" t="s">
        <v>9</v>
      </c>
      <c r="D2328" s="107"/>
      <c r="E2328" s="107"/>
      <c r="F2328" s="108" t="s">
        <v>10</v>
      </c>
      <c r="G2328" s="109">
        <v>1712137.1</v>
      </c>
      <c r="H2328" s="110">
        <v>1684409.4979999999</v>
      </c>
    </row>
    <row r="2329" spans="1:8" s="4" customFormat="1" ht="38.25">
      <c r="A2329" s="5"/>
      <c r="B2329" s="5"/>
      <c r="C2329" s="5"/>
      <c r="D2329" s="5" t="s">
        <v>878</v>
      </c>
      <c r="E2329" s="5"/>
      <c r="F2329" s="13" t="s">
        <v>94</v>
      </c>
      <c r="G2329" s="12">
        <v>951137</v>
      </c>
      <c r="H2329" s="111">
        <v>944369.37600000005</v>
      </c>
    </row>
    <row r="2330" spans="1:8" s="4" customFormat="1" ht="12.75">
      <c r="A2330" s="5"/>
      <c r="B2330" s="5"/>
      <c r="C2330" s="5"/>
      <c r="D2330" s="5" t="s">
        <v>885</v>
      </c>
      <c r="E2330" s="5"/>
      <c r="F2330" s="13" t="s">
        <v>1073</v>
      </c>
      <c r="G2330" s="12">
        <v>28725</v>
      </c>
      <c r="H2330" s="111">
        <v>28640.121999999999</v>
      </c>
    </row>
    <row r="2331" spans="1:8" s="4" customFormat="1" ht="51">
      <c r="A2331" s="5"/>
      <c r="B2331" s="5"/>
      <c r="C2331" s="5"/>
      <c r="D2331" s="5" t="s">
        <v>1063</v>
      </c>
      <c r="E2331" s="5"/>
      <c r="F2331" s="13" t="s">
        <v>129</v>
      </c>
      <c r="G2331" s="12">
        <v>24275.1</v>
      </c>
      <c r="H2331" s="111">
        <v>3400</v>
      </c>
    </row>
    <row r="2332" spans="1:8" s="4" customFormat="1" ht="25.5">
      <c r="A2332" s="5"/>
      <c r="B2332" s="5"/>
      <c r="C2332" s="5"/>
      <c r="D2332" s="5" t="s">
        <v>923</v>
      </c>
      <c r="E2332" s="5"/>
      <c r="F2332" s="13" t="s">
        <v>924</v>
      </c>
      <c r="G2332" s="12">
        <v>708000</v>
      </c>
      <c r="H2332" s="111">
        <v>708000</v>
      </c>
    </row>
    <row r="2333" spans="1:8" s="4" customFormat="1" ht="25.5">
      <c r="A2333" s="107"/>
      <c r="B2333" s="107"/>
      <c r="C2333" s="107" t="s">
        <v>1</v>
      </c>
      <c r="D2333" s="107"/>
      <c r="E2333" s="107"/>
      <c r="F2333" s="108" t="s">
        <v>2</v>
      </c>
      <c r="G2333" s="109">
        <v>156022</v>
      </c>
      <c r="H2333" s="110">
        <v>154986.68210000001</v>
      </c>
    </row>
    <row r="2334" spans="1:8" s="4" customFormat="1" ht="38.25">
      <c r="A2334" s="5"/>
      <c r="B2334" s="5"/>
      <c r="C2334" s="5"/>
      <c r="D2334" s="5" t="s">
        <v>878</v>
      </c>
      <c r="E2334" s="5"/>
      <c r="F2334" s="13" t="s">
        <v>94</v>
      </c>
      <c r="G2334" s="12">
        <v>154732</v>
      </c>
      <c r="H2334" s="111">
        <v>154107.0821</v>
      </c>
    </row>
    <row r="2335" spans="1:8" s="4" customFormat="1" ht="12.75">
      <c r="A2335" s="5"/>
      <c r="B2335" s="5"/>
      <c r="C2335" s="5"/>
      <c r="D2335" s="5" t="s">
        <v>899</v>
      </c>
      <c r="E2335" s="5"/>
      <c r="F2335" s="13" t="s">
        <v>1073</v>
      </c>
      <c r="G2335" s="12">
        <v>1290</v>
      </c>
      <c r="H2335" s="111">
        <v>879.6</v>
      </c>
    </row>
    <row r="2336" spans="1:8" s="4" customFormat="1" ht="12.75">
      <c r="A2336" s="103"/>
      <c r="B2336" s="103" t="s">
        <v>1165</v>
      </c>
      <c r="C2336" s="103"/>
      <c r="D2336" s="103"/>
      <c r="E2336" s="103"/>
      <c r="F2336" s="104" t="s">
        <v>95</v>
      </c>
      <c r="G2336" s="105">
        <v>2832289</v>
      </c>
      <c r="H2336" s="106">
        <v>2832289</v>
      </c>
    </row>
    <row r="2337" spans="1:8" s="4" customFormat="1" ht="25.5">
      <c r="A2337" s="107"/>
      <c r="B2337" s="107"/>
      <c r="C2337" s="107" t="s">
        <v>487</v>
      </c>
      <c r="D2337" s="107"/>
      <c r="E2337" s="107"/>
      <c r="F2337" s="108" t="s">
        <v>488</v>
      </c>
      <c r="G2337" s="109">
        <v>2832289</v>
      </c>
      <c r="H2337" s="110">
        <v>2832289</v>
      </c>
    </row>
    <row r="2338" spans="1:8" s="4" customFormat="1" ht="12.75">
      <c r="A2338" s="5"/>
      <c r="B2338" s="5"/>
      <c r="C2338" s="5"/>
      <c r="D2338" s="5" t="s">
        <v>891</v>
      </c>
      <c r="E2338" s="5"/>
      <c r="F2338" s="13" t="s">
        <v>96</v>
      </c>
      <c r="G2338" s="12">
        <v>2832289</v>
      </c>
      <c r="H2338" s="111">
        <v>2832289</v>
      </c>
    </row>
    <row r="2339" spans="1:8" s="4" customFormat="1" ht="25.5">
      <c r="A2339" s="103"/>
      <c r="B2339" s="103" t="s">
        <v>1167</v>
      </c>
      <c r="C2339" s="103"/>
      <c r="D2339" s="103"/>
      <c r="E2339" s="103"/>
      <c r="F2339" s="104" t="s">
        <v>97</v>
      </c>
      <c r="G2339" s="105">
        <v>1146436.6000000001</v>
      </c>
      <c r="H2339" s="106">
        <v>1138166.4502000001</v>
      </c>
    </row>
    <row r="2340" spans="1:8" s="4" customFormat="1" ht="25.5">
      <c r="A2340" s="107"/>
      <c r="B2340" s="107"/>
      <c r="C2340" s="107" t="s">
        <v>9</v>
      </c>
      <c r="D2340" s="107"/>
      <c r="E2340" s="107"/>
      <c r="F2340" s="108" t="s">
        <v>10</v>
      </c>
      <c r="G2340" s="109">
        <v>124886</v>
      </c>
      <c r="H2340" s="110">
        <v>124884.266</v>
      </c>
    </row>
    <row r="2341" spans="1:8" s="4" customFormat="1" ht="38.25">
      <c r="A2341" s="5"/>
      <c r="B2341" s="5"/>
      <c r="C2341" s="5"/>
      <c r="D2341" s="5" t="s">
        <v>1013</v>
      </c>
      <c r="E2341" s="5"/>
      <c r="F2341" s="13" t="s">
        <v>169</v>
      </c>
      <c r="G2341" s="12">
        <v>100000</v>
      </c>
      <c r="H2341" s="111">
        <v>100000</v>
      </c>
    </row>
    <row r="2342" spans="1:8" s="4" customFormat="1" ht="12.75">
      <c r="A2342" s="5"/>
      <c r="B2342" s="5"/>
      <c r="C2342" s="5"/>
      <c r="D2342" s="5" t="s">
        <v>1018</v>
      </c>
      <c r="E2342" s="5"/>
      <c r="F2342" s="13" t="s">
        <v>98</v>
      </c>
      <c r="G2342" s="12">
        <v>24886</v>
      </c>
      <c r="H2342" s="111">
        <v>24884.266</v>
      </c>
    </row>
    <row r="2343" spans="1:8" s="4" customFormat="1" ht="25.5">
      <c r="A2343" s="107"/>
      <c r="B2343" s="107"/>
      <c r="C2343" s="107" t="s">
        <v>1</v>
      </c>
      <c r="D2343" s="107"/>
      <c r="E2343" s="107"/>
      <c r="F2343" s="108" t="s">
        <v>2</v>
      </c>
      <c r="G2343" s="109">
        <v>43949</v>
      </c>
      <c r="H2343" s="110">
        <v>37612.802000000003</v>
      </c>
    </row>
    <row r="2344" spans="1:8" s="4" customFormat="1" ht="12.75">
      <c r="A2344" s="5"/>
      <c r="B2344" s="5"/>
      <c r="C2344" s="5"/>
      <c r="D2344" s="5" t="s">
        <v>887</v>
      </c>
      <c r="E2344" s="5"/>
      <c r="F2344" s="13" t="s">
        <v>98</v>
      </c>
      <c r="G2344" s="12">
        <v>43949</v>
      </c>
      <c r="H2344" s="111">
        <v>37612.802000000003</v>
      </c>
    </row>
    <row r="2345" spans="1:8" s="4" customFormat="1" ht="25.5">
      <c r="A2345" s="107"/>
      <c r="B2345" s="107"/>
      <c r="C2345" s="107" t="s">
        <v>438</v>
      </c>
      <c r="D2345" s="107"/>
      <c r="E2345" s="107"/>
      <c r="F2345" s="108" t="s">
        <v>439</v>
      </c>
      <c r="G2345" s="109">
        <v>110282</v>
      </c>
      <c r="H2345" s="110">
        <v>110247.26119999999</v>
      </c>
    </row>
    <row r="2346" spans="1:8" s="4" customFormat="1" ht="12.75">
      <c r="A2346" s="5"/>
      <c r="B2346" s="5"/>
      <c r="C2346" s="5"/>
      <c r="D2346" s="5" t="s">
        <v>891</v>
      </c>
      <c r="E2346" s="5"/>
      <c r="F2346" s="13" t="s">
        <v>98</v>
      </c>
      <c r="G2346" s="12">
        <v>110282</v>
      </c>
      <c r="H2346" s="111">
        <v>110247.26119999999</v>
      </c>
    </row>
    <row r="2347" spans="1:8" s="4" customFormat="1" ht="25.5">
      <c r="A2347" s="107"/>
      <c r="B2347" s="107"/>
      <c r="C2347" s="107" t="s">
        <v>99</v>
      </c>
      <c r="D2347" s="107"/>
      <c r="E2347" s="107"/>
      <c r="F2347" s="108" t="s">
        <v>100</v>
      </c>
      <c r="G2347" s="109">
        <v>852205.6</v>
      </c>
      <c r="H2347" s="110">
        <v>850463.18359999999</v>
      </c>
    </row>
    <row r="2348" spans="1:8" s="4" customFormat="1" ht="38.25">
      <c r="A2348" s="5"/>
      <c r="B2348" s="5"/>
      <c r="C2348" s="5"/>
      <c r="D2348" s="5" t="s">
        <v>878</v>
      </c>
      <c r="E2348" s="5"/>
      <c r="F2348" s="13" t="s">
        <v>94</v>
      </c>
      <c r="G2348" s="12">
        <v>707929.9</v>
      </c>
      <c r="H2348" s="111">
        <v>707147.75950000004</v>
      </c>
    </row>
    <row r="2349" spans="1:8" s="4" customFormat="1" ht="12.75">
      <c r="A2349" s="5"/>
      <c r="B2349" s="5"/>
      <c r="C2349" s="5"/>
      <c r="D2349" s="5" t="s">
        <v>885</v>
      </c>
      <c r="E2349" s="5"/>
      <c r="F2349" s="13" t="s">
        <v>911</v>
      </c>
      <c r="G2349" s="12">
        <v>6975</v>
      </c>
      <c r="H2349" s="111">
        <v>6970.2254999999996</v>
      </c>
    </row>
    <row r="2350" spans="1:8" s="4" customFormat="1" ht="12.75">
      <c r="A2350" s="5"/>
      <c r="B2350" s="5"/>
      <c r="C2350" s="5"/>
      <c r="D2350" s="5" t="s">
        <v>887</v>
      </c>
      <c r="E2350" s="5"/>
      <c r="F2350" s="13" t="s">
        <v>98</v>
      </c>
      <c r="G2350" s="12">
        <v>102551.7</v>
      </c>
      <c r="H2350" s="111">
        <v>101641.37760000001</v>
      </c>
    </row>
    <row r="2351" spans="1:8" s="4" customFormat="1" ht="12.75">
      <c r="A2351" s="5"/>
      <c r="B2351" s="5"/>
      <c r="C2351" s="5"/>
      <c r="D2351" s="5" t="s">
        <v>899</v>
      </c>
      <c r="E2351" s="5"/>
      <c r="F2351" s="13" t="s">
        <v>1073</v>
      </c>
      <c r="G2351" s="12">
        <v>24543</v>
      </c>
      <c r="H2351" s="111">
        <v>24497.821</v>
      </c>
    </row>
    <row r="2352" spans="1:8" s="4" customFormat="1" ht="51">
      <c r="A2352" s="5"/>
      <c r="B2352" s="5"/>
      <c r="C2352" s="5"/>
      <c r="D2352" s="5" t="s">
        <v>1063</v>
      </c>
      <c r="E2352" s="5"/>
      <c r="F2352" s="13" t="s">
        <v>129</v>
      </c>
      <c r="G2352" s="12">
        <v>6720</v>
      </c>
      <c r="H2352" s="111">
        <v>6720</v>
      </c>
    </row>
    <row r="2353" spans="1:8" s="4" customFormat="1" ht="38.25">
      <c r="A2353" s="5"/>
      <c r="B2353" s="5"/>
      <c r="C2353" s="5"/>
      <c r="D2353" s="5" t="s">
        <v>929</v>
      </c>
      <c r="E2353" s="5"/>
      <c r="F2353" s="13" t="s">
        <v>930</v>
      </c>
      <c r="G2353" s="12">
        <v>3486</v>
      </c>
      <c r="H2353" s="111">
        <v>3486</v>
      </c>
    </row>
    <row r="2354" spans="1:8" s="4" customFormat="1" ht="25.5">
      <c r="A2354" s="107"/>
      <c r="B2354" s="107"/>
      <c r="C2354" s="107" t="s">
        <v>453</v>
      </c>
      <c r="D2354" s="107"/>
      <c r="E2354" s="107"/>
      <c r="F2354" s="108" t="s">
        <v>454</v>
      </c>
      <c r="G2354" s="109">
        <v>2796</v>
      </c>
      <c r="H2354" s="110">
        <v>2794.5</v>
      </c>
    </row>
    <row r="2355" spans="1:8" s="4" customFormat="1" ht="12.75">
      <c r="A2355" s="5"/>
      <c r="B2355" s="5"/>
      <c r="C2355" s="5"/>
      <c r="D2355" s="5" t="s">
        <v>969</v>
      </c>
      <c r="E2355" s="5"/>
      <c r="F2355" s="13" t="s">
        <v>98</v>
      </c>
      <c r="G2355" s="12">
        <v>2796</v>
      </c>
      <c r="H2355" s="111">
        <v>2794.5</v>
      </c>
    </row>
    <row r="2356" spans="1:8" s="4" customFormat="1" ht="38.25">
      <c r="A2356" s="107"/>
      <c r="B2356" s="107"/>
      <c r="C2356" s="107" t="s">
        <v>1070</v>
      </c>
      <c r="D2356" s="107"/>
      <c r="E2356" s="107"/>
      <c r="F2356" s="108" t="s">
        <v>1071</v>
      </c>
      <c r="G2356" s="109">
        <v>12318</v>
      </c>
      <c r="H2356" s="110">
        <v>12164.437400000001</v>
      </c>
    </row>
    <row r="2357" spans="1:8" s="4" customFormat="1" ht="12.75">
      <c r="A2357" s="5"/>
      <c r="B2357" s="5"/>
      <c r="C2357" s="5"/>
      <c r="D2357" s="5" t="s">
        <v>889</v>
      </c>
      <c r="E2357" s="5"/>
      <c r="F2357" s="13" t="s">
        <v>98</v>
      </c>
      <c r="G2357" s="12">
        <v>12318</v>
      </c>
      <c r="H2357" s="111">
        <v>12164.437400000001</v>
      </c>
    </row>
    <row r="2358" spans="1:8" s="4" customFormat="1" ht="12.75">
      <c r="A2358" s="103"/>
      <c r="B2358" s="103" t="s">
        <v>1170</v>
      </c>
      <c r="C2358" s="103"/>
      <c r="D2358" s="103"/>
      <c r="E2358" s="103"/>
      <c r="F2358" s="104" t="s">
        <v>101</v>
      </c>
      <c r="G2358" s="105">
        <v>1017854</v>
      </c>
      <c r="H2358" s="106">
        <v>1017092.902</v>
      </c>
    </row>
    <row r="2359" spans="1:8" s="4" customFormat="1" ht="25.5">
      <c r="A2359" s="107"/>
      <c r="B2359" s="107"/>
      <c r="C2359" s="107" t="s">
        <v>102</v>
      </c>
      <c r="D2359" s="107"/>
      <c r="E2359" s="107"/>
      <c r="F2359" s="108" t="s">
        <v>103</v>
      </c>
      <c r="G2359" s="109">
        <v>1017854</v>
      </c>
      <c r="H2359" s="110">
        <v>1017092.902</v>
      </c>
    </row>
    <row r="2360" spans="1:8" s="4" customFormat="1" ht="51">
      <c r="A2360" s="5"/>
      <c r="B2360" s="5"/>
      <c r="C2360" s="5"/>
      <c r="D2360" s="5" t="s">
        <v>878</v>
      </c>
      <c r="E2360" s="5"/>
      <c r="F2360" s="13" t="s">
        <v>104</v>
      </c>
      <c r="G2360" s="12">
        <v>1006214</v>
      </c>
      <c r="H2360" s="111">
        <v>1005542.902</v>
      </c>
    </row>
    <row r="2361" spans="1:8" s="4" customFormat="1" ht="25.5">
      <c r="A2361" s="5"/>
      <c r="B2361" s="5"/>
      <c r="C2361" s="5"/>
      <c r="D2361" s="5" t="s">
        <v>899</v>
      </c>
      <c r="E2361" s="5"/>
      <c r="F2361" s="13" t="s">
        <v>2104</v>
      </c>
      <c r="G2361" s="12">
        <v>11640</v>
      </c>
      <c r="H2361" s="111">
        <v>11550</v>
      </c>
    </row>
    <row r="2362" spans="1:8" s="4" customFormat="1" ht="12.75">
      <c r="A2362" s="103"/>
      <c r="B2362" s="103" t="s">
        <v>1180</v>
      </c>
      <c r="C2362" s="103"/>
      <c r="D2362" s="103"/>
      <c r="E2362" s="103"/>
      <c r="F2362" s="104" t="s">
        <v>87</v>
      </c>
      <c r="G2362" s="105">
        <v>397383245.5</v>
      </c>
      <c r="H2362" s="106">
        <v>381880135.39639997</v>
      </c>
    </row>
    <row r="2363" spans="1:8" s="4" customFormat="1" ht="25.5">
      <c r="A2363" s="107"/>
      <c r="B2363" s="107"/>
      <c r="C2363" s="107" t="s">
        <v>896</v>
      </c>
      <c r="D2363" s="107"/>
      <c r="E2363" s="107"/>
      <c r="F2363" s="108" t="s">
        <v>897</v>
      </c>
      <c r="G2363" s="109">
        <v>1544652</v>
      </c>
      <c r="H2363" s="110">
        <v>1544652</v>
      </c>
    </row>
    <row r="2364" spans="1:8" s="4" customFormat="1" ht="25.5">
      <c r="A2364" s="5"/>
      <c r="B2364" s="5"/>
      <c r="C2364" s="5"/>
      <c r="D2364" s="5" t="s">
        <v>887</v>
      </c>
      <c r="E2364" s="5"/>
      <c r="F2364" s="13" t="s">
        <v>105</v>
      </c>
      <c r="G2364" s="12">
        <v>1544652</v>
      </c>
      <c r="H2364" s="111">
        <v>1544652</v>
      </c>
    </row>
    <row r="2365" spans="1:8" s="4" customFormat="1" ht="25.5">
      <c r="A2365" s="107"/>
      <c r="B2365" s="107"/>
      <c r="C2365" s="107" t="s">
        <v>1128</v>
      </c>
      <c r="D2365" s="107"/>
      <c r="E2365" s="107"/>
      <c r="F2365" s="108" t="s">
        <v>1129</v>
      </c>
      <c r="G2365" s="109">
        <v>9280374</v>
      </c>
      <c r="H2365" s="110">
        <v>8706156.2642000001</v>
      </c>
    </row>
    <row r="2366" spans="1:8" s="4" customFormat="1" ht="12.75">
      <c r="A2366" s="5"/>
      <c r="B2366" s="5"/>
      <c r="C2366" s="5"/>
      <c r="D2366" s="5" t="s">
        <v>1041</v>
      </c>
      <c r="E2366" s="5"/>
      <c r="F2366" s="13" t="s">
        <v>106</v>
      </c>
      <c r="G2366" s="12">
        <v>5770892</v>
      </c>
      <c r="H2366" s="111">
        <v>5199299.2642000001</v>
      </c>
    </row>
    <row r="2367" spans="1:8" s="4" customFormat="1" ht="12.75">
      <c r="A2367" s="5"/>
      <c r="B2367" s="5"/>
      <c r="C2367" s="5"/>
      <c r="D2367" s="5" t="s">
        <v>969</v>
      </c>
      <c r="E2367" s="5"/>
      <c r="F2367" s="13" t="s">
        <v>107</v>
      </c>
      <c r="G2367" s="12">
        <v>1423103</v>
      </c>
      <c r="H2367" s="111">
        <v>1420478</v>
      </c>
    </row>
    <row r="2368" spans="1:8" s="4" customFormat="1" ht="25.5">
      <c r="A2368" s="5"/>
      <c r="B2368" s="5"/>
      <c r="C2368" s="5"/>
      <c r="D2368" s="5" t="s">
        <v>1048</v>
      </c>
      <c r="E2368" s="5"/>
      <c r="F2368" s="13" t="s">
        <v>182</v>
      </c>
      <c r="G2368" s="12">
        <v>238243</v>
      </c>
      <c r="H2368" s="111">
        <v>238243</v>
      </c>
    </row>
    <row r="2369" spans="1:8" s="4" customFormat="1" ht="38.25">
      <c r="A2369" s="5"/>
      <c r="B2369" s="5"/>
      <c r="C2369" s="5"/>
      <c r="D2369" s="5" t="s">
        <v>972</v>
      </c>
      <c r="E2369" s="5"/>
      <c r="F2369" s="13" t="s">
        <v>108</v>
      </c>
      <c r="G2369" s="12">
        <v>950396</v>
      </c>
      <c r="H2369" s="111">
        <v>950396</v>
      </c>
    </row>
    <row r="2370" spans="1:8" s="4" customFormat="1" ht="12.75">
      <c r="A2370" s="5"/>
      <c r="B2370" s="5"/>
      <c r="C2370" s="5"/>
      <c r="D2370" s="5" t="s">
        <v>958</v>
      </c>
      <c r="E2370" s="5"/>
      <c r="F2370" s="13" t="s">
        <v>2105</v>
      </c>
      <c r="G2370" s="12">
        <v>897740</v>
      </c>
      <c r="H2370" s="111">
        <v>897740</v>
      </c>
    </row>
    <row r="2371" spans="1:8" s="4" customFormat="1" ht="12.75">
      <c r="A2371" s="107"/>
      <c r="B2371" s="107"/>
      <c r="C2371" s="107" t="s">
        <v>1033</v>
      </c>
      <c r="D2371" s="107"/>
      <c r="E2371" s="107"/>
      <c r="F2371" s="108" t="s">
        <v>1034</v>
      </c>
      <c r="G2371" s="109">
        <v>304178.3</v>
      </c>
      <c r="H2371" s="110">
        <v>0</v>
      </c>
    </row>
    <row r="2372" spans="1:8" s="4" customFormat="1" ht="12.75">
      <c r="A2372" s="5"/>
      <c r="B2372" s="5"/>
      <c r="C2372" s="5"/>
      <c r="D2372" s="5" t="s">
        <v>891</v>
      </c>
      <c r="E2372" s="5"/>
      <c r="F2372" s="13" t="s">
        <v>109</v>
      </c>
      <c r="G2372" s="12">
        <v>304178.3</v>
      </c>
      <c r="H2372" s="111">
        <v>0</v>
      </c>
    </row>
    <row r="2373" spans="1:8" s="4" customFormat="1" ht="12.75">
      <c r="A2373" s="107"/>
      <c r="B2373" s="107"/>
      <c r="C2373" s="107" t="s">
        <v>960</v>
      </c>
      <c r="D2373" s="107"/>
      <c r="E2373" s="107"/>
      <c r="F2373" s="108" t="s">
        <v>961</v>
      </c>
      <c r="G2373" s="109">
        <v>9839879.8000000007</v>
      </c>
      <c r="H2373" s="110">
        <v>2671464.2318000002</v>
      </c>
    </row>
    <row r="2374" spans="1:8" s="4" customFormat="1" ht="12.75">
      <c r="A2374" s="5"/>
      <c r="B2374" s="5"/>
      <c r="C2374" s="5"/>
      <c r="D2374" s="5" t="s">
        <v>1013</v>
      </c>
      <c r="E2374" s="5"/>
      <c r="F2374" s="13" t="s">
        <v>110</v>
      </c>
      <c r="G2374" s="12">
        <v>2311097.7999999998</v>
      </c>
      <c r="H2374" s="111">
        <v>0</v>
      </c>
    </row>
    <row r="2375" spans="1:8" s="4" customFormat="1" ht="51">
      <c r="A2375" s="5"/>
      <c r="B2375" s="5"/>
      <c r="C2375" s="5"/>
      <c r="D2375" s="5"/>
      <c r="E2375" s="5" t="s">
        <v>933</v>
      </c>
      <c r="F2375" s="13" t="s">
        <v>111</v>
      </c>
      <c r="G2375" s="12">
        <v>942831.2</v>
      </c>
      <c r="H2375" s="111">
        <v>0</v>
      </c>
    </row>
    <row r="2376" spans="1:8" s="4" customFormat="1" ht="25.5">
      <c r="A2376" s="5"/>
      <c r="B2376" s="5"/>
      <c r="C2376" s="5"/>
      <c r="D2376" s="5"/>
      <c r="E2376" s="5" t="s">
        <v>876</v>
      </c>
      <c r="F2376" s="13" t="s">
        <v>112</v>
      </c>
      <c r="G2376" s="12">
        <v>836166</v>
      </c>
      <c r="H2376" s="111">
        <v>0</v>
      </c>
    </row>
    <row r="2377" spans="1:8" s="4" customFormat="1" ht="25.5">
      <c r="A2377" s="5"/>
      <c r="B2377" s="5"/>
      <c r="C2377" s="5"/>
      <c r="D2377" s="5"/>
      <c r="E2377" s="5" t="s">
        <v>896</v>
      </c>
      <c r="F2377" s="13" t="s">
        <v>113</v>
      </c>
      <c r="G2377" s="12">
        <v>532100.6</v>
      </c>
      <c r="H2377" s="111">
        <v>0</v>
      </c>
    </row>
    <row r="2378" spans="1:8" s="4" customFormat="1" ht="12.75">
      <c r="A2378" s="5"/>
      <c r="B2378" s="5"/>
      <c r="C2378" s="5"/>
      <c r="D2378" s="5" t="s">
        <v>1018</v>
      </c>
      <c r="E2378" s="5"/>
      <c r="F2378" s="13" t="s">
        <v>170</v>
      </c>
      <c r="G2378" s="12">
        <v>1672062</v>
      </c>
      <c r="H2378" s="111">
        <v>1659328.6952</v>
      </c>
    </row>
    <row r="2379" spans="1:8" s="4" customFormat="1" ht="25.5">
      <c r="A2379" s="5"/>
      <c r="B2379" s="5"/>
      <c r="C2379" s="5"/>
      <c r="D2379" s="5" t="s">
        <v>1098</v>
      </c>
      <c r="E2379" s="5"/>
      <c r="F2379" s="13" t="s">
        <v>171</v>
      </c>
      <c r="G2379" s="12">
        <v>600000</v>
      </c>
      <c r="H2379" s="111">
        <v>0</v>
      </c>
    </row>
    <row r="2380" spans="1:8" s="4" customFormat="1" ht="38.25">
      <c r="A2380" s="5"/>
      <c r="B2380" s="5"/>
      <c r="C2380" s="5"/>
      <c r="D2380" s="5" t="s">
        <v>793</v>
      </c>
      <c r="E2380" s="5"/>
      <c r="F2380" s="13" t="s">
        <v>2106</v>
      </c>
      <c r="G2380" s="12">
        <v>4766720</v>
      </c>
      <c r="H2380" s="111">
        <v>892259.71160000004</v>
      </c>
    </row>
    <row r="2381" spans="1:8" s="4" customFormat="1" ht="38.25">
      <c r="A2381" s="5"/>
      <c r="B2381" s="5"/>
      <c r="C2381" s="5"/>
      <c r="D2381" s="5" t="s">
        <v>660</v>
      </c>
      <c r="E2381" s="5"/>
      <c r="F2381" s="13" t="s">
        <v>2107</v>
      </c>
      <c r="G2381" s="12">
        <v>490000</v>
      </c>
      <c r="H2381" s="111">
        <v>119875.825</v>
      </c>
    </row>
    <row r="2382" spans="1:8" s="4" customFormat="1" ht="12.75">
      <c r="A2382" s="5"/>
      <c r="B2382" s="5"/>
      <c r="C2382" s="5"/>
      <c r="D2382" s="5"/>
      <c r="E2382" s="5" t="s">
        <v>972</v>
      </c>
      <c r="F2382" s="13" t="s">
        <v>1951</v>
      </c>
      <c r="G2382" s="12">
        <v>490000</v>
      </c>
      <c r="H2382" s="111">
        <v>119875.825</v>
      </c>
    </row>
    <row r="2383" spans="1:8" s="4" customFormat="1" ht="25.5">
      <c r="A2383" s="107"/>
      <c r="B2383" s="107"/>
      <c r="C2383" s="107" t="s">
        <v>1051</v>
      </c>
      <c r="D2383" s="107"/>
      <c r="E2383" s="107"/>
      <c r="F2383" s="108" t="s">
        <v>1052</v>
      </c>
      <c r="G2383" s="109">
        <v>3777048</v>
      </c>
      <c r="H2383" s="110">
        <v>3710957.1639999999</v>
      </c>
    </row>
    <row r="2384" spans="1:8" s="4" customFormat="1" ht="63.75">
      <c r="A2384" s="5"/>
      <c r="B2384" s="5"/>
      <c r="C2384" s="5"/>
      <c r="D2384" s="5" t="s">
        <v>899</v>
      </c>
      <c r="E2384" s="5"/>
      <c r="F2384" s="13" t="s">
        <v>2108</v>
      </c>
      <c r="G2384" s="12">
        <v>58448</v>
      </c>
      <c r="H2384" s="111">
        <v>0</v>
      </c>
    </row>
    <row r="2385" spans="1:8" s="4" customFormat="1" ht="38.25">
      <c r="A2385" s="5"/>
      <c r="B2385" s="5"/>
      <c r="C2385" s="5"/>
      <c r="D2385" s="5" t="s">
        <v>1048</v>
      </c>
      <c r="E2385" s="5"/>
      <c r="F2385" s="13" t="s">
        <v>2109</v>
      </c>
      <c r="G2385" s="12">
        <v>2964000</v>
      </c>
      <c r="H2385" s="111">
        <v>2964000</v>
      </c>
    </row>
    <row r="2386" spans="1:8" s="4" customFormat="1" ht="25.5">
      <c r="A2386" s="5"/>
      <c r="B2386" s="5"/>
      <c r="C2386" s="5"/>
      <c r="D2386" s="5" t="s">
        <v>972</v>
      </c>
      <c r="E2386" s="5"/>
      <c r="F2386" s="13" t="s">
        <v>2110</v>
      </c>
      <c r="G2386" s="12">
        <v>502000</v>
      </c>
      <c r="H2386" s="111">
        <v>501998.56400000001</v>
      </c>
    </row>
    <row r="2387" spans="1:8" s="4" customFormat="1" ht="38.25">
      <c r="A2387" s="5"/>
      <c r="B2387" s="5"/>
      <c r="C2387" s="5"/>
      <c r="D2387" s="5" t="s">
        <v>955</v>
      </c>
      <c r="E2387" s="5"/>
      <c r="F2387" s="13" t="s">
        <v>2111</v>
      </c>
      <c r="G2387" s="12">
        <v>68000</v>
      </c>
      <c r="H2387" s="111">
        <v>61000</v>
      </c>
    </row>
    <row r="2388" spans="1:8" s="4" customFormat="1" ht="51">
      <c r="A2388" s="5"/>
      <c r="B2388" s="5"/>
      <c r="C2388" s="5"/>
      <c r="D2388" s="5" t="s">
        <v>894</v>
      </c>
      <c r="E2388" s="5"/>
      <c r="F2388" s="13" t="s">
        <v>2112</v>
      </c>
      <c r="G2388" s="12">
        <v>169100</v>
      </c>
      <c r="H2388" s="111">
        <v>168458.6</v>
      </c>
    </row>
    <row r="2389" spans="1:8" s="4" customFormat="1" ht="63.75">
      <c r="A2389" s="5"/>
      <c r="B2389" s="5"/>
      <c r="C2389" s="5"/>
      <c r="D2389" s="5" t="s">
        <v>956</v>
      </c>
      <c r="E2389" s="5"/>
      <c r="F2389" s="13" t="s">
        <v>2113</v>
      </c>
      <c r="G2389" s="12">
        <v>15500</v>
      </c>
      <c r="H2389" s="111">
        <v>15500</v>
      </c>
    </row>
    <row r="2390" spans="1:8" s="4" customFormat="1" ht="25.5">
      <c r="A2390" s="107"/>
      <c r="B2390" s="107"/>
      <c r="C2390" s="107" t="s">
        <v>678</v>
      </c>
      <c r="D2390" s="107"/>
      <c r="E2390" s="107"/>
      <c r="F2390" s="108" t="s">
        <v>679</v>
      </c>
      <c r="G2390" s="109">
        <v>213336258</v>
      </c>
      <c r="H2390" s="110">
        <v>212943255.11140001</v>
      </c>
    </row>
    <row r="2391" spans="1:8" s="4" customFormat="1" ht="114.75">
      <c r="A2391" s="5"/>
      <c r="B2391" s="5"/>
      <c r="C2391" s="5"/>
      <c r="D2391" s="5" t="s">
        <v>878</v>
      </c>
      <c r="E2391" s="5"/>
      <c r="F2391" s="13" t="s">
        <v>115</v>
      </c>
      <c r="G2391" s="12">
        <v>2392316</v>
      </c>
      <c r="H2391" s="111">
        <v>2389352.7864000001</v>
      </c>
    </row>
    <row r="2392" spans="1:8" s="4" customFormat="1" ht="25.5">
      <c r="A2392" s="5"/>
      <c r="B2392" s="5"/>
      <c r="C2392" s="5"/>
      <c r="D2392" s="5" t="s">
        <v>1098</v>
      </c>
      <c r="E2392" s="5"/>
      <c r="F2392" s="13" t="s">
        <v>2114</v>
      </c>
      <c r="G2392" s="12">
        <v>1003504</v>
      </c>
      <c r="H2392" s="111">
        <v>911198.74</v>
      </c>
    </row>
    <row r="2393" spans="1:8" s="4" customFormat="1" ht="25.5">
      <c r="A2393" s="5"/>
      <c r="B2393" s="5"/>
      <c r="C2393" s="5"/>
      <c r="D2393" s="5" t="s">
        <v>955</v>
      </c>
      <c r="E2393" s="5"/>
      <c r="F2393" s="13" t="s">
        <v>116</v>
      </c>
      <c r="G2393" s="12">
        <v>307091</v>
      </c>
      <c r="H2393" s="111">
        <v>307091</v>
      </c>
    </row>
    <row r="2394" spans="1:8" s="4" customFormat="1" ht="38.25">
      <c r="A2394" s="5"/>
      <c r="B2394" s="5"/>
      <c r="C2394" s="5"/>
      <c r="D2394" s="5" t="s">
        <v>894</v>
      </c>
      <c r="E2394" s="5"/>
      <c r="F2394" s="13" t="s">
        <v>117</v>
      </c>
      <c r="G2394" s="12">
        <v>409688</v>
      </c>
      <c r="H2394" s="111">
        <v>409688</v>
      </c>
    </row>
    <row r="2395" spans="1:8" s="4" customFormat="1" ht="25.5">
      <c r="A2395" s="5"/>
      <c r="B2395" s="5"/>
      <c r="C2395" s="5"/>
      <c r="D2395" s="5" t="s">
        <v>956</v>
      </c>
      <c r="E2395" s="5"/>
      <c r="F2395" s="13" t="s">
        <v>118</v>
      </c>
      <c r="G2395" s="12">
        <v>822396</v>
      </c>
      <c r="H2395" s="111">
        <v>822396</v>
      </c>
    </row>
    <row r="2396" spans="1:8" s="4" customFormat="1" ht="25.5">
      <c r="A2396" s="5"/>
      <c r="B2396" s="5"/>
      <c r="C2396" s="5"/>
      <c r="D2396" s="5" t="s">
        <v>981</v>
      </c>
      <c r="E2396" s="5"/>
      <c r="F2396" s="13" t="s">
        <v>119</v>
      </c>
      <c r="G2396" s="12">
        <v>7500000</v>
      </c>
      <c r="H2396" s="111">
        <v>7283900.2460000003</v>
      </c>
    </row>
    <row r="2397" spans="1:8" s="4" customFormat="1" ht="38.25">
      <c r="A2397" s="5"/>
      <c r="B2397" s="5"/>
      <c r="C2397" s="5"/>
      <c r="D2397" s="5" t="s">
        <v>983</v>
      </c>
      <c r="E2397" s="5"/>
      <c r="F2397" s="13" t="s">
        <v>120</v>
      </c>
      <c r="G2397" s="12">
        <v>27495</v>
      </c>
      <c r="H2397" s="111">
        <v>27491.946100000001</v>
      </c>
    </row>
    <row r="2398" spans="1:8" s="4" customFormat="1" ht="25.5">
      <c r="A2398" s="5"/>
      <c r="B2398" s="5"/>
      <c r="C2398" s="5"/>
      <c r="D2398" s="5" t="s">
        <v>987</v>
      </c>
      <c r="E2398" s="5"/>
      <c r="F2398" s="13" t="s">
        <v>2115</v>
      </c>
      <c r="G2398" s="12">
        <v>79324</v>
      </c>
      <c r="H2398" s="111">
        <v>78810.187000000005</v>
      </c>
    </row>
    <row r="2399" spans="1:8" s="4" customFormat="1" ht="51">
      <c r="A2399" s="5"/>
      <c r="B2399" s="5"/>
      <c r="C2399" s="5"/>
      <c r="D2399" s="5" t="s">
        <v>989</v>
      </c>
      <c r="E2399" s="5"/>
      <c r="F2399" s="13" t="s">
        <v>121</v>
      </c>
      <c r="G2399" s="12">
        <v>18027</v>
      </c>
      <c r="H2399" s="111">
        <v>18026.491000000002</v>
      </c>
    </row>
    <row r="2400" spans="1:8" s="4" customFormat="1" ht="51">
      <c r="A2400" s="5"/>
      <c r="B2400" s="5"/>
      <c r="C2400" s="5"/>
      <c r="D2400" s="5" t="s">
        <v>707</v>
      </c>
      <c r="E2400" s="5"/>
      <c r="F2400" s="13" t="s">
        <v>183</v>
      </c>
      <c r="G2400" s="12">
        <v>144851721</v>
      </c>
      <c r="H2400" s="111">
        <v>144851721</v>
      </c>
    </row>
    <row r="2401" spans="1:8" s="4" customFormat="1" ht="38.25">
      <c r="A2401" s="5"/>
      <c r="B2401" s="5"/>
      <c r="C2401" s="5"/>
      <c r="D2401" s="5" t="s">
        <v>404</v>
      </c>
      <c r="E2401" s="5"/>
      <c r="F2401" s="13" t="s">
        <v>172</v>
      </c>
      <c r="G2401" s="12">
        <v>46600000</v>
      </c>
      <c r="H2401" s="111">
        <v>46600000</v>
      </c>
    </row>
    <row r="2402" spans="1:8" s="4" customFormat="1" ht="25.5">
      <c r="A2402" s="5"/>
      <c r="B2402" s="5"/>
      <c r="C2402" s="5"/>
      <c r="D2402" s="5" t="s">
        <v>780</v>
      </c>
      <c r="E2402" s="5"/>
      <c r="F2402" s="13" t="s">
        <v>184</v>
      </c>
      <c r="G2402" s="12">
        <v>1819000</v>
      </c>
      <c r="H2402" s="111">
        <v>1819000</v>
      </c>
    </row>
    <row r="2403" spans="1:8" s="4" customFormat="1" ht="25.5">
      <c r="A2403" s="5"/>
      <c r="B2403" s="5"/>
      <c r="C2403" s="5"/>
      <c r="D2403" s="5" t="s">
        <v>999</v>
      </c>
      <c r="E2403" s="5"/>
      <c r="F2403" s="13" t="s">
        <v>122</v>
      </c>
      <c r="G2403" s="12">
        <v>399510</v>
      </c>
      <c r="H2403" s="111">
        <v>399510</v>
      </c>
    </row>
    <row r="2404" spans="1:8" s="4" customFormat="1" ht="25.5">
      <c r="A2404" s="5"/>
      <c r="B2404" s="5"/>
      <c r="C2404" s="5"/>
      <c r="D2404" s="5" t="s">
        <v>123</v>
      </c>
      <c r="E2404" s="5"/>
      <c r="F2404" s="13" t="s">
        <v>124</v>
      </c>
      <c r="G2404" s="12">
        <v>82500</v>
      </c>
      <c r="H2404" s="111">
        <v>53171.4</v>
      </c>
    </row>
    <row r="2405" spans="1:8" s="4" customFormat="1" ht="25.5">
      <c r="A2405" s="5"/>
      <c r="B2405" s="5"/>
      <c r="C2405" s="5"/>
      <c r="D2405" s="5" t="s">
        <v>876</v>
      </c>
      <c r="E2405" s="5"/>
      <c r="F2405" s="13" t="s">
        <v>900</v>
      </c>
      <c r="G2405" s="12">
        <v>1063299.8999999999</v>
      </c>
      <c r="H2405" s="111">
        <v>1046289.8039000001</v>
      </c>
    </row>
    <row r="2406" spans="1:8" s="4" customFormat="1" ht="38.25">
      <c r="A2406" s="5"/>
      <c r="B2406" s="5"/>
      <c r="C2406" s="5"/>
      <c r="D2406" s="5" t="s">
        <v>1082</v>
      </c>
      <c r="E2406" s="5"/>
      <c r="F2406" s="13" t="s">
        <v>1899</v>
      </c>
      <c r="G2406" s="12">
        <v>53549</v>
      </c>
      <c r="H2406" s="111">
        <v>50549</v>
      </c>
    </row>
    <row r="2407" spans="1:8" s="4" customFormat="1" ht="25.5">
      <c r="A2407" s="5"/>
      <c r="B2407" s="5"/>
      <c r="C2407" s="5"/>
      <c r="D2407" s="5" t="s">
        <v>923</v>
      </c>
      <c r="E2407" s="5"/>
      <c r="F2407" s="13" t="s">
        <v>924</v>
      </c>
      <c r="G2407" s="12">
        <v>5906837.0999999996</v>
      </c>
      <c r="H2407" s="111">
        <v>5875058.5109999999</v>
      </c>
    </row>
    <row r="2408" spans="1:8" s="4" customFormat="1" ht="12.75">
      <c r="A2408" s="107"/>
      <c r="B2408" s="107"/>
      <c r="C2408" s="107" t="s">
        <v>419</v>
      </c>
      <c r="D2408" s="107"/>
      <c r="E2408" s="107"/>
      <c r="F2408" s="108" t="s">
        <v>420</v>
      </c>
      <c r="G2408" s="109">
        <v>266900</v>
      </c>
      <c r="H2408" s="110">
        <v>266900</v>
      </c>
    </row>
    <row r="2409" spans="1:8" s="4" customFormat="1" ht="25.5">
      <c r="A2409" s="5"/>
      <c r="B2409" s="5"/>
      <c r="C2409" s="5"/>
      <c r="D2409" s="5" t="s">
        <v>465</v>
      </c>
      <c r="E2409" s="5"/>
      <c r="F2409" s="13" t="s">
        <v>185</v>
      </c>
      <c r="G2409" s="12">
        <v>266900</v>
      </c>
      <c r="H2409" s="111">
        <v>266900</v>
      </c>
    </row>
    <row r="2410" spans="1:8" s="4" customFormat="1" ht="12.75">
      <c r="A2410" s="107"/>
      <c r="B2410" s="107"/>
      <c r="C2410" s="107" t="s">
        <v>1008</v>
      </c>
      <c r="D2410" s="107"/>
      <c r="E2410" s="107"/>
      <c r="F2410" s="108" t="s">
        <v>1009</v>
      </c>
      <c r="G2410" s="109">
        <v>10109874</v>
      </c>
      <c r="H2410" s="110">
        <v>8998344.1999999993</v>
      </c>
    </row>
    <row r="2411" spans="1:8" s="4" customFormat="1" ht="25.5">
      <c r="A2411" s="5"/>
      <c r="B2411" s="5"/>
      <c r="C2411" s="5"/>
      <c r="D2411" s="5" t="s">
        <v>889</v>
      </c>
      <c r="E2411" s="5"/>
      <c r="F2411" s="13" t="s">
        <v>185</v>
      </c>
      <c r="G2411" s="12">
        <v>8998344.1999999993</v>
      </c>
      <c r="H2411" s="111">
        <v>8998344.1999999993</v>
      </c>
    </row>
    <row r="2412" spans="1:8" s="4" customFormat="1" ht="12.75">
      <c r="A2412" s="5"/>
      <c r="B2412" s="5"/>
      <c r="C2412" s="5"/>
      <c r="D2412" s="5"/>
      <c r="E2412" s="5" t="s">
        <v>1048</v>
      </c>
      <c r="F2412" s="13" t="s">
        <v>1143</v>
      </c>
      <c r="G2412" s="12">
        <v>8998344.1999999993</v>
      </c>
      <c r="H2412" s="111">
        <v>8998344.1999999993</v>
      </c>
    </row>
    <row r="2413" spans="1:8" s="4" customFormat="1" ht="12.75">
      <c r="A2413" s="5"/>
      <c r="B2413" s="5"/>
      <c r="C2413" s="5"/>
      <c r="D2413" s="5" t="s">
        <v>1098</v>
      </c>
      <c r="E2413" s="5"/>
      <c r="F2413" s="13" t="s">
        <v>125</v>
      </c>
      <c r="G2413" s="12">
        <v>1111529.8</v>
      </c>
      <c r="H2413" s="111">
        <v>0</v>
      </c>
    </row>
    <row r="2414" spans="1:8" s="4" customFormat="1" ht="51">
      <c r="A2414" s="5"/>
      <c r="B2414" s="5"/>
      <c r="C2414" s="5"/>
      <c r="D2414" s="5"/>
      <c r="E2414" s="5" t="s">
        <v>933</v>
      </c>
      <c r="F2414" s="13" t="s">
        <v>126</v>
      </c>
      <c r="G2414" s="12">
        <v>416891.8</v>
      </c>
      <c r="H2414" s="111">
        <v>0</v>
      </c>
    </row>
    <row r="2415" spans="1:8" s="4" customFormat="1" ht="25.5">
      <c r="A2415" s="5"/>
      <c r="B2415" s="5"/>
      <c r="C2415" s="5"/>
      <c r="D2415" s="5"/>
      <c r="E2415" s="5" t="s">
        <v>876</v>
      </c>
      <c r="F2415" s="13" t="s">
        <v>127</v>
      </c>
      <c r="G2415" s="12">
        <v>614963.9</v>
      </c>
      <c r="H2415" s="111">
        <v>0</v>
      </c>
    </row>
    <row r="2416" spans="1:8" s="4" customFormat="1" ht="25.5">
      <c r="A2416" s="5"/>
      <c r="B2416" s="5"/>
      <c r="C2416" s="5"/>
      <c r="D2416" s="5"/>
      <c r="E2416" s="5" t="s">
        <v>896</v>
      </c>
      <c r="F2416" s="13" t="s">
        <v>128</v>
      </c>
      <c r="G2416" s="12">
        <v>79674.100000000006</v>
      </c>
      <c r="H2416" s="111">
        <v>0</v>
      </c>
    </row>
    <row r="2417" spans="1:8" s="4" customFormat="1" ht="25.5">
      <c r="A2417" s="107"/>
      <c r="B2417" s="107"/>
      <c r="C2417" s="107" t="s">
        <v>1060</v>
      </c>
      <c r="D2417" s="107"/>
      <c r="E2417" s="107"/>
      <c r="F2417" s="108" t="s">
        <v>1061</v>
      </c>
      <c r="G2417" s="109">
        <v>360957.3</v>
      </c>
      <c r="H2417" s="110">
        <v>351200</v>
      </c>
    </row>
    <row r="2418" spans="1:8" s="4" customFormat="1" ht="51">
      <c r="A2418" s="5"/>
      <c r="B2418" s="5"/>
      <c r="C2418" s="5"/>
      <c r="D2418" s="5" t="s">
        <v>887</v>
      </c>
      <c r="E2418" s="5"/>
      <c r="F2418" s="13" t="s">
        <v>129</v>
      </c>
      <c r="G2418" s="12">
        <v>5357.3</v>
      </c>
      <c r="H2418" s="111">
        <v>0</v>
      </c>
    </row>
    <row r="2419" spans="1:8" s="4" customFormat="1" ht="25.5">
      <c r="A2419" s="5"/>
      <c r="B2419" s="5"/>
      <c r="C2419" s="5"/>
      <c r="D2419" s="5" t="s">
        <v>465</v>
      </c>
      <c r="E2419" s="5"/>
      <c r="F2419" s="13" t="s">
        <v>185</v>
      </c>
      <c r="G2419" s="12">
        <v>355600</v>
      </c>
      <c r="H2419" s="111">
        <v>351200</v>
      </c>
    </row>
    <row r="2420" spans="1:8" s="4" customFormat="1" ht="25.5">
      <c r="A2420" s="107"/>
      <c r="B2420" s="107"/>
      <c r="C2420" s="107" t="s">
        <v>636</v>
      </c>
      <c r="D2420" s="107"/>
      <c r="E2420" s="107"/>
      <c r="F2420" s="108" t="s">
        <v>637</v>
      </c>
      <c r="G2420" s="109">
        <v>183491</v>
      </c>
      <c r="H2420" s="110">
        <v>183491</v>
      </c>
    </row>
    <row r="2421" spans="1:8" s="4" customFormat="1" ht="25.5">
      <c r="A2421" s="5"/>
      <c r="B2421" s="5"/>
      <c r="C2421" s="5"/>
      <c r="D2421" s="5" t="s">
        <v>465</v>
      </c>
      <c r="E2421" s="5"/>
      <c r="F2421" s="13" t="s">
        <v>185</v>
      </c>
      <c r="G2421" s="12">
        <v>183491</v>
      </c>
      <c r="H2421" s="111">
        <v>183491</v>
      </c>
    </row>
    <row r="2422" spans="1:8" s="4" customFormat="1" ht="12.75">
      <c r="A2422" s="107"/>
      <c r="B2422" s="107"/>
      <c r="C2422" s="107" t="s">
        <v>322</v>
      </c>
      <c r="D2422" s="107"/>
      <c r="E2422" s="107"/>
      <c r="F2422" s="108" t="s">
        <v>323</v>
      </c>
      <c r="G2422" s="109">
        <v>12000</v>
      </c>
      <c r="H2422" s="110">
        <v>12000</v>
      </c>
    </row>
    <row r="2423" spans="1:8" s="4" customFormat="1" ht="25.5">
      <c r="A2423" s="5"/>
      <c r="B2423" s="5"/>
      <c r="C2423" s="5"/>
      <c r="D2423" s="5" t="s">
        <v>465</v>
      </c>
      <c r="E2423" s="5"/>
      <c r="F2423" s="13" t="s">
        <v>185</v>
      </c>
      <c r="G2423" s="12">
        <v>12000</v>
      </c>
      <c r="H2423" s="111">
        <v>12000</v>
      </c>
    </row>
    <row r="2424" spans="1:8" s="4" customFormat="1" ht="25.5">
      <c r="A2424" s="107"/>
      <c r="B2424" s="107"/>
      <c r="C2424" s="107" t="s">
        <v>9</v>
      </c>
      <c r="D2424" s="107"/>
      <c r="E2424" s="107"/>
      <c r="F2424" s="108" t="s">
        <v>10</v>
      </c>
      <c r="G2424" s="109">
        <v>12216070.4</v>
      </c>
      <c r="H2424" s="110">
        <v>11318408.7949</v>
      </c>
    </row>
    <row r="2425" spans="1:8" s="4" customFormat="1" ht="25.5">
      <c r="A2425" s="5"/>
      <c r="B2425" s="5"/>
      <c r="C2425" s="5"/>
      <c r="D2425" s="5" t="s">
        <v>899</v>
      </c>
      <c r="E2425" s="5"/>
      <c r="F2425" s="13" t="s">
        <v>114</v>
      </c>
      <c r="G2425" s="12">
        <v>87306</v>
      </c>
      <c r="H2425" s="111">
        <v>87306</v>
      </c>
    </row>
    <row r="2426" spans="1:8" s="4" customFormat="1" ht="12.75">
      <c r="A2426" s="5"/>
      <c r="B2426" s="5"/>
      <c r="C2426" s="5"/>
      <c r="D2426" s="5"/>
      <c r="E2426" s="5" t="s">
        <v>1018</v>
      </c>
      <c r="F2426" s="13" t="s">
        <v>663</v>
      </c>
      <c r="G2426" s="12">
        <v>87306</v>
      </c>
      <c r="H2426" s="111">
        <v>87306</v>
      </c>
    </row>
    <row r="2427" spans="1:8" s="4" customFormat="1" ht="25.5">
      <c r="A2427" s="5"/>
      <c r="B2427" s="5"/>
      <c r="C2427" s="5"/>
      <c r="D2427" s="5" t="s">
        <v>1038</v>
      </c>
      <c r="E2427" s="5"/>
      <c r="F2427" s="13" t="s">
        <v>130</v>
      </c>
      <c r="G2427" s="12">
        <v>152567</v>
      </c>
      <c r="H2427" s="111">
        <v>152562.67610000001</v>
      </c>
    </row>
    <row r="2428" spans="1:8" s="4" customFormat="1" ht="38.25">
      <c r="A2428" s="5"/>
      <c r="B2428" s="5"/>
      <c r="C2428" s="5"/>
      <c r="D2428" s="5" t="s">
        <v>953</v>
      </c>
      <c r="E2428" s="5"/>
      <c r="F2428" s="13" t="s">
        <v>2116</v>
      </c>
      <c r="G2428" s="12">
        <v>2647003</v>
      </c>
      <c r="H2428" s="111">
        <v>2647003</v>
      </c>
    </row>
    <row r="2429" spans="1:8" s="4" customFormat="1" ht="25.5">
      <c r="A2429" s="5"/>
      <c r="B2429" s="5"/>
      <c r="C2429" s="5"/>
      <c r="D2429" s="5" t="s">
        <v>969</v>
      </c>
      <c r="E2429" s="5"/>
      <c r="F2429" s="13" t="s">
        <v>131</v>
      </c>
      <c r="G2429" s="12">
        <v>5593301.4000000004</v>
      </c>
      <c r="H2429" s="111">
        <v>5156366.9408999998</v>
      </c>
    </row>
    <row r="2430" spans="1:8" s="4" customFormat="1" ht="12.75">
      <c r="A2430" s="5"/>
      <c r="B2430" s="5"/>
      <c r="C2430" s="5"/>
      <c r="D2430" s="5"/>
      <c r="E2430" s="5" t="s">
        <v>1018</v>
      </c>
      <c r="F2430" s="13" t="s">
        <v>663</v>
      </c>
      <c r="G2430" s="12">
        <v>4875538</v>
      </c>
      <c r="H2430" s="111">
        <v>4438603.5956699997</v>
      </c>
    </row>
    <row r="2431" spans="1:8" s="4" customFormat="1" ht="12.75">
      <c r="A2431" s="5"/>
      <c r="B2431" s="5"/>
      <c r="C2431" s="5"/>
      <c r="D2431" s="5"/>
      <c r="E2431" s="5" t="s">
        <v>1048</v>
      </c>
      <c r="F2431" s="13" t="s">
        <v>1143</v>
      </c>
      <c r="G2431" s="12">
        <v>717763.4</v>
      </c>
      <c r="H2431" s="111">
        <v>717763.34527000005</v>
      </c>
    </row>
    <row r="2432" spans="1:8" s="4" customFormat="1" ht="38.25">
      <c r="A2432" s="5"/>
      <c r="B2432" s="5"/>
      <c r="C2432" s="5"/>
      <c r="D2432" s="5" t="s">
        <v>1048</v>
      </c>
      <c r="E2432" s="5"/>
      <c r="F2432" s="13" t="s">
        <v>132</v>
      </c>
      <c r="G2432" s="12">
        <v>803254</v>
      </c>
      <c r="H2432" s="111">
        <v>384431.36780000001</v>
      </c>
    </row>
    <row r="2433" spans="1:8" s="4" customFormat="1" ht="12.75">
      <c r="A2433" s="5"/>
      <c r="B2433" s="5"/>
      <c r="C2433" s="5"/>
      <c r="D2433" s="5"/>
      <c r="E2433" s="5" t="s">
        <v>1018</v>
      </c>
      <c r="F2433" s="13" t="s">
        <v>663</v>
      </c>
      <c r="G2433" s="12">
        <v>656295</v>
      </c>
      <c r="H2433" s="111">
        <v>237549.3468</v>
      </c>
    </row>
    <row r="2434" spans="1:8" s="4" customFormat="1" ht="12.75">
      <c r="A2434" s="5"/>
      <c r="B2434" s="5"/>
      <c r="C2434" s="5"/>
      <c r="D2434" s="5"/>
      <c r="E2434" s="5" t="s">
        <v>1048</v>
      </c>
      <c r="F2434" s="13" t="s">
        <v>1143</v>
      </c>
      <c r="G2434" s="12">
        <v>146959</v>
      </c>
      <c r="H2434" s="111">
        <v>146882.02100000001</v>
      </c>
    </row>
    <row r="2435" spans="1:8" s="4" customFormat="1" ht="25.5">
      <c r="A2435" s="5"/>
      <c r="B2435" s="5"/>
      <c r="C2435" s="5"/>
      <c r="D2435" s="5" t="s">
        <v>972</v>
      </c>
      <c r="E2435" s="5"/>
      <c r="F2435" s="13" t="s">
        <v>133</v>
      </c>
      <c r="G2435" s="12">
        <v>1132639</v>
      </c>
      <c r="H2435" s="111">
        <v>1090738.81</v>
      </c>
    </row>
    <row r="2436" spans="1:8" s="4" customFormat="1" ht="12.75">
      <c r="A2436" s="5"/>
      <c r="B2436" s="5"/>
      <c r="C2436" s="5"/>
      <c r="D2436" s="5"/>
      <c r="E2436" s="5" t="s">
        <v>1018</v>
      </c>
      <c r="F2436" s="13" t="s">
        <v>663</v>
      </c>
      <c r="G2436" s="12">
        <v>1108468</v>
      </c>
      <c r="H2436" s="111">
        <v>1066567.9839999999</v>
      </c>
    </row>
    <row r="2437" spans="1:8" s="4" customFormat="1" ht="12.75">
      <c r="A2437" s="5"/>
      <c r="B2437" s="5"/>
      <c r="C2437" s="5"/>
      <c r="D2437" s="5"/>
      <c r="E2437" s="5" t="s">
        <v>1048</v>
      </c>
      <c r="F2437" s="13" t="s">
        <v>1143</v>
      </c>
      <c r="G2437" s="12">
        <v>24171</v>
      </c>
      <c r="H2437" s="111">
        <v>24170.826000000001</v>
      </c>
    </row>
    <row r="2438" spans="1:8" s="4" customFormat="1" ht="25.5">
      <c r="A2438" s="5"/>
      <c r="B2438" s="5"/>
      <c r="C2438" s="5"/>
      <c r="D2438" s="5" t="s">
        <v>465</v>
      </c>
      <c r="E2438" s="5"/>
      <c r="F2438" s="13" t="s">
        <v>185</v>
      </c>
      <c r="G2438" s="12">
        <v>1800000</v>
      </c>
      <c r="H2438" s="111">
        <v>1800000</v>
      </c>
    </row>
    <row r="2439" spans="1:8" s="4" customFormat="1" ht="25.5">
      <c r="A2439" s="107"/>
      <c r="B2439" s="107"/>
      <c r="C2439" s="107" t="s">
        <v>48</v>
      </c>
      <c r="D2439" s="107"/>
      <c r="E2439" s="107"/>
      <c r="F2439" s="108" t="s">
        <v>49</v>
      </c>
      <c r="G2439" s="109">
        <v>1818463</v>
      </c>
      <c r="H2439" s="110">
        <v>1818463</v>
      </c>
    </row>
    <row r="2440" spans="1:8" s="4" customFormat="1" ht="25.5">
      <c r="A2440" s="5"/>
      <c r="B2440" s="5"/>
      <c r="C2440" s="5"/>
      <c r="D2440" s="5" t="s">
        <v>465</v>
      </c>
      <c r="E2440" s="5"/>
      <c r="F2440" s="13" t="s">
        <v>185</v>
      </c>
      <c r="G2440" s="12">
        <v>1818463</v>
      </c>
      <c r="H2440" s="111">
        <v>1818463</v>
      </c>
    </row>
    <row r="2441" spans="1:8" s="4" customFormat="1" ht="12.75">
      <c r="A2441" s="107"/>
      <c r="B2441" s="107"/>
      <c r="C2441" s="107" t="s">
        <v>1140</v>
      </c>
      <c r="D2441" s="107"/>
      <c r="E2441" s="107"/>
      <c r="F2441" s="108" t="s">
        <v>1141</v>
      </c>
      <c r="G2441" s="109">
        <v>7038304.5</v>
      </c>
      <c r="H2441" s="110">
        <v>5329907.4780999999</v>
      </c>
    </row>
    <row r="2442" spans="1:8" s="4" customFormat="1" ht="25.5">
      <c r="A2442" s="5"/>
      <c r="B2442" s="5"/>
      <c r="C2442" s="5"/>
      <c r="D2442" s="5" t="s">
        <v>404</v>
      </c>
      <c r="E2442" s="5"/>
      <c r="F2442" s="13" t="s">
        <v>134</v>
      </c>
      <c r="G2442" s="12">
        <v>6962704.5</v>
      </c>
      <c r="H2442" s="111">
        <v>5254307.4780999999</v>
      </c>
    </row>
    <row r="2443" spans="1:8" s="4" customFormat="1" ht="12.75">
      <c r="A2443" s="5"/>
      <c r="B2443" s="5"/>
      <c r="C2443" s="5"/>
      <c r="D2443" s="5"/>
      <c r="E2443" s="5" t="s">
        <v>1018</v>
      </c>
      <c r="F2443" s="13" t="s">
        <v>663</v>
      </c>
      <c r="G2443" s="12">
        <v>6468760</v>
      </c>
      <c r="H2443" s="111">
        <v>4783076.1386000002</v>
      </c>
    </row>
    <row r="2444" spans="1:8" s="4" customFormat="1" ht="12.75">
      <c r="A2444" s="5"/>
      <c r="B2444" s="5"/>
      <c r="C2444" s="5"/>
      <c r="D2444" s="5"/>
      <c r="E2444" s="5" t="s">
        <v>1048</v>
      </c>
      <c r="F2444" s="13" t="s">
        <v>1143</v>
      </c>
      <c r="G2444" s="12">
        <v>493944.5</v>
      </c>
      <c r="H2444" s="111">
        <v>471231.3395</v>
      </c>
    </row>
    <row r="2445" spans="1:8" s="4" customFormat="1" ht="25.5">
      <c r="A2445" s="5"/>
      <c r="B2445" s="5"/>
      <c r="C2445" s="5"/>
      <c r="D2445" s="5" t="s">
        <v>465</v>
      </c>
      <c r="E2445" s="5"/>
      <c r="F2445" s="13" t="s">
        <v>185</v>
      </c>
      <c r="G2445" s="12">
        <v>75600</v>
      </c>
      <c r="H2445" s="111">
        <v>75600</v>
      </c>
    </row>
    <row r="2446" spans="1:8" s="4" customFormat="1" ht="25.5">
      <c r="A2446" s="107"/>
      <c r="B2446" s="107"/>
      <c r="C2446" s="107" t="s">
        <v>242</v>
      </c>
      <c r="D2446" s="107"/>
      <c r="E2446" s="107"/>
      <c r="F2446" s="108" t="s">
        <v>2026</v>
      </c>
      <c r="G2446" s="109">
        <v>6388149.4000000004</v>
      </c>
      <c r="H2446" s="110">
        <v>5308664.1426999997</v>
      </c>
    </row>
    <row r="2447" spans="1:8" s="4" customFormat="1" ht="25.5">
      <c r="A2447" s="5"/>
      <c r="B2447" s="5"/>
      <c r="C2447" s="5"/>
      <c r="D2447" s="5" t="s">
        <v>941</v>
      </c>
      <c r="E2447" s="5"/>
      <c r="F2447" s="13" t="s">
        <v>134</v>
      </c>
      <c r="G2447" s="12">
        <v>6270469.4000000004</v>
      </c>
      <c r="H2447" s="111">
        <v>5190984.1426999997</v>
      </c>
    </row>
    <row r="2448" spans="1:8" s="4" customFormat="1" ht="12.75">
      <c r="A2448" s="5"/>
      <c r="B2448" s="5"/>
      <c r="C2448" s="5"/>
      <c r="D2448" s="5"/>
      <c r="E2448" s="5" t="s">
        <v>1018</v>
      </c>
      <c r="F2448" s="13" t="s">
        <v>663</v>
      </c>
      <c r="G2448" s="12">
        <v>6030220</v>
      </c>
      <c r="H2448" s="111">
        <v>5069059.0277000004</v>
      </c>
    </row>
    <row r="2449" spans="1:8" s="4" customFormat="1" ht="12.75">
      <c r="A2449" s="5"/>
      <c r="B2449" s="5"/>
      <c r="C2449" s="5"/>
      <c r="D2449" s="5"/>
      <c r="E2449" s="5" t="s">
        <v>1048</v>
      </c>
      <c r="F2449" s="13" t="s">
        <v>1143</v>
      </c>
      <c r="G2449" s="12">
        <v>240249.4</v>
      </c>
      <c r="H2449" s="111">
        <v>121925.11500000001</v>
      </c>
    </row>
    <row r="2450" spans="1:8" s="4" customFormat="1" ht="25.5">
      <c r="A2450" s="5"/>
      <c r="B2450" s="5"/>
      <c r="C2450" s="5"/>
      <c r="D2450" s="5" t="s">
        <v>465</v>
      </c>
      <c r="E2450" s="5"/>
      <c r="F2450" s="13" t="s">
        <v>185</v>
      </c>
      <c r="G2450" s="12">
        <v>117680</v>
      </c>
      <c r="H2450" s="111">
        <v>117680</v>
      </c>
    </row>
    <row r="2451" spans="1:8" s="4" customFormat="1" ht="25.5">
      <c r="A2451" s="107"/>
      <c r="B2451" s="107"/>
      <c r="C2451" s="107" t="s">
        <v>722</v>
      </c>
      <c r="D2451" s="107"/>
      <c r="E2451" s="107"/>
      <c r="F2451" s="108" t="s">
        <v>723</v>
      </c>
      <c r="G2451" s="109">
        <v>1116794</v>
      </c>
      <c r="H2451" s="110">
        <v>1113916.2553999999</v>
      </c>
    </row>
    <row r="2452" spans="1:8" s="4" customFormat="1" ht="38.25">
      <c r="A2452" s="5"/>
      <c r="B2452" s="5"/>
      <c r="C2452" s="5"/>
      <c r="D2452" s="5" t="s">
        <v>878</v>
      </c>
      <c r="E2452" s="5"/>
      <c r="F2452" s="13" t="s">
        <v>135</v>
      </c>
      <c r="G2452" s="12">
        <v>100594</v>
      </c>
      <c r="H2452" s="111">
        <v>100557.05740000001</v>
      </c>
    </row>
    <row r="2453" spans="1:8" s="4" customFormat="1" ht="12.75">
      <c r="A2453" s="5"/>
      <c r="B2453" s="5"/>
      <c r="C2453" s="5"/>
      <c r="D2453" s="5" t="s">
        <v>887</v>
      </c>
      <c r="E2453" s="5"/>
      <c r="F2453" s="13" t="s">
        <v>1073</v>
      </c>
      <c r="G2453" s="12">
        <v>5710</v>
      </c>
      <c r="H2453" s="111">
        <v>5498.4870000000001</v>
      </c>
    </row>
    <row r="2454" spans="1:8" s="4" customFormat="1" ht="25.5">
      <c r="A2454" s="5"/>
      <c r="B2454" s="5"/>
      <c r="C2454" s="5"/>
      <c r="D2454" s="5" t="s">
        <v>136</v>
      </c>
      <c r="E2454" s="5"/>
      <c r="F2454" s="13" t="s">
        <v>134</v>
      </c>
      <c r="G2454" s="12">
        <v>1010490</v>
      </c>
      <c r="H2454" s="111">
        <v>1007860.711</v>
      </c>
    </row>
    <row r="2455" spans="1:8" s="4" customFormat="1" ht="12.75">
      <c r="A2455" s="5"/>
      <c r="B2455" s="5"/>
      <c r="C2455" s="5"/>
      <c r="D2455" s="5"/>
      <c r="E2455" s="5" t="s">
        <v>1018</v>
      </c>
      <c r="F2455" s="13" t="s">
        <v>663</v>
      </c>
      <c r="G2455" s="12">
        <v>1010490</v>
      </c>
      <c r="H2455" s="111">
        <v>1007860.711</v>
      </c>
    </row>
    <row r="2456" spans="1:8" s="4" customFormat="1" ht="25.5">
      <c r="A2456" s="107"/>
      <c r="B2456" s="107"/>
      <c r="C2456" s="107" t="s">
        <v>844</v>
      </c>
      <c r="D2456" s="107"/>
      <c r="E2456" s="107"/>
      <c r="F2456" s="108" t="s">
        <v>845</v>
      </c>
      <c r="G2456" s="109">
        <v>72150</v>
      </c>
      <c r="H2456" s="110">
        <v>58609.958200000001</v>
      </c>
    </row>
    <row r="2457" spans="1:8" s="4" customFormat="1" ht="25.5">
      <c r="A2457" s="5"/>
      <c r="B2457" s="5"/>
      <c r="C2457" s="5"/>
      <c r="D2457" s="5" t="s">
        <v>940</v>
      </c>
      <c r="E2457" s="5"/>
      <c r="F2457" s="13" t="s">
        <v>114</v>
      </c>
      <c r="G2457" s="12">
        <v>72150</v>
      </c>
      <c r="H2457" s="111">
        <v>58609.958200000001</v>
      </c>
    </row>
    <row r="2458" spans="1:8" s="4" customFormat="1" ht="12.75">
      <c r="A2458" s="5"/>
      <c r="B2458" s="5"/>
      <c r="C2458" s="5"/>
      <c r="D2458" s="5"/>
      <c r="E2458" s="5" t="s">
        <v>1018</v>
      </c>
      <c r="F2458" s="13" t="s">
        <v>663</v>
      </c>
      <c r="G2458" s="12">
        <v>72150</v>
      </c>
      <c r="H2458" s="111">
        <v>58609.958229999997</v>
      </c>
    </row>
    <row r="2459" spans="1:8" s="4" customFormat="1" ht="25.5">
      <c r="A2459" s="107"/>
      <c r="B2459" s="107"/>
      <c r="C2459" s="107" t="s">
        <v>1015</v>
      </c>
      <c r="D2459" s="107"/>
      <c r="E2459" s="107"/>
      <c r="F2459" s="108" t="s">
        <v>1016</v>
      </c>
      <c r="G2459" s="109">
        <v>9906305.5999999996</v>
      </c>
      <c r="H2459" s="110">
        <v>9564309.4670000002</v>
      </c>
    </row>
    <row r="2460" spans="1:8" s="4" customFormat="1" ht="25.5">
      <c r="A2460" s="5"/>
      <c r="B2460" s="5"/>
      <c r="C2460" s="5"/>
      <c r="D2460" s="5" t="s">
        <v>1098</v>
      </c>
      <c r="E2460" s="5"/>
      <c r="F2460" s="13" t="s">
        <v>185</v>
      </c>
      <c r="G2460" s="12">
        <v>9564310</v>
      </c>
      <c r="H2460" s="111">
        <v>9564309.4670000002</v>
      </c>
    </row>
    <row r="2461" spans="1:8" s="4" customFormat="1" ht="12.75">
      <c r="A2461" s="5"/>
      <c r="B2461" s="5"/>
      <c r="C2461" s="5"/>
      <c r="D2461" s="5"/>
      <c r="E2461" s="5" t="s">
        <v>1048</v>
      </c>
      <c r="F2461" s="13" t="s">
        <v>1143</v>
      </c>
      <c r="G2461" s="12">
        <v>9564310</v>
      </c>
      <c r="H2461" s="111">
        <v>9564309.4670000002</v>
      </c>
    </row>
    <row r="2462" spans="1:8" s="4" customFormat="1" ht="25.5">
      <c r="A2462" s="5"/>
      <c r="B2462" s="5"/>
      <c r="C2462" s="5"/>
      <c r="D2462" s="5" t="s">
        <v>1041</v>
      </c>
      <c r="E2462" s="5"/>
      <c r="F2462" s="13" t="s">
        <v>137</v>
      </c>
      <c r="G2462" s="12">
        <v>341995.6</v>
      </c>
      <c r="H2462" s="111">
        <v>0</v>
      </c>
    </row>
    <row r="2463" spans="1:8" s="4" customFormat="1" ht="63.75">
      <c r="A2463" s="5"/>
      <c r="B2463" s="5"/>
      <c r="C2463" s="5"/>
      <c r="D2463" s="5"/>
      <c r="E2463" s="5" t="s">
        <v>933</v>
      </c>
      <c r="F2463" s="13" t="s">
        <v>138</v>
      </c>
      <c r="G2463" s="12">
        <v>339959.5</v>
      </c>
      <c r="H2463" s="111">
        <v>0</v>
      </c>
    </row>
    <row r="2464" spans="1:8" s="4" customFormat="1" ht="38.25">
      <c r="A2464" s="5"/>
      <c r="B2464" s="5"/>
      <c r="C2464" s="5"/>
      <c r="D2464" s="5"/>
      <c r="E2464" s="5" t="s">
        <v>876</v>
      </c>
      <c r="F2464" s="13" t="s">
        <v>139</v>
      </c>
      <c r="G2464" s="12">
        <v>1418.2</v>
      </c>
      <c r="H2464" s="111">
        <v>0</v>
      </c>
    </row>
    <row r="2465" spans="1:8" s="4" customFormat="1" ht="38.25">
      <c r="A2465" s="5"/>
      <c r="B2465" s="5"/>
      <c r="C2465" s="5"/>
      <c r="D2465" s="5"/>
      <c r="E2465" s="5" t="s">
        <v>896</v>
      </c>
      <c r="F2465" s="13" t="s">
        <v>140</v>
      </c>
      <c r="G2465" s="12">
        <v>617.9</v>
      </c>
      <c r="H2465" s="111">
        <v>0</v>
      </c>
    </row>
    <row r="2466" spans="1:8" s="4" customFormat="1" ht="25.5">
      <c r="A2466" s="107"/>
      <c r="B2466" s="107"/>
      <c r="C2466" s="107" t="s">
        <v>1</v>
      </c>
      <c r="D2466" s="107"/>
      <c r="E2466" s="107"/>
      <c r="F2466" s="108" t="s">
        <v>2</v>
      </c>
      <c r="G2466" s="109">
        <v>1253350</v>
      </c>
      <c r="H2466" s="110">
        <v>356997.14240000001</v>
      </c>
    </row>
    <row r="2467" spans="1:8" s="4" customFormat="1" ht="25.5">
      <c r="A2467" s="5"/>
      <c r="B2467" s="5"/>
      <c r="C2467" s="5"/>
      <c r="D2467" s="5" t="s">
        <v>885</v>
      </c>
      <c r="E2467" s="5"/>
      <c r="F2467" s="13" t="s">
        <v>114</v>
      </c>
      <c r="G2467" s="12">
        <v>0</v>
      </c>
      <c r="H2467" s="111">
        <v>0</v>
      </c>
    </row>
    <row r="2468" spans="1:8" s="4" customFormat="1" ht="25.5">
      <c r="A2468" s="5"/>
      <c r="B2468" s="5"/>
      <c r="C2468" s="5"/>
      <c r="D2468" s="5" t="s">
        <v>1038</v>
      </c>
      <c r="E2468" s="5"/>
      <c r="F2468" s="13" t="s">
        <v>130</v>
      </c>
      <c r="G2468" s="12">
        <v>3201</v>
      </c>
      <c r="H2468" s="111">
        <v>3200.4</v>
      </c>
    </row>
    <row r="2469" spans="1:8" s="4" customFormat="1" ht="25.5">
      <c r="A2469" s="5"/>
      <c r="B2469" s="5"/>
      <c r="C2469" s="5"/>
      <c r="D2469" s="5" t="s">
        <v>955</v>
      </c>
      <c r="E2469" s="5"/>
      <c r="F2469" s="13" t="s">
        <v>131</v>
      </c>
      <c r="G2469" s="12">
        <v>365190</v>
      </c>
      <c r="H2469" s="111">
        <v>206843</v>
      </c>
    </row>
    <row r="2470" spans="1:8" s="4" customFormat="1" ht="12.75">
      <c r="A2470" s="5"/>
      <c r="B2470" s="5"/>
      <c r="C2470" s="5"/>
      <c r="D2470" s="5"/>
      <c r="E2470" s="5" t="s">
        <v>1018</v>
      </c>
      <c r="F2470" s="13" t="s">
        <v>663</v>
      </c>
      <c r="G2470" s="12">
        <v>204123</v>
      </c>
      <c r="H2470" s="111">
        <v>45776</v>
      </c>
    </row>
    <row r="2471" spans="1:8" s="4" customFormat="1" ht="12.75">
      <c r="A2471" s="5"/>
      <c r="B2471" s="5"/>
      <c r="C2471" s="5"/>
      <c r="D2471" s="5"/>
      <c r="E2471" s="5" t="s">
        <v>1048</v>
      </c>
      <c r="F2471" s="13" t="s">
        <v>1143</v>
      </c>
      <c r="G2471" s="12">
        <v>161067</v>
      </c>
      <c r="H2471" s="111">
        <v>161067</v>
      </c>
    </row>
    <row r="2472" spans="1:8" s="4" customFormat="1" ht="38.25">
      <c r="A2472" s="5"/>
      <c r="B2472" s="5"/>
      <c r="C2472" s="5"/>
      <c r="D2472" s="5" t="s">
        <v>894</v>
      </c>
      <c r="E2472" s="5"/>
      <c r="F2472" s="13" t="s">
        <v>141</v>
      </c>
      <c r="G2472" s="12">
        <v>707290</v>
      </c>
      <c r="H2472" s="111">
        <v>7290</v>
      </c>
    </row>
    <row r="2473" spans="1:8" s="4" customFormat="1" ht="12.75">
      <c r="A2473" s="5"/>
      <c r="B2473" s="5"/>
      <c r="C2473" s="5"/>
      <c r="D2473" s="5"/>
      <c r="E2473" s="5" t="s">
        <v>1018</v>
      </c>
      <c r="F2473" s="13" t="s">
        <v>663</v>
      </c>
      <c r="G2473" s="12">
        <v>701900</v>
      </c>
      <c r="H2473" s="111">
        <v>1900</v>
      </c>
    </row>
    <row r="2474" spans="1:8" s="4" customFormat="1" ht="12.75">
      <c r="A2474" s="5"/>
      <c r="B2474" s="5"/>
      <c r="C2474" s="5"/>
      <c r="D2474" s="5"/>
      <c r="E2474" s="5" t="s">
        <v>1048</v>
      </c>
      <c r="F2474" s="13" t="s">
        <v>1143</v>
      </c>
      <c r="G2474" s="12">
        <v>5390</v>
      </c>
      <c r="H2474" s="111">
        <v>5390</v>
      </c>
    </row>
    <row r="2475" spans="1:8" s="4" customFormat="1" ht="25.5">
      <c r="A2475" s="5"/>
      <c r="B2475" s="5"/>
      <c r="C2475" s="5"/>
      <c r="D2475" s="5" t="s">
        <v>975</v>
      </c>
      <c r="E2475" s="5"/>
      <c r="F2475" s="13" t="s">
        <v>133</v>
      </c>
      <c r="G2475" s="12">
        <v>177669</v>
      </c>
      <c r="H2475" s="111">
        <v>139663.74239999999</v>
      </c>
    </row>
    <row r="2476" spans="1:8" s="4" customFormat="1" ht="12.75">
      <c r="A2476" s="5"/>
      <c r="B2476" s="5"/>
      <c r="C2476" s="5"/>
      <c r="D2476" s="5"/>
      <c r="E2476" s="5" t="s">
        <v>1018</v>
      </c>
      <c r="F2476" s="13" t="s">
        <v>663</v>
      </c>
      <c r="G2476" s="12">
        <v>176810</v>
      </c>
      <c r="H2476" s="111">
        <v>138805.00039999999</v>
      </c>
    </row>
    <row r="2477" spans="1:8" s="4" customFormat="1" ht="12.75">
      <c r="A2477" s="5"/>
      <c r="B2477" s="5"/>
      <c r="C2477" s="5"/>
      <c r="D2477" s="5"/>
      <c r="E2477" s="5" t="s">
        <v>1048</v>
      </c>
      <c r="F2477" s="13" t="s">
        <v>1143</v>
      </c>
      <c r="G2477" s="12">
        <v>859</v>
      </c>
      <c r="H2477" s="111">
        <v>858.74199999999996</v>
      </c>
    </row>
    <row r="2478" spans="1:8" s="4" customFormat="1" ht="25.5">
      <c r="A2478" s="107"/>
      <c r="B2478" s="107"/>
      <c r="C2478" s="107" t="s">
        <v>213</v>
      </c>
      <c r="D2478" s="107"/>
      <c r="E2478" s="107"/>
      <c r="F2478" s="108" t="s">
        <v>214</v>
      </c>
      <c r="G2478" s="109">
        <v>672499.4</v>
      </c>
      <c r="H2478" s="110">
        <v>659765.50899999996</v>
      </c>
    </row>
    <row r="2479" spans="1:8" s="4" customFormat="1" ht="25.5">
      <c r="A2479" s="5"/>
      <c r="B2479" s="5"/>
      <c r="C2479" s="5"/>
      <c r="D2479" s="5" t="s">
        <v>956</v>
      </c>
      <c r="E2479" s="5"/>
      <c r="F2479" s="13" t="s">
        <v>134</v>
      </c>
      <c r="G2479" s="12">
        <v>672499.4</v>
      </c>
      <c r="H2479" s="111">
        <v>659765.50899999996</v>
      </c>
    </row>
    <row r="2480" spans="1:8" s="4" customFormat="1" ht="12.75">
      <c r="A2480" s="5"/>
      <c r="B2480" s="5"/>
      <c r="C2480" s="5"/>
      <c r="D2480" s="5"/>
      <c r="E2480" s="5" t="s">
        <v>1018</v>
      </c>
      <c r="F2480" s="13" t="s">
        <v>663</v>
      </c>
      <c r="G2480" s="12">
        <v>668480</v>
      </c>
      <c r="H2480" s="111">
        <v>655746.11800000002</v>
      </c>
    </row>
    <row r="2481" spans="1:8" s="4" customFormat="1" ht="12.75">
      <c r="A2481" s="5"/>
      <c r="B2481" s="5"/>
      <c r="C2481" s="5"/>
      <c r="D2481" s="5"/>
      <c r="E2481" s="5" t="s">
        <v>1048</v>
      </c>
      <c r="F2481" s="13" t="s">
        <v>1143</v>
      </c>
      <c r="G2481" s="12">
        <v>4019.4</v>
      </c>
      <c r="H2481" s="111">
        <v>4019.3910000000001</v>
      </c>
    </row>
    <row r="2482" spans="1:8" s="4" customFormat="1" ht="25.5">
      <c r="A2482" s="107"/>
      <c r="B2482" s="107"/>
      <c r="C2482" s="107" t="s">
        <v>142</v>
      </c>
      <c r="D2482" s="107"/>
      <c r="E2482" s="107"/>
      <c r="F2482" s="108" t="s">
        <v>143</v>
      </c>
      <c r="G2482" s="109">
        <v>295856</v>
      </c>
      <c r="H2482" s="110">
        <v>295836.50660000002</v>
      </c>
    </row>
    <row r="2483" spans="1:8" s="4" customFormat="1" ht="51">
      <c r="A2483" s="5"/>
      <c r="B2483" s="5"/>
      <c r="C2483" s="5"/>
      <c r="D2483" s="5" t="s">
        <v>878</v>
      </c>
      <c r="E2483" s="5"/>
      <c r="F2483" s="13" t="s">
        <v>144</v>
      </c>
      <c r="G2483" s="12">
        <v>105156</v>
      </c>
      <c r="H2483" s="111">
        <v>105150.73759999999</v>
      </c>
    </row>
    <row r="2484" spans="1:8" s="4" customFormat="1" ht="12.75">
      <c r="A2484" s="5"/>
      <c r="B2484" s="5"/>
      <c r="C2484" s="5"/>
      <c r="D2484" s="5" t="s">
        <v>887</v>
      </c>
      <c r="E2484" s="5"/>
      <c r="F2484" s="13" t="s">
        <v>1073</v>
      </c>
      <c r="G2484" s="12">
        <v>700</v>
      </c>
      <c r="H2484" s="111">
        <v>685.76900000000001</v>
      </c>
    </row>
    <row r="2485" spans="1:8" s="4" customFormat="1" ht="25.5">
      <c r="A2485" s="5"/>
      <c r="B2485" s="5"/>
      <c r="C2485" s="5"/>
      <c r="D2485" s="5" t="s">
        <v>899</v>
      </c>
      <c r="E2485" s="5"/>
      <c r="F2485" s="13" t="s">
        <v>2117</v>
      </c>
      <c r="G2485" s="12">
        <v>190000</v>
      </c>
      <c r="H2485" s="111">
        <v>190000</v>
      </c>
    </row>
    <row r="2486" spans="1:8" s="4" customFormat="1" ht="25.5">
      <c r="A2486" s="107"/>
      <c r="B2486" s="107"/>
      <c r="C2486" s="107" t="s">
        <v>569</v>
      </c>
      <c r="D2486" s="107"/>
      <c r="E2486" s="107"/>
      <c r="F2486" s="108" t="s">
        <v>570</v>
      </c>
      <c r="G2486" s="109">
        <v>9768050</v>
      </c>
      <c r="H2486" s="110">
        <v>9765904.0461999997</v>
      </c>
    </row>
    <row r="2487" spans="1:8" s="4" customFormat="1" ht="25.5">
      <c r="A2487" s="5"/>
      <c r="B2487" s="5"/>
      <c r="C2487" s="5"/>
      <c r="D2487" s="5" t="s">
        <v>956</v>
      </c>
      <c r="E2487" s="5"/>
      <c r="F2487" s="13" t="s">
        <v>2118</v>
      </c>
      <c r="G2487" s="12">
        <v>1368050</v>
      </c>
      <c r="H2487" s="111">
        <v>1365904.0462</v>
      </c>
    </row>
    <row r="2488" spans="1:8" s="4" customFormat="1" ht="12.75">
      <c r="A2488" s="5"/>
      <c r="B2488" s="5"/>
      <c r="C2488" s="5"/>
      <c r="D2488" s="5"/>
      <c r="E2488" s="5" t="s">
        <v>1018</v>
      </c>
      <c r="F2488" s="13" t="s">
        <v>663</v>
      </c>
      <c r="G2488" s="12">
        <v>1368050</v>
      </c>
      <c r="H2488" s="111">
        <v>1365904.0462</v>
      </c>
    </row>
    <row r="2489" spans="1:8" s="4" customFormat="1" ht="38.25">
      <c r="A2489" s="5"/>
      <c r="B2489" s="5"/>
      <c r="C2489" s="5"/>
      <c r="D2489" s="5" t="s">
        <v>660</v>
      </c>
      <c r="E2489" s="5"/>
      <c r="F2489" s="13" t="s">
        <v>186</v>
      </c>
      <c r="G2489" s="12">
        <v>8400000</v>
      </c>
      <c r="H2489" s="111">
        <v>8400000</v>
      </c>
    </row>
    <row r="2490" spans="1:8" s="4" customFormat="1" ht="12.75">
      <c r="A2490" s="5"/>
      <c r="B2490" s="5"/>
      <c r="C2490" s="5"/>
      <c r="D2490" s="5"/>
      <c r="E2490" s="5" t="s">
        <v>1018</v>
      </c>
      <c r="F2490" s="13" t="s">
        <v>663</v>
      </c>
      <c r="G2490" s="12">
        <v>8400000</v>
      </c>
      <c r="H2490" s="111">
        <v>8400000</v>
      </c>
    </row>
    <row r="2491" spans="1:8" s="4" customFormat="1" ht="25.5">
      <c r="A2491" s="107"/>
      <c r="B2491" s="107"/>
      <c r="C2491" s="107" t="s">
        <v>192</v>
      </c>
      <c r="D2491" s="107"/>
      <c r="E2491" s="107"/>
      <c r="F2491" s="108" t="s">
        <v>193</v>
      </c>
      <c r="G2491" s="109">
        <v>1254228</v>
      </c>
      <c r="H2491" s="110">
        <v>1216834.3951999999</v>
      </c>
    </row>
    <row r="2492" spans="1:8" s="4" customFormat="1" ht="25.5">
      <c r="A2492" s="5"/>
      <c r="B2492" s="5"/>
      <c r="C2492" s="5"/>
      <c r="D2492" s="5" t="s">
        <v>939</v>
      </c>
      <c r="E2492" s="5"/>
      <c r="F2492" s="13" t="s">
        <v>114</v>
      </c>
      <c r="G2492" s="12">
        <v>1254228</v>
      </c>
      <c r="H2492" s="111">
        <v>1216834.3951999999</v>
      </c>
    </row>
    <row r="2493" spans="1:8" s="4" customFormat="1" ht="12.75">
      <c r="A2493" s="5"/>
      <c r="B2493" s="5"/>
      <c r="C2493" s="5"/>
      <c r="D2493" s="5"/>
      <c r="E2493" s="5" t="s">
        <v>1018</v>
      </c>
      <c r="F2493" s="13" t="s">
        <v>663</v>
      </c>
      <c r="G2493" s="12">
        <v>1253322</v>
      </c>
      <c r="H2493" s="111">
        <v>1215928.5356000001</v>
      </c>
    </row>
    <row r="2494" spans="1:8" s="4" customFormat="1" ht="12.75">
      <c r="A2494" s="5"/>
      <c r="B2494" s="5"/>
      <c r="C2494" s="5"/>
      <c r="D2494" s="5"/>
      <c r="E2494" s="5" t="s">
        <v>1048</v>
      </c>
      <c r="F2494" s="13" t="s">
        <v>1143</v>
      </c>
      <c r="G2494" s="12">
        <v>906</v>
      </c>
      <c r="H2494" s="111">
        <v>905.85970999999995</v>
      </c>
    </row>
    <row r="2495" spans="1:8" s="4" customFormat="1" ht="12.75">
      <c r="A2495" s="107"/>
      <c r="B2495" s="107"/>
      <c r="C2495" s="107" t="s">
        <v>907</v>
      </c>
      <c r="D2495" s="107"/>
      <c r="E2495" s="107"/>
      <c r="F2495" s="108" t="s">
        <v>1022</v>
      </c>
      <c r="G2495" s="109">
        <v>5120157.2</v>
      </c>
      <c r="H2495" s="110">
        <v>4995419.0549999997</v>
      </c>
    </row>
    <row r="2496" spans="1:8" s="4" customFormat="1" ht="25.5">
      <c r="A2496" s="5"/>
      <c r="B2496" s="5"/>
      <c r="C2496" s="5"/>
      <c r="D2496" s="5" t="s">
        <v>1098</v>
      </c>
      <c r="E2496" s="5"/>
      <c r="F2496" s="13" t="s">
        <v>145</v>
      </c>
      <c r="G2496" s="12">
        <v>124708.7</v>
      </c>
      <c r="H2496" s="111">
        <v>0</v>
      </c>
    </row>
    <row r="2497" spans="1:8" s="4" customFormat="1" ht="63.75">
      <c r="A2497" s="5"/>
      <c r="B2497" s="5"/>
      <c r="C2497" s="5"/>
      <c r="D2497" s="5"/>
      <c r="E2497" s="5" t="s">
        <v>933</v>
      </c>
      <c r="F2497" s="13" t="s">
        <v>146</v>
      </c>
      <c r="G2497" s="12">
        <v>62867.3</v>
      </c>
      <c r="H2497" s="111">
        <v>0</v>
      </c>
    </row>
    <row r="2498" spans="1:8" s="4" customFormat="1" ht="25.5">
      <c r="A2498" s="5"/>
      <c r="B2498" s="5"/>
      <c r="C2498" s="5"/>
      <c r="D2498" s="5"/>
      <c r="E2498" s="5" t="s">
        <v>876</v>
      </c>
      <c r="F2498" s="13" t="s">
        <v>147</v>
      </c>
      <c r="G2498" s="12">
        <v>45208.2</v>
      </c>
      <c r="H2498" s="111">
        <v>0</v>
      </c>
    </row>
    <row r="2499" spans="1:8" s="4" customFormat="1" ht="38.25">
      <c r="A2499" s="5"/>
      <c r="B2499" s="5"/>
      <c r="C2499" s="5"/>
      <c r="D2499" s="5"/>
      <c r="E2499" s="5" t="s">
        <v>896</v>
      </c>
      <c r="F2499" s="13" t="s">
        <v>148</v>
      </c>
      <c r="G2499" s="12">
        <v>16633.2</v>
      </c>
      <c r="H2499" s="111">
        <v>0</v>
      </c>
    </row>
    <row r="2500" spans="1:8" s="4" customFormat="1" ht="25.5">
      <c r="A2500" s="5"/>
      <c r="B2500" s="5"/>
      <c r="C2500" s="5"/>
      <c r="D2500" s="5" t="s">
        <v>969</v>
      </c>
      <c r="E2500" s="5"/>
      <c r="F2500" s="13" t="s">
        <v>185</v>
      </c>
      <c r="G2500" s="12">
        <v>4995448.5</v>
      </c>
      <c r="H2500" s="111">
        <v>4995419.0549999997</v>
      </c>
    </row>
    <row r="2501" spans="1:8" s="4" customFormat="1" ht="25.5">
      <c r="A2501" s="107"/>
      <c r="B2501" s="107"/>
      <c r="C2501" s="107" t="s">
        <v>1067</v>
      </c>
      <c r="D2501" s="107"/>
      <c r="E2501" s="107"/>
      <c r="F2501" s="108" t="s">
        <v>1068</v>
      </c>
      <c r="G2501" s="109">
        <v>187.9</v>
      </c>
      <c r="H2501" s="110">
        <v>0</v>
      </c>
    </row>
    <row r="2502" spans="1:8" s="4" customFormat="1" ht="38.25">
      <c r="A2502" s="5"/>
      <c r="B2502" s="5"/>
      <c r="C2502" s="5"/>
      <c r="D2502" s="5" t="s">
        <v>887</v>
      </c>
      <c r="E2502" s="5"/>
      <c r="F2502" s="13" t="s">
        <v>2119</v>
      </c>
      <c r="G2502" s="12">
        <v>187.9</v>
      </c>
      <c r="H2502" s="111">
        <v>0</v>
      </c>
    </row>
    <row r="2503" spans="1:8" s="4" customFormat="1" ht="25.5">
      <c r="A2503" s="107"/>
      <c r="B2503" s="107"/>
      <c r="C2503" s="107" t="s">
        <v>438</v>
      </c>
      <c r="D2503" s="107"/>
      <c r="E2503" s="107"/>
      <c r="F2503" s="108" t="s">
        <v>439</v>
      </c>
      <c r="G2503" s="109">
        <v>579362.5</v>
      </c>
      <c r="H2503" s="110">
        <v>579156.03520000004</v>
      </c>
    </row>
    <row r="2504" spans="1:8" s="4" customFormat="1" ht="38.25">
      <c r="A2504" s="5"/>
      <c r="B2504" s="5"/>
      <c r="C2504" s="5"/>
      <c r="D2504" s="5" t="s">
        <v>878</v>
      </c>
      <c r="E2504" s="5"/>
      <c r="F2504" s="13" t="s">
        <v>149</v>
      </c>
      <c r="G2504" s="12">
        <v>537509.5</v>
      </c>
      <c r="H2504" s="111">
        <v>537370.22809999995</v>
      </c>
    </row>
    <row r="2505" spans="1:8" s="4" customFormat="1" ht="12.75">
      <c r="A2505" s="5"/>
      <c r="B2505" s="5"/>
      <c r="C2505" s="5"/>
      <c r="D2505" s="5" t="s">
        <v>1038</v>
      </c>
      <c r="E2505" s="5"/>
      <c r="F2505" s="13" t="s">
        <v>1073</v>
      </c>
      <c r="G2505" s="12">
        <v>19678</v>
      </c>
      <c r="H2505" s="111">
        <v>19621.556</v>
      </c>
    </row>
    <row r="2506" spans="1:8" s="4" customFormat="1" ht="51">
      <c r="A2506" s="5"/>
      <c r="B2506" s="5"/>
      <c r="C2506" s="5"/>
      <c r="D2506" s="5" t="s">
        <v>904</v>
      </c>
      <c r="E2506" s="5"/>
      <c r="F2506" s="13" t="s">
        <v>935</v>
      </c>
      <c r="G2506" s="12">
        <v>13150</v>
      </c>
      <c r="H2506" s="111">
        <v>13150</v>
      </c>
    </row>
    <row r="2507" spans="1:8" s="4" customFormat="1" ht="25.5">
      <c r="A2507" s="5"/>
      <c r="B2507" s="5"/>
      <c r="C2507" s="5"/>
      <c r="D2507" s="5" t="s">
        <v>927</v>
      </c>
      <c r="E2507" s="5"/>
      <c r="F2507" s="13" t="s">
        <v>928</v>
      </c>
      <c r="G2507" s="12">
        <v>9025</v>
      </c>
      <c r="H2507" s="111">
        <v>9014.2510999999995</v>
      </c>
    </row>
    <row r="2508" spans="1:8" s="4" customFormat="1" ht="25.5">
      <c r="A2508" s="107"/>
      <c r="B2508" s="107"/>
      <c r="C2508" s="107" t="s">
        <v>339</v>
      </c>
      <c r="D2508" s="107"/>
      <c r="E2508" s="107"/>
      <c r="F2508" s="108" t="s">
        <v>340</v>
      </c>
      <c r="G2508" s="109">
        <v>500</v>
      </c>
      <c r="H2508" s="110">
        <v>500</v>
      </c>
    </row>
    <row r="2509" spans="1:8" s="4" customFormat="1" ht="25.5">
      <c r="A2509" s="5"/>
      <c r="B2509" s="5"/>
      <c r="C2509" s="5"/>
      <c r="D2509" s="5" t="s">
        <v>465</v>
      </c>
      <c r="E2509" s="5"/>
      <c r="F2509" s="13" t="s">
        <v>185</v>
      </c>
      <c r="G2509" s="12">
        <v>500</v>
      </c>
      <c r="H2509" s="111">
        <v>500</v>
      </c>
    </row>
    <row r="2510" spans="1:8" s="4" customFormat="1" ht="38.25">
      <c r="A2510" s="107"/>
      <c r="B2510" s="107"/>
      <c r="C2510" s="107" t="s">
        <v>571</v>
      </c>
      <c r="D2510" s="107"/>
      <c r="E2510" s="107"/>
      <c r="F2510" s="108" t="s">
        <v>572</v>
      </c>
      <c r="G2510" s="109">
        <v>15173678.800000001</v>
      </c>
      <c r="H2510" s="110">
        <v>15002212.7795</v>
      </c>
    </row>
    <row r="2511" spans="1:8" s="4" customFormat="1" ht="51">
      <c r="A2511" s="5"/>
      <c r="B2511" s="5"/>
      <c r="C2511" s="5"/>
      <c r="D2511" s="5" t="s">
        <v>878</v>
      </c>
      <c r="E2511" s="5"/>
      <c r="F2511" s="13" t="s">
        <v>150</v>
      </c>
      <c r="G2511" s="12">
        <v>2975614.8</v>
      </c>
      <c r="H2511" s="111">
        <v>2959545.0444</v>
      </c>
    </row>
    <row r="2512" spans="1:8" s="4" customFormat="1" ht="12.75">
      <c r="A2512" s="5"/>
      <c r="B2512" s="5"/>
      <c r="C2512" s="5"/>
      <c r="D2512" s="5" t="s">
        <v>1041</v>
      </c>
      <c r="E2512" s="5"/>
      <c r="F2512" s="13" t="s">
        <v>1073</v>
      </c>
      <c r="G2512" s="12">
        <v>212424.3</v>
      </c>
      <c r="H2512" s="111">
        <v>210540.33119999999</v>
      </c>
    </row>
    <row r="2513" spans="1:8" s="4" customFormat="1" ht="12.75">
      <c r="A2513" s="5"/>
      <c r="B2513" s="5"/>
      <c r="C2513" s="5"/>
      <c r="D2513" s="5" t="s">
        <v>956</v>
      </c>
      <c r="E2513" s="5"/>
      <c r="F2513" s="13" t="s">
        <v>911</v>
      </c>
      <c r="G2513" s="12">
        <v>32849.5</v>
      </c>
      <c r="H2513" s="111">
        <v>31946.348999999998</v>
      </c>
    </row>
    <row r="2514" spans="1:8" s="4" customFormat="1" ht="25.5">
      <c r="A2514" s="5"/>
      <c r="B2514" s="5"/>
      <c r="C2514" s="5"/>
      <c r="D2514" s="5" t="s">
        <v>465</v>
      </c>
      <c r="E2514" s="5"/>
      <c r="F2514" s="13" t="s">
        <v>185</v>
      </c>
      <c r="G2514" s="12">
        <v>274059</v>
      </c>
      <c r="H2514" s="111">
        <v>273128.99900000001</v>
      </c>
    </row>
    <row r="2515" spans="1:8" s="4" customFormat="1" ht="25.5">
      <c r="A2515" s="5"/>
      <c r="B2515" s="5"/>
      <c r="C2515" s="5"/>
      <c r="D2515" s="5" t="s">
        <v>933</v>
      </c>
      <c r="E2515" s="5"/>
      <c r="F2515" s="13" t="s">
        <v>934</v>
      </c>
      <c r="G2515" s="12">
        <v>518000</v>
      </c>
      <c r="H2515" s="111">
        <v>496891.11619999999</v>
      </c>
    </row>
    <row r="2516" spans="1:8" s="4" customFormat="1" ht="51">
      <c r="A2516" s="5"/>
      <c r="B2516" s="5"/>
      <c r="C2516" s="5"/>
      <c r="D2516" s="5" t="s">
        <v>904</v>
      </c>
      <c r="E2516" s="5"/>
      <c r="F2516" s="13" t="s">
        <v>935</v>
      </c>
      <c r="G2516" s="12">
        <v>529495.9</v>
      </c>
      <c r="H2516" s="111">
        <v>529439.69590000005</v>
      </c>
    </row>
    <row r="2517" spans="1:8" s="4" customFormat="1" ht="25.5">
      <c r="A2517" s="5"/>
      <c r="B2517" s="5"/>
      <c r="C2517" s="5"/>
      <c r="D2517" s="5" t="s">
        <v>927</v>
      </c>
      <c r="E2517" s="5"/>
      <c r="F2517" s="13" t="s">
        <v>928</v>
      </c>
      <c r="G2517" s="12">
        <v>976281.8</v>
      </c>
      <c r="H2517" s="111">
        <v>954183.84970000002</v>
      </c>
    </row>
    <row r="2518" spans="1:8" s="4" customFormat="1" ht="51">
      <c r="A2518" s="5"/>
      <c r="B2518" s="5"/>
      <c r="C2518" s="5"/>
      <c r="D2518" s="5" t="s">
        <v>1063</v>
      </c>
      <c r="E2518" s="5"/>
      <c r="F2518" s="13" t="s">
        <v>129</v>
      </c>
      <c r="G2518" s="12">
        <v>26702</v>
      </c>
      <c r="H2518" s="111">
        <v>25001.4</v>
      </c>
    </row>
    <row r="2519" spans="1:8" s="4" customFormat="1" ht="25.5">
      <c r="A2519" s="5"/>
      <c r="B2519" s="5"/>
      <c r="C2519" s="5"/>
      <c r="D2519" s="5" t="s">
        <v>923</v>
      </c>
      <c r="E2519" s="5"/>
      <c r="F2519" s="13" t="s">
        <v>924</v>
      </c>
      <c r="G2519" s="12">
        <v>9227056.6999999993</v>
      </c>
      <c r="H2519" s="111">
        <v>9120358.2820999995</v>
      </c>
    </row>
    <row r="2520" spans="1:8" s="4" customFormat="1" ht="38.25">
      <c r="A2520" s="5"/>
      <c r="B2520" s="5"/>
      <c r="C2520" s="5"/>
      <c r="D2520" s="5" t="s">
        <v>929</v>
      </c>
      <c r="E2520" s="5"/>
      <c r="F2520" s="13" t="s">
        <v>930</v>
      </c>
      <c r="G2520" s="12">
        <v>399734.8</v>
      </c>
      <c r="H2520" s="111">
        <v>399724.92599999998</v>
      </c>
    </row>
    <row r="2521" spans="1:8" s="4" customFormat="1" ht="114.75">
      <c r="A2521" s="5"/>
      <c r="B2521" s="5"/>
      <c r="C2521" s="5"/>
      <c r="D2521" s="5" t="s">
        <v>936</v>
      </c>
      <c r="E2521" s="5"/>
      <c r="F2521" s="13" t="s">
        <v>942</v>
      </c>
      <c r="G2521" s="12">
        <v>1460</v>
      </c>
      <c r="H2521" s="111">
        <v>1452.7860000000001</v>
      </c>
    </row>
    <row r="2522" spans="1:8" s="4" customFormat="1" ht="25.5">
      <c r="A2522" s="107"/>
      <c r="B2522" s="107"/>
      <c r="C2522" s="107" t="s">
        <v>1024</v>
      </c>
      <c r="D2522" s="107"/>
      <c r="E2522" s="107"/>
      <c r="F2522" s="108" t="s">
        <v>1025</v>
      </c>
      <c r="G2522" s="109">
        <v>1030116</v>
      </c>
      <c r="H2522" s="110">
        <v>1002651.644</v>
      </c>
    </row>
    <row r="2523" spans="1:8" s="4" customFormat="1" ht="38.25">
      <c r="A2523" s="5"/>
      <c r="B2523" s="5"/>
      <c r="C2523" s="5"/>
      <c r="D2523" s="5" t="s">
        <v>966</v>
      </c>
      <c r="E2523" s="5"/>
      <c r="F2523" s="13" t="s">
        <v>2119</v>
      </c>
      <c r="G2523" s="12">
        <v>109.4</v>
      </c>
      <c r="H2523" s="111">
        <v>0</v>
      </c>
    </row>
    <row r="2524" spans="1:8" s="4" customFormat="1" ht="25.5">
      <c r="A2524" s="5"/>
      <c r="B2524" s="5"/>
      <c r="C2524" s="5"/>
      <c r="D2524" s="5" t="s">
        <v>1098</v>
      </c>
      <c r="E2524" s="5"/>
      <c r="F2524" s="13" t="s">
        <v>145</v>
      </c>
      <c r="G2524" s="12">
        <v>26855.8</v>
      </c>
      <c r="H2524" s="111">
        <v>0</v>
      </c>
    </row>
    <row r="2525" spans="1:8" s="4" customFormat="1" ht="63.75">
      <c r="A2525" s="5"/>
      <c r="B2525" s="5"/>
      <c r="C2525" s="5"/>
      <c r="D2525" s="5"/>
      <c r="E2525" s="5" t="s">
        <v>933</v>
      </c>
      <c r="F2525" s="13" t="s">
        <v>146</v>
      </c>
      <c r="G2525" s="12">
        <v>6699.8</v>
      </c>
      <c r="H2525" s="111">
        <v>0</v>
      </c>
    </row>
    <row r="2526" spans="1:8" s="4" customFormat="1" ht="25.5">
      <c r="A2526" s="5"/>
      <c r="B2526" s="5"/>
      <c r="C2526" s="5"/>
      <c r="D2526" s="5"/>
      <c r="E2526" s="5" t="s">
        <v>876</v>
      </c>
      <c r="F2526" s="13" t="s">
        <v>147</v>
      </c>
      <c r="G2526" s="12">
        <v>17167.900000000001</v>
      </c>
      <c r="H2526" s="111">
        <v>0</v>
      </c>
    </row>
    <row r="2527" spans="1:8" s="4" customFormat="1" ht="38.25">
      <c r="A2527" s="5"/>
      <c r="B2527" s="5"/>
      <c r="C2527" s="5"/>
      <c r="D2527" s="5"/>
      <c r="E2527" s="5" t="s">
        <v>896</v>
      </c>
      <c r="F2527" s="13" t="s">
        <v>148</v>
      </c>
      <c r="G2527" s="12">
        <v>2988.1</v>
      </c>
      <c r="H2527" s="111">
        <v>0</v>
      </c>
    </row>
    <row r="2528" spans="1:8" s="4" customFormat="1" ht="25.5">
      <c r="A2528" s="5"/>
      <c r="B2528" s="5"/>
      <c r="C2528" s="5"/>
      <c r="D2528" s="5" t="s">
        <v>969</v>
      </c>
      <c r="E2528" s="5"/>
      <c r="F2528" s="13" t="s">
        <v>185</v>
      </c>
      <c r="G2528" s="12">
        <v>1003150.8</v>
      </c>
      <c r="H2528" s="111">
        <v>1002651.644</v>
      </c>
    </row>
    <row r="2529" spans="1:8" s="4" customFormat="1" ht="25.5">
      <c r="A2529" s="107"/>
      <c r="B2529" s="107"/>
      <c r="C2529" s="107" t="s">
        <v>921</v>
      </c>
      <c r="D2529" s="107"/>
      <c r="E2529" s="107"/>
      <c r="F2529" s="108" t="s">
        <v>1886</v>
      </c>
      <c r="G2529" s="109">
        <v>16138</v>
      </c>
      <c r="H2529" s="110">
        <v>16138</v>
      </c>
    </row>
    <row r="2530" spans="1:8" s="4" customFormat="1" ht="25.5">
      <c r="A2530" s="5"/>
      <c r="B2530" s="5"/>
      <c r="C2530" s="5"/>
      <c r="D2530" s="5" t="s">
        <v>1018</v>
      </c>
      <c r="E2530" s="5"/>
      <c r="F2530" s="13" t="s">
        <v>145</v>
      </c>
      <c r="G2530" s="12">
        <v>0</v>
      </c>
      <c r="H2530" s="111">
        <v>0</v>
      </c>
    </row>
    <row r="2531" spans="1:8" s="4" customFormat="1" ht="25.5">
      <c r="A2531" s="5"/>
      <c r="B2531" s="5"/>
      <c r="C2531" s="5"/>
      <c r="D2531" s="5" t="s">
        <v>1098</v>
      </c>
      <c r="E2531" s="5"/>
      <c r="F2531" s="13" t="s">
        <v>185</v>
      </c>
      <c r="G2531" s="12">
        <v>16003</v>
      </c>
      <c r="H2531" s="111">
        <v>16003</v>
      </c>
    </row>
    <row r="2532" spans="1:8" s="4" customFormat="1" ht="12.75">
      <c r="A2532" s="5"/>
      <c r="B2532" s="5"/>
      <c r="C2532" s="5"/>
      <c r="D2532" s="5" t="s">
        <v>941</v>
      </c>
      <c r="E2532" s="5"/>
      <c r="F2532" s="13" t="s">
        <v>98</v>
      </c>
      <c r="G2532" s="12">
        <v>135</v>
      </c>
      <c r="H2532" s="111">
        <v>135</v>
      </c>
    </row>
    <row r="2533" spans="1:8" s="4" customFormat="1" ht="25.5">
      <c r="A2533" s="107"/>
      <c r="B2533" s="107"/>
      <c r="C2533" s="107" t="s">
        <v>99</v>
      </c>
      <c r="D2533" s="107"/>
      <c r="E2533" s="107"/>
      <c r="F2533" s="108" t="s">
        <v>100</v>
      </c>
      <c r="G2533" s="109">
        <v>19902</v>
      </c>
      <c r="H2533" s="110">
        <v>19902</v>
      </c>
    </row>
    <row r="2534" spans="1:8" s="4" customFormat="1" ht="25.5">
      <c r="A2534" s="5"/>
      <c r="B2534" s="5"/>
      <c r="C2534" s="5"/>
      <c r="D2534" s="5" t="s">
        <v>465</v>
      </c>
      <c r="E2534" s="5"/>
      <c r="F2534" s="13" t="s">
        <v>185</v>
      </c>
      <c r="G2534" s="12">
        <v>19902</v>
      </c>
      <c r="H2534" s="111">
        <v>19902</v>
      </c>
    </row>
    <row r="2535" spans="1:8" s="4" customFormat="1" ht="25.5">
      <c r="A2535" s="107"/>
      <c r="B2535" s="107"/>
      <c r="C2535" s="107" t="s">
        <v>627</v>
      </c>
      <c r="D2535" s="107"/>
      <c r="E2535" s="107"/>
      <c r="F2535" s="108" t="s">
        <v>628</v>
      </c>
      <c r="G2535" s="109">
        <v>1373363.8</v>
      </c>
      <c r="H2535" s="110">
        <v>1372057.4064</v>
      </c>
    </row>
    <row r="2536" spans="1:8" s="4" customFormat="1" ht="25.5">
      <c r="A2536" s="5"/>
      <c r="B2536" s="5"/>
      <c r="C2536" s="5"/>
      <c r="D2536" s="5" t="s">
        <v>878</v>
      </c>
      <c r="E2536" s="5"/>
      <c r="F2536" s="13" t="s">
        <v>151</v>
      </c>
      <c r="G2536" s="12">
        <v>1160631.6000000001</v>
      </c>
      <c r="H2536" s="111">
        <v>1159604.8687</v>
      </c>
    </row>
    <row r="2537" spans="1:8" s="4" customFormat="1" ht="12.75">
      <c r="A2537" s="5"/>
      <c r="B2537" s="5"/>
      <c r="C2537" s="5"/>
      <c r="D2537" s="5" t="s">
        <v>885</v>
      </c>
      <c r="E2537" s="5"/>
      <c r="F2537" s="13" t="s">
        <v>911</v>
      </c>
      <c r="G2537" s="12">
        <v>830</v>
      </c>
      <c r="H2537" s="111">
        <v>830</v>
      </c>
    </row>
    <row r="2538" spans="1:8" s="4" customFormat="1" ht="12.75">
      <c r="A2538" s="5"/>
      <c r="B2538" s="5"/>
      <c r="C2538" s="5"/>
      <c r="D2538" s="5" t="s">
        <v>894</v>
      </c>
      <c r="E2538" s="5"/>
      <c r="F2538" s="13" t="s">
        <v>1073</v>
      </c>
      <c r="G2538" s="12">
        <v>170303</v>
      </c>
      <c r="H2538" s="111">
        <v>170193.71299999999</v>
      </c>
    </row>
    <row r="2539" spans="1:8" s="4" customFormat="1" ht="51">
      <c r="A2539" s="5"/>
      <c r="B2539" s="5"/>
      <c r="C2539" s="5"/>
      <c r="D2539" s="5" t="s">
        <v>904</v>
      </c>
      <c r="E2539" s="5"/>
      <c r="F2539" s="13" t="s">
        <v>935</v>
      </c>
      <c r="G2539" s="12">
        <v>13900.2</v>
      </c>
      <c r="H2539" s="111">
        <v>13900.15</v>
      </c>
    </row>
    <row r="2540" spans="1:8" s="4" customFormat="1" ht="25.5">
      <c r="A2540" s="5"/>
      <c r="B2540" s="5"/>
      <c r="C2540" s="5"/>
      <c r="D2540" s="5" t="s">
        <v>927</v>
      </c>
      <c r="E2540" s="5"/>
      <c r="F2540" s="13" t="s">
        <v>928</v>
      </c>
      <c r="G2540" s="12">
        <v>12554</v>
      </c>
      <c r="H2540" s="111">
        <v>12387.066000000001</v>
      </c>
    </row>
    <row r="2541" spans="1:8" s="4" customFormat="1" ht="38.25">
      <c r="A2541" s="5"/>
      <c r="B2541" s="5"/>
      <c r="C2541" s="5"/>
      <c r="D2541" s="5" t="s">
        <v>929</v>
      </c>
      <c r="E2541" s="5"/>
      <c r="F2541" s="13" t="s">
        <v>930</v>
      </c>
      <c r="G2541" s="12">
        <v>15145</v>
      </c>
      <c r="H2541" s="111">
        <v>15141.608700000001</v>
      </c>
    </row>
    <row r="2542" spans="1:8" s="4" customFormat="1" ht="25.5">
      <c r="A2542" s="107"/>
      <c r="B2542" s="107"/>
      <c r="C2542" s="107" t="s">
        <v>450</v>
      </c>
      <c r="D2542" s="107"/>
      <c r="E2542" s="107"/>
      <c r="F2542" s="108" t="s">
        <v>451</v>
      </c>
      <c r="G2542" s="109">
        <v>313000</v>
      </c>
      <c r="H2542" s="110">
        <v>313000</v>
      </c>
    </row>
    <row r="2543" spans="1:8" s="4" customFormat="1" ht="25.5">
      <c r="A2543" s="5"/>
      <c r="B2543" s="5"/>
      <c r="C2543" s="5"/>
      <c r="D2543" s="5" t="s">
        <v>465</v>
      </c>
      <c r="E2543" s="5"/>
      <c r="F2543" s="13" t="s">
        <v>185</v>
      </c>
      <c r="G2543" s="12">
        <v>313000</v>
      </c>
      <c r="H2543" s="111">
        <v>313000</v>
      </c>
    </row>
    <row r="2544" spans="1:8" s="4" customFormat="1" ht="25.5">
      <c r="A2544" s="107"/>
      <c r="B2544" s="107"/>
      <c r="C2544" s="107" t="s">
        <v>453</v>
      </c>
      <c r="D2544" s="107"/>
      <c r="E2544" s="107"/>
      <c r="F2544" s="108" t="s">
        <v>454</v>
      </c>
      <c r="G2544" s="109">
        <v>342555.6</v>
      </c>
      <c r="H2544" s="110">
        <v>342394.34600000002</v>
      </c>
    </row>
    <row r="2545" spans="1:8" s="4" customFormat="1" ht="38.25">
      <c r="A2545" s="5"/>
      <c r="B2545" s="5"/>
      <c r="C2545" s="5"/>
      <c r="D2545" s="5" t="s">
        <v>878</v>
      </c>
      <c r="E2545" s="5"/>
      <c r="F2545" s="13" t="s">
        <v>152</v>
      </c>
      <c r="G2545" s="12">
        <v>329583.3</v>
      </c>
      <c r="H2545" s="111">
        <v>329508.98800000001</v>
      </c>
    </row>
    <row r="2546" spans="1:8" s="4" customFormat="1" ht="12.75">
      <c r="A2546" s="5"/>
      <c r="B2546" s="5"/>
      <c r="C2546" s="5"/>
      <c r="D2546" s="5" t="s">
        <v>887</v>
      </c>
      <c r="E2546" s="5"/>
      <c r="F2546" s="13" t="s">
        <v>1073</v>
      </c>
      <c r="G2546" s="12">
        <v>12791.2</v>
      </c>
      <c r="H2546" s="111">
        <v>12704.258</v>
      </c>
    </row>
    <row r="2547" spans="1:8" s="4" customFormat="1" ht="51">
      <c r="A2547" s="5"/>
      <c r="B2547" s="5"/>
      <c r="C2547" s="5"/>
      <c r="D2547" s="5" t="s">
        <v>904</v>
      </c>
      <c r="E2547" s="5"/>
      <c r="F2547" s="13" t="s">
        <v>935</v>
      </c>
      <c r="G2547" s="12">
        <v>181.1</v>
      </c>
      <c r="H2547" s="111">
        <v>181.1</v>
      </c>
    </row>
    <row r="2548" spans="1:8" s="4" customFormat="1" ht="12.75">
      <c r="A2548" s="107"/>
      <c r="B2548" s="107"/>
      <c r="C2548" s="107" t="s">
        <v>592</v>
      </c>
      <c r="D2548" s="107"/>
      <c r="E2548" s="107"/>
      <c r="F2548" s="108" t="s">
        <v>593</v>
      </c>
      <c r="G2548" s="109">
        <v>686634</v>
      </c>
      <c r="H2548" s="110">
        <v>686625.03689999995</v>
      </c>
    </row>
    <row r="2549" spans="1:8" s="4" customFormat="1" ht="25.5">
      <c r="A2549" s="5"/>
      <c r="B2549" s="5"/>
      <c r="C2549" s="5"/>
      <c r="D2549" s="5" t="s">
        <v>1038</v>
      </c>
      <c r="E2549" s="5"/>
      <c r="F2549" s="13" t="s">
        <v>153</v>
      </c>
      <c r="G2549" s="12">
        <v>686634</v>
      </c>
      <c r="H2549" s="111">
        <v>686625.03689999995</v>
      </c>
    </row>
    <row r="2550" spans="1:8" s="4" customFormat="1" ht="38.25">
      <c r="A2550" s="107"/>
      <c r="B2550" s="107"/>
      <c r="C2550" s="107" t="s">
        <v>1026</v>
      </c>
      <c r="D2550" s="107"/>
      <c r="E2550" s="107"/>
      <c r="F2550" s="108" t="s">
        <v>1027</v>
      </c>
      <c r="G2550" s="109">
        <v>47763</v>
      </c>
      <c r="H2550" s="110">
        <v>47762.9764</v>
      </c>
    </row>
    <row r="2551" spans="1:8" s="4" customFormat="1" ht="12.75">
      <c r="A2551" s="5"/>
      <c r="B2551" s="5"/>
      <c r="C2551" s="5"/>
      <c r="D2551" s="5" t="s">
        <v>887</v>
      </c>
      <c r="E2551" s="5"/>
      <c r="F2551" s="13" t="s">
        <v>154</v>
      </c>
      <c r="G2551" s="12">
        <v>47763</v>
      </c>
      <c r="H2551" s="111">
        <v>47762.9764</v>
      </c>
    </row>
    <row r="2552" spans="1:8" s="4" customFormat="1" ht="25.5">
      <c r="A2552" s="107"/>
      <c r="B2552" s="107"/>
      <c r="C2552" s="107" t="s">
        <v>155</v>
      </c>
      <c r="D2552" s="107"/>
      <c r="E2552" s="107"/>
      <c r="F2552" s="108" t="s">
        <v>156</v>
      </c>
      <c r="G2552" s="109">
        <v>611356</v>
      </c>
      <c r="H2552" s="110">
        <v>610918.60080000001</v>
      </c>
    </row>
    <row r="2553" spans="1:8" s="4" customFormat="1" ht="38.25">
      <c r="A2553" s="5"/>
      <c r="B2553" s="5"/>
      <c r="C2553" s="5"/>
      <c r="D2553" s="5" t="s">
        <v>878</v>
      </c>
      <c r="E2553" s="5"/>
      <c r="F2553" s="13" t="s">
        <v>157</v>
      </c>
      <c r="G2553" s="12">
        <v>582784</v>
      </c>
      <c r="H2553" s="111">
        <v>582353.49919999996</v>
      </c>
    </row>
    <row r="2554" spans="1:8" s="4" customFormat="1" ht="25.5">
      <c r="A2554" s="5"/>
      <c r="B2554" s="5"/>
      <c r="C2554" s="5"/>
      <c r="D2554" s="5" t="s">
        <v>885</v>
      </c>
      <c r="E2554" s="5"/>
      <c r="F2554" s="13" t="s">
        <v>2120</v>
      </c>
      <c r="G2554" s="12">
        <v>3972</v>
      </c>
      <c r="H2554" s="111">
        <v>3971.9810000000002</v>
      </c>
    </row>
    <row r="2555" spans="1:8" s="4" customFormat="1" ht="25.5">
      <c r="A2555" s="5"/>
      <c r="B2555" s="5"/>
      <c r="C2555" s="5"/>
      <c r="D2555" s="5" t="s">
        <v>876</v>
      </c>
      <c r="E2555" s="5"/>
      <c r="F2555" s="13" t="s">
        <v>900</v>
      </c>
      <c r="G2555" s="12">
        <v>24600</v>
      </c>
      <c r="H2555" s="111">
        <v>24593.120599999998</v>
      </c>
    </row>
    <row r="2556" spans="1:8" s="4" customFormat="1" ht="25.5">
      <c r="A2556" s="107"/>
      <c r="B2556" s="107"/>
      <c r="C2556" s="107" t="s">
        <v>1094</v>
      </c>
      <c r="D2556" s="107"/>
      <c r="E2556" s="107"/>
      <c r="F2556" s="108" t="s">
        <v>1095</v>
      </c>
      <c r="G2556" s="109">
        <v>968380</v>
      </c>
      <c r="H2556" s="110">
        <v>968380</v>
      </c>
    </row>
    <row r="2557" spans="1:8" s="4" customFormat="1" ht="25.5">
      <c r="A2557" s="5"/>
      <c r="B2557" s="5"/>
      <c r="C2557" s="5"/>
      <c r="D2557" s="5" t="s">
        <v>969</v>
      </c>
      <c r="E2557" s="5"/>
      <c r="F2557" s="13" t="s">
        <v>187</v>
      </c>
      <c r="G2557" s="12">
        <v>440754</v>
      </c>
      <c r="H2557" s="111">
        <v>440754</v>
      </c>
    </row>
    <row r="2558" spans="1:8" s="4" customFormat="1" ht="38.25">
      <c r="A2558" s="5"/>
      <c r="B2558" s="5"/>
      <c r="C2558" s="5"/>
      <c r="D2558" s="5" t="s">
        <v>545</v>
      </c>
      <c r="E2558" s="5"/>
      <c r="F2558" s="13" t="s">
        <v>2121</v>
      </c>
      <c r="G2558" s="12">
        <v>527626</v>
      </c>
      <c r="H2558" s="111">
        <v>527626</v>
      </c>
    </row>
    <row r="2559" spans="1:8" s="4" customFormat="1" ht="25.5">
      <c r="A2559" s="107"/>
      <c r="B2559" s="107"/>
      <c r="C2559" s="107" t="s">
        <v>1084</v>
      </c>
      <c r="D2559" s="107"/>
      <c r="E2559" s="107"/>
      <c r="F2559" s="108" t="s">
        <v>1085</v>
      </c>
      <c r="G2559" s="109">
        <v>15000</v>
      </c>
      <c r="H2559" s="110">
        <v>15000</v>
      </c>
    </row>
    <row r="2560" spans="1:8" s="4" customFormat="1" ht="25.5">
      <c r="A2560" s="5"/>
      <c r="B2560" s="5"/>
      <c r="C2560" s="5"/>
      <c r="D2560" s="5" t="s">
        <v>1093</v>
      </c>
      <c r="E2560" s="5"/>
      <c r="F2560" s="13" t="s">
        <v>2122</v>
      </c>
      <c r="G2560" s="12">
        <v>15000</v>
      </c>
      <c r="H2560" s="111">
        <v>15000</v>
      </c>
    </row>
    <row r="2561" spans="1:8" s="4" customFormat="1" ht="25.5">
      <c r="A2561" s="107"/>
      <c r="B2561" s="107"/>
      <c r="C2561" s="107" t="s">
        <v>230</v>
      </c>
      <c r="D2561" s="107"/>
      <c r="E2561" s="107"/>
      <c r="F2561" s="108" t="s">
        <v>231</v>
      </c>
      <c r="G2561" s="109">
        <v>57670066</v>
      </c>
      <c r="H2561" s="110">
        <v>57602014.629799999</v>
      </c>
    </row>
    <row r="2562" spans="1:8" s="4" customFormat="1" ht="25.5">
      <c r="A2562" s="5"/>
      <c r="B2562" s="5"/>
      <c r="C2562" s="5"/>
      <c r="D2562" s="5" t="s">
        <v>878</v>
      </c>
      <c r="E2562" s="5"/>
      <c r="F2562" s="13" t="s">
        <v>158</v>
      </c>
      <c r="G2562" s="12">
        <v>612819</v>
      </c>
      <c r="H2562" s="111">
        <v>545167.69480000006</v>
      </c>
    </row>
    <row r="2563" spans="1:8" s="4" customFormat="1" ht="25.5">
      <c r="A2563" s="5"/>
      <c r="B2563" s="5"/>
      <c r="C2563" s="5"/>
      <c r="D2563" s="5" t="s">
        <v>956</v>
      </c>
      <c r="E2563" s="5"/>
      <c r="F2563" s="13" t="s">
        <v>2123</v>
      </c>
      <c r="G2563" s="12">
        <v>51253</v>
      </c>
      <c r="H2563" s="111">
        <v>50852.974999999999</v>
      </c>
    </row>
    <row r="2564" spans="1:8" s="4" customFormat="1" ht="25.5">
      <c r="A2564" s="5"/>
      <c r="B2564" s="5"/>
      <c r="C2564" s="5"/>
      <c r="D2564" s="5" t="s">
        <v>990</v>
      </c>
      <c r="E2564" s="5"/>
      <c r="F2564" s="13" t="s">
        <v>2124</v>
      </c>
      <c r="G2564" s="12">
        <v>57000000</v>
      </c>
      <c r="H2564" s="111">
        <v>57000000</v>
      </c>
    </row>
    <row r="2565" spans="1:8" s="4" customFormat="1" ht="25.5">
      <c r="A2565" s="5"/>
      <c r="B2565" s="5"/>
      <c r="C2565" s="5"/>
      <c r="D2565" s="5" t="s">
        <v>876</v>
      </c>
      <c r="E2565" s="5"/>
      <c r="F2565" s="13" t="s">
        <v>900</v>
      </c>
      <c r="G2565" s="12">
        <v>5994</v>
      </c>
      <c r="H2565" s="111">
        <v>5993.96</v>
      </c>
    </row>
    <row r="2566" spans="1:8" s="4" customFormat="1" ht="12.75">
      <c r="A2566" s="107"/>
      <c r="B2566" s="107"/>
      <c r="C2566" s="107" t="s">
        <v>950</v>
      </c>
      <c r="D2566" s="107"/>
      <c r="E2566" s="107"/>
      <c r="F2566" s="108" t="s">
        <v>951</v>
      </c>
      <c r="G2566" s="109">
        <v>12123891</v>
      </c>
      <c r="H2566" s="110">
        <v>11640802.1382</v>
      </c>
    </row>
    <row r="2567" spans="1:8" s="4" customFormat="1" ht="25.5">
      <c r="A2567" s="5"/>
      <c r="B2567" s="5"/>
      <c r="C2567" s="5"/>
      <c r="D2567" s="5" t="s">
        <v>966</v>
      </c>
      <c r="E2567" s="5"/>
      <c r="F2567" s="13" t="s">
        <v>159</v>
      </c>
      <c r="G2567" s="12">
        <v>9919998</v>
      </c>
      <c r="H2567" s="111">
        <v>9436909.1381999999</v>
      </c>
    </row>
    <row r="2568" spans="1:8" s="4" customFormat="1" ht="12.75">
      <c r="A2568" s="5"/>
      <c r="B2568" s="5"/>
      <c r="C2568" s="5"/>
      <c r="D2568" s="5" t="s">
        <v>1098</v>
      </c>
      <c r="E2568" s="5"/>
      <c r="F2568" s="13" t="s">
        <v>2125</v>
      </c>
      <c r="G2568" s="12">
        <v>1203893</v>
      </c>
      <c r="H2568" s="111">
        <v>1203893</v>
      </c>
    </row>
    <row r="2569" spans="1:8" s="4" customFormat="1" ht="25.5">
      <c r="A2569" s="5"/>
      <c r="B2569" s="5"/>
      <c r="C2569" s="5"/>
      <c r="D2569" s="5" t="s">
        <v>1041</v>
      </c>
      <c r="E2569" s="5"/>
      <c r="F2569" s="13" t="s">
        <v>188</v>
      </c>
      <c r="G2569" s="12">
        <v>1000000</v>
      </c>
      <c r="H2569" s="111">
        <v>1000000</v>
      </c>
    </row>
    <row r="2570" spans="1:8" s="4" customFormat="1" ht="12.75">
      <c r="A2570" s="107"/>
      <c r="B2570" s="107"/>
      <c r="C2570" s="107" t="s">
        <v>2126</v>
      </c>
      <c r="D2570" s="107"/>
      <c r="E2570" s="107"/>
      <c r="F2570" s="108" t="s">
        <v>2127</v>
      </c>
      <c r="G2570" s="109">
        <v>475361</v>
      </c>
      <c r="H2570" s="110">
        <v>469164.0808</v>
      </c>
    </row>
    <row r="2571" spans="1:8" s="4" customFormat="1" ht="25.5">
      <c r="A2571" s="5"/>
      <c r="B2571" s="5"/>
      <c r="C2571" s="5"/>
      <c r="D2571" s="5" t="s">
        <v>878</v>
      </c>
      <c r="E2571" s="5"/>
      <c r="F2571" s="13" t="s">
        <v>2128</v>
      </c>
      <c r="G2571" s="12">
        <v>233455</v>
      </c>
      <c r="H2571" s="111">
        <v>233213.7672</v>
      </c>
    </row>
    <row r="2572" spans="1:8" s="4" customFormat="1" ht="25.5">
      <c r="A2572" s="5"/>
      <c r="B2572" s="5"/>
      <c r="C2572" s="5"/>
      <c r="D2572" s="5" t="s">
        <v>885</v>
      </c>
      <c r="E2572" s="5"/>
      <c r="F2572" s="13" t="s">
        <v>2129</v>
      </c>
      <c r="G2572" s="12">
        <v>49821</v>
      </c>
      <c r="H2572" s="111">
        <v>45521.186999999998</v>
      </c>
    </row>
    <row r="2573" spans="1:8" s="4" customFormat="1" ht="51">
      <c r="A2573" s="5"/>
      <c r="B2573" s="5"/>
      <c r="C2573" s="5"/>
      <c r="D2573" s="5" t="s">
        <v>899</v>
      </c>
      <c r="E2573" s="5"/>
      <c r="F2573" s="13" t="s">
        <v>2130</v>
      </c>
      <c r="G2573" s="12">
        <v>189695</v>
      </c>
      <c r="H2573" s="111">
        <v>189381.61660000001</v>
      </c>
    </row>
    <row r="2574" spans="1:8" s="4" customFormat="1" ht="25.5">
      <c r="A2574" s="5"/>
      <c r="B2574" s="5"/>
      <c r="C2574" s="5"/>
      <c r="D2574" s="5"/>
      <c r="E2574" s="5" t="s">
        <v>933</v>
      </c>
      <c r="F2574" s="13" t="s">
        <v>2131</v>
      </c>
      <c r="G2574" s="12">
        <v>49537</v>
      </c>
      <c r="H2574" s="111">
        <v>49226.932000000001</v>
      </c>
    </row>
    <row r="2575" spans="1:8" s="4" customFormat="1" ht="25.5">
      <c r="A2575" s="5"/>
      <c r="B2575" s="5"/>
      <c r="C2575" s="5"/>
      <c r="D2575" s="5"/>
      <c r="E2575" s="5" t="s">
        <v>876</v>
      </c>
      <c r="F2575" s="13" t="s">
        <v>2132</v>
      </c>
      <c r="G2575" s="12">
        <v>58393</v>
      </c>
      <c r="H2575" s="111">
        <v>58389.811699999998</v>
      </c>
    </row>
    <row r="2576" spans="1:8" s="4" customFormat="1" ht="25.5">
      <c r="A2576" s="5"/>
      <c r="B2576" s="5"/>
      <c r="C2576" s="5"/>
      <c r="D2576" s="5"/>
      <c r="E2576" s="5" t="s">
        <v>896</v>
      </c>
      <c r="F2576" s="13" t="s">
        <v>352</v>
      </c>
      <c r="G2576" s="12">
        <v>81765</v>
      </c>
      <c r="H2576" s="111">
        <v>81764.873000000007</v>
      </c>
    </row>
    <row r="2577" spans="1:8" s="4" customFormat="1" ht="25.5">
      <c r="A2577" s="5"/>
      <c r="B2577" s="5"/>
      <c r="C2577" s="5"/>
      <c r="D2577" s="5" t="s">
        <v>876</v>
      </c>
      <c r="E2577" s="5"/>
      <c r="F2577" s="13" t="s">
        <v>900</v>
      </c>
      <c r="G2577" s="12">
        <v>2390</v>
      </c>
      <c r="H2577" s="111">
        <v>1047.51</v>
      </c>
    </row>
    <row r="2578" spans="1:8" s="4" customFormat="1" ht="12.75">
      <c r="A2578" s="103" t="s">
        <v>1177</v>
      </c>
      <c r="B2578" s="103"/>
      <c r="C2578" s="103"/>
      <c r="D2578" s="103"/>
      <c r="E2578" s="103"/>
      <c r="F2578" s="104" t="s">
        <v>160</v>
      </c>
      <c r="G2578" s="105">
        <v>123289418</v>
      </c>
      <c r="H2578" s="106">
        <v>121675247.4994</v>
      </c>
    </row>
    <row r="2579" spans="1:8" s="4" customFormat="1" ht="12.75">
      <c r="A2579" s="103"/>
      <c r="B2579" s="103" t="s">
        <v>1159</v>
      </c>
      <c r="C2579" s="103"/>
      <c r="D2579" s="103"/>
      <c r="E2579" s="103"/>
      <c r="F2579" s="104" t="s">
        <v>160</v>
      </c>
      <c r="G2579" s="105">
        <v>123289418</v>
      </c>
      <c r="H2579" s="106">
        <v>121675247.4994</v>
      </c>
    </row>
    <row r="2580" spans="1:8" s="4" customFormat="1" ht="12.75">
      <c r="A2580" s="107"/>
      <c r="B2580" s="107"/>
      <c r="C2580" s="107" t="s">
        <v>960</v>
      </c>
      <c r="D2580" s="107"/>
      <c r="E2580" s="107"/>
      <c r="F2580" s="108" t="s">
        <v>961</v>
      </c>
      <c r="G2580" s="109">
        <v>122458241</v>
      </c>
      <c r="H2580" s="110">
        <v>120853924.23639999</v>
      </c>
    </row>
    <row r="2581" spans="1:8" s="4" customFormat="1" ht="12.75">
      <c r="A2581" s="5"/>
      <c r="B2581" s="5"/>
      <c r="C2581" s="5"/>
      <c r="D2581" s="5" t="s">
        <v>1041</v>
      </c>
      <c r="E2581" s="5"/>
      <c r="F2581" s="13" t="s">
        <v>161</v>
      </c>
      <c r="G2581" s="12">
        <v>122458241</v>
      </c>
      <c r="H2581" s="111">
        <v>120853924.23639999</v>
      </c>
    </row>
    <row r="2582" spans="1:8" s="4" customFormat="1" ht="12.75">
      <c r="A2582" s="5"/>
      <c r="B2582" s="5"/>
      <c r="C2582" s="5"/>
      <c r="D2582" s="5"/>
      <c r="E2582" s="5" t="s">
        <v>933</v>
      </c>
      <c r="F2582" s="13" t="s">
        <v>162</v>
      </c>
      <c r="G2582" s="12">
        <v>122458241</v>
      </c>
      <c r="H2582" s="111">
        <v>120853924.23639999</v>
      </c>
    </row>
    <row r="2583" spans="1:8" s="4" customFormat="1" ht="12.75">
      <c r="A2583" s="107"/>
      <c r="B2583" s="107"/>
      <c r="C2583" s="107" t="s">
        <v>1008</v>
      </c>
      <c r="D2583" s="107"/>
      <c r="E2583" s="107"/>
      <c r="F2583" s="108" t="s">
        <v>1009</v>
      </c>
      <c r="G2583" s="109">
        <v>25177</v>
      </c>
      <c r="H2583" s="110">
        <v>15323.263000000001</v>
      </c>
    </row>
    <row r="2584" spans="1:8" s="4" customFormat="1" ht="12.75">
      <c r="A2584" s="5"/>
      <c r="B2584" s="5"/>
      <c r="C2584" s="5"/>
      <c r="D2584" s="5" t="s">
        <v>899</v>
      </c>
      <c r="E2584" s="5"/>
      <c r="F2584" s="13" t="s">
        <v>163</v>
      </c>
      <c r="G2584" s="12">
        <v>25177</v>
      </c>
      <c r="H2584" s="111">
        <v>15323.263000000001</v>
      </c>
    </row>
    <row r="2585" spans="1:8" s="4" customFormat="1" ht="12.75">
      <c r="A2585" s="5"/>
      <c r="B2585" s="5"/>
      <c r="C2585" s="5"/>
      <c r="D2585" s="5"/>
      <c r="E2585" s="5" t="s">
        <v>933</v>
      </c>
      <c r="F2585" s="13" t="s">
        <v>164</v>
      </c>
      <c r="G2585" s="12">
        <v>25177</v>
      </c>
      <c r="H2585" s="111">
        <v>15323.263000000001</v>
      </c>
    </row>
    <row r="2586" spans="1:8" s="4" customFormat="1" ht="25.5">
      <c r="A2586" s="107"/>
      <c r="B2586" s="107"/>
      <c r="C2586" s="107" t="s">
        <v>1015</v>
      </c>
      <c r="D2586" s="107"/>
      <c r="E2586" s="107"/>
      <c r="F2586" s="108" t="s">
        <v>1016</v>
      </c>
      <c r="G2586" s="109">
        <v>806000</v>
      </c>
      <c r="H2586" s="110">
        <v>806000</v>
      </c>
    </row>
    <row r="2587" spans="1:8" s="4" customFormat="1" ht="12.75">
      <c r="A2587" s="5"/>
      <c r="B2587" s="5"/>
      <c r="C2587" s="5"/>
      <c r="D2587" s="5" t="s">
        <v>889</v>
      </c>
      <c r="E2587" s="5"/>
      <c r="F2587" s="13" t="s">
        <v>163</v>
      </c>
      <c r="G2587" s="12">
        <v>806000</v>
      </c>
      <c r="H2587" s="111">
        <v>806000</v>
      </c>
    </row>
    <row r="2588" spans="1:8" s="4" customFormat="1" ht="12.75">
      <c r="A2588" s="5"/>
      <c r="B2588" s="5"/>
      <c r="C2588" s="5"/>
      <c r="D2588" s="5"/>
      <c r="E2588" s="5" t="s">
        <v>933</v>
      </c>
      <c r="F2588" s="13" t="s">
        <v>164</v>
      </c>
      <c r="G2588" s="12">
        <v>806000</v>
      </c>
      <c r="H2588" s="111">
        <v>806000</v>
      </c>
    </row>
    <row r="2589" spans="1:8" s="4" customFormat="1" ht="12.75">
      <c r="A2589" s="103" t="s">
        <v>1178</v>
      </c>
      <c r="B2589" s="103"/>
      <c r="C2589" s="103"/>
      <c r="D2589" s="103"/>
      <c r="E2589" s="103"/>
      <c r="F2589" s="104" t="s">
        <v>189</v>
      </c>
      <c r="G2589" s="105">
        <v>275296412</v>
      </c>
      <c r="H2589" s="106">
        <v>275082642.47119999</v>
      </c>
    </row>
    <row r="2590" spans="1:8" s="4" customFormat="1" ht="12.75">
      <c r="A2590" s="103"/>
      <c r="B2590" s="103" t="s">
        <v>1159</v>
      </c>
      <c r="C2590" s="103"/>
      <c r="D2590" s="103"/>
      <c r="E2590" s="103"/>
      <c r="F2590" s="104" t="s">
        <v>189</v>
      </c>
      <c r="G2590" s="105">
        <v>275296412</v>
      </c>
      <c r="H2590" s="106">
        <v>275082642.47119999</v>
      </c>
    </row>
    <row r="2591" spans="1:8" s="4" customFormat="1" ht="12.75">
      <c r="A2591" s="107"/>
      <c r="B2591" s="107"/>
      <c r="C2591" s="107" t="s">
        <v>960</v>
      </c>
      <c r="D2591" s="107"/>
      <c r="E2591" s="107"/>
      <c r="F2591" s="108" t="s">
        <v>961</v>
      </c>
      <c r="G2591" s="109">
        <v>275273527</v>
      </c>
      <c r="H2591" s="110">
        <v>275060360.1832</v>
      </c>
    </row>
    <row r="2592" spans="1:8" s="4" customFormat="1" ht="12.75">
      <c r="A2592" s="5"/>
      <c r="B2592" s="5"/>
      <c r="C2592" s="5"/>
      <c r="D2592" s="5" t="s">
        <v>956</v>
      </c>
      <c r="E2592" s="5"/>
      <c r="F2592" s="13" t="s">
        <v>190</v>
      </c>
      <c r="G2592" s="12">
        <v>275273527</v>
      </c>
      <c r="H2592" s="111">
        <v>275060360.1832</v>
      </c>
    </row>
    <row r="2593" spans="1:8" s="4" customFormat="1" ht="12.75">
      <c r="A2593" s="107"/>
      <c r="B2593" s="107"/>
      <c r="C2593" s="107" t="s">
        <v>1008</v>
      </c>
      <c r="D2593" s="107"/>
      <c r="E2593" s="107"/>
      <c r="F2593" s="108" t="s">
        <v>1009</v>
      </c>
      <c r="G2593" s="109">
        <v>22885</v>
      </c>
      <c r="H2593" s="110">
        <v>22282.288</v>
      </c>
    </row>
    <row r="2594" spans="1:8" s="4" customFormat="1" ht="12.75">
      <c r="A2594" s="5"/>
      <c r="B2594" s="5"/>
      <c r="C2594" s="5"/>
      <c r="D2594" s="5" t="s">
        <v>966</v>
      </c>
      <c r="E2594" s="5"/>
      <c r="F2594" s="13" t="s">
        <v>2133</v>
      </c>
      <c r="G2594" s="12">
        <v>22885</v>
      </c>
      <c r="H2594" s="111">
        <v>22282.288</v>
      </c>
    </row>
    <row r="2595" spans="1:8" s="4" customFormat="1" ht="12.75">
      <c r="A2595" s="5"/>
      <c r="B2595" s="5"/>
      <c r="C2595" s="5"/>
      <c r="D2595" s="5"/>
      <c r="E2595" s="5" t="s">
        <v>981</v>
      </c>
      <c r="F2595" s="13" t="s">
        <v>2134</v>
      </c>
      <c r="G2595" s="12">
        <v>22885</v>
      </c>
      <c r="H2595" s="111">
        <v>22282.288</v>
      </c>
    </row>
    <row r="2596" spans="1:8" s="4" customFormat="1" ht="12.75">
      <c r="A2596" s="5"/>
      <c r="B2596" s="5"/>
      <c r="C2596" s="5"/>
      <c r="D2596" s="5"/>
      <c r="E2596" s="5"/>
      <c r="H2596" s="8"/>
    </row>
    <row r="2597" spans="1:8" s="4" customFormat="1" ht="12.75">
      <c r="A2597" s="5"/>
      <c r="B2597" s="5"/>
      <c r="C2597" s="5"/>
      <c r="D2597" s="5"/>
      <c r="E2597" s="5"/>
      <c r="H2597" s="8"/>
    </row>
    <row r="2598" spans="1:8" s="4" customFormat="1" ht="12.75">
      <c r="A2598" s="5"/>
      <c r="B2598" s="5"/>
      <c r="C2598" s="5"/>
      <c r="D2598" s="5"/>
      <c r="E2598" s="5"/>
      <c r="H2598" s="8"/>
    </row>
    <row r="2599" spans="1:8" ht="12">
      <c r="A2599" s="6"/>
      <c r="B2599" s="112"/>
      <c r="C2599" s="112"/>
      <c r="D2599" s="112"/>
      <c r="E2599" s="112"/>
      <c r="F2599" s="113"/>
      <c r="G2599" s="113"/>
    </row>
  </sheetData>
  <autoFilter ref="C1:C2599"/>
  <mergeCells count="7">
    <mergeCell ref="A10:E10"/>
    <mergeCell ref="A3:H3"/>
    <mergeCell ref="A4:H4"/>
    <mergeCell ref="A8:E9"/>
    <mergeCell ref="F8:F9"/>
    <mergeCell ref="G8:G9"/>
    <mergeCell ref="H8:H9"/>
  </mergeCells>
  <printOptions horizontalCentered="1"/>
  <pageMargins left="0.24" right="0.36" top="0.61" bottom="0.38" header="0.27" footer="0.25"/>
  <pageSetup paperSize="9" scale="77" fitToHeight="0" orientation="portrait" r:id="rId1"/>
  <headerFooter alignWithMargins="0">
    <oddFooter>&amp;R&amp;8&amp;P</oddFooter>
  </headerFooter>
  <rowBreaks count="1" manualBreakCount="1">
    <brk id="2598" max="9"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L21"/>
  <sheetViews>
    <sheetView workbookViewId="0">
      <selection activeCell="C12" sqref="C12"/>
    </sheetView>
  </sheetViews>
  <sheetFormatPr defaultRowHeight="15"/>
  <cols>
    <col min="1" max="1" width="17.28515625" style="196" customWidth="1"/>
    <col min="2" max="2" width="18.85546875" style="196" customWidth="1"/>
    <col min="3" max="3" width="18.42578125" style="196" customWidth="1"/>
    <col min="4" max="5" width="9.140625" style="196"/>
    <col min="6" max="6" width="22.7109375" style="196" customWidth="1"/>
    <col min="7" max="7" width="12.140625" style="196" customWidth="1"/>
    <col min="8" max="10" width="9.140625" style="196"/>
    <col min="11" max="11" width="11.5703125" style="196" customWidth="1"/>
    <col min="12" max="12" width="20.42578125" style="196" customWidth="1"/>
    <col min="13" max="16384" width="9.140625" style="196"/>
  </cols>
  <sheetData>
    <row r="3" spans="1:12">
      <c r="B3" s="196" t="s">
        <v>2585</v>
      </c>
    </row>
    <row r="4" spans="1:12">
      <c r="A4" s="196" t="s">
        <v>2135</v>
      </c>
      <c r="B4" s="196" t="s">
        <v>2586</v>
      </c>
      <c r="C4" s="196" t="s">
        <v>2587</v>
      </c>
      <c r="D4" s="239" t="s">
        <v>2588</v>
      </c>
      <c r="F4" s="350" t="s">
        <v>2589</v>
      </c>
      <c r="G4" s="351">
        <v>51495041.4947</v>
      </c>
    </row>
    <row r="5" spans="1:12">
      <c r="A5" s="352" t="s">
        <v>2197</v>
      </c>
      <c r="B5" s="353">
        <v>11417929.776458263</v>
      </c>
      <c r="C5" s="353">
        <v>1642972.43854</v>
      </c>
      <c r="D5" s="354">
        <v>0.26</v>
      </c>
      <c r="F5" s="355" t="s">
        <v>2197</v>
      </c>
      <c r="G5" s="356">
        <f>G4*0.26</f>
        <v>13388710.788622001</v>
      </c>
    </row>
    <row r="6" spans="1:12">
      <c r="A6" s="352" t="s">
        <v>2195</v>
      </c>
      <c r="B6" s="353">
        <v>1014904.8736949103</v>
      </c>
      <c r="C6" s="353">
        <v>2122887.60488</v>
      </c>
      <c r="D6" s="354">
        <v>0.02</v>
      </c>
      <c r="F6" s="355" t="s">
        <v>2195</v>
      </c>
      <c r="G6" s="356">
        <f>G4*0.02</f>
        <v>1029900.829894</v>
      </c>
    </row>
    <row r="7" spans="1:12">
      <c r="A7" s="352" t="s">
        <v>1822</v>
      </c>
      <c r="B7" s="353">
        <v>495911.27028682537</v>
      </c>
      <c r="C7" s="353"/>
      <c r="D7" s="354">
        <v>0.01</v>
      </c>
      <c r="F7" s="355" t="s">
        <v>1822</v>
      </c>
      <c r="G7" s="356">
        <f>G4*0.01</f>
        <v>514950.41494699998</v>
      </c>
    </row>
    <row r="8" spans="1:12">
      <c r="A8" s="352" t="s">
        <v>2224</v>
      </c>
      <c r="B8" s="353">
        <v>8614984.4474299997</v>
      </c>
      <c r="C8" s="353"/>
      <c r="D8" s="354">
        <v>0.2</v>
      </c>
      <c r="F8" s="355" t="s">
        <v>2224</v>
      </c>
      <c r="G8" s="356">
        <f>G4*0.2</f>
        <v>10299008.298940001</v>
      </c>
    </row>
    <row r="9" spans="1:12">
      <c r="A9" s="352" t="s">
        <v>2214</v>
      </c>
      <c r="B9" s="353">
        <v>14624509.211789997</v>
      </c>
      <c r="C9" s="353"/>
      <c r="D9" s="1540">
        <v>0.51</v>
      </c>
      <c r="F9" s="1541" t="s">
        <v>2216</v>
      </c>
      <c r="G9" s="1542">
        <f>G4*0.51</f>
        <v>26262471.162296999</v>
      </c>
    </row>
    <row r="10" spans="1:12">
      <c r="A10" s="352" t="s">
        <v>2216</v>
      </c>
      <c r="B10" s="353">
        <v>7887934.5160999997</v>
      </c>
      <c r="C10" s="353"/>
      <c r="D10" s="1540"/>
      <c r="F10" s="1541"/>
      <c r="G10" s="1543"/>
    </row>
    <row r="11" spans="1:12">
      <c r="A11" s="352" t="s">
        <v>2590</v>
      </c>
      <c r="B11" s="353"/>
      <c r="C11" s="353">
        <v>6270.52</v>
      </c>
      <c r="L11" s="222"/>
    </row>
    <row r="12" spans="1:12">
      <c r="A12" s="352" t="s">
        <v>2136</v>
      </c>
      <c r="B12" s="353">
        <v>44056174.095759988</v>
      </c>
      <c r="C12" s="353">
        <v>3772130.56342</v>
      </c>
      <c r="L12" s="353"/>
    </row>
    <row r="14" spans="1:12">
      <c r="A14" s="239" t="s">
        <v>2136</v>
      </c>
      <c r="B14" s="239" t="s">
        <v>2591</v>
      </c>
      <c r="C14" s="239" t="s">
        <v>2592</v>
      </c>
    </row>
    <row r="15" spans="1:12">
      <c r="A15" s="357">
        <f>GETPIVOTDATA("Сумма по полю мб",$A$3)+GETPIVOTDATA("Сумма по полю рб",$A$3)</f>
        <v>47828304.659179986</v>
      </c>
      <c r="B15" s="201">
        <f>GETPIVOTDATA("Сумма по полю мб",$A$3)*100/A15</f>
        <v>92.11318362567971</v>
      </c>
      <c r="C15" s="201">
        <f>GETPIVOTDATA("Сумма по полю рб",$A$3)*100/A15</f>
        <v>7.8868163743202873</v>
      </c>
    </row>
    <row r="17" spans="2:2">
      <c r="B17" s="358"/>
    </row>
    <row r="18" spans="2:2">
      <c r="B18" s="358"/>
    </row>
    <row r="19" spans="2:2">
      <c r="B19" s="358"/>
    </row>
    <row r="20" spans="2:2">
      <c r="B20" s="358"/>
    </row>
    <row r="21" spans="2:2">
      <c r="B21" s="358"/>
    </row>
  </sheetData>
  <mergeCells count="3">
    <mergeCell ref="D9:D10"/>
    <mergeCell ref="F9:F10"/>
    <mergeCell ref="G9:G10"/>
  </mergeCell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13"/>
  <sheetViews>
    <sheetView showGridLines="0" topLeftCell="C40" zoomScale="85" zoomScaleNormal="85" workbookViewId="0">
      <selection activeCell="I53" sqref="I53"/>
    </sheetView>
  </sheetViews>
  <sheetFormatPr defaultRowHeight="12.75"/>
  <cols>
    <col min="1" max="1" width="7.28515625" style="116" customWidth="1"/>
    <col min="2" max="2" width="30.5703125" style="116" customWidth="1"/>
    <col min="3" max="3" width="14.28515625" style="116" customWidth="1"/>
    <col min="4" max="4" width="15.7109375" style="116" customWidth="1"/>
    <col min="5" max="5" width="19.28515625" style="116" customWidth="1"/>
    <col min="6" max="6" width="24.140625" style="116" customWidth="1"/>
    <col min="7" max="7" width="14.85546875" style="116" customWidth="1"/>
    <col min="8" max="8" width="13.85546875" style="116" customWidth="1"/>
    <col min="9" max="9" width="14.85546875" style="699" customWidth="1"/>
    <col min="10" max="10" width="15.28515625" style="116" customWidth="1"/>
    <col min="11" max="11" width="12.28515625" style="700" hidden="1" customWidth="1"/>
    <col min="12" max="12" width="13.140625" style="116" hidden="1" customWidth="1"/>
    <col min="13" max="13" width="14.42578125" style="116" hidden="1" customWidth="1"/>
    <col min="14" max="14" width="14" style="116" hidden="1" customWidth="1"/>
    <col min="15" max="15" width="12.5703125" style="116" hidden="1" customWidth="1"/>
    <col min="16" max="16" width="12.42578125" style="116" hidden="1" customWidth="1"/>
    <col min="17" max="17" width="14.28515625" style="116" hidden="1" customWidth="1"/>
    <col min="18" max="18" width="12.28515625" style="116" hidden="1" customWidth="1"/>
    <col min="19" max="19" width="10.7109375" style="116" hidden="1" customWidth="1"/>
    <col min="20" max="20" width="14.42578125" style="116" hidden="1" customWidth="1"/>
    <col min="21" max="21" width="19.28515625" style="116" customWidth="1"/>
    <col min="22" max="22" width="11.140625" style="116" customWidth="1"/>
    <col min="23" max="23" width="13.7109375" style="116" customWidth="1"/>
    <col min="24" max="24" width="17.42578125" style="116" customWidth="1"/>
    <col min="25" max="25" width="10.28515625" style="116" customWidth="1"/>
    <col min="26" max="26" width="17.28515625" style="116" customWidth="1"/>
    <col min="27" max="27" width="14.85546875" style="116" customWidth="1"/>
    <col min="28" max="28" width="10.5703125" style="116" customWidth="1"/>
    <col min="29" max="29" width="11.7109375" style="116" customWidth="1"/>
    <col min="30" max="30" width="14.5703125" style="700" customWidth="1"/>
    <col min="31" max="31" width="14.42578125" style="116" customWidth="1"/>
    <col min="32" max="32" width="13.7109375" style="116" customWidth="1"/>
    <col min="33" max="33" width="16.28515625" style="116" customWidth="1"/>
    <col min="34" max="34" width="13.5703125" style="116" customWidth="1"/>
    <col min="35" max="35" width="18.85546875" style="116" customWidth="1"/>
    <col min="36" max="36" width="14.85546875" style="116" customWidth="1"/>
    <col min="37" max="37" width="14.140625" style="116" customWidth="1"/>
    <col min="38" max="38" width="16" style="116" customWidth="1"/>
    <col min="39" max="39" width="17.140625" style="116" customWidth="1"/>
    <col min="40" max="40" width="14.7109375" style="116" customWidth="1"/>
    <col min="41" max="41" width="14.28515625" style="700" customWidth="1"/>
    <col min="42" max="42" width="14.85546875" style="700" customWidth="1"/>
    <col min="43" max="256" width="9.140625" style="116"/>
    <col min="257" max="257" width="7.28515625" style="116" customWidth="1"/>
    <col min="258" max="258" width="30.5703125" style="116" customWidth="1"/>
    <col min="259" max="259" width="14.28515625" style="116" customWidth="1"/>
    <col min="260" max="260" width="15.7109375" style="116" customWidth="1"/>
    <col min="261" max="261" width="19.28515625" style="116" customWidth="1"/>
    <col min="262" max="262" width="24.140625" style="116" customWidth="1"/>
    <col min="263" max="263" width="14.85546875" style="116" customWidth="1"/>
    <col min="264" max="264" width="13.85546875" style="116" customWidth="1"/>
    <col min="265" max="265" width="14.85546875" style="116" customWidth="1"/>
    <col min="266" max="266" width="15.28515625" style="116" customWidth="1"/>
    <col min="267" max="267" width="12.28515625" style="116" customWidth="1"/>
    <col min="268" max="268" width="13.140625" style="116" customWidth="1"/>
    <col min="269" max="269" width="14.42578125" style="116" customWidth="1"/>
    <col min="270" max="270" width="14" style="116" customWidth="1"/>
    <col min="271" max="271" width="12.5703125" style="116" customWidth="1"/>
    <col min="272" max="272" width="12.42578125" style="116" customWidth="1"/>
    <col min="273" max="273" width="14.28515625" style="116" customWidth="1"/>
    <col min="274" max="274" width="12.28515625" style="116" customWidth="1"/>
    <col min="275" max="275" width="10.7109375" style="116" customWidth="1"/>
    <col min="276" max="276" width="14.42578125" style="116" customWidth="1"/>
    <col min="277" max="277" width="19.28515625" style="116" customWidth="1"/>
    <col min="278" max="278" width="11.140625" style="116" customWidth="1"/>
    <col min="279" max="279" width="13.7109375" style="116" customWidth="1"/>
    <col min="280" max="280" width="17.42578125" style="116" customWidth="1"/>
    <col min="281" max="281" width="10.28515625" style="116" customWidth="1"/>
    <col min="282" max="282" width="17.28515625" style="116" customWidth="1"/>
    <col min="283" max="283" width="14.85546875" style="116" customWidth="1"/>
    <col min="284" max="284" width="10.5703125" style="116" customWidth="1"/>
    <col min="285" max="285" width="11.7109375" style="116" customWidth="1"/>
    <col min="286" max="286" width="14.5703125" style="116" customWidth="1"/>
    <col min="287" max="287" width="14.42578125" style="116" customWidth="1"/>
    <col min="288" max="288" width="13.7109375" style="116" customWidth="1"/>
    <col min="289" max="289" width="16.28515625" style="116" customWidth="1"/>
    <col min="290" max="290" width="13.5703125" style="116" customWidth="1"/>
    <col min="291" max="291" width="18.85546875" style="116" customWidth="1"/>
    <col min="292" max="292" width="14.85546875" style="116" customWidth="1"/>
    <col min="293" max="293" width="14.140625" style="116" customWidth="1"/>
    <col min="294" max="294" width="16" style="116" customWidth="1"/>
    <col min="295" max="295" width="17.140625" style="116" customWidth="1"/>
    <col min="296" max="296" width="14.7109375" style="116" customWidth="1"/>
    <col min="297" max="297" width="14.28515625" style="116" customWidth="1"/>
    <col min="298" max="298" width="14.85546875" style="116" customWidth="1"/>
    <col min="299" max="512" width="9.140625" style="116"/>
    <col min="513" max="513" width="7.28515625" style="116" customWidth="1"/>
    <col min="514" max="514" width="30.5703125" style="116" customWidth="1"/>
    <col min="515" max="515" width="14.28515625" style="116" customWidth="1"/>
    <col min="516" max="516" width="15.7109375" style="116" customWidth="1"/>
    <col min="517" max="517" width="19.28515625" style="116" customWidth="1"/>
    <col min="518" max="518" width="24.140625" style="116" customWidth="1"/>
    <col min="519" max="519" width="14.85546875" style="116" customWidth="1"/>
    <col min="520" max="520" width="13.85546875" style="116" customWidth="1"/>
    <col min="521" max="521" width="14.85546875" style="116" customWidth="1"/>
    <col min="522" max="522" width="15.28515625" style="116" customWidth="1"/>
    <col min="523" max="523" width="12.28515625" style="116" customWidth="1"/>
    <col min="524" max="524" width="13.140625" style="116" customWidth="1"/>
    <col min="525" max="525" width="14.42578125" style="116" customWidth="1"/>
    <col min="526" max="526" width="14" style="116" customWidth="1"/>
    <col min="527" max="527" width="12.5703125" style="116" customWidth="1"/>
    <col min="528" max="528" width="12.42578125" style="116" customWidth="1"/>
    <col min="529" max="529" width="14.28515625" style="116" customWidth="1"/>
    <col min="530" max="530" width="12.28515625" style="116" customWidth="1"/>
    <col min="531" max="531" width="10.7109375" style="116" customWidth="1"/>
    <col min="532" max="532" width="14.42578125" style="116" customWidth="1"/>
    <col min="533" max="533" width="19.28515625" style="116" customWidth="1"/>
    <col min="534" max="534" width="11.140625" style="116" customWidth="1"/>
    <col min="535" max="535" width="13.7109375" style="116" customWidth="1"/>
    <col min="536" max="536" width="17.42578125" style="116" customWidth="1"/>
    <col min="537" max="537" width="10.28515625" style="116" customWidth="1"/>
    <col min="538" max="538" width="17.28515625" style="116" customWidth="1"/>
    <col min="539" max="539" width="14.85546875" style="116" customWidth="1"/>
    <col min="540" max="540" width="10.5703125" style="116" customWidth="1"/>
    <col min="541" max="541" width="11.7109375" style="116" customWidth="1"/>
    <col min="542" max="542" width="14.5703125" style="116" customWidth="1"/>
    <col min="543" max="543" width="14.42578125" style="116" customWidth="1"/>
    <col min="544" max="544" width="13.7109375" style="116" customWidth="1"/>
    <col min="545" max="545" width="16.28515625" style="116" customWidth="1"/>
    <col min="546" max="546" width="13.5703125" style="116" customWidth="1"/>
    <col min="547" max="547" width="18.85546875" style="116" customWidth="1"/>
    <col min="548" max="548" width="14.85546875" style="116" customWidth="1"/>
    <col min="549" max="549" width="14.140625" style="116" customWidth="1"/>
    <col min="550" max="550" width="16" style="116" customWidth="1"/>
    <col min="551" max="551" width="17.140625" style="116" customWidth="1"/>
    <col min="552" max="552" width="14.7109375" style="116" customWidth="1"/>
    <col min="553" max="553" width="14.28515625" style="116" customWidth="1"/>
    <col min="554" max="554" width="14.85546875" style="116" customWidth="1"/>
    <col min="555" max="768" width="9.140625" style="116"/>
    <col min="769" max="769" width="7.28515625" style="116" customWidth="1"/>
    <col min="770" max="770" width="30.5703125" style="116" customWidth="1"/>
    <col min="771" max="771" width="14.28515625" style="116" customWidth="1"/>
    <col min="772" max="772" width="15.7109375" style="116" customWidth="1"/>
    <col min="773" max="773" width="19.28515625" style="116" customWidth="1"/>
    <col min="774" max="774" width="24.140625" style="116" customWidth="1"/>
    <col min="775" max="775" width="14.85546875" style="116" customWidth="1"/>
    <col min="776" max="776" width="13.85546875" style="116" customWidth="1"/>
    <col min="777" max="777" width="14.85546875" style="116" customWidth="1"/>
    <col min="778" max="778" width="15.28515625" style="116" customWidth="1"/>
    <col min="779" max="779" width="12.28515625" style="116" customWidth="1"/>
    <col min="780" max="780" width="13.140625" style="116" customWidth="1"/>
    <col min="781" max="781" width="14.42578125" style="116" customWidth="1"/>
    <col min="782" max="782" width="14" style="116" customWidth="1"/>
    <col min="783" max="783" width="12.5703125" style="116" customWidth="1"/>
    <col min="784" max="784" width="12.42578125" style="116" customWidth="1"/>
    <col min="785" max="785" width="14.28515625" style="116" customWidth="1"/>
    <col min="786" max="786" width="12.28515625" style="116" customWidth="1"/>
    <col min="787" max="787" width="10.7109375" style="116" customWidth="1"/>
    <col min="788" max="788" width="14.42578125" style="116" customWidth="1"/>
    <col min="789" max="789" width="19.28515625" style="116" customWidth="1"/>
    <col min="790" max="790" width="11.140625" style="116" customWidth="1"/>
    <col min="791" max="791" width="13.7109375" style="116" customWidth="1"/>
    <col min="792" max="792" width="17.42578125" style="116" customWidth="1"/>
    <col min="793" max="793" width="10.28515625" style="116" customWidth="1"/>
    <col min="794" max="794" width="17.28515625" style="116" customWidth="1"/>
    <col min="795" max="795" width="14.85546875" style="116" customWidth="1"/>
    <col min="796" max="796" width="10.5703125" style="116" customWidth="1"/>
    <col min="797" max="797" width="11.7109375" style="116" customWidth="1"/>
    <col min="798" max="798" width="14.5703125" style="116" customWidth="1"/>
    <col min="799" max="799" width="14.42578125" style="116" customWidth="1"/>
    <col min="800" max="800" width="13.7109375" style="116" customWidth="1"/>
    <col min="801" max="801" width="16.28515625" style="116" customWidth="1"/>
    <col min="802" max="802" width="13.5703125" style="116" customWidth="1"/>
    <col min="803" max="803" width="18.85546875" style="116" customWidth="1"/>
    <col min="804" max="804" width="14.85546875" style="116" customWidth="1"/>
    <col min="805" max="805" width="14.140625" style="116" customWidth="1"/>
    <col min="806" max="806" width="16" style="116" customWidth="1"/>
    <col min="807" max="807" width="17.140625" style="116" customWidth="1"/>
    <col min="808" max="808" width="14.7109375" style="116" customWidth="1"/>
    <col min="809" max="809" width="14.28515625" style="116" customWidth="1"/>
    <col min="810" max="810" width="14.85546875" style="116" customWidth="1"/>
    <col min="811" max="1024" width="9.140625" style="116"/>
    <col min="1025" max="1025" width="7.28515625" style="116" customWidth="1"/>
    <col min="1026" max="1026" width="30.5703125" style="116" customWidth="1"/>
    <col min="1027" max="1027" width="14.28515625" style="116" customWidth="1"/>
    <col min="1028" max="1028" width="15.7109375" style="116" customWidth="1"/>
    <col min="1029" max="1029" width="19.28515625" style="116" customWidth="1"/>
    <col min="1030" max="1030" width="24.140625" style="116" customWidth="1"/>
    <col min="1031" max="1031" width="14.85546875" style="116" customWidth="1"/>
    <col min="1032" max="1032" width="13.85546875" style="116" customWidth="1"/>
    <col min="1033" max="1033" width="14.85546875" style="116" customWidth="1"/>
    <col min="1034" max="1034" width="15.28515625" style="116" customWidth="1"/>
    <col min="1035" max="1035" width="12.28515625" style="116" customWidth="1"/>
    <col min="1036" max="1036" width="13.140625" style="116" customWidth="1"/>
    <col min="1037" max="1037" width="14.42578125" style="116" customWidth="1"/>
    <col min="1038" max="1038" width="14" style="116" customWidth="1"/>
    <col min="1039" max="1039" width="12.5703125" style="116" customWidth="1"/>
    <col min="1040" max="1040" width="12.42578125" style="116" customWidth="1"/>
    <col min="1041" max="1041" width="14.28515625" style="116" customWidth="1"/>
    <col min="1042" max="1042" width="12.28515625" style="116" customWidth="1"/>
    <col min="1043" max="1043" width="10.7109375" style="116" customWidth="1"/>
    <col min="1044" max="1044" width="14.42578125" style="116" customWidth="1"/>
    <col min="1045" max="1045" width="19.28515625" style="116" customWidth="1"/>
    <col min="1046" max="1046" width="11.140625" style="116" customWidth="1"/>
    <col min="1047" max="1047" width="13.7109375" style="116" customWidth="1"/>
    <col min="1048" max="1048" width="17.42578125" style="116" customWidth="1"/>
    <col min="1049" max="1049" width="10.28515625" style="116" customWidth="1"/>
    <col min="1050" max="1050" width="17.28515625" style="116" customWidth="1"/>
    <col min="1051" max="1051" width="14.85546875" style="116" customWidth="1"/>
    <col min="1052" max="1052" width="10.5703125" style="116" customWidth="1"/>
    <col min="1053" max="1053" width="11.7109375" style="116" customWidth="1"/>
    <col min="1054" max="1054" width="14.5703125" style="116" customWidth="1"/>
    <col min="1055" max="1055" width="14.42578125" style="116" customWidth="1"/>
    <col min="1056" max="1056" width="13.7109375" style="116" customWidth="1"/>
    <col min="1057" max="1057" width="16.28515625" style="116" customWidth="1"/>
    <col min="1058" max="1058" width="13.5703125" style="116" customWidth="1"/>
    <col min="1059" max="1059" width="18.85546875" style="116" customWidth="1"/>
    <col min="1060" max="1060" width="14.85546875" style="116" customWidth="1"/>
    <col min="1061" max="1061" width="14.140625" style="116" customWidth="1"/>
    <col min="1062" max="1062" width="16" style="116" customWidth="1"/>
    <col min="1063" max="1063" width="17.140625" style="116" customWidth="1"/>
    <col min="1064" max="1064" width="14.7109375" style="116" customWidth="1"/>
    <col min="1065" max="1065" width="14.28515625" style="116" customWidth="1"/>
    <col min="1066" max="1066" width="14.85546875" style="116" customWidth="1"/>
    <col min="1067" max="1280" width="9.140625" style="116"/>
    <col min="1281" max="1281" width="7.28515625" style="116" customWidth="1"/>
    <col min="1282" max="1282" width="30.5703125" style="116" customWidth="1"/>
    <col min="1283" max="1283" width="14.28515625" style="116" customWidth="1"/>
    <col min="1284" max="1284" width="15.7109375" style="116" customWidth="1"/>
    <col min="1285" max="1285" width="19.28515625" style="116" customWidth="1"/>
    <col min="1286" max="1286" width="24.140625" style="116" customWidth="1"/>
    <col min="1287" max="1287" width="14.85546875" style="116" customWidth="1"/>
    <col min="1288" max="1288" width="13.85546875" style="116" customWidth="1"/>
    <col min="1289" max="1289" width="14.85546875" style="116" customWidth="1"/>
    <col min="1290" max="1290" width="15.28515625" style="116" customWidth="1"/>
    <col min="1291" max="1291" width="12.28515625" style="116" customWidth="1"/>
    <col min="1292" max="1292" width="13.140625" style="116" customWidth="1"/>
    <col min="1293" max="1293" width="14.42578125" style="116" customWidth="1"/>
    <col min="1294" max="1294" width="14" style="116" customWidth="1"/>
    <col min="1295" max="1295" width="12.5703125" style="116" customWidth="1"/>
    <col min="1296" max="1296" width="12.42578125" style="116" customWidth="1"/>
    <col min="1297" max="1297" width="14.28515625" style="116" customWidth="1"/>
    <col min="1298" max="1298" width="12.28515625" style="116" customWidth="1"/>
    <col min="1299" max="1299" width="10.7109375" style="116" customWidth="1"/>
    <col min="1300" max="1300" width="14.42578125" style="116" customWidth="1"/>
    <col min="1301" max="1301" width="19.28515625" style="116" customWidth="1"/>
    <col min="1302" max="1302" width="11.140625" style="116" customWidth="1"/>
    <col min="1303" max="1303" width="13.7109375" style="116" customWidth="1"/>
    <col min="1304" max="1304" width="17.42578125" style="116" customWidth="1"/>
    <col min="1305" max="1305" width="10.28515625" style="116" customWidth="1"/>
    <col min="1306" max="1306" width="17.28515625" style="116" customWidth="1"/>
    <col min="1307" max="1307" width="14.85546875" style="116" customWidth="1"/>
    <col min="1308" max="1308" width="10.5703125" style="116" customWidth="1"/>
    <col min="1309" max="1309" width="11.7109375" style="116" customWidth="1"/>
    <col min="1310" max="1310" width="14.5703125" style="116" customWidth="1"/>
    <col min="1311" max="1311" width="14.42578125" style="116" customWidth="1"/>
    <col min="1312" max="1312" width="13.7109375" style="116" customWidth="1"/>
    <col min="1313" max="1313" width="16.28515625" style="116" customWidth="1"/>
    <col min="1314" max="1314" width="13.5703125" style="116" customWidth="1"/>
    <col min="1315" max="1315" width="18.85546875" style="116" customWidth="1"/>
    <col min="1316" max="1316" width="14.85546875" style="116" customWidth="1"/>
    <col min="1317" max="1317" width="14.140625" style="116" customWidth="1"/>
    <col min="1318" max="1318" width="16" style="116" customWidth="1"/>
    <col min="1319" max="1319" width="17.140625" style="116" customWidth="1"/>
    <col min="1320" max="1320" width="14.7109375" style="116" customWidth="1"/>
    <col min="1321" max="1321" width="14.28515625" style="116" customWidth="1"/>
    <col min="1322" max="1322" width="14.85546875" style="116" customWidth="1"/>
    <col min="1323" max="1536" width="9.140625" style="116"/>
    <col min="1537" max="1537" width="7.28515625" style="116" customWidth="1"/>
    <col min="1538" max="1538" width="30.5703125" style="116" customWidth="1"/>
    <col min="1539" max="1539" width="14.28515625" style="116" customWidth="1"/>
    <col min="1540" max="1540" width="15.7109375" style="116" customWidth="1"/>
    <col min="1541" max="1541" width="19.28515625" style="116" customWidth="1"/>
    <col min="1542" max="1542" width="24.140625" style="116" customWidth="1"/>
    <col min="1543" max="1543" width="14.85546875" style="116" customWidth="1"/>
    <col min="1544" max="1544" width="13.85546875" style="116" customWidth="1"/>
    <col min="1545" max="1545" width="14.85546875" style="116" customWidth="1"/>
    <col min="1546" max="1546" width="15.28515625" style="116" customWidth="1"/>
    <col min="1547" max="1547" width="12.28515625" style="116" customWidth="1"/>
    <col min="1548" max="1548" width="13.140625" style="116" customWidth="1"/>
    <col min="1549" max="1549" width="14.42578125" style="116" customWidth="1"/>
    <col min="1550" max="1550" width="14" style="116" customWidth="1"/>
    <col min="1551" max="1551" width="12.5703125" style="116" customWidth="1"/>
    <col min="1552" max="1552" width="12.42578125" style="116" customWidth="1"/>
    <col min="1553" max="1553" width="14.28515625" style="116" customWidth="1"/>
    <col min="1554" max="1554" width="12.28515625" style="116" customWidth="1"/>
    <col min="1555" max="1555" width="10.7109375" style="116" customWidth="1"/>
    <col min="1556" max="1556" width="14.42578125" style="116" customWidth="1"/>
    <col min="1557" max="1557" width="19.28515625" style="116" customWidth="1"/>
    <col min="1558" max="1558" width="11.140625" style="116" customWidth="1"/>
    <col min="1559" max="1559" width="13.7109375" style="116" customWidth="1"/>
    <col min="1560" max="1560" width="17.42578125" style="116" customWidth="1"/>
    <col min="1561" max="1561" width="10.28515625" style="116" customWidth="1"/>
    <col min="1562" max="1562" width="17.28515625" style="116" customWidth="1"/>
    <col min="1563" max="1563" width="14.85546875" style="116" customWidth="1"/>
    <col min="1564" max="1564" width="10.5703125" style="116" customWidth="1"/>
    <col min="1565" max="1565" width="11.7109375" style="116" customWidth="1"/>
    <col min="1566" max="1566" width="14.5703125" style="116" customWidth="1"/>
    <col min="1567" max="1567" width="14.42578125" style="116" customWidth="1"/>
    <col min="1568" max="1568" width="13.7109375" style="116" customWidth="1"/>
    <col min="1569" max="1569" width="16.28515625" style="116" customWidth="1"/>
    <col min="1570" max="1570" width="13.5703125" style="116" customWidth="1"/>
    <col min="1571" max="1571" width="18.85546875" style="116" customWidth="1"/>
    <col min="1572" max="1572" width="14.85546875" style="116" customWidth="1"/>
    <col min="1573" max="1573" width="14.140625" style="116" customWidth="1"/>
    <col min="1574" max="1574" width="16" style="116" customWidth="1"/>
    <col min="1575" max="1575" width="17.140625" style="116" customWidth="1"/>
    <col min="1576" max="1576" width="14.7109375" style="116" customWidth="1"/>
    <col min="1577" max="1577" width="14.28515625" style="116" customWidth="1"/>
    <col min="1578" max="1578" width="14.85546875" style="116" customWidth="1"/>
    <col min="1579" max="1792" width="9.140625" style="116"/>
    <col min="1793" max="1793" width="7.28515625" style="116" customWidth="1"/>
    <col min="1794" max="1794" width="30.5703125" style="116" customWidth="1"/>
    <col min="1795" max="1795" width="14.28515625" style="116" customWidth="1"/>
    <col min="1796" max="1796" width="15.7109375" style="116" customWidth="1"/>
    <col min="1797" max="1797" width="19.28515625" style="116" customWidth="1"/>
    <col min="1798" max="1798" width="24.140625" style="116" customWidth="1"/>
    <col min="1799" max="1799" width="14.85546875" style="116" customWidth="1"/>
    <col min="1800" max="1800" width="13.85546875" style="116" customWidth="1"/>
    <col min="1801" max="1801" width="14.85546875" style="116" customWidth="1"/>
    <col min="1802" max="1802" width="15.28515625" style="116" customWidth="1"/>
    <col min="1803" max="1803" width="12.28515625" style="116" customWidth="1"/>
    <col min="1804" max="1804" width="13.140625" style="116" customWidth="1"/>
    <col min="1805" max="1805" width="14.42578125" style="116" customWidth="1"/>
    <col min="1806" max="1806" width="14" style="116" customWidth="1"/>
    <col min="1807" max="1807" width="12.5703125" style="116" customWidth="1"/>
    <col min="1808" max="1808" width="12.42578125" style="116" customWidth="1"/>
    <col min="1809" max="1809" width="14.28515625" style="116" customWidth="1"/>
    <col min="1810" max="1810" width="12.28515625" style="116" customWidth="1"/>
    <col min="1811" max="1811" width="10.7109375" style="116" customWidth="1"/>
    <col min="1812" max="1812" width="14.42578125" style="116" customWidth="1"/>
    <col min="1813" max="1813" width="19.28515625" style="116" customWidth="1"/>
    <col min="1814" max="1814" width="11.140625" style="116" customWidth="1"/>
    <col min="1815" max="1815" width="13.7109375" style="116" customWidth="1"/>
    <col min="1816" max="1816" width="17.42578125" style="116" customWidth="1"/>
    <col min="1817" max="1817" width="10.28515625" style="116" customWidth="1"/>
    <col min="1818" max="1818" width="17.28515625" style="116" customWidth="1"/>
    <col min="1819" max="1819" width="14.85546875" style="116" customWidth="1"/>
    <col min="1820" max="1820" width="10.5703125" style="116" customWidth="1"/>
    <col min="1821" max="1821" width="11.7109375" style="116" customWidth="1"/>
    <col min="1822" max="1822" width="14.5703125" style="116" customWidth="1"/>
    <col min="1823" max="1823" width="14.42578125" style="116" customWidth="1"/>
    <col min="1824" max="1824" width="13.7109375" style="116" customWidth="1"/>
    <col min="1825" max="1825" width="16.28515625" style="116" customWidth="1"/>
    <col min="1826" max="1826" width="13.5703125" style="116" customWidth="1"/>
    <col min="1827" max="1827" width="18.85546875" style="116" customWidth="1"/>
    <col min="1828" max="1828" width="14.85546875" style="116" customWidth="1"/>
    <col min="1829" max="1829" width="14.140625" style="116" customWidth="1"/>
    <col min="1830" max="1830" width="16" style="116" customWidth="1"/>
    <col min="1831" max="1831" width="17.140625" style="116" customWidth="1"/>
    <col min="1832" max="1832" width="14.7109375" style="116" customWidth="1"/>
    <col min="1833" max="1833" width="14.28515625" style="116" customWidth="1"/>
    <col min="1834" max="1834" width="14.85546875" style="116" customWidth="1"/>
    <col min="1835" max="2048" width="9.140625" style="116"/>
    <col min="2049" max="2049" width="7.28515625" style="116" customWidth="1"/>
    <col min="2050" max="2050" width="30.5703125" style="116" customWidth="1"/>
    <col min="2051" max="2051" width="14.28515625" style="116" customWidth="1"/>
    <col min="2052" max="2052" width="15.7109375" style="116" customWidth="1"/>
    <col min="2053" max="2053" width="19.28515625" style="116" customWidth="1"/>
    <col min="2054" max="2054" width="24.140625" style="116" customWidth="1"/>
    <col min="2055" max="2055" width="14.85546875" style="116" customWidth="1"/>
    <col min="2056" max="2056" width="13.85546875" style="116" customWidth="1"/>
    <col min="2057" max="2057" width="14.85546875" style="116" customWidth="1"/>
    <col min="2058" max="2058" width="15.28515625" style="116" customWidth="1"/>
    <col min="2059" max="2059" width="12.28515625" style="116" customWidth="1"/>
    <col min="2060" max="2060" width="13.140625" style="116" customWidth="1"/>
    <col min="2061" max="2061" width="14.42578125" style="116" customWidth="1"/>
    <col min="2062" max="2062" width="14" style="116" customWidth="1"/>
    <col min="2063" max="2063" width="12.5703125" style="116" customWidth="1"/>
    <col min="2064" max="2064" width="12.42578125" style="116" customWidth="1"/>
    <col min="2065" max="2065" width="14.28515625" style="116" customWidth="1"/>
    <col min="2066" max="2066" width="12.28515625" style="116" customWidth="1"/>
    <col min="2067" max="2067" width="10.7109375" style="116" customWidth="1"/>
    <col min="2068" max="2068" width="14.42578125" style="116" customWidth="1"/>
    <col min="2069" max="2069" width="19.28515625" style="116" customWidth="1"/>
    <col min="2070" max="2070" width="11.140625" style="116" customWidth="1"/>
    <col min="2071" max="2071" width="13.7109375" style="116" customWidth="1"/>
    <col min="2072" max="2072" width="17.42578125" style="116" customWidth="1"/>
    <col min="2073" max="2073" width="10.28515625" style="116" customWidth="1"/>
    <col min="2074" max="2074" width="17.28515625" style="116" customWidth="1"/>
    <col min="2075" max="2075" width="14.85546875" style="116" customWidth="1"/>
    <col min="2076" max="2076" width="10.5703125" style="116" customWidth="1"/>
    <col min="2077" max="2077" width="11.7109375" style="116" customWidth="1"/>
    <col min="2078" max="2078" width="14.5703125" style="116" customWidth="1"/>
    <col min="2079" max="2079" width="14.42578125" style="116" customWidth="1"/>
    <col min="2080" max="2080" width="13.7109375" style="116" customWidth="1"/>
    <col min="2081" max="2081" width="16.28515625" style="116" customWidth="1"/>
    <col min="2082" max="2082" width="13.5703125" style="116" customWidth="1"/>
    <col min="2083" max="2083" width="18.85546875" style="116" customWidth="1"/>
    <col min="2084" max="2084" width="14.85546875" style="116" customWidth="1"/>
    <col min="2085" max="2085" width="14.140625" style="116" customWidth="1"/>
    <col min="2086" max="2086" width="16" style="116" customWidth="1"/>
    <col min="2087" max="2087" width="17.140625" style="116" customWidth="1"/>
    <col min="2088" max="2088" width="14.7109375" style="116" customWidth="1"/>
    <col min="2089" max="2089" width="14.28515625" style="116" customWidth="1"/>
    <col min="2090" max="2090" width="14.85546875" style="116" customWidth="1"/>
    <col min="2091" max="2304" width="9.140625" style="116"/>
    <col min="2305" max="2305" width="7.28515625" style="116" customWidth="1"/>
    <col min="2306" max="2306" width="30.5703125" style="116" customWidth="1"/>
    <col min="2307" max="2307" width="14.28515625" style="116" customWidth="1"/>
    <col min="2308" max="2308" width="15.7109375" style="116" customWidth="1"/>
    <col min="2309" max="2309" width="19.28515625" style="116" customWidth="1"/>
    <col min="2310" max="2310" width="24.140625" style="116" customWidth="1"/>
    <col min="2311" max="2311" width="14.85546875" style="116" customWidth="1"/>
    <col min="2312" max="2312" width="13.85546875" style="116" customWidth="1"/>
    <col min="2313" max="2313" width="14.85546875" style="116" customWidth="1"/>
    <col min="2314" max="2314" width="15.28515625" style="116" customWidth="1"/>
    <col min="2315" max="2315" width="12.28515625" style="116" customWidth="1"/>
    <col min="2316" max="2316" width="13.140625" style="116" customWidth="1"/>
    <col min="2317" max="2317" width="14.42578125" style="116" customWidth="1"/>
    <col min="2318" max="2318" width="14" style="116" customWidth="1"/>
    <col min="2319" max="2319" width="12.5703125" style="116" customWidth="1"/>
    <col min="2320" max="2320" width="12.42578125" style="116" customWidth="1"/>
    <col min="2321" max="2321" width="14.28515625" style="116" customWidth="1"/>
    <col min="2322" max="2322" width="12.28515625" style="116" customWidth="1"/>
    <col min="2323" max="2323" width="10.7109375" style="116" customWidth="1"/>
    <col min="2324" max="2324" width="14.42578125" style="116" customWidth="1"/>
    <col min="2325" max="2325" width="19.28515625" style="116" customWidth="1"/>
    <col min="2326" max="2326" width="11.140625" style="116" customWidth="1"/>
    <col min="2327" max="2327" width="13.7109375" style="116" customWidth="1"/>
    <col min="2328" max="2328" width="17.42578125" style="116" customWidth="1"/>
    <col min="2329" max="2329" width="10.28515625" style="116" customWidth="1"/>
    <col min="2330" max="2330" width="17.28515625" style="116" customWidth="1"/>
    <col min="2331" max="2331" width="14.85546875" style="116" customWidth="1"/>
    <col min="2332" max="2332" width="10.5703125" style="116" customWidth="1"/>
    <col min="2333" max="2333" width="11.7109375" style="116" customWidth="1"/>
    <col min="2334" max="2334" width="14.5703125" style="116" customWidth="1"/>
    <col min="2335" max="2335" width="14.42578125" style="116" customWidth="1"/>
    <col min="2336" max="2336" width="13.7109375" style="116" customWidth="1"/>
    <col min="2337" max="2337" width="16.28515625" style="116" customWidth="1"/>
    <col min="2338" max="2338" width="13.5703125" style="116" customWidth="1"/>
    <col min="2339" max="2339" width="18.85546875" style="116" customWidth="1"/>
    <col min="2340" max="2340" width="14.85546875" style="116" customWidth="1"/>
    <col min="2341" max="2341" width="14.140625" style="116" customWidth="1"/>
    <col min="2342" max="2342" width="16" style="116" customWidth="1"/>
    <col min="2343" max="2343" width="17.140625" style="116" customWidth="1"/>
    <col min="2344" max="2344" width="14.7109375" style="116" customWidth="1"/>
    <col min="2345" max="2345" width="14.28515625" style="116" customWidth="1"/>
    <col min="2346" max="2346" width="14.85546875" style="116" customWidth="1"/>
    <col min="2347" max="2560" width="9.140625" style="116"/>
    <col min="2561" max="2561" width="7.28515625" style="116" customWidth="1"/>
    <col min="2562" max="2562" width="30.5703125" style="116" customWidth="1"/>
    <col min="2563" max="2563" width="14.28515625" style="116" customWidth="1"/>
    <col min="2564" max="2564" width="15.7109375" style="116" customWidth="1"/>
    <col min="2565" max="2565" width="19.28515625" style="116" customWidth="1"/>
    <col min="2566" max="2566" width="24.140625" style="116" customWidth="1"/>
    <col min="2567" max="2567" width="14.85546875" style="116" customWidth="1"/>
    <col min="2568" max="2568" width="13.85546875" style="116" customWidth="1"/>
    <col min="2569" max="2569" width="14.85546875" style="116" customWidth="1"/>
    <col min="2570" max="2570" width="15.28515625" style="116" customWidth="1"/>
    <col min="2571" max="2571" width="12.28515625" style="116" customWidth="1"/>
    <col min="2572" max="2572" width="13.140625" style="116" customWidth="1"/>
    <col min="2573" max="2573" width="14.42578125" style="116" customWidth="1"/>
    <col min="2574" max="2574" width="14" style="116" customWidth="1"/>
    <col min="2575" max="2575" width="12.5703125" style="116" customWidth="1"/>
    <col min="2576" max="2576" width="12.42578125" style="116" customWidth="1"/>
    <col min="2577" max="2577" width="14.28515625" style="116" customWidth="1"/>
    <col min="2578" max="2578" width="12.28515625" style="116" customWidth="1"/>
    <col min="2579" max="2579" width="10.7109375" style="116" customWidth="1"/>
    <col min="2580" max="2580" width="14.42578125" style="116" customWidth="1"/>
    <col min="2581" max="2581" width="19.28515625" style="116" customWidth="1"/>
    <col min="2582" max="2582" width="11.140625" style="116" customWidth="1"/>
    <col min="2583" max="2583" width="13.7109375" style="116" customWidth="1"/>
    <col min="2584" max="2584" width="17.42578125" style="116" customWidth="1"/>
    <col min="2585" max="2585" width="10.28515625" style="116" customWidth="1"/>
    <col min="2586" max="2586" width="17.28515625" style="116" customWidth="1"/>
    <col min="2587" max="2587" width="14.85546875" style="116" customWidth="1"/>
    <col min="2588" max="2588" width="10.5703125" style="116" customWidth="1"/>
    <col min="2589" max="2589" width="11.7109375" style="116" customWidth="1"/>
    <col min="2590" max="2590" width="14.5703125" style="116" customWidth="1"/>
    <col min="2591" max="2591" width="14.42578125" style="116" customWidth="1"/>
    <col min="2592" max="2592" width="13.7109375" style="116" customWidth="1"/>
    <col min="2593" max="2593" width="16.28515625" style="116" customWidth="1"/>
    <col min="2594" max="2594" width="13.5703125" style="116" customWidth="1"/>
    <col min="2595" max="2595" width="18.85546875" style="116" customWidth="1"/>
    <col min="2596" max="2596" width="14.85546875" style="116" customWidth="1"/>
    <col min="2597" max="2597" width="14.140625" style="116" customWidth="1"/>
    <col min="2598" max="2598" width="16" style="116" customWidth="1"/>
    <col min="2599" max="2599" width="17.140625" style="116" customWidth="1"/>
    <col min="2600" max="2600" width="14.7109375" style="116" customWidth="1"/>
    <col min="2601" max="2601" width="14.28515625" style="116" customWidth="1"/>
    <col min="2602" max="2602" width="14.85546875" style="116" customWidth="1"/>
    <col min="2603" max="2816" width="9.140625" style="116"/>
    <col min="2817" max="2817" width="7.28515625" style="116" customWidth="1"/>
    <col min="2818" max="2818" width="30.5703125" style="116" customWidth="1"/>
    <col min="2819" max="2819" width="14.28515625" style="116" customWidth="1"/>
    <col min="2820" max="2820" width="15.7109375" style="116" customWidth="1"/>
    <col min="2821" max="2821" width="19.28515625" style="116" customWidth="1"/>
    <col min="2822" max="2822" width="24.140625" style="116" customWidth="1"/>
    <col min="2823" max="2823" width="14.85546875" style="116" customWidth="1"/>
    <col min="2824" max="2824" width="13.85546875" style="116" customWidth="1"/>
    <col min="2825" max="2825" width="14.85546875" style="116" customWidth="1"/>
    <col min="2826" max="2826" width="15.28515625" style="116" customWidth="1"/>
    <col min="2827" max="2827" width="12.28515625" style="116" customWidth="1"/>
    <col min="2828" max="2828" width="13.140625" style="116" customWidth="1"/>
    <col min="2829" max="2829" width="14.42578125" style="116" customWidth="1"/>
    <col min="2830" max="2830" width="14" style="116" customWidth="1"/>
    <col min="2831" max="2831" width="12.5703125" style="116" customWidth="1"/>
    <col min="2832" max="2832" width="12.42578125" style="116" customWidth="1"/>
    <col min="2833" max="2833" width="14.28515625" style="116" customWidth="1"/>
    <col min="2834" max="2834" width="12.28515625" style="116" customWidth="1"/>
    <col min="2835" max="2835" width="10.7109375" style="116" customWidth="1"/>
    <col min="2836" max="2836" width="14.42578125" style="116" customWidth="1"/>
    <col min="2837" max="2837" width="19.28515625" style="116" customWidth="1"/>
    <col min="2838" max="2838" width="11.140625" style="116" customWidth="1"/>
    <col min="2839" max="2839" width="13.7109375" style="116" customWidth="1"/>
    <col min="2840" max="2840" width="17.42578125" style="116" customWidth="1"/>
    <col min="2841" max="2841" width="10.28515625" style="116" customWidth="1"/>
    <col min="2842" max="2842" width="17.28515625" style="116" customWidth="1"/>
    <col min="2843" max="2843" width="14.85546875" style="116" customWidth="1"/>
    <col min="2844" max="2844" width="10.5703125" style="116" customWidth="1"/>
    <col min="2845" max="2845" width="11.7109375" style="116" customWidth="1"/>
    <col min="2846" max="2846" width="14.5703125" style="116" customWidth="1"/>
    <col min="2847" max="2847" width="14.42578125" style="116" customWidth="1"/>
    <col min="2848" max="2848" width="13.7109375" style="116" customWidth="1"/>
    <col min="2849" max="2849" width="16.28515625" style="116" customWidth="1"/>
    <col min="2850" max="2850" width="13.5703125" style="116" customWidth="1"/>
    <col min="2851" max="2851" width="18.85546875" style="116" customWidth="1"/>
    <col min="2852" max="2852" width="14.85546875" style="116" customWidth="1"/>
    <col min="2853" max="2853" width="14.140625" style="116" customWidth="1"/>
    <col min="2854" max="2854" width="16" style="116" customWidth="1"/>
    <col min="2855" max="2855" width="17.140625" style="116" customWidth="1"/>
    <col min="2856" max="2856" width="14.7109375" style="116" customWidth="1"/>
    <col min="2857" max="2857" width="14.28515625" style="116" customWidth="1"/>
    <col min="2858" max="2858" width="14.85546875" style="116" customWidth="1"/>
    <col min="2859" max="3072" width="9.140625" style="116"/>
    <col min="3073" max="3073" width="7.28515625" style="116" customWidth="1"/>
    <col min="3074" max="3074" width="30.5703125" style="116" customWidth="1"/>
    <col min="3075" max="3075" width="14.28515625" style="116" customWidth="1"/>
    <col min="3076" max="3076" width="15.7109375" style="116" customWidth="1"/>
    <col min="3077" max="3077" width="19.28515625" style="116" customWidth="1"/>
    <col min="3078" max="3078" width="24.140625" style="116" customWidth="1"/>
    <col min="3079" max="3079" width="14.85546875" style="116" customWidth="1"/>
    <col min="3080" max="3080" width="13.85546875" style="116" customWidth="1"/>
    <col min="3081" max="3081" width="14.85546875" style="116" customWidth="1"/>
    <col min="3082" max="3082" width="15.28515625" style="116" customWidth="1"/>
    <col min="3083" max="3083" width="12.28515625" style="116" customWidth="1"/>
    <col min="3084" max="3084" width="13.140625" style="116" customWidth="1"/>
    <col min="3085" max="3085" width="14.42578125" style="116" customWidth="1"/>
    <col min="3086" max="3086" width="14" style="116" customWidth="1"/>
    <col min="3087" max="3087" width="12.5703125" style="116" customWidth="1"/>
    <col min="3088" max="3088" width="12.42578125" style="116" customWidth="1"/>
    <col min="3089" max="3089" width="14.28515625" style="116" customWidth="1"/>
    <col min="3090" max="3090" width="12.28515625" style="116" customWidth="1"/>
    <col min="3091" max="3091" width="10.7109375" style="116" customWidth="1"/>
    <col min="3092" max="3092" width="14.42578125" style="116" customWidth="1"/>
    <col min="3093" max="3093" width="19.28515625" style="116" customWidth="1"/>
    <col min="3094" max="3094" width="11.140625" style="116" customWidth="1"/>
    <col min="3095" max="3095" width="13.7109375" style="116" customWidth="1"/>
    <col min="3096" max="3096" width="17.42578125" style="116" customWidth="1"/>
    <col min="3097" max="3097" width="10.28515625" style="116" customWidth="1"/>
    <col min="3098" max="3098" width="17.28515625" style="116" customWidth="1"/>
    <col min="3099" max="3099" width="14.85546875" style="116" customWidth="1"/>
    <col min="3100" max="3100" width="10.5703125" style="116" customWidth="1"/>
    <col min="3101" max="3101" width="11.7109375" style="116" customWidth="1"/>
    <col min="3102" max="3102" width="14.5703125" style="116" customWidth="1"/>
    <col min="3103" max="3103" width="14.42578125" style="116" customWidth="1"/>
    <col min="3104" max="3104" width="13.7109375" style="116" customWidth="1"/>
    <col min="3105" max="3105" width="16.28515625" style="116" customWidth="1"/>
    <col min="3106" max="3106" width="13.5703125" style="116" customWidth="1"/>
    <col min="3107" max="3107" width="18.85546875" style="116" customWidth="1"/>
    <col min="3108" max="3108" width="14.85546875" style="116" customWidth="1"/>
    <col min="3109" max="3109" width="14.140625" style="116" customWidth="1"/>
    <col min="3110" max="3110" width="16" style="116" customWidth="1"/>
    <col min="3111" max="3111" width="17.140625" style="116" customWidth="1"/>
    <col min="3112" max="3112" width="14.7109375" style="116" customWidth="1"/>
    <col min="3113" max="3113" width="14.28515625" style="116" customWidth="1"/>
    <col min="3114" max="3114" width="14.85546875" style="116" customWidth="1"/>
    <col min="3115" max="3328" width="9.140625" style="116"/>
    <col min="3329" max="3329" width="7.28515625" style="116" customWidth="1"/>
    <col min="3330" max="3330" width="30.5703125" style="116" customWidth="1"/>
    <col min="3331" max="3331" width="14.28515625" style="116" customWidth="1"/>
    <col min="3332" max="3332" width="15.7109375" style="116" customWidth="1"/>
    <col min="3333" max="3333" width="19.28515625" style="116" customWidth="1"/>
    <col min="3334" max="3334" width="24.140625" style="116" customWidth="1"/>
    <col min="3335" max="3335" width="14.85546875" style="116" customWidth="1"/>
    <col min="3336" max="3336" width="13.85546875" style="116" customWidth="1"/>
    <col min="3337" max="3337" width="14.85546875" style="116" customWidth="1"/>
    <col min="3338" max="3338" width="15.28515625" style="116" customWidth="1"/>
    <col min="3339" max="3339" width="12.28515625" style="116" customWidth="1"/>
    <col min="3340" max="3340" width="13.140625" style="116" customWidth="1"/>
    <col min="3341" max="3341" width="14.42578125" style="116" customWidth="1"/>
    <col min="3342" max="3342" width="14" style="116" customWidth="1"/>
    <col min="3343" max="3343" width="12.5703125" style="116" customWidth="1"/>
    <col min="3344" max="3344" width="12.42578125" style="116" customWidth="1"/>
    <col min="3345" max="3345" width="14.28515625" style="116" customWidth="1"/>
    <col min="3346" max="3346" width="12.28515625" style="116" customWidth="1"/>
    <col min="3347" max="3347" width="10.7109375" style="116" customWidth="1"/>
    <col min="3348" max="3348" width="14.42578125" style="116" customWidth="1"/>
    <col min="3349" max="3349" width="19.28515625" style="116" customWidth="1"/>
    <col min="3350" max="3350" width="11.140625" style="116" customWidth="1"/>
    <col min="3351" max="3351" width="13.7109375" style="116" customWidth="1"/>
    <col min="3352" max="3352" width="17.42578125" style="116" customWidth="1"/>
    <col min="3353" max="3353" width="10.28515625" style="116" customWidth="1"/>
    <col min="3354" max="3354" width="17.28515625" style="116" customWidth="1"/>
    <col min="3355" max="3355" width="14.85546875" style="116" customWidth="1"/>
    <col min="3356" max="3356" width="10.5703125" style="116" customWidth="1"/>
    <col min="3357" max="3357" width="11.7109375" style="116" customWidth="1"/>
    <col min="3358" max="3358" width="14.5703125" style="116" customWidth="1"/>
    <col min="3359" max="3359" width="14.42578125" style="116" customWidth="1"/>
    <col min="3360" max="3360" width="13.7109375" style="116" customWidth="1"/>
    <col min="3361" max="3361" width="16.28515625" style="116" customWidth="1"/>
    <col min="3362" max="3362" width="13.5703125" style="116" customWidth="1"/>
    <col min="3363" max="3363" width="18.85546875" style="116" customWidth="1"/>
    <col min="3364" max="3364" width="14.85546875" style="116" customWidth="1"/>
    <col min="3365" max="3365" width="14.140625" style="116" customWidth="1"/>
    <col min="3366" max="3366" width="16" style="116" customWidth="1"/>
    <col min="3367" max="3367" width="17.140625" style="116" customWidth="1"/>
    <col min="3368" max="3368" width="14.7109375" style="116" customWidth="1"/>
    <col min="3369" max="3369" width="14.28515625" style="116" customWidth="1"/>
    <col min="3370" max="3370" width="14.85546875" style="116" customWidth="1"/>
    <col min="3371" max="3584" width="9.140625" style="116"/>
    <col min="3585" max="3585" width="7.28515625" style="116" customWidth="1"/>
    <col min="3586" max="3586" width="30.5703125" style="116" customWidth="1"/>
    <col min="3587" max="3587" width="14.28515625" style="116" customWidth="1"/>
    <col min="3588" max="3588" width="15.7109375" style="116" customWidth="1"/>
    <col min="3589" max="3589" width="19.28515625" style="116" customWidth="1"/>
    <col min="3590" max="3590" width="24.140625" style="116" customWidth="1"/>
    <col min="3591" max="3591" width="14.85546875" style="116" customWidth="1"/>
    <col min="3592" max="3592" width="13.85546875" style="116" customWidth="1"/>
    <col min="3593" max="3593" width="14.85546875" style="116" customWidth="1"/>
    <col min="3594" max="3594" width="15.28515625" style="116" customWidth="1"/>
    <col min="3595" max="3595" width="12.28515625" style="116" customWidth="1"/>
    <col min="3596" max="3596" width="13.140625" style="116" customWidth="1"/>
    <col min="3597" max="3597" width="14.42578125" style="116" customWidth="1"/>
    <col min="3598" max="3598" width="14" style="116" customWidth="1"/>
    <col min="3599" max="3599" width="12.5703125" style="116" customWidth="1"/>
    <col min="3600" max="3600" width="12.42578125" style="116" customWidth="1"/>
    <col min="3601" max="3601" width="14.28515625" style="116" customWidth="1"/>
    <col min="3602" max="3602" width="12.28515625" style="116" customWidth="1"/>
    <col min="3603" max="3603" width="10.7109375" style="116" customWidth="1"/>
    <col min="3604" max="3604" width="14.42578125" style="116" customWidth="1"/>
    <col min="3605" max="3605" width="19.28515625" style="116" customWidth="1"/>
    <col min="3606" max="3606" width="11.140625" style="116" customWidth="1"/>
    <col min="3607" max="3607" width="13.7109375" style="116" customWidth="1"/>
    <col min="3608" max="3608" width="17.42578125" style="116" customWidth="1"/>
    <col min="3609" max="3609" width="10.28515625" style="116" customWidth="1"/>
    <col min="3610" max="3610" width="17.28515625" style="116" customWidth="1"/>
    <col min="3611" max="3611" width="14.85546875" style="116" customWidth="1"/>
    <col min="3612" max="3612" width="10.5703125" style="116" customWidth="1"/>
    <col min="3613" max="3613" width="11.7109375" style="116" customWidth="1"/>
    <col min="3614" max="3614" width="14.5703125" style="116" customWidth="1"/>
    <col min="3615" max="3615" width="14.42578125" style="116" customWidth="1"/>
    <col min="3616" max="3616" width="13.7109375" style="116" customWidth="1"/>
    <col min="3617" max="3617" width="16.28515625" style="116" customWidth="1"/>
    <col min="3618" max="3618" width="13.5703125" style="116" customWidth="1"/>
    <col min="3619" max="3619" width="18.85546875" style="116" customWidth="1"/>
    <col min="3620" max="3620" width="14.85546875" style="116" customWidth="1"/>
    <col min="3621" max="3621" width="14.140625" style="116" customWidth="1"/>
    <col min="3622" max="3622" width="16" style="116" customWidth="1"/>
    <col min="3623" max="3623" width="17.140625" style="116" customWidth="1"/>
    <col min="3624" max="3624" width="14.7109375" style="116" customWidth="1"/>
    <col min="3625" max="3625" width="14.28515625" style="116" customWidth="1"/>
    <col min="3626" max="3626" width="14.85546875" style="116" customWidth="1"/>
    <col min="3627" max="3840" width="9.140625" style="116"/>
    <col min="3841" max="3841" width="7.28515625" style="116" customWidth="1"/>
    <col min="3842" max="3842" width="30.5703125" style="116" customWidth="1"/>
    <col min="3843" max="3843" width="14.28515625" style="116" customWidth="1"/>
    <col min="3844" max="3844" width="15.7109375" style="116" customWidth="1"/>
    <col min="3845" max="3845" width="19.28515625" style="116" customWidth="1"/>
    <col min="3846" max="3846" width="24.140625" style="116" customWidth="1"/>
    <col min="3847" max="3847" width="14.85546875" style="116" customWidth="1"/>
    <col min="3848" max="3848" width="13.85546875" style="116" customWidth="1"/>
    <col min="3849" max="3849" width="14.85546875" style="116" customWidth="1"/>
    <col min="3850" max="3850" width="15.28515625" style="116" customWidth="1"/>
    <col min="3851" max="3851" width="12.28515625" style="116" customWidth="1"/>
    <col min="3852" max="3852" width="13.140625" style="116" customWidth="1"/>
    <col min="3853" max="3853" width="14.42578125" style="116" customWidth="1"/>
    <col min="3854" max="3854" width="14" style="116" customWidth="1"/>
    <col min="3855" max="3855" width="12.5703125" style="116" customWidth="1"/>
    <col min="3856" max="3856" width="12.42578125" style="116" customWidth="1"/>
    <col min="3857" max="3857" width="14.28515625" style="116" customWidth="1"/>
    <col min="3858" max="3858" width="12.28515625" style="116" customWidth="1"/>
    <col min="3859" max="3859" width="10.7109375" style="116" customWidth="1"/>
    <col min="3860" max="3860" width="14.42578125" style="116" customWidth="1"/>
    <col min="3861" max="3861" width="19.28515625" style="116" customWidth="1"/>
    <col min="3862" max="3862" width="11.140625" style="116" customWidth="1"/>
    <col min="3863" max="3863" width="13.7109375" style="116" customWidth="1"/>
    <col min="3864" max="3864" width="17.42578125" style="116" customWidth="1"/>
    <col min="3865" max="3865" width="10.28515625" style="116" customWidth="1"/>
    <col min="3866" max="3866" width="17.28515625" style="116" customWidth="1"/>
    <col min="3867" max="3867" width="14.85546875" style="116" customWidth="1"/>
    <col min="3868" max="3868" width="10.5703125" style="116" customWidth="1"/>
    <col min="3869" max="3869" width="11.7109375" style="116" customWidth="1"/>
    <col min="3870" max="3870" width="14.5703125" style="116" customWidth="1"/>
    <col min="3871" max="3871" width="14.42578125" style="116" customWidth="1"/>
    <col min="3872" max="3872" width="13.7109375" style="116" customWidth="1"/>
    <col min="3873" max="3873" width="16.28515625" style="116" customWidth="1"/>
    <col min="3874" max="3874" width="13.5703125" style="116" customWidth="1"/>
    <col min="3875" max="3875" width="18.85546875" style="116" customWidth="1"/>
    <col min="3876" max="3876" width="14.85546875" style="116" customWidth="1"/>
    <col min="3877" max="3877" width="14.140625" style="116" customWidth="1"/>
    <col min="3878" max="3878" width="16" style="116" customWidth="1"/>
    <col min="3879" max="3879" width="17.140625" style="116" customWidth="1"/>
    <col min="3880" max="3880" width="14.7109375" style="116" customWidth="1"/>
    <col min="3881" max="3881" width="14.28515625" style="116" customWidth="1"/>
    <col min="3882" max="3882" width="14.85546875" style="116" customWidth="1"/>
    <col min="3883" max="4096" width="9.140625" style="116"/>
    <col min="4097" max="4097" width="7.28515625" style="116" customWidth="1"/>
    <col min="4098" max="4098" width="30.5703125" style="116" customWidth="1"/>
    <col min="4099" max="4099" width="14.28515625" style="116" customWidth="1"/>
    <col min="4100" max="4100" width="15.7109375" style="116" customWidth="1"/>
    <col min="4101" max="4101" width="19.28515625" style="116" customWidth="1"/>
    <col min="4102" max="4102" width="24.140625" style="116" customWidth="1"/>
    <col min="4103" max="4103" width="14.85546875" style="116" customWidth="1"/>
    <col min="4104" max="4104" width="13.85546875" style="116" customWidth="1"/>
    <col min="4105" max="4105" width="14.85546875" style="116" customWidth="1"/>
    <col min="4106" max="4106" width="15.28515625" style="116" customWidth="1"/>
    <col min="4107" max="4107" width="12.28515625" style="116" customWidth="1"/>
    <col min="4108" max="4108" width="13.140625" style="116" customWidth="1"/>
    <col min="4109" max="4109" width="14.42578125" style="116" customWidth="1"/>
    <col min="4110" max="4110" width="14" style="116" customWidth="1"/>
    <col min="4111" max="4111" width="12.5703125" style="116" customWidth="1"/>
    <col min="4112" max="4112" width="12.42578125" style="116" customWidth="1"/>
    <col min="4113" max="4113" width="14.28515625" style="116" customWidth="1"/>
    <col min="4114" max="4114" width="12.28515625" style="116" customWidth="1"/>
    <col min="4115" max="4115" width="10.7109375" style="116" customWidth="1"/>
    <col min="4116" max="4116" width="14.42578125" style="116" customWidth="1"/>
    <col min="4117" max="4117" width="19.28515625" style="116" customWidth="1"/>
    <col min="4118" max="4118" width="11.140625" style="116" customWidth="1"/>
    <col min="4119" max="4119" width="13.7109375" style="116" customWidth="1"/>
    <col min="4120" max="4120" width="17.42578125" style="116" customWidth="1"/>
    <col min="4121" max="4121" width="10.28515625" style="116" customWidth="1"/>
    <col min="4122" max="4122" width="17.28515625" style="116" customWidth="1"/>
    <col min="4123" max="4123" width="14.85546875" style="116" customWidth="1"/>
    <col min="4124" max="4124" width="10.5703125" style="116" customWidth="1"/>
    <col min="4125" max="4125" width="11.7109375" style="116" customWidth="1"/>
    <col min="4126" max="4126" width="14.5703125" style="116" customWidth="1"/>
    <col min="4127" max="4127" width="14.42578125" style="116" customWidth="1"/>
    <col min="4128" max="4128" width="13.7109375" style="116" customWidth="1"/>
    <col min="4129" max="4129" width="16.28515625" style="116" customWidth="1"/>
    <col min="4130" max="4130" width="13.5703125" style="116" customWidth="1"/>
    <col min="4131" max="4131" width="18.85546875" style="116" customWidth="1"/>
    <col min="4132" max="4132" width="14.85546875" style="116" customWidth="1"/>
    <col min="4133" max="4133" width="14.140625" style="116" customWidth="1"/>
    <col min="4134" max="4134" width="16" style="116" customWidth="1"/>
    <col min="4135" max="4135" width="17.140625" style="116" customWidth="1"/>
    <col min="4136" max="4136" width="14.7109375" style="116" customWidth="1"/>
    <col min="4137" max="4137" width="14.28515625" style="116" customWidth="1"/>
    <col min="4138" max="4138" width="14.85546875" style="116" customWidth="1"/>
    <col min="4139" max="4352" width="9.140625" style="116"/>
    <col min="4353" max="4353" width="7.28515625" style="116" customWidth="1"/>
    <col min="4354" max="4354" width="30.5703125" style="116" customWidth="1"/>
    <col min="4355" max="4355" width="14.28515625" style="116" customWidth="1"/>
    <col min="4356" max="4356" width="15.7109375" style="116" customWidth="1"/>
    <col min="4357" max="4357" width="19.28515625" style="116" customWidth="1"/>
    <col min="4358" max="4358" width="24.140625" style="116" customWidth="1"/>
    <col min="4359" max="4359" width="14.85546875" style="116" customWidth="1"/>
    <col min="4360" max="4360" width="13.85546875" style="116" customWidth="1"/>
    <col min="4361" max="4361" width="14.85546875" style="116" customWidth="1"/>
    <col min="4362" max="4362" width="15.28515625" style="116" customWidth="1"/>
    <col min="4363" max="4363" width="12.28515625" style="116" customWidth="1"/>
    <col min="4364" max="4364" width="13.140625" style="116" customWidth="1"/>
    <col min="4365" max="4365" width="14.42578125" style="116" customWidth="1"/>
    <col min="4366" max="4366" width="14" style="116" customWidth="1"/>
    <col min="4367" max="4367" width="12.5703125" style="116" customWidth="1"/>
    <col min="4368" max="4368" width="12.42578125" style="116" customWidth="1"/>
    <col min="4369" max="4369" width="14.28515625" style="116" customWidth="1"/>
    <col min="4370" max="4370" width="12.28515625" style="116" customWidth="1"/>
    <col min="4371" max="4371" width="10.7109375" style="116" customWidth="1"/>
    <col min="4372" max="4372" width="14.42578125" style="116" customWidth="1"/>
    <col min="4373" max="4373" width="19.28515625" style="116" customWidth="1"/>
    <col min="4374" max="4374" width="11.140625" style="116" customWidth="1"/>
    <col min="4375" max="4375" width="13.7109375" style="116" customWidth="1"/>
    <col min="4376" max="4376" width="17.42578125" style="116" customWidth="1"/>
    <col min="4377" max="4377" width="10.28515625" style="116" customWidth="1"/>
    <col min="4378" max="4378" width="17.28515625" style="116" customWidth="1"/>
    <col min="4379" max="4379" width="14.85546875" style="116" customWidth="1"/>
    <col min="4380" max="4380" width="10.5703125" style="116" customWidth="1"/>
    <col min="4381" max="4381" width="11.7109375" style="116" customWidth="1"/>
    <col min="4382" max="4382" width="14.5703125" style="116" customWidth="1"/>
    <col min="4383" max="4383" width="14.42578125" style="116" customWidth="1"/>
    <col min="4384" max="4384" width="13.7109375" style="116" customWidth="1"/>
    <col min="4385" max="4385" width="16.28515625" style="116" customWidth="1"/>
    <col min="4386" max="4386" width="13.5703125" style="116" customWidth="1"/>
    <col min="4387" max="4387" width="18.85546875" style="116" customWidth="1"/>
    <col min="4388" max="4388" width="14.85546875" style="116" customWidth="1"/>
    <col min="4389" max="4389" width="14.140625" style="116" customWidth="1"/>
    <col min="4390" max="4390" width="16" style="116" customWidth="1"/>
    <col min="4391" max="4391" width="17.140625" style="116" customWidth="1"/>
    <col min="4392" max="4392" width="14.7109375" style="116" customWidth="1"/>
    <col min="4393" max="4393" width="14.28515625" style="116" customWidth="1"/>
    <col min="4394" max="4394" width="14.85546875" style="116" customWidth="1"/>
    <col min="4395" max="4608" width="9.140625" style="116"/>
    <col min="4609" max="4609" width="7.28515625" style="116" customWidth="1"/>
    <col min="4610" max="4610" width="30.5703125" style="116" customWidth="1"/>
    <col min="4611" max="4611" width="14.28515625" style="116" customWidth="1"/>
    <col min="4612" max="4612" width="15.7109375" style="116" customWidth="1"/>
    <col min="4613" max="4613" width="19.28515625" style="116" customWidth="1"/>
    <col min="4614" max="4614" width="24.140625" style="116" customWidth="1"/>
    <col min="4615" max="4615" width="14.85546875" style="116" customWidth="1"/>
    <col min="4616" max="4616" width="13.85546875" style="116" customWidth="1"/>
    <col min="4617" max="4617" width="14.85546875" style="116" customWidth="1"/>
    <col min="4618" max="4618" width="15.28515625" style="116" customWidth="1"/>
    <col min="4619" max="4619" width="12.28515625" style="116" customWidth="1"/>
    <col min="4620" max="4620" width="13.140625" style="116" customWidth="1"/>
    <col min="4621" max="4621" width="14.42578125" style="116" customWidth="1"/>
    <col min="4622" max="4622" width="14" style="116" customWidth="1"/>
    <col min="4623" max="4623" width="12.5703125" style="116" customWidth="1"/>
    <col min="4624" max="4624" width="12.42578125" style="116" customWidth="1"/>
    <col min="4625" max="4625" width="14.28515625" style="116" customWidth="1"/>
    <col min="4626" max="4626" width="12.28515625" style="116" customWidth="1"/>
    <col min="4627" max="4627" width="10.7109375" style="116" customWidth="1"/>
    <col min="4628" max="4628" width="14.42578125" style="116" customWidth="1"/>
    <col min="4629" max="4629" width="19.28515625" style="116" customWidth="1"/>
    <col min="4630" max="4630" width="11.140625" style="116" customWidth="1"/>
    <col min="4631" max="4631" width="13.7109375" style="116" customWidth="1"/>
    <col min="4632" max="4632" width="17.42578125" style="116" customWidth="1"/>
    <col min="4633" max="4633" width="10.28515625" style="116" customWidth="1"/>
    <col min="4634" max="4634" width="17.28515625" style="116" customWidth="1"/>
    <col min="4635" max="4635" width="14.85546875" style="116" customWidth="1"/>
    <col min="4636" max="4636" width="10.5703125" style="116" customWidth="1"/>
    <col min="4637" max="4637" width="11.7109375" style="116" customWidth="1"/>
    <col min="4638" max="4638" width="14.5703125" style="116" customWidth="1"/>
    <col min="4639" max="4639" width="14.42578125" style="116" customWidth="1"/>
    <col min="4640" max="4640" width="13.7109375" style="116" customWidth="1"/>
    <col min="4641" max="4641" width="16.28515625" style="116" customWidth="1"/>
    <col min="4642" max="4642" width="13.5703125" style="116" customWidth="1"/>
    <col min="4643" max="4643" width="18.85546875" style="116" customWidth="1"/>
    <col min="4644" max="4644" width="14.85546875" style="116" customWidth="1"/>
    <col min="4645" max="4645" width="14.140625" style="116" customWidth="1"/>
    <col min="4646" max="4646" width="16" style="116" customWidth="1"/>
    <col min="4647" max="4647" width="17.140625" style="116" customWidth="1"/>
    <col min="4648" max="4648" width="14.7109375" style="116" customWidth="1"/>
    <col min="4649" max="4649" width="14.28515625" style="116" customWidth="1"/>
    <col min="4650" max="4650" width="14.85546875" style="116" customWidth="1"/>
    <col min="4651" max="4864" width="9.140625" style="116"/>
    <col min="4865" max="4865" width="7.28515625" style="116" customWidth="1"/>
    <col min="4866" max="4866" width="30.5703125" style="116" customWidth="1"/>
    <col min="4867" max="4867" width="14.28515625" style="116" customWidth="1"/>
    <col min="4868" max="4868" width="15.7109375" style="116" customWidth="1"/>
    <col min="4869" max="4869" width="19.28515625" style="116" customWidth="1"/>
    <col min="4870" max="4870" width="24.140625" style="116" customWidth="1"/>
    <col min="4871" max="4871" width="14.85546875" style="116" customWidth="1"/>
    <col min="4872" max="4872" width="13.85546875" style="116" customWidth="1"/>
    <col min="4873" max="4873" width="14.85546875" style="116" customWidth="1"/>
    <col min="4874" max="4874" width="15.28515625" style="116" customWidth="1"/>
    <col min="4875" max="4875" width="12.28515625" style="116" customWidth="1"/>
    <col min="4876" max="4876" width="13.140625" style="116" customWidth="1"/>
    <col min="4877" max="4877" width="14.42578125" style="116" customWidth="1"/>
    <col min="4878" max="4878" width="14" style="116" customWidth="1"/>
    <col min="4879" max="4879" width="12.5703125" style="116" customWidth="1"/>
    <col min="4880" max="4880" width="12.42578125" style="116" customWidth="1"/>
    <col min="4881" max="4881" width="14.28515625" style="116" customWidth="1"/>
    <col min="4882" max="4882" width="12.28515625" style="116" customWidth="1"/>
    <col min="4883" max="4883" width="10.7109375" style="116" customWidth="1"/>
    <col min="4884" max="4884" width="14.42578125" style="116" customWidth="1"/>
    <col min="4885" max="4885" width="19.28515625" style="116" customWidth="1"/>
    <col min="4886" max="4886" width="11.140625" style="116" customWidth="1"/>
    <col min="4887" max="4887" width="13.7109375" style="116" customWidth="1"/>
    <col min="4888" max="4888" width="17.42578125" style="116" customWidth="1"/>
    <col min="4889" max="4889" width="10.28515625" style="116" customWidth="1"/>
    <col min="4890" max="4890" width="17.28515625" style="116" customWidth="1"/>
    <col min="4891" max="4891" width="14.85546875" style="116" customWidth="1"/>
    <col min="4892" max="4892" width="10.5703125" style="116" customWidth="1"/>
    <col min="4893" max="4893" width="11.7109375" style="116" customWidth="1"/>
    <col min="4894" max="4894" width="14.5703125" style="116" customWidth="1"/>
    <col min="4895" max="4895" width="14.42578125" style="116" customWidth="1"/>
    <col min="4896" max="4896" width="13.7109375" style="116" customWidth="1"/>
    <col min="4897" max="4897" width="16.28515625" style="116" customWidth="1"/>
    <col min="4898" max="4898" width="13.5703125" style="116" customWidth="1"/>
    <col min="4899" max="4899" width="18.85546875" style="116" customWidth="1"/>
    <col min="4900" max="4900" width="14.85546875" style="116" customWidth="1"/>
    <col min="4901" max="4901" width="14.140625" style="116" customWidth="1"/>
    <col min="4902" max="4902" width="16" style="116" customWidth="1"/>
    <col min="4903" max="4903" width="17.140625" style="116" customWidth="1"/>
    <col min="4904" max="4904" width="14.7109375" style="116" customWidth="1"/>
    <col min="4905" max="4905" width="14.28515625" style="116" customWidth="1"/>
    <col min="4906" max="4906" width="14.85546875" style="116" customWidth="1"/>
    <col min="4907" max="5120" width="9.140625" style="116"/>
    <col min="5121" max="5121" width="7.28515625" style="116" customWidth="1"/>
    <col min="5122" max="5122" width="30.5703125" style="116" customWidth="1"/>
    <col min="5123" max="5123" width="14.28515625" style="116" customWidth="1"/>
    <col min="5124" max="5124" width="15.7109375" style="116" customWidth="1"/>
    <col min="5125" max="5125" width="19.28515625" style="116" customWidth="1"/>
    <col min="5126" max="5126" width="24.140625" style="116" customWidth="1"/>
    <col min="5127" max="5127" width="14.85546875" style="116" customWidth="1"/>
    <col min="5128" max="5128" width="13.85546875" style="116" customWidth="1"/>
    <col min="5129" max="5129" width="14.85546875" style="116" customWidth="1"/>
    <col min="5130" max="5130" width="15.28515625" style="116" customWidth="1"/>
    <col min="5131" max="5131" width="12.28515625" style="116" customWidth="1"/>
    <col min="5132" max="5132" width="13.140625" style="116" customWidth="1"/>
    <col min="5133" max="5133" width="14.42578125" style="116" customWidth="1"/>
    <col min="5134" max="5134" width="14" style="116" customWidth="1"/>
    <col min="5135" max="5135" width="12.5703125" style="116" customWidth="1"/>
    <col min="5136" max="5136" width="12.42578125" style="116" customWidth="1"/>
    <col min="5137" max="5137" width="14.28515625" style="116" customWidth="1"/>
    <col min="5138" max="5138" width="12.28515625" style="116" customWidth="1"/>
    <col min="5139" max="5139" width="10.7109375" style="116" customWidth="1"/>
    <col min="5140" max="5140" width="14.42578125" style="116" customWidth="1"/>
    <col min="5141" max="5141" width="19.28515625" style="116" customWidth="1"/>
    <col min="5142" max="5142" width="11.140625" style="116" customWidth="1"/>
    <col min="5143" max="5143" width="13.7109375" style="116" customWidth="1"/>
    <col min="5144" max="5144" width="17.42578125" style="116" customWidth="1"/>
    <col min="5145" max="5145" width="10.28515625" style="116" customWidth="1"/>
    <col min="5146" max="5146" width="17.28515625" style="116" customWidth="1"/>
    <col min="5147" max="5147" width="14.85546875" style="116" customWidth="1"/>
    <col min="5148" max="5148" width="10.5703125" style="116" customWidth="1"/>
    <col min="5149" max="5149" width="11.7109375" style="116" customWidth="1"/>
    <col min="5150" max="5150" width="14.5703125" style="116" customWidth="1"/>
    <col min="5151" max="5151" width="14.42578125" style="116" customWidth="1"/>
    <col min="5152" max="5152" width="13.7109375" style="116" customWidth="1"/>
    <col min="5153" max="5153" width="16.28515625" style="116" customWidth="1"/>
    <col min="5154" max="5154" width="13.5703125" style="116" customWidth="1"/>
    <col min="5155" max="5155" width="18.85546875" style="116" customWidth="1"/>
    <col min="5156" max="5156" width="14.85546875" style="116" customWidth="1"/>
    <col min="5157" max="5157" width="14.140625" style="116" customWidth="1"/>
    <col min="5158" max="5158" width="16" style="116" customWidth="1"/>
    <col min="5159" max="5159" width="17.140625" style="116" customWidth="1"/>
    <col min="5160" max="5160" width="14.7109375" style="116" customWidth="1"/>
    <col min="5161" max="5161" width="14.28515625" style="116" customWidth="1"/>
    <col min="5162" max="5162" width="14.85546875" style="116" customWidth="1"/>
    <col min="5163" max="5376" width="9.140625" style="116"/>
    <col min="5377" max="5377" width="7.28515625" style="116" customWidth="1"/>
    <col min="5378" max="5378" width="30.5703125" style="116" customWidth="1"/>
    <col min="5379" max="5379" width="14.28515625" style="116" customWidth="1"/>
    <col min="5380" max="5380" width="15.7109375" style="116" customWidth="1"/>
    <col min="5381" max="5381" width="19.28515625" style="116" customWidth="1"/>
    <col min="5382" max="5382" width="24.140625" style="116" customWidth="1"/>
    <col min="5383" max="5383" width="14.85546875" style="116" customWidth="1"/>
    <col min="5384" max="5384" width="13.85546875" style="116" customWidth="1"/>
    <col min="5385" max="5385" width="14.85546875" style="116" customWidth="1"/>
    <col min="5386" max="5386" width="15.28515625" style="116" customWidth="1"/>
    <col min="5387" max="5387" width="12.28515625" style="116" customWidth="1"/>
    <col min="5388" max="5388" width="13.140625" style="116" customWidth="1"/>
    <col min="5389" max="5389" width="14.42578125" style="116" customWidth="1"/>
    <col min="5390" max="5390" width="14" style="116" customWidth="1"/>
    <col min="5391" max="5391" width="12.5703125" style="116" customWidth="1"/>
    <col min="5392" max="5392" width="12.42578125" style="116" customWidth="1"/>
    <col min="5393" max="5393" width="14.28515625" style="116" customWidth="1"/>
    <col min="5394" max="5394" width="12.28515625" style="116" customWidth="1"/>
    <col min="5395" max="5395" width="10.7109375" style="116" customWidth="1"/>
    <col min="5396" max="5396" width="14.42578125" style="116" customWidth="1"/>
    <col min="5397" max="5397" width="19.28515625" style="116" customWidth="1"/>
    <col min="5398" max="5398" width="11.140625" style="116" customWidth="1"/>
    <col min="5399" max="5399" width="13.7109375" style="116" customWidth="1"/>
    <col min="5400" max="5400" width="17.42578125" style="116" customWidth="1"/>
    <col min="5401" max="5401" width="10.28515625" style="116" customWidth="1"/>
    <col min="5402" max="5402" width="17.28515625" style="116" customWidth="1"/>
    <col min="5403" max="5403" width="14.85546875" style="116" customWidth="1"/>
    <col min="5404" max="5404" width="10.5703125" style="116" customWidth="1"/>
    <col min="5405" max="5405" width="11.7109375" style="116" customWidth="1"/>
    <col min="5406" max="5406" width="14.5703125" style="116" customWidth="1"/>
    <col min="5407" max="5407" width="14.42578125" style="116" customWidth="1"/>
    <col min="5408" max="5408" width="13.7109375" style="116" customWidth="1"/>
    <col min="5409" max="5409" width="16.28515625" style="116" customWidth="1"/>
    <col min="5410" max="5410" width="13.5703125" style="116" customWidth="1"/>
    <col min="5411" max="5411" width="18.85546875" style="116" customWidth="1"/>
    <col min="5412" max="5412" width="14.85546875" style="116" customWidth="1"/>
    <col min="5413" max="5413" width="14.140625" style="116" customWidth="1"/>
    <col min="5414" max="5414" width="16" style="116" customWidth="1"/>
    <col min="5415" max="5415" width="17.140625" style="116" customWidth="1"/>
    <col min="5416" max="5416" width="14.7109375" style="116" customWidth="1"/>
    <col min="5417" max="5417" width="14.28515625" style="116" customWidth="1"/>
    <col min="5418" max="5418" width="14.85546875" style="116" customWidth="1"/>
    <col min="5419" max="5632" width="9.140625" style="116"/>
    <col min="5633" max="5633" width="7.28515625" style="116" customWidth="1"/>
    <col min="5634" max="5634" width="30.5703125" style="116" customWidth="1"/>
    <col min="5635" max="5635" width="14.28515625" style="116" customWidth="1"/>
    <col min="5636" max="5636" width="15.7109375" style="116" customWidth="1"/>
    <col min="5637" max="5637" width="19.28515625" style="116" customWidth="1"/>
    <col min="5638" max="5638" width="24.140625" style="116" customWidth="1"/>
    <col min="5639" max="5639" width="14.85546875" style="116" customWidth="1"/>
    <col min="5640" max="5640" width="13.85546875" style="116" customWidth="1"/>
    <col min="5641" max="5641" width="14.85546875" style="116" customWidth="1"/>
    <col min="5642" max="5642" width="15.28515625" style="116" customWidth="1"/>
    <col min="5643" max="5643" width="12.28515625" style="116" customWidth="1"/>
    <col min="5644" max="5644" width="13.140625" style="116" customWidth="1"/>
    <col min="5645" max="5645" width="14.42578125" style="116" customWidth="1"/>
    <col min="5646" max="5646" width="14" style="116" customWidth="1"/>
    <col min="5647" max="5647" width="12.5703125" style="116" customWidth="1"/>
    <col min="5648" max="5648" width="12.42578125" style="116" customWidth="1"/>
    <col min="5649" max="5649" width="14.28515625" style="116" customWidth="1"/>
    <col min="5650" max="5650" width="12.28515625" style="116" customWidth="1"/>
    <col min="5651" max="5651" width="10.7109375" style="116" customWidth="1"/>
    <col min="5652" max="5652" width="14.42578125" style="116" customWidth="1"/>
    <col min="5653" max="5653" width="19.28515625" style="116" customWidth="1"/>
    <col min="5654" max="5654" width="11.140625" style="116" customWidth="1"/>
    <col min="5655" max="5655" width="13.7109375" style="116" customWidth="1"/>
    <col min="5656" max="5656" width="17.42578125" style="116" customWidth="1"/>
    <col min="5657" max="5657" width="10.28515625" style="116" customWidth="1"/>
    <col min="5658" max="5658" width="17.28515625" style="116" customWidth="1"/>
    <col min="5659" max="5659" width="14.85546875" style="116" customWidth="1"/>
    <col min="5660" max="5660" width="10.5703125" style="116" customWidth="1"/>
    <col min="5661" max="5661" width="11.7109375" style="116" customWidth="1"/>
    <col min="5662" max="5662" width="14.5703125" style="116" customWidth="1"/>
    <col min="5663" max="5663" width="14.42578125" style="116" customWidth="1"/>
    <col min="5664" max="5664" width="13.7109375" style="116" customWidth="1"/>
    <col min="5665" max="5665" width="16.28515625" style="116" customWidth="1"/>
    <col min="5666" max="5666" width="13.5703125" style="116" customWidth="1"/>
    <col min="5667" max="5667" width="18.85546875" style="116" customWidth="1"/>
    <col min="5668" max="5668" width="14.85546875" style="116" customWidth="1"/>
    <col min="5669" max="5669" width="14.140625" style="116" customWidth="1"/>
    <col min="5670" max="5670" width="16" style="116" customWidth="1"/>
    <col min="5671" max="5671" width="17.140625" style="116" customWidth="1"/>
    <col min="5672" max="5672" width="14.7109375" style="116" customWidth="1"/>
    <col min="5673" max="5673" width="14.28515625" style="116" customWidth="1"/>
    <col min="5674" max="5674" width="14.85546875" style="116" customWidth="1"/>
    <col min="5675" max="5888" width="9.140625" style="116"/>
    <col min="5889" max="5889" width="7.28515625" style="116" customWidth="1"/>
    <col min="5890" max="5890" width="30.5703125" style="116" customWidth="1"/>
    <col min="5891" max="5891" width="14.28515625" style="116" customWidth="1"/>
    <col min="5892" max="5892" width="15.7109375" style="116" customWidth="1"/>
    <col min="5893" max="5893" width="19.28515625" style="116" customWidth="1"/>
    <col min="5894" max="5894" width="24.140625" style="116" customWidth="1"/>
    <col min="5895" max="5895" width="14.85546875" style="116" customWidth="1"/>
    <col min="5896" max="5896" width="13.85546875" style="116" customWidth="1"/>
    <col min="5897" max="5897" width="14.85546875" style="116" customWidth="1"/>
    <col min="5898" max="5898" width="15.28515625" style="116" customWidth="1"/>
    <col min="5899" max="5899" width="12.28515625" style="116" customWidth="1"/>
    <col min="5900" max="5900" width="13.140625" style="116" customWidth="1"/>
    <col min="5901" max="5901" width="14.42578125" style="116" customWidth="1"/>
    <col min="5902" max="5902" width="14" style="116" customWidth="1"/>
    <col min="5903" max="5903" width="12.5703125" style="116" customWidth="1"/>
    <col min="5904" max="5904" width="12.42578125" style="116" customWidth="1"/>
    <col min="5905" max="5905" width="14.28515625" style="116" customWidth="1"/>
    <col min="5906" max="5906" width="12.28515625" style="116" customWidth="1"/>
    <col min="5907" max="5907" width="10.7109375" style="116" customWidth="1"/>
    <col min="5908" max="5908" width="14.42578125" style="116" customWidth="1"/>
    <col min="5909" max="5909" width="19.28515625" style="116" customWidth="1"/>
    <col min="5910" max="5910" width="11.140625" style="116" customWidth="1"/>
    <col min="5911" max="5911" width="13.7109375" style="116" customWidth="1"/>
    <col min="5912" max="5912" width="17.42578125" style="116" customWidth="1"/>
    <col min="5913" max="5913" width="10.28515625" style="116" customWidth="1"/>
    <col min="5914" max="5914" width="17.28515625" style="116" customWidth="1"/>
    <col min="5915" max="5915" width="14.85546875" style="116" customWidth="1"/>
    <col min="5916" max="5916" width="10.5703125" style="116" customWidth="1"/>
    <col min="5917" max="5917" width="11.7109375" style="116" customWidth="1"/>
    <col min="5918" max="5918" width="14.5703125" style="116" customWidth="1"/>
    <col min="5919" max="5919" width="14.42578125" style="116" customWidth="1"/>
    <col min="5920" max="5920" width="13.7109375" style="116" customWidth="1"/>
    <col min="5921" max="5921" width="16.28515625" style="116" customWidth="1"/>
    <col min="5922" max="5922" width="13.5703125" style="116" customWidth="1"/>
    <col min="5923" max="5923" width="18.85546875" style="116" customWidth="1"/>
    <col min="5924" max="5924" width="14.85546875" style="116" customWidth="1"/>
    <col min="5925" max="5925" width="14.140625" style="116" customWidth="1"/>
    <col min="5926" max="5926" width="16" style="116" customWidth="1"/>
    <col min="5927" max="5927" width="17.140625" style="116" customWidth="1"/>
    <col min="5928" max="5928" width="14.7109375" style="116" customWidth="1"/>
    <col min="5929" max="5929" width="14.28515625" style="116" customWidth="1"/>
    <col min="5930" max="5930" width="14.85546875" style="116" customWidth="1"/>
    <col min="5931" max="6144" width="9.140625" style="116"/>
    <col min="6145" max="6145" width="7.28515625" style="116" customWidth="1"/>
    <col min="6146" max="6146" width="30.5703125" style="116" customWidth="1"/>
    <col min="6147" max="6147" width="14.28515625" style="116" customWidth="1"/>
    <col min="6148" max="6148" width="15.7109375" style="116" customWidth="1"/>
    <col min="6149" max="6149" width="19.28515625" style="116" customWidth="1"/>
    <col min="6150" max="6150" width="24.140625" style="116" customWidth="1"/>
    <col min="6151" max="6151" width="14.85546875" style="116" customWidth="1"/>
    <col min="6152" max="6152" width="13.85546875" style="116" customWidth="1"/>
    <col min="6153" max="6153" width="14.85546875" style="116" customWidth="1"/>
    <col min="6154" max="6154" width="15.28515625" style="116" customWidth="1"/>
    <col min="6155" max="6155" width="12.28515625" style="116" customWidth="1"/>
    <col min="6156" max="6156" width="13.140625" style="116" customWidth="1"/>
    <col min="6157" max="6157" width="14.42578125" style="116" customWidth="1"/>
    <col min="6158" max="6158" width="14" style="116" customWidth="1"/>
    <col min="6159" max="6159" width="12.5703125" style="116" customWidth="1"/>
    <col min="6160" max="6160" width="12.42578125" style="116" customWidth="1"/>
    <col min="6161" max="6161" width="14.28515625" style="116" customWidth="1"/>
    <col min="6162" max="6162" width="12.28515625" style="116" customWidth="1"/>
    <col min="6163" max="6163" width="10.7109375" style="116" customWidth="1"/>
    <col min="6164" max="6164" width="14.42578125" style="116" customWidth="1"/>
    <col min="6165" max="6165" width="19.28515625" style="116" customWidth="1"/>
    <col min="6166" max="6166" width="11.140625" style="116" customWidth="1"/>
    <col min="6167" max="6167" width="13.7109375" style="116" customWidth="1"/>
    <col min="6168" max="6168" width="17.42578125" style="116" customWidth="1"/>
    <col min="6169" max="6169" width="10.28515625" style="116" customWidth="1"/>
    <col min="6170" max="6170" width="17.28515625" style="116" customWidth="1"/>
    <col min="6171" max="6171" width="14.85546875" style="116" customWidth="1"/>
    <col min="6172" max="6172" width="10.5703125" style="116" customWidth="1"/>
    <col min="6173" max="6173" width="11.7109375" style="116" customWidth="1"/>
    <col min="6174" max="6174" width="14.5703125" style="116" customWidth="1"/>
    <col min="6175" max="6175" width="14.42578125" style="116" customWidth="1"/>
    <col min="6176" max="6176" width="13.7109375" style="116" customWidth="1"/>
    <col min="6177" max="6177" width="16.28515625" style="116" customWidth="1"/>
    <col min="6178" max="6178" width="13.5703125" style="116" customWidth="1"/>
    <col min="6179" max="6179" width="18.85546875" style="116" customWidth="1"/>
    <col min="6180" max="6180" width="14.85546875" style="116" customWidth="1"/>
    <col min="6181" max="6181" width="14.140625" style="116" customWidth="1"/>
    <col min="6182" max="6182" width="16" style="116" customWidth="1"/>
    <col min="6183" max="6183" width="17.140625" style="116" customWidth="1"/>
    <col min="6184" max="6184" width="14.7109375" style="116" customWidth="1"/>
    <col min="6185" max="6185" width="14.28515625" style="116" customWidth="1"/>
    <col min="6186" max="6186" width="14.85546875" style="116" customWidth="1"/>
    <col min="6187" max="6400" width="9.140625" style="116"/>
    <col min="6401" max="6401" width="7.28515625" style="116" customWidth="1"/>
    <col min="6402" max="6402" width="30.5703125" style="116" customWidth="1"/>
    <col min="6403" max="6403" width="14.28515625" style="116" customWidth="1"/>
    <col min="6404" max="6404" width="15.7109375" style="116" customWidth="1"/>
    <col min="6405" max="6405" width="19.28515625" style="116" customWidth="1"/>
    <col min="6406" max="6406" width="24.140625" style="116" customWidth="1"/>
    <col min="6407" max="6407" width="14.85546875" style="116" customWidth="1"/>
    <col min="6408" max="6408" width="13.85546875" style="116" customWidth="1"/>
    <col min="6409" max="6409" width="14.85546875" style="116" customWidth="1"/>
    <col min="6410" max="6410" width="15.28515625" style="116" customWidth="1"/>
    <col min="6411" max="6411" width="12.28515625" style="116" customWidth="1"/>
    <col min="6412" max="6412" width="13.140625" style="116" customWidth="1"/>
    <col min="6413" max="6413" width="14.42578125" style="116" customWidth="1"/>
    <col min="6414" max="6414" width="14" style="116" customWidth="1"/>
    <col min="6415" max="6415" width="12.5703125" style="116" customWidth="1"/>
    <col min="6416" max="6416" width="12.42578125" style="116" customWidth="1"/>
    <col min="6417" max="6417" width="14.28515625" style="116" customWidth="1"/>
    <col min="6418" max="6418" width="12.28515625" style="116" customWidth="1"/>
    <col min="6419" max="6419" width="10.7109375" style="116" customWidth="1"/>
    <col min="6420" max="6420" width="14.42578125" style="116" customWidth="1"/>
    <col min="6421" max="6421" width="19.28515625" style="116" customWidth="1"/>
    <col min="6422" max="6422" width="11.140625" style="116" customWidth="1"/>
    <col min="6423" max="6423" width="13.7109375" style="116" customWidth="1"/>
    <col min="6424" max="6424" width="17.42578125" style="116" customWidth="1"/>
    <col min="6425" max="6425" width="10.28515625" style="116" customWidth="1"/>
    <col min="6426" max="6426" width="17.28515625" style="116" customWidth="1"/>
    <col min="6427" max="6427" width="14.85546875" style="116" customWidth="1"/>
    <col min="6428" max="6428" width="10.5703125" style="116" customWidth="1"/>
    <col min="6429" max="6429" width="11.7109375" style="116" customWidth="1"/>
    <col min="6430" max="6430" width="14.5703125" style="116" customWidth="1"/>
    <col min="6431" max="6431" width="14.42578125" style="116" customWidth="1"/>
    <col min="6432" max="6432" width="13.7109375" style="116" customWidth="1"/>
    <col min="6433" max="6433" width="16.28515625" style="116" customWidth="1"/>
    <col min="6434" max="6434" width="13.5703125" style="116" customWidth="1"/>
    <col min="6435" max="6435" width="18.85546875" style="116" customWidth="1"/>
    <col min="6436" max="6436" width="14.85546875" style="116" customWidth="1"/>
    <col min="6437" max="6437" width="14.140625" style="116" customWidth="1"/>
    <col min="6438" max="6438" width="16" style="116" customWidth="1"/>
    <col min="6439" max="6439" width="17.140625" style="116" customWidth="1"/>
    <col min="6440" max="6440" width="14.7109375" style="116" customWidth="1"/>
    <col min="6441" max="6441" width="14.28515625" style="116" customWidth="1"/>
    <col min="6442" max="6442" width="14.85546875" style="116" customWidth="1"/>
    <col min="6443" max="6656" width="9.140625" style="116"/>
    <col min="6657" max="6657" width="7.28515625" style="116" customWidth="1"/>
    <col min="6658" max="6658" width="30.5703125" style="116" customWidth="1"/>
    <col min="6659" max="6659" width="14.28515625" style="116" customWidth="1"/>
    <col min="6660" max="6660" width="15.7109375" style="116" customWidth="1"/>
    <col min="6661" max="6661" width="19.28515625" style="116" customWidth="1"/>
    <col min="6662" max="6662" width="24.140625" style="116" customWidth="1"/>
    <col min="6663" max="6663" width="14.85546875" style="116" customWidth="1"/>
    <col min="6664" max="6664" width="13.85546875" style="116" customWidth="1"/>
    <col min="6665" max="6665" width="14.85546875" style="116" customWidth="1"/>
    <col min="6666" max="6666" width="15.28515625" style="116" customWidth="1"/>
    <col min="6667" max="6667" width="12.28515625" style="116" customWidth="1"/>
    <col min="6668" max="6668" width="13.140625" style="116" customWidth="1"/>
    <col min="6669" max="6669" width="14.42578125" style="116" customWidth="1"/>
    <col min="6670" max="6670" width="14" style="116" customWidth="1"/>
    <col min="6671" max="6671" width="12.5703125" style="116" customWidth="1"/>
    <col min="6672" max="6672" width="12.42578125" style="116" customWidth="1"/>
    <col min="6673" max="6673" width="14.28515625" style="116" customWidth="1"/>
    <col min="6674" max="6674" width="12.28515625" style="116" customWidth="1"/>
    <col min="6675" max="6675" width="10.7109375" style="116" customWidth="1"/>
    <col min="6676" max="6676" width="14.42578125" style="116" customWidth="1"/>
    <col min="6677" max="6677" width="19.28515625" style="116" customWidth="1"/>
    <col min="6678" max="6678" width="11.140625" style="116" customWidth="1"/>
    <col min="6679" max="6679" width="13.7109375" style="116" customWidth="1"/>
    <col min="6680" max="6680" width="17.42578125" style="116" customWidth="1"/>
    <col min="6681" max="6681" width="10.28515625" style="116" customWidth="1"/>
    <col min="6682" max="6682" width="17.28515625" style="116" customWidth="1"/>
    <col min="6683" max="6683" width="14.85546875" style="116" customWidth="1"/>
    <col min="6684" max="6684" width="10.5703125" style="116" customWidth="1"/>
    <col min="6685" max="6685" width="11.7109375" style="116" customWidth="1"/>
    <col min="6686" max="6686" width="14.5703125" style="116" customWidth="1"/>
    <col min="6687" max="6687" width="14.42578125" style="116" customWidth="1"/>
    <col min="6688" max="6688" width="13.7109375" style="116" customWidth="1"/>
    <col min="6689" max="6689" width="16.28515625" style="116" customWidth="1"/>
    <col min="6690" max="6690" width="13.5703125" style="116" customWidth="1"/>
    <col min="6691" max="6691" width="18.85546875" style="116" customWidth="1"/>
    <col min="6692" max="6692" width="14.85546875" style="116" customWidth="1"/>
    <col min="6693" max="6693" width="14.140625" style="116" customWidth="1"/>
    <col min="6694" max="6694" width="16" style="116" customWidth="1"/>
    <col min="6695" max="6695" width="17.140625" style="116" customWidth="1"/>
    <col min="6696" max="6696" width="14.7109375" style="116" customWidth="1"/>
    <col min="6697" max="6697" width="14.28515625" style="116" customWidth="1"/>
    <col min="6698" max="6698" width="14.85546875" style="116" customWidth="1"/>
    <col min="6699" max="6912" width="9.140625" style="116"/>
    <col min="6913" max="6913" width="7.28515625" style="116" customWidth="1"/>
    <col min="6914" max="6914" width="30.5703125" style="116" customWidth="1"/>
    <col min="6915" max="6915" width="14.28515625" style="116" customWidth="1"/>
    <col min="6916" max="6916" width="15.7109375" style="116" customWidth="1"/>
    <col min="6917" max="6917" width="19.28515625" style="116" customWidth="1"/>
    <col min="6918" max="6918" width="24.140625" style="116" customWidth="1"/>
    <col min="6919" max="6919" width="14.85546875" style="116" customWidth="1"/>
    <col min="6920" max="6920" width="13.85546875" style="116" customWidth="1"/>
    <col min="6921" max="6921" width="14.85546875" style="116" customWidth="1"/>
    <col min="6922" max="6922" width="15.28515625" style="116" customWidth="1"/>
    <col min="6923" max="6923" width="12.28515625" style="116" customWidth="1"/>
    <col min="6924" max="6924" width="13.140625" style="116" customWidth="1"/>
    <col min="6925" max="6925" width="14.42578125" style="116" customWidth="1"/>
    <col min="6926" max="6926" width="14" style="116" customWidth="1"/>
    <col min="6927" max="6927" width="12.5703125" style="116" customWidth="1"/>
    <col min="6928" max="6928" width="12.42578125" style="116" customWidth="1"/>
    <col min="6929" max="6929" width="14.28515625" style="116" customWidth="1"/>
    <col min="6930" max="6930" width="12.28515625" style="116" customWidth="1"/>
    <col min="6931" max="6931" width="10.7109375" style="116" customWidth="1"/>
    <col min="6932" max="6932" width="14.42578125" style="116" customWidth="1"/>
    <col min="6933" max="6933" width="19.28515625" style="116" customWidth="1"/>
    <col min="6934" max="6934" width="11.140625" style="116" customWidth="1"/>
    <col min="6935" max="6935" width="13.7109375" style="116" customWidth="1"/>
    <col min="6936" max="6936" width="17.42578125" style="116" customWidth="1"/>
    <col min="6937" max="6937" width="10.28515625" style="116" customWidth="1"/>
    <col min="6938" max="6938" width="17.28515625" style="116" customWidth="1"/>
    <col min="6939" max="6939" width="14.85546875" style="116" customWidth="1"/>
    <col min="6940" max="6940" width="10.5703125" style="116" customWidth="1"/>
    <col min="6941" max="6941" width="11.7109375" style="116" customWidth="1"/>
    <col min="6942" max="6942" width="14.5703125" style="116" customWidth="1"/>
    <col min="6943" max="6943" width="14.42578125" style="116" customWidth="1"/>
    <col min="6944" max="6944" width="13.7109375" style="116" customWidth="1"/>
    <col min="6945" max="6945" width="16.28515625" style="116" customWidth="1"/>
    <col min="6946" max="6946" width="13.5703125" style="116" customWidth="1"/>
    <col min="6947" max="6947" width="18.85546875" style="116" customWidth="1"/>
    <col min="6948" max="6948" width="14.85546875" style="116" customWidth="1"/>
    <col min="6949" max="6949" width="14.140625" style="116" customWidth="1"/>
    <col min="6950" max="6950" width="16" style="116" customWidth="1"/>
    <col min="6951" max="6951" width="17.140625" style="116" customWidth="1"/>
    <col min="6952" max="6952" width="14.7109375" style="116" customWidth="1"/>
    <col min="6953" max="6953" width="14.28515625" style="116" customWidth="1"/>
    <col min="6954" max="6954" width="14.85546875" style="116" customWidth="1"/>
    <col min="6955" max="7168" width="9.140625" style="116"/>
    <col min="7169" max="7169" width="7.28515625" style="116" customWidth="1"/>
    <col min="7170" max="7170" width="30.5703125" style="116" customWidth="1"/>
    <col min="7171" max="7171" width="14.28515625" style="116" customWidth="1"/>
    <col min="7172" max="7172" width="15.7109375" style="116" customWidth="1"/>
    <col min="7173" max="7173" width="19.28515625" style="116" customWidth="1"/>
    <col min="7174" max="7174" width="24.140625" style="116" customWidth="1"/>
    <col min="7175" max="7175" width="14.85546875" style="116" customWidth="1"/>
    <col min="7176" max="7176" width="13.85546875" style="116" customWidth="1"/>
    <col min="7177" max="7177" width="14.85546875" style="116" customWidth="1"/>
    <col min="7178" max="7178" width="15.28515625" style="116" customWidth="1"/>
    <col min="7179" max="7179" width="12.28515625" style="116" customWidth="1"/>
    <col min="7180" max="7180" width="13.140625" style="116" customWidth="1"/>
    <col min="7181" max="7181" width="14.42578125" style="116" customWidth="1"/>
    <col min="7182" max="7182" width="14" style="116" customWidth="1"/>
    <col min="7183" max="7183" width="12.5703125" style="116" customWidth="1"/>
    <col min="7184" max="7184" width="12.42578125" style="116" customWidth="1"/>
    <col min="7185" max="7185" width="14.28515625" style="116" customWidth="1"/>
    <col min="7186" max="7186" width="12.28515625" style="116" customWidth="1"/>
    <col min="7187" max="7187" width="10.7109375" style="116" customWidth="1"/>
    <col min="7188" max="7188" width="14.42578125" style="116" customWidth="1"/>
    <col min="7189" max="7189" width="19.28515625" style="116" customWidth="1"/>
    <col min="7190" max="7190" width="11.140625" style="116" customWidth="1"/>
    <col min="7191" max="7191" width="13.7109375" style="116" customWidth="1"/>
    <col min="7192" max="7192" width="17.42578125" style="116" customWidth="1"/>
    <col min="7193" max="7193" width="10.28515625" style="116" customWidth="1"/>
    <col min="7194" max="7194" width="17.28515625" style="116" customWidth="1"/>
    <col min="7195" max="7195" width="14.85546875" style="116" customWidth="1"/>
    <col min="7196" max="7196" width="10.5703125" style="116" customWidth="1"/>
    <col min="7197" max="7197" width="11.7109375" style="116" customWidth="1"/>
    <col min="7198" max="7198" width="14.5703125" style="116" customWidth="1"/>
    <col min="7199" max="7199" width="14.42578125" style="116" customWidth="1"/>
    <col min="7200" max="7200" width="13.7109375" style="116" customWidth="1"/>
    <col min="7201" max="7201" width="16.28515625" style="116" customWidth="1"/>
    <col min="7202" max="7202" width="13.5703125" style="116" customWidth="1"/>
    <col min="7203" max="7203" width="18.85546875" style="116" customWidth="1"/>
    <col min="7204" max="7204" width="14.85546875" style="116" customWidth="1"/>
    <col min="7205" max="7205" width="14.140625" style="116" customWidth="1"/>
    <col min="7206" max="7206" width="16" style="116" customWidth="1"/>
    <col min="7207" max="7207" width="17.140625" style="116" customWidth="1"/>
    <col min="7208" max="7208" width="14.7109375" style="116" customWidth="1"/>
    <col min="7209" max="7209" width="14.28515625" style="116" customWidth="1"/>
    <col min="7210" max="7210" width="14.85546875" style="116" customWidth="1"/>
    <col min="7211" max="7424" width="9.140625" style="116"/>
    <col min="7425" max="7425" width="7.28515625" style="116" customWidth="1"/>
    <col min="7426" max="7426" width="30.5703125" style="116" customWidth="1"/>
    <col min="7427" max="7427" width="14.28515625" style="116" customWidth="1"/>
    <col min="7428" max="7428" width="15.7109375" style="116" customWidth="1"/>
    <col min="7429" max="7429" width="19.28515625" style="116" customWidth="1"/>
    <col min="7430" max="7430" width="24.140625" style="116" customWidth="1"/>
    <col min="7431" max="7431" width="14.85546875" style="116" customWidth="1"/>
    <col min="7432" max="7432" width="13.85546875" style="116" customWidth="1"/>
    <col min="7433" max="7433" width="14.85546875" style="116" customWidth="1"/>
    <col min="7434" max="7434" width="15.28515625" style="116" customWidth="1"/>
    <col min="7435" max="7435" width="12.28515625" style="116" customWidth="1"/>
    <col min="7436" max="7436" width="13.140625" style="116" customWidth="1"/>
    <col min="7437" max="7437" width="14.42578125" style="116" customWidth="1"/>
    <col min="7438" max="7438" width="14" style="116" customWidth="1"/>
    <col min="7439" max="7439" width="12.5703125" style="116" customWidth="1"/>
    <col min="7440" max="7440" width="12.42578125" style="116" customWidth="1"/>
    <col min="7441" max="7441" width="14.28515625" style="116" customWidth="1"/>
    <col min="7442" max="7442" width="12.28515625" style="116" customWidth="1"/>
    <col min="7443" max="7443" width="10.7109375" style="116" customWidth="1"/>
    <col min="7444" max="7444" width="14.42578125" style="116" customWidth="1"/>
    <col min="7445" max="7445" width="19.28515625" style="116" customWidth="1"/>
    <col min="7446" max="7446" width="11.140625" style="116" customWidth="1"/>
    <col min="7447" max="7447" width="13.7109375" style="116" customWidth="1"/>
    <col min="7448" max="7448" width="17.42578125" style="116" customWidth="1"/>
    <col min="7449" max="7449" width="10.28515625" style="116" customWidth="1"/>
    <col min="7450" max="7450" width="17.28515625" style="116" customWidth="1"/>
    <col min="7451" max="7451" width="14.85546875" style="116" customWidth="1"/>
    <col min="7452" max="7452" width="10.5703125" style="116" customWidth="1"/>
    <col min="7453" max="7453" width="11.7109375" style="116" customWidth="1"/>
    <col min="7454" max="7454" width="14.5703125" style="116" customWidth="1"/>
    <col min="7455" max="7455" width="14.42578125" style="116" customWidth="1"/>
    <col min="7456" max="7456" width="13.7109375" style="116" customWidth="1"/>
    <col min="7457" max="7457" width="16.28515625" style="116" customWidth="1"/>
    <col min="7458" max="7458" width="13.5703125" style="116" customWidth="1"/>
    <col min="7459" max="7459" width="18.85546875" style="116" customWidth="1"/>
    <col min="7460" max="7460" width="14.85546875" style="116" customWidth="1"/>
    <col min="7461" max="7461" width="14.140625" style="116" customWidth="1"/>
    <col min="7462" max="7462" width="16" style="116" customWidth="1"/>
    <col min="7463" max="7463" width="17.140625" style="116" customWidth="1"/>
    <col min="7464" max="7464" width="14.7109375" style="116" customWidth="1"/>
    <col min="7465" max="7465" width="14.28515625" style="116" customWidth="1"/>
    <col min="7466" max="7466" width="14.85546875" style="116" customWidth="1"/>
    <col min="7467" max="7680" width="9.140625" style="116"/>
    <col min="7681" max="7681" width="7.28515625" style="116" customWidth="1"/>
    <col min="7682" max="7682" width="30.5703125" style="116" customWidth="1"/>
    <col min="7683" max="7683" width="14.28515625" style="116" customWidth="1"/>
    <col min="7684" max="7684" width="15.7109375" style="116" customWidth="1"/>
    <col min="7685" max="7685" width="19.28515625" style="116" customWidth="1"/>
    <col min="7686" max="7686" width="24.140625" style="116" customWidth="1"/>
    <col min="7687" max="7687" width="14.85546875" style="116" customWidth="1"/>
    <col min="7688" max="7688" width="13.85546875" style="116" customWidth="1"/>
    <col min="7689" max="7689" width="14.85546875" style="116" customWidth="1"/>
    <col min="7690" max="7690" width="15.28515625" style="116" customWidth="1"/>
    <col min="7691" max="7691" width="12.28515625" style="116" customWidth="1"/>
    <col min="7692" max="7692" width="13.140625" style="116" customWidth="1"/>
    <col min="7693" max="7693" width="14.42578125" style="116" customWidth="1"/>
    <col min="7694" max="7694" width="14" style="116" customWidth="1"/>
    <col min="7695" max="7695" width="12.5703125" style="116" customWidth="1"/>
    <col min="7696" max="7696" width="12.42578125" style="116" customWidth="1"/>
    <col min="7697" max="7697" width="14.28515625" style="116" customWidth="1"/>
    <col min="7698" max="7698" width="12.28515625" style="116" customWidth="1"/>
    <col min="7699" max="7699" width="10.7109375" style="116" customWidth="1"/>
    <col min="7700" max="7700" width="14.42578125" style="116" customWidth="1"/>
    <col min="7701" max="7701" width="19.28515625" style="116" customWidth="1"/>
    <col min="7702" max="7702" width="11.140625" style="116" customWidth="1"/>
    <col min="7703" max="7703" width="13.7109375" style="116" customWidth="1"/>
    <col min="7704" max="7704" width="17.42578125" style="116" customWidth="1"/>
    <col min="7705" max="7705" width="10.28515625" style="116" customWidth="1"/>
    <col min="7706" max="7706" width="17.28515625" style="116" customWidth="1"/>
    <col min="7707" max="7707" width="14.85546875" style="116" customWidth="1"/>
    <col min="7708" max="7708" width="10.5703125" style="116" customWidth="1"/>
    <col min="7709" max="7709" width="11.7109375" style="116" customWidth="1"/>
    <col min="7710" max="7710" width="14.5703125" style="116" customWidth="1"/>
    <col min="7711" max="7711" width="14.42578125" style="116" customWidth="1"/>
    <col min="7712" max="7712" width="13.7109375" style="116" customWidth="1"/>
    <col min="7713" max="7713" width="16.28515625" style="116" customWidth="1"/>
    <col min="7714" max="7714" width="13.5703125" style="116" customWidth="1"/>
    <col min="7715" max="7715" width="18.85546875" style="116" customWidth="1"/>
    <col min="7716" max="7716" width="14.85546875" style="116" customWidth="1"/>
    <col min="7717" max="7717" width="14.140625" style="116" customWidth="1"/>
    <col min="7718" max="7718" width="16" style="116" customWidth="1"/>
    <col min="7719" max="7719" width="17.140625" style="116" customWidth="1"/>
    <col min="7720" max="7720" width="14.7109375" style="116" customWidth="1"/>
    <col min="7721" max="7721" width="14.28515625" style="116" customWidth="1"/>
    <col min="7722" max="7722" width="14.85546875" style="116" customWidth="1"/>
    <col min="7723" max="7936" width="9.140625" style="116"/>
    <col min="7937" max="7937" width="7.28515625" style="116" customWidth="1"/>
    <col min="7938" max="7938" width="30.5703125" style="116" customWidth="1"/>
    <col min="7939" max="7939" width="14.28515625" style="116" customWidth="1"/>
    <col min="7940" max="7940" width="15.7109375" style="116" customWidth="1"/>
    <col min="7941" max="7941" width="19.28515625" style="116" customWidth="1"/>
    <col min="7942" max="7942" width="24.140625" style="116" customWidth="1"/>
    <col min="7943" max="7943" width="14.85546875" style="116" customWidth="1"/>
    <col min="7944" max="7944" width="13.85546875" style="116" customWidth="1"/>
    <col min="7945" max="7945" width="14.85546875" style="116" customWidth="1"/>
    <col min="7946" max="7946" width="15.28515625" style="116" customWidth="1"/>
    <col min="7947" max="7947" width="12.28515625" style="116" customWidth="1"/>
    <col min="7948" max="7948" width="13.140625" style="116" customWidth="1"/>
    <col min="7949" max="7949" width="14.42578125" style="116" customWidth="1"/>
    <col min="7950" max="7950" width="14" style="116" customWidth="1"/>
    <col min="7951" max="7951" width="12.5703125" style="116" customWidth="1"/>
    <col min="7952" max="7952" width="12.42578125" style="116" customWidth="1"/>
    <col min="7953" max="7953" width="14.28515625" style="116" customWidth="1"/>
    <col min="7954" max="7954" width="12.28515625" style="116" customWidth="1"/>
    <col min="7955" max="7955" width="10.7109375" style="116" customWidth="1"/>
    <col min="7956" max="7956" width="14.42578125" style="116" customWidth="1"/>
    <col min="7957" max="7957" width="19.28515625" style="116" customWidth="1"/>
    <col min="7958" max="7958" width="11.140625" style="116" customWidth="1"/>
    <col min="7959" max="7959" width="13.7109375" style="116" customWidth="1"/>
    <col min="7960" max="7960" width="17.42578125" style="116" customWidth="1"/>
    <col min="7961" max="7961" width="10.28515625" style="116" customWidth="1"/>
    <col min="7962" max="7962" width="17.28515625" style="116" customWidth="1"/>
    <col min="7963" max="7963" width="14.85546875" style="116" customWidth="1"/>
    <col min="7964" max="7964" width="10.5703125" style="116" customWidth="1"/>
    <col min="7965" max="7965" width="11.7109375" style="116" customWidth="1"/>
    <col min="7966" max="7966" width="14.5703125" style="116" customWidth="1"/>
    <col min="7967" max="7967" width="14.42578125" style="116" customWidth="1"/>
    <col min="7968" max="7968" width="13.7109375" style="116" customWidth="1"/>
    <col min="7969" max="7969" width="16.28515625" style="116" customWidth="1"/>
    <col min="7970" max="7970" width="13.5703125" style="116" customWidth="1"/>
    <col min="7971" max="7971" width="18.85546875" style="116" customWidth="1"/>
    <col min="7972" max="7972" width="14.85546875" style="116" customWidth="1"/>
    <col min="7973" max="7973" width="14.140625" style="116" customWidth="1"/>
    <col min="7974" max="7974" width="16" style="116" customWidth="1"/>
    <col min="7975" max="7975" width="17.140625" style="116" customWidth="1"/>
    <col min="7976" max="7976" width="14.7109375" style="116" customWidth="1"/>
    <col min="7977" max="7977" width="14.28515625" style="116" customWidth="1"/>
    <col min="7978" max="7978" width="14.85546875" style="116" customWidth="1"/>
    <col min="7979" max="8192" width="9.140625" style="116"/>
    <col min="8193" max="8193" width="7.28515625" style="116" customWidth="1"/>
    <col min="8194" max="8194" width="30.5703125" style="116" customWidth="1"/>
    <col min="8195" max="8195" width="14.28515625" style="116" customWidth="1"/>
    <col min="8196" max="8196" width="15.7109375" style="116" customWidth="1"/>
    <col min="8197" max="8197" width="19.28515625" style="116" customWidth="1"/>
    <col min="8198" max="8198" width="24.140625" style="116" customWidth="1"/>
    <col min="8199" max="8199" width="14.85546875" style="116" customWidth="1"/>
    <col min="8200" max="8200" width="13.85546875" style="116" customWidth="1"/>
    <col min="8201" max="8201" width="14.85546875" style="116" customWidth="1"/>
    <col min="8202" max="8202" width="15.28515625" style="116" customWidth="1"/>
    <col min="8203" max="8203" width="12.28515625" style="116" customWidth="1"/>
    <col min="8204" max="8204" width="13.140625" style="116" customWidth="1"/>
    <col min="8205" max="8205" width="14.42578125" style="116" customWidth="1"/>
    <col min="8206" max="8206" width="14" style="116" customWidth="1"/>
    <col min="8207" max="8207" width="12.5703125" style="116" customWidth="1"/>
    <col min="8208" max="8208" width="12.42578125" style="116" customWidth="1"/>
    <col min="8209" max="8209" width="14.28515625" style="116" customWidth="1"/>
    <col min="8210" max="8210" width="12.28515625" style="116" customWidth="1"/>
    <col min="8211" max="8211" width="10.7109375" style="116" customWidth="1"/>
    <col min="8212" max="8212" width="14.42578125" style="116" customWidth="1"/>
    <col min="8213" max="8213" width="19.28515625" style="116" customWidth="1"/>
    <col min="8214" max="8214" width="11.140625" style="116" customWidth="1"/>
    <col min="8215" max="8215" width="13.7109375" style="116" customWidth="1"/>
    <col min="8216" max="8216" width="17.42578125" style="116" customWidth="1"/>
    <col min="8217" max="8217" width="10.28515625" style="116" customWidth="1"/>
    <col min="8218" max="8218" width="17.28515625" style="116" customWidth="1"/>
    <col min="8219" max="8219" width="14.85546875" style="116" customWidth="1"/>
    <col min="8220" max="8220" width="10.5703125" style="116" customWidth="1"/>
    <col min="8221" max="8221" width="11.7109375" style="116" customWidth="1"/>
    <col min="8222" max="8222" width="14.5703125" style="116" customWidth="1"/>
    <col min="8223" max="8223" width="14.42578125" style="116" customWidth="1"/>
    <col min="8224" max="8224" width="13.7109375" style="116" customWidth="1"/>
    <col min="8225" max="8225" width="16.28515625" style="116" customWidth="1"/>
    <col min="8226" max="8226" width="13.5703125" style="116" customWidth="1"/>
    <col min="8227" max="8227" width="18.85546875" style="116" customWidth="1"/>
    <col min="8228" max="8228" width="14.85546875" style="116" customWidth="1"/>
    <col min="8229" max="8229" width="14.140625" style="116" customWidth="1"/>
    <col min="8230" max="8230" width="16" style="116" customWidth="1"/>
    <col min="8231" max="8231" width="17.140625" style="116" customWidth="1"/>
    <col min="8232" max="8232" width="14.7109375" style="116" customWidth="1"/>
    <col min="8233" max="8233" width="14.28515625" style="116" customWidth="1"/>
    <col min="8234" max="8234" width="14.85546875" style="116" customWidth="1"/>
    <col min="8235" max="8448" width="9.140625" style="116"/>
    <col min="8449" max="8449" width="7.28515625" style="116" customWidth="1"/>
    <col min="8450" max="8450" width="30.5703125" style="116" customWidth="1"/>
    <col min="8451" max="8451" width="14.28515625" style="116" customWidth="1"/>
    <col min="8452" max="8452" width="15.7109375" style="116" customWidth="1"/>
    <col min="8453" max="8453" width="19.28515625" style="116" customWidth="1"/>
    <col min="8454" max="8454" width="24.140625" style="116" customWidth="1"/>
    <col min="8455" max="8455" width="14.85546875" style="116" customWidth="1"/>
    <col min="8456" max="8456" width="13.85546875" style="116" customWidth="1"/>
    <col min="8457" max="8457" width="14.85546875" style="116" customWidth="1"/>
    <col min="8458" max="8458" width="15.28515625" style="116" customWidth="1"/>
    <col min="8459" max="8459" width="12.28515625" style="116" customWidth="1"/>
    <col min="8460" max="8460" width="13.140625" style="116" customWidth="1"/>
    <col min="8461" max="8461" width="14.42578125" style="116" customWidth="1"/>
    <col min="8462" max="8462" width="14" style="116" customWidth="1"/>
    <col min="8463" max="8463" width="12.5703125" style="116" customWidth="1"/>
    <col min="8464" max="8464" width="12.42578125" style="116" customWidth="1"/>
    <col min="8465" max="8465" width="14.28515625" style="116" customWidth="1"/>
    <col min="8466" max="8466" width="12.28515625" style="116" customWidth="1"/>
    <col min="8467" max="8467" width="10.7109375" style="116" customWidth="1"/>
    <col min="8468" max="8468" width="14.42578125" style="116" customWidth="1"/>
    <col min="8469" max="8469" width="19.28515625" style="116" customWidth="1"/>
    <col min="8470" max="8470" width="11.140625" style="116" customWidth="1"/>
    <col min="8471" max="8471" width="13.7109375" style="116" customWidth="1"/>
    <col min="8472" max="8472" width="17.42578125" style="116" customWidth="1"/>
    <col min="8473" max="8473" width="10.28515625" style="116" customWidth="1"/>
    <col min="8474" max="8474" width="17.28515625" style="116" customWidth="1"/>
    <col min="8475" max="8475" width="14.85546875" style="116" customWidth="1"/>
    <col min="8476" max="8476" width="10.5703125" style="116" customWidth="1"/>
    <col min="8477" max="8477" width="11.7109375" style="116" customWidth="1"/>
    <col min="8478" max="8478" width="14.5703125" style="116" customWidth="1"/>
    <col min="8479" max="8479" width="14.42578125" style="116" customWidth="1"/>
    <col min="8480" max="8480" width="13.7109375" style="116" customWidth="1"/>
    <col min="8481" max="8481" width="16.28515625" style="116" customWidth="1"/>
    <col min="8482" max="8482" width="13.5703125" style="116" customWidth="1"/>
    <col min="8483" max="8483" width="18.85546875" style="116" customWidth="1"/>
    <col min="8484" max="8484" width="14.85546875" style="116" customWidth="1"/>
    <col min="8485" max="8485" width="14.140625" style="116" customWidth="1"/>
    <col min="8486" max="8486" width="16" style="116" customWidth="1"/>
    <col min="8487" max="8487" width="17.140625" style="116" customWidth="1"/>
    <col min="8488" max="8488" width="14.7109375" style="116" customWidth="1"/>
    <col min="8489" max="8489" width="14.28515625" style="116" customWidth="1"/>
    <col min="8490" max="8490" width="14.85546875" style="116" customWidth="1"/>
    <col min="8491" max="8704" width="9.140625" style="116"/>
    <col min="8705" max="8705" width="7.28515625" style="116" customWidth="1"/>
    <col min="8706" max="8706" width="30.5703125" style="116" customWidth="1"/>
    <col min="8707" max="8707" width="14.28515625" style="116" customWidth="1"/>
    <col min="8708" max="8708" width="15.7109375" style="116" customWidth="1"/>
    <col min="8709" max="8709" width="19.28515625" style="116" customWidth="1"/>
    <col min="8710" max="8710" width="24.140625" style="116" customWidth="1"/>
    <col min="8711" max="8711" width="14.85546875" style="116" customWidth="1"/>
    <col min="8712" max="8712" width="13.85546875" style="116" customWidth="1"/>
    <col min="8713" max="8713" width="14.85546875" style="116" customWidth="1"/>
    <col min="8714" max="8714" width="15.28515625" style="116" customWidth="1"/>
    <col min="8715" max="8715" width="12.28515625" style="116" customWidth="1"/>
    <col min="8716" max="8716" width="13.140625" style="116" customWidth="1"/>
    <col min="8717" max="8717" width="14.42578125" style="116" customWidth="1"/>
    <col min="8718" max="8718" width="14" style="116" customWidth="1"/>
    <col min="8719" max="8719" width="12.5703125" style="116" customWidth="1"/>
    <col min="8720" max="8720" width="12.42578125" style="116" customWidth="1"/>
    <col min="8721" max="8721" width="14.28515625" style="116" customWidth="1"/>
    <col min="8722" max="8722" width="12.28515625" style="116" customWidth="1"/>
    <col min="8723" max="8723" width="10.7109375" style="116" customWidth="1"/>
    <col min="8724" max="8724" width="14.42578125" style="116" customWidth="1"/>
    <col min="8725" max="8725" width="19.28515625" style="116" customWidth="1"/>
    <col min="8726" max="8726" width="11.140625" style="116" customWidth="1"/>
    <col min="8727" max="8727" width="13.7109375" style="116" customWidth="1"/>
    <col min="8728" max="8728" width="17.42578125" style="116" customWidth="1"/>
    <col min="8729" max="8729" width="10.28515625" style="116" customWidth="1"/>
    <col min="8730" max="8730" width="17.28515625" style="116" customWidth="1"/>
    <col min="8731" max="8731" width="14.85546875" style="116" customWidth="1"/>
    <col min="8732" max="8732" width="10.5703125" style="116" customWidth="1"/>
    <col min="8733" max="8733" width="11.7109375" style="116" customWidth="1"/>
    <col min="8734" max="8734" width="14.5703125" style="116" customWidth="1"/>
    <col min="8735" max="8735" width="14.42578125" style="116" customWidth="1"/>
    <col min="8736" max="8736" width="13.7109375" style="116" customWidth="1"/>
    <col min="8737" max="8737" width="16.28515625" style="116" customWidth="1"/>
    <col min="8738" max="8738" width="13.5703125" style="116" customWidth="1"/>
    <col min="8739" max="8739" width="18.85546875" style="116" customWidth="1"/>
    <col min="8740" max="8740" width="14.85546875" style="116" customWidth="1"/>
    <col min="8741" max="8741" width="14.140625" style="116" customWidth="1"/>
    <col min="8742" max="8742" width="16" style="116" customWidth="1"/>
    <col min="8743" max="8743" width="17.140625" style="116" customWidth="1"/>
    <col min="8744" max="8744" width="14.7109375" style="116" customWidth="1"/>
    <col min="8745" max="8745" width="14.28515625" style="116" customWidth="1"/>
    <col min="8746" max="8746" width="14.85546875" style="116" customWidth="1"/>
    <col min="8747" max="8960" width="9.140625" style="116"/>
    <col min="8961" max="8961" width="7.28515625" style="116" customWidth="1"/>
    <col min="8962" max="8962" width="30.5703125" style="116" customWidth="1"/>
    <col min="8963" max="8963" width="14.28515625" style="116" customWidth="1"/>
    <col min="8964" max="8964" width="15.7109375" style="116" customWidth="1"/>
    <col min="8965" max="8965" width="19.28515625" style="116" customWidth="1"/>
    <col min="8966" max="8966" width="24.140625" style="116" customWidth="1"/>
    <col min="8967" max="8967" width="14.85546875" style="116" customWidth="1"/>
    <col min="8968" max="8968" width="13.85546875" style="116" customWidth="1"/>
    <col min="8969" max="8969" width="14.85546875" style="116" customWidth="1"/>
    <col min="8970" max="8970" width="15.28515625" style="116" customWidth="1"/>
    <col min="8971" max="8971" width="12.28515625" style="116" customWidth="1"/>
    <col min="8972" max="8972" width="13.140625" style="116" customWidth="1"/>
    <col min="8973" max="8973" width="14.42578125" style="116" customWidth="1"/>
    <col min="8974" max="8974" width="14" style="116" customWidth="1"/>
    <col min="8975" max="8975" width="12.5703125" style="116" customWidth="1"/>
    <col min="8976" max="8976" width="12.42578125" style="116" customWidth="1"/>
    <col min="8977" max="8977" width="14.28515625" style="116" customWidth="1"/>
    <col min="8978" max="8978" width="12.28515625" style="116" customWidth="1"/>
    <col min="8979" max="8979" width="10.7109375" style="116" customWidth="1"/>
    <col min="8980" max="8980" width="14.42578125" style="116" customWidth="1"/>
    <col min="8981" max="8981" width="19.28515625" style="116" customWidth="1"/>
    <col min="8982" max="8982" width="11.140625" style="116" customWidth="1"/>
    <col min="8983" max="8983" width="13.7109375" style="116" customWidth="1"/>
    <col min="8984" max="8984" width="17.42578125" style="116" customWidth="1"/>
    <col min="8985" max="8985" width="10.28515625" style="116" customWidth="1"/>
    <col min="8986" max="8986" width="17.28515625" style="116" customWidth="1"/>
    <col min="8987" max="8987" width="14.85546875" style="116" customWidth="1"/>
    <col min="8988" max="8988" width="10.5703125" style="116" customWidth="1"/>
    <col min="8989" max="8989" width="11.7109375" style="116" customWidth="1"/>
    <col min="8990" max="8990" width="14.5703125" style="116" customWidth="1"/>
    <col min="8991" max="8991" width="14.42578125" style="116" customWidth="1"/>
    <col min="8992" max="8992" width="13.7109375" style="116" customWidth="1"/>
    <col min="8993" max="8993" width="16.28515625" style="116" customWidth="1"/>
    <col min="8994" max="8994" width="13.5703125" style="116" customWidth="1"/>
    <col min="8995" max="8995" width="18.85546875" style="116" customWidth="1"/>
    <col min="8996" max="8996" width="14.85546875" style="116" customWidth="1"/>
    <col min="8997" max="8997" width="14.140625" style="116" customWidth="1"/>
    <col min="8998" max="8998" width="16" style="116" customWidth="1"/>
    <col min="8999" max="8999" width="17.140625" style="116" customWidth="1"/>
    <col min="9000" max="9000" width="14.7109375" style="116" customWidth="1"/>
    <col min="9001" max="9001" width="14.28515625" style="116" customWidth="1"/>
    <col min="9002" max="9002" width="14.85546875" style="116" customWidth="1"/>
    <col min="9003" max="9216" width="9.140625" style="116"/>
    <col min="9217" max="9217" width="7.28515625" style="116" customWidth="1"/>
    <col min="9218" max="9218" width="30.5703125" style="116" customWidth="1"/>
    <col min="9219" max="9219" width="14.28515625" style="116" customWidth="1"/>
    <col min="9220" max="9220" width="15.7109375" style="116" customWidth="1"/>
    <col min="9221" max="9221" width="19.28515625" style="116" customWidth="1"/>
    <col min="9222" max="9222" width="24.140625" style="116" customWidth="1"/>
    <col min="9223" max="9223" width="14.85546875" style="116" customWidth="1"/>
    <col min="9224" max="9224" width="13.85546875" style="116" customWidth="1"/>
    <col min="9225" max="9225" width="14.85546875" style="116" customWidth="1"/>
    <col min="9226" max="9226" width="15.28515625" style="116" customWidth="1"/>
    <col min="9227" max="9227" width="12.28515625" style="116" customWidth="1"/>
    <col min="9228" max="9228" width="13.140625" style="116" customWidth="1"/>
    <col min="9229" max="9229" width="14.42578125" style="116" customWidth="1"/>
    <col min="9230" max="9230" width="14" style="116" customWidth="1"/>
    <col min="9231" max="9231" width="12.5703125" style="116" customWidth="1"/>
    <col min="9232" max="9232" width="12.42578125" style="116" customWidth="1"/>
    <col min="9233" max="9233" width="14.28515625" style="116" customWidth="1"/>
    <col min="9234" max="9234" width="12.28515625" style="116" customWidth="1"/>
    <col min="9235" max="9235" width="10.7109375" style="116" customWidth="1"/>
    <col min="9236" max="9236" width="14.42578125" style="116" customWidth="1"/>
    <col min="9237" max="9237" width="19.28515625" style="116" customWidth="1"/>
    <col min="9238" max="9238" width="11.140625" style="116" customWidth="1"/>
    <col min="9239" max="9239" width="13.7109375" style="116" customWidth="1"/>
    <col min="9240" max="9240" width="17.42578125" style="116" customWidth="1"/>
    <col min="9241" max="9241" width="10.28515625" style="116" customWidth="1"/>
    <col min="9242" max="9242" width="17.28515625" style="116" customWidth="1"/>
    <col min="9243" max="9243" width="14.85546875" style="116" customWidth="1"/>
    <col min="9244" max="9244" width="10.5703125" style="116" customWidth="1"/>
    <col min="9245" max="9245" width="11.7109375" style="116" customWidth="1"/>
    <col min="9246" max="9246" width="14.5703125" style="116" customWidth="1"/>
    <col min="9247" max="9247" width="14.42578125" style="116" customWidth="1"/>
    <col min="9248" max="9248" width="13.7109375" style="116" customWidth="1"/>
    <col min="9249" max="9249" width="16.28515625" style="116" customWidth="1"/>
    <col min="9250" max="9250" width="13.5703125" style="116" customWidth="1"/>
    <col min="9251" max="9251" width="18.85546875" style="116" customWidth="1"/>
    <col min="9252" max="9252" width="14.85546875" style="116" customWidth="1"/>
    <col min="9253" max="9253" width="14.140625" style="116" customWidth="1"/>
    <col min="9254" max="9254" width="16" style="116" customWidth="1"/>
    <col min="9255" max="9255" width="17.140625" style="116" customWidth="1"/>
    <col min="9256" max="9256" width="14.7109375" style="116" customWidth="1"/>
    <col min="9257" max="9257" width="14.28515625" style="116" customWidth="1"/>
    <col min="9258" max="9258" width="14.85546875" style="116" customWidth="1"/>
    <col min="9259" max="9472" width="9.140625" style="116"/>
    <col min="9473" max="9473" width="7.28515625" style="116" customWidth="1"/>
    <col min="9474" max="9474" width="30.5703125" style="116" customWidth="1"/>
    <col min="9475" max="9475" width="14.28515625" style="116" customWidth="1"/>
    <col min="9476" max="9476" width="15.7109375" style="116" customWidth="1"/>
    <col min="9477" max="9477" width="19.28515625" style="116" customWidth="1"/>
    <col min="9478" max="9478" width="24.140625" style="116" customWidth="1"/>
    <col min="9479" max="9479" width="14.85546875" style="116" customWidth="1"/>
    <col min="9480" max="9480" width="13.85546875" style="116" customWidth="1"/>
    <col min="9481" max="9481" width="14.85546875" style="116" customWidth="1"/>
    <col min="9482" max="9482" width="15.28515625" style="116" customWidth="1"/>
    <col min="9483" max="9483" width="12.28515625" style="116" customWidth="1"/>
    <col min="9484" max="9484" width="13.140625" style="116" customWidth="1"/>
    <col min="9485" max="9485" width="14.42578125" style="116" customWidth="1"/>
    <col min="9486" max="9486" width="14" style="116" customWidth="1"/>
    <col min="9487" max="9487" width="12.5703125" style="116" customWidth="1"/>
    <col min="9488" max="9488" width="12.42578125" style="116" customWidth="1"/>
    <col min="9489" max="9489" width="14.28515625" style="116" customWidth="1"/>
    <col min="9490" max="9490" width="12.28515625" style="116" customWidth="1"/>
    <col min="9491" max="9491" width="10.7109375" style="116" customWidth="1"/>
    <col min="9492" max="9492" width="14.42578125" style="116" customWidth="1"/>
    <col min="9493" max="9493" width="19.28515625" style="116" customWidth="1"/>
    <col min="9494" max="9494" width="11.140625" style="116" customWidth="1"/>
    <col min="9495" max="9495" width="13.7109375" style="116" customWidth="1"/>
    <col min="9496" max="9496" width="17.42578125" style="116" customWidth="1"/>
    <col min="9497" max="9497" width="10.28515625" style="116" customWidth="1"/>
    <col min="9498" max="9498" width="17.28515625" style="116" customWidth="1"/>
    <col min="9499" max="9499" width="14.85546875" style="116" customWidth="1"/>
    <col min="9500" max="9500" width="10.5703125" style="116" customWidth="1"/>
    <col min="9501" max="9501" width="11.7109375" style="116" customWidth="1"/>
    <col min="9502" max="9502" width="14.5703125" style="116" customWidth="1"/>
    <col min="9503" max="9503" width="14.42578125" style="116" customWidth="1"/>
    <col min="9504" max="9504" width="13.7109375" style="116" customWidth="1"/>
    <col min="9505" max="9505" width="16.28515625" style="116" customWidth="1"/>
    <col min="9506" max="9506" width="13.5703125" style="116" customWidth="1"/>
    <col min="9507" max="9507" width="18.85546875" style="116" customWidth="1"/>
    <col min="9508" max="9508" width="14.85546875" style="116" customWidth="1"/>
    <col min="9509" max="9509" width="14.140625" style="116" customWidth="1"/>
    <col min="9510" max="9510" width="16" style="116" customWidth="1"/>
    <col min="9511" max="9511" width="17.140625" style="116" customWidth="1"/>
    <col min="9512" max="9512" width="14.7109375" style="116" customWidth="1"/>
    <col min="9513" max="9513" width="14.28515625" style="116" customWidth="1"/>
    <col min="9514" max="9514" width="14.85546875" style="116" customWidth="1"/>
    <col min="9515" max="9728" width="9.140625" style="116"/>
    <col min="9729" max="9729" width="7.28515625" style="116" customWidth="1"/>
    <col min="9730" max="9730" width="30.5703125" style="116" customWidth="1"/>
    <col min="9731" max="9731" width="14.28515625" style="116" customWidth="1"/>
    <col min="9732" max="9732" width="15.7109375" style="116" customWidth="1"/>
    <col min="9733" max="9733" width="19.28515625" style="116" customWidth="1"/>
    <col min="9734" max="9734" width="24.140625" style="116" customWidth="1"/>
    <col min="9735" max="9735" width="14.85546875" style="116" customWidth="1"/>
    <col min="9736" max="9736" width="13.85546875" style="116" customWidth="1"/>
    <col min="9737" max="9737" width="14.85546875" style="116" customWidth="1"/>
    <col min="9738" max="9738" width="15.28515625" style="116" customWidth="1"/>
    <col min="9739" max="9739" width="12.28515625" style="116" customWidth="1"/>
    <col min="9740" max="9740" width="13.140625" style="116" customWidth="1"/>
    <col min="9741" max="9741" width="14.42578125" style="116" customWidth="1"/>
    <col min="9742" max="9742" width="14" style="116" customWidth="1"/>
    <col min="9743" max="9743" width="12.5703125" style="116" customWidth="1"/>
    <col min="9744" max="9744" width="12.42578125" style="116" customWidth="1"/>
    <col min="9745" max="9745" width="14.28515625" style="116" customWidth="1"/>
    <col min="9746" max="9746" width="12.28515625" style="116" customWidth="1"/>
    <col min="9747" max="9747" width="10.7109375" style="116" customWidth="1"/>
    <col min="9748" max="9748" width="14.42578125" style="116" customWidth="1"/>
    <col min="9749" max="9749" width="19.28515625" style="116" customWidth="1"/>
    <col min="9750" max="9750" width="11.140625" style="116" customWidth="1"/>
    <col min="9751" max="9751" width="13.7109375" style="116" customWidth="1"/>
    <col min="9752" max="9752" width="17.42578125" style="116" customWidth="1"/>
    <col min="9753" max="9753" width="10.28515625" style="116" customWidth="1"/>
    <col min="9754" max="9754" width="17.28515625" style="116" customWidth="1"/>
    <col min="9755" max="9755" width="14.85546875" style="116" customWidth="1"/>
    <col min="9756" max="9756" width="10.5703125" style="116" customWidth="1"/>
    <col min="9757" max="9757" width="11.7109375" style="116" customWidth="1"/>
    <col min="9758" max="9758" width="14.5703125" style="116" customWidth="1"/>
    <col min="9759" max="9759" width="14.42578125" style="116" customWidth="1"/>
    <col min="9760" max="9760" width="13.7109375" style="116" customWidth="1"/>
    <col min="9761" max="9761" width="16.28515625" style="116" customWidth="1"/>
    <col min="9762" max="9762" width="13.5703125" style="116" customWidth="1"/>
    <col min="9763" max="9763" width="18.85546875" style="116" customWidth="1"/>
    <col min="9764" max="9764" width="14.85546875" style="116" customWidth="1"/>
    <col min="9765" max="9765" width="14.140625" style="116" customWidth="1"/>
    <col min="9766" max="9766" width="16" style="116" customWidth="1"/>
    <col min="9767" max="9767" width="17.140625" style="116" customWidth="1"/>
    <col min="9768" max="9768" width="14.7109375" style="116" customWidth="1"/>
    <col min="9769" max="9769" width="14.28515625" style="116" customWidth="1"/>
    <col min="9770" max="9770" width="14.85546875" style="116" customWidth="1"/>
    <col min="9771" max="9984" width="9.140625" style="116"/>
    <col min="9985" max="9985" width="7.28515625" style="116" customWidth="1"/>
    <col min="9986" max="9986" width="30.5703125" style="116" customWidth="1"/>
    <col min="9987" max="9987" width="14.28515625" style="116" customWidth="1"/>
    <col min="9988" max="9988" width="15.7109375" style="116" customWidth="1"/>
    <col min="9989" max="9989" width="19.28515625" style="116" customWidth="1"/>
    <col min="9990" max="9990" width="24.140625" style="116" customWidth="1"/>
    <col min="9991" max="9991" width="14.85546875" style="116" customWidth="1"/>
    <col min="9992" max="9992" width="13.85546875" style="116" customWidth="1"/>
    <col min="9993" max="9993" width="14.85546875" style="116" customWidth="1"/>
    <col min="9994" max="9994" width="15.28515625" style="116" customWidth="1"/>
    <col min="9995" max="9995" width="12.28515625" style="116" customWidth="1"/>
    <col min="9996" max="9996" width="13.140625" style="116" customWidth="1"/>
    <col min="9997" max="9997" width="14.42578125" style="116" customWidth="1"/>
    <col min="9998" max="9998" width="14" style="116" customWidth="1"/>
    <col min="9999" max="9999" width="12.5703125" style="116" customWidth="1"/>
    <col min="10000" max="10000" width="12.42578125" style="116" customWidth="1"/>
    <col min="10001" max="10001" width="14.28515625" style="116" customWidth="1"/>
    <col min="10002" max="10002" width="12.28515625" style="116" customWidth="1"/>
    <col min="10003" max="10003" width="10.7109375" style="116" customWidth="1"/>
    <col min="10004" max="10004" width="14.42578125" style="116" customWidth="1"/>
    <col min="10005" max="10005" width="19.28515625" style="116" customWidth="1"/>
    <col min="10006" max="10006" width="11.140625" style="116" customWidth="1"/>
    <col min="10007" max="10007" width="13.7109375" style="116" customWidth="1"/>
    <col min="10008" max="10008" width="17.42578125" style="116" customWidth="1"/>
    <col min="10009" max="10009" width="10.28515625" style="116" customWidth="1"/>
    <col min="10010" max="10010" width="17.28515625" style="116" customWidth="1"/>
    <col min="10011" max="10011" width="14.85546875" style="116" customWidth="1"/>
    <col min="10012" max="10012" width="10.5703125" style="116" customWidth="1"/>
    <col min="10013" max="10013" width="11.7109375" style="116" customWidth="1"/>
    <col min="10014" max="10014" width="14.5703125" style="116" customWidth="1"/>
    <col min="10015" max="10015" width="14.42578125" style="116" customWidth="1"/>
    <col min="10016" max="10016" width="13.7109375" style="116" customWidth="1"/>
    <col min="10017" max="10017" width="16.28515625" style="116" customWidth="1"/>
    <col min="10018" max="10018" width="13.5703125" style="116" customWidth="1"/>
    <col min="10019" max="10019" width="18.85546875" style="116" customWidth="1"/>
    <col min="10020" max="10020" width="14.85546875" style="116" customWidth="1"/>
    <col min="10021" max="10021" width="14.140625" style="116" customWidth="1"/>
    <col min="10022" max="10022" width="16" style="116" customWidth="1"/>
    <col min="10023" max="10023" width="17.140625" style="116" customWidth="1"/>
    <col min="10024" max="10024" width="14.7109375" style="116" customWidth="1"/>
    <col min="10025" max="10025" width="14.28515625" style="116" customWidth="1"/>
    <col min="10026" max="10026" width="14.85546875" style="116" customWidth="1"/>
    <col min="10027" max="10240" width="9.140625" style="116"/>
    <col min="10241" max="10241" width="7.28515625" style="116" customWidth="1"/>
    <col min="10242" max="10242" width="30.5703125" style="116" customWidth="1"/>
    <col min="10243" max="10243" width="14.28515625" style="116" customWidth="1"/>
    <col min="10244" max="10244" width="15.7109375" style="116" customWidth="1"/>
    <col min="10245" max="10245" width="19.28515625" style="116" customWidth="1"/>
    <col min="10246" max="10246" width="24.140625" style="116" customWidth="1"/>
    <col min="10247" max="10247" width="14.85546875" style="116" customWidth="1"/>
    <col min="10248" max="10248" width="13.85546875" style="116" customWidth="1"/>
    <col min="10249" max="10249" width="14.85546875" style="116" customWidth="1"/>
    <col min="10250" max="10250" width="15.28515625" style="116" customWidth="1"/>
    <col min="10251" max="10251" width="12.28515625" style="116" customWidth="1"/>
    <col min="10252" max="10252" width="13.140625" style="116" customWidth="1"/>
    <col min="10253" max="10253" width="14.42578125" style="116" customWidth="1"/>
    <col min="10254" max="10254" width="14" style="116" customWidth="1"/>
    <col min="10255" max="10255" width="12.5703125" style="116" customWidth="1"/>
    <col min="10256" max="10256" width="12.42578125" style="116" customWidth="1"/>
    <col min="10257" max="10257" width="14.28515625" style="116" customWidth="1"/>
    <col min="10258" max="10258" width="12.28515625" style="116" customWidth="1"/>
    <col min="10259" max="10259" width="10.7109375" style="116" customWidth="1"/>
    <col min="10260" max="10260" width="14.42578125" style="116" customWidth="1"/>
    <col min="10261" max="10261" width="19.28515625" style="116" customWidth="1"/>
    <col min="10262" max="10262" width="11.140625" style="116" customWidth="1"/>
    <col min="10263" max="10263" width="13.7109375" style="116" customWidth="1"/>
    <col min="10264" max="10264" width="17.42578125" style="116" customWidth="1"/>
    <col min="10265" max="10265" width="10.28515625" style="116" customWidth="1"/>
    <col min="10266" max="10266" width="17.28515625" style="116" customWidth="1"/>
    <col min="10267" max="10267" width="14.85546875" style="116" customWidth="1"/>
    <col min="10268" max="10268" width="10.5703125" style="116" customWidth="1"/>
    <col min="10269" max="10269" width="11.7109375" style="116" customWidth="1"/>
    <col min="10270" max="10270" width="14.5703125" style="116" customWidth="1"/>
    <col min="10271" max="10271" width="14.42578125" style="116" customWidth="1"/>
    <col min="10272" max="10272" width="13.7109375" style="116" customWidth="1"/>
    <col min="10273" max="10273" width="16.28515625" style="116" customWidth="1"/>
    <col min="10274" max="10274" width="13.5703125" style="116" customWidth="1"/>
    <col min="10275" max="10275" width="18.85546875" style="116" customWidth="1"/>
    <col min="10276" max="10276" width="14.85546875" style="116" customWidth="1"/>
    <col min="10277" max="10277" width="14.140625" style="116" customWidth="1"/>
    <col min="10278" max="10278" width="16" style="116" customWidth="1"/>
    <col min="10279" max="10279" width="17.140625" style="116" customWidth="1"/>
    <col min="10280" max="10280" width="14.7109375" style="116" customWidth="1"/>
    <col min="10281" max="10281" width="14.28515625" style="116" customWidth="1"/>
    <col min="10282" max="10282" width="14.85546875" style="116" customWidth="1"/>
    <col min="10283" max="10496" width="9.140625" style="116"/>
    <col min="10497" max="10497" width="7.28515625" style="116" customWidth="1"/>
    <col min="10498" max="10498" width="30.5703125" style="116" customWidth="1"/>
    <col min="10499" max="10499" width="14.28515625" style="116" customWidth="1"/>
    <col min="10500" max="10500" width="15.7109375" style="116" customWidth="1"/>
    <col min="10501" max="10501" width="19.28515625" style="116" customWidth="1"/>
    <col min="10502" max="10502" width="24.140625" style="116" customWidth="1"/>
    <col min="10503" max="10503" width="14.85546875" style="116" customWidth="1"/>
    <col min="10504" max="10504" width="13.85546875" style="116" customWidth="1"/>
    <col min="10505" max="10505" width="14.85546875" style="116" customWidth="1"/>
    <col min="10506" max="10506" width="15.28515625" style="116" customWidth="1"/>
    <col min="10507" max="10507" width="12.28515625" style="116" customWidth="1"/>
    <col min="10508" max="10508" width="13.140625" style="116" customWidth="1"/>
    <col min="10509" max="10509" width="14.42578125" style="116" customWidth="1"/>
    <col min="10510" max="10510" width="14" style="116" customWidth="1"/>
    <col min="10511" max="10511" width="12.5703125" style="116" customWidth="1"/>
    <col min="10512" max="10512" width="12.42578125" style="116" customWidth="1"/>
    <col min="10513" max="10513" width="14.28515625" style="116" customWidth="1"/>
    <col min="10514" max="10514" width="12.28515625" style="116" customWidth="1"/>
    <col min="10515" max="10515" width="10.7109375" style="116" customWidth="1"/>
    <col min="10516" max="10516" width="14.42578125" style="116" customWidth="1"/>
    <col min="10517" max="10517" width="19.28515625" style="116" customWidth="1"/>
    <col min="10518" max="10518" width="11.140625" style="116" customWidth="1"/>
    <col min="10519" max="10519" width="13.7109375" style="116" customWidth="1"/>
    <col min="10520" max="10520" width="17.42578125" style="116" customWidth="1"/>
    <col min="10521" max="10521" width="10.28515625" style="116" customWidth="1"/>
    <col min="10522" max="10522" width="17.28515625" style="116" customWidth="1"/>
    <col min="10523" max="10523" width="14.85546875" style="116" customWidth="1"/>
    <col min="10524" max="10524" width="10.5703125" style="116" customWidth="1"/>
    <col min="10525" max="10525" width="11.7109375" style="116" customWidth="1"/>
    <col min="10526" max="10526" width="14.5703125" style="116" customWidth="1"/>
    <col min="10527" max="10527" width="14.42578125" style="116" customWidth="1"/>
    <col min="10528" max="10528" width="13.7109375" style="116" customWidth="1"/>
    <col min="10529" max="10529" width="16.28515625" style="116" customWidth="1"/>
    <col min="10530" max="10530" width="13.5703125" style="116" customWidth="1"/>
    <col min="10531" max="10531" width="18.85546875" style="116" customWidth="1"/>
    <col min="10532" max="10532" width="14.85546875" style="116" customWidth="1"/>
    <col min="10533" max="10533" width="14.140625" style="116" customWidth="1"/>
    <col min="10534" max="10534" width="16" style="116" customWidth="1"/>
    <col min="10535" max="10535" width="17.140625" style="116" customWidth="1"/>
    <col min="10536" max="10536" width="14.7109375" style="116" customWidth="1"/>
    <col min="10537" max="10537" width="14.28515625" style="116" customWidth="1"/>
    <col min="10538" max="10538" width="14.85546875" style="116" customWidth="1"/>
    <col min="10539" max="10752" width="9.140625" style="116"/>
    <col min="10753" max="10753" width="7.28515625" style="116" customWidth="1"/>
    <col min="10754" max="10754" width="30.5703125" style="116" customWidth="1"/>
    <col min="10755" max="10755" width="14.28515625" style="116" customWidth="1"/>
    <col min="10756" max="10756" width="15.7109375" style="116" customWidth="1"/>
    <col min="10757" max="10757" width="19.28515625" style="116" customWidth="1"/>
    <col min="10758" max="10758" width="24.140625" style="116" customWidth="1"/>
    <col min="10759" max="10759" width="14.85546875" style="116" customWidth="1"/>
    <col min="10760" max="10760" width="13.85546875" style="116" customWidth="1"/>
    <col min="10761" max="10761" width="14.85546875" style="116" customWidth="1"/>
    <col min="10762" max="10762" width="15.28515625" style="116" customWidth="1"/>
    <col min="10763" max="10763" width="12.28515625" style="116" customWidth="1"/>
    <col min="10764" max="10764" width="13.140625" style="116" customWidth="1"/>
    <col min="10765" max="10765" width="14.42578125" style="116" customWidth="1"/>
    <col min="10766" max="10766" width="14" style="116" customWidth="1"/>
    <col min="10767" max="10767" width="12.5703125" style="116" customWidth="1"/>
    <col min="10768" max="10768" width="12.42578125" style="116" customWidth="1"/>
    <col min="10769" max="10769" width="14.28515625" style="116" customWidth="1"/>
    <col min="10770" max="10770" width="12.28515625" style="116" customWidth="1"/>
    <col min="10771" max="10771" width="10.7109375" style="116" customWidth="1"/>
    <col min="10772" max="10772" width="14.42578125" style="116" customWidth="1"/>
    <col min="10773" max="10773" width="19.28515625" style="116" customWidth="1"/>
    <col min="10774" max="10774" width="11.140625" style="116" customWidth="1"/>
    <col min="10775" max="10775" width="13.7109375" style="116" customWidth="1"/>
    <col min="10776" max="10776" width="17.42578125" style="116" customWidth="1"/>
    <col min="10777" max="10777" width="10.28515625" style="116" customWidth="1"/>
    <col min="10778" max="10778" width="17.28515625" style="116" customWidth="1"/>
    <col min="10779" max="10779" width="14.85546875" style="116" customWidth="1"/>
    <col min="10780" max="10780" width="10.5703125" style="116" customWidth="1"/>
    <col min="10781" max="10781" width="11.7109375" style="116" customWidth="1"/>
    <col min="10782" max="10782" width="14.5703125" style="116" customWidth="1"/>
    <col min="10783" max="10783" width="14.42578125" style="116" customWidth="1"/>
    <col min="10784" max="10784" width="13.7109375" style="116" customWidth="1"/>
    <col min="10785" max="10785" width="16.28515625" style="116" customWidth="1"/>
    <col min="10786" max="10786" width="13.5703125" style="116" customWidth="1"/>
    <col min="10787" max="10787" width="18.85546875" style="116" customWidth="1"/>
    <col min="10788" max="10788" width="14.85546875" style="116" customWidth="1"/>
    <col min="10789" max="10789" width="14.140625" style="116" customWidth="1"/>
    <col min="10790" max="10790" width="16" style="116" customWidth="1"/>
    <col min="10791" max="10791" width="17.140625" style="116" customWidth="1"/>
    <col min="10792" max="10792" width="14.7109375" style="116" customWidth="1"/>
    <col min="10793" max="10793" width="14.28515625" style="116" customWidth="1"/>
    <col min="10794" max="10794" width="14.85546875" style="116" customWidth="1"/>
    <col min="10795" max="11008" width="9.140625" style="116"/>
    <col min="11009" max="11009" width="7.28515625" style="116" customWidth="1"/>
    <col min="11010" max="11010" width="30.5703125" style="116" customWidth="1"/>
    <col min="11011" max="11011" width="14.28515625" style="116" customWidth="1"/>
    <col min="11012" max="11012" width="15.7109375" style="116" customWidth="1"/>
    <col min="11013" max="11013" width="19.28515625" style="116" customWidth="1"/>
    <col min="11014" max="11014" width="24.140625" style="116" customWidth="1"/>
    <col min="11015" max="11015" width="14.85546875" style="116" customWidth="1"/>
    <col min="11016" max="11016" width="13.85546875" style="116" customWidth="1"/>
    <col min="11017" max="11017" width="14.85546875" style="116" customWidth="1"/>
    <col min="11018" max="11018" width="15.28515625" style="116" customWidth="1"/>
    <col min="11019" max="11019" width="12.28515625" style="116" customWidth="1"/>
    <col min="11020" max="11020" width="13.140625" style="116" customWidth="1"/>
    <col min="11021" max="11021" width="14.42578125" style="116" customWidth="1"/>
    <col min="11022" max="11022" width="14" style="116" customWidth="1"/>
    <col min="11023" max="11023" width="12.5703125" style="116" customWidth="1"/>
    <col min="11024" max="11024" width="12.42578125" style="116" customWidth="1"/>
    <col min="11025" max="11025" width="14.28515625" style="116" customWidth="1"/>
    <col min="11026" max="11026" width="12.28515625" style="116" customWidth="1"/>
    <col min="11027" max="11027" width="10.7109375" style="116" customWidth="1"/>
    <col min="11028" max="11028" width="14.42578125" style="116" customWidth="1"/>
    <col min="11029" max="11029" width="19.28515625" style="116" customWidth="1"/>
    <col min="11030" max="11030" width="11.140625" style="116" customWidth="1"/>
    <col min="11031" max="11031" width="13.7109375" style="116" customWidth="1"/>
    <col min="11032" max="11032" width="17.42578125" style="116" customWidth="1"/>
    <col min="11033" max="11033" width="10.28515625" style="116" customWidth="1"/>
    <col min="11034" max="11034" width="17.28515625" style="116" customWidth="1"/>
    <col min="11035" max="11035" width="14.85546875" style="116" customWidth="1"/>
    <col min="11036" max="11036" width="10.5703125" style="116" customWidth="1"/>
    <col min="11037" max="11037" width="11.7109375" style="116" customWidth="1"/>
    <col min="11038" max="11038" width="14.5703125" style="116" customWidth="1"/>
    <col min="11039" max="11039" width="14.42578125" style="116" customWidth="1"/>
    <col min="11040" max="11040" width="13.7109375" style="116" customWidth="1"/>
    <col min="11041" max="11041" width="16.28515625" style="116" customWidth="1"/>
    <col min="11042" max="11042" width="13.5703125" style="116" customWidth="1"/>
    <col min="11043" max="11043" width="18.85546875" style="116" customWidth="1"/>
    <col min="11044" max="11044" width="14.85546875" style="116" customWidth="1"/>
    <col min="11045" max="11045" width="14.140625" style="116" customWidth="1"/>
    <col min="11046" max="11046" width="16" style="116" customWidth="1"/>
    <col min="11047" max="11047" width="17.140625" style="116" customWidth="1"/>
    <col min="11048" max="11048" width="14.7109375" style="116" customWidth="1"/>
    <col min="11049" max="11049" width="14.28515625" style="116" customWidth="1"/>
    <col min="11050" max="11050" width="14.85546875" style="116" customWidth="1"/>
    <col min="11051" max="11264" width="9.140625" style="116"/>
    <col min="11265" max="11265" width="7.28515625" style="116" customWidth="1"/>
    <col min="11266" max="11266" width="30.5703125" style="116" customWidth="1"/>
    <col min="11267" max="11267" width="14.28515625" style="116" customWidth="1"/>
    <col min="11268" max="11268" width="15.7109375" style="116" customWidth="1"/>
    <col min="11269" max="11269" width="19.28515625" style="116" customWidth="1"/>
    <col min="11270" max="11270" width="24.140625" style="116" customWidth="1"/>
    <col min="11271" max="11271" width="14.85546875" style="116" customWidth="1"/>
    <col min="11272" max="11272" width="13.85546875" style="116" customWidth="1"/>
    <col min="11273" max="11273" width="14.85546875" style="116" customWidth="1"/>
    <col min="11274" max="11274" width="15.28515625" style="116" customWidth="1"/>
    <col min="11275" max="11275" width="12.28515625" style="116" customWidth="1"/>
    <col min="11276" max="11276" width="13.140625" style="116" customWidth="1"/>
    <col min="11277" max="11277" width="14.42578125" style="116" customWidth="1"/>
    <col min="11278" max="11278" width="14" style="116" customWidth="1"/>
    <col min="11279" max="11279" width="12.5703125" style="116" customWidth="1"/>
    <col min="11280" max="11280" width="12.42578125" style="116" customWidth="1"/>
    <col min="11281" max="11281" width="14.28515625" style="116" customWidth="1"/>
    <col min="11282" max="11282" width="12.28515625" style="116" customWidth="1"/>
    <col min="11283" max="11283" width="10.7109375" style="116" customWidth="1"/>
    <col min="11284" max="11284" width="14.42578125" style="116" customWidth="1"/>
    <col min="11285" max="11285" width="19.28515625" style="116" customWidth="1"/>
    <col min="11286" max="11286" width="11.140625" style="116" customWidth="1"/>
    <col min="11287" max="11287" width="13.7109375" style="116" customWidth="1"/>
    <col min="11288" max="11288" width="17.42578125" style="116" customWidth="1"/>
    <col min="11289" max="11289" width="10.28515625" style="116" customWidth="1"/>
    <col min="11290" max="11290" width="17.28515625" style="116" customWidth="1"/>
    <col min="11291" max="11291" width="14.85546875" style="116" customWidth="1"/>
    <col min="11292" max="11292" width="10.5703125" style="116" customWidth="1"/>
    <col min="11293" max="11293" width="11.7109375" style="116" customWidth="1"/>
    <col min="11294" max="11294" width="14.5703125" style="116" customWidth="1"/>
    <col min="11295" max="11295" width="14.42578125" style="116" customWidth="1"/>
    <col min="11296" max="11296" width="13.7109375" style="116" customWidth="1"/>
    <col min="11297" max="11297" width="16.28515625" style="116" customWidth="1"/>
    <col min="11298" max="11298" width="13.5703125" style="116" customWidth="1"/>
    <col min="11299" max="11299" width="18.85546875" style="116" customWidth="1"/>
    <col min="11300" max="11300" width="14.85546875" style="116" customWidth="1"/>
    <col min="11301" max="11301" width="14.140625" style="116" customWidth="1"/>
    <col min="11302" max="11302" width="16" style="116" customWidth="1"/>
    <col min="11303" max="11303" width="17.140625" style="116" customWidth="1"/>
    <col min="11304" max="11304" width="14.7109375" style="116" customWidth="1"/>
    <col min="11305" max="11305" width="14.28515625" style="116" customWidth="1"/>
    <col min="11306" max="11306" width="14.85546875" style="116" customWidth="1"/>
    <col min="11307" max="11520" width="9.140625" style="116"/>
    <col min="11521" max="11521" width="7.28515625" style="116" customWidth="1"/>
    <col min="11522" max="11522" width="30.5703125" style="116" customWidth="1"/>
    <col min="11523" max="11523" width="14.28515625" style="116" customWidth="1"/>
    <col min="11524" max="11524" width="15.7109375" style="116" customWidth="1"/>
    <col min="11525" max="11525" width="19.28515625" style="116" customWidth="1"/>
    <col min="11526" max="11526" width="24.140625" style="116" customWidth="1"/>
    <col min="11527" max="11527" width="14.85546875" style="116" customWidth="1"/>
    <col min="11528" max="11528" width="13.85546875" style="116" customWidth="1"/>
    <col min="11529" max="11529" width="14.85546875" style="116" customWidth="1"/>
    <col min="11530" max="11530" width="15.28515625" style="116" customWidth="1"/>
    <col min="11531" max="11531" width="12.28515625" style="116" customWidth="1"/>
    <col min="11532" max="11532" width="13.140625" style="116" customWidth="1"/>
    <col min="11533" max="11533" width="14.42578125" style="116" customWidth="1"/>
    <col min="11534" max="11534" width="14" style="116" customWidth="1"/>
    <col min="11535" max="11535" width="12.5703125" style="116" customWidth="1"/>
    <col min="11536" max="11536" width="12.42578125" style="116" customWidth="1"/>
    <col min="11537" max="11537" width="14.28515625" style="116" customWidth="1"/>
    <col min="11538" max="11538" width="12.28515625" style="116" customWidth="1"/>
    <col min="11539" max="11539" width="10.7109375" style="116" customWidth="1"/>
    <col min="11540" max="11540" width="14.42578125" style="116" customWidth="1"/>
    <col min="11541" max="11541" width="19.28515625" style="116" customWidth="1"/>
    <col min="11542" max="11542" width="11.140625" style="116" customWidth="1"/>
    <col min="11543" max="11543" width="13.7109375" style="116" customWidth="1"/>
    <col min="11544" max="11544" width="17.42578125" style="116" customWidth="1"/>
    <col min="11545" max="11545" width="10.28515625" style="116" customWidth="1"/>
    <col min="11546" max="11546" width="17.28515625" style="116" customWidth="1"/>
    <col min="11547" max="11547" width="14.85546875" style="116" customWidth="1"/>
    <col min="11548" max="11548" width="10.5703125" style="116" customWidth="1"/>
    <col min="11549" max="11549" width="11.7109375" style="116" customWidth="1"/>
    <col min="11550" max="11550" width="14.5703125" style="116" customWidth="1"/>
    <col min="11551" max="11551" width="14.42578125" style="116" customWidth="1"/>
    <col min="11552" max="11552" width="13.7109375" style="116" customWidth="1"/>
    <col min="11553" max="11553" width="16.28515625" style="116" customWidth="1"/>
    <col min="11554" max="11554" width="13.5703125" style="116" customWidth="1"/>
    <col min="11555" max="11555" width="18.85546875" style="116" customWidth="1"/>
    <col min="11556" max="11556" width="14.85546875" style="116" customWidth="1"/>
    <col min="11557" max="11557" width="14.140625" style="116" customWidth="1"/>
    <col min="11558" max="11558" width="16" style="116" customWidth="1"/>
    <col min="11559" max="11559" width="17.140625" style="116" customWidth="1"/>
    <col min="11560" max="11560" width="14.7109375" style="116" customWidth="1"/>
    <col min="11561" max="11561" width="14.28515625" style="116" customWidth="1"/>
    <col min="11562" max="11562" width="14.85546875" style="116" customWidth="1"/>
    <col min="11563" max="11776" width="9.140625" style="116"/>
    <col min="11777" max="11777" width="7.28515625" style="116" customWidth="1"/>
    <col min="11778" max="11778" width="30.5703125" style="116" customWidth="1"/>
    <col min="11779" max="11779" width="14.28515625" style="116" customWidth="1"/>
    <col min="11780" max="11780" width="15.7109375" style="116" customWidth="1"/>
    <col min="11781" max="11781" width="19.28515625" style="116" customWidth="1"/>
    <col min="11782" max="11782" width="24.140625" style="116" customWidth="1"/>
    <col min="11783" max="11783" width="14.85546875" style="116" customWidth="1"/>
    <col min="11784" max="11784" width="13.85546875" style="116" customWidth="1"/>
    <col min="11785" max="11785" width="14.85546875" style="116" customWidth="1"/>
    <col min="11786" max="11786" width="15.28515625" style="116" customWidth="1"/>
    <col min="11787" max="11787" width="12.28515625" style="116" customWidth="1"/>
    <col min="11788" max="11788" width="13.140625" style="116" customWidth="1"/>
    <col min="11789" max="11789" width="14.42578125" style="116" customWidth="1"/>
    <col min="11790" max="11790" width="14" style="116" customWidth="1"/>
    <col min="11791" max="11791" width="12.5703125" style="116" customWidth="1"/>
    <col min="11792" max="11792" width="12.42578125" style="116" customWidth="1"/>
    <col min="11793" max="11793" width="14.28515625" style="116" customWidth="1"/>
    <col min="11794" max="11794" width="12.28515625" style="116" customWidth="1"/>
    <col min="11795" max="11795" width="10.7109375" style="116" customWidth="1"/>
    <col min="11796" max="11796" width="14.42578125" style="116" customWidth="1"/>
    <col min="11797" max="11797" width="19.28515625" style="116" customWidth="1"/>
    <col min="11798" max="11798" width="11.140625" style="116" customWidth="1"/>
    <col min="11799" max="11799" width="13.7109375" style="116" customWidth="1"/>
    <col min="11800" max="11800" width="17.42578125" style="116" customWidth="1"/>
    <col min="11801" max="11801" width="10.28515625" style="116" customWidth="1"/>
    <col min="11802" max="11802" width="17.28515625" style="116" customWidth="1"/>
    <col min="11803" max="11803" width="14.85546875" style="116" customWidth="1"/>
    <col min="11804" max="11804" width="10.5703125" style="116" customWidth="1"/>
    <col min="11805" max="11805" width="11.7109375" style="116" customWidth="1"/>
    <col min="11806" max="11806" width="14.5703125" style="116" customWidth="1"/>
    <col min="11807" max="11807" width="14.42578125" style="116" customWidth="1"/>
    <col min="11808" max="11808" width="13.7109375" style="116" customWidth="1"/>
    <col min="11809" max="11809" width="16.28515625" style="116" customWidth="1"/>
    <col min="11810" max="11810" width="13.5703125" style="116" customWidth="1"/>
    <col min="11811" max="11811" width="18.85546875" style="116" customWidth="1"/>
    <col min="11812" max="11812" width="14.85546875" style="116" customWidth="1"/>
    <col min="11813" max="11813" width="14.140625" style="116" customWidth="1"/>
    <col min="11814" max="11814" width="16" style="116" customWidth="1"/>
    <col min="11815" max="11815" width="17.140625" style="116" customWidth="1"/>
    <col min="11816" max="11816" width="14.7109375" style="116" customWidth="1"/>
    <col min="11817" max="11817" width="14.28515625" style="116" customWidth="1"/>
    <col min="11818" max="11818" width="14.85546875" style="116" customWidth="1"/>
    <col min="11819" max="12032" width="9.140625" style="116"/>
    <col min="12033" max="12033" width="7.28515625" style="116" customWidth="1"/>
    <col min="12034" max="12034" width="30.5703125" style="116" customWidth="1"/>
    <col min="12035" max="12035" width="14.28515625" style="116" customWidth="1"/>
    <col min="12036" max="12036" width="15.7109375" style="116" customWidth="1"/>
    <col min="12037" max="12037" width="19.28515625" style="116" customWidth="1"/>
    <col min="12038" max="12038" width="24.140625" style="116" customWidth="1"/>
    <col min="12039" max="12039" width="14.85546875" style="116" customWidth="1"/>
    <col min="12040" max="12040" width="13.85546875" style="116" customWidth="1"/>
    <col min="12041" max="12041" width="14.85546875" style="116" customWidth="1"/>
    <col min="12042" max="12042" width="15.28515625" style="116" customWidth="1"/>
    <col min="12043" max="12043" width="12.28515625" style="116" customWidth="1"/>
    <col min="12044" max="12044" width="13.140625" style="116" customWidth="1"/>
    <col min="12045" max="12045" width="14.42578125" style="116" customWidth="1"/>
    <col min="12046" max="12046" width="14" style="116" customWidth="1"/>
    <col min="12047" max="12047" width="12.5703125" style="116" customWidth="1"/>
    <col min="12048" max="12048" width="12.42578125" style="116" customWidth="1"/>
    <col min="12049" max="12049" width="14.28515625" style="116" customWidth="1"/>
    <col min="12050" max="12050" width="12.28515625" style="116" customWidth="1"/>
    <col min="12051" max="12051" width="10.7109375" style="116" customWidth="1"/>
    <col min="12052" max="12052" width="14.42578125" style="116" customWidth="1"/>
    <col min="12053" max="12053" width="19.28515625" style="116" customWidth="1"/>
    <col min="12054" max="12054" width="11.140625" style="116" customWidth="1"/>
    <col min="12055" max="12055" width="13.7109375" style="116" customWidth="1"/>
    <col min="12056" max="12056" width="17.42578125" style="116" customWidth="1"/>
    <col min="12057" max="12057" width="10.28515625" style="116" customWidth="1"/>
    <col min="12058" max="12058" width="17.28515625" style="116" customWidth="1"/>
    <col min="12059" max="12059" width="14.85546875" style="116" customWidth="1"/>
    <col min="12060" max="12060" width="10.5703125" style="116" customWidth="1"/>
    <col min="12061" max="12061" width="11.7109375" style="116" customWidth="1"/>
    <col min="12062" max="12062" width="14.5703125" style="116" customWidth="1"/>
    <col min="12063" max="12063" width="14.42578125" style="116" customWidth="1"/>
    <col min="12064" max="12064" width="13.7109375" style="116" customWidth="1"/>
    <col min="12065" max="12065" width="16.28515625" style="116" customWidth="1"/>
    <col min="12066" max="12066" width="13.5703125" style="116" customWidth="1"/>
    <col min="12067" max="12067" width="18.85546875" style="116" customWidth="1"/>
    <col min="12068" max="12068" width="14.85546875" style="116" customWidth="1"/>
    <col min="12069" max="12069" width="14.140625" style="116" customWidth="1"/>
    <col min="12070" max="12070" width="16" style="116" customWidth="1"/>
    <col min="12071" max="12071" width="17.140625" style="116" customWidth="1"/>
    <col min="12072" max="12072" width="14.7109375" style="116" customWidth="1"/>
    <col min="12073" max="12073" width="14.28515625" style="116" customWidth="1"/>
    <col min="12074" max="12074" width="14.85546875" style="116" customWidth="1"/>
    <col min="12075" max="12288" width="9.140625" style="116"/>
    <col min="12289" max="12289" width="7.28515625" style="116" customWidth="1"/>
    <col min="12290" max="12290" width="30.5703125" style="116" customWidth="1"/>
    <col min="12291" max="12291" width="14.28515625" style="116" customWidth="1"/>
    <col min="12292" max="12292" width="15.7109375" style="116" customWidth="1"/>
    <col min="12293" max="12293" width="19.28515625" style="116" customWidth="1"/>
    <col min="12294" max="12294" width="24.140625" style="116" customWidth="1"/>
    <col min="12295" max="12295" width="14.85546875" style="116" customWidth="1"/>
    <col min="12296" max="12296" width="13.85546875" style="116" customWidth="1"/>
    <col min="12297" max="12297" width="14.85546875" style="116" customWidth="1"/>
    <col min="12298" max="12298" width="15.28515625" style="116" customWidth="1"/>
    <col min="12299" max="12299" width="12.28515625" style="116" customWidth="1"/>
    <col min="12300" max="12300" width="13.140625" style="116" customWidth="1"/>
    <col min="12301" max="12301" width="14.42578125" style="116" customWidth="1"/>
    <col min="12302" max="12302" width="14" style="116" customWidth="1"/>
    <col min="12303" max="12303" width="12.5703125" style="116" customWidth="1"/>
    <col min="12304" max="12304" width="12.42578125" style="116" customWidth="1"/>
    <col min="12305" max="12305" width="14.28515625" style="116" customWidth="1"/>
    <col min="12306" max="12306" width="12.28515625" style="116" customWidth="1"/>
    <col min="12307" max="12307" width="10.7109375" style="116" customWidth="1"/>
    <col min="12308" max="12308" width="14.42578125" style="116" customWidth="1"/>
    <col min="12309" max="12309" width="19.28515625" style="116" customWidth="1"/>
    <col min="12310" max="12310" width="11.140625" style="116" customWidth="1"/>
    <col min="12311" max="12311" width="13.7109375" style="116" customWidth="1"/>
    <col min="12312" max="12312" width="17.42578125" style="116" customWidth="1"/>
    <col min="12313" max="12313" width="10.28515625" style="116" customWidth="1"/>
    <col min="12314" max="12314" width="17.28515625" style="116" customWidth="1"/>
    <col min="12315" max="12315" width="14.85546875" style="116" customWidth="1"/>
    <col min="12316" max="12316" width="10.5703125" style="116" customWidth="1"/>
    <col min="12317" max="12317" width="11.7109375" style="116" customWidth="1"/>
    <col min="12318" max="12318" width="14.5703125" style="116" customWidth="1"/>
    <col min="12319" max="12319" width="14.42578125" style="116" customWidth="1"/>
    <col min="12320" max="12320" width="13.7109375" style="116" customWidth="1"/>
    <col min="12321" max="12321" width="16.28515625" style="116" customWidth="1"/>
    <col min="12322" max="12322" width="13.5703125" style="116" customWidth="1"/>
    <col min="12323" max="12323" width="18.85546875" style="116" customWidth="1"/>
    <col min="12324" max="12324" width="14.85546875" style="116" customWidth="1"/>
    <col min="12325" max="12325" width="14.140625" style="116" customWidth="1"/>
    <col min="12326" max="12326" width="16" style="116" customWidth="1"/>
    <col min="12327" max="12327" width="17.140625" style="116" customWidth="1"/>
    <col min="12328" max="12328" width="14.7109375" style="116" customWidth="1"/>
    <col min="12329" max="12329" width="14.28515625" style="116" customWidth="1"/>
    <col min="12330" max="12330" width="14.85546875" style="116" customWidth="1"/>
    <col min="12331" max="12544" width="9.140625" style="116"/>
    <col min="12545" max="12545" width="7.28515625" style="116" customWidth="1"/>
    <col min="12546" max="12546" width="30.5703125" style="116" customWidth="1"/>
    <col min="12547" max="12547" width="14.28515625" style="116" customWidth="1"/>
    <col min="12548" max="12548" width="15.7109375" style="116" customWidth="1"/>
    <col min="12549" max="12549" width="19.28515625" style="116" customWidth="1"/>
    <col min="12550" max="12550" width="24.140625" style="116" customWidth="1"/>
    <col min="12551" max="12551" width="14.85546875" style="116" customWidth="1"/>
    <col min="12552" max="12552" width="13.85546875" style="116" customWidth="1"/>
    <col min="12553" max="12553" width="14.85546875" style="116" customWidth="1"/>
    <col min="12554" max="12554" width="15.28515625" style="116" customWidth="1"/>
    <col min="12555" max="12555" width="12.28515625" style="116" customWidth="1"/>
    <col min="12556" max="12556" width="13.140625" style="116" customWidth="1"/>
    <col min="12557" max="12557" width="14.42578125" style="116" customWidth="1"/>
    <col min="12558" max="12558" width="14" style="116" customWidth="1"/>
    <col min="12559" max="12559" width="12.5703125" style="116" customWidth="1"/>
    <col min="12560" max="12560" width="12.42578125" style="116" customWidth="1"/>
    <col min="12561" max="12561" width="14.28515625" style="116" customWidth="1"/>
    <col min="12562" max="12562" width="12.28515625" style="116" customWidth="1"/>
    <col min="12563" max="12563" width="10.7109375" style="116" customWidth="1"/>
    <col min="12564" max="12564" width="14.42578125" style="116" customWidth="1"/>
    <col min="12565" max="12565" width="19.28515625" style="116" customWidth="1"/>
    <col min="12566" max="12566" width="11.140625" style="116" customWidth="1"/>
    <col min="12567" max="12567" width="13.7109375" style="116" customWidth="1"/>
    <col min="12568" max="12568" width="17.42578125" style="116" customWidth="1"/>
    <col min="12569" max="12569" width="10.28515625" style="116" customWidth="1"/>
    <col min="12570" max="12570" width="17.28515625" style="116" customWidth="1"/>
    <col min="12571" max="12571" width="14.85546875" style="116" customWidth="1"/>
    <col min="12572" max="12572" width="10.5703125" style="116" customWidth="1"/>
    <col min="12573" max="12573" width="11.7109375" style="116" customWidth="1"/>
    <col min="12574" max="12574" width="14.5703125" style="116" customWidth="1"/>
    <col min="12575" max="12575" width="14.42578125" style="116" customWidth="1"/>
    <col min="12576" max="12576" width="13.7109375" style="116" customWidth="1"/>
    <col min="12577" max="12577" width="16.28515625" style="116" customWidth="1"/>
    <col min="12578" max="12578" width="13.5703125" style="116" customWidth="1"/>
    <col min="12579" max="12579" width="18.85546875" style="116" customWidth="1"/>
    <col min="12580" max="12580" width="14.85546875" style="116" customWidth="1"/>
    <col min="12581" max="12581" width="14.140625" style="116" customWidth="1"/>
    <col min="12582" max="12582" width="16" style="116" customWidth="1"/>
    <col min="12583" max="12583" width="17.140625" style="116" customWidth="1"/>
    <col min="12584" max="12584" width="14.7109375" style="116" customWidth="1"/>
    <col min="12585" max="12585" width="14.28515625" style="116" customWidth="1"/>
    <col min="12586" max="12586" width="14.85546875" style="116" customWidth="1"/>
    <col min="12587" max="12800" width="9.140625" style="116"/>
    <col min="12801" max="12801" width="7.28515625" style="116" customWidth="1"/>
    <col min="12802" max="12802" width="30.5703125" style="116" customWidth="1"/>
    <col min="12803" max="12803" width="14.28515625" style="116" customWidth="1"/>
    <col min="12804" max="12804" width="15.7109375" style="116" customWidth="1"/>
    <col min="12805" max="12805" width="19.28515625" style="116" customWidth="1"/>
    <col min="12806" max="12806" width="24.140625" style="116" customWidth="1"/>
    <col min="12807" max="12807" width="14.85546875" style="116" customWidth="1"/>
    <col min="12808" max="12808" width="13.85546875" style="116" customWidth="1"/>
    <col min="12809" max="12809" width="14.85546875" style="116" customWidth="1"/>
    <col min="12810" max="12810" width="15.28515625" style="116" customWidth="1"/>
    <col min="12811" max="12811" width="12.28515625" style="116" customWidth="1"/>
    <col min="12812" max="12812" width="13.140625" style="116" customWidth="1"/>
    <col min="12813" max="12813" width="14.42578125" style="116" customWidth="1"/>
    <col min="12814" max="12814" width="14" style="116" customWidth="1"/>
    <col min="12815" max="12815" width="12.5703125" style="116" customWidth="1"/>
    <col min="12816" max="12816" width="12.42578125" style="116" customWidth="1"/>
    <col min="12817" max="12817" width="14.28515625" style="116" customWidth="1"/>
    <col min="12818" max="12818" width="12.28515625" style="116" customWidth="1"/>
    <col min="12819" max="12819" width="10.7109375" style="116" customWidth="1"/>
    <col min="12820" max="12820" width="14.42578125" style="116" customWidth="1"/>
    <col min="12821" max="12821" width="19.28515625" style="116" customWidth="1"/>
    <col min="12822" max="12822" width="11.140625" style="116" customWidth="1"/>
    <col min="12823" max="12823" width="13.7109375" style="116" customWidth="1"/>
    <col min="12824" max="12824" width="17.42578125" style="116" customWidth="1"/>
    <col min="12825" max="12825" width="10.28515625" style="116" customWidth="1"/>
    <col min="12826" max="12826" width="17.28515625" style="116" customWidth="1"/>
    <col min="12827" max="12827" width="14.85546875" style="116" customWidth="1"/>
    <col min="12828" max="12828" width="10.5703125" style="116" customWidth="1"/>
    <col min="12829" max="12829" width="11.7109375" style="116" customWidth="1"/>
    <col min="12830" max="12830" width="14.5703125" style="116" customWidth="1"/>
    <col min="12831" max="12831" width="14.42578125" style="116" customWidth="1"/>
    <col min="12832" max="12832" width="13.7109375" style="116" customWidth="1"/>
    <col min="12833" max="12833" width="16.28515625" style="116" customWidth="1"/>
    <col min="12834" max="12834" width="13.5703125" style="116" customWidth="1"/>
    <col min="12835" max="12835" width="18.85546875" style="116" customWidth="1"/>
    <col min="12836" max="12836" width="14.85546875" style="116" customWidth="1"/>
    <col min="12837" max="12837" width="14.140625" style="116" customWidth="1"/>
    <col min="12838" max="12838" width="16" style="116" customWidth="1"/>
    <col min="12839" max="12839" width="17.140625" style="116" customWidth="1"/>
    <col min="12840" max="12840" width="14.7109375" style="116" customWidth="1"/>
    <col min="12841" max="12841" width="14.28515625" style="116" customWidth="1"/>
    <col min="12842" max="12842" width="14.85546875" style="116" customWidth="1"/>
    <col min="12843" max="13056" width="9.140625" style="116"/>
    <col min="13057" max="13057" width="7.28515625" style="116" customWidth="1"/>
    <col min="13058" max="13058" width="30.5703125" style="116" customWidth="1"/>
    <col min="13059" max="13059" width="14.28515625" style="116" customWidth="1"/>
    <col min="13060" max="13060" width="15.7109375" style="116" customWidth="1"/>
    <col min="13061" max="13061" width="19.28515625" style="116" customWidth="1"/>
    <col min="13062" max="13062" width="24.140625" style="116" customWidth="1"/>
    <col min="13063" max="13063" width="14.85546875" style="116" customWidth="1"/>
    <col min="13064" max="13064" width="13.85546875" style="116" customWidth="1"/>
    <col min="13065" max="13065" width="14.85546875" style="116" customWidth="1"/>
    <col min="13066" max="13066" width="15.28515625" style="116" customWidth="1"/>
    <col min="13067" max="13067" width="12.28515625" style="116" customWidth="1"/>
    <col min="13068" max="13068" width="13.140625" style="116" customWidth="1"/>
    <col min="13069" max="13069" width="14.42578125" style="116" customWidth="1"/>
    <col min="13070" max="13070" width="14" style="116" customWidth="1"/>
    <col min="13071" max="13071" width="12.5703125" style="116" customWidth="1"/>
    <col min="13072" max="13072" width="12.42578125" style="116" customWidth="1"/>
    <col min="13073" max="13073" width="14.28515625" style="116" customWidth="1"/>
    <col min="13074" max="13074" width="12.28515625" style="116" customWidth="1"/>
    <col min="13075" max="13075" width="10.7109375" style="116" customWidth="1"/>
    <col min="13076" max="13076" width="14.42578125" style="116" customWidth="1"/>
    <col min="13077" max="13077" width="19.28515625" style="116" customWidth="1"/>
    <col min="13078" max="13078" width="11.140625" style="116" customWidth="1"/>
    <col min="13079" max="13079" width="13.7109375" style="116" customWidth="1"/>
    <col min="13080" max="13080" width="17.42578125" style="116" customWidth="1"/>
    <col min="13081" max="13081" width="10.28515625" style="116" customWidth="1"/>
    <col min="13082" max="13082" width="17.28515625" style="116" customWidth="1"/>
    <col min="13083" max="13083" width="14.85546875" style="116" customWidth="1"/>
    <col min="13084" max="13084" width="10.5703125" style="116" customWidth="1"/>
    <col min="13085" max="13085" width="11.7109375" style="116" customWidth="1"/>
    <col min="13086" max="13086" width="14.5703125" style="116" customWidth="1"/>
    <col min="13087" max="13087" width="14.42578125" style="116" customWidth="1"/>
    <col min="13088" max="13088" width="13.7109375" style="116" customWidth="1"/>
    <col min="13089" max="13089" width="16.28515625" style="116" customWidth="1"/>
    <col min="13090" max="13090" width="13.5703125" style="116" customWidth="1"/>
    <col min="13091" max="13091" width="18.85546875" style="116" customWidth="1"/>
    <col min="13092" max="13092" width="14.85546875" style="116" customWidth="1"/>
    <col min="13093" max="13093" width="14.140625" style="116" customWidth="1"/>
    <col min="13094" max="13094" width="16" style="116" customWidth="1"/>
    <col min="13095" max="13095" width="17.140625" style="116" customWidth="1"/>
    <col min="13096" max="13096" width="14.7109375" style="116" customWidth="1"/>
    <col min="13097" max="13097" width="14.28515625" style="116" customWidth="1"/>
    <col min="13098" max="13098" width="14.85546875" style="116" customWidth="1"/>
    <col min="13099" max="13312" width="9.140625" style="116"/>
    <col min="13313" max="13313" width="7.28515625" style="116" customWidth="1"/>
    <col min="13314" max="13314" width="30.5703125" style="116" customWidth="1"/>
    <col min="13315" max="13315" width="14.28515625" style="116" customWidth="1"/>
    <col min="13316" max="13316" width="15.7109375" style="116" customWidth="1"/>
    <col min="13317" max="13317" width="19.28515625" style="116" customWidth="1"/>
    <col min="13318" max="13318" width="24.140625" style="116" customWidth="1"/>
    <col min="13319" max="13319" width="14.85546875" style="116" customWidth="1"/>
    <col min="13320" max="13320" width="13.85546875" style="116" customWidth="1"/>
    <col min="13321" max="13321" width="14.85546875" style="116" customWidth="1"/>
    <col min="13322" max="13322" width="15.28515625" style="116" customWidth="1"/>
    <col min="13323" max="13323" width="12.28515625" style="116" customWidth="1"/>
    <col min="13324" max="13324" width="13.140625" style="116" customWidth="1"/>
    <col min="13325" max="13325" width="14.42578125" style="116" customWidth="1"/>
    <col min="13326" max="13326" width="14" style="116" customWidth="1"/>
    <col min="13327" max="13327" width="12.5703125" style="116" customWidth="1"/>
    <col min="13328" max="13328" width="12.42578125" style="116" customWidth="1"/>
    <col min="13329" max="13329" width="14.28515625" style="116" customWidth="1"/>
    <col min="13330" max="13330" width="12.28515625" style="116" customWidth="1"/>
    <col min="13331" max="13331" width="10.7109375" style="116" customWidth="1"/>
    <col min="13332" max="13332" width="14.42578125" style="116" customWidth="1"/>
    <col min="13333" max="13333" width="19.28515625" style="116" customWidth="1"/>
    <col min="13334" max="13334" width="11.140625" style="116" customWidth="1"/>
    <col min="13335" max="13335" width="13.7109375" style="116" customWidth="1"/>
    <col min="13336" max="13336" width="17.42578125" style="116" customWidth="1"/>
    <col min="13337" max="13337" width="10.28515625" style="116" customWidth="1"/>
    <col min="13338" max="13338" width="17.28515625" style="116" customWidth="1"/>
    <col min="13339" max="13339" width="14.85546875" style="116" customWidth="1"/>
    <col min="13340" max="13340" width="10.5703125" style="116" customWidth="1"/>
    <col min="13341" max="13341" width="11.7109375" style="116" customWidth="1"/>
    <col min="13342" max="13342" width="14.5703125" style="116" customWidth="1"/>
    <col min="13343" max="13343" width="14.42578125" style="116" customWidth="1"/>
    <col min="13344" max="13344" width="13.7109375" style="116" customWidth="1"/>
    <col min="13345" max="13345" width="16.28515625" style="116" customWidth="1"/>
    <col min="13346" max="13346" width="13.5703125" style="116" customWidth="1"/>
    <col min="13347" max="13347" width="18.85546875" style="116" customWidth="1"/>
    <col min="13348" max="13348" width="14.85546875" style="116" customWidth="1"/>
    <col min="13349" max="13349" width="14.140625" style="116" customWidth="1"/>
    <col min="13350" max="13350" width="16" style="116" customWidth="1"/>
    <col min="13351" max="13351" width="17.140625" style="116" customWidth="1"/>
    <col min="13352" max="13352" width="14.7109375" style="116" customWidth="1"/>
    <col min="13353" max="13353" width="14.28515625" style="116" customWidth="1"/>
    <col min="13354" max="13354" width="14.85546875" style="116" customWidth="1"/>
    <col min="13355" max="13568" width="9.140625" style="116"/>
    <col min="13569" max="13569" width="7.28515625" style="116" customWidth="1"/>
    <col min="13570" max="13570" width="30.5703125" style="116" customWidth="1"/>
    <col min="13571" max="13571" width="14.28515625" style="116" customWidth="1"/>
    <col min="13572" max="13572" width="15.7109375" style="116" customWidth="1"/>
    <col min="13573" max="13573" width="19.28515625" style="116" customWidth="1"/>
    <col min="13574" max="13574" width="24.140625" style="116" customWidth="1"/>
    <col min="13575" max="13575" width="14.85546875" style="116" customWidth="1"/>
    <col min="13576" max="13576" width="13.85546875" style="116" customWidth="1"/>
    <col min="13577" max="13577" width="14.85546875" style="116" customWidth="1"/>
    <col min="13578" max="13578" width="15.28515625" style="116" customWidth="1"/>
    <col min="13579" max="13579" width="12.28515625" style="116" customWidth="1"/>
    <col min="13580" max="13580" width="13.140625" style="116" customWidth="1"/>
    <col min="13581" max="13581" width="14.42578125" style="116" customWidth="1"/>
    <col min="13582" max="13582" width="14" style="116" customWidth="1"/>
    <col min="13583" max="13583" width="12.5703125" style="116" customWidth="1"/>
    <col min="13584" max="13584" width="12.42578125" style="116" customWidth="1"/>
    <col min="13585" max="13585" width="14.28515625" style="116" customWidth="1"/>
    <col min="13586" max="13586" width="12.28515625" style="116" customWidth="1"/>
    <col min="13587" max="13587" width="10.7109375" style="116" customWidth="1"/>
    <col min="13588" max="13588" width="14.42578125" style="116" customWidth="1"/>
    <col min="13589" max="13589" width="19.28515625" style="116" customWidth="1"/>
    <col min="13590" max="13590" width="11.140625" style="116" customWidth="1"/>
    <col min="13591" max="13591" width="13.7109375" style="116" customWidth="1"/>
    <col min="13592" max="13592" width="17.42578125" style="116" customWidth="1"/>
    <col min="13593" max="13593" width="10.28515625" style="116" customWidth="1"/>
    <col min="13594" max="13594" width="17.28515625" style="116" customWidth="1"/>
    <col min="13595" max="13595" width="14.85546875" style="116" customWidth="1"/>
    <col min="13596" max="13596" width="10.5703125" style="116" customWidth="1"/>
    <col min="13597" max="13597" width="11.7109375" style="116" customWidth="1"/>
    <col min="13598" max="13598" width="14.5703125" style="116" customWidth="1"/>
    <col min="13599" max="13599" width="14.42578125" style="116" customWidth="1"/>
    <col min="13600" max="13600" width="13.7109375" style="116" customWidth="1"/>
    <col min="13601" max="13601" width="16.28515625" style="116" customWidth="1"/>
    <col min="13602" max="13602" width="13.5703125" style="116" customWidth="1"/>
    <col min="13603" max="13603" width="18.85546875" style="116" customWidth="1"/>
    <col min="13604" max="13604" width="14.85546875" style="116" customWidth="1"/>
    <col min="13605" max="13605" width="14.140625" style="116" customWidth="1"/>
    <col min="13606" max="13606" width="16" style="116" customWidth="1"/>
    <col min="13607" max="13607" width="17.140625" style="116" customWidth="1"/>
    <col min="13608" max="13608" width="14.7109375" style="116" customWidth="1"/>
    <col min="13609" max="13609" width="14.28515625" style="116" customWidth="1"/>
    <col min="13610" max="13610" width="14.85546875" style="116" customWidth="1"/>
    <col min="13611" max="13824" width="9.140625" style="116"/>
    <col min="13825" max="13825" width="7.28515625" style="116" customWidth="1"/>
    <col min="13826" max="13826" width="30.5703125" style="116" customWidth="1"/>
    <col min="13827" max="13827" width="14.28515625" style="116" customWidth="1"/>
    <col min="13828" max="13828" width="15.7109375" style="116" customWidth="1"/>
    <col min="13829" max="13829" width="19.28515625" style="116" customWidth="1"/>
    <col min="13830" max="13830" width="24.140625" style="116" customWidth="1"/>
    <col min="13831" max="13831" width="14.85546875" style="116" customWidth="1"/>
    <col min="13832" max="13832" width="13.85546875" style="116" customWidth="1"/>
    <col min="13833" max="13833" width="14.85546875" style="116" customWidth="1"/>
    <col min="13834" max="13834" width="15.28515625" style="116" customWidth="1"/>
    <col min="13835" max="13835" width="12.28515625" style="116" customWidth="1"/>
    <col min="13836" max="13836" width="13.140625" style="116" customWidth="1"/>
    <col min="13837" max="13837" width="14.42578125" style="116" customWidth="1"/>
    <col min="13838" max="13838" width="14" style="116" customWidth="1"/>
    <col min="13839" max="13839" width="12.5703125" style="116" customWidth="1"/>
    <col min="13840" max="13840" width="12.42578125" style="116" customWidth="1"/>
    <col min="13841" max="13841" width="14.28515625" style="116" customWidth="1"/>
    <col min="13842" max="13842" width="12.28515625" style="116" customWidth="1"/>
    <col min="13843" max="13843" width="10.7109375" style="116" customWidth="1"/>
    <col min="13844" max="13844" width="14.42578125" style="116" customWidth="1"/>
    <col min="13845" max="13845" width="19.28515625" style="116" customWidth="1"/>
    <col min="13846" max="13846" width="11.140625" style="116" customWidth="1"/>
    <col min="13847" max="13847" width="13.7109375" style="116" customWidth="1"/>
    <col min="13848" max="13848" width="17.42578125" style="116" customWidth="1"/>
    <col min="13849" max="13849" width="10.28515625" style="116" customWidth="1"/>
    <col min="13850" max="13850" width="17.28515625" style="116" customWidth="1"/>
    <col min="13851" max="13851" width="14.85546875" style="116" customWidth="1"/>
    <col min="13852" max="13852" width="10.5703125" style="116" customWidth="1"/>
    <col min="13853" max="13853" width="11.7109375" style="116" customWidth="1"/>
    <col min="13854" max="13854" width="14.5703125" style="116" customWidth="1"/>
    <col min="13855" max="13855" width="14.42578125" style="116" customWidth="1"/>
    <col min="13856" max="13856" width="13.7109375" style="116" customWidth="1"/>
    <col min="13857" max="13857" width="16.28515625" style="116" customWidth="1"/>
    <col min="13858" max="13858" width="13.5703125" style="116" customWidth="1"/>
    <col min="13859" max="13859" width="18.85546875" style="116" customWidth="1"/>
    <col min="13860" max="13860" width="14.85546875" style="116" customWidth="1"/>
    <col min="13861" max="13861" width="14.140625" style="116" customWidth="1"/>
    <col min="13862" max="13862" width="16" style="116" customWidth="1"/>
    <col min="13863" max="13863" width="17.140625" style="116" customWidth="1"/>
    <col min="13864" max="13864" width="14.7109375" style="116" customWidth="1"/>
    <col min="13865" max="13865" width="14.28515625" style="116" customWidth="1"/>
    <col min="13866" max="13866" width="14.85546875" style="116" customWidth="1"/>
    <col min="13867" max="14080" width="9.140625" style="116"/>
    <col min="14081" max="14081" width="7.28515625" style="116" customWidth="1"/>
    <col min="14082" max="14082" width="30.5703125" style="116" customWidth="1"/>
    <col min="14083" max="14083" width="14.28515625" style="116" customWidth="1"/>
    <col min="14084" max="14084" width="15.7109375" style="116" customWidth="1"/>
    <col min="14085" max="14085" width="19.28515625" style="116" customWidth="1"/>
    <col min="14086" max="14086" width="24.140625" style="116" customWidth="1"/>
    <col min="14087" max="14087" width="14.85546875" style="116" customWidth="1"/>
    <col min="14088" max="14088" width="13.85546875" style="116" customWidth="1"/>
    <col min="14089" max="14089" width="14.85546875" style="116" customWidth="1"/>
    <col min="14090" max="14090" width="15.28515625" style="116" customWidth="1"/>
    <col min="14091" max="14091" width="12.28515625" style="116" customWidth="1"/>
    <col min="14092" max="14092" width="13.140625" style="116" customWidth="1"/>
    <col min="14093" max="14093" width="14.42578125" style="116" customWidth="1"/>
    <col min="14094" max="14094" width="14" style="116" customWidth="1"/>
    <col min="14095" max="14095" width="12.5703125" style="116" customWidth="1"/>
    <col min="14096" max="14096" width="12.42578125" style="116" customWidth="1"/>
    <col min="14097" max="14097" width="14.28515625" style="116" customWidth="1"/>
    <col min="14098" max="14098" width="12.28515625" style="116" customWidth="1"/>
    <col min="14099" max="14099" width="10.7109375" style="116" customWidth="1"/>
    <col min="14100" max="14100" width="14.42578125" style="116" customWidth="1"/>
    <col min="14101" max="14101" width="19.28515625" style="116" customWidth="1"/>
    <col min="14102" max="14102" width="11.140625" style="116" customWidth="1"/>
    <col min="14103" max="14103" width="13.7109375" style="116" customWidth="1"/>
    <col min="14104" max="14104" width="17.42578125" style="116" customWidth="1"/>
    <col min="14105" max="14105" width="10.28515625" style="116" customWidth="1"/>
    <col min="14106" max="14106" width="17.28515625" style="116" customWidth="1"/>
    <col min="14107" max="14107" width="14.85546875" style="116" customWidth="1"/>
    <col min="14108" max="14108" width="10.5703125" style="116" customWidth="1"/>
    <col min="14109" max="14109" width="11.7109375" style="116" customWidth="1"/>
    <col min="14110" max="14110" width="14.5703125" style="116" customWidth="1"/>
    <col min="14111" max="14111" width="14.42578125" style="116" customWidth="1"/>
    <col min="14112" max="14112" width="13.7109375" style="116" customWidth="1"/>
    <col min="14113" max="14113" width="16.28515625" style="116" customWidth="1"/>
    <col min="14114" max="14114" width="13.5703125" style="116" customWidth="1"/>
    <col min="14115" max="14115" width="18.85546875" style="116" customWidth="1"/>
    <col min="14116" max="14116" width="14.85546875" style="116" customWidth="1"/>
    <col min="14117" max="14117" width="14.140625" style="116" customWidth="1"/>
    <col min="14118" max="14118" width="16" style="116" customWidth="1"/>
    <col min="14119" max="14119" width="17.140625" style="116" customWidth="1"/>
    <col min="14120" max="14120" width="14.7109375" style="116" customWidth="1"/>
    <col min="14121" max="14121" width="14.28515625" style="116" customWidth="1"/>
    <col min="14122" max="14122" width="14.85546875" style="116" customWidth="1"/>
    <col min="14123" max="14336" width="9.140625" style="116"/>
    <col min="14337" max="14337" width="7.28515625" style="116" customWidth="1"/>
    <col min="14338" max="14338" width="30.5703125" style="116" customWidth="1"/>
    <col min="14339" max="14339" width="14.28515625" style="116" customWidth="1"/>
    <col min="14340" max="14340" width="15.7109375" style="116" customWidth="1"/>
    <col min="14341" max="14341" width="19.28515625" style="116" customWidth="1"/>
    <col min="14342" max="14342" width="24.140625" style="116" customWidth="1"/>
    <col min="14343" max="14343" width="14.85546875" style="116" customWidth="1"/>
    <col min="14344" max="14344" width="13.85546875" style="116" customWidth="1"/>
    <col min="14345" max="14345" width="14.85546875" style="116" customWidth="1"/>
    <col min="14346" max="14346" width="15.28515625" style="116" customWidth="1"/>
    <col min="14347" max="14347" width="12.28515625" style="116" customWidth="1"/>
    <col min="14348" max="14348" width="13.140625" style="116" customWidth="1"/>
    <col min="14349" max="14349" width="14.42578125" style="116" customWidth="1"/>
    <col min="14350" max="14350" width="14" style="116" customWidth="1"/>
    <col min="14351" max="14351" width="12.5703125" style="116" customWidth="1"/>
    <col min="14352" max="14352" width="12.42578125" style="116" customWidth="1"/>
    <col min="14353" max="14353" width="14.28515625" style="116" customWidth="1"/>
    <col min="14354" max="14354" width="12.28515625" style="116" customWidth="1"/>
    <col min="14355" max="14355" width="10.7109375" style="116" customWidth="1"/>
    <col min="14356" max="14356" width="14.42578125" style="116" customWidth="1"/>
    <col min="14357" max="14357" width="19.28515625" style="116" customWidth="1"/>
    <col min="14358" max="14358" width="11.140625" style="116" customWidth="1"/>
    <col min="14359" max="14359" width="13.7109375" style="116" customWidth="1"/>
    <col min="14360" max="14360" width="17.42578125" style="116" customWidth="1"/>
    <col min="14361" max="14361" width="10.28515625" style="116" customWidth="1"/>
    <col min="14362" max="14362" width="17.28515625" style="116" customWidth="1"/>
    <col min="14363" max="14363" width="14.85546875" style="116" customWidth="1"/>
    <col min="14364" max="14364" width="10.5703125" style="116" customWidth="1"/>
    <col min="14365" max="14365" width="11.7109375" style="116" customWidth="1"/>
    <col min="14366" max="14366" width="14.5703125" style="116" customWidth="1"/>
    <col min="14367" max="14367" width="14.42578125" style="116" customWidth="1"/>
    <col min="14368" max="14368" width="13.7109375" style="116" customWidth="1"/>
    <col min="14369" max="14369" width="16.28515625" style="116" customWidth="1"/>
    <col min="14370" max="14370" width="13.5703125" style="116" customWidth="1"/>
    <col min="14371" max="14371" width="18.85546875" style="116" customWidth="1"/>
    <col min="14372" max="14372" width="14.85546875" style="116" customWidth="1"/>
    <col min="14373" max="14373" width="14.140625" style="116" customWidth="1"/>
    <col min="14374" max="14374" width="16" style="116" customWidth="1"/>
    <col min="14375" max="14375" width="17.140625" style="116" customWidth="1"/>
    <col min="14376" max="14376" width="14.7109375" style="116" customWidth="1"/>
    <col min="14377" max="14377" width="14.28515625" style="116" customWidth="1"/>
    <col min="14378" max="14378" width="14.85546875" style="116" customWidth="1"/>
    <col min="14379" max="14592" width="9.140625" style="116"/>
    <col min="14593" max="14593" width="7.28515625" style="116" customWidth="1"/>
    <col min="14594" max="14594" width="30.5703125" style="116" customWidth="1"/>
    <col min="14595" max="14595" width="14.28515625" style="116" customWidth="1"/>
    <col min="14596" max="14596" width="15.7109375" style="116" customWidth="1"/>
    <col min="14597" max="14597" width="19.28515625" style="116" customWidth="1"/>
    <col min="14598" max="14598" width="24.140625" style="116" customWidth="1"/>
    <col min="14599" max="14599" width="14.85546875" style="116" customWidth="1"/>
    <col min="14600" max="14600" width="13.85546875" style="116" customWidth="1"/>
    <col min="14601" max="14601" width="14.85546875" style="116" customWidth="1"/>
    <col min="14602" max="14602" width="15.28515625" style="116" customWidth="1"/>
    <col min="14603" max="14603" width="12.28515625" style="116" customWidth="1"/>
    <col min="14604" max="14604" width="13.140625" style="116" customWidth="1"/>
    <col min="14605" max="14605" width="14.42578125" style="116" customWidth="1"/>
    <col min="14606" max="14606" width="14" style="116" customWidth="1"/>
    <col min="14607" max="14607" width="12.5703125" style="116" customWidth="1"/>
    <col min="14608" max="14608" width="12.42578125" style="116" customWidth="1"/>
    <col min="14609" max="14609" width="14.28515625" style="116" customWidth="1"/>
    <col min="14610" max="14610" width="12.28515625" style="116" customWidth="1"/>
    <col min="14611" max="14611" width="10.7109375" style="116" customWidth="1"/>
    <col min="14612" max="14612" width="14.42578125" style="116" customWidth="1"/>
    <col min="14613" max="14613" width="19.28515625" style="116" customWidth="1"/>
    <col min="14614" max="14614" width="11.140625" style="116" customWidth="1"/>
    <col min="14615" max="14615" width="13.7109375" style="116" customWidth="1"/>
    <col min="14616" max="14616" width="17.42578125" style="116" customWidth="1"/>
    <col min="14617" max="14617" width="10.28515625" style="116" customWidth="1"/>
    <col min="14618" max="14618" width="17.28515625" style="116" customWidth="1"/>
    <col min="14619" max="14619" width="14.85546875" style="116" customWidth="1"/>
    <col min="14620" max="14620" width="10.5703125" style="116" customWidth="1"/>
    <col min="14621" max="14621" width="11.7109375" style="116" customWidth="1"/>
    <col min="14622" max="14622" width="14.5703125" style="116" customWidth="1"/>
    <col min="14623" max="14623" width="14.42578125" style="116" customWidth="1"/>
    <col min="14624" max="14624" width="13.7109375" style="116" customWidth="1"/>
    <col min="14625" max="14625" width="16.28515625" style="116" customWidth="1"/>
    <col min="14626" max="14626" width="13.5703125" style="116" customWidth="1"/>
    <col min="14627" max="14627" width="18.85546875" style="116" customWidth="1"/>
    <col min="14628" max="14628" width="14.85546875" style="116" customWidth="1"/>
    <col min="14629" max="14629" width="14.140625" style="116" customWidth="1"/>
    <col min="14630" max="14630" width="16" style="116" customWidth="1"/>
    <col min="14631" max="14631" width="17.140625" style="116" customWidth="1"/>
    <col min="14632" max="14632" width="14.7109375" style="116" customWidth="1"/>
    <col min="14633" max="14633" width="14.28515625" style="116" customWidth="1"/>
    <col min="14634" max="14634" width="14.85546875" style="116" customWidth="1"/>
    <col min="14635" max="14848" width="9.140625" style="116"/>
    <col min="14849" max="14849" width="7.28515625" style="116" customWidth="1"/>
    <col min="14850" max="14850" width="30.5703125" style="116" customWidth="1"/>
    <col min="14851" max="14851" width="14.28515625" style="116" customWidth="1"/>
    <col min="14852" max="14852" width="15.7109375" style="116" customWidth="1"/>
    <col min="14853" max="14853" width="19.28515625" style="116" customWidth="1"/>
    <col min="14854" max="14854" width="24.140625" style="116" customWidth="1"/>
    <col min="14855" max="14855" width="14.85546875" style="116" customWidth="1"/>
    <col min="14856" max="14856" width="13.85546875" style="116" customWidth="1"/>
    <col min="14857" max="14857" width="14.85546875" style="116" customWidth="1"/>
    <col min="14858" max="14858" width="15.28515625" style="116" customWidth="1"/>
    <col min="14859" max="14859" width="12.28515625" style="116" customWidth="1"/>
    <col min="14860" max="14860" width="13.140625" style="116" customWidth="1"/>
    <col min="14861" max="14861" width="14.42578125" style="116" customWidth="1"/>
    <col min="14862" max="14862" width="14" style="116" customWidth="1"/>
    <col min="14863" max="14863" width="12.5703125" style="116" customWidth="1"/>
    <col min="14864" max="14864" width="12.42578125" style="116" customWidth="1"/>
    <col min="14865" max="14865" width="14.28515625" style="116" customWidth="1"/>
    <col min="14866" max="14866" width="12.28515625" style="116" customWidth="1"/>
    <col min="14867" max="14867" width="10.7109375" style="116" customWidth="1"/>
    <col min="14868" max="14868" width="14.42578125" style="116" customWidth="1"/>
    <col min="14869" max="14869" width="19.28515625" style="116" customWidth="1"/>
    <col min="14870" max="14870" width="11.140625" style="116" customWidth="1"/>
    <col min="14871" max="14871" width="13.7109375" style="116" customWidth="1"/>
    <col min="14872" max="14872" width="17.42578125" style="116" customWidth="1"/>
    <col min="14873" max="14873" width="10.28515625" style="116" customWidth="1"/>
    <col min="14874" max="14874" width="17.28515625" style="116" customWidth="1"/>
    <col min="14875" max="14875" width="14.85546875" style="116" customWidth="1"/>
    <col min="14876" max="14876" width="10.5703125" style="116" customWidth="1"/>
    <col min="14877" max="14877" width="11.7109375" style="116" customWidth="1"/>
    <col min="14878" max="14878" width="14.5703125" style="116" customWidth="1"/>
    <col min="14879" max="14879" width="14.42578125" style="116" customWidth="1"/>
    <col min="14880" max="14880" width="13.7109375" style="116" customWidth="1"/>
    <col min="14881" max="14881" width="16.28515625" style="116" customWidth="1"/>
    <col min="14882" max="14882" width="13.5703125" style="116" customWidth="1"/>
    <col min="14883" max="14883" width="18.85546875" style="116" customWidth="1"/>
    <col min="14884" max="14884" width="14.85546875" style="116" customWidth="1"/>
    <col min="14885" max="14885" width="14.140625" style="116" customWidth="1"/>
    <col min="14886" max="14886" width="16" style="116" customWidth="1"/>
    <col min="14887" max="14887" width="17.140625" style="116" customWidth="1"/>
    <col min="14888" max="14888" width="14.7109375" style="116" customWidth="1"/>
    <col min="14889" max="14889" width="14.28515625" style="116" customWidth="1"/>
    <col min="14890" max="14890" width="14.85546875" style="116" customWidth="1"/>
    <col min="14891" max="15104" width="9.140625" style="116"/>
    <col min="15105" max="15105" width="7.28515625" style="116" customWidth="1"/>
    <col min="15106" max="15106" width="30.5703125" style="116" customWidth="1"/>
    <col min="15107" max="15107" width="14.28515625" style="116" customWidth="1"/>
    <col min="15108" max="15108" width="15.7109375" style="116" customWidth="1"/>
    <col min="15109" max="15109" width="19.28515625" style="116" customWidth="1"/>
    <col min="15110" max="15110" width="24.140625" style="116" customWidth="1"/>
    <col min="15111" max="15111" width="14.85546875" style="116" customWidth="1"/>
    <col min="15112" max="15112" width="13.85546875" style="116" customWidth="1"/>
    <col min="15113" max="15113" width="14.85546875" style="116" customWidth="1"/>
    <col min="15114" max="15114" width="15.28515625" style="116" customWidth="1"/>
    <col min="15115" max="15115" width="12.28515625" style="116" customWidth="1"/>
    <col min="15116" max="15116" width="13.140625" style="116" customWidth="1"/>
    <col min="15117" max="15117" width="14.42578125" style="116" customWidth="1"/>
    <col min="15118" max="15118" width="14" style="116" customWidth="1"/>
    <col min="15119" max="15119" width="12.5703125" style="116" customWidth="1"/>
    <col min="15120" max="15120" width="12.42578125" style="116" customWidth="1"/>
    <col min="15121" max="15121" width="14.28515625" style="116" customWidth="1"/>
    <col min="15122" max="15122" width="12.28515625" style="116" customWidth="1"/>
    <col min="15123" max="15123" width="10.7109375" style="116" customWidth="1"/>
    <col min="15124" max="15124" width="14.42578125" style="116" customWidth="1"/>
    <col min="15125" max="15125" width="19.28515625" style="116" customWidth="1"/>
    <col min="15126" max="15126" width="11.140625" style="116" customWidth="1"/>
    <col min="15127" max="15127" width="13.7109375" style="116" customWidth="1"/>
    <col min="15128" max="15128" width="17.42578125" style="116" customWidth="1"/>
    <col min="15129" max="15129" width="10.28515625" style="116" customWidth="1"/>
    <col min="15130" max="15130" width="17.28515625" style="116" customWidth="1"/>
    <col min="15131" max="15131" width="14.85546875" style="116" customWidth="1"/>
    <col min="15132" max="15132" width="10.5703125" style="116" customWidth="1"/>
    <col min="15133" max="15133" width="11.7109375" style="116" customWidth="1"/>
    <col min="15134" max="15134" width="14.5703125" style="116" customWidth="1"/>
    <col min="15135" max="15135" width="14.42578125" style="116" customWidth="1"/>
    <col min="15136" max="15136" width="13.7109375" style="116" customWidth="1"/>
    <col min="15137" max="15137" width="16.28515625" style="116" customWidth="1"/>
    <col min="15138" max="15138" width="13.5703125" style="116" customWidth="1"/>
    <col min="15139" max="15139" width="18.85546875" style="116" customWidth="1"/>
    <col min="15140" max="15140" width="14.85546875" style="116" customWidth="1"/>
    <col min="15141" max="15141" width="14.140625" style="116" customWidth="1"/>
    <col min="15142" max="15142" width="16" style="116" customWidth="1"/>
    <col min="15143" max="15143" width="17.140625" style="116" customWidth="1"/>
    <col min="15144" max="15144" width="14.7109375" style="116" customWidth="1"/>
    <col min="15145" max="15145" width="14.28515625" style="116" customWidth="1"/>
    <col min="15146" max="15146" width="14.85546875" style="116" customWidth="1"/>
    <col min="15147" max="15360" width="9.140625" style="116"/>
    <col min="15361" max="15361" width="7.28515625" style="116" customWidth="1"/>
    <col min="15362" max="15362" width="30.5703125" style="116" customWidth="1"/>
    <col min="15363" max="15363" width="14.28515625" style="116" customWidth="1"/>
    <col min="15364" max="15364" width="15.7109375" style="116" customWidth="1"/>
    <col min="15365" max="15365" width="19.28515625" style="116" customWidth="1"/>
    <col min="15366" max="15366" width="24.140625" style="116" customWidth="1"/>
    <col min="15367" max="15367" width="14.85546875" style="116" customWidth="1"/>
    <col min="15368" max="15368" width="13.85546875" style="116" customWidth="1"/>
    <col min="15369" max="15369" width="14.85546875" style="116" customWidth="1"/>
    <col min="15370" max="15370" width="15.28515625" style="116" customWidth="1"/>
    <col min="15371" max="15371" width="12.28515625" style="116" customWidth="1"/>
    <col min="15372" max="15372" width="13.140625" style="116" customWidth="1"/>
    <col min="15373" max="15373" width="14.42578125" style="116" customWidth="1"/>
    <col min="15374" max="15374" width="14" style="116" customWidth="1"/>
    <col min="15375" max="15375" width="12.5703125" style="116" customWidth="1"/>
    <col min="15376" max="15376" width="12.42578125" style="116" customWidth="1"/>
    <col min="15377" max="15377" width="14.28515625" style="116" customWidth="1"/>
    <col min="15378" max="15378" width="12.28515625" style="116" customWidth="1"/>
    <col min="15379" max="15379" width="10.7109375" style="116" customWidth="1"/>
    <col min="15380" max="15380" width="14.42578125" style="116" customWidth="1"/>
    <col min="15381" max="15381" width="19.28515625" style="116" customWidth="1"/>
    <col min="15382" max="15382" width="11.140625" style="116" customWidth="1"/>
    <col min="15383" max="15383" width="13.7109375" style="116" customWidth="1"/>
    <col min="15384" max="15384" width="17.42578125" style="116" customWidth="1"/>
    <col min="15385" max="15385" width="10.28515625" style="116" customWidth="1"/>
    <col min="15386" max="15386" width="17.28515625" style="116" customWidth="1"/>
    <col min="15387" max="15387" width="14.85546875" style="116" customWidth="1"/>
    <col min="15388" max="15388" width="10.5703125" style="116" customWidth="1"/>
    <col min="15389" max="15389" width="11.7109375" style="116" customWidth="1"/>
    <col min="15390" max="15390" width="14.5703125" style="116" customWidth="1"/>
    <col min="15391" max="15391" width="14.42578125" style="116" customWidth="1"/>
    <col min="15392" max="15392" width="13.7109375" style="116" customWidth="1"/>
    <col min="15393" max="15393" width="16.28515625" style="116" customWidth="1"/>
    <col min="15394" max="15394" width="13.5703125" style="116" customWidth="1"/>
    <col min="15395" max="15395" width="18.85546875" style="116" customWidth="1"/>
    <col min="15396" max="15396" width="14.85546875" style="116" customWidth="1"/>
    <col min="15397" max="15397" width="14.140625" style="116" customWidth="1"/>
    <col min="15398" max="15398" width="16" style="116" customWidth="1"/>
    <col min="15399" max="15399" width="17.140625" style="116" customWidth="1"/>
    <col min="15400" max="15400" width="14.7109375" style="116" customWidth="1"/>
    <col min="15401" max="15401" width="14.28515625" style="116" customWidth="1"/>
    <col min="15402" max="15402" width="14.85546875" style="116" customWidth="1"/>
    <col min="15403" max="15616" width="9.140625" style="116"/>
    <col min="15617" max="15617" width="7.28515625" style="116" customWidth="1"/>
    <col min="15618" max="15618" width="30.5703125" style="116" customWidth="1"/>
    <col min="15619" max="15619" width="14.28515625" style="116" customWidth="1"/>
    <col min="15620" max="15620" width="15.7109375" style="116" customWidth="1"/>
    <col min="15621" max="15621" width="19.28515625" style="116" customWidth="1"/>
    <col min="15622" max="15622" width="24.140625" style="116" customWidth="1"/>
    <col min="15623" max="15623" width="14.85546875" style="116" customWidth="1"/>
    <col min="15624" max="15624" width="13.85546875" style="116" customWidth="1"/>
    <col min="15625" max="15625" width="14.85546875" style="116" customWidth="1"/>
    <col min="15626" max="15626" width="15.28515625" style="116" customWidth="1"/>
    <col min="15627" max="15627" width="12.28515625" style="116" customWidth="1"/>
    <col min="15628" max="15628" width="13.140625" style="116" customWidth="1"/>
    <col min="15629" max="15629" width="14.42578125" style="116" customWidth="1"/>
    <col min="15630" max="15630" width="14" style="116" customWidth="1"/>
    <col min="15631" max="15631" width="12.5703125" style="116" customWidth="1"/>
    <col min="15632" max="15632" width="12.42578125" style="116" customWidth="1"/>
    <col min="15633" max="15633" width="14.28515625" style="116" customWidth="1"/>
    <col min="15634" max="15634" width="12.28515625" style="116" customWidth="1"/>
    <col min="15635" max="15635" width="10.7109375" style="116" customWidth="1"/>
    <col min="15636" max="15636" width="14.42578125" style="116" customWidth="1"/>
    <col min="15637" max="15637" width="19.28515625" style="116" customWidth="1"/>
    <col min="15638" max="15638" width="11.140625" style="116" customWidth="1"/>
    <col min="15639" max="15639" width="13.7109375" style="116" customWidth="1"/>
    <col min="15640" max="15640" width="17.42578125" style="116" customWidth="1"/>
    <col min="15641" max="15641" width="10.28515625" style="116" customWidth="1"/>
    <col min="15642" max="15642" width="17.28515625" style="116" customWidth="1"/>
    <col min="15643" max="15643" width="14.85546875" style="116" customWidth="1"/>
    <col min="15644" max="15644" width="10.5703125" style="116" customWidth="1"/>
    <col min="15645" max="15645" width="11.7109375" style="116" customWidth="1"/>
    <col min="15646" max="15646" width="14.5703125" style="116" customWidth="1"/>
    <col min="15647" max="15647" width="14.42578125" style="116" customWidth="1"/>
    <col min="15648" max="15648" width="13.7109375" style="116" customWidth="1"/>
    <col min="15649" max="15649" width="16.28515625" style="116" customWidth="1"/>
    <col min="15650" max="15650" width="13.5703125" style="116" customWidth="1"/>
    <col min="15651" max="15651" width="18.85546875" style="116" customWidth="1"/>
    <col min="15652" max="15652" width="14.85546875" style="116" customWidth="1"/>
    <col min="15653" max="15653" width="14.140625" style="116" customWidth="1"/>
    <col min="15654" max="15654" width="16" style="116" customWidth="1"/>
    <col min="15655" max="15655" width="17.140625" style="116" customWidth="1"/>
    <col min="15656" max="15656" width="14.7109375" style="116" customWidth="1"/>
    <col min="15657" max="15657" width="14.28515625" style="116" customWidth="1"/>
    <col min="15658" max="15658" width="14.85546875" style="116" customWidth="1"/>
    <col min="15659" max="15872" width="9.140625" style="116"/>
    <col min="15873" max="15873" width="7.28515625" style="116" customWidth="1"/>
    <col min="15874" max="15874" width="30.5703125" style="116" customWidth="1"/>
    <col min="15875" max="15875" width="14.28515625" style="116" customWidth="1"/>
    <col min="15876" max="15876" width="15.7109375" style="116" customWidth="1"/>
    <col min="15877" max="15877" width="19.28515625" style="116" customWidth="1"/>
    <col min="15878" max="15878" width="24.140625" style="116" customWidth="1"/>
    <col min="15879" max="15879" width="14.85546875" style="116" customWidth="1"/>
    <col min="15880" max="15880" width="13.85546875" style="116" customWidth="1"/>
    <col min="15881" max="15881" width="14.85546875" style="116" customWidth="1"/>
    <col min="15882" max="15882" width="15.28515625" style="116" customWidth="1"/>
    <col min="15883" max="15883" width="12.28515625" style="116" customWidth="1"/>
    <col min="15884" max="15884" width="13.140625" style="116" customWidth="1"/>
    <col min="15885" max="15885" width="14.42578125" style="116" customWidth="1"/>
    <col min="15886" max="15886" width="14" style="116" customWidth="1"/>
    <col min="15887" max="15887" width="12.5703125" style="116" customWidth="1"/>
    <col min="15888" max="15888" width="12.42578125" style="116" customWidth="1"/>
    <col min="15889" max="15889" width="14.28515625" style="116" customWidth="1"/>
    <col min="15890" max="15890" width="12.28515625" style="116" customWidth="1"/>
    <col min="15891" max="15891" width="10.7109375" style="116" customWidth="1"/>
    <col min="15892" max="15892" width="14.42578125" style="116" customWidth="1"/>
    <col min="15893" max="15893" width="19.28515625" style="116" customWidth="1"/>
    <col min="15894" max="15894" width="11.140625" style="116" customWidth="1"/>
    <col min="15895" max="15895" width="13.7109375" style="116" customWidth="1"/>
    <col min="15896" max="15896" width="17.42578125" style="116" customWidth="1"/>
    <col min="15897" max="15897" width="10.28515625" style="116" customWidth="1"/>
    <col min="15898" max="15898" width="17.28515625" style="116" customWidth="1"/>
    <col min="15899" max="15899" width="14.85546875" style="116" customWidth="1"/>
    <col min="15900" max="15900" width="10.5703125" style="116" customWidth="1"/>
    <col min="15901" max="15901" width="11.7109375" style="116" customWidth="1"/>
    <col min="15902" max="15902" width="14.5703125" style="116" customWidth="1"/>
    <col min="15903" max="15903" width="14.42578125" style="116" customWidth="1"/>
    <col min="15904" max="15904" width="13.7109375" style="116" customWidth="1"/>
    <col min="15905" max="15905" width="16.28515625" style="116" customWidth="1"/>
    <col min="15906" max="15906" width="13.5703125" style="116" customWidth="1"/>
    <col min="15907" max="15907" width="18.85546875" style="116" customWidth="1"/>
    <col min="15908" max="15908" width="14.85546875" style="116" customWidth="1"/>
    <col min="15909" max="15909" width="14.140625" style="116" customWidth="1"/>
    <col min="15910" max="15910" width="16" style="116" customWidth="1"/>
    <col min="15911" max="15911" width="17.140625" style="116" customWidth="1"/>
    <col min="15912" max="15912" width="14.7109375" style="116" customWidth="1"/>
    <col min="15913" max="15913" width="14.28515625" style="116" customWidth="1"/>
    <col min="15914" max="15914" width="14.85546875" style="116" customWidth="1"/>
    <col min="15915" max="16128" width="9.140625" style="116"/>
    <col min="16129" max="16129" width="7.28515625" style="116" customWidth="1"/>
    <col min="16130" max="16130" width="30.5703125" style="116" customWidth="1"/>
    <col min="16131" max="16131" width="14.28515625" style="116" customWidth="1"/>
    <col min="16132" max="16132" width="15.7109375" style="116" customWidth="1"/>
    <col min="16133" max="16133" width="19.28515625" style="116" customWidth="1"/>
    <col min="16134" max="16134" width="24.140625" style="116" customWidth="1"/>
    <col min="16135" max="16135" width="14.85546875" style="116" customWidth="1"/>
    <col min="16136" max="16136" width="13.85546875" style="116" customWidth="1"/>
    <col min="16137" max="16137" width="14.85546875" style="116" customWidth="1"/>
    <col min="16138" max="16138" width="15.28515625" style="116" customWidth="1"/>
    <col min="16139" max="16139" width="12.28515625" style="116" customWidth="1"/>
    <col min="16140" max="16140" width="13.140625" style="116" customWidth="1"/>
    <col min="16141" max="16141" width="14.42578125" style="116" customWidth="1"/>
    <col min="16142" max="16142" width="14" style="116" customWidth="1"/>
    <col min="16143" max="16143" width="12.5703125" style="116" customWidth="1"/>
    <col min="16144" max="16144" width="12.42578125" style="116" customWidth="1"/>
    <col min="16145" max="16145" width="14.28515625" style="116" customWidth="1"/>
    <col min="16146" max="16146" width="12.28515625" style="116" customWidth="1"/>
    <col min="16147" max="16147" width="10.7109375" style="116" customWidth="1"/>
    <col min="16148" max="16148" width="14.42578125" style="116" customWidth="1"/>
    <col min="16149" max="16149" width="19.28515625" style="116" customWidth="1"/>
    <col min="16150" max="16150" width="11.140625" style="116" customWidth="1"/>
    <col min="16151" max="16151" width="13.7109375" style="116" customWidth="1"/>
    <col min="16152" max="16152" width="17.42578125" style="116" customWidth="1"/>
    <col min="16153" max="16153" width="10.28515625" style="116" customWidth="1"/>
    <col min="16154" max="16154" width="17.28515625" style="116" customWidth="1"/>
    <col min="16155" max="16155" width="14.85546875" style="116" customWidth="1"/>
    <col min="16156" max="16156" width="10.5703125" style="116" customWidth="1"/>
    <col min="16157" max="16157" width="11.7109375" style="116" customWidth="1"/>
    <col min="16158" max="16158" width="14.5703125" style="116" customWidth="1"/>
    <col min="16159" max="16159" width="14.42578125" style="116" customWidth="1"/>
    <col min="16160" max="16160" width="13.7109375" style="116" customWidth="1"/>
    <col min="16161" max="16161" width="16.28515625" style="116" customWidth="1"/>
    <col min="16162" max="16162" width="13.5703125" style="116" customWidth="1"/>
    <col min="16163" max="16163" width="18.85546875" style="116" customWidth="1"/>
    <col min="16164" max="16164" width="14.85546875" style="116" customWidth="1"/>
    <col min="16165" max="16165" width="14.140625" style="116" customWidth="1"/>
    <col min="16166" max="16166" width="16" style="116" customWidth="1"/>
    <col min="16167" max="16167" width="17.140625" style="116" customWidth="1"/>
    <col min="16168" max="16168" width="14.7109375" style="116" customWidth="1"/>
    <col min="16169" max="16169" width="14.28515625" style="116" customWidth="1"/>
    <col min="16170" max="16170" width="14.85546875" style="116" customWidth="1"/>
    <col min="16171" max="16384" width="9.140625" style="116"/>
  </cols>
  <sheetData>
    <row r="1" spans="1:44" ht="10.5" customHeight="1">
      <c r="I1" s="116"/>
      <c r="P1" s="1545"/>
      <c r="Q1" s="1545"/>
      <c r="R1" s="1545"/>
    </row>
    <row r="2" spans="1:44" hidden="1">
      <c r="A2" s="115"/>
      <c r="B2" s="115"/>
      <c r="C2" s="115"/>
      <c r="D2" s="115"/>
      <c r="E2" s="115"/>
      <c r="F2" s="115"/>
      <c r="G2" s="115"/>
      <c r="H2" s="115"/>
      <c r="I2" s="701"/>
      <c r="J2" s="115"/>
      <c r="K2" s="702"/>
      <c r="L2" s="115"/>
      <c r="M2" s="115"/>
      <c r="N2" s="115"/>
      <c r="O2" s="115"/>
      <c r="P2" s="1545"/>
      <c r="Q2" s="1545"/>
      <c r="R2" s="1545"/>
      <c r="S2" s="115"/>
      <c r="T2" s="115"/>
      <c r="U2" s="115"/>
      <c r="V2" s="115"/>
      <c r="W2" s="115"/>
      <c r="X2" s="115"/>
      <c r="Y2" s="115"/>
      <c r="Z2" s="115"/>
      <c r="AA2" s="115"/>
      <c r="AB2" s="115"/>
      <c r="AC2" s="115"/>
      <c r="AD2" s="702"/>
      <c r="AE2" s="115"/>
      <c r="AF2" s="115"/>
      <c r="AG2" s="115"/>
      <c r="AH2" s="115"/>
      <c r="AI2" s="115"/>
      <c r="AJ2" s="115"/>
      <c r="AK2" s="115"/>
      <c r="AL2" s="115"/>
      <c r="AM2" s="115"/>
      <c r="AN2" s="115"/>
      <c r="AO2" s="702"/>
      <c r="AP2" s="702"/>
      <c r="AQ2" s="115"/>
      <c r="AR2" s="115"/>
    </row>
    <row r="3" spans="1:44" hidden="1">
      <c r="A3" s="115"/>
      <c r="B3" s="115"/>
      <c r="C3" s="115"/>
      <c r="D3" s="115"/>
      <c r="E3" s="115"/>
      <c r="F3" s="115"/>
      <c r="G3" s="115"/>
      <c r="H3" s="115"/>
      <c r="I3" s="701"/>
      <c r="J3" s="115"/>
      <c r="K3" s="702"/>
      <c r="L3" s="115"/>
      <c r="M3" s="115"/>
      <c r="N3" s="115"/>
      <c r="O3" s="115"/>
      <c r="P3" s="1545"/>
      <c r="Q3" s="1545"/>
      <c r="R3" s="1545"/>
      <c r="S3" s="115"/>
      <c r="T3" s="115"/>
      <c r="U3" s="115"/>
      <c r="V3" s="115"/>
      <c r="W3" s="115"/>
      <c r="X3" s="115"/>
      <c r="Y3" s="115"/>
      <c r="Z3" s="115"/>
      <c r="AA3" s="115"/>
      <c r="AB3" s="115"/>
      <c r="AC3" s="115"/>
      <c r="AD3" s="702"/>
      <c r="AE3" s="115"/>
      <c r="AF3" s="115"/>
      <c r="AG3" s="115"/>
      <c r="AH3" s="115"/>
      <c r="AI3" s="115"/>
      <c r="AJ3" s="115"/>
      <c r="AK3" s="115"/>
      <c r="AL3" s="115"/>
      <c r="AM3" s="115"/>
      <c r="AN3" s="115"/>
      <c r="AO3" s="702"/>
      <c r="AP3" s="702"/>
      <c r="AQ3" s="115"/>
      <c r="AR3" s="115"/>
    </row>
    <row r="4" spans="1:44" hidden="1">
      <c r="A4" s="115"/>
      <c r="B4" s="115"/>
      <c r="C4" s="115"/>
      <c r="D4" s="115"/>
      <c r="E4" s="115"/>
      <c r="F4" s="115"/>
      <c r="G4" s="115"/>
      <c r="H4" s="115"/>
      <c r="I4" s="701"/>
      <c r="J4" s="115"/>
      <c r="K4" s="702"/>
      <c r="L4" s="115"/>
      <c r="M4" s="115"/>
      <c r="N4" s="115"/>
      <c r="O4" s="115"/>
      <c r="P4" s="1545"/>
      <c r="Q4" s="1545"/>
      <c r="R4" s="1545"/>
      <c r="S4" s="115"/>
      <c r="T4" s="115"/>
      <c r="U4" s="115"/>
      <c r="V4" s="115"/>
      <c r="W4" s="115"/>
      <c r="X4" s="115"/>
      <c r="Y4" s="115"/>
      <c r="Z4" s="115"/>
      <c r="AA4" s="115"/>
      <c r="AB4" s="115"/>
      <c r="AC4" s="115"/>
      <c r="AD4" s="702"/>
      <c r="AE4" s="115"/>
      <c r="AF4" s="115"/>
      <c r="AG4" s="115"/>
      <c r="AH4" s="115"/>
      <c r="AI4" s="115"/>
      <c r="AJ4" s="115"/>
      <c r="AK4" s="115"/>
      <c r="AL4" s="115"/>
      <c r="AM4" s="115"/>
      <c r="AN4" s="115"/>
      <c r="AO4" s="702"/>
      <c r="AP4" s="702"/>
      <c r="AQ4" s="115"/>
      <c r="AR4" s="115"/>
    </row>
    <row r="5" spans="1:44" hidden="1">
      <c r="A5" s="115"/>
      <c r="B5" s="115"/>
      <c r="C5" s="115"/>
      <c r="D5" s="115"/>
      <c r="E5" s="115"/>
      <c r="F5" s="115"/>
      <c r="G5" s="115"/>
      <c r="H5" s="115"/>
      <c r="I5" s="701"/>
      <c r="J5" s="115"/>
      <c r="K5" s="702"/>
      <c r="L5" s="115"/>
      <c r="M5" s="115"/>
      <c r="N5" s="115"/>
      <c r="O5" s="115"/>
      <c r="P5" s="1545"/>
      <c r="Q5" s="1545"/>
      <c r="R5" s="1545"/>
      <c r="S5" s="115"/>
      <c r="T5" s="115"/>
      <c r="U5" s="115"/>
      <c r="V5" s="115"/>
      <c r="W5" s="115"/>
      <c r="X5" s="115"/>
      <c r="Y5" s="115"/>
      <c r="Z5" s="115"/>
      <c r="AA5" s="115"/>
      <c r="AB5" s="115"/>
      <c r="AC5" s="115"/>
      <c r="AD5" s="702"/>
      <c r="AE5" s="115"/>
      <c r="AF5" s="115"/>
      <c r="AG5" s="115"/>
      <c r="AH5" s="115"/>
      <c r="AI5" s="115"/>
      <c r="AJ5" s="115"/>
      <c r="AK5" s="115"/>
      <c r="AL5" s="115"/>
      <c r="AM5" s="115"/>
      <c r="AN5" s="115"/>
      <c r="AO5" s="702"/>
      <c r="AP5" s="702"/>
      <c r="AQ5" s="115"/>
      <c r="AR5" s="115"/>
    </row>
    <row r="6" spans="1:44">
      <c r="A6" s="1069" t="s">
        <v>2764</v>
      </c>
      <c r="B6" s="716"/>
      <c r="C6" s="716"/>
      <c r="D6" s="716"/>
      <c r="E6" s="716"/>
      <c r="F6" s="716"/>
      <c r="G6" s="716"/>
      <c r="H6" s="716"/>
      <c r="I6" s="716"/>
      <c r="J6" s="716"/>
      <c r="K6" s="717"/>
      <c r="L6" s="716"/>
      <c r="M6" s="716"/>
      <c r="N6" s="716"/>
      <c r="O6" s="716"/>
      <c r="P6" s="718"/>
      <c r="Q6" s="718"/>
      <c r="R6" s="718"/>
      <c r="S6" s="716"/>
      <c r="T6" s="716"/>
      <c r="U6" s="716"/>
      <c r="V6" s="716"/>
      <c r="W6" s="716"/>
      <c r="X6" s="716"/>
      <c r="Y6" s="716"/>
      <c r="Z6" s="716"/>
      <c r="AA6" s="716"/>
      <c r="AB6" s="716"/>
      <c r="AC6" s="716"/>
      <c r="AD6" s="717"/>
      <c r="AE6" s="716"/>
      <c r="AF6" s="716"/>
      <c r="AG6" s="716"/>
      <c r="AH6" s="716"/>
      <c r="AI6" s="716"/>
      <c r="AJ6" s="716"/>
      <c r="AK6" s="716"/>
      <c r="AL6" s="716"/>
      <c r="AM6" s="115"/>
      <c r="AN6" s="115"/>
      <c r="AO6" s="702"/>
      <c r="AP6" s="702"/>
      <c r="AQ6" s="115"/>
      <c r="AR6" s="115"/>
    </row>
    <row r="7" spans="1:44" ht="16.5">
      <c r="A7" s="1544" t="s">
        <v>2700</v>
      </c>
      <c r="B7" s="1544"/>
      <c r="C7" s="1544"/>
      <c r="D7" s="1544"/>
      <c r="E7" s="1544"/>
      <c r="F7" s="1544"/>
      <c r="G7" s="1544"/>
      <c r="H7" s="1544"/>
      <c r="I7" s="1544"/>
      <c r="J7" s="1544"/>
      <c r="K7" s="1544"/>
      <c r="L7" s="1544"/>
      <c r="M7" s="1544"/>
      <c r="N7" s="1544"/>
      <c r="O7" s="1544"/>
      <c r="P7" s="1544"/>
      <c r="Q7" s="1544"/>
      <c r="R7" s="1544"/>
      <c r="S7" s="1544"/>
      <c r="T7" s="1544"/>
      <c r="U7" s="1544"/>
      <c r="V7" s="1544"/>
      <c r="W7" s="1544"/>
      <c r="X7" s="1544"/>
      <c r="Y7" s="1544"/>
      <c r="Z7" s="1544"/>
      <c r="AA7" s="1544"/>
      <c r="AB7" s="1544"/>
      <c r="AC7" s="1544"/>
      <c r="AD7" s="1544"/>
      <c r="AE7" s="1544"/>
      <c r="AF7" s="1544"/>
      <c r="AG7" s="1544"/>
      <c r="AH7" s="1544"/>
      <c r="AI7" s="1544"/>
      <c r="AJ7" s="1544"/>
      <c r="AK7" s="1544"/>
      <c r="AL7" s="1544"/>
      <c r="AM7" s="115"/>
      <c r="AN7" s="115"/>
      <c r="AO7" s="702"/>
      <c r="AP7" s="702"/>
      <c r="AQ7" s="115"/>
      <c r="AR7" s="115"/>
    </row>
    <row r="8" spans="1:44" ht="16.5">
      <c r="A8" s="1544" t="s">
        <v>2137</v>
      </c>
      <c r="B8" s="1544"/>
      <c r="C8" s="1544"/>
      <c r="D8" s="1544"/>
      <c r="E8" s="1544"/>
      <c r="F8" s="1544"/>
      <c r="G8" s="1544"/>
      <c r="H8" s="1544"/>
      <c r="I8" s="1544"/>
      <c r="J8" s="1544"/>
      <c r="K8" s="1544"/>
      <c r="L8" s="1544"/>
      <c r="M8" s="1544"/>
      <c r="N8" s="1544"/>
      <c r="O8" s="1544"/>
      <c r="P8" s="1544"/>
      <c r="Q8" s="1544"/>
      <c r="R8" s="1544"/>
      <c r="S8" s="1544"/>
      <c r="T8" s="1544"/>
      <c r="U8" s="1544"/>
      <c r="V8" s="1544"/>
      <c r="W8" s="1544"/>
      <c r="X8" s="1544"/>
      <c r="Y8" s="1544"/>
      <c r="Z8" s="1544"/>
      <c r="AA8" s="1544"/>
      <c r="AB8" s="1544"/>
      <c r="AC8" s="1544"/>
      <c r="AD8" s="1544"/>
      <c r="AE8" s="1544"/>
      <c r="AF8" s="1544"/>
      <c r="AG8" s="1544"/>
      <c r="AH8" s="1544"/>
      <c r="AI8" s="1544"/>
      <c r="AJ8" s="1544"/>
      <c r="AK8" s="1544"/>
      <c r="AL8" s="1544"/>
      <c r="AM8" s="115"/>
      <c r="AN8" s="115"/>
      <c r="AO8" s="702"/>
      <c r="AP8" s="702"/>
      <c r="AQ8" s="115"/>
      <c r="AR8" s="115"/>
    </row>
    <row r="9" spans="1:44" ht="13.5" customHeight="1">
      <c r="A9" s="716"/>
      <c r="B9" s="716"/>
      <c r="C9" s="716"/>
      <c r="D9" s="716"/>
      <c r="E9" s="716"/>
      <c r="F9" s="716"/>
      <c r="G9" s="716"/>
      <c r="H9" s="716"/>
      <c r="I9" s="716"/>
      <c r="J9" s="716"/>
      <c r="K9" s="717"/>
      <c r="L9" s="716"/>
      <c r="M9" s="716"/>
      <c r="N9" s="716"/>
      <c r="O9" s="716"/>
      <c r="P9" s="716"/>
      <c r="Q9" s="716"/>
      <c r="R9" s="716"/>
      <c r="S9" s="716"/>
      <c r="T9" s="716"/>
      <c r="U9" s="716"/>
      <c r="V9" s="716"/>
      <c r="W9" s="716"/>
      <c r="X9" s="716"/>
      <c r="Y9" s="716"/>
      <c r="Z9" s="716"/>
      <c r="AA9" s="716"/>
      <c r="AB9" s="716"/>
      <c r="AC9" s="716"/>
      <c r="AD9" s="717"/>
      <c r="AE9" s="716"/>
      <c r="AF9" s="716"/>
      <c r="AG9" s="716"/>
      <c r="AH9" s="716"/>
      <c r="AI9" s="716"/>
      <c r="AJ9" s="716"/>
      <c r="AK9" s="716"/>
      <c r="AL9" s="716"/>
      <c r="AM9" s="115"/>
      <c r="AN9" s="115"/>
      <c r="AO9" s="702"/>
      <c r="AP9" s="702"/>
      <c r="AQ9" s="115"/>
      <c r="AR9" s="115"/>
    </row>
    <row r="10" spans="1:44" ht="15" customHeight="1">
      <c r="A10" s="115"/>
      <c r="B10" s="115"/>
      <c r="C10" s="115"/>
      <c r="D10" s="115"/>
      <c r="E10" s="115"/>
      <c r="F10" s="115"/>
      <c r="G10" s="1548" t="s">
        <v>1825</v>
      </c>
      <c r="H10" s="1548"/>
      <c r="I10" s="1548"/>
      <c r="J10" s="1548"/>
      <c r="K10" s="1548"/>
      <c r="L10" s="1548"/>
      <c r="M10" s="1548"/>
      <c r="N10" s="1548"/>
      <c r="O10" s="1548"/>
      <c r="P10" s="1548"/>
      <c r="Q10" s="1548"/>
      <c r="R10" s="1548"/>
      <c r="S10" s="1548"/>
      <c r="T10" s="1548"/>
      <c r="U10" s="1548"/>
      <c r="V10" s="1548"/>
      <c r="W10" s="1548"/>
      <c r="X10" s="1548"/>
      <c r="Y10" s="1548"/>
      <c r="Z10" s="1548"/>
      <c r="AA10" s="1548"/>
      <c r="AB10" s="1548"/>
      <c r="AC10" s="1548"/>
      <c r="AD10" s="1548"/>
      <c r="AE10" s="1548"/>
      <c r="AF10" s="1548"/>
      <c r="AG10" s="1548"/>
      <c r="AH10" s="1548"/>
      <c r="AI10" s="1548"/>
      <c r="AJ10" s="1548"/>
      <c r="AK10" s="1548"/>
      <c r="AL10" s="1548"/>
      <c r="AM10" s="1548"/>
      <c r="AN10" s="1548"/>
      <c r="AO10" s="1548"/>
      <c r="AP10" s="1548"/>
      <c r="AQ10" s="115"/>
      <c r="AR10" s="115"/>
    </row>
    <row r="11" spans="1:44" s="118" customFormat="1" ht="9.75" customHeight="1">
      <c r="A11" s="1549" t="s">
        <v>1795</v>
      </c>
      <c r="B11" s="1549" t="s">
        <v>2701</v>
      </c>
      <c r="C11" s="1552" t="s">
        <v>2702</v>
      </c>
      <c r="D11" s="1553"/>
      <c r="E11" s="1553"/>
      <c r="F11" s="1554"/>
      <c r="G11" s="1555" t="s">
        <v>2703</v>
      </c>
      <c r="H11" s="1553"/>
      <c r="I11" s="1553"/>
      <c r="J11" s="1553"/>
      <c r="K11" s="1553"/>
      <c r="L11" s="1553"/>
      <c r="M11" s="1553"/>
      <c r="N11" s="1553"/>
      <c r="O11" s="1553"/>
      <c r="P11" s="1553"/>
      <c r="Q11" s="1553"/>
      <c r="R11" s="1553"/>
      <c r="S11" s="1553"/>
      <c r="T11" s="1553"/>
      <c r="U11" s="1553"/>
      <c r="V11" s="1553"/>
      <c r="W11" s="1553"/>
      <c r="X11" s="1553"/>
      <c r="Y11" s="1553"/>
      <c r="Z11" s="1553"/>
      <c r="AA11" s="1553"/>
      <c r="AB11" s="1553"/>
      <c r="AC11" s="1553"/>
      <c r="AD11" s="1553"/>
      <c r="AE11" s="1553"/>
      <c r="AF11" s="1553"/>
      <c r="AG11" s="1553"/>
      <c r="AH11" s="1553"/>
      <c r="AI11" s="1553"/>
      <c r="AJ11" s="1553"/>
      <c r="AK11" s="1553"/>
      <c r="AL11" s="1553"/>
      <c r="AM11" s="1553"/>
      <c r="AN11" s="1553"/>
      <c r="AO11" s="1556"/>
      <c r="AP11" s="1557" t="s">
        <v>1841</v>
      </c>
      <c r="AQ11" s="703"/>
      <c r="AR11" s="703"/>
    </row>
    <row r="12" spans="1:44" s="118" customFormat="1" ht="15.75">
      <c r="A12" s="1550"/>
      <c r="B12" s="1550"/>
      <c r="C12" s="1552" t="s">
        <v>1830</v>
      </c>
      <c r="D12" s="1553"/>
      <c r="E12" s="1553"/>
      <c r="F12" s="1553"/>
      <c r="G12" s="1553"/>
      <c r="H12" s="1553"/>
      <c r="I12" s="1553"/>
      <c r="J12" s="1554"/>
      <c r="K12" s="1555" t="s">
        <v>1837</v>
      </c>
      <c r="L12" s="1553"/>
      <c r="M12" s="1553"/>
      <c r="N12" s="1553"/>
      <c r="O12" s="1553"/>
      <c r="P12" s="1553"/>
      <c r="Q12" s="1553"/>
      <c r="R12" s="1553"/>
      <c r="S12" s="1553"/>
      <c r="T12" s="1553"/>
      <c r="U12" s="1553"/>
      <c r="V12" s="1553"/>
      <c r="W12" s="1553"/>
      <c r="X12" s="1553"/>
      <c r="Y12" s="1553"/>
      <c r="Z12" s="1553"/>
      <c r="AA12" s="1554"/>
      <c r="AB12" s="1555" t="s">
        <v>1826</v>
      </c>
      <c r="AC12" s="1553"/>
      <c r="AD12" s="1553"/>
      <c r="AE12" s="1553"/>
      <c r="AF12" s="1553"/>
      <c r="AG12" s="1553"/>
      <c r="AH12" s="1553"/>
      <c r="AI12" s="1553"/>
      <c r="AJ12" s="1553"/>
      <c r="AK12" s="1553"/>
      <c r="AL12" s="1553"/>
      <c r="AM12" s="1553"/>
      <c r="AN12" s="1553"/>
      <c r="AO12" s="1554"/>
      <c r="AP12" s="1558"/>
      <c r="AQ12" s="703"/>
      <c r="AR12" s="703"/>
    </row>
    <row r="13" spans="1:44" s="118" customFormat="1" ht="220.5">
      <c r="A13" s="1551"/>
      <c r="B13" s="1551"/>
      <c r="C13" s="117" t="s">
        <v>1831</v>
      </c>
      <c r="D13" s="117" t="s">
        <v>2704</v>
      </c>
      <c r="E13" s="117" t="s">
        <v>1832</v>
      </c>
      <c r="F13" s="117" t="s">
        <v>1833</v>
      </c>
      <c r="G13" s="117" t="s">
        <v>1834</v>
      </c>
      <c r="H13" s="704" t="s">
        <v>1835</v>
      </c>
      <c r="I13" s="705" t="s">
        <v>1836</v>
      </c>
      <c r="J13" s="704" t="s">
        <v>2705</v>
      </c>
      <c r="K13" s="704" t="s">
        <v>1870</v>
      </c>
      <c r="L13" s="704" t="s">
        <v>2706</v>
      </c>
      <c r="M13" s="704" t="s">
        <v>2707</v>
      </c>
      <c r="N13" s="704" t="s">
        <v>2708</v>
      </c>
      <c r="O13" s="704" t="s">
        <v>2709</v>
      </c>
      <c r="P13" s="704" t="s">
        <v>2710</v>
      </c>
      <c r="Q13" s="704" t="s">
        <v>2711</v>
      </c>
      <c r="R13" s="704" t="s">
        <v>2712</v>
      </c>
      <c r="S13" s="704" t="s">
        <v>2713</v>
      </c>
      <c r="T13" s="704" t="s">
        <v>2714</v>
      </c>
      <c r="U13" s="704" t="s">
        <v>2715</v>
      </c>
      <c r="V13" s="704" t="s">
        <v>2716</v>
      </c>
      <c r="W13" s="704" t="s">
        <v>1838</v>
      </c>
      <c r="X13" s="704" t="s">
        <v>2717</v>
      </c>
      <c r="Y13" s="704" t="s">
        <v>2718</v>
      </c>
      <c r="Z13" s="117" t="s">
        <v>1839</v>
      </c>
      <c r="AA13" s="117" t="s">
        <v>1840</v>
      </c>
      <c r="AB13" s="704" t="s">
        <v>2719</v>
      </c>
      <c r="AC13" s="704" t="s">
        <v>2705</v>
      </c>
      <c r="AD13" s="704" t="s">
        <v>1870</v>
      </c>
      <c r="AE13" s="704" t="s">
        <v>2720</v>
      </c>
      <c r="AF13" s="704" t="s">
        <v>2721</v>
      </c>
      <c r="AG13" s="704" t="s">
        <v>1827</v>
      </c>
      <c r="AH13" s="704" t="s">
        <v>2722</v>
      </c>
      <c r="AI13" s="704" t="s">
        <v>1828</v>
      </c>
      <c r="AJ13" s="704" t="s">
        <v>2723</v>
      </c>
      <c r="AK13" s="704" t="s">
        <v>2724</v>
      </c>
      <c r="AL13" s="704" t="s">
        <v>2725</v>
      </c>
      <c r="AM13" s="704" t="s">
        <v>1829</v>
      </c>
      <c r="AN13" s="117" t="s">
        <v>2705</v>
      </c>
      <c r="AO13" s="704" t="s">
        <v>1870</v>
      </c>
      <c r="AP13" s="1559"/>
      <c r="AQ13" s="703"/>
      <c r="AR13" s="703"/>
    </row>
    <row r="14" spans="1:44" s="118" customFormat="1" ht="15.75">
      <c r="A14" s="706">
        <v>1</v>
      </c>
      <c r="B14" s="117">
        <v>2</v>
      </c>
      <c r="C14" s="117">
        <v>3</v>
      </c>
      <c r="D14" s="117">
        <v>4</v>
      </c>
      <c r="E14" s="117">
        <v>5</v>
      </c>
      <c r="F14" s="117">
        <v>6</v>
      </c>
      <c r="G14" s="117">
        <v>7</v>
      </c>
      <c r="H14" s="117">
        <v>8</v>
      </c>
      <c r="I14" s="707">
        <v>9</v>
      </c>
      <c r="J14" s="117">
        <v>10</v>
      </c>
      <c r="K14" s="117">
        <v>11</v>
      </c>
      <c r="L14" s="117">
        <v>12</v>
      </c>
      <c r="M14" s="117">
        <v>13</v>
      </c>
      <c r="N14" s="117">
        <v>14</v>
      </c>
      <c r="O14" s="117">
        <v>15</v>
      </c>
      <c r="P14" s="117">
        <v>16</v>
      </c>
      <c r="Q14" s="117">
        <v>17</v>
      </c>
      <c r="R14" s="117">
        <v>18</v>
      </c>
      <c r="S14" s="117">
        <v>19</v>
      </c>
      <c r="T14" s="708">
        <v>20</v>
      </c>
      <c r="U14" s="708">
        <v>21</v>
      </c>
      <c r="V14" s="708">
        <v>22</v>
      </c>
      <c r="W14" s="708">
        <v>23</v>
      </c>
      <c r="X14" s="708">
        <v>24</v>
      </c>
      <c r="Y14" s="708">
        <v>25</v>
      </c>
      <c r="Z14" s="708">
        <v>26</v>
      </c>
      <c r="AA14" s="708">
        <v>27</v>
      </c>
      <c r="AB14" s="708">
        <v>28</v>
      </c>
      <c r="AC14" s="708">
        <v>29</v>
      </c>
      <c r="AD14" s="708">
        <v>30</v>
      </c>
      <c r="AE14" s="708">
        <v>31</v>
      </c>
      <c r="AF14" s="708">
        <v>32</v>
      </c>
      <c r="AG14" s="708">
        <v>33</v>
      </c>
      <c r="AH14" s="708">
        <v>34</v>
      </c>
      <c r="AI14" s="708">
        <v>35</v>
      </c>
      <c r="AJ14" s="708">
        <v>36</v>
      </c>
      <c r="AK14" s="708">
        <v>37</v>
      </c>
      <c r="AL14" s="704">
        <v>38</v>
      </c>
      <c r="AM14" s="704">
        <v>39</v>
      </c>
      <c r="AN14" s="704">
        <v>40</v>
      </c>
      <c r="AO14" s="704">
        <v>41</v>
      </c>
      <c r="AP14" s="704">
        <v>42</v>
      </c>
      <c r="AQ14" s="703"/>
      <c r="AR14" s="703"/>
    </row>
    <row r="15" spans="1:44" s="714" customFormat="1" ht="31.5">
      <c r="A15" s="709">
        <v>1</v>
      </c>
      <c r="B15" s="710" t="s">
        <v>2726</v>
      </c>
      <c r="C15" s="711"/>
      <c r="D15" s="711"/>
      <c r="E15" s="711"/>
      <c r="F15" s="711"/>
      <c r="G15" s="711"/>
      <c r="H15" s="711">
        <v>500</v>
      </c>
      <c r="I15" s="712"/>
      <c r="J15" s="711"/>
      <c r="K15" s="119">
        <v>500</v>
      </c>
      <c r="L15" s="711">
        <v>1507</v>
      </c>
      <c r="M15" s="711"/>
      <c r="N15" s="711"/>
      <c r="O15" s="711"/>
      <c r="P15" s="711"/>
      <c r="Q15" s="711">
        <v>212</v>
      </c>
      <c r="R15" s="711"/>
      <c r="S15" s="711"/>
      <c r="T15" s="711"/>
      <c r="U15" s="711"/>
      <c r="V15" s="711"/>
      <c r="W15" s="711"/>
      <c r="X15" s="711"/>
      <c r="Y15" s="711"/>
      <c r="Z15" s="711"/>
      <c r="AA15" s="711"/>
      <c r="AB15" s="711"/>
      <c r="AC15" s="711"/>
      <c r="AD15" s="119">
        <v>1719</v>
      </c>
      <c r="AE15" s="711">
        <v>26788</v>
      </c>
      <c r="AF15" s="711"/>
      <c r="AG15" s="711"/>
      <c r="AH15" s="711"/>
      <c r="AI15" s="711"/>
      <c r="AJ15" s="711"/>
      <c r="AK15" s="711"/>
      <c r="AL15" s="711"/>
      <c r="AM15" s="711"/>
      <c r="AN15" s="711"/>
      <c r="AO15" s="119">
        <v>26788</v>
      </c>
      <c r="AP15" s="119">
        <v>29007</v>
      </c>
      <c r="AQ15" s="713"/>
      <c r="AR15" s="713"/>
    </row>
    <row r="16" spans="1:44" s="714" customFormat="1" ht="31.5">
      <c r="A16" s="709">
        <v>2</v>
      </c>
      <c r="B16" s="710" t="s">
        <v>2727</v>
      </c>
      <c r="C16" s="711"/>
      <c r="D16" s="711"/>
      <c r="E16" s="711"/>
      <c r="F16" s="711"/>
      <c r="G16" s="711"/>
      <c r="H16" s="711">
        <v>91161</v>
      </c>
      <c r="I16" s="712">
        <v>194643</v>
      </c>
      <c r="J16" s="711"/>
      <c r="K16" s="119">
        <v>285804</v>
      </c>
      <c r="L16" s="711">
        <v>103082</v>
      </c>
      <c r="M16" s="711"/>
      <c r="N16" s="711"/>
      <c r="O16" s="711"/>
      <c r="P16" s="711">
        <v>34163</v>
      </c>
      <c r="Q16" s="711">
        <v>260220</v>
      </c>
      <c r="R16" s="711">
        <v>224</v>
      </c>
      <c r="S16" s="711"/>
      <c r="T16" s="711"/>
      <c r="U16" s="711">
        <v>56290</v>
      </c>
      <c r="V16" s="711"/>
      <c r="W16" s="711"/>
      <c r="X16" s="711"/>
      <c r="Y16" s="711"/>
      <c r="Z16" s="711"/>
      <c r="AA16" s="711"/>
      <c r="AB16" s="711"/>
      <c r="AC16" s="711"/>
      <c r="AD16" s="119">
        <v>453979</v>
      </c>
      <c r="AE16" s="711">
        <v>307159</v>
      </c>
      <c r="AF16" s="711"/>
      <c r="AG16" s="711"/>
      <c r="AH16" s="711"/>
      <c r="AI16" s="711">
        <v>21916</v>
      </c>
      <c r="AJ16" s="711"/>
      <c r="AK16" s="711">
        <v>2359</v>
      </c>
      <c r="AL16" s="711"/>
      <c r="AM16" s="711">
        <v>716787</v>
      </c>
      <c r="AN16" s="711"/>
      <c r="AO16" s="119">
        <v>1048221</v>
      </c>
      <c r="AP16" s="119">
        <v>1788004</v>
      </c>
      <c r="AQ16" s="713"/>
      <c r="AR16" s="713"/>
    </row>
    <row r="17" spans="1:44" s="714" customFormat="1" ht="15.75">
      <c r="A17" s="709">
        <v>3</v>
      </c>
      <c r="B17" s="710" t="s">
        <v>2728</v>
      </c>
      <c r="C17" s="711"/>
      <c r="D17" s="711"/>
      <c r="E17" s="711"/>
      <c r="F17" s="711"/>
      <c r="G17" s="711"/>
      <c r="H17" s="711"/>
      <c r="I17" s="712"/>
      <c r="J17" s="711"/>
      <c r="K17" s="119">
        <v>0</v>
      </c>
      <c r="L17" s="711">
        <v>14385</v>
      </c>
      <c r="M17" s="711"/>
      <c r="N17" s="711"/>
      <c r="O17" s="711"/>
      <c r="P17" s="711"/>
      <c r="Q17" s="711"/>
      <c r="R17" s="711">
        <v>943</v>
      </c>
      <c r="S17" s="711"/>
      <c r="T17" s="711"/>
      <c r="U17" s="711">
        <v>2061</v>
      </c>
      <c r="V17" s="711"/>
      <c r="W17" s="711"/>
      <c r="X17" s="711"/>
      <c r="Y17" s="711"/>
      <c r="Z17" s="711"/>
      <c r="AA17" s="711"/>
      <c r="AB17" s="711"/>
      <c r="AC17" s="711"/>
      <c r="AD17" s="119">
        <v>17389</v>
      </c>
      <c r="AE17" s="711"/>
      <c r="AF17" s="711"/>
      <c r="AG17" s="711"/>
      <c r="AH17" s="711"/>
      <c r="AI17" s="711"/>
      <c r="AJ17" s="711"/>
      <c r="AK17" s="711"/>
      <c r="AL17" s="711"/>
      <c r="AM17" s="711"/>
      <c r="AN17" s="711"/>
      <c r="AO17" s="119">
        <v>0</v>
      </c>
      <c r="AP17" s="119">
        <v>17389</v>
      </c>
      <c r="AQ17" s="713"/>
      <c r="AR17" s="713"/>
    </row>
    <row r="18" spans="1:44" s="714" customFormat="1" ht="47.25">
      <c r="A18" s="709">
        <v>4</v>
      </c>
      <c r="B18" s="710" t="s">
        <v>2729</v>
      </c>
      <c r="C18" s="711">
        <v>52959</v>
      </c>
      <c r="D18" s="711">
        <v>2829479</v>
      </c>
      <c r="E18" s="711">
        <v>2394525</v>
      </c>
      <c r="F18" s="711">
        <v>434442</v>
      </c>
      <c r="G18" s="711">
        <v>512</v>
      </c>
      <c r="H18" s="711">
        <v>36678</v>
      </c>
      <c r="I18" s="712"/>
      <c r="J18" s="711"/>
      <c r="K18" s="119">
        <v>2919116</v>
      </c>
      <c r="L18" s="711"/>
      <c r="M18" s="711"/>
      <c r="N18" s="711"/>
      <c r="O18" s="711"/>
      <c r="P18" s="711"/>
      <c r="Q18" s="711"/>
      <c r="R18" s="711"/>
      <c r="S18" s="711"/>
      <c r="T18" s="711"/>
      <c r="U18" s="711"/>
      <c r="V18" s="711"/>
      <c r="W18" s="711"/>
      <c r="X18" s="711"/>
      <c r="Y18" s="711"/>
      <c r="Z18" s="711"/>
      <c r="AA18" s="711"/>
      <c r="AB18" s="711"/>
      <c r="AC18" s="711"/>
      <c r="AD18" s="119">
        <v>0</v>
      </c>
      <c r="AE18" s="711"/>
      <c r="AF18" s="711"/>
      <c r="AG18" s="711"/>
      <c r="AH18" s="711"/>
      <c r="AI18" s="711"/>
      <c r="AJ18" s="711"/>
      <c r="AK18" s="711"/>
      <c r="AL18" s="711"/>
      <c r="AM18" s="711"/>
      <c r="AN18" s="711"/>
      <c r="AO18" s="119">
        <v>0</v>
      </c>
      <c r="AP18" s="119">
        <v>2919116</v>
      </c>
      <c r="AQ18" s="713"/>
      <c r="AR18" s="713"/>
    </row>
    <row r="19" spans="1:44" s="714" customFormat="1" ht="31.5">
      <c r="A19" s="709">
        <v>5</v>
      </c>
      <c r="B19" s="710" t="s">
        <v>2730</v>
      </c>
      <c r="C19" s="711"/>
      <c r="D19" s="711"/>
      <c r="E19" s="711"/>
      <c r="F19" s="711"/>
      <c r="G19" s="711"/>
      <c r="H19" s="711">
        <v>18638</v>
      </c>
      <c r="I19" s="712"/>
      <c r="J19" s="711"/>
      <c r="K19" s="119">
        <v>18638</v>
      </c>
      <c r="L19" s="711">
        <v>4121</v>
      </c>
      <c r="M19" s="711"/>
      <c r="N19" s="711">
        <v>46388</v>
      </c>
      <c r="O19" s="711"/>
      <c r="P19" s="711"/>
      <c r="Q19" s="711">
        <v>11157</v>
      </c>
      <c r="R19" s="711"/>
      <c r="S19" s="711"/>
      <c r="T19" s="711"/>
      <c r="U19" s="711">
        <v>88235</v>
      </c>
      <c r="V19" s="711"/>
      <c r="W19" s="711"/>
      <c r="X19" s="711"/>
      <c r="Y19" s="711">
        <v>142850</v>
      </c>
      <c r="Z19" s="711"/>
      <c r="AA19" s="711"/>
      <c r="AB19" s="711"/>
      <c r="AC19" s="711"/>
      <c r="AD19" s="119">
        <v>292751</v>
      </c>
      <c r="AE19" s="711">
        <v>942</v>
      </c>
      <c r="AF19" s="711"/>
      <c r="AG19" s="711"/>
      <c r="AH19" s="711"/>
      <c r="AI19" s="711"/>
      <c r="AJ19" s="711"/>
      <c r="AK19" s="711"/>
      <c r="AL19" s="711"/>
      <c r="AM19" s="711">
        <v>15420</v>
      </c>
      <c r="AN19" s="711"/>
      <c r="AO19" s="119">
        <v>16362</v>
      </c>
      <c r="AP19" s="119">
        <v>327751</v>
      </c>
      <c r="AQ19" s="713"/>
      <c r="AR19" s="713"/>
    </row>
    <row r="20" spans="1:44" s="714" customFormat="1" ht="31.5">
      <c r="A20" s="709">
        <v>6</v>
      </c>
      <c r="B20" s="710" t="s">
        <v>2731</v>
      </c>
      <c r="C20" s="711"/>
      <c r="D20" s="711"/>
      <c r="E20" s="711"/>
      <c r="F20" s="711"/>
      <c r="G20" s="711"/>
      <c r="H20" s="711">
        <v>4903</v>
      </c>
      <c r="I20" s="712">
        <v>358534</v>
      </c>
      <c r="J20" s="711"/>
      <c r="K20" s="119">
        <v>363437</v>
      </c>
      <c r="L20" s="711">
        <v>86661</v>
      </c>
      <c r="M20" s="711"/>
      <c r="N20" s="711"/>
      <c r="O20" s="711"/>
      <c r="P20" s="711">
        <v>248</v>
      </c>
      <c r="Q20" s="711">
        <v>13147</v>
      </c>
      <c r="R20" s="711">
        <v>3864</v>
      </c>
      <c r="S20" s="711"/>
      <c r="T20" s="711"/>
      <c r="U20" s="711">
        <v>24798</v>
      </c>
      <c r="V20" s="711"/>
      <c r="W20" s="711"/>
      <c r="X20" s="711"/>
      <c r="Y20" s="711"/>
      <c r="Z20" s="711"/>
      <c r="AA20" s="711"/>
      <c r="AB20" s="711"/>
      <c r="AC20" s="711"/>
      <c r="AD20" s="119">
        <v>128718</v>
      </c>
      <c r="AE20" s="711">
        <v>479844</v>
      </c>
      <c r="AF20" s="711"/>
      <c r="AG20" s="711"/>
      <c r="AH20" s="711"/>
      <c r="AI20" s="711">
        <v>586</v>
      </c>
      <c r="AJ20" s="711"/>
      <c r="AK20" s="711">
        <v>2007</v>
      </c>
      <c r="AL20" s="711"/>
      <c r="AM20" s="711">
        <v>386098</v>
      </c>
      <c r="AN20" s="711"/>
      <c r="AO20" s="119">
        <v>868535</v>
      </c>
      <c r="AP20" s="119">
        <v>1360690</v>
      </c>
      <c r="AQ20" s="713"/>
      <c r="AR20" s="713"/>
    </row>
    <row r="21" spans="1:44" s="714" customFormat="1" ht="47.25">
      <c r="A21" s="709">
        <v>7</v>
      </c>
      <c r="B21" s="710" t="s">
        <v>2732</v>
      </c>
      <c r="C21" s="711">
        <v>106975</v>
      </c>
      <c r="D21" s="711">
        <v>1871406</v>
      </c>
      <c r="E21" s="711">
        <v>1301648</v>
      </c>
      <c r="F21" s="711">
        <v>550833</v>
      </c>
      <c r="G21" s="711">
        <v>18925</v>
      </c>
      <c r="H21" s="711">
        <v>25550</v>
      </c>
      <c r="I21" s="712"/>
      <c r="J21" s="711"/>
      <c r="K21" s="119">
        <v>2003931</v>
      </c>
      <c r="L21" s="711"/>
      <c r="M21" s="711"/>
      <c r="N21" s="711"/>
      <c r="O21" s="711"/>
      <c r="P21" s="711"/>
      <c r="Q21" s="711"/>
      <c r="R21" s="711"/>
      <c r="S21" s="711"/>
      <c r="T21" s="711"/>
      <c r="U21" s="711"/>
      <c r="V21" s="711"/>
      <c r="W21" s="711"/>
      <c r="X21" s="711"/>
      <c r="Y21" s="711"/>
      <c r="Z21" s="711"/>
      <c r="AA21" s="711"/>
      <c r="AB21" s="711"/>
      <c r="AC21" s="711"/>
      <c r="AD21" s="119">
        <v>0</v>
      </c>
      <c r="AE21" s="711"/>
      <c r="AF21" s="711"/>
      <c r="AG21" s="711"/>
      <c r="AH21" s="711"/>
      <c r="AI21" s="711"/>
      <c r="AJ21" s="711"/>
      <c r="AK21" s="711"/>
      <c r="AL21" s="711"/>
      <c r="AM21" s="711"/>
      <c r="AN21" s="711"/>
      <c r="AO21" s="119">
        <v>0</v>
      </c>
      <c r="AP21" s="119">
        <v>2003931</v>
      </c>
      <c r="AQ21" s="713"/>
      <c r="AR21" s="713"/>
    </row>
    <row r="22" spans="1:44" s="714" customFormat="1" ht="31.5">
      <c r="A22" s="709">
        <v>8</v>
      </c>
      <c r="B22" s="710" t="s">
        <v>2733</v>
      </c>
      <c r="C22" s="711"/>
      <c r="D22" s="711"/>
      <c r="E22" s="711"/>
      <c r="F22" s="711"/>
      <c r="G22" s="711"/>
      <c r="H22" s="711">
        <v>1135</v>
      </c>
      <c r="I22" s="712"/>
      <c r="J22" s="711"/>
      <c r="K22" s="119">
        <v>1135</v>
      </c>
      <c r="L22" s="711">
        <v>129912</v>
      </c>
      <c r="M22" s="711"/>
      <c r="N22" s="711">
        <v>514</v>
      </c>
      <c r="O22" s="711"/>
      <c r="P22" s="711">
        <v>92146</v>
      </c>
      <c r="Q22" s="711">
        <v>31010</v>
      </c>
      <c r="R22" s="711">
        <v>142</v>
      </c>
      <c r="S22" s="711"/>
      <c r="T22" s="711"/>
      <c r="U22" s="711">
        <v>28093</v>
      </c>
      <c r="V22" s="711"/>
      <c r="W22" s="711"/>
      <c r="X22" s="711"/>
      <c r="Y22" s="711">
        <v>731</v>
      </c>
      <c r="Z22" s="711"/>
      <c r="AA22" s="711"/>
      <c r="AB22" s="711"/>
      <c r="AC22" s="711"/>
      <c r="AD22" s="119">
        <v>282548</v>
      </c>
      <c r="AE22" s="711">
        <v>144645</v>
      </c>
      <c r="AF22" s="711"/>
      <c r="AG22" s="711"/>
      <c r="AH22" s="711"/>
      <c r="AI22" s="711"/>
      <c r="AJ22" s="711"/>
      <c r="AK22" s="711"/>
      <c r="AL22" s="711"/>
      <c r="AM22" s="711">
        <v>155861</v>
      </c>
      <c r="AN22" s="711"/>
      <c r="AO22" s="119">
        <v>300506</v>
      </c>
      <c r="AP22" s="119">
        <v>584189</v>
      </c>
      <c r="AQ22" s="713"/>
      <c r="AR22" s="713"/>
    </row>
    <row r="23" spans="1:44" s="714" customFormat="1" ht="31.5">
      <c r="A23" s="709">
        <v>9</v>
      </c>
      <c r="B23" s="710" t="s">
        <v>2734</v>
      </c>
      <c r="C23" s="711"/>
      <c r="D23" s="711"/>
      <c r="E23" s="711"/>
      <c r="F23" s="711"/>
      <c r="G23" s="711"/>
      <c r="H23" s="711">
        <v>2182</v>
      </c>
      <c r="I23" s="712">
        <v>179978</v>
      </c>
      <c r="J23" s="711"/>
      <c r="K23" s="119">
        <v>182160</v>
      </c>
      <c r="L23" s="711">
        <v>5827</v>
      </c>
      <c r="M23" s="711"/>
      <c r="N23" s="711"/>
      <c r="O23" s="711"/>
      <c r="P23" s="711"/>
      <c r="Q23" s="711">
        <v>33</v>
      </c>
      <c r="R23" s="711">
        <v>50</v>
      </c>
      <c r="S23" s="711"/>
      <c r="T23" s="711"/>
      <c r="U23" s="711">
        <v>1228</v>
      </c>
      <c r="V23" s="711"/>
      <c r="W23" s="711"/>
      <c r="X23" s="711"/>
      <c r="Y23" s="711"/>
      <c r="Z23" s="711"/>
      <c r="AA23" s="711"/>
      <c r="AB23" s="711"/>
      <c r="AC23" s="711"/>
      <c r="AD23" s="119">
        <v>7138</v>
      </c>
      <c r="AE23" s="711">
        <v>75011</v>
      </c>
      <c r="AF23" s="711"/>
      <c r="AG23" s="711"/>
      <c r="AH23" s="711"/>
      <c r="AI23" s="711"/>
      <c r="AJ23" s="711"/>
      <c r="AK23" s="711"/>
      <c r="AL23" s="711"/>
      <c r="AM23" s="711">
        <v>12138</v>
      </c>
      <c r="AN23" s="711"/>
      <c r="AO23" s="119">
        <v>87149</v>
      </c>
      <c r="AP23" s="119">
        <v>276447</v>
      </c>
      <c r="AQ23" s="713"/>
      <c r="AR23" s="713"/>
    </row>
    <row r="24" spans="1:44" s="714" customFormat="1" ht="47.25">
      <c r="A24" s="709">
        <v>10</v>
      </c>
      <c r="B24" s="710" t="s">
        <v>2735</v>
      </c>
      <c r="C24" s="711"/>
      <c r="D24" s="711"/>
      <c r="E24" s="711"/>
      <c r="F24" s="711"/>
      <c r="G24" s="711"/>
      <c r="H24" s="711">
        <v>30173</v>
      </c>
      <c r="I24" s="712">
        <v>3146546</v>
      </c>
      <c r="J24" s="711"/>
      <c r="K24" s="119">
        <v>3176719</v>
      </c>
      <c r="L24" s="711">
        <v>133464</v>
      </c>
      <c r="M24" s="711"/>
      <c r="N24" s="711">
        <v>8751</v>
      </c>
      <c r="O24" s="711">
        <v>60975</v>
      </c>
      <c r="P24" s="711">
        <v>4133</v>
      </c>
      <c r="Q24" s="711">
        <v>250472</v>
      </c>
      <c r="R24" s="711">
        <v>1867</v>
      </c>
      <c r="S24" s="711">
        <v>-36</v>
      </c>
      <c r="T24" s="711"/>
      <c r="U24" s="711">
        <v>12556</v>
      </c>
      <c r="V24" s="711"/>
      <c r="W24" s="711"/>
      <c r="X24" s="711"/>
      <c r="Y24" s="711">
        <v>24065</v>
      </c>
      <c r="Z24" s="711"/>
      <c r="AA24" s="711"/>
      <c r="AB24" s="711"/>
      <c r="AC24" s="711"/>
      <c r="AD24" s="119">
        <v>496247</v>
      </c>
      <c r="AE24" s="711">
        <v>462800</v>
      </c>
      <c r="AF24" s="711">
        <v>1452</v>
      </c>
      <c r="AG24" s="711">
        <v>118798</v>
      </c>
      <c r="AH24" s="711">
        <v>707</v>
      </c>
      <c r="AI24" s="711">
        <v>16466</v>
      </c>
      <c r="AJ24" s="711"/>
      <c r="AK24" s="711">
        <v>973</v>
      </c>
      <c r="AL24" s="711">
        <v>392</v>
      </c>
      <c r="AM24" s="711">
        <v>421465</v>
      </c>
      <c r="AN24" s="711"/>
      <c r="AO24" s="119">
        <v>1023053</v>
      </c>
      <c r="AP24" s="119">
        <v>4696019</v>
      </c>
      <c r="AQ24" s="713"/>
      <c r="AR24" s="713"/>
    </row>
    <row r="25" spans="1:44" s="714" customFormat="1" ht="31.5">
      <c r="A25" s="709">
        <v>11</v>
      </c>
      <c r="B25" s="710" t="s">
        <v>2736</v>
      </c>
      <c r="C25" s="711"/>
      <c r="D25" s="711"/>
      <c r="E25" s="711"/>
      <c r="F25" s="711"/>
      <c r="G25" s="711"/>
      <c r="H25" s="711"/>
      <c r="I25" s="712"/>
      <c r="J25" s="711"/>
      <c r="K25" s="119">
        <v>0</v>
      </c>
      <c r="L25" s="711"/>
      <c r="M25" s="711"/>
      <c r="N25" s="711"/>
      <c r="O25" s="711"/>
      <c r="P25" s="711"/>
      <c r="Q25" s="711"/>
      <c r="R25" s="711"/>
      <c r="S25" s="711"/>
      <c r="T25" s="711"/>
      <c r="U25" s="711"/>
      <c r="V25" s="711"/>
      <c r="W25" s="711"/>
      <c r="X25" s="711"/>
      <c r="Y25" s="711"/>
      <c r="Z25" s="711"/>
      <c r="AA25" s="711"/>
      <c r="AB25" s="711"/>
      <c r="AC25" s="711"/>
      <c r="AD25" s="119">
        <v>0</v>
      </c>
      <c r="AE25" s="711">
        <v>16663</v>
      </c>
      <c r="AF25" s="711"/>
      <c r="AG25" s="711">
        <v>447</v>
      </c>
      <c r="AH25" s="711"/>
      <c r="AI25" s="711"/>
      <c r="AJ25" s="711"/>
      <c r="AK25" s="711"/>
      <c r="AL25" s="711"/>
      <c r="AM25" s="711">
        <v>34063</v>
      </c>
      <c r="AN25" s="711"/>
      <c r="AO25" s="119">
        <v>51173</v>
      </c>
      <c r="AP25" s="119">
        <v>51173</v>
      </c>
      <c r="AQ25" s="713"/>
      <c r="AR25" s="713"/>
    </row>
    <row r="26" spans="1:44" s="714" customFormat="1" ht="15.75">
      <c r="A26" s="709">
        <v>12</v>
      </c>
      <c r="B26" s="710" t="s">
        <v>2737</v>
      </c>
      <c r="C26" s="711"/>
      <c r="D26" s="711"/>
      <c r="E26" s="711"/>
      <c r="F26" s="711"/>
      <c r="G26" s="711"/>
      <c r="H26" s="711"/>
      <c r="I26" s="712">
        <v>1364459</v>
      </c>
      <c r="J26" s="711"/>
      <c r="K26" s="119">
        <v>1364459</v>
      </c>
      <c r="L26" s="711">
        <v>0</v>
      </c>
      <c r="M26" s="711"/>
      <c r="N26" s="711"/>
      <c r="O26" s="711"/>
      <c r="P26" s="711"/>
      <c r="Q26" s="711"/>
      <c r="R26" s="711"/>
      <c r="S26" s="711"/>
      <c r="T26" s="711"/>
      <c r="U26" s="711">
        <v>10348</v>
      </c>
      <c r="V26" s="711"/>
      <c r="W26" s="711"/>
      <c r="X26" s="711"/>
      <c r="Y26" s="711"/>
      <c r="Z26" s="711"/>
      <c r="AA26" s="711"/>
      <c r="AB26" s="711"/>
      <c r="AC26" s="711"/>
      <c r="AD26" s="119">
        <v>10348</v>
      </c>
      <c r="AE26" s="711">
        <v>84270</v>
      </c>
      <c r="AF26" s="711"/>
      <c r="AG26" s="711"/>
      <c r="AH26" s="711"/>
      <c r="AI26" s="711"/>
      <c r="AJ26" s="711"/>
      <c r="AK26" s="711"/>
      <c r="AL26" s="711"/>
      <c r="AM26" s="711">
        <v>1712</v>
      </c>
      <c r="AN26" s="711"/>
      <c r="AO26" s="119">
        <v>85982</v>
      </c>
      <c r="AP26" s="119">
        <v>1460789</v>
      </c>
      <c r="AQ26" s="713"/>
      <c r="AR26" s="713"/>
    </row>
    <row r="27" spans="1:44" s="714" customFormat="1" ht="15.75">
      <c r="A27" s="709">
        <v>13</v>
      </c>
      <c r="B27" s="710" t="s">
        <v>2738</v>
      </c>
      <c r="C27" s="711"/>
      <c r="D27" s="711">
        <v>1156091</v>
      </c>
      <c r="E27" s="711">
        <v>1110105</v>
      </c>
      <c r="F27" s="711">
        <v>34123</v>
      </c>
      <c r="G27" s="711">
        <v>11863</v>
      </c>
      <c r="H27" s="711"/>
      <c r="I27" s="712"/>
      <c r="J27" s="711"/>
      <c r="K27" s="119">
        <v>1156091</v>
      </c>
      <c r="L27" s="711"/>
      <c r="M27" s="711"/>
      <c r="N27" s="711"/>
      <c r="O27" s="711"/>
      <c r="P27" s="711"/>
      <c r="Q27" s="711"/>
      <c r="R27" s="711"/>
      <c r="S27" s="711"/>
      <c r="T27" s="711"/>
      <c r="U27" s="711"/>
      <c r="V27" s="711"/>
      <c r="W27" s="711"/>
      <c r="X27" s="711"/>
      <c r="Y27" s="711"/>
      <c r="Z27" s="711"/>
      <c r="AA27" s="711"/>
      <c r="AB27" s="711"/>
      <c r="AC27" s="711"/>
      <c r="AD27" s="119">
        <v>0</v>
      </c>
      <c r="AE27" s="711"/>
      <c r="AF27" s="711"/>
      <c r="AG27" s="711"/>
      <c r="AH27" s="711"/>
      <c r="AI27" s="711"/>
      <c r="AJ27" s="711"/>
      <c r="AK27" s="711"/>
      <c r="AL27" s="711"/>
      <c r="AM27" s="711"/>
      <c r="AN27" s="711"/>
      <c r="AO27" s="119">
        <v>0</v>
      </c>
      <c r="AP27" s="119">
        <v>1156091</v>
      </c>
      <c r="AQ27" s="713"/>
      <c r="AR27" s="713"/>
    </row>
    <row r="28" spans="1:44" s="714" customFormat="1" ht="31.5">
      <c r="A28" s="709">
        <v>14</v>
      </c>
      <c r="B28" s="710" t="s">
        <v>2739</v>
      </c>
      <c r="C28" s="711">
        <v>15112</v>
      </c>
      <c r="D28" s="711">
        <v>2429054</v>
      </c>
      <c r="E28" s="711">
        <v>2286301</v>
      </c>
      <c r="F28" s="711">
        <v>142753</v>
      </c>
      <c r="G28" s="711"/>
      <c r="H28" s="711">
        <v>11454</v>
      </c>
      <c r="I28" s="712"/>
      <c r="J28" s="711"/>
      <c r="K28" s="119">
        <v>2455620</v>
      </c>
      <c r="L28" s="711"/>
      <c r="M28" s="711"/>
      <c r="N28" s="711"/>
      <c r="O28" s="711"/>
      <c r="P28" s="711"/>
      <c r="Q28" s="711"/>
      <c r="R28" s="711"/>
      <c r="S28" s="711"/>
      <c r="T28" s="711"/>
      <c r="U28" s="711"/>
      <c r="V28" s="711"/>
      <c r="W28" s="711"/>
      <c r="X28" s="711"/>
      <c r="Y28" s="711"/>
      <c r="Z28" s="711"/>
      <c r="AA28" s="711"/>
      <c r="AB28" s="711"/>
      <c r="AC28" s="711"/>
      <c r="AD28" s="119">
        <v>0</v>
      </c>
      <c r="AE28" s="711"/>
      <c r="AF28" s="711"/>
      <c r="AG28" s="711"/>
      <c r="AH28" s="711"/>
      <c r="AI28" s="711"/>
      <c r="AJ28" s="711"/>
      <c r="AK28" s="711"/>
      <c r="AL28" s="711"/>
      <c r="AM28" s="711">
        <v>1745</v>
      </c>
      <c r="AN28" s="711"/>
      <c r="AO28" s="119">
        <v>1745</v>
      </c>
      <c r="AP28" s="119">
        <v>2457365</v>
      </c>
      <c r="AQ28" s="713"/>
      <c r="AR28" s="713"/>
    </row>
    <row r="29" spans="1:44" s="714" customFormat="1" ht="31.5">
      <c r="A29" s="709">
        <v>15</v>
      </c>
      <c r="B29" s="710" t="s">
        <v>2740</v>
      </c>
      <c r="C29" s="711"/>
      <c r="D29" s="711">
        <v>3856422</v>
      </c>
      <c r="E29" s="711">
        <v>2648099</v>
      </c>
      <c r="F29" s="711">
        <v>1208323</v>
      </c>
      <c r="G29" s="711"/>
      <c r="H29" s="711">
        <v>0</v>
      </c>
      <c r="I29" s="712"/>
      <c r="J29" s="711"/>
      <c r="K29" s="119">
        <v>3856422</v>
      </c>
      <c r="L29" s="711"/>
      <c r="M29" s="711"/>
      <c r="N29" s="711"/>
      <c r="O29" s="711"/>
      <c r="P29" s="711"/>
      <c r="Q29" s="711"/>
      <c r="R29" s="711"/>
      <c r="S29" s="711"/>
      <c r="T29" s="711"/>
      <c r="U29" s="711"/>
      <c r="V29" s="711"/>
      <c r="W29" s="711"/>
      <c r="X29" s="711"/>
      <c r="Y29" s="711"/>
      <c r="Z29" s="711"/>
      <c r="AA29" s="711"/>
      <c r="AB29" s="711"/>
      <c r="AC29" s="711"/>
      <c r="AD29" s="119">
        <v>0</v>
      </c>
      <c r="AE29" s="711"/>
      <c r="AF29" s="711"/>
      <c r="AG29" s="711"/>
      <c r="AH29" s="711"/>
      <c r="AI29" s="711"/>
      <c r="AJ29" s="711"/>
      <c r="AK29" s="711"/>
      <c r="AL29" s="711"/>
      <c r="AM29" s="711">
        <v>234824</v>
      </c>
      <c r="AN29" s="711"/>
      <c r="AO29" s="119">
        <v>234824</v>
      </c>
      <c r="AP29" s="119">
        <v>4091246</v>
      </c>
      <c r="AQ29" s="713"/>
      <c r="AR29" s="713"/>
    </row>
    <row r="30" spans="1:44" s="714" customFormat="1" ht="47.25">
      <c r="A30" s="709">
        <v>16</v>
      </c>
      <c r="B30" s="710" t="s">
        <v>2741</v>
      </c>
      <c r="C30" s="711"/>
      <c r="D30" s="711"/>
      <c r="E30" s="711"/>
      <c r="F30" s="711"/>
      <c r="G30" s="711"/>
      <c r="H30" s="711"/>
      <c r="I30" s="712">
        <v>694645</v>
      </c>
      <c r="J30" s="711"/>
      <c r="K30" s="119">
        <v>694645</v>
      </c>
      <c r="L30" s="711"/>
      <c r="M30" s="711"/>
      <c r="N30" s="711"/>
      <c r="O30" s="711"/>
      <c r="P30" s="711"/>
      <c r="Q30" s="711"/>
      <c r="R30" s="711"/>
      <c r="S30" s="711"/>
      <c r="T30" s="711"/>
      <c r="U30" s="711"/>
      <c r="V30" s="711"/>
      <c r="W30" s="711"/>
      <c r="X30" s="711"/>
      <c r="Y30" s="711"/>
      <c r="Z30" s="711"/>
      <c r="AA30" s="711"/>
      <c r="AB30" s="711"/>
      <c r="AC30" s="711"/>
      <c r="AD30" s="119">
        <v>0</v>
      </c>
      <c r="AE30" s="711"/>
      <c r="AF30" s="711"/>
      <c r="AG30" s="711"/>
      <c r="AH30" s="711"/>
      <c r="AI30" s="711"/>
      <c r="AJ30" s="711"/>
      <c r="AK30" s="711"/>
      <c r="AL30" s="711"/>
      <c r="AM30" s="711"/>
      <c r="AN30" s="711"/>
      <c r="AO30" s="119">
        <v>0</v>
      </c>
      <c r="AP30" s="119">
        <v>694645</v>
      </c>
      <c r="AQ30" s="713"/>
      <c r="AR30" s="713"/>
    </row>
    <row r="31" spans="1:44" s="714" customFormat="1" ht="31.5">
      <c r="A31" s="709">
        <v>17</v>
      </c>
      <c r="B31" s="710" t="s">
        <v>2742</v>
      </c>
      <c r="C31" s="711">
        <v>0</v>
      </c>
      <c r="D31" s="711">
        <v>0</v>
      </c>
      <c r="E31" s="711">
        <v>0</v>
      </c>
      <c r="F31" s="711">
        <v>0</v>
      </c>
      <c r="G31" s="711">
        <v>0</v>
      </c>
      <c r="H31" s="711">
        <v>43129</v>
      </c>
      <c r="I31" s="712">
        <v>595902</v>
      </c>
      <c r="J31" s="711">
        <v>0</v>
      </c>
      <c r="K31" s="119">
        <v>639031</v>
      </c>
      <c r="L31" s="711">
        <v>205219</v>
      </c>
      <c r="M31" s="711">
        <v>0</v>
      </c>
      <c r="N31" s="711">
        <v>0</v>
      </c>
      <c r="O31" s="711">
        <v>0</v>
      </c>
      <c r="P31" s="711">
        <v>19085</v>
      </c>
      <c r="Q31" s="711">
        <v>28723</v>
      </c>
      <c r="R31" s="711">
        <v>3161</v>
      </c>
      <c r="S31" s="711">
        <v>0</v>
      </c>
      <c r="T31" s="711">
        <v>0</v>
      </c>
      <c r="U31" s="711">
        <v>19178</v>
      </c>
      <c r="V31" s="711">
        <v>33</v>
      </c>
      <c r="W31" s="711">
        <v>0</v>
      </c>
      <c r="X31" s="711">
        <v>0</v>
      </c>
      <c r="Y31" s="711">
        <v>0</v>
      </c>
      <c r="Z31" s="711">
        <v>0</v>
      </c>
      <c r="AA31" s="711">
        <v>0</v>
      </c>
      <c r="AB31" s="711">
        <v>0</v>
      </c>
      <c r="AC31" s="711">
        <v>0</v>
      </c>
      <c r="AD31" s="119">
        <v>275399</v>
      </c>
      <c r="AE31" s="711">
        <v>768075</v>
      </c>
      <c r="AF31" s="711">
        <v>381</v>
      </c>
      <c r="AG31" s="711">
        <v>0</v>
      </c>
      <c r="AH31" s="711">
        <v>707</v>
      </c>
      <c r="AI31" s="711">
        <v>0</v>
      </c>
      <c r="AJ31" s="711">
        <v>0</v>
      </c>
      <c r="AK31" s="711">
        <v>868</v>
      </c>
      <c r="AL31" s="711">
        <v>0</v>
      </c>
      <c r="AM31" s="711">
        <v>235671</v>
      </c>
      <c r="AN31" s="711">
        <v>0</v>
      </c>
      <c r="AO31" s="119">
        <v>1005702</v>
      </c>
      <c r="AP31" s="119">
        <v>1920132</v>
      </c>
      <c r="AQ31" s="713"/>
      <c r="AR31" s="713"/>
    </row>
    <row r="32" spans="1:44" s="714" customFormat="1" ht="31.5">
      <c r="A32" s="709">
        <v>18</v>
      </c>
      <c r="B32" s="710" t="s">
        <v>2743</v>
      </c>
      <c r="C32" s="711">
        <v>62</v>
      </c>
      <c r="D32" s="711">
        <v>1644713</v>
      </c>
      <c r="E32" s="711">
        <v>1549561</v>
      </c>
      <c r="F32" s="711">
        <v>95152</v>
      </c>
      <c r="G32" s="711"/>
      <c r="H32" s="711">
        <v>24</v>
      </c>
      <c r="I32" s="712"/>
      <c r="J32" s="711"/>
      <c r="K32" s="119">
        <v>1644799</v>
      </c>
      <c r="L32" s="711"/>
      <c r="M32" s="711"/>
      <c r="N32" s="711"/>
      <c r="O32" s="711"/>
      <c r="P32" s="711"/>
      <c r="Q32" s="711"/>
      <c r="R32" s="711"/>
      <c r="S32" s="711"/>
      <c r="T32" s="711"/>
      <c r="U32" s="711"/>
      <c r="V32" s="711"/>
      <c r="W32" s="711"/>
      <c r="X32" s="711"/>
      <c r="Y32" s="711"/>
      <c r="Z32" s="711"/>
      <c r="AA32" s="711"/>
      <c r="AB32" s="711"/>
      <c r="AC32" s="711"/>
      <c r="AD32" s="119">
        <v>0</v>
      </c>
      <c r="AE32" s="711"/>
      <c r="AF32" s="711"/>
      <c r="AG32" s="711"/>
      <c r="AH32" s="711"/>
      <c r="AI32" s="711"/>
      <c r="AJ32" s="711"/>
      <c r="AK32" s="711"/>
      <c r="AL32" s="711"/>
      <c r="AM32" s="711"/>
      <c r="AN32" s="711"/>
      <c r="AO32" s="119">
        <v>0</v>
      </c>
      <c r="AP32" s="119">
        <v>1644799</v>
      </c>
      <c r="AQ32" s="713"/>
      <c r="AR32" s="713"/>
    </row>
    <row r="33" spans="1:44" s="714" customFormat="1" ht="15.75">
      <c r="A33" s="709">
        <v>19</v>
      </c>
      <c r="B33" s="710" t="s">
        <v>2744</v>
      </c>
      <c r="C33" s="711"/>
      <c r="D33" s="711"/>
      <c r="E33" s="711"/>
      <c r="F33" s="711"/>
      <c r="G33" s="711"/>
      <c r="H33" s="711">
        <v>4444</v>
      </c>
      <c r="I33" s="712">
        <v>213512</v>
      </c>
      <c r="J33" s="711"/>
      <c r="K33" s="119">
        <v>217956</v>
      </c>
      <c r="L33" s="711">
        <v>139951</v>
      </c>
      <c r="M33" s="711"/>
      <c r="N33" s="711">
        <v>35961</v>
      </c>
      <c r="O33" s="711"/>
      <c r="P33" s="711">
        <v>9137</v>
      </c>
      <c r="Q33" s="711">
        <v>88772</v>
      </c>
      <c r="R33" s="711">
        <v>14086</v>
      </c>
      <c r="S33" s="711"/>
      <c r="T33" s="711"/>
      <c r="U33" s="711">
        <v>23174</v>
      </c>
      <c r="V33" s="711"/>
      <c r="W33" s="711"/>
      <c r="X33" s="711"/>
      <c r="Y33" s="711"/>
      <c r="Z33" s="711"/>
      <c r="AA33" s="711"/>
      <c r="AB33" s="711"/>
      <c r="AC33" s="711"/>
      <c r="AD33" s="119">
        <v>311081</v>
      </c>
      <c r="AE33" s="711">
        <v>519538</v>
      </c>
      <c r="AF33" s="711">
        <v>1210</v>
      </c>
      <c r="AG33" s="711"/>
      <c r="AH33" s="711"/>
      <c r="AI33" s="711"/>
      <c r="AJ33" s="711"/>
      <c r="AK33" s="711"/>
      <c r="AL33" s="711"/>
      <c r="AM33" s="711">
        <v>60809</v>
      </c>
      <c r="AN33" s="711"/>
      <c r="AO33" s="119">
        <v>581557</v>
      </c>
      <c r="AP33" s="119">
        <v>1110594</v>
      </c>
      <c r="AQ33" s="713"/>
      <c r="AR33" s="713"/>
    </row>
    <row r="34" spans="1:44" s="714" customFormat="1" ht="15.75">
      <c r="A34" s="709">
        <v>20</v>
      </c>
      <c r="B34" s="710" t="s">
        <v>2745</v>
      </c>
      <c r="C34" s="711"/>
      <c r="D34" s="711"/>
      <c r="E34" s="711"/>
      <c r="F34" s="711"/>
      <c r="G34" s="711"/>
      <c r="H34" s="711">
        <v>23566</v>
      </c>
      <c r="I34" s="712">
        <v>1632</v>
      </c>
      <c r="J34" s="711"/>
      <c r="K34" s="119">
        <v>25198</v>
      </c>
      <c r="L34" s="711">
        <v>16374</v>
      </c>
      <c r="M34" s="711"/>
      <c r="N34" s="711"/>
      <c r="O34" s="711"/>
      <c r="P34" s="711">
        <v>540</v>
      </c>
      <c r="Q34" s="711">
        <v>2008</v>
      </c>
      <c r="R34" s="711">
        <v>414</v>
      </c>
      <c r="S34" s="711"/>
      <c r="T34" s="711"/>
      <c r="U34" s="711"/>
      <c r="V34" s="711"/>
      <c r="W34" s="711"/>
      <c r="X34" s="711"/>
      <c r="Y34" s="711"/>
      <c r="Z34" s="711"/>
      <c r="AA34" s="711"/>
      <c r="AB34" s="711"/>
      <c r="AC34" s="711"/>
      <c r="AD34" s="119">
        <v>19336</v>
      </c>
      <c r="AE34" s="711">
        <v>161456</v>
      </c>
      <c r="AF34" s="711"/>
      <c r="AG34" s="711"/>
      <c r="AH34" s="711"/>
      <c r="AI34" s="711"/>
      <c r="AJ34" s="711"/>
      <c r="AK34" s="711"/>
      <c r="AL34" s="711"/>
      <c r="AM34" s="711">
        <v>42010</v>
      </c>
      <c r="AN34" s="711"/>
      <c r="AO34" s="119">
        <v>203466</v>
      </c>
      <c r="AP34" s="119">
        <v>248000</v>
      </c>
      <c r="AQ34" s="713"/>
      <c r="AR34" s="713"/>
    </row>
    <row r="35" spans="1:44" s="714" customFormat="1" ht="15.75">
      <c r="A35" s="709">
        <v>21</v>
      </c>
      <c r="B35" s="710" t="s">
        <v>2746</v>
      </c>
      <c r="C35" s="711"/>
      <c r="D35" s="711"/>
      <c r="E35" s="711"/>
      <c r="F35" s="711"/>
      <c r="G35" s="711"/>
      <c r="H35" s="711">
        <v>8134</v>
      </c>
      <c r="I35" s="712"/>
      <c r="J35" s="711"/>
      <c r="K35" s="119">
        <v>8134</v>
      </c>
      <c r="L35" s="711">
        <v>34963</v>
      </c>
      <c r="M35" s="711"/>
      <c r="N35" s="711"/>
      <c r="O35" s="711"/>
      <c r="P35" s="711"/>
      <c r="Q35" s="711">
        <v>14765</v>
      </c>
      <c r="R35" s="711">
        <v>786</v>
      </c>
      <c r="S35" s="711"/>
      <c r="T35" s="711"/>
      <c r="U35" s="711">
        <v>46461</v>
      </c>
      <c r="V35" s="711"/>
      <c r="W35" s="711"/>
      <c r="X35" s="711"/>
      <c r="Y35" s="711"/>
      <c r="Z35" s="711"/>
      <c r="AA35" s="711"/>
      <c r="AB35" s="711"/>
      <c r="AC35" s="711"/>
      <c r="AD35" s="119">
        <v>96975</v>
      </c>
      <c r="AE35" s="711">
        <v>221803</v>
      </c>
      <c r="AF35" s="711">
        <v>257</v>
      </c>
      <c r="AG35" s="711"/>
      <c r="AH35" s="711"/>
      <c r="AI35" s="711">
        <v>14</v>
      </c>
      <c r="AJ35" s="711"/>
      <c r="AK35" s="711"/>
      <c r="AL35" s="711"/>
      <c r="AM35" s="711">
        <v>13092</v>
      </c>
      <c r="AN35" s="711"/>
      <c r="AO35" s="119">
        <v>235166</v>
      </c>
      <c r="AP35" s="119">
        <v>340275</v>
      </c>
      <c r="AQ35" s="713"/>
      <c r="AR35" s="713"/>
    </row>
    <row r="36" spans="1:44" s="714" customFormat="1" ht="15.75">
      <c r="A36" s="709">
        <v>22</v>
      </c>
      <c r="B36" s="710" t="s">
        <v>2747</v>
      </c>
      <c r="C36" s="711"/>
      <c r="D36" s="711"/>
      <c r="E36" s="711"/>
      <c r="F36" s="711"/>
      <c r="G36" s="711"/>
      <c r="H36" s="711">
        <v>11022</v>
      </c>
      <c r="I36" s="712">
        <v>518777</v>
      </c>
      <c r="J36" s="711"/>
      <c r="K36" s="119">
        <v>529799</v>
      </c>
      <c r="L36" s="711">
        <v>72990</v>
      </c>
      <c r="M36" s="711"/>
      <c r="N36" s="711">
        <v>3502</v>
      </c>
      <c r="O36" s="711"/>
      <c r="P36" s="711">
        <v>348</v>
      </c>
      <c r="Q36" s="711">
        <v>1387</v>
      </c>
      <c r="R36" s="711">
        <v>483</v>
      </c>
      <c r="S36" s="711"/>
      <c r="T36" s="711"/>
      <c r="U36" s="711">
        <v>2404</v>
      </c>
      <c r="V36" s="711"/>
      <c r="W36" s="711"/>
      <c r="X36" s="711"/>
      <c r="Y36" s="711">
        <v>26</v>
      </c>
      <c r="Z36" s="711"/>
      <c r="AA36" s="711"/>
      <c r="AB36" s="711"/>
      <c r="AC36" s="711"/>
      <c r="AD36" s="119">
        <v>81140</v>
      </c>
      <c r="AE36" s="711">
        <v>277606</v>
      </c>
      <c r="AF36" s="711">
        <v>1535</v>
      </c>
      <c r="AG36" s="711">
        <v>7605</v>
      </c>
      <c r="AH36" s="711">
        <v>1413</v>
      </c>
      <c r="AI36" s="711"/>
      <c r="AJ36" s="711"/>
      <c r="AK36" s="711">
        <v>1304</v>
      </c>
      <c r="AL36" s="711"/>
      <c r="AM36" s="711">
        <v>118685</v>
      </c>
      <c r="AN36" s="711"/>
      <c r="AO36" s="119">
        <v>408148</v>
      </c>
      <c r="AP36" s="119">
        <v>1019087</v>
      </c>
      <c r="AQ36" s="713"/>
      <c r="AR36" s="713"/>
    </row>
    <row r="37" spans="1:44" s="714" customFormat="1" ht="15.75">
      <c r="A37" s="709">
        <v>23</v>
      </c>
      <c r="B37" s="710" t="s">
        <v>2748</v>
      </c>
      <c r="C37" s="711"/>
      <c r="D37" s="711"/>
      <c r="E37" s="711"/>
      <c r="F37" s="711"/>
      <c r="G37" s="711"/>
      <c r="H37" s="711">
        <v>5142</v>
      </c>
      <c r="I37" s="712">
        <v>8721</v>
      </c>
      <c r="J37" s="711"/>
      <c r="K37" s="119">
        <v>13863</v>
      </c>
      <c r="L37" s="711">
        <v>62150</v>
      </c>
      <c r="M37" s="711">
        <v>3741</v>
      </c>
      <c r="N37" s="711">
        <v>19814</v>
      </c>
      <c r="O37" s="711"/>
      <c r="P37" s="711">
        <v>283</v>
      </c>
      <c r="Q37" s="711">
        <v>6035</v>
      </c>
      <c r="R37" s="711">
        <v>191</v>
      </c>
      <c r="S37" s="711"/>
      <c r="T37" s="711"/>
      <c r="U37" s="711">
        <v>2018</v>
      </c>
      <c r="V37" s="711"/>
      <c r="W37" s="711"/>
      <c r="X37" s="711"/>
      <c r="Y37" s="711"/>
      <c r="Z37" s="711"/>
      <c r="AA37" s="711"/>
      <c r="AB37" s="711"/>
      <c r="AC37" s="711"/>
      <c r="AD37" s="119">
        <v>94232</v>
      </c>
      <c r="AE37" s="711">
        <v>274932</v>
      </c>
      <c r="AF37" s="711"/>
      <c r="AG37" s="711"/>
      <c r="AH37" s="711"/>
      <c r="AI37" s="711"/>
      <c r="AJ37" s="711"/>
      <c r="AK37" s="711"/>
      <c r="AL37" s="711"/>
      <c r="AM37" s="711">
        <v>239673</v>
      </c>
      <c r="AN37" s="711"/>
      <c r="AO37" s="119">
        <v>514605</v>
      </c>
      <c r="AP37" s="119">
        <v>622700</v>
      </c>
      <c r="AQ37" s="713"/>
      <c r="AR37" s="713"/>
    </row>
    <row r="38" spans="1:44" s="714" customFormat="1" ht="15.75">
      <c r="A38" s="709">
        <v>24</v>
      </c>
      <c r="B38" s="710" t="s">
        <v>2749</v>
      </c>
      <c r="C38" s="711"/>
      <c r="D38" s="711"/>
      <c r="E38" s="711"/>
      <c r="F38" s="711"/>
      <c r="G38" s="711"/>
      <c r="H38" s="711">
        <v>1129</v>
      </c>
      <c r="I38" s="712">
        <v>36</v>
      </c>
      <c r="J38" s="711"/>
      <c r="K38" s="119">
        <v>1165</v>
      </c>
      <c r="L38" s="711">
        <v>384</v>
      </c>
      <c r="M38" s="711"/>
      <c r="N38" s="711"/>
      <c r="O38" s="711"/>
      <c r="P38" s="711"/>
      <c r="Q38" s="711">
        <v>159</v>
      </c>
      <c r="R38" s="711">
        <v>486</v>
      </c>
      <c r="S38" s="711"/>
      <c r="T38" s="711"/>
      <c r="U38" s="711">
        <v>82</v>
      </c>
      <c r="V38" s="711"/>
      <c r="W38" s="711"/>
      <c r="X38" s="711"/>
      <c r="Y38" s="711"/>
      <c r="Z38" s="711"/>
      <c r="AA38" s="711"/>
      <c r="AB38" s="711"/>
      <c r="AC38" s="711"/>
      <c r="AD38" s="119">
        <v>1111</v>
      </c>
      <c r="AE38" s="711">
        <v>106805</v>
      </c>
      <c r="AF38" s="711">
        <v>29</v>
      </c>
      <c r="AG38" s="711"/>
      <c r="AH38" s="711"/>
      <c r="AI38" s="711"/>
      <c r="AJ38" s="711"/>
      <c r="AK38" s="711"/>
      <c r="AL38" s="711"/>
      <c r="AM38" s="711">
        <v>150217</v>
      </c>
      <c r="AN38" s="711"/>
      <c r="AO38" s="119">
        <v>257051</v>
      </c>
      <c r="AP38" s="119">
        <v>259327</v>
      </c>
      <c r="AQ38" s="713"/>
      <c r="AR38" s="713"/>
    </row>
    <row r="39" spans="1:44" s="714" customFormat="1" ht="15.75">
      <c r="A39" s="709">
        <v>25</v>
      </c>
      <c r="B39" s="710" t="s">
        <v>2750</v>
      </c>
      <c r="C39" s="711">
        <v>0</v>
      </c>
      <c r="D39" s="711">
        <v>0</v>
      </c>
      <c r="E39" s="711">
        <v>0</v>
      </c>
      <c r="F39" s="711">
        <v>0</v>
      </c>
      <c r="G39" s="711">
        <v>0</v>
      </c>
      <c r="H39" s="711">
        <v>114985</v>
      </c>
      <c r="I39" s="712">
        <v>1001217</v>
      </c>
      <c r="J39" s="711">
        <v>0</v>
      </c>
      <c r="K39" s="119">
        <v>1116202</v>
      </c>
      <c r="L39" s="711">
        <v>165651</v>
      </c>
      <c r="M39" s="711">
        <v>0</v>
      </c>
      <c r="N39" s="711">
        <v>356955</v>
      </c>
      <c r="O39" s="711">
        <v>53130</v>
      </c>
      <c r="P39" s="711">
        <v>59236</v>
      </c>
      <c r="Q39" s="711">
        <v>909176</v>
      </c>
      <c r="R39" s="711">
        <v>1752</v>
      </c>
      <c r="S39" s="711">
        <v>825</v>
      </c>
      <c r="T39" s="711">
        <v>70</v>
      </c>
      <c r="U39" s="711">
        <v>2483</v>
      </c>
      <c r="V39" s="711">
        <v>0</v>
      </c>
      <c r="W39" s="711">
        <v>0</v>
      </c>
      <c r="X39" s="711">
        <v>0</v>
      </c>
      <c r="Y39" s="711">
        <v>0</v>
      </c>
      <c r="Z39" s="711">
        <v>0</v>
      </c>
      <c r="AA39" s="711">
        <v>0</v>
      </c>
      <c r="AB39" s="711">
        <v>0</v>
      </c>
      <c r="AC39" s="711">
        <v>0</v>
      </c>
      <c r="AD39" s="119">
        <v>1549278</v>
      </c>
      <c r="AE39" s="711">
        <v>454943</v>
      </c>
      <c r="AF39" s="711">
        <v>8</v>
      </c>
      <c r="AG39" s="711">
        <v>8116</v>
      </c>
      <c r="AH39" s="711">
        <v>0</v>
      </c>
      <c r="AI39" s="711">
        <v>0</v>
      </c>
      <c r="AJ39" s="711">
        <v>0</v>
      </c>
      <c r="AK39" s="711">
        <v>0</v>
      </c>
      <c r="AL39" s="711">
        <v>0</v>
      </c>
      <c r="AM39" s="711">
        <v>838191</v>
      </c>
      <c r="AN39" s="711">
        <v>0</v>
      </c>
      <c r="AO39" s="119">
        <v>1301258</v>
      </c>
      <c r="AP39" s="119">
        <v>3966738</v>
      </c>
      <c r="AQ39" s="713"/>
      <c r="AR39" s="713"/>
    </row>
    <row r="40" spans="1:44" s="714" customFormat="1" ht="15.75">
      <c r="A40" s="709">
        <v>26</v>
      </c>
      <c r="B40" s="710" t="s">
        <v>2751</v>
      </c>
      <c r="C40" s="711"/>
      <c r="D40" s="711"/>
      <c r="E40" s="711"/>
      <c r="F40" s="711"/>
      <c r="G40" s="711"/>
      <c r="H40" s="711">
        <v>3536</v>
      </c>
      <c r="I40" s="712">
        <v>28636</v>
      </c>
      <c r="J40" s="711"/>
      <c r="K40" s="119">
        <v>32172</v>
      </c>
      <c r="L40" s="711">
        <v>2017</v>
      </c>
      <c r="M40" s="711"/>
      <c r="N40" s="711"/>
      <c r="O40" s="711"/>
      <c r="P40" s="711"/>
      <c r="Q40" s="711"/>
      <c r="R40" s="711"/>
      <c r="S40" s="711"/>
      <c r="T40" s="711"/>
      <c r="U40" s="711"/>
      <c r="V40" s="711"/>
      <c r="W40" s="711"/>
      <c r="X40" s="711"/>
      <c r="Y40" s="711"/>
      <c r="Z40" s="711"/>
      <c r="AA40" s="711"/>
      <c r="AB40" s="711"/>
      <c r="AC40" s="711"/>
      <c r="AD40" s="119">
        <v>2017</v>
      </c>
      <c r="AE40" s="711">
        <v>74694</v>
      </c>
      <c r="AF40" s="711"/>
      <c r="AG40" s="711"/>
      <c r="AH40" s="711"/>
      <c r="AI40" s="711"/>
      <c r="AJ40" s="711"/>
      <c r="AK40" s="711"/>
      <c r="AL40" s="711"/>
      <c r="AM40" s="711">
        <v>858664</v>
      </c>
      <c r="AN40" s="711"/>
      <c r="AO40" s="119">
        <v>933358</v>
      </c>
      <c r="AP40" s="119">
        <v>967547</v>
      </c>
      <c r="AQ40" s="713"/>
      <c r="AR40" s="713"/>
    </row>
    <row r="41" spans="1:44" s="714" customFormat="1" ht="15.75">
      <c r="A41" s="709">
        <v>27</v>
      </c>
      <c r="B41" s="710" t="s">
        <v>2752</v>
      </c>
      <c r="C41" s="711"/>
      <c r="D41" s="711"/>
      <c r="E41" s="711"/>
      <c r="F41" s="711"/>
      <c r="G41" s="711"/>
      <c r="H41" s="711">
        <v>484</v>
      </c>
      <c r="I41" s="712">
        <v>268718</v>
      </c>
      <c r="J41" s="711"/>
      <c r="K41" s="119">
        <v>269202</v>
      </c>
      <c r="L41" s="711">
        <v>101380</v>
      </c>
      <c r="M41" s="711"/>
      <c r="N41" s="711">
        <v>7215</v>
      </c>
      <c r="O41" s="711"/>
      <c r="P41" s="711">
        <v>122136</v>
      </c>
      <c r="Q41" s="711">
        <v>1991</v>
      </c>
      <c r="R41" s="711"/>
      <c r="S41" s="711"/>
      <c r="T41" s="711"/>
      <c r="U41" s="711">
        <v>12785</v>
      </c>
      <c r="V41" s="711"/>
      <c r="W41" s="711"/>
      <c r="X41" s="711"/>
      <c r="Y41" s="711">
        <v>71</v>
      </c>
      <c r="Z41" s="711"/>
      <c r="AA41" s="711"/>
      <c r="AB41" s="711"/>
      <c r="AC41" s="711"/>
      <c r="AD41" s="119">
        <v>245578</v>
      </c>
      <c r="AE41" s="711">
        <v>354549</v>
      </c>
      <c r="AF41" s="711">
        <v>1689</v>
      </c>
      <c r="AG41" s="711"/>
      <c r="AH41" s="711"/>
      <c r="AI41" s="711"/>
      <c r="AJ41" s="711"/>
      <c r="AK41" s="711"/>
      <c r="AL41" s="711"/>
      <c r="AM41" s="711">
        <v>240352</v>
      </c>
      <c r="AN41" s="711"/>
      <c r="AO41" s="119">
        <v>596590</v>
      </c>
      <c r="AP41" s="119">
        <v>1111370</v>
      </c>
      <c r="AQ41" s="713"/>
      <c r="AR41" s="713"/>
    </row>
    <row r="42" spans="1:44" s="714" customFormat="1" ht="15.75">
      <c r="A42" s="709">
        <v>28</v>
      </c>
      <c r="B42" s="710" t="s">
        <v>2753</v>
      </c>
      <c r="C42" s="711"/>
      <c r="D42" s="711"/>
      <c r="E42" s="711"/>
      <c r="F42" s="711"/>
      <c r="G42" s="711"/>
      <c r="H42" s="711">
        <v>2124</v>
      </c>
      <c r="I42" s="712">
        <v>176257</v>
      </c>
      <c r="J42" s="711"/>
      <c r="K42" s="119">
        <v>178381</v>
      </c>
      <c r="L42" s="711">
        <v>66027</v>
      </c>
      <c r="M42" s="711"/>
      <c r="N42" s="711"/>
      <c r="O42" s="711"/>
      <c r="P42" s="711">
        <v>59049</v>
      </c>
      <c r="Q42" s="711">
        <v>16112</v>
      </c>
      <c r="R42" s="711">
        <v>865</v>
      </c>
      <c r="S42" s="711"/>
      <c r="T42" s="711"/>
      <c r="U42" s="711">
        <v>7488</v>
      </c>
      <c r="V42" s="711"/>
      <c r="W42" s="711"/>
      <c r="X42" s="711"/>
      <c r="Y42" s="711"/>
      <c r="Z42" s="711"/>
      <c r="AA42" s="711"/>
      <c r="AB42" s="711"/>
      <c r="AC42" s="711"/>
      <c r="AD42" s="119">
        <v>149541</v>
      </c>
      <c r="AE42" s="711">
        <v>943582</v>
      </c>
      <c r="AF42" s="711">
        <v>1143</v>
      </c>
      <c r="AG42" s="711"/>
      <c r="AH42" s="711"/>
      <c r="AI42" s="711"/>
      <c r="AJ42" s="711"/>
      <c r="AK42" s="711"/>
      <c r="AL42" s="711"/>
      <c r="AM42" s="711">
        <v>136703</v>
      </c>
      <c r="AN42" s="711"/>
      <c r="AO42" s="119">
        <v>1081428</v>
      </c>
      <c r="AP42" s="119">
        <v>1409350</v>
      </c>
      <c r="AQ42" s="713"/>
      <c r="AR42" s="713"/>
    </row>
    <row r="43" spans="1:44" s="714" customFormat="1" ht="15.75">
      <c r="A43" s="709">
        <v>29</v>
      </c>
      <c r="B43" s="710" t="s">
        <v>2754</v>
      </c>
      <c r="C43" s="711"/>
      <c r="D43" s="711"/>
      <c r="E43" s="711"/>
      <c r="F43" s="711"/>
      <c r="G43" s="711"/>
      <c r="H43" s="711">
        <v>659</v>
      </c>
      <c r="I43" s="712">
        <v>1265</v>
      </c>
      <c r="J43" s="711"/>
      <c r="K43" s="119">
        <v>1924</v>
      </c>
      <c r="L43" s="711">
        <v>20417</v>
      </c>
      <c r="M43" s="711"/>
      <c r="N43" s="711">
        <v>22500</v>
      </c>
      <c r="O43" s="711"/>
      <c r="P43" s="711"/>
      <c r="Q43" s="711">
        <v>2196</v>
      </c>
      <c r="R43" s="711">
        <v>1166</v>
      </c>
      <c r="S43" s="711"/>
      <c r="T43" s="711"/>
      <c r="U43" s="711">
        <v>873</v>
      </c>
      <c r="V43" s="711"/>
      <c r="W43" s="711"/>
      <c r="X43" s="711"/>
      <c r="Y43" s="711"/>
      <c r="Z43" s="711"/>
      <c r="AA43" s="711"/>
      <c r="AB43" s="711"/>
      <c r="AC43" s="711"/>
      <c r="AD43" s="119">
        <v>47152</v>
      </c>
      <c r="AE43" s="711">
        <v>235914</v>
      </c>
      <c r="AF43" s="711"/>
      <c r="AG43" s="711">
        <v>17156</v>
      </c>
      <c r="AH43" s="711"/>
      <c r="AI43" s="711"/>
      <c r="AJ43" s="711"/>
      <c r="AK43" s="711"/>
      <c r="AL43" s="711"/>
      <c r="AM43" s="711">
        <v>175351</v>
      </c>
      <c r="AN43" s="711"/>
      <c r="AO43" s="119">
        <v>428421</v>
      </c>
      <c r="AP43" s="119">
        <v>477497</v>
      </c>
      <c r="AQ43" s="713"/>
      <c r="AR43" s="713"/>
    </row>
    <row r="44" spans="1:44" s="714" customFormat="1" ht="15.75">
      <c r="A44" s="709">
        <v>30</v>
      </c>
      <c r="B44" s="710" t="s">
        <v>2755</v>
      </c>
      <c r="C44" s="711">
        <v>0</v>
      </c>
      <c r="D44" s="711">
        <v>0</v>
      </c>
      <c r="E44" s="711">
        <v>0</v>
      </c>
      <c r="F44" s="711">
        <v>0</v>
      </c>
      <c r="G44" s="711"/>
      <c r="H44" s="711">
        <v>50</v>
      </c>
      <c r="I44" s="712">
        <v>24522</v>
      </c>
      <c r="J44" s="711">
        <v>0</v>
      </c>
      <c r="K44" s="119">
        <v>24572</v>
      </c>
      <c r="L44" s="711">
        <v>7117</v>
      </c>
      <c r="M44" s="711"/>
      <c r="N44" s="711"/>
      <c r="O44" s="711"/>
      <c r="P44" s="711"/>
      <c r="Q44" s="711">
        <v>4942</v>
      </c>
      <c r="R44" s="711">
        <v>0</v>
      </c>
      <c r="S44" s="711">
        <v>0</v>
      </c>
      <c r="T44" s="711">
        <v>0</v>
      </c>
      <c r="U44" s="711">
        <v>0</v>
      </c>
      <c r="V44" s="711">
        <v>0</v>
      </c>
      <c r="W44" s="711">
        <v>0</v>
      </c>
      <c r="X44" s="711">
        <v>0</v>
      </c>
      <c r="Y44" s="711"/>
      <c r="Z44" s="711"/>
      <c r="AA44" s="711">
        <v>0</v>
      </c>
      <c r="AB44" s="711">
        <v>0</v>
      </c>
      <c r="AC44" s="711">
        <v>0</v>
      </c>
      <c r="AD44" s="119">
        <v>12059</v>
      </c>
      <c r="AE44" s="711">
        <v>136498</v>
      </c>
      <c r="AF44" s="711"/>
      <c r="AG44" s="711">
        <v>69561</v>
      </c>
      <c r="AH44" s="711"/>
      <c r="AI44" s="711"/>
      <c r="AJ44" s="711"/>
      <c r="AK44" s="711"/>
      <c r="AL44" s="711"/>
      <c r="AM44" s="711">
        <v>4846</v>
      </c>
      <c r="AN44" s="711">
        <v>0</v>
      </c>
      <c r="AO44" s="119">
        <v>210905</v>
      </c>
      <c r="AP44" s="119">
        <v>247536</v>
      </c>
      <c r="AQ44" s="713"/>
      <c r="AR44" s="713"/>
    </row>
    <row r="45" spans="1:44" s="714" customFormat="1" ht="15.75">
      <c r="A45" s="709">
        <v>31</v>
      </c>
      <c r="B45" s="710" t="s">
        <v>2756</v>
      </c>
      <c r="C45" s="711"/>
      <c r="D45" s="711"/>
      <c r="E45" s="711"/>
      <c r="F45" s="711"/>
      <c r="G45" s="711"/>
      <c r="H45" s="711">
        <v>11203</v>
      </c>
      <c r="I45" s="712"/>
      <c r="J45" s="711"/>
      <c r="K45" s="119">
        <v>11203</v>
      </c>
      <c r="L45" s="711">
        <v>2679</v>
      </c>
      <c r="M45" s="711"/>
      <c r="N45" s="711"/>
      <c r="O45" s="711"/>
      <c r="P45" s="711"/>
      <c r="Q45" s="711">
        <v>67</v>
      </c>
      <c r="R45" s="711">
        <v>872</v>
      </c>
      <c r="S45" s="711"/>
      <c r="T45" s="711"/>
      <c r="U45" s="711"/>
      <c r="V45" s="711"/>
      <c r="W45" s="711"/>
      <c r="X45" s="711"/>
      <c r="Y45" s="711"/>
      <c r="Z45" s="711"/>
      <c r="AA45" s="711"/>
      <c r="AB45" s="711"/>
      <c r="AC45" s="711"/>
      <c r="AD45" s="119">
        <v>3618</v>
      </c>
      <c r="AE45" s="711">
        <v>287378</v>
      </c>
      <c r="AF45" s="711"/>
      <c r="AG45" s="711"/>
      <c r="AH45" s="711"/>
      <c r="AI45" s="711"/>
      <c r="AJ45" s="711"/>
      <c r="AK45" s="711"/>
      <c r="AL45" s="711"/>
      <c r="AM45" s="711">
        <v>19904</v>
      </c>
      <c r="AN45" s="711"/>
      <c r="AO45" s="119">
        <v>307282</v>
      </c>
      <c r="AP45" s="119">
        <v>322103</v>
      </c>
      <c r="AQ45" s="713"/>
      <c r="AR45" s="713"/>
    </row>
    <row r="46" spans="1:44" s="714" customFormat="1" ht="15.75">
      <c r="A46" s="709">
        <v>32</v>
      </c>
      <c r="B46" s="710" t="s">
        <v>2757</v>
      </c>
      <c r="C46" s="711"/>
      <c r="D46" s="711"/>
      <c r="E46" s="711"/>
      <c r="F46" s="711"/>
      <c r="G46" s="711"/>
      <c r="H46" s="711">
        <v>14</v>
      </c>
      <c r="I46" s="712">
        <v>39220</v>
      </c>
      <c r="J46" s="711"/>
      <c r="K46" s="119">
        <v>39234</v>
      </c>
      <c r="L46" s="711">
        <v>2610</v>
      </c>
      <c r="M46" s="711"/>
      <c r="N46" s="711"/>
      <c r="O46" s="711"/>
      <c r="P46" s="711"/>
      <c r="Q46" s="711">
        <v>722</v>
      </c>
      <c r="R46" s="711"/>
      <c r="S46" s="711"/>
      <c r="T46" s="711"/>
      <c r="U46" s="711"/>
      <c r="V46" s="711"/>
      <c r="W46" s="711"/>
      <c r="X46" s="711"/>
      <c r="Y46" s="711"/>
      <c r="Z46" s="711"/>
      <c r="AA46" s="711"/>
      <c r="AB46" s="711">
        <v>229</v>
      </c>
      <c r="AC46" s="711"/>
      <c r="AD46" s="119">
        <v>3561</v>
      </c>
      <c r="AE46" s="711">
        <v>499684</v>
      </c>
      <c r="AF46" s="711">
        <v>6855</v>
      </c>
      <c r="AG46" s="711"/>
      <c r="AH46" s="711"/>
      <c r="AI46" s="711">
        <v>453</v>
      </c>
      <c r="AJ46" s="711"/>
      <c r="AK46" s="711"/>
      <c r="AL46" s="711">
        <v>106</v>
      </c>
      <c r="AM46" s="711">
        <v>24151</v>
      </c>
      <c r="AN46" s="711"/>
      <c r="AO46" s="119">
        <v>531249</v>
      </c>
      <c r="AP46" s="119">
        <v>574044</v>
      </c>
      <c r="AQ46" s="713"/>
      <c r="AR46" s="713"/>
    </row>
    <row r="47" spans="1:44" s="714" customFormat="1" ht="15.75">
      <c r="A47" s="709">
        <v>33</v>
      </c>
      <c r="B47" s="710" t="s">
        <v>2758</v>
      </c>
      <c r="C47" s="711"/>
      <c r="D47" s="711"/>
      <c r="E47" s="711"/>
      <c r="F47" s="711"/>
      <c r="G47" s="711"/>
      <c r="H47" s="711">
        <v>12167</v>
      </c>
      <c r="I47" s="712">
        <v>49908</v>
      </c>
      <c r="J47" s="711"/>
      <c r="K47" s="119">
        <v>62075</v>
      </c>
      <c r="L47" s="711">
        <v>39142</v>
      </c>
      <c r="M47" s="711">
        <v>4866</v>
      </c>
      <c r="N47" s="711"/>
      <c r="O47" s="711"/>
      <c r="P47" s="711">
        <v>3575</v>
      </c>
      <c r="Q47" s="711">
        <v>7338</v>
      </c>
      <c r="R47" s="711">
        <v>5232</v>
      </c>
      <c r="S47" s="711"/>
      <c r="T47" s="711"/>
      <c r="U47" s="711">
        <v>139063</v>
      </c>
      <c r="V47" s="711"/>
      <c r="W47" s="711"/>
      <c r="X47" s="711"/>
      <c r="Y47" s="711"/>
      <c r="Z47" s="711"/>
      <c r="AA47" s="711"/>
      <c r="AB47" s="711"/>
      <c r="AC47" s="711"/>
      <c r="AD47" s="119">
        <v>199216</v>
      </c>
      <c r="AE47" s="711">
        <v>241031</v>
      </c>
      <c r="AF47" s="711">
        <v>51</v>
      </c>
      <c r="AG47" s="711"/>
      <c r="AH47" s="711"/>
      <c r="AI47" s="711"/>
      <c r="AJ47" s="711"/>
      <c r="AK47" s="711">
        <v>1052</v>
      </c>
      <c r="AL47" s="711"/>
      <c r="AM47" s="711">
        <v>152865</v>
      </c>
      <c r="AN47" s="711"/>
      <c r="AO47" s="119">
        <v>394999</v>
      </c>
      <c r="AP47" s="119">
        <v>656290</v>
      </c>
      <c r="AQ47" s="713"/>
      <c r="AR47" s="713"/>
    </row>
    <row r="48" spans="1:44" s="714" customFormat="1" ht="15.75">
      <c r="A48" s="709">
        <v>34</v>
      </c>
      <c r="B48" s="710" t="s">
        <v>2759</v>
      </c>
      <c r="C48" s="711"/>
      <c r="D48" s="711"/>
      <c r="E48" s="711"/>
      <c r="F48" s="711"/>
      <c r="G48" s="711"/>
      <c r="H48" s="711"/>
      <c r="I48" s="712"/>
      <c r="J48" s="711"/>
      <c r="K48" s="119">
        <v>0</v>
      </c>
      <c r="L48" s="711">
        <v>5802</v>
      </c>
      <c r="M48" s="711"/>
      <c r="N48" s="711"/>
      <c r="O48" s="711"/>
      <c r="P48" s="711"/>
      <c r="Q48" s="711"/>
      <c r="R48" s="711"/>
      <c r="S48" s="711"/>
      <c r="T48" s="711"/>
      <c r="U48" s="711"/>
      <c r="V48" s="711"/>
      <c r="W48" s="711"/>
      <c r="X48" s="711"/>
      <c r="Y48" s="711"/>
      <c r="Z48" s="711"/>
      <c r="AA48" s="711"/>
      <c r="AB48" s="711"/>
      <c r="AC48" s="711"/>
      <c r="AD48" s="119">
        <v>5802</v>
      </c>
      <c r="AE48" s="711"/>
      <c r="AF48" s="711"/>
      <c r="AG48" s="711"/>
      <c r="AH48" s="711"/>
      <c r="AI48" s="711"/>
      <c r="AJ48" s="711"/>
      <c r="AK48" s="711"/>
      <c r="AL48" s="711"/>
      <c r="AM48" s="711">
        <v>203</v>
      </c>
      <c r="AN48" s="711"/>
      <c r="AO48" s="119">
        <v>203</v>
      </c>
      <c r="AP48" s="119">
        <v>6005</v>
      </c>
      <c r="AQ48" s="713"/>
      <c r="AR48" s="713"/>
    </row>
    <row r="49" spans="1:44" s="714" customFormat="1" ht="31.5">
      <c r="A49" s="709">
        <v>35</v>
      </c>
      <c r="B49" s="710" t="s">
        <v>2760</v>
      </c>
      <c r="C49" s="711"/>
      <c r="D49" s="711"/>
      <c r="E49" s="711"/>
      <c r="F49" s="711"/>
      <c r="G49" s="711"/>
      <c r="H49" s="711">
        <v>46025</v>
      </c>
      <c r="I49" s="712">
        <v>23174</v>
      </c>
      <c r="J49" s="711"/>
      <c r="K49" s="119">
        <v>69199</v>
      </c>
      <c r="L49" s="711"/>
      <c r="M49" s="711"/>
      <c r="N49" s="711"/>
      <c r="O49" s="711"/>
      <c r="P49" s="711">
        <v>15307</v>
      </c>
      <c r="Q49" s="711">
        <v>385164</v>
      </c>
      <c r="R49" s="711"/>
      <c r="S49" s="711"/>
      <c r="T49" s="711"/>
      <c r="U49" s="711">
        <v>15799</v>
      </c>
      <c r="V49" s="711"/>
      <c r="W49" s="711"/>
      <c r="X49" s="711"/>
      <c r="Y49" s="711">
        <v>4130277</v>
      </c>
      <c r="Z49" s="711"/>
      <c r="AA49" s="711"/>
      <c r="AB49" s="711"/>
      <c r="AC49" s="711"/>
      <c r="AD49" s="119">
        <v>4546547</v>
      </c>
      <c r="AE49" s="711"/>
      <c r="AF49" s="711"/>
      <c r="AG49" s="711"/>
      <c r="AH49" s="711"/>
      <c r="AI49" s="711"/>
      <c r="AJ49" s="711"/>
      <c r="AK49" s="711"/>
      <c r="AL49" s="711"/>
      <c r="AM49" s="711"/>
      <c r="AN49" s="711"/>
      <c r="AO49" s="119">
        <v>0</v>
      </c>
      <c r="AP49" s="119">
        <v>4615746</v>
      </c>
      <c r="AQ49" s="713"/>
      <c r="AR49" s="713"/>
    </row>
    <row r="50" spans="1:44" s="714" customFormat="1" ht="47.25">
      <c r="A50" s="709">
        <v>36</v>
      </c>
      <c r="B50" s="710" t="s">
        <v>2761</v>
      </c>
      <c r="C50" s="711"/>
      <c r="D50" s="711"/>
      <c r="E50" s="711"/>
      <c r="F50" s="711"/>
      <c r="G50" s="711"/>
      <c r="H50" s="711"/>
      <c r="I50" s="712"/>
      <c r="J50" s="711"/>
      <c r="K50" s="119">
        <v>0</v>
      </c>
      <c r="L50" s="711"/>
      <c r="M50" s="711">
        <v>3893</v>
      </c>
      <c r="N50" s="711"/>
      <c r="O50" s="711"/>
      <c r="P50" s="711"/>
      <c r="Q50" s="711">
        <v>170</v>
      </c>
      <c r="R50" s="711"/>
      <c r="S50" s="711"/>
      <c r="T50" s="711"/>
      <c r="U50" s="711"/>
      <c r="V50" s="711"/>
      <c r="W50" s="711"/>
      <c r="X50" s="711"/>
      <c r="Y50" s="711"/>
      <c r="Z50" s="711"/>
      <c r="AA50" s="711"/>
      <c r="AB50" s="711"/>
      <c r="AC50" s="711"/>
      <c r="AD50" s="119">
        <v>4063</v>
      </c>
      <c r="AE50" s="711"/>
      <c r="AF50" s="711"/>
      <c r="AG50" s="711"/>
      <c r="AH50" s="711"/>
      <c r="AI50" s="711"/>
      <c r="AJ50" s="711"/>
      <c r="AK50" s="711"/>
      <c r="AL50" s="711"/>
      <c r="AM50" s="711">
        <v>40016</v>
      </c>
      <c r="AN50" s="711"/>
      <c r="AO50" s="119">
        <v>40016</v>
      </c>
      <c r="AP50" s="119">
        <v>44079</v>
      </c>
      <c r="AQ50" s="713"/>
      <c r="AR50" s="713"/>
    </row>
    <row r="51" spans="1:44" s="714" customFormat="1" ht="47.25">
      <c r="A51" s="709">
        <v>37</v>
      </c>
      <c r="B51" s="710" t="s">
        <v>2762</v>
      </c>
      <c r="C51" s="711">
        <v>69395</v>
      </c>
      <c r="D51" s="711">
        <v>9698</v>
      </c>
      <c r="E51" s="711"/>
      <c r="F51" s="711">
        <v>9698</v>
      </c>
      <c r="G51" s="711"/>
      <c r="H51" s="711">
        <v>16857</v>
      </c>
      <c r="I51" s="712"/>
      <c r="J51" s="711"/>
      <c r="K51" s="119">
        <v>95950</v>
      </c>
      <c r="L51" s="711"/>
      <c r="M51" s="711"/>
      <c r="N51" s="711"/>
      <c r="O51" s="711"/>
      <c r="P51" s="711"/>
      <c r="Q51" s="711"/>
      <c r="R51" s="711"/>
      <c r="S51" s="711"/>
      <c r="T51" s="711"/>
      <c r="U51" s="711"/>
      <c r="V51" s="711"/>
      <c r="W51" s="711"/>
      <c r="X51" s="711"/>
      <c r="Y51" s="711"/>
      <c r="Z51" s="711"/>
      <c r="AA51" s="711"/>
      <c r="AB51" s="711"/>
      <c r="AC51" s="711"/>
      <c r="AD51" s="119">
        <v>0</v>
      </c>
      <c r="AE51" s="711"/>
      <c r="AF51" s="711"/>
      <c r="AG51" s="711"/>
      <c r="AH51" s="711"/>
      <c r="AI51" s="711"/>
      <c r="AJ51" s="711"/>
      <c r="AK51" s="711"/>
      <c r="AL51" s="711"/>
      <c r="AM51" s="711"/>
      <c r="AN51" s="711"/>
      <c r="AO51" s="119">
        <v>0</v>
      </c>
      <c r="AP51" s="119">
        <v>95950</v>
      </c>
      <c r="AQ51" s="713"/>
      <c r="AR51" s="713"/>
    </row>
    <row r="52" spans="1:44" s="714" customFormat="1" ht="78.75">
      <c r="A52" s="709">
        <v>38</v>
      </c>
      <c r="B52" s="710" t="s">
        <v>2763</v>
      </c>
      <c r="C52" s="711"/>
      <c r="D52" s="711"/>
      <c r="E52" s="711"/>
      <c r="F52" s="711"/>
      <c r="G52" s="711"/>
      <c r="H52" s="711">
        <v>772</v>
      </c>
      <c r="I52" s="712">
        <v>110894</v>
      </c>
      <c r="J52" s="711"/>
      <c r="K52" s="119">
        <v>111666</v>
      </c>
      <c r="L52" s="711">
        <v>52586</v>
      </c>
      <c r="M52" s="711"/>
      <c r="N52" s="711">
        <v>53577</v>
      </c>
      <c r="O52" s="711"/>
      <c r="P52" s="711">
        <v>3507</v>
      </c>
      <c r="Q52" s="711">
        <v>38894</v>
      </c>
      <c r="R52" s="711"/>
      <c r="S52" s="711"/>
      <c r="T52" s="711"/>
      <c r="U52" s="711">
        <v>960</v>
      </c>
      <c r="V52" s="711">
        <v>189166</v>
      </c>
      <c r="W52" s="711"/>
      <c r="X52" s="711"/>
      <c r="Y52" s="711"/>
      <c r="Z52" s="711"/>
      <c r="AA52" s="711"/>
      <c r="AB52" s="711"/>
      <c r="AC52" s="711"/>
      <c r="AD52" s="119">
        <v>338690</v>
      </c>
      <c r="AE52" s="711">
        <v>15601</v>
      </c>
      <c r="AF52" s="711">
        <v>3024</v>
      </c>
      <c r="AG52" s="711"/>
      <c r="AH52" s="711"/>
      <c r="AI52" s="711"/>
      <c r="AJ52" s="711"/>
      <c r="AK52" s="711"/>
      <c r="AL52" s="711"/>
      <c r="AM52" s="711">
        <v>97243</v>
      </c>
      <c r="AN52" s="711"/>
      <c r="AO52" s="119">
        <v>115868</v>
      </c>
      <c r="AP52" s="119">
        <v>566224</v>
      </c>
      <c r="AQ52" s="713"/>
      <c r="AR52" s="713"/>
    </row>
    <row r="53" spans="1:44" ht="18.75">
      <c r="A53" s="115"/>
      <c r="B53" s="115"/>
      <c r="C53" s="115"/>
      <c r="D53" s="115"/>
      <c r="E53" s="115"/>
      <c r="F53" s="115"/>
      <c r="G53" s="115"/>
      <c r="H53" s="115"/>
      <c r="I53" s="719">
        <f>SUM(I15:I52)</f>
        <v>9001196</v>
      </c>
      <c r="J53" s="115"/>
      <c r="K53" s="702"/>
      <c r="L53" s="115"/>
      <c r="M53" s="115"/>
      <c r="N53" s="115"/>
      <c r="O53" s="115"/>
      <c r="P53" s="115"/>
      <c r="Q53" s="115"/>
      <c r="R53" s="115"/>
      <c r="S53" s="115"/>
      <c r="T53" s="115"/>
      <c r="U53" s="115"/>
      <c r="V53" s="115"/>
      <c r="W53" s="115"/>
      <c r="X53" s="115"/>
      <c r="Y53" s="115"/>
      <c r="Z53" s="115"/>
      <c r="AA53" s="115"/>
      <c r="AB53" s="115"/>
      <c r="AC53" s="115"/>
      <c r="AD53" s="702"/>
      <c r="AE53" s="115"/>
      <c r="AF53" s="115"/>
      <c r="AG53" s="115"/>
      <c r="AH53" s="115"/>
      <c r="AI53" s="115"/>
      <c r="AJ53" s="115"/>
      <c r="AK53" s="115"/>
      <c r="AL53" s="120"/>
      <c r="AM53" s="120"/>
      <c r="AN53" s="120"/>
      <c r="AO53" s="715"/>
      <c r="AP53" s="715"/>
      <c r="AQ53" s="115"/>
      <c r="AR53" s="115"/>
    </row>
    <row r="54" spans="1:44">
      <c r="A54" s="1546" t="s">
        <v>2140</v>
      </c>
      <c r="B54" s="1547"/>
      <c r="C54" s="1547"/>
      <c r="D54" s="1547"/>
      <c r="E54" s="1547"/>
      <c r="F54" s="1547"/>
      <c r="G54" s="115"/>
      <c r="H54" s="115"/>
      <c r="I54" s="716"/>
      <c r="J54" s="115"/>
      <c r="K54" s="702"/>
      <c r="L54" s="115"/>
      <c r="M54" s="115"/>
      <c r="N54" s="115"/>
      <c r="O54" s="115"/>
      <c r="P54" s="115"/>
      <c r="Q54" s="115"/>
      <c r="R54" s="115"/>
      <c r="S54" s="115"/>
      <c r="T54" s="115"/>
      <c r="U54" s="115"/>
      <c r="V54" s="115"/>
      <c r="W54" s="115"/>
      <c r="X54" s="115"/>
      <c r="Y54" s="115"/>
      <c r="Z54" s="115"/>
      <c r="AA54" s="115"/>
      <c r="AB54" s="115"/>
      <c r="AC54" s="115"/>
      <c r="AD54" s="702"/>
      <c r="AE54" s="115"/>
      <c r="AF54" s="115"/>
      <c r="AG54" s="115"/>
      <c r="AH54" s="115"/>
      <c r="AI54" s="115"/>
      <c r="AJ54" s="115"/>
      <c r="AK54" s="115"/>
      <c r="AL54" s="120"/>
      <c r="AM54" s="120"/>
      <c r="AN54" s="120"/>
      <c r="AO54" s="715"/>
      <c r="AP54" s="715"/>
      <c r="AQ54" s="115"/>
      <c r="AR54" s="115"/>
    </row>
    <row r="55" spans="1:44">
      <c r="I55" s="116"/>
    </row>
    <row r="56" spans="1:44">
      <c r="I56" s="116"/>
    </row>
    <row r="57" spans="1:44">
      <c r="I57" s="116"/>
    </row>
    <row r="58" spans="1:44">
      <c r="I58" s="116"/>
    </row>
    <row r="59" spans="1:44">
      <c r="I59" s="116"/>
    </row>
    <row r="60" spans="1:44">
      <c r="I60" s="116">
        <v>9001196</v>
      </c>
    </row>
    <row r="61" spans="1:44">
      <c r="I61" s="116"/>
    </row>
    <row r="62" spans="1:44">
      <c r="I62" s="116"/>
    </row>
    <row r="63" spans="1:44">
      <c r="I63" s="116"/>
    </row>
    <row r="64" spans="1:44">
      <c r="I64" s="116"/>
    </row>
    <row r="65" spans="9:9">
      <c r="I65" s="116"/>
    </row>
    <row r="66" spans="9:9">
      <c r="I66" s="116"/>
    </row>
    <row r="67" spans="9:9">
      <c r="I67" s="116"/>
    </row>
    <row r="68" spans="9:9">
      <c r="I68" s="116"/>
    </row>
    <row r="69" spans="9:9">
      <c r="I69" s="116"/>
    </row>
    <row r="70" spans="9:9">
      <c r="I70" s="116"/>
    </row>
    <row r="71" spans="9:9">
      <c r="I71" s="116"/>
    </row>
    <row r="72" spans="9:9">
      <c r="I72" s="116"/>
    </row>
    <row r="73" spans="9:9">
      <c r="I73" s="116"/>
    </row>
    <row r="74" spans="9:9">
      <c r="I74" s="116"/>
    </row>
    <row r="75" spans="9:9">
      <c r="I75" s="116"/>
    </row>
    <row r="76" spans="9:9">
      <c r="I76" s="116"/>
    </row>
    <row r="77" spans="9:9">
      <c r="I77" s="116"/>
    </row>
    <row r="78" spans="9:9">
      <c r="I78" s="116"/>
    </row>
    <row r="79" spans="9:9">
      <c r="I79" s="116"/>
    </row>
    <row r="80" spans="9:9">
      <c r="I80" s="116"/>
    </row>
    <row r="81" spans="9:9">
      <c r="I81" s="116"/>
    </row>
    <row r="82" spans="9:9">
      <c r="I82" s="116"/>
    </row>
    <row r="83" spans="9:9">
      <c r="I83" s="116"/>
    </row>
    <row r="84" spans="9:9">
      <c r="I84" s="116"/>
    </row>
    <row r="85" spans="9:9">
      <c r="I85" s="116"/>
    </row>
    <row r="86" spans="9:9">
      <c r="I86" s="116"/>
    </row>
    <row r="87" spans="9:9">
      <c r="I87" s="116"/>
    </row>
    <row r="88" spans="9:9">
      <c r="I88" s="116"/>
    </row>
    <row r="89" spans="9:9">
      <c r="I89" s="116"/>
    </row>
    <row r="90" spans="9:9">
      <c r="I90" s="116"/>
    </row>
    <row r="91" spans="9:9">
      <c r="I91" s="116"/>
    </row>
    <row r="92" spans="9:9">
      <c r="I92" s="116"/>
    </row>
    <row r="93" spans="9:9">
      <c r="I93" s="116"/>
    </row>
    <row r="94" spans="9:9">
      <c r="I94" s="116"/>
    </row>
    <row r="95" spans="9:9">
      <c r="I95" s="116"/>
    </row>
    <row r="96" spans="9:9">
      <c r="I96" s="116"/>
    </row>
    <row r="97" spans="9:9">
      <c r="I97" s="116"/>
    </row>
    <row r="98" spans="9:9">
      <c r="I98" s="116"/>
    </row>
    <row r="99" spans="9:9">
      <c r="I99" s="116"/>
    </row>
    <row r="100" spans="9:9">
      <c r="I100" s="116"/>
    </row>
    <row r="101" spans="9:9">
      <c r="I101" s="116"/>
    </row>
    <row r="102" spans="9:9">
      <c r="I102" s="116"/>
    </row>
    <row r="103" spans="9:9">
      <c r="I103" s="116"/>
    </row>
    <row r="104" spans="9:9">
      <c r="I104" s="116"/>
    </row>
    <row r="105" spans="9:9">
      <c r="I105" s="116"/>
    </row>
    <row r="106" spans="9:9">
      <c r="I106" s="116"/>
    </row>
    <row r="107" spans="9:9">
      <c r="I107" s="116"/>
    </row>
    <row r="108" spans="9:9">
      <c r="I108" s="116"/>
    </row>
    <row r="109" spans="9:9">
      <c r="I109" s="116"/>
    </row>
    <row r="110" spans="9:9">
      <c r="I110" s="116"/>
    </row>
    <row r="111" spans="9:9">
      <c r="I111" s="116"/>
    </row>
    <row r="112" spans="9:9">
      <c r="I112" s="116"/>
    </row>
    <row r="113" spans="9:9">
      <c r="I113" s="116"/>
    </row>
    <row r="114" spans="9:9">
      <c r="I114" s="116"/>
    </row>
    <row r="115" spans="9:9">
      <c r="I115" s="116"/>
    </row>
    <row r="116" spans="9:9">
      <c r="I116" s="116"/>
    </row>
    <row r="117" spans="9:9">
      <c r="I117" s="116"/>
    </row>
    <row r="118" spans="9:9">
      <c r="I118" s="116"/>
    </row>
    <row r="119" spans="9:9">
      <c r="I119" s="116"/>
    </row>
    <row r="120" spans="9:9">
      <c r="I120" s="116"/>
    </row>
    <row r="121" spans="9:9">
      <c r="I121" s="116"/>
    </row>
    <row r="122" spans="9:9">
      <c r="I122" s="116"/>
    </row>
    <row r="123" spans="9:9">
      <c r="I123" s="116"/>
    </row>
    <row r="124" spans="9:9">
      <c r="I124" s="116"/>
    </row>
    <row r="125" spans="9:9">
      <c r="I125" s="116"/>
    </row>
    <row r="126" spans="9:9">
      <c r="I126" s="116"/>
    </row>
    <row r="127" spans="9:9">
      <c r="I127" s="116"/>
    </row>
    <row r="128" spans="9:9">
      <c r="I128" s="116"/>
    </row>
    <row r="129" spans="9:9">
      <c r="I129" s="116"/>
    </row>
    <row r="130" spans="9:9">
      <c r="I130" s="116"/>
    </row>
    <row r="131" spans="9:9">
      <c r="I131" s="116"/>
    </row>
    <row r="132" spans="9:9">
      <c r="I132" s="116"/>
    </row>
    <row r="133" spans="9:9">
      <c r="I133" s="116"/>
    </row>
    <row r="134" spans="9:9">
      <c r="I134" s="116"/>
    </row>
    <row r="135" spans="9:9">
      <c r="I135" s="116"/>
    </row>
    <row r="136" spans="9:9">
      <c r="I136" s="116"/>
    </row>
    <row r="137" spans="9:9">
      <c r="I137" s="116"/>
    </row>
    <row r="138" spans="9:9">
      <c r="I138" s="116"/>
    </row>
    <row r="139" spans="9:9">
      <c r="I139" s="116"/>
    </row>
    <row r="140" spans="9:9">
      <c r="I140" s="116"/>
    </row>
    <row r="141" spans="9:9">
      <c r="I141" s="116"/>
    </row>
    <row r="142" spans="9:9">
      <c r="I142" s="116"/>
    </row>
    <row r="143" spans="9:9">
      <c r="I143" s="116"/>
    </row>
    <row r="144" spans="9:9">
      <c r="I144" s="116"/>
    </row>
    <row r="145" spans="9:9">
      <c r="I145" s="116"/>
    </row>
    <row r="146" spans="9:9">
      <c r="I146" s="116"/>
    </row>
    <row r="147" spans="9:9">
      <c r="I147" s="116"/>
    </row>
    <row r="148" spans="9:9">
      <c r="I148" s="116"/>
    </row>
    <row r="149" spans="9:9">
      <c r="I149" s="116"/>
    </row>
    <row r="150" spans="9:9">
      <c r="I150" s="116"/>
    </row>
    <row r="151" spans="9:9">
      <c r="I151" s="116"/>
    </row>
    <row r="152" spans="9:9">
      <c r="I152" s="116"/>
    </row>
    <row r="153" spans="9:9">
      <c r="I153" s="116"/>
    </row>
    <row r="154" spans="9:9">
      <c r="I154" s="116"/>
    </row>
    <row r="155" spans="9:9">
      <c r="I155" s="116"/>
    </row>
    <row r="156" spans="9:9">
      <c r="I156" s="116"/>
    </row>
    <row r="157" spans="9:9">
      <c r="I157" s="116"/>
    </row>
    <row r="158" spans="9:9">
      <c r="I158" s="116"/>
    </row>
    <row r="159" spans="9:9">
      <c r="I159" s="116"/>
    </row>
    <row r="160" spans="9:9">
      <c r="I160" s="116"/>
    </row>
    <row r="161" spans="9:9">
      <c r="I161" s="116"/>
    </row>
    <row r="162" spans="9:9">
      <c r="I162" s="116"/>
    </row>
    <row r="163" spans="9:9">
      <c r="I163" s="116"/>
    </row>
    <row r="164" spans="9:9">
      <c r="I164" s="116"/>
    </row>
    <row r="165" spans="9:9">
      <c r="I165" s="116"/>
    </row>
    <row r="166" spans="9:9">
      <c r="I166" s="116"/>
    </row>
    <row r="167" spans="9:9">
      <c r="I167" s="116"/>
    </row>
    <row r="168" spans="9:9">
      <c r="I168" s="116"/>
    </row>
    <row r="169" spans="9:9">
      <c r="I169" s="116"/>
    </row>
    <row r="170" spans="9:9">
      <c r="I170" s="116"/>
    </row>
    <row r="171" spans="9:9">
      <c r="I171" s="116"/>
    </row>
    <row r="172" spans="9:9">
      <c r="I172" s="116"/>
    </row>
    <row r="173" spans="9:9">
      <c r="I173" s="116"/>
    </row>
    <row r="174" spans="9:9">
      <c r="I174" s="116"/>
    </row>
    <row r="175" spans="9:9">
      <c r="I175" s="116"/>
    </row>
    <row r="176" spans="9:9">
      <c r="I176" s="116"/>
    </row>
    <row r="177" spans="9:9">
      <c r="I177" s="116"/>
    </row>
    <row r="178" spans="9:9">
      <c r="I178" s="116"/>
    </row>
    <row r="179" spans="9:9">
      <c r="I179" s="116"/>
    </row>
    <row r="180" spans="9:9">
      <c r="I180" s="116"/>
    </row>
    <row r="181" spans="9:9">
      <c r="I181" s="116"/>
    </row>
    <row r="182" spans="9:9">
      <c r="I182" s="116"/>
    </row>
    <row r="183" spans="9:9">
      <c r="I183" s="116"/>
    </row>
    <row r="184" spans="9:9">
      <c r="I184" s="116"/>
    </row>
    <row r="185" spans="9:9">
      <c r="I185" s="116"/>
    </row>
    <row r="186" spans="9:9">
      <c r="I186" s="116"/>
    </row>
    <row r="187" spans="9:9">
      <c r="I187" s="116"/>
    </row>
    <row r="188" spans="9:9">
      <c r="I188" s="116"/>
    </row>
    <row r="189" spans="9:9">
      <c r="I189" s="116"/>
    </row>
    <row r="190" spans="9:9">
      <c r="I190" s="116"/>
    </row>
    <row r="191" spans="9:9">
      <c r="I191" s="116"/>
    </row>
    <row r="192" spans="9:9">
      <c r="I192" s="116"/>
    </row>
    <row r="193" spans="9:9">
      <c r="I193" s="116"/>
    </row>
    <row r="194" spans="9:9">
      <c r="I194" s="116"/>
    </row>
    <row r="195" spans="9:9">
      <c r="I195" s="116"/>
    </row>
    <row r="196" spans="9:9">
      <c r="I196" s="116"/>
    </row>
    <row r="197" spans="9:9">
      <c r="I197" s="116"/>
    </row>
    <row r="198" spans="9:9">
      <c r="I198" s="116"/>
    </row>
    <row r="199" spans="9:9">
      <c r="I199" s="116"/>
    </row>
    <row r="200" spans="9:9">
      <c r="I200" s="116"/>
    </row>
    <row r="201" spans="9:9">
      <c r="I201" s="116"/>
    </row>
    <row r="202" spans="9:9">
      <c r="I202" s="116"/>
    </row>
    <row r="203" spans="9:9">
      <c r="I203" s="116"/>
    </row>
    <row r="204" spans="9:9">
      <c r="I204" s="116"/>
    </row>
    <row r="205" spans="9:9">
      <c r="I205" s="116"/>
    </row>
    <row r="206" spans="9:9">
      <c r="I206" s="116"/>
    </row>
    <row r="207" spans="9:9">
      <c r="I207" s="116"/>
    </row>
    <row r="208" spans="9:9">
      <c r="I208" s="116"/>
    </row>
    <row r="209" spans="9:9">
      <c r="I209" s="116"/>
    </row>
    <row r="210" spans="9:9">
      <c r="I210" s="116"/>
    </row>
    <row r="211" spans="9:9">
      <c r="I211" s="116"/>
    </row>
    <row r="212" spans="9:9">
      <c r="I212" s="116"/>
    </row>
    <row r="213" spans="9:9">
      <c r="I213" s="116"/>
    </row>
    <row r="214" spans="9:9">
      <c r="I214" s="116"/>
    </row>
    <row r="215" spans="9:9">
      <c r="I215" s="116"/>
    </row>
    <row r="216" spans="9:9">
      <c r="I216" s="116"/>
    </row>
    <row r="217" spans="9:9">
      <c r="I217" s="116"/>
    </row>
    <row r="218" spans="9:9">
      <c r="I218" s="116"/>
    </row>
    <row r="219" spans="9:9">
      <c r="I219" s="116"/>
    </row>
    <row r="220" spans="9:9">
      <c r="I220" s="116"/>
    </row>
    <row r="221" spans="9:9">
      <c r="I221" s="116"/>
    </row>
    <row r="222" spans="9:9">
      <c r="I222" s="116"/>
    </row>
    <row r="223" spans="9:9">
      <c r="I223" s="116"/>
    </row>
    <row r="224" spans="9:9">
      <c r="I224" s="116"/>
    </row>
    <row r="225" spans="9:9">
      <c r="I225" s="116"/>
    </row>
    <row r="226" spans="9:9">
      <c r="I226" s="116"/>
    </row>
    <row r="227" spans="9:9">
      <c r="I227" s="116"/>
    </row>
    <row r="228" spans="9:9">
      <c r="I228" s="116"/>
    </row>
    <row r="229" spans="9:9">
      <c r="I229" s="116"/>
    </row>
    <row r="230" spans="9:9">
      <c r="I230" s="116"/>
    </row>
    <row r="231" spans="9:9">
      <c r="I231" s="116"/>
    </row>
    <row r="232" spans="9:9">
      <c r="I232" s="116"/>
    </row>
    <row r="233" spans="9:9">
      <c r="I233" s="116"/>
    </row>
    <row r="234" spans="9:9">
      <c r="I234" s="116"/>
    </row>
    <row r="235" spans="9:9">
      <c r="I235" s="116"/>
    </row>
    <row r="236" spans="9:9">
      <c r="I236" s="116"/>
    </row>
    <row r="237" spans="9:9">
      <c r="I237" s="116"/>
    </row>
    <row r="238" spans="9:9">
      <c r="I238" s="116"/>
    </row>
    <row r="239" spans="9:9">
      <c r="I239" s="116"/>
    </row>
    <row r="240" spans="9:9">
      <c r="I240" s="116"/>
    </row>
    <row r="241" spans="9:9">
      <c r="I241" s="116"/>
    </row>
    <row r="242" spans="9:9">
      <c r="I242" s="116"/>
    </row>
    <row r="243" spans="9:9">
      <c r="I243" s="116"/>
    </row>
    <row r="244" spans="9:9">
      <c r="I244" s="116"/>
    </row>
    <row r="245" spans="9:9">
      <c r="I245" s="116"/>
    </row>
    <row r="246" spans="9:9">
      <c r="I246" s="116"/>
    </row>
    <row r="247" spans="9:9">
      <c r="I247" s="116"/>
    </row>
    <row r="248" spans="9:9">
      <c r="I248" s="116"/>
    </row>
    <row r="249" spans="9:9">
      <c r="I249" s="116"/>
    </row>
    <row r="250" spans="9:9">
      <c r="I250" s="116"/>
    </row>
    <row r="251" spans="9:9">
      <c r="I251" s="116"/>
    </row>
    <row r="252" spans="9:9">
      <c r="I252" s="116"/>
    </row>
    <row r="253" spans="9:9">
      <c r="I253" s="116"/>
    </row>
    <row r="254" spans="9:9">
      <c r="I254" s="116"/>
    </row>
    <row r="255" spans="9:9">
      <c r="I255" s="116"/>
    </row>
    <row r="256" spans="9:9">
      <c r="I256" s="116"/>
    </row>
    <row r="257" spans="9:9">
      <c r="I257" s="116"/>
    </row>
    <row r="258" spans="9:9">
      <c r="I258" s="116"/>
    </row>
    <row r="259" spans="9:9">
      <c r="I259" s="116"/>
    </row>
    <row r="260" spans="9:9">
      <c r="I260" s="116"/>
    </row>
    <row r="261" spans="9:9">
      <c r="I261" s="116"/>
    </row>
    <row r="262" spans="9:9">
      <c r="I262" s="116"/>
    </row>
    <row r="263" spans="9:9">
      <c r="I263" s="116"/>
    </row>
    <row r="264" spans="9:9">
      <c r="I264" s="116"/>
    </row>
    <row r="265" spans="9:9">
      <c r="I265" s="116"/>
    </row>
    <row r="266" spans="9:9">
      <c r="I266" s="116"/>
    </row>
    <row r="267" spans="9:9">
      <c r="I267" s="116"/>
    </row>
    <row r="268" spans="9:9">
      <c r="I268" s="116"/>
    </row>
    <row r="269" spans="9:9">
      <c r="I269" s="116"/>
    </row>
    <row r="270" spans="9:9">
      <c r="I270" s="116"/>
    </row>
    <row r="271" spans="9:9">
      <c r="I271" s="116"/>
    </row>
    <row r="272" spans="9:9">
      <c r="I272" s="116"/>
    </row>
    <row r="273" spans="9:9">
      <c r="I273" s="116"/>
    </row>
    <row r="274" spans="9:9">
      <c r="I274" s="116"/>
    </row>
    <row r="275" spans="9:9">
      <c r="I275" s="116"/>
    </row>
    <row r="276" spans="9:9">
      <c r="I276" s="116"/>
    </row>
    <row r="277" spans="9:9">
      <c r="I277" s="116"/>
    </row>
    <row r="278" spans="9:9">
      <c r="I278" s="116"/>
    </row>
    <row r="279" spans="9:9">
      <c r="I279" s="116"/>
    </row>
    <row r="280" spans="9:9">
      <c r="I280" s="116"/>
    </row>
    <row r="281" spans="9:9">
      <c r="I281" s="116"/>
    </row>
    <row r="282" spans="9:9">
      <c r="I282" s="116"/>
    </row>
    <row r="283" spans="9:9">
      <c r="I283" s="116"/>
    </row>
    <row r="284" spans="9:9">
      <c r="I284" s="116"/>
    </row>
    <row r="285" spans="9:9">
      <c r="I285" s="116"/>
    </row>
    <row r="286" spans="9:9">
      <c r="I286" s="116"/>
    </row>
    <row r="287" spans="9:9">
      <c r="I287" s="116"/>
    </row>
    <row r="288" spans="9:9">
      <c r="I288" s="116"/>
    </row>
    <row r="289" spans="9:9">
      <c r="I289" s="116"/>
    </row>
    <row r="290" spans="9:9">
      <c r="I290" s="116"/>
    </row>
    <row r="291" spans="9:9">
      <c r="I291" s="116"/>
    </row>
    <row r="292" spans="9:9">
      <c r="I292" s="116"/>
    </row>
    <row r="293" spans="9:9">
      <c r="I293" s="116"/>
    </row>
    <row r="294" spans="9:9">
      <c r="I294" s="116"/>
    </row>
    <row r="295" spans="9:9">
      <c r="I295" s="116"/>
    </row>
    <row r="296" spans="9:9">
      <c r="I296" s="116"/>
    </row>
    <row r="297" spans="9:9">
      <c r="I297" s="116"/>
    </row>
    <row r="298" spans="9:9">
      <c r="I298" s="116"/>
    </row>
    <row r="299" spans="9:9">
      <c r="I299" s="116"/>
    </row>
    <row r="300" spans="9:9">
      <c r="I300" s="116"/>
    </row>
    <row r="301" spans="9:9">
      <c r="I301" s="116"/>
    </row>
    <row r="302" spans="9:9">
      <c r="I302" s="116"/>
    </row>
    <row r="303" spans="9:9">
      <c r="I303" s="116"/>
    </row>
    <row r="304" spans="9:9">
      <c r="I304" s="116"/>
    </row>
    <row r="305" spans="9:9">
      <c r="I305" s="116"/>
    </row>
    <row r="306" spans="9:9">
      <c r="I306" s="116"/>
    </row>
    <row r="307" spans="9:9">
      <c r="I307" s="116"/>
    </row>
    <row r="308" spans="9:9">
      <c r="I308" s="116"/>
    </row>
    <row r="309" spans="9:9">
      <c r="I309" s="116"/>
    </row>
    <row r="310" spans="9:9">
      <c r="I310" s="116"/>
    </row>
    <row r="311" spans="9:9">
      <c r="I311" s="116"/>
    </row>
    <row r="312" spans="9:9">
      <c r="I312" s="116"/>
    </row>
    <row r="313" spans="9:9">
      <c r="I313" s="116"/>
    </row>
    <row r="314" spans="9:9">
      <c r="I314" s="116"/>
    </row>
    <row r="315" spans="9:9">
      <c r="I315" s="116"/>
    </row>
    <row r="316" spans="9:9">
      <c r="I316" s="116"/>
    </row>
    <row r="317" spans="9:9">
      <c r="I317" s="116"/>
    </row>
    <row r="318" spans="9:9">
      <c r="I318" s="116"/>
    </row>
    <row r="319" spans="9:9">
      <c r="I319" s="116"/>
    </row>
    <row r="320" spans="9:9">
      <c r="I320" s="116"/>
    </row>
    <row r="321" spans="9:9">
      <c r="I321" s="116"/>
    </row>
    <row r="322" spans="9:9">
      <c r="I322" s="116"/>
    </row>
    <row r="323" spans="9:9">
      <c r="I323" s="116"/>
    </row>
    <row r="324" spans="9:9">
      <c r="I324" s="116"/>
    </row>
    <row r="325" spans="9:9">
      <c r="I325" s="116"/>
    </row>
    <row r="326" spans="9:9">
      <c r="I326" s="116"/>
    </row>
    <row r="327" spans="9:9">
      <c r="I327" s="116"/>
    </row>
    <row r="328" spans="9:9">
      <c r="I328" s="116"/>
    </row>
    <row r="329" spans="9:9">
      <c r="I329" s="116"/>
    </row>
    <row r="330" spans="9:9">
      <c r="I330" s="116"/>
    </row>
    <row r="331" spans="9:9">
      <c r="I331" s="116"/>
    </row>
    <row r="332" spans="9:9">
      <c r="I332" s="116"/>
    </row>
    <row r="333" spans="9:9">
      <c r="I333" s="116"/>
    </row>
    <row r="334" spans="9:9">
      <c r="I334" s="116"/>
    </row>
    <row r="335" spans="9:9">
      <c r="I335" s="116"/>
    </row>
    <row r="336" spans="9:9">
      <c r="I336" s="116"/>
    </row>
    <row r="337" spans="9:9">
      <c r="I337" s="116"/>
    </row>
    <row r="338" spans="9:9">
      <c r="I338" s="116"/>
    </row>
    <row r="339" spans="9:9">
      <c r="I339" s="116"/>
    </row>
    <row r="340" spans="9:9">
      <c r="I340" s="116"/>
    </row>
    <row r="341" spans="9:9">
      <c r="I341" s="116"/>
    </row>
    <row r="342" spans="9:9">
      <c r="I342" s="116"/>
    </row>
    <row r="343" spans="9:9">
      <c r="I343" s="116"/>
    </row>
    <row r="344" spans="9:9">
      <c r="I344" s="116"/>
    </row>
    <row r="345" spans="9:9">
      <c r="I345" s="116"/>
    </row>
    <row r="346" spans="9:9">
      <c r="I346" s="116"/>
    </row>
    <row r="347" spans="9:9">
      <c r="I347" s="116"/>
    </row>
    <row r="348" spans="9:9">
      <c r="I348" s="116"/>
    </row>
    <row r="349" spans="9:9">
      <c r="I349" s="116"/>
    </row>
    <row r="350" spans="9:9">
      <c r="I350" s="116"/>
    </row>
    <row r="351" spans="9:9">
      <c r="I351" s="116"/>
    </row>
    <row r="352" spans="9:9">
      <c r="I352" s="116"/>
    </row>
    <row r="353" spans="9:9">
      <c r="I353" s="116"/>
    </row>
    <row r="354" spans="9:9">
      <c r="I354" s="116"/>
    </row>
    <row r="355" spans="9:9">
      <c r="I355" s="116"/>
    </row>
    <row r="356" spans="9:9">
      <c r="I356" s="116"/>
    </row>
    <row r="357" spans="9:9">
      <c r="I357" s="116"/>
    </row>
    <row r="358" spans="9:9">
      <c r="I358" s="116"/>
    </row>
    <row r="359" spans="9:9">
      <c r="I359" s="116"/>
    </row>
    <row r="360" spans="9:9">
      <c r="I360" s="116"/>
    </row>
    <row r="361" spans="9:9">
      <c r="I361" s="116"/>
    </row>
    <row r="362" spans="9:9">
      <c r="I362" s="116"/>
    </row>
    <row r="363" spans="9:9">
      <c r="I363" s="116"/>
    </row>
    <row r="364" spans="9:9">
      <c r="I364" s="116"/>
    </row>
    <row r="365" spans="9:9">
      <c r="I365" s="116"/>
    </row>
    <row r="366" spans="9:9">
      <c r="I366" s="116"/>
    </row>
    <row r="367" spans="9:9">
      <c r="I367" s="116"/>
    </row>
    <row r="368" spans="9:9">
      <c r="I368" s="116"/>
    </row>
    <row r="369" spans="9:9">
      <c r="I369" s="116"/>
    </row>
    <row r="370" spans="9:9">
      <c r="I370" s="116"/>
    </row>
    <row r="371" spans="9:9">
      <c r="I371" s="116"/>
    </row>
    <row r="372" spans="9:9">
      <c r="I372" s="116"/>
    </row>
    <row r="373" spans="9:9">
      <c r="I373" s="116"/>
    </row>
    <row r="374" spans="9:9">
      <c r="I374" s="116"/>
    </row>
    <row r="375" spans="9:9">
      <c r="I375" s="116"/>
    </row>
    <row r="376" spans="9:9">
      <c r="I376" s="116"/>
    </row>
    <row r="377" spans="9:9">
      <c r="I377" s="116"/>
    </row>
    <row r="378" spans="9:9">
      <c r="I378" s="116"/>
    </row>
    <row r="379" spans="9:9">
      <c r="I379" s="116"/>
    </row>
    <row r="380" spans="9:9">
      <c r="I380" s="116"/>
    </row>
    <row r="381" spans="9:9">
      <c r="I381" s="116"/>
    </row>
    <row r="382" spans="9:9">
      <c r="I382" s="116"/>
    </row>
    <row r="383" spans="9:9">
      <c r="I383" s="116"/>
    </row>
    <row r="384" spans="9:9">
      <c r="I384" s="116"/>
    </row>
    <row r="385" spans="9:9">
      <c r="I385" s="116"/>
    </row>
    <row r="386" spans="9:9">
      <c r="I386" s="116"/>
    </row>
    <row r="387" spans="9:9">
      <c r="I387" s="116"/>
    </row>
    <row r="388" spans="9:9">
      <c r="I388" s="116"/>
    </row>
    <row r="389" spans="9:9">
      <c r="I389" s="116"/>
    </row>
    <row r="390" spans="9:9">
      <c r="I390" s="116"/>
    </row>
    <row r="391" spans="9:9">
      <c r="I391" s="116"/>
    </row>
    <row r="392" spans="9:9">
      <c r="I392" s="116"/>
    </row>
    <row r="393" spans="9:9">
      <c r="I393" s="116"/>
    </row>
    <row r="394" spans="9:9">
      <c r="I394" s="116"/>
    </row>
    <row r="395" spans="9:9">
      <c r="I395" s="116"/>
    </row>
    <row r="396" spans="9:9">
      <c r="I396" s="116"/>
    </row>
    <row r="397" spans="9:9">
      <c r="I397" s="116"/>
    </row>
    <row r="398" spans="9:9">
      <c r="I398" s="116"/>
    </row>
    <row r="399" spans="9:9">
      <c r="I399" s="116"/>
    </row>
    <row r="400" spans="9:9">
      <c r="I400" s="116"/>
    </row>
    <row r="401" spans="9:9">
      <c r="I401" s="116"/>
    </row>
    <row r="402" spans="9:9">
      <c r="I402" s="116"/>
    </row>
    <row r="403" spans="9:9">
      <c r="I403" s="116"/>
    </row>
    <row r="404" spans="9:9">
      <c r="I404" s="116"/>
    </row>
    <row r="405" spans="9:9">
      <c r="I405" s="116"/>
    </row>
    <row r="406" spans="9:9">
      <c r="I406" s="116"/>
    </row>
    <row r="407" spans="9:9">
      <c r="I407" s="116"/>
    </row>
    <row r="408" spans="9:9">
      <c r="I408" s="116"/>
    </row>
    <row r="409" spans="9:9">
      <c r="I409" s="116"/>
    </row>
    <row r="410" spans="9:9">
      <c r="I410" s="116"/>
    </row>
    <row r="411" spans="9:9">
      <c r="I411" s="116"/>
    </row>
    <row r="412" spans="9:9">
      <c r="I412" s="116"/>
    </row>
    <row r="413" spans="9:9">
      <c r="I413" s="116"/>
    </row>
    <row r="414" spans="9:9">
      <c r="I414" s="116"/>
    </row>
    <row r="415" spans="9:9">
      <c r="I415" s="116"/>
    </row>
    <row r="416" spans="9:9">
      <c r="I416" s="116"/>
    </row>
    <row r="417" spans="9:9">
      <c r="I417" s="116"/>
    </row>
    <row r="418" spans="9:9">
      <c r="I418" s="116"/>
    </row>
    <row r="419" spans="9:9">
      <c r="I419" s="116"/>
    </row>
    <row r="420" spans="9:9">
      <c r="I420" s="116"/>
    </row>
    <row r="421" spans="9:9">
      <c r="I421" s="116"/>
    </row>
    <row r="422" spans="9:9">
      <c r="I422" s="116"/>
    </row>
    <row r="423" spans="9:9">
      <c r="I423" s="116"/>
    </row>
    <row r="424" spans="9:9">
      <c r="I424" s="116"/>
    </row>
    <row r="425" spans="9:9">
      <c r="I425" s="116"/>
    </row>
    <row r="426" spans="9:9">
      <c r="I426" s="116"/>
    </row>
    <row r="427" spans="9:9">
      <c r="I427" s="116"/>
    </row>
    <row r="428" spans="9:9">
      <c r="I428" s="116"/>
    </row>
    <row r="429" spans="9:9">
      <c r="I429" s="116"/>
    </row>
    <row r="430" spans="9:9">
      <c r="I430" s="116"/>
    </row>
    <row r="431" spans="9:9">
      <c r="I431" s="116"/>
    </row>
    <row r="432" spans="9:9">
      <c r="I432" s="116"/>
    </row>
    <row r="433" spans="9:9">
      <c r="I433" s="116"/>
    </row>
    <row r="434" spans="9:9">
      <c r="I434" s="116"/>
    </row>
    <row r="435" spans="9:9">
      <c r="I435" s="116"/>
    </row>
    <row r="436" spans="9:9">
      <c r="I436" s="116"/>
    </row>
    <row r="437" spans="9:9">
      <c r="I437" s="116"/>
    </row>
    <row r="438" spans="9:9">
      <c r="I438" s="116"/>
    </row>
    <row r="439" spans="9:9">
      <c r="I439" s="116"/>
    </row>
    <row r="440" spans="9:9">
      <c r="I440" s="116"/>
    </row>
    <row r="441" spans="9:9">
      <c r="I441" s="116"/>
    </row>
    <row r="442" spans="9:9">
      <c r="I442" s="116"/>
    </row>
    <row r="443" spans="9:9">
      <c r="I443" s="116"/>
    </row>
    <row r="444" spans="9:9">
      <c r="I444" s="116"/>
    </row>
    <row r="445" spans="9:9">
      <c r="I445" s="116"/>
    </row>
    <row r="446" spans="9:9">
      <c r="I446" s="116"/>
    </row>
    <row r="447" spans="9:9">
      <c r="I447" s="116"/>
    </row>
    <row r="448" spans="9:9">
      <c r="I448" s="116"/>
    </row>
    <row r="449" spans="9:9">
      <c r="I449" s="116"/>
    </row>
    <row r="450" spans="9:9">
      <c r="I450" s="116"/>
    </row>
    <row r="451" spans="9:9">
      <c r="I451" s="116"/>
    </row>
    <row r="452" spans="9:9">
      <c r="I452" s="116"/>
    </row>
    <row r="453" spans="9:9">
      <c r="I453" s="116"/>
    </row>
    <row r="454" spans="9:9">
      <c r="I454" s="116"/>
    </row>
    <row r="455" spans="9:9">
      <c r="I455" s="116"/>
    </row>
    <row r="456" spans="9:9">
      <c r="I456" s="116"/>
    </row>
    <row r="457" spans="9:9">
      <c r="I457" s="116"/>
    </row>
    <row r="458" spans="9:9">
      <c r="I458" s="116"/>
    </row>
    <row r="459" spans="9:9">
      <c r="I459" s="116"/>
    </row>
    <row r="460" spans="9:9">
      <c r="I460" s="116"/>
    </row>
    <row r="461" spans="9:9">
      <c r="I461" s="116"/>
    </row>
    <row r="462" spans="9:9">
      <c r="I462" s="116"/>
    </row>
    <row r="463" spans="9:9">
      <c r="I463" s="116"/>
    </row>
    <row r="464" spans="9:9">
      <c r="I464" s="116"/>
    </row>
    <row r="465" spans="9:9">
      <c r="I465" s="116"/>
    </row>
    <row r="466" spans="9:9">
      <c r="I466" s="116"/>
    </row>
    <row r="467" spans="9:9">
      <c r="I467" s="116"/>
    </row>
    <row r="468" spans="9:9">
      <c r="I468" s="116"/>
    </row>
    <row r="469" spans="9:9">
      <c r="I469" s="116"/>
    </row>
    <row r="470" spans="9:9">
      <c r="I470" s="116"/>
    </row>
    <row r="471" spans="9:9">
      <c r="I471" s="116"/>
    </row>
    <row r="472" spans="9:9">
      <c r="I472" s="116"/>
    </row>
    <row r="473" spans="9:9">
      <c r="I473" s="116"/>
    </row>
    <row r="474" spans="9:9">
      <c r="I474" s="116"/>
    </row>
    <row r="475" spans="9:9">
      <c r="I475" s="116"/>
    </row>
    <row r="476" spans="9:9">
      <c r="I476" s="116"/>
    </row>
    <row r="477" spans="9:9">
      <c r="I477" s="116"/>
    </row>
    <row r="478" spans="9:9">
      <c r="I478" s="116"/>
    </row>
    <row r="479" spans="9:9">
      <c r="I479" s="116"/>
    </row>
    <row r="480" spans="9:9">
      <c r="I480" s="116"/>
    </row>
    <row r="481" spans="9:9">
      <c r="I481" s="116"/>
    </row>
    <row r="482" spans="9:9">
      <c r="I482" s="116"/>
    </row>
    <row r="483" spans="9:9">
      <c r="I483" s="116"/>
    </row>
    <row r="484" spans="9:9">
      <c r="I484" s="116"/>
    </row>
    <row r="485" spans="9:9">
      <c r="I485" s="116"/>
    </row>
    <row r="486" spans="9:9">
      <c r="I486" s="116"/>
    </row>
    <row r="487" spans="9:9">
      <c r="I487" s="116"/>
    </row>
    <row r="488" spans="9:9">
      <c r="I488" s="116"/>
    </row>
    <row r="489" spans="9:9">
      <c r="I489" s="116"/>
    </row>
    <row r="490" spans="9:9">
      <c r="I490" s="116"/>
    </row>
    <row r="491" spans="9:9">
      <c r="I491" s="116"/>
    </row>
    <row r="492" spans="9:9">
      <c r="I492" s="116"/>
    </row>
    <row r="493" spans="9:9">
      <c r="I493" s="116"/>
    </row>
    <row r="494" spans="9:9">
      <c r="I494" s="116"/>
    </row>
    <row r="495" spans="9:9">
      <c r="I495" s="116"/>
    </row>
    <row r="496" spans="9:9">
      <c r="I496" s="116"/>
    </row>
    <row r="497" spans="9:9">
      <c r="I497" s="116"/>
    </row>
    <row r="498" spans="9:9">
      <c r="I498" s="116"/>
    </row>
    <row r="499" spans="9:9">
      <c r="I499" s="116"/>
    </row>
    <row r="500" spans="9:9">
      <c r="I500" s="116"/>
    </row>
    <row r="501" spans="9:9">
      <c r="I501" s="116"/>
    </row>
    <row r="502" spans="9:9">
      <c r="I502" s="116"/>
    </row>
    <row r="503" spans="9:9">
      <c r="I503" s="116"/>
    </row>
    <row r="504" spans="9:9">
      <c r="I504" s="116"/>
    </row>
    <row r="505" spans="9:9">
      <c r="I505" s="116"/>
    </row>
    <row r="506" spans="9:9">
      <c r="I506" s="116"/>
    </row>
    <row r="507" spans="9:9">
      <c r="I507" s="116"/>
    </row>
    <row r="508" spans="9:9">
      <c r="I508" s="116"/>
    </row>
    <row r="509" spans="9:9">
      <c r="I509" s="116"/>
    </row>
    <row r="510" spans="9:9">
      <c r="I510" s="116"/>
    </row>
    <row r="511" spans="9:9">
      <c r="I511" s="116"/>
    </row>
    <row r="512" spans="9:9">
      <c r="I512" s="116"/>
    </row>
    <row r="513" spans="9:9">
      <c r="I513" s="116"/>
    </row>
  </sheetData>
  <mergeCells count="17">
    <mergeCell ref="A54:F54"/>
    <mergeCell ref="A8:AL8"/>
    <mergeCell ref="G10:AP10"/>
    <mergeCell ref="A11:A13"/>
    <mergeCell ref="B11:B13"/>
    <mergeCell ref="C11:F11"/>
    <mergeCell ref="G11:AO11"/>
    <mergeCell ref="AP11:AP13"/>
    <mergeCell ref="C12:J12"/>
    <mergeCell ref="K12:AA12"/>
    <mergeCell ref="AB12:AO12"/>
    <mergeCell ref="A7:AL7"/>
    <mergeCell ref="P1:R1"/>
    <mergeCell ref="P2:R2"/>
    <mergeCell ref="P3:R3"/>
    <mergeCell ref="P4:R4"/>
    <mergeCell ref="P5:R5"/>
  </mergeCells>
  <hyperlinks>
    <hyperlink ref="A6" r:id="rId1"/>
  </hyperlinks>
  <pageMargins left="0.79" right="0.79" top="0.98" bottom="0.98" header="0.51" footer="0.51"/>
  <pageSetup paperSize="9"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62"/>
  <sheetViews>
    <sheetView showGridLines="0" topLeftCell="D41" zoomScale="85" zoomScaleNormal="85" workbookViewId="0">
      <selection activeCell="E62" sqref="E62"/>
    </sheetView>
  </sheetViews>
  <sheetFormatPr defaultRowHeight="12.75"/>
  <cols>
    <col min="1" max="1" width="6.42578125" style="116" customWidth="1"/>
    <col min="2" max="2" width="42.140625" style="116" customWidth="1"/>
    <col min="3" max="3" width="14.28515625" style="116" customWidth="1"/>
    <col min="4" max="4" width="15.7109375" style="116" customWidth="1"/>
    <col min="5" max="5" width="28.5703125" style="116" customWidth="1"/>
    <col min="6" max="6" width="32" style="116" customWidth="1"/>
    <col min="7" max="7" width="14.85546875" style="116" customWidth="1"/>
    <col min="8" max="8" width="13.85546875" style="116" customWidth="1"/>
    <col min="9" max="9" width="14.85546875" style="116" customWidth="1"/>
    <col min="10" max="10" width="15.42578125" style="116" customWidth="1"/>
    <col min="11" max="11" width="12.28515625" style="700" customWidth="1"/>
    <col min="12" max="12" width="13.140625" style="116" customWidth="1"/>
    <col min="13" max="13" width="14.42578125" style="116" customWidth="1"/>
    <col min="14" max="14" width="14" style="116" customWidth="1"/>
    <col min="15" max="15" width="12.5703125" style="116" customWidth="1"/>
    <col min="16" max="16" width="12.42578125" style="116" customWidth="1"/>
    <col min="17" max="17" width="14.28515625" style="116" customWidth="1"/>
    <col min="18" max="18" width="12.28515625" style="116" customWidth="1"/>
    <col min="19" max="19" width="10.7109375" style="116" customWidth="1"/>
    <col min="20" max="20" width="14.42578125" style="116" customWidth="1"/>
    <col min="21" max="21" width="15" style="116" customWidth="1"/>
    <col min="22" max="22" width="11.140625" style="116" customWidth="1"/>
    <col min="23" max="23" width="13.7109375" style="116" customWidth="1"/>
    <col min="24" max="24" width="15.85546875" style="116" customWidth="1"/>
    <col min="25" max="25" width="15.7109375" style="116" customWidth="1"/>
    <col min="26" max="26" width="22.140625" style="116" customWidth="1"/>
    <col min="27" max="27" width="14.85546875" style="116" customWidth="1"/>
    <col min="28" max="28" width="15.7109375" style="116" customWidth="1"/>
    <col min="29" max="29" width="17.140625" style="116" customWidth="1"/>
    <col min="30" max="30" width="17.42578125" style="700" customWidth="1"/>
    <col min="31" max="31" width="14.7109375" style="116" customWidth="1"/>
    <col min="32" max="32" width="16.28515625" style="116" customWidth="1"/>
    <col min="33" max="33" width="16" style="116" customWidth="1"/>
    <col min="34" max="34" width="15.140625" style="116" customWidth="1"/>
    <col min="35" max="35" width="15.85546875" style="116" customWidth="1"/>
    <col min="36" max="36" width="16" style="116" customWidth="1"/>
    <col min="37" max="37" width="16.140625" style="116" customWidth="1"/>
    <col min="38" max="38" width="19.28515625" style="116" customWidth="1"/>
    <col min="39" max="39" width="17.140625" style="116" customWidth="1"/>
    <col min="40" max="40" width="18.7109375" style="116" customWidth="1"/>
    <col min="41" max="41" width="17.42578125" style="700" customWidth="1"/>
    <col min="42" max="42" width="15.140625" style="700" customWidth="1"/>
    <col min="43" max="256" width="9.140625" style="116"/>
    <col min="257" max="257" width="6.42578125" style="116" customWidth="1"/>
    <col min="258" max="258" width="42.140625" style="116" customWidth="1"/>
    <col min="259" max="259" width="14.28515625" style="116" customWidth="1"/>
    <col min="260" max="260" width="15.7109375" style="116" customWidth="1"/>
    <col min="261" max="261" width="28.5703125" style="116" customWidth="1"/>
    <col min="262" max="262" width="32" style="116" customWidth="1"/>
    <col min="263" max="263" width="14.85546875" style="116" customWidth="1"/>
    <col min="264" max="264" width="13.85546875" style="116" customWidth="1"/>
    <col min="265" max="265" width="14.85546875" style="116" customWidth="1"/>
    <col min="266" max="266" width="15.42578125" style="116" customWidth="1"/>
    <col min="267" max="267" width="12.28515625" style="116" customWidth="1"/>
    <col min="268" max="268" width="13.140625" style="116" customWidth="1"/>
    <col min="269" max="269" width="14.42578125" style="116" customWidth="1"/>
    <col min="270" max="270" width="14" style="116" customWidth="1"/>
    <col min="271" max="271" width="12.5703125" style="116" customWidth="1"/>
    <col min="272" max="272" width="12.42578125" style="116" customWidth="1"/>
    <col min="273" max="273" width="14.28515625" style="116" customWidth="1"/>
    <col min="274" max="274" width="12.28515625" style="116" customWidth="1"/>
    <col min="275" max="275" width="10.7109375" style="116" customWidth="1"/>
    <col min="276" max="276" width="14.42578125" style="116" customWidth="1"/>
    <col min="277" max="277" width="15" style="116" customWidth="1"/>
    <col min="278" max="278" width="11.140625" style="116" customWidth="1"/>
    <col min="279" max="279" width="13.7109375" style="116" customWidth="1"/>
    <col min="280" max="280" width="15.85546875" style="116" customWidth="1"/>
    <col min="281" max="281" width="15.7109375" style="116" customWidth="1"/>
    <col min="282" max="282" width="22.140625" style="116" customWidth="1"/>
    <col min="283" max="283" width="14.85546875" style="116" customWidth="1"/>
    <col min="284" max="284" width="15.7109375" style="116" customWidth="1"/>
    <col min="285" max="285" width="17.140625" style="116" customWidth="1"/>
    <col min="286" max="286" width="17.42578125" style="116" customWidth="1"/>
    <col min="287" max="287" width="14.7109375" style="116" customWidth="1"/>
    <col min="288" max="288" width="16.28515625" style="116" customWidth="1"/>
    <col min="289" max="289" width="16" style="116" customWidth="1"/>
    <col min="290" max="290" width="15.140625" style="116" customWidth="1"/>
    <col min="291" max="291" width="15.85546875" style="116" customWidth="1"/>
    <col min="292" max="292" width="16" style="116" customWidth="1"/>
    <col min="293" max="293" width="16.140625" style="116" customWidth="1"/>
    <col min="294" max="294" width="19.28515625" style="116" customWidth="1"/>
    <col min="295" max="295" width="17.140625" style="116" customWidth="1"/>
    <col min="296" max="296" width="18.7109375" style="116" customWidth="1"/>
    <col min="297" max="297" width="17.42578125" style="116" customWidth="1"/>
    <col min="298" max="298" width="15.140625" style="116" customWidth="1"/>
    <col min="299" max="512" width="9.140625" style="116"/>
    <col min="513" max="513" width="6.42578125" style="116" customWidth="1"/>
    <col min="514" max="514" width="42.140625" style="116" customWidth="1"/>
    <col min="515" max="515" width="14.28515625" style="116" customWidth="1"/>
    <col min="516" max="516" width="15.7109375" style="116" customWidth="1"/>
    <col min="517" max="517" width="28.5703125" style="116" customWidth="1"/>
    <col min="518" max="518" width="32" style="116" customWidth="1"/>
    <col min="519" max="519" width="14.85546875" style="116" customWidth="1"/>
    <col min="520" max="520" width="13.85546875" style="116" customWidth="1"/>
    <col min="521" max="521" width="14.85546875" style="116" customWidth="1"/>
    <col min="522" max="522" width="15.42578125" style="116" customWidth="1"/>
    <col min="523" max="523" width="12.28515625" style="116" customWidth="1"/>
    <col min="524" max="524" width="13.140625" style="116" customWidth="1"/>
    <col min="525" max="525" width="14.42578125" style="116" customWidth="1"/>
    <col min="526" max="526" width="14" style="116" customWidth="1"/>
    <col min="527" max="527" width="12.5703125" style="116" customWidth="1"/>
    <col min="528" max="528" width="12.42578125" style="116" customWidth="1"/>
    <col min="529" max="529" width="14.28515625" style="116" customWidth="1"/>
    <col min="530" max="530" width="12.28515625" style="116" customWidth="1"/>
    <col min="531" max="531" width="10.7109375" style="116" customWidth="1"/>
    <col min="532" max="532" width="14.42578125" style="116" customWidth="1"/>
    <col min="533" max="533" width="15" style="116" customWidth="1"/>
    <col min="534" max="534" width="11.140625" style="116" customWidth="1"/>
    <col min="535" max="535" width="13.7109375" style="116" customWidth="1"/>
    <col min="536" max="536" width="15.85546875" style="116" customWidth="1"/>
    <col min="537" max="537" width="15.7109375" style="116" customWidth="1"/>
    <col min="538" max="538" width="22.140625" style="116" customWidth="1"/>
    <col min="539" max="539" width="14.85546875" style="116" customWidth="1"/>
    <col min="540" max="540" width="15.7109375" style="116" customWidth="1"/>
    <col min="541" max="541" width="17.140625" style="116" customWidth="1"/>
    <col min="542" max="542" width="17.42578125" style="116" customWidth="1"/>
    <col min="543" max="543" width="14.7109375" style="116" customWidth="1"/>
    <col min="544" max="544" width="16.28515625" style="116" customWidth="1"/>
    <col min="545" max="545" width="16" style="116" customWidth="1"/>
    <col min="546" max="546" width="15.140625" style="116" customWidth="1"/>
    <col min="547" max="547" width="15.85546875" style="116" customWidth="1"/>
    <col min="548" max="548" width="16" style="116" customWidth="1"/>
    <col min="549" max="549" width="16.140625" style="116" customWidth="1"/>
    <col min="550" max="550" width="19.28515625" style="116" customWidth="1"/>
    <col min="551" max="551" width="17.140625" style="116" customWidth="1"/>
    <col min="552" max="552" width="18.7109375" style="116" customWidth="1"/>
    <col min="553" max="553" width="17.42578125" style="116" customWidth="1"/>
    <col min="554" max="554" width="15.140625" style="116" customWidth="1"/>
    <col min="555" max="768" width="9.140625" style="116"/>
    <col min="769" max="769" width="6.42578125" style="116" customWidth="1"/>
    <col min="770" max="770" width="42.140625" style="116" customWidth="1"/>
    <col min="771" max="771" width="14.28515625" style="116" customWidth="1"/>
    <col min="772" max="772" width="15.7109375" style="116" customWidth="1"/>
    <col min="773" max="773" width="28.5703125" style="116" customWidth="1"/>
    <col min="774" max="774" width="32" style="116" customWidth="1"/>
    <col min="775" max="775" width="14.85546875" style="116" customWidth="1"/>
    <col min="776" max="776" width="13.85546875" style="116" customWidth="1"/>
    <col min="777" max="777" width="14.85546875" style="116" customWidth="1"/>
    <col min="778" max="778" width="15.42578125" style="116" customWidth="1"/>
    <col min="779" max="779" width="12.28515625" style="116" customWidth="1"/>
    <col min="780" max="780" width="13.140625" style="116" customWidth="1"/>
    <col min="781" max="781" width="14.42578125" style="116" customWidth="1"/>
    <col min="782" max="782" width="14" style="116" customWidth="1"/>
    <col min="783" max="783" width="12.5703125" style="116" customWidth="1"/>
    <col min="784" max="784" width="12.42578125" style="116" customWidth="1"/>
    <col min="785" max="785" width="14.28515625" style="116" customWidth="1"/>
    <col min="786" max="786" width="12.28515625" style="116" customWidth="1"/>
    <col min="787" max="787" width="10.7109375" style="116" customWidth="1"/>
    <col min="788" max="788" width="14.42578125" style="116" customWidth="1"/>
    <col min="789" max="789" width="15" style="116" customWidth="1"/>
    <col min="790" max="790" width="11.140625" style="116" customWidth="1"/>
    <col min="791" max="791" width="13.7109375" style="116" customWidth="1"/>
    <col min="792" max="792" width="15.85546875" style="116" customWidth="1"/>
    <col min="793" max="793" width="15.7109375" style="116" customWidth="1"/>
    <col min="794" max="794" width="22.140625" style="116" customWidth="1"/>
    <col min="795" max="795" width="14.85546875" style="116" customWidth="1"/>
    <col min="796" max="796" width="15.7109375" style="116" customWidth="1"/>
    <col min="797" max="797" width="17.140625" style="116" customWidth="1"/>
    <col min="798" max="798" width="17.42578125" style="116" customWidth="1"/>
    <col min="799" max="799" width="14.7109375" style="116" customWidth="1"/>
    <col min="800" max="800" width="16.28515625" style="116" customWidth="1"/>
    <col min="801" max="801" width="16" style="116" customWidth="1"/>
    <col min="802" max="802" width="15.140625" style="116" customWidth="1"/>
    <col min="803" max="803" width="15.85546875" style="116" customWidth="1"/>
    <col min="804" max="804" width="16" style="116" customWidth="1"/>
    <col min="805" max="805" width="16.140625" style="116" customWidth="1"/>
    <col min="806" max="806" width="19.28515625" style="116" customWidth="1"/>
    <col min="807" max="807" width="17.140625" style="116" customWidth="1"/>
    <col min="808" max="808" width="18.7109375" style="116" customWidth="1"/>
    <col min="809" max="809" width="17.42578125" style="116" customWidth="1"/>
    <col min="810" max="810" width="15.140625" style="116" customWidth="1"/>
    <col min="811" max="1024" width="9.140625" style="116"/>
    <col min="1025" max="1025" width="6.42578125" style="116" customWidth="1"/>
    <col min="1026" max="1026" width="42.140625" style="116" customWidth="1"/>
    <col min="1027" max="1027" width="14.28515625" style="116" customWidth="1"/>
    <col min="1028" max="1028" width="15.7109375" style="116" customWidth="1"/>
    <col min="1029" max="1029" width="28.5703125" style="116" customWidth="1"/>
    <col min="1030" max="1030" width="32" style="116" customWidth="1"/>
    <col min="1031" max="1031" width="14.85546875" style="116" customWidth="1"/>
    <col min="1032" max="1032" width="13.85546875" style="116" customWidth="1"/>
    <col min="1033" max="1033" width="14.85546875" style="116" customWidth="1"/>
    <col min="1034" max="1034" width="15.42578125" style="116" customWidth="1"/>
    <col min="1035" max="1035" width="12.28515625" style="116" customWidth="1"/>
    <col min="1036" max="1036" width="13.140625" style="116" customWidth="1"/>
    <col min="1037" max="1037" width="14.42578125" style="116" customWidth="1"/>
    <col min="1038" max="1038" width="14" style="116" customWidth="1"/>
    <col min="1039" max="1039" width="12.5703125" style="116" customWidth="1"/>
    <col min="1040" max="1040" width="12.42578125" style="116" customWidth="1"/>
    <col min="1041" max="1041" width="14.28515625" style="116" customWidth="1"/>
    <col min="1042" max="1042" width="12.28515625" style="116" customWidth="1"/>
    <col min="1043" max="1043" width="10.7109375" style="116" customWidth="1"/>
    <col min="1044" max="1044" width="14.42578125" style="116" customWidth="1"/>
    <col min="1045" max="1045" width="15" style="116" customWidth="1"/>
    <col min="1046" max="1046" width="11.140625" style="116" customWidth="1"/>
    <col min="1047" max="1047" width="13.7109375" style="116" customWidth="1"/>
    <col min="1048" max="1048" width="15.85546875" style="116" customWidth="1"/>
    <col min="1049" max="1049" width="15.7109375" style="116" customWidth="1"/>
    <col min="1050" max="1050" width="22.140625" style="116" customWidth="1"/>
    <col min="1051" max="1051" width="14.85546875" style="116" customWidth="1"/>
    <col min="1052" max="1052" width="15.7109375" style="116" customWidth="1"/>
    <col min="1053" max="1053" width="17.140625" style="116" customWidth="1"/>
    <col min="1054" max="1054" width="17.42578125" style="116" customWidth="1"/>
    <col min="1055" max="1055" width="14.7109375" style="116" customWidth="1"/>
    <col min="1056" max="1056" width="16.28515625" style="116" customWidth="1"/>
    <col min="1057" max="1057" width="16" style="116" customWidth="1"/>
    <col min="1058" max="1058" width="15.140625" style="116" customWidth="1"/>
    <col min="1059" max="1059" width="15.85546875" style="116" customWidth="1"/>
    <col min="1060" max="1060" width="16" style="116" customWidth="1"/>
    <col min="1061" max="1061" width="16.140625" style="116" customWidth="1"/>
    <col min="1062" max="1062" width="19.28515625" style="116" customWidth="1"/>
    <col min="1063" max="1063" width="17.140625" style="116" customWidth="1"/>
    <col min="1064" max="1064" width="18.7109375" style="116" customWidth="1"/>
    <col min="1065" max="1065" width="17.42578125" style="116" customWidth="1"/>
    <col min="1066" max="1066" width="15.140625" style="116" customWidth="1"/>
    <col min="1067" max="1280" width="9.140625" style="116"/>
    <col min="1281" max="1281" width="6.42578125" style="116" customWidth="1"/>
    <col min="1282" max="1282" width="42.140625" style="116" customWidth="1"/>
    <col min="1283" max="1283" width="14.28515625" style="116" customWidth="1"/>
    <col min="1284" max="1284" width="15.7109375" style="116" customWidth="1"/>
    <col min="1285" max="1285" width="28.5703125" style="116" customWidth="1"/>
    <col min="1286" max="1286" width="32" style="116" customWidth="1"/>
    <col min="1287" max="1287" width="14.85546875" style="116" customWidth="1"/>
    <col min="1288" max="1288" width="13.85546875" style="116" customWidth="1"/>
    <col min="1289" max="1289" width="14.85546875" style="116" customWidth="1"/>
    <col min="1290" max="1290" width="15.42578125" style="116" customWidth="1"/>
    <col min="1291" max="1291" width="12.28515625" style="116" customWidth="1"/>
    <col min="1292" max="1292" width="13.140625" style="116" customWidth="1"/>
    <col min="1293" max="1293" width="14.42578125" style="116" customWidth="1"/>
    <col min="1294" max="1294" width="14" style="116" customWidth="1"/>
    <col min="1295" max="1295" width="12.5703125" style="116" customWidth="1"/>
    <col min="1296" max="1296" width="12.42578125" style="116" customWidth="1"/>
    <col min="1297" max="1297" width="14.28515625" style="116" customWidth="1"/>
    <col min="1298" max="1298" width="12.28515625" style="116" customWidth="1"/>
    <col min="1299" max="1299" width="10.7109375" style="116" customWidth="1"/>
    <col min="1300" max="1300" width="14.42578125" style="116" customWidth="1"/>
    <col min="1301" max="1301" width="15" style="116" customWidth="1"/>
    <col min="1302" max="1302" width="11.140625" style="116" customWidth="1"/>
    <col min="1303" max="1303" width="13.7109375" style="116" customWidth="1"/>
    <col min="1304" max="1304" width="15.85546875" style="116" customWidth="1"/>
    <col min="1305" max="1305" width="15.7109375" style="116" customWidth="1"/>
    <col min="1306" max="1306" width="22.140625" style="116" customWidth="1"/>
    <col min="1307" max="1307" width="14.85546875" style="116" customWidth="1"/>
    <col min="1308" max="1308" width="15.7109375" style="116" customWidth="1"/>
    <col min="1309" max="1309" width="17.140625" style="116" customWidth="1"/>
    <col min="1310" max="1310" width="17.42578125" style="116" customWidth="1"/>
    <col min="1311" max="1311" width="14.7109375" style="116" customWidth="1"/>
    <col min="1312" max="1312" width="16.28515625" style="116" customWidth="1"/>
    <col min="1313" max="1313" width="16" style="116" customWidth="1"/>
    <col min="1314" max="1314" width="15.140625" style="116" customWidth="1"/>
    <col min="1315" max="1315" width="15.85546875" style="116" customWidth="1"/>
    <col min="1316" max="1316" width="16" style="116" customWidth="1"/>
    <col min="1317" max="1317" width="16.140625" style="116" customWidth="1"/>
    <col min="1318" max="1318" width="19.28515625" style="116" customWidth="1"/>
    <col min="1319" max="1319" width="17.140625" style="116" customWidth="1"/>
    <col min="1320" max="1320" width="18.7109375" style="116" customWidth="1"/>
    <col min="1321" max="1321" width="17.42578125" style="116" customWidth="1"/>
    <col min="1322" max="1322" width="15.140625" style="116" customWidth="1"/>
    <col min="1323" max="1536" width="9.140625" style="116"/>
    <col min="1537" max="1537" width="6.42578125" style="116" customWidth="1"/>
    <col min="1538" max="1538" width="42.140625" style="116" customWidth="1"/>
    <col min="1539" max="1539" width="14.28515625" style="116" customWidth="1"/>
    <col min="1540" max="1540" width="15.7109375" style="116" customWidth="1"/>
    <col min="1541" max="1541" width="28.5703125" style="116" customWidth="1"/>
    <col min="1542" max="1542" width="32" style="116" customWidth="1"/>
    <col min="1543" max="1543" width="14.85546875" style="116" customWidth="1"/>
    <col min="1544" max="1544" width="13.85546875" style="116" customWidth="1"/>
    <col min="1545" max="1545" width="14.85546875" style="116" customWidth="1"/>
    <col min="1546" max="1546" width="15.42578125" style="116" customWidth="1"/>
    <col min="1547" max="1547" width="12.28515625" style="116" customWidth="1"/>
    <col min="1548" max="1548" width="13.140625" style="116" customWidth="1"/>
    <col min="1549" max="1549" width="14.42578125" style="116" customWidth="1"/>
    <col min="1550" max="1550" width="14" style="116" customWidth="1"/>
    <col min="1551" max="1551" width="12.5703125" style="116" customWidth="1"/>
    <col min="1552" max="1552" width="12.42578125" style="116" customWidth="1"/>
    <col min="1553" max="1553" width="14.28515625" style="116" customWidth="1"/>
    <col min="1554" max="1554" width="12.28515625" style="116" customWidth="1"/>
    <col min="1555" max="1555" width="10.7109375" style="116" customWidth="1"/>
    <col min="1556" max="1556" width="14.42578125" style="116" customWidth="1"/>
    <col min="1557" max="1557" width="15" style="116" customWidth="1"/>
    <col min="1558" max="1558" width="11.140625" style="116" customWidth="1"/>
    <col min="1559" max="1559" width="13.7109375" style="116" customWidth="1"/>
    <col min="1560" max="1560" width="15.85546875" style="116" customWidth="1"/>
    <col min="1561" max="1561" width="15.7109375" style="116" customWidth="1"/>
    <col min="1562" max="1562" width="22.140625" style="116" customWidth="1"/>
    <col min="1563" max="1563" width="14.85546875" style="116" customWidth="1"/>
    <col min="1564" max="1564" width="15.7109375" style="116" customWidth="1"/>
    <col min="1565" max="1565" width="17.140625" style="116" customWidth="1"/>
    <col min="1566" max="1566" width="17.42578125" style="116" customWidth="1"/>
    <col min="1567" max="1567" width="14.7109375" style="116" customWidth="1"/>
    <col min="1568" max="1568" width="16.28515625" style="116" customWidth="1"/>
    <col min="1569" max="1569" width="16" style="116" customWidth="1"/>
    <col min="1570" max="1570" width="15.140625" style="116" customWidth="1"/>
    <col min="1571" max="1571" width="15.85546875" style="116" customWidth="1"/>
    <col min="1572" max="1572" width="16" style="116" customWidth="1"/>
    <col min="1573" max="1573" width="16.140625" style="116" customWidth="1"/>
    <col min="1574" max="1574" width="19.28515625" style="116" customWidth="1"/>
    <col min="1575" max="1575" width="17.140625" style="116" customWidth="1"/>
    <col min="1576" max="1576" width="18.7109375" style="116" customWidth="1"/>
    <col min="1577" max="1577" width="17.42578125" style="116" customWidth="1"/>
    <col min="1578" max="1578" width="15.140625" style="116" customWidth="1"/>
    <col min="1579" max="1792" width="9.140625" style="116"/>
    <col min="1793" max="1793" width="6.42578125" style="116" customWidth="1"/>
    <col min="1794" max="1794" width="42.140625" style="116" customWidth="1"/>
    <col min="1795" max="1795" width="14.28515625" style="116" customWidth="1"/>
    <col min="1796" max="1796" width="15.7109375" style="116" customWidth="1"/>
    <col min="1797" max="1797" width="28.5703125" style="116" customWidth="1"/>
    <col min="1798" max="1798" width="32" style="116" customWidth="1"/>
    <col min="1799" max="1799" width="14.85546875" style="116" customWidth="1"/>
    <col min="1800" max="1800" width="13.85546875" style="116" customWidth="1"/>
    <col min="1801" max="1801" width="14.85546875" style="116" customWidth="1"/>
    <col min="1802" max="1802" width="15.42578125" style="116" customWidth="1"/>
    <col min="1803" max="1803" width="12.28515625" style="116" customWidth="1"/>
    <col min="1804" max="1804" width="13.140625" style="116" customWidth="1"/>
    <col min="1805" max="1805" width="14.42578125" style="116" customWidth="1"/>
    <col min="1806" max="1806" width="14" style="116" customWidth="1"/>
    <col min="1807" max="1807" width="12.5703125" style="116" customWidth="1"/>
    <col min="1808" max="1808" width="12.42578125" style="116" customWidth="1"/>
    <col min="1809" max="1809" width="14.28515625" style="116" customWidth="1"/>
    <col min="1810" max="1810" width="12.28515625" style="116" customWidth="1"/>
    <col min="1811" max="1811" width="10.7109375" style="116" customWidth="1"/>
    <col min="1812" max="1812" width="14.42578125" style="116" customWidth="1"/>
    <col min="1813" max="1813" width="15" style="116" customWidth="1"/>
    <col min="1814" max="1814" width="11.140625" style="116" customWidth="1"/>
    <col min="1815" max="1815" width="13.7109375" style="116" customWidth="1"/>
    <col min="1816" max="1816" width="15.85546875" style="116" customWidth="1"/>
    <col min="1817" max="1817" width="15.7109375" style="116" customWidth="1"/>
    <col min="1818" max="1818" width="22.140625" style="116" customWidth="1"/>
    <col min="1819" max="1819" width="14.85546875" style="116" customWidth="1"/>
    <col min="1820" max="1820" width="15.7109375" style="116" customWidth="1"/>
    <col min="1821" max="1821" width="17.140625" style="116" customWidth="1"/>
    <col min="1822" max="1822" width="17.42578125" style="116" customWidth="1"/>
    <col min="1823" max="1823" width="14.7109375" style="116" customWidth="1"/>
    <col min="1824" max="1824" width="16.28515625" style="116" customWidth="1"/>
    <col min="1825" max="1825" width="16" style="116" customWidth="1"/>
    <col min="1826" max="1826" width="15.140625" style="116" customWidth="1"/>
    <col min="1827" max="1827" width="15.85546875" style="116" customWidth="1"/>
    <col min="1828" max="1828" width="16" style="116" customWidth="1"/>
    <col min="1829" max="1829" width="16.140625" style="116" customWidth="1"/>
    <col min="1830" max="1830" width="19.28515625" style="116" customWidth="1"/>
    <col min="1831" max="1831" width="17.140625" style="116" customWidth="1"/>
    <col min="1832" max="1832" width="18.7109375" style="116" customWidth="1"/>
    <col min="1833" max="1833" width="17.42578125" style="116" customWidth="1"/>
    <col min="1834" max="1834" width="15.140625" style="116" customWidth="1"/>
    <col min="1835" max="2048" width="9.140625" style="116"/>
    <col min="2049" max="2049" width="6.42578125" style="116" customWidth="1"/>
    <col min="2050" max="2050" width="42.140625" style="116" customWidth="1"/>
    <col min="2051" max="2051" width="14.28515625" style="116" customWidth="1"/>
    <col min="2052" max="2052" width="15.7109375" style="116" customWidth="1"/>
    <col min="2053" max="2053" width="28.5703125" style="116" customWidth="1"/>
    <col min="2054" max="2054" width="32" style="116" customWidth="1"/>
    <col min="2055" max="2055" width="14.85546875" style="116" customWidth="1"/>
    <col min="2056" max="2056" width="13.85546875" style="116" customWidth="1"/>
    <col min="2057" max="2057" width="14.85546875" style="116" customWidth="1"/>
    <col min="2058" max="2058" width="15.42578125" style="116" customWidth="1"/>
    <col min="2059" max="2059" width="12.28515625" style="116" customWidth="1"/>
    <col min="2060" max="2060" width="13.140625" style="116" customWidth="1"/>
    <col min="2061" max="2061" width="14.42578125" style="116" customWidth="1"/>
    <col min="2062" max="2062" width="14" style="116" customWidth="1"/>
    <col min="2063" max="2063" width="12.5703125" style="116" customWidth="1"/>
    <col min="2064" max="2064" width="12.42578125" style="116" customWidth="1"/>
    <col min="2065" max="2065" width="14.28515625" style="116" customWidth="1"/>
    <col min="2066" max="2066" width="12.28515625" style="116" customWidth="1"/>
    <col min="2067" max="2067" width="10.7109375" style="116" customWidth="1"/>
    <col min="2068" max="2068" width="14.42578125" style="116" customWidth="1"/>
    <col min="2069" max="2069" width="15" style="116" customWidth="1"/>
    <col min="2070" max="2070" width="11.140625" style="116" customWidth="1"/>
    <col min="2071" max="2071" width="13.7109375" style="116" customWidth="1"/>
    <col min="2072" max="2072" width="15.85546875" style="116" customWidth="1"/>
    <col min="2073" max="2073" width="15.7109375" style="116" customWidth="1"/>
    <col min="2074" max="2074" width="22.140625" style="116" customWidth="1"/>
    <col min="2075" max="2075" width="14.85546875" style="116" customWidth="1"/>
    <col min="2076" max="2076" width="15.7109375" style="116" customWidth="1"/>
    <col min="2077" max="2077" width="17.140625" style="116" customWidth="1"/>
    <col min="2078" max="2078" width="17.42578125" style="116" customWidth="1"/>
    <col min="2079" max="2079" width="14.7109375" style="116" customWidth="1"/>
    <col min="2080" max="2080" width="16.28515625" style="116" customWidth="1"/>
    <col min="2081" max="2081" width="16" style="116" customWidth="1"/>
    <col min="2082" max="2082" width="15.140625" style="116" customWidth="1"/>
    <col min="2083" max="2083" width="15.85546875" style="116" customWidth="1"/>
    <col min="2084" max="2084" width="16" style="116" customWidth="1"/>
    <col min="2085" max="2085" width="16.140625" style="116" customWidth="1"/>
    <col min="2086" max="2086" width="19.28515625" style="116" customWidth="1"/>
    <col min="2087" max="2087" width="17.140625" style="116" customWidth="1"/>
    <col min="2088" max="2088" width="18.7109375" style="116" customWidth="1"/>
    <col min="2089" max="2089" width="17.42578125" style="116" customWidth="1"/>
    <col min="2090" max="2090" width="15.140625" style="116" customWidth="1"/>
    <col min="2091" max="2304" width="9.140625" style="116"/>
    <col min="2305" max="2305" width="6.42578125" style="116" customWidth="1"/>
    <col min="2306" max="2306" width="42.140625" style="116" customWidth="1"/>
    <col min="2307" max="2307" width="14.28515625" style="116" customWidth="1"/>
    <col min="2308" max="2308" width="15.7109375" style="116" customWidth="1"/>
    <col min="2309" max="2309" width="28.5703125" style="116" customWidth="1"/>
    <col min="2310" max="2310" width="32" style="116" customWidth="1"/>
    <col min="2311" max="2311" width="14.85546875" style="116" customWidth="1"/>
    <col min="2312" max="2312" width="13.85546875" style="116" customWidth="1"/>
    <col min="2313" max="2313" width="14.85546875" style="116" customWidth="1"/>
    <col min="2314" max="2314" width="15.42578125" style="116" customWidth="1"/>
    <col min="2315" max="2315" width="12.28515625" style="116" customWidth="1"/>
    <col min="2316" max="2316" width="13.140625" style="116" customWidth="1"/>
    <col min="2317" max="2317" width="14.42578125" style="116" customWidth="1"/>
    <col min="2318" max="2318" width="14" style="116" customWidth="1"/>
    <col min="2319" max="2319" width="12.5703125" style="116" customWidth="1"/>
    <col min="2320" max="2320" width="12.42578125" style="116" customWidth="1"/>
    <col min="2321" max="2321" width="14.28515625" style="116" customWidth="1"/>
    <col min="2322" max="2322" width="12.28515625" style="116" customWidth="1"/>
    <col min="2323" max="2323" width="10.7109375" style="116" customWidth="1"/>
    <col min="2324" max="2324" width="14.42578125" style="116" customWidth="1"/>
    <col min="2325" max="2325" width="15" style="116" customWidth="1"/>
    <col min="2326" max="2326" width="11.140625" style="116" customWidth="1"/>
    <col min="2327" max="2327" width="13.7109375" style="116" customWidth="1"/>
    <col min="2328" max="2328" width="15.85546875" style="116" customWidth="1"/>
    <col min="2329" max="2329" width="15.7109375" style="116" customWidth="1"/>
    <col min="2330" max="2330" width="22.140625" style="116" customWidth="1"/>
    <col min="2331" max="2331" width="14.85546875" style="116" customWidth="1"/>
    <col min="2332" max="2332" width="15.7109375" style="116" customWidth="1"/>
    <col min="2333" max="2333" width="17.140625" style="116" customWidth="1"/>
    <col min="2334" max="2334" width="17.42578125" style="116" customWidth="1"/>
    <col min="2335" max="2335" width="14.7109375" style="116" customWidth="1"/>
    <col min="2336" max="2336" width="16.28515625" style="116" customWidth="1"/>
    <col min="2337" max="2337" width="16" style="116" customWidth="1"/>
    <col min="2338" max="2338" width="15.140625" style="116" customWidth="1"/>
    <col min="2339" max="2339" width="15.85546875" style="116" customWidth="1"/>
    <col min="2340" max="2340" width="16" style="116" customWidth="1"/>
    <col min="2341" max="2341" width="16.140625" style="116" customWidth="1"/>
    <col min="2342" max="2342" width="19.28515625" style="116" customWidth="1"/>
    <col min="2343" max="2343" width="17.140625" style="116" customWidth="1"/>
    <col min="2344" max="2344" width="18.7109375" style="116" customWidth="1"/>
    <col min="2345" max="2345" width="17.42578125" style="116" customWidth="1"/>
    <col min="2346" max="2346" width="15.140625" style="116" customWidth="1"/>
    <col min="2347" max="2560" width="9.140625" style="116"/>
    <col min="2561" max="2561" width="6.42578125" style="116" customWidth="1"/>
    <col min="2562" max="2562" width="42.140625" style="116" customWidth="1"/>
    <col min="2563" max="2563" width="14.28515625" style="116" customWidth="1"/>
    <col min="2564" max="2564" width="15.7109375" style="116" customWidth="1"/>
    <col min="2565" max="2565" width="28.5703125" style="116" customWidth="1"/>
    <col min="2566" max="2566" width="32" style="116" customWidth="1"/>
    <col min="2567" max="2567" width="14.85546875" style="116" customWidth="1"/>
    <col min="2568" max="2568" width="13.85546875" style="116" customWidth="1"/>
    <col min="2569" max="2569" width="14.85546875" style="116" customWidth="1"/>
    <col min="2570" max="2570" width="15.42578125" style="116" customWidth="1"/>
    <col min="2571" max="2571" width="12.28515625" style="116" customWidth="1"/>
    <col min="2572" max="2572" width="13.140625" style="116" customWidth="1"/>
    <col min="2573" max="2573" width="14.42578125" style="116" customWidth="1"/>
    <col min="2574" max="2574" width="14" style="116" customWidth="1"/>
    <col min="2575" max="2575" width="12.5703125" style="116" customWidth="1"/>
    <col min="2576" max="2576" width="12.42578125" style="116" customWidth="1"/>
    <col min="2577" max="2577" width="14.28515625" style="116" customWidth="1"/>
    <col min="2578" max="2578" width="12.28515625" style="116" customWidth="1"/>
    <col min="2579" max="2579" width="10.7109375" style="116" customWidth="1"/>
    <col min="2580" max="2580" width="14.42578125" style="116" customWidth="1"/>
    <col min="2581" max="2581" width="15" style="116" customWidth="1"/>
    <col min="2582" max="2582" width="11.140625" style="116" customWidth="1"/>
    <col min="2583" max="2583" width="13.7109375" style="116" customWidth="1"/>
    <col min="2584" max="2584" width="15.85546875" style="116" customWidth="1"/>
    <col min="2585" max="2585" width="15.7109375" style="116" customWidth="1"/>
    <col min="2586" max="2586" width="22.140625" style="116" customWidth="1"/>
    <col min="2587" max="2587" width="14.85546875" style="116" customWidth="1"/>
    <col min="2588" max="2588" width="15.7109375" style="116" customWidth="1"/>
    <col min="2589" max="2589" width="17.140625" style="116" customWidth="1"/>
    <col min="2590" max="2590" width="17.42578125" style="116" customWidth="1"/>
    <col min="2591" max="2591" width="14.7109375" style="116" customWidth="1"/>
    <col min="2592" max="2592" width="16.28515625" style="116" customWidth="1"/>
    <col min="2593" max="2593" width="16" style="116" customWidth="1"/>
    <col min="2594" max="2594" width="15.140625" style="116" customWidth="1"/>
    <col min="2595" max="2595" width="15.85546875" style="116" customWidth="1"/>
    <col min="2596" max="2596" width="16" style="116" customWidth="1"/>
    <col min="2597" max="2597" width="16.140625" style="116" customWidth="1"/>
    <col min="2598" max="2598" width="19.28515625" style="116" customWidth="1"/>
    <col min="2599" max="2599" width="17.140625" style="116" customWidth="1"/>
    <col min="2600" max="2600" width="18.7109375" style="116" customWidth="1"/>
    <col min="2601" max="2601" width="17.42578125" style="116" customWidth="1"/>
    <col min="2602" max="2602" width="15.140625" style="116" customWidth="1"/>
    <col min="2603" max="2816" width="9.140625" style="116"/>
    <col min="2817" max="2817" width="6.42578125" style="116" customWidth="1"/>
    <col min="2818" max="2818" width="42.140625" style="116" customWidth="1"/>
    <col min="2819" max="2819" width="14.28515625" style="116" customWidth="1"/>
    <col min="2820" max="2820" width="15.7109375" style="116" customWidth="1"/>
    <col min="2821" max="2821" width="28.5703125" style="116" customWidth="1"/>
    <col min="2822" max="2822" width="32" style="116" customWidth="1"/>
    <col min="2823" max="2823" width="14.85546875" style="116" customWidth="1"/>
    <col min="2824" max="2824" width="13.85546875" style="116" customWidth="1"/>
    <col min="2825" max="2825" width="14.85546875" style="116" customWidth="1"/>
    <col min="2826" max="2826" width="15.42578125" style="116" customWidth="1"/>
    <col min="2827" max="2827" width="12.28515625" style="116" customWidth="1"/>
    <col min="2828" max="2828" width="13.140625" style="116" customWidth="1"/>
    <col min="2829" max="2829" width="14.42578125" style="116" customWidth="1"/>
    <col min="2830" max="2830" width="14" style="116" customWidth="1"/>
    <col min="2831" max="2831" width="12.5703125" style="116" customWidth="1"/>
    <col min="2832" max="2832" width="12.42578125" style="116" customWidth="1"/>
    <col min="2833" max="2833" width="14.28515625" style="116" customWidth="1"/>
    <col min="2834" max="2834" width="12.28515625" style="116" customWidth="1"/>
    <col min="2835" max="2835" width="10.7109375" style="116" customWidth="1"/>
    <col min="2836" max="2836" width="14.42578125" style="116" customWidth="1"/>
    <col min="2837" max="2837" width="15" style="116" customWidth="1"/>
    <col min="2838" max="2838" width="11.140625" style="116" customWidth="1"/>
    <col min="2839" max="2839" width="13.7109375" style="116" customWidth="1"/>
    <col min="2840" max="2840" width="15.85546875" style="116" customWidth="1"/>
    <col min="2841" max="2841" width="15.7109375" style="116" customWidth="1"/>
    <col min="2842" max="2842" width="22.140625" style="116" customWidth="1"/>
    <col min="2843" max="2843" width="14.85546875" style="116" customWidth="1"/>
    <col min="2844" max="2844" width="15.7109375" style="116" customWidth="1"/>
    <col min="2845" max="2845" width="17.140625" style="116" customWidth="1"/>
    <col min="2846" max="2846" width="17.42578125" style="116" customWidth="1"/>
    <col min="2847" max="2847" width="14.7109375" style="116" customWidth="1"/>
    <col min="2848" max="2848" width="16.28515625" style="116" customWidth="1"/>
    <col min="2849" max="2849" width="16" style="116" customWidth="1"/>
    <col min="2850" max="2850" width="15.140625" style="116" customWidth="1"/>
    <col min="2851" max="2851" width="15.85546875" style="116" customWidth="1"/>
    <col min="2852" max="2852" width="16" style="116" customWidth="1"/>
    <col min="2853" max="2853" width="16.140625" style="116" customWidth="1"/>
    <col min="2854" max="2854" width="19.28515625" style="116" customWidth="1"/>
    <col min="2855" max="2855" width="17.140625" style="116" customWidth="1"/>
    <col min="2856" max="2856" width="18.7109375" style="116" customWidth="1"/>
    <col min="2857" max="2857" width="17.42578125" style="116" customWidth="1"/>
    <col min="2858" max="2858" width="15.140625" style="116" customWidth="1"/>
    <col min="2859" max="3072" width="9.140625" style="116"/>
    <col min="3073" max="3073" width="6.42578125" style="116" customWidth="1"/>
    <col min="3074" max="3074" width="42.140625" style="116" customWidth="1"/>
    <col min="3075" max="3075" width="14.28515625" style="116" customWidth="1"/>
    <col min="3076" max="3076" width="15.7109375" style="116" customWidth="1"/>
    <col min="3077" max="3077" width="28.5703125" style="116" customWidth="1"/>
    <col min="3078" max="3078" width="32" style="116" customWidth="1"/>
    <col min="3079" max="3079" width="14.85546875" style="116" customWidth="1"/>
    <col min="3080" max="3080" width="13.85546875" style="116" customWidth="1"/>
    <col min="3081" max="3081" width="14.85546875" style="116" customWidth="1"/>
    <col min="3082" max="3082" width="15.42578125" style="116" customWidth="1"/>
    <col min="3083" max="3083" width="12.28515625" style="116" customWidth="1"/>
    <col min="3084" max="3084" width="13.140625" style="116" customWidth="1"/>
    <col min="3085" max="3085" width="14.42578125" style="116" customWidth="1"/>
    <col min="3086" max="3086" width="14" style="116" customWidth="1"/>
    <col min="3087" max="3087" width="12.5703125" style="116" customWidth="1"/>
    <col min="3088" max="3088" width="12.42578125" style="116" customWidth="1"/>
    <col min="3089" max="3089" width="14.28515625" style="116" customWidth="1"/>
    <col min="3090" max="3090" width="12.28515625" style="116" customWidth="1"/>
    <col min="3091" max="3091" width="10.7109375" style="116" customWidth="1"/>
    <col min="3092" max="3092" width="14.42578125" style="116" customWidth="1"/>
    <col min="3093" max="3093" width="15" style="116" customWidth="1"/>
    <col min="3094" max="3094" width="11.140625" style="116" customWidth="1"/>
    <col min="3095" max="3095" width="13.7109375" style="116" customWidth="1"/>
    <col min="3096" max="3096" width="15.85546875" style="116" customWidth="1"/>
    <col min="3097" max="3097" width="15.7109375" style="116" customWidth="1"/>
    <col min="3098" max="3098" width="22.140625" style="116" customWidth="1"/>
    <col min="3099" max="3099" width="14.85546875" style="116" customWidth="1"/>
    <col min="3100" max="3100" width="15.7109375" style="116" customWidth="1"/>
    <col min="3101" max="3101" width="17.140625" style="116" customWidth="1"/>
    <col min="3102" max="3102" width="17.42578125" style="116" customWidth="1"/>
    <col min="3103" max="3103" width="14.7109375" style="116" customWidth="1"/>
    <col min="3104" max="3104" width="16.28515625" style="116" customWidth="1"/>
    <col min="3105" max="3105" width="16" style="116" customWidth="1"/>
    <col min="3106" max="3106" width="15.140625" style="116" customWidth="1"/>
    <col min="3107" max="3107" width="15.85546875" style="116" customWidth="1"/>
    <col min="3108" max="3108" width="16" style="116" customWidth="1"/>
    <col min="3109" max="3109" width="16.140625" style="116" customWidth="1"/>
    <col min="3110" max="3110" width="19.28515625" style="116" customWidth="1"/>
    <col min="3111" max="3111" width="17.140625" style="116" customWidth="1"/>
    <col min="3112" max="3112" width="18.7109375" style="116" customWidth="1"/>
    <col min="3113" max="3113" width="17.42578125" style="116" customWidth="1"/>
    <col min="3114" max="3114" width="15.140625" style="116" customWidth="1"/>
    <col min="3115" max="3328" width="9.140625" style="116"/>
    <col min="3329" max="3329" width="6.42578125" style="116" customWidth="1"/>
    <col min="3330" max="3330" width="42.140625" style="116" customWidth="1"/>
    <col min="3331" max="3331" width="14.28515625" style="116" customWidth="1"/>
    <col min="3332" max="3332" width="15.7109375" style="116" customWidth="1"/>
    <col min="3333" max="3333" width="28.5703125" style="116" customWidth="1"/>
    <col min="3334" max="3334" width="32" style="116" customWidth="1"/>
    <col min="3335" max="3335" width="14.85546875" style="116" customWidth="1"/>
    <col min="3336" max="3336" width="13.85546875" style="116" customWidth="1"/>
    <col min="3337" max="3337" width="14.85546875" style="116" customWidth="1"/>
    <col min="3338" max="3338" width="15.42578125" style="116" customWidth="1"/>
    <col min="3339" max="3339" width="12.28515625" style="116" customWidth="1"/>
    <col min="3340" max="3340" width="13.140625" style="116" customWidth="1"/>
    <col min="3341" max="3341" width="14.42578125" style="116" customWidth="1"/>
    <col min="3342" max="3342" width="14" style="116" customWidth="1"/>
    <col min="3343" max="3343" width="12.5703125" style="116" customWidth="1"/>
    <col min="3344" max="3344" width="12.42578125" style="116" customWidth="1"/>
    <col min="3345" max="3345" width="14.28515625" style="116" customWidth="1"/>
    <col min="3346" max="3346" width="12.28515625" style="116" customWidth="1"/>
    <col min="3347" max="3347" width="10.7109375" style="116" customWidth="1"/>
    <col min="3348" max="3348" width="14.42578125" style="116" customWidth="1"/>
    <col min="3349" max="3349" width="15" style="116" customWidth="1"/>
    <col min="3350" max="3350" width="11.140625" style="116" customWidth="1"/>
    <col min="3351" max="3351" width="13.7109375" style="116" customWidth="1"/>
    <col min="3352" max="3352" width="15.85546875" style="116" customWidth="1"/>
    <col min="3353" max="3353" width="15.7109375" style="116" customWidth="1"/>
    <col min="3354" max="3354" width="22.140625" style="116" customWidth="1"/>
    <col min="3355" max="3355" width="14.85546875" style="116" customWidth="1"/>
    <col min="3356" max="3356" width="15.7109375" style="116" customWidth="1"/>
    <col min="3357" max="3357" width="17.140625" style="116" customWidth="1"/>
    <col min="3358" max="3358" width="17.42578125" style="116" customWidth="1"/>
    <col min="3359" max="3359" width="14.7109375" style="116" customWidth="1"/>
    <col min="3360" max="3360" width="16.28515625" style="116" customWidth="1"/>
    <col min="3361" max="3361" width="16" style="116" customWidth="1"/>
    <col min="3362" max="3362" width="15.140625" style="116" customWidth="1"/>
    <col min="3363" max="3363" width="15.85546875" style="116" customWidth="1"/>
    <col min="3364" max="3364" width="16" style="116" customWidth="1"/>
    <col min="3365" max="3365" width="16.140625" style="116" customWidth="1"/>
    <col min="3366" max="3366" width="19.28515625" style="116" customWidth="1"/>
    <col min="3367" max="3367" width="17.140625" style="116" customWidth="1"/>
    <col min="3368" max="3368" width="18.7109375" style="116" customWidth="1"/>
    <col min="3369" max="3369" width="17.42578125" style="116" customWidth="1"/>
    <col min="3370" max="3370" width="15.140625" style="116" customWidth="1"/>
    <col min="3371" max="3584" width="9.140625" style="116"/>
    <col min="3585" max="3585" width="6.42578125" style="116" customWidth="1"/>
    <col min="3586" max="3586" width="42.140625" style="116" customWidth="1"/>
    <col min="3587" max="3587" width="14.28515625" style="116" customWidth="1"/>
    <col min="3588" max="3588" width="15.7109375" style="116" customWidth="1"/>
    <col min="3589" max="3589" width="28.5703125" style="116" customWidth="1"/>
    <col min="3590" max="3590" width="32" style="116" customWidth="1"/>
    <col min="3591" max="3591" width="14.85546875" style="116" customWidth="1"/>
    <col min="3592" max="3592" width="13.85546875" style="116" customWidth="1"/>
    <col min="3593" max="3593" width="14.85546875" style="116" customWidth="1"/>
    <col min="3594" max="3594" width="15.42578125" style="116" customWidth="1"/>
    <col min="3595" max="3595" width="12.28515625" style="116" customWidth="1"/>
    <col min="3596" max="3596" width="13.140625" style="116" customWidth="1"/>
    <col min="3597" max="3597" width="14.42578125" style="116" customWidth="1"/>
    <col min="3598" max="3598" width="14" style="116" customWidth="1"/>
    <col min="3599" max="3599" width="12.5703125" style="116" customWidth="1"/>
    <col min="3600" max="3600" width="12.42578125" style="116" customWidth="1"/>
    <col min="3601" max="3601" width="14.28515625" style="116" customWidth="1"/>
    <col min="3602" max="3602" width="12.28515625" style="116" customWidth="1"/>
    <col min="3603" max="3603" width="10.7109375" style="116" customWidth="1"/>
    <col min="3604" max="3604" width="14.42578125" style="116" customWidth="1"/>
    <col min="3605" max="3605" width="15" style="116" customWidth="1"/>
    <col min="3606" max="3606" width="11.140625" style="116" customWidth="1"/>
    <col min="3607" max="3607" width="13.7109375" style="116" customWidth="1"/>
    <col min="3608" max="3608" width="15.85546875" style="116" customWidth="1"/>
    <col min="3609" max="3609" width="15.7109375" style="116" customWidth="1"/>
    <col min="3610" max="3610" width="22.140625" style="116" customWidth="1"/>
    <col min="3611" max="3611" width="14.85546875" style="116" customWidth="1"/>
    <col min="3612" max="3612" width="15.7109375" style="116" customWidth="1"/>
    <col min="3613" max="3613" width="17.140625" style="116" customWidth="1"/>
    <col min="3614" max="3614" width="17.42578125" style="116" customWidth="1"/>
    <col min="3615" max="3615" width="14.7109375" style="116" customWidth="1"/>
    <col min="3616" max="3616" width="16.28515625" style="116" customWidth="1"/>
    <col min="3617" max="3617" width="16" style="116" customWidth="1"/>
    <col min="3618" max="3618" width="15.140625" style="116" customWidth="1"/>
    <col min="3619" max="3619" width="15.85546875" style="116" customWidth="1"/>
    <col min="3620" max="3620" width="16" style="116" customWidth="1"/>
    <col min="3621" max="3621" width="16.140625" style="116" customWidth="1"/>
    <col min="3622" max="3622" width="19.28515625" style="116" customWidth="1"/>
    <col min="3623" max="3623" width="17.140625" style="116" customWidth="1"/>
    <col min="3624" max="3624" width="18.7109375" style="116" customWidth="1"/>
    <col min="3625" max="3625" width="17.42578125" style="116" customWidth="1"/>
    <col min="3626" max="3626" width="15.140625" style="116" customWidth="1"/>
    <col min="3627" max="3840" width="9.140625" style="116"/>
    <col min="3841" max="3841" width="6.42578125" style="116" customWidth="1"/>
    <col min="3842" max="3842" width="42.140625" style="116" customWidth="1"/>
    <col min="3843" max="3843" width="14.28515625" style="116" customWidth="1"/>
    <col min="3844" max="3844" width="15.7109375" style="116" customWidth="1"/>
    <col min="3845" max="3845" width="28.5703125" style="116" customWidth="1"/>
    <col min="3846" max="3846" width="32" style="116" customWidth="1"/>
    <col min="3847" max="3847" width="14.85546875" style="116" customWidth="1"/>
    <col min="3848" max="3848" width="13.85546875" style="116" customWidth="1"/>
    <col min="3849" max="3849" width="14.85546875" style="116" customWidth="1"/>
    <col min="3850" max="3850" width="15.42578125" style="116" customWidth="1"/>
    <col min="3851" max="3851" width="12.28515625" style="116" customWidth="1"/>
    <col min="3852" max="3852" width="13.140625" style="116" customWidth="1"/>
    <col min="3853" max="3853" width="14.42578125" style="116" customWidth="1"/>
    <col min="3854" max="3854" width="14" style="116" customWidth="1"/>
    <col min="3855" max="3855" width="12.5703125" style="116" customWidth="1"/>
    <col min="3856" max="3856" width="12.42578125" style="116" customWidth="1"/>
    <col min="3857" max="3857" width="14.28515625" style="116" customWidth="1"/>
    <col min="3858" max="3858" width="12.28515625" style="116" customWidth="1"/>
    <col min="3859" max="3859" width="10.7109375" style="116" customWidth="1"/>
    <col min="3860" max="3860" width="14.42578125" style="116" customWidth="1"/>
    <col min="3861" max="3861" width="15" style="116" customWidth="1"/>
    <col min="3862" max="3862" width="11.140625" style="116" customWidth="1"/>
    <col min="3863" max="3863" width="13.7109375" style="116" customWidth="1"/>
    <col min="3864" max="3864" width="15.85546875" style="116" customWidth="1"/>
    <col min="3865" max="3865" width="15.7109375" style="116" customWidth="1"/>
    <col min="3866" max="3866" width="22.140625" style="116" customWidth="1"/>
    <col min="3867" max="3867" width="14.85546875" style="116" customWidth="1"/>
    <col min="3868" max="3868" width="15.7109375" style="116" customWidth="1"/>
    <col min="3869" max="3869" width="17.140625" style="116" customWidth="1"/>
    <col min="3870" max="3870" width="17.42578125" style="116" customWidth="1"/>
    <col min="3871" max="3871" width="14.7109375" style="116" customWidth="1"/>
    <col min="3872" max="3872" width="16.28515625" style="116" customWidth="1"/>
    <col min="3873" max="3873" width="16" style="116" customWidth="1"/>
    <col min="3874" max="3874" width="15.140625" style="116" customWidth="1"/>
    <col min="3875" max="3875" width="15.85546875" style="116" customWidth="1"/>
    <col min="3876" max="3876" width="16" style="116" customWidth="1"/>
    <col min="3877" max="3877" width="16.140625" style="116" customWidth="1"/>
    <col min="3878" max="3878" width="19.28515625" style="116" customWidth="1"/>
    <col min="3879" max="3879" width="17.140625" style="116" customWidth="1"/>
    <col min="3880" max="3880" width="18.7109375" style="116" customWidth="1"/>
    <col min="3881" max="3881" width="17.42578125" style="116" customWidth="1"/>
    <col min="3882" max="3882" width="15.140625" style="116" customWidth="1"/>
    <col min="3883" max="4096" width="9.140625" style="116"/>
    <col min="4097" max="4097" width="6.42578125" style="116" customWidth="1"/>
    <col min="4098" max="4098" width="42.140625" style="116" customWidth="1"/>
    <col min="4099" max="4099" width="14.28515625" style="116" customWidth="1"/>
    <col min="4100" max="4100" width="15.7109375" style="116" customWidth="1"/>
    <col min="4101" max="4101" width="28.5703125" style="116" customWidth="1"/>
    <col min="4102" max="4102" width="32" style="116" customWidth="1"/>
    <col min="4103" max="4103" width="14.85546875" style="116" customWidth="1"/>
    <col min="4104" max="4104" width="13.85546875" style="116" customWidth="1"/>
    <col min="4105" max="4105" width="14.85546875" style="116" customWidth="1"/>
    <col min="4106" max="4106" width="15.42578125" style="116" customWidth="1"/>
    <col min="4107" max="4107" width="12.28515625" style="116" customWidth="1"/>
    <col min="4108" max="4108" width="13.140625" style="116" customWidth="1"/>
    <col min="4109" max="4109" width="14.42578125" style="116" customWidth="1"/>
    <col min="4110" max="4110" width="14" style="116" customWidth="1"/>
    <col min="4111" max="4111" width="12.5703125" style="116" customWidth="1"/>
    <col min="4112" max="4112" width="12.42578125" style="116" customWidth="1"/>
    <col min="4113" max="4113" width="14.28515625" style="116" customWidth="1"/>
    <col min="4114" max="4114" width="12.28515625" style="116" customWidth="1"/>
    <col min="4115" max="4115" width="10.7109375" style="116" customWidth="1"/>
    <col min="4116" max="4116" width="14.42578125" style="116" customWidth="1"/>
    <col min="4117" max="4117" width="15" style="116" customWidth="1"/>
    <col min="4118" max="4118" width="11.140625" style="116" customWidth="1"/>
    <col min="4119" max="4119" width="13.7109375" style="116" customWidth="1"/>
    <col min="4120" max="4120" width="15.85546875" style="116" customWidth="1"/>
    <col min="4121" max="4121" width="15.7109375" style="116" customWidth="1"/>
    <col min="4122" max="4122" width="22.140625" style="116" customWidth="1"/>
    <col min="4123" max="4123" width="14.85546875" style="116" customWidth="1"/>
    <col min="4124" max="4124" width="15.7109375" style="116" customWidth="1"/>
    <col min="4125" max="4125" width="17.140625" style="116" customWidth="1"/>
    <col min="4126" max="4126" width="17.42578125" style="116" customWidth="1"/>
    <col min="4127" max="4127" width="14.7109375" style="116" customWidth="1"/>
    <col min="4128" max="4128" width="16.28515625" style="116" customWidth="1"/>
    <col min="4129" max="4129" width="16" style="116" customWidth="1"/>
    <col min="4130" max="4130" width="15.140625" style="116" customWidth="1"/>
    <col min="4131" max="4131" width="15.85546875" style="116" customWidth="1"/>
    <col min="4132" max="4132" width="16" style="116" customWidth="1"/>
    <col min="4133" max="4133" width="16.140625" style="116" customWidth="1"/>
    <col min="4134" max="4134" width="19.28515625" style="116" customWidth="1"/>
    <col min="4135" max="4135" width="17.140625" style="116" customWidth="1"/>
    <col min="4136" max="4136" width="18.7109375" style="116" customWidth="1"/>
    <col min="4137" max="4137" width="17.42578125" style="116" customWidth="1"/>
    <col min="4138" max="4138" width="15.140625" style="116" customWidth="1"/>
    <col min="4139" max="4352" width="9.140625" style="116"/>
    <col min="4353" max="4353" width="6.42578125" style="116" customWidth="1"/>
    <col min="4354" max="4354" width="42.140625" style="116" customWidth="1"/>
    <col min="4355" max="4355" width="14.28515625" style="116" customWidth="1"/>
    <col min="4356" max="4356" width="15.7109375" style="116" customWidth="1"/>
    <col min="4357" max="4357" width="28.5703125" style="116" customWidth="1"/>
    <col min="4358" max="4358" width="32" style="116" customWidth="1"/>
    <col min="4359" max="4359" width="14.85546875" style="116" customWidth="1"/>
    <col min="4360" max="4360" width="13.85546875" style="116" customWidth="1"/>
    <col min="4361" max="4361" width="14.85546875" style="116" customWidth="1"/>
    <col min="4362" max="4362" width="15.42578125" style="116" customWidth="1"/>
    <col min="4363" max="4363" width="12.28515625" style="116" customWidth="1"/>
    <col min="4364" max="4364" width="13.140625" style="116" customWidth="1"/>
    <col min="4365" max="4365" width="14.42578125" style="116" customWidth="1"/>
    <col min="4366" max="4366" width="14" style="116" customWidth="1"/>
    <col min="4367" max="4367" width="12.5703125" style="116" customWidth="1"/>
    <col min="4368" max="4368" width="12.42578125" style="116" customWidth="1"/>
    <col min="4369" max="4369" width="14.28515625" style="116" customWidth="1"/>
    <col min="4370" max="4370" width="12.28515625" style="116" customWidth="1"/>
    <col min="4371" max="4371" width="10.7109375" style="116" customWidth="1"/>
    <col min="4372" max="4372" width="14.42578125" style="116" customWidth="1"/>
    <col min="4373" max="4373" width="15" style="116" customWidth="1"/>
    <col min="4374" max="4374" width="11.140625" style="116" customWidth="1"/>
    <col min="4375" max="4375" width="13.7109375" style="116" customWidth="1"/>
    <col min="4376" max="4376" width="15.85546875" style="116" customWidth="1"/>
    <col min="4377" max="4377" width="15.7109375" style="116" customWidth="1"/>
    <col min="4378" max="4378" width="22.140625" style="116" customWidth="1"/>
    <col min="4379" max="4379" width="14.85546875" style="116" customWidth="1"/>
    <col min="4380" max="4380" width="15.7109375" style="116" customWidth="1"/>
    <col min="4381" max="4381" width="17.140625" style="116" customWidth="1"/>
    <col min="4382" max="4382" width="17.42578125" style="116" customWidth="1"/>
    <col min="4383" max="4383" width="14.7109375" style="116" customWidth="1"/>
    <col min="4384" max="4384" width="16.28515625" style="116" customWidth="1"/>
    <col min="4385" max="4385" width="16" style="116" customWidth="1"/>
    <col min="4386" max="4386" width="15.140625" style="116" customWidth="1"/>
    <col min="4387" max="4387" width="15.85546875" style="116" customWidth="1"/>
    <col min="4388" max="4388" width="16" style="116" customWidth="1"/>
    <col min="4389" max="4389" width="16.140625" style="116" customWidth="1"/>
    <col min="4390" max="4390" width="19.28515625" style="116" customWidth="1"/>
    <col min="4391" max="4391" width="17.140625" style="116" customWidth="1"/>
    <col min="4392" max="4392" width="18.7109375" style="116" customWidth="1"/>
    <col min="4393" max="4393" width="17.42578125" style="116" customWidth="1"/>
    <col min="4394" max="4394" width="15.140625" style="116" customWidth="1"/>
    <col min="4395" max="4608" width="9.140625" style="116"/>
    <col min="4609" max="4609" width="6.42578125" style="116" customWidth="1"/>
    <col min="4610" max="4610" width="42.140625" style="116" customWidth="1"/>
    <col min="4611" max="4611" width="14.28515625" style="116" customWidth="1"/>
    <col min="4612" max="4612" width="15.7109375" style="116" customWidth="1"/>
    <col min="4613" max="4613" width="28.5703125" style="116" customWidth="1"/>
    <col min="4614" max="4614" width="32" style="116" customWidth="1"/>
    <col min="4615" max="4615" width="14.85546875" style="116" customWidth="1"/>
    <col min="4616" max="4616" width="13.85546875" style="116" customWidth="1"/>
    <col min="4617" max="4617" width="14.85546875" style="116" customWidth="1"/>
    <col min="4618" max="4618" width="15.42578125" style="116" customWidth="1"/>
    <col min="4619" max="4619" width="12.28515625" style="116" customWidth="1"/>
    <col min="4620" max="4620" width="13.140625" style="116" customWidth="1"/>
    <col min="4621" max="4621" width="14.42578125" style="116" customWidth="1"/>
    <col min="4622" max="4622" width="14" style="116" customWidth="1"/>
    <col min="4623" max="4623" width="12.5703125" style="116" customWidth="1"/>
    <col min="4624" max="4624" width="12.42578125" style="116" customWidth="1"/>
    <col min="4625" max="4625" width="14.28515625" style="116" customWidth="1"/>
    <col min="4626" max="4626" width="12.28515625" style="116" customWidth="1"/>
    <col min="4627" max="4627" width="10.7109375" style="116" customWidth="1"/>
    <col min="4628" max="4628" width="14.42578125" style="116" customWidth="1"/>
    <col min="4629" max="4629" width="15" style="116" customWidth="1"/>
    <col min="4630" max="4630" width="11.140625" style="116" customWidth="1"/>
    <col min="4631" max="4631" width="13.7109375" style="116" customWidth="1"/>
    <col min="4632" max="4632" width="15.85546875" style="116" customWidth="1"/>
    <col min="4633" max="4633" width="15.7109375" style="116" customWidth="1"/>
    <col min="4634" max="4634" width="22.140625" style="116" customWidth="1"/>
    <col min="4635" max="4635" width="14.85546875" style="116" customWidth="1"/>
    <col min="4636" max="4636" width="15.7109375" style="116" customWidth="1"/>
    <col min="4637" max="4637" width="17.140625" style="116" customWidth="1"/>
    <col min="4638" max="4638" width="17.42578125" style="116" customWidth="1"/>
    <col min="4639" max="4639" width="14.7109375" style="116" customWidth="1"/>
    <col min="4640" max="4640" width="16.28515625" style="116" customWidth="1"/>
    <col min="4641" max="4641" width="16" style="116" customWidth="1"/>
    <col min="4642" max="4642" width="15.140625" style="116" customWidth="1"/>
    <col min="4643" max="4643" width="15.85546875" style="116" customWidth="1"/>
    <col min="4644" max="4644" width="16" style="116" customWidth="1"/>
    <col min="4645" max="4645" width="16.140625" style="116" customWidth="1"/>
    <col min="4646" max="4646" width="19.28515625" style="116" customWidth="1"/>
    <col min="4647" max="4647" width="17.140625" style="116" customWidth="1"/>
    <col min="4648" max="4648" width="18.7109375" style="116" customWidth="1"/>
    <col min="4649" max="4649" width="17.42578125" style="116" customWidth="1"/>
    <col min="4650" max="4650" width="15.140625" style="116" customWidth="1"/>
    <col min="4651" max="4864" width="9.140625" style="116"/>
    <col min="4865" max="4865" width="6.42578125" style="116" customWidth="1"/>
    <col min="4866" max="4866" width="42.140625" style="116" customWidth="1"/>
    <col min="4867" max="4867" width="14.28515625" style="116" customWidth="1"/>
    <col min="4868" max="4868" width="15.7109375" style="116" customWidth="1"/>
    <col min="4869" max="4869" width="28.5703125" style="116" customWidth="1"/>
    <col min="4870" max="4870" width="32" style="116" customWidth="1"/>
    <col min="4871" max="4871" width="14.85546875" style="116" customWidth="1"/>
    <col min="4872" max="4872" width="13.85546875" style="116" customWidth="1"/>
    <col min="4873" max="4873" width="14.85546875" style="116" customWidth="1"/>
    <col min="4874" max="4874" width="15.42578125" style="116" customWidth="1"/>
    <col min="4875" max="4875" width="12.28515625" style="116" customWidth="1"/>
    <col min="4876" max="4876" width="13.140625" style="116" customWidth="1"/>
    <col min="4877" max="4877" width="14.42578125" style="116" customWidth="1"/>
    <col min="4878" max="4878" width="14" style="116" customWidth="1"/>
    <col min="4879" max="4879" width="12.5703125" style="116" customWidth="1"/>
    <col min="4880" max="4880" width="12.42578125" style="116" customWidth="1"/>
    <col min="4881" max="4881" width="14.28515625" style="116" customWidth="1"/>
    <col min="4882" max="4882" width="12.28515625" style="116" customWidth="1"/>
    <col min="4883" max="4883" width="10.7109375" style="116" customWidth="1"/>
    <col min="4884" max="4884" width="14.42578125" style="116" customWidth="1"/>
    <col min="4885" max="4885" width="15" style="116" customWidth="1"/>
    <col min="4886" max="4886" width="11.140625" style="116" customWidth="1"/>
    <col min="4887" max="4887" width="13.7109375" style="116" customWidth="1"/>
    <col min="4888" max="4888" width="15.85546875" style="116" customWidth="1"/>
    <col min="4889" max="4889" width="15.7109375" style="116" customWidth="1"/>
    <col min="4890" max="4890" width="22.140625" style="116" customWidth="1"/>
    <col min="4891" max="4891" width="14.85546875" style="116" customWidth="1"/>
    <col min="4892" max="4892" width="15.7109375" style="116" customWidth="1"/>
    <col min="4893" max="4893" width="17.140625" style="116" customWidth="1"/>
    <col min="4894" max="4894" width="17.42578125" style="116" customWidth="1"/>
    <col min="4895" max="4895" width="14.7109375" style="116" customWidth="1"/>
    <col min="4896" max="4896" width="16.28515625" style="116" customWidth="1"/>
    <col min="4897" max="4897" width="16" style="116" customWidth="1"/>
    <col min="4898" max="4898" width="15.140625" style="116" customWidth="1"/>
    <col min="4899" max="4899" width="15.85546875" style="116" customWidth="1"/>
    <col min="4900" max="4900" width="16" style="116" customWidth="1"/>
    <col min="4901" max="4901" width="16.140625" style="116" customWidth="1"/>
    <col min="4902" max="4902" width="19.28515625" style="116" customWidth="1"/>
    <col min="4903" max="4903" width="17.140625" style="116" customWidth="1"/>
    <col min="4904" max="4904" width="18.7109375" style="116" customWidth="1"/>
    <col min="4905" max="4905" width="17.42578125" style="116" customWidth="1"/>
    <col min="4906" max="4906" width="15.140625" style="116" customWidth="1"/>
    <col min="4907" max="5120" width="9.140625" style="116"/>
    <col min="5121" max="5121" width="6.42578125" style="116" customWidth="1"/>
    <col min="5122" max="5122" width="42.140625" style="116" customWidth="1"/>
    <col min="5123" max="5123" width="14.28515625" style="116" customWidth="1"/>
    <col min="5124" max="5124" width="15.7109375" style="116" customWidth="1"/>
    <col min="5125" max="5125" width="28.5703125" style="116" customWidth="1"/>
    <col min="5126" max="5126" width="32" style="116" customWidth="1"/>
    <col min="5127" max="5127" width="14.85546875" style="116" customWidth="1"/>
    <col min="5128" max="5128" width="13.85546875" style="116" customWidth="1"/>
    <col min="5129" max="5129" width="14.85546875" style="116" customWidth="1"/>
    <col min="5130" max="5130" width="15.42578125" style="116" customWidth="1"/>
    <col min="5131" max="5131" width="12.28515625" style="116" customWidth="1"/>
    <col min="5132" max="5132" width="13.140625" style="116" customWidth="1"/>
    <col min="5133" max="5133" width="14.42578125" style="116" customWidth="1"/>
    <col min="5134" max="5134" width="14" style="116" customWidth="1"/>
    <col min="5135" max="5135" width="12.5703125" style="116" customWidth="1"/>
    <col min="5136" max="5136" width="12.42578125" style="116" customWidth="1"/>
    <col min="5137" max="5137" width="14.28515625" style="116" customWidth="1"/>
    <col min="5138" max="5138" width="12.28515625" style="116" customWidth="1"/>
    <col min="5139" max="5139" width="10.7109375" style="116" customWidth="1"/>
    <col min="5140" max="5140" width="14.42578125" style="116" customWidth="1"/>
    <col min="5141" max="5141" width="15" style="116" customWidth="1"/>
    <col min="5142" max="5142" width="11.140625" style="116" customWidth="1"/>
    <col min="5143" max="5143" width="13.7109375" style="116" customWidth="1"/>
    <col min="5144" max="5144" width="15.85546875" style="116" customWidth="1"/>
    <col min="5145" max="5145" width="15.7109375" style="116" customWidth="1"/>
    <col min="5146" max="5146" width="22.140625" style="116" customWidth="1"/>
    <col min="5147" max="5147" width="14.85546875" style="116" customWidth="1"/>
    <col min="5148" max="5148" width="15.7109375" style="116" customWidth="1"/>
    <col min="5149" max="5149" width="17.140625" style="116" customWidth="1"/>
    <col min="5150" max="5150" width="17.42578125" style="116" customWidth="1"/>
    <col min="5151" max="5151" width="14.7109375" style="116" customWidth="1"/>
    <col min="5152" max="5152" width="16.28515625" style="116" customWidth="1"/>
    <col min="5153" max="5153" width="16" style="116" customWidth="1"/>
    <col min="5154" max="5154" width="15.140625" style="116" customWidth="1"/>
    <col min="5155" max="5155" width="15.85546875" style="116" customWidth="1"/>
    <col min="5156" max="5156" width="16" style="116" customWidth="1"/>
    <col min="5157" max="5157" width="16.140625" style="116" customWidth="1"/>
    <col min="5158" max="5158" width="19.28515625" style="116" customWidth="1"/>
    <col min="5159" max="5159" width="17.140625" style="116" customWidth="1"/>
    <col min="5160" max="5160" width="18.7109375" style="116" customWidth="1"/>
    <col min="5161" max="5161" width="17.42578125" style="116" customWidth="1"/>
    <col min="5162" max="5162" width="15.140625" style="116" customWidth="1"/>
    <col min="5163" max="5376" width="9.140625" style="116"/>
    <col min="5377" max="5377" width="6.42578125" style="116" customWidth="1"/>
    <col min="5378" max="5378" width="42.140625" style="116" customWidth="1"/>
    <col min="5379" max="5379" width="14.28515625" style="116" customWidth="1"/>
    <col min="5380" max="5380" width="15.7109375" style="116" customWidth="1"/>
    <col min="5381" max="5381" width="28.5703125" style="116" customWidth="1"/>
    <col min="5382" max="5382" width="32" style="116" customWidth="1"/>
    <col min="5383" max="5383" width="14.85546875" style="116" customWidth="1"/>
    <col min="5384" max="5384" width="13.85546875" style="116" customWidth="1"/>
    <col min="5385" max="5385" width="14.85546875" style="116" customWidth="1"/>
    <col min="5386" max="5386" width="15.42578125" style="116" customWidth="1"/>
    <col min="5387" max="5387" width="12.28515625" style="116" customWidth="1"/>
    <col min="5388" max="5388" width="13.140625" style="116" customWidth="1"/>
    <col min="5389" max="5389" width="14.42578125" style="116" customWidth="1"/>
    <col min="5390" max="5390" width="14" style="116" customWidth="1"/>
    <col min="5391" max="5391" width="12.5703125" style="116" customWidth="1"/>
    <col min="5392" max="5392" width="12.42578125" style="116" customWidth="1"/>
    <col min="5393" max="5393" width="14.28515625" style="116" customWidth="1"/>
    <col min="5394" max="5394" width="12.28515625" style="116" customWidth="1"/>
    <col min="5395" max="5395" width="10.7109375" style="116" customWidth="1"/>
    <col min="5396" max="5396" width="14.42578125" style="116" customWidth="1"/>
    <col min="5397" max="5397" width="15" style="116" customWidth="1"/>
    <col min="5398" max="5398" width="11.140625" style="116" customWidth="1"/>
    <col min="5399" max="5399" width="13.7109375" style="116" customWidth="1"/>
    <col min="5400" max="5400" width="15.85546875" style="116" customWidth="1"/>
    <col min="5401" max="5401" width="15.7109375" style="116" customWidth="1"/>
    <col min="5402" max="5402" width="22.140625" style="116" customWidth="1"/>
    <col min="5403" max="5403" width="14.85546875" style="116" customWidth="1"/>
    <col min="5404" max="5404" width="15.7109375" style="116" customWidth="1"/>
    <col min="5405" max="5405" width="17.140625" style="116" customWidth="1"/>
    <col min="5406" max="5406" width="17.42578125" style="116" customWidth="1"/>
    <col min="5407" max="5407" width="14.7109375" style="116" customWidth="1"/>
    <col min="5408" max="5408" width="16.28515625" style="116" customWidth="1"/>
    <col min="5409" max="5409" width="16" style="116" customWidth="1"/>
    <col min="5410" max="5410" width="15.140625" style="116" customWidth="1"/>
    <col min="5411" max="5411" width="15.85546875" style="116" customWidth="1"/>
    <col min="5412" max="5412" width="16" style="116" customWidth="1"/>
    <col min="5413" max="5413" width="16.140625" style="116" customWidth="1"/>
    <col min="5414" max="5414" width="19.28515625" style="116" customWidth="1"/>
    <col min="5415" max="5415" width="17.140625" style="116" customWidth="1"/>
    <col min="5416" max="5416" width="18.7109375" style="116" customWidth="1"/>
    <col min="5417" max="5417" width="17.42578125" style="116" customWidth="1"/>
    <col min="5418" max="5418" width="15.140625" style="116" customWidth="1"/>
    <col min="5419" max="5632" width="9.140625" style="116"/>
    <col min="5633" max="5633" width="6.42578125" style="116" customWidth="1"/>
    <col min="5634" max="5634" width="42.140625" style="116" customWidth="1"/>
    <col min="5635" max="5635" width="14.28515625" style="116" customWidth="1"/>
    <col min="5636" max="5636" width="15.7109375" style="116" customWidth="1"/>
    <col min="5637" max="5637" width="28.5703125" style="116" customWidth="1"/>
    <col min="5638" max="5638" width="32" style="116" customWidth="1"/>
    <col min="5639" max="5639" width="14.85546875" style="116" customWidth="1"/>
    <col min="5640" max="5640" width="13.85546875" style="116" customWidth="1"/>
    <col min="5641" max="5641" width="14.85546875" style="116" customWidth="1"/>
    <col min="5642" max="5642" width="15.42578125" style="116" customWidth="1"/>
    <col min="5643" max="5643" width="12.28515625" style="116" customWidth="1"/>
    <col min="5644" max="5644" width="13.140625" style="116" customWidth="1"/>
    <col min="5645" max="5645" width="14.42578125" style="116" customWidth="1"/>
    <col min="5646" max="5646" width="14" style="116" customWidth="1"/>
    <col min="5647" max="5647" width="12.5703125" style="116" customWidth="1"/>
    <col min="5648" max="5648" width="12.42578125" style="116" customWidth="1"/>
    <col min="5649" max="5649" width="14.28515625" style="116" customWidth="1"/>
    <col min="5650" max="5650" width="12.28515625" style="116" customWidth="1"/>
    <col min="5651" max="5651" width="10.7109375" style="116" customWidth="1"/>
    <col min="5652" max="5652" width="14.42578125" style="116" customWidth="1"/>
    <col min="5653" max="5653" width="15" style="116" customWidth="1"/>
    <col min="5654" max="5654" width="11.140625" style="116" customWidth="1"/>
    <col min="5655" max="5655" width="13.7109375" style="116" customWidth="1"/>
    <col min="5656" max="5656" width="15.85546875" style="116" customWidth="1"/>
    <col min="5657" max="5657" width="15.7109375" style="116" customWidth="1"/>
    <col min="5658" max="5658" width="22.140625" style="116" customWidth="1"/>
    <col min="5659" max="5659" width="14.85546875" style="116" customWidth="1"/>
    <col min="5660" max="5660" width="15.7109375" style="116" customWidth="1"/>
    <col min="5661" max="5661" width="17.140625" style="116" customWidth="1"/>
    <col min="5662" max="5662" width="17.42578125" style="116" customWidth="1"/>
    <col min="5663" max="5663" width="14.7109375" style="116" customWidth="1"/>
    <col min="5664" max="5664" width="16.28515625" style="116" customWidth="1"/>
    <col min="5665" max="5665" width="16" style="116" customWidth="1"/>
    <col min="5666" max="5666" width="15.140625" style="116" customWidth="1"/>
    <col min="5667" max="5667" width="15.85546875" style="116" customWidth="1"/>
    <col min="5668" max="5668" width="16" style="116" customWidth="1"/>
    <col min="5669" max="5669" width="16.140625" style="116" customWidth="1"/>
    <col min="5670" max="5670" width="19.28515625" style="116" customWidth="1"/>
    <col min="5671" max="5671" width="17.140625" style="116" customWidth="1"/>
    <col min="5672" max="5672" width="18.7109375" style="116" customWidth="1"/>
    <col min="5673" max="5673" width="17.42578125" style="116" customWidth="1"/>
    <col min="5674" max="5674" width="15.140625" style="116" customWidth="1"/>
    <col min="5675" max="5888" width="9.140625" style="116"/>
    <col min="5889" max="5889" width="6.42578125" style="116" customWidth="1"/>
    <col min="5890" max="5890" width="42.140625" style="116" customWidth="1"/>
    <col min="5891" max="5891" width="14.28515625" style="116" customWidth="1"/>
    <col min="5892" max="5892" width="15.7109375" style="116" customWidth="1"/>
    <col min="5893" max="5893" width="28.5703125" style="116" customWidth="1"/>
    <col min="5894" max="5894" width="32" style="116" customWidth="1"/>
    <col min="5895" max="5895" width="14.85546875" style="116" customWidth="1"/>
    <col min="5896" max="5896" width="13.85546875" style="116" customWidth="1"/>
    <col min="5897" max="5897" width="14.85546875" style="116" customWidth="1"/>
    <col min="5898" max="5898" width="15.42578125" style="116" customWidth="1"/>
    <col min="5899" max="5899" width="12.28515625" style="116" customWidth="1"/>
    <col min="5900" max="5900" width="13.140625" style="116" customWidth="1"/>
    <col min="5901" max="5901" width="14.42578125" style="116" customWidth="1"/>
    <col min="5902" max="5902" width="14" style="116" customWidth="1"/>
    <col min="5903" max="5903" width="12.5703125" style="116" customWidth="1"/>
    <col min="5904" max="5904" width="12.42578125" style="116" customWidth="1"/>
    <col min="5905" max="5905" width="14.28515625" style="116" customWidth="1"/>
    <col min="5906" max="5906" width="12.28515625" style="116" customWidth="1"/>
    <col min="5907" max="5907" width="10.7109375" style="116" customWidth="1"/>
    <col min="5908" max="5908" width="14.42578125" style="116" customWidth="1"/>
    <col min="5909" max="5909" width="15" style="116" customWidth="1"/>
    <col min="5910" max="5910" width="11.140625" style="116" customWidth="1"/>
    <col min="5911" max="5911" width="13.7109375" style="116" customWidth="1"/>
    <col min="5912" max="5912" width="15.85546875" style="116" customWidth="1"/>
    <col min="5913" max="5913" width="15.7109375" style="116" customWidth="1"/>
    <col min="5914" max="5914" width="22.140625" style="116" customWidth="1"/>
    <col min="5915" max="5915" width="14.85546875" style="116" customWidth="1"/>
    <col min="5916" max="5916" width="15.7109375" style="116" customWidth="1"/>
    <col min="5917" max="5917" width="17.140625" style="116" customWidth="1"/>
    <col min="5918" max="5918" width="17.42578125" style="116" customWidth="1"/>
    <col min="5919" max="5919" width="14.7109375" style="116" customWidth="1"/>
    <col min="5920" max="5920" width="16.28515625" style="116" customWidth="1"/>
    <col min="5921" max="5921" width="16" style="116" customWidth="1"/>
    <col min="5922" max="5922" width="15.140625" style="116" customWidth="1"/>
    <col min="5923" max="5923" width="15.85546875" style="116" customWidth="1"/>
    <col min="5924" max="5924" width="16" style="116" customWidth="1"/>
    <col min="5925" max="5925" width="16.140625" style="116" customWidth="1"/>
    <col min="5926" max="5926" width="19.28515625" style="116" customWidth="1"/>
    <col min="5927" max="5927" width="17.140625" style="116" customWidth="1"/>
    <col min="5928" max="5928" width="18.7109375" style="116" customWidth="1"/>
    <col min="5929" max="5929" width="17.42578125" style="116" customWidth="1"/>
    <col min="5930" max="5930" width="15.140625" style="116" customWidth="1"/>
    <col min="5931" max="6144" width="9.140625" style="116"/>
    <col min="6145" max="6145" width="6.42578125" style="116" customWidth="1"/>
    <col min="6146" max="6146" width="42.140625" style="116" customWidth="1"/>
    <col min="6147" max="6147" width="14.28515625" style="116" customWidth="1"/>
    <col min="6148" max="6148" width="15.7109375" style="116" customWidth="1"/>
    <col min="6149" max="6149" width="28.5703125" style="116" customWidth="1"/>
    <col min="6150" max="6150" width="32" style="116" customWidth="1"/>
    <col min="6151" max="6151" width="14.85546875" style="116" customWidth="1"/>
    <col min="6152" max="6152" width="13.85546875" style="116" customWidth="1"/>
    <col min="6153" max="6153" width="14.85546875" style="116" customWidth="1"/>
    <col min="6154" max="6154" width="15.42578125" style="116" customWidth="1"/>
    <col min="6155" max="6155" width="12.28515625" style="116" customWidth="1"/>
    <col min="6156" max="6156" width="13.140625" style="116" customWidth="1"/>
    <col min="6157" max="6157" width="14.42578125" style="116" customWidth="1"/>
    <col min="6158" max="6158" width="14" style="116" customWidth="1"/>
    <col min="6159" max="6159" width="12.5703125" style="116" customWidth="1"/>
    <col min="6160" max="6160" width="12.42578125" style="116" customWidth="1"/>
    <col min="6161" max="6161" width="14.28515625" style="116" customWidth="1"/>
    <col min="6162" max="6162" width="12.28515625" style="116" customWidth="1"/>
    <col min="6163" max="6163" width="10.7109375" style="116" customWidth="1"/>
    <col min="6164" max="6164" width="14.42578125" style="116" customWidth="1"/>
    <col min="6165" max="6165" width="15" style="116" customWidth="1"/>
    <col min="6166" max="6166" width="11.140625" style="116" customWidth="1"/>
    <col min="6167" max="6167" width="13.7109375" style="116" customWidth="1"/>
    <col min="6168" max="6168" width="15.85546875" style="116" customWidth="1"/>
    <col min="6169" max="6169" width="15.7109375" style="116" customWidth="1"/>
    <col min="6170" max="6170" width="22.140625" style="116" customWidth="1"/>
    <col min="6171" max="6171" width="14.85546875" style="116" customWidth="1"/>
    <col min="6172" max="6172" width="15.7109375" style="116" customWidth="1"/>
    <col min="6173" max="6173" width="17.140625" style="116" customWidth="1"/>
    <col min="6174" max="6174" width="17.42578125" style="116" customWidth="1"/>
    <col min="6175" max="6175" width="14.7109375" style="116" customWidth="1"/>
    <col min="6176" max="6176" width="16.28515625" style="116" customWidth="1"/>
    <col min="6177" max="6177" width="16" style="116" customWidth="1"/>
    <col min="6178" max="6178" width="15.140625" style="116" customWidth="1"/>
    <col min="6179" max="6179" width="15.85546875" style="116" customWidth="1"/>
    <col min="6180" max="6180" width="16" style="116" customWidth="1"/>
    <col min="6181" max="6181" width="16.140625" style="116" customWidth="1"/>
    <col min="6182" max="6182" width="19.28515625" style="116" customWidth="1"/>
    <col min="6183" max="6183" width="17.140625" style="116" customWidth="1"/>
    <col min="6184" max="6184" width="18.7109375" style="116" customWidth="1"/>
    <col min="6185" max="6185" width="17.42578125" style="116" customWidth="1"/>
    <col min="6186" max="6186" width="15.140625" style="116" customWidth="1"/>
    <col min="6187" max="6400" width="9.140625" style="116"/>
    <col min="6401" max="6401" width="6.42578125" style="116" customWidth="1"/>
    <col min="6402" max="6402" width="42.140625" style="116" customWidth="1"/>
    <col min="6403" max="6403" width="14.28515625" style="116" customWidth="1"/>
    <col min="6404" max="6404" width="15.7109375" style="116" customWidth="1"/>
    <col min="6405" max="6405" width="28.5703125" style="116" customWidth="1"/>
    <col min="6406" max="6406" width="32" style="116" customWidth="1"/>
    <col min="6407" max="6407" width="14.85546875" style="116" customWidth="1"/>
    <col min="6408" max="6408" width="13.85546875" style="116" customWidth="1"/>
    <col min="6409" max="6409" width="14.85546875" style="116" customWidth="1"/>
    <col min="6410" max="6410" width="15.42578125" style="116" customWidth="1"/>
    <col min="6411" max="6411" width="12.28515625" style="116" customWidth="1"/>
    <col min="6412" max="6412" width="13.140625" style="116" customWidth="1"/>
    <col min="6413" max="6413" width="14.42578125" style="116" customWidth="1"/>
    <col min="6414" max="6414" width="14" style="116" customWidth="1"/>
    <col min="6415" max="6415" width="12.5703125" style="116" customWidth="1"/>
    <col min="6416" max="6416" width="12.42578125" style="116" customWidth="1"/>
    <col min="6417" max="6417" width="14.28515625" style="116" customWidth="1"/>
    <col min="6418" max="6418" width="12.28515625" style="116" customWidth="1"/>
    <col min="6419" max="6419" width="10.7109375" style="116" customWidth="1"/>
    <col min="6420" max="6420" width="14.42578125" style="116" customWidth="1"/>
    <col min="6421" max="6421" width="15" style="116" customWidth="1"/>
    <col min="6422" max="6422" width="11.140625" style="116" customWidth="1"/>
    <col min="6423" max="6423" width="13.7109375" style="116" customWidth="1"/>
    <col min="6424" max="6424" width="15.85546875" style="116" customWidth="1"/>
    <col min="6425" max="6425" width="15.7109375" style="116" customWidth="1"/>
    <col min="6426" max="6426" width="22.140625" style="116" customWidth="1"/>
    <col min="6427" max="6427" width="14.85546875" style="116" customWidth="1"/>
    <col min="6428" max="6428" width="15.7109375" style="116" customWidth="1"/>
    <col min="6429" max="6429" width="17.140625" style="116" customWidth="1"/>
    <col min="6430" max="6430" width="17.42578125" style="116" customWidth="1"/>
    <col min="6431" max="6431" width="14.7109375" style="116" customWidth="1"/>
    <col min="6432" max="6432" width="16.28515625" style="116" customWidth="1"/>
    <col min="6433" max="6433" width="16" style="116" customWidth="1"/>
    <col min="6434" max="6434" width="15.140625" style="116" customWidth="1"/>
    <col min="6435" max="6435" width="15.85546875" style="116" customWidth="1"/>
    <col min="6436" max="6436" width="16" style="116" customWidth="1"/>
    <col min="6437" max="6437" width="16.140625" style="116" customWidth="1"/>
    <col min="6438" max="6438" width="19.28515625" style="116" customWidth="1"/>
    <col min="6439" max="6439" width="17.140625" style="116" customWidth="1"/>
    <col min="6440" max="6440" width="18.7109375" style="116" customWidth="1"/>
    <col min="6441" max="6441" width="17.42578125" style="116" customWidth="1"/>
    <col min="6442" max="6442" width="15.140625" style="116" customWidth="1"/>
    <col min="6443" max="6656" width="9.140625" style="116"/>
    <col min="6657" max="6657" width="6.42578125" style="116" customWidth="1"/>
    <col min="6658" max="6658" width="42.140625" style="116" customWidth="1"/>
    <col min="6659" max="6659" width="14.28515625" style="116" customWidth="1"/>
    <col min="6660" max="6660" width="15.7109375" style="116" customWidth="1"/>
    <col min="6661" max="6661" width="28.5703125" style="116" customWidth="1"/>
    <col min="6662" max="6662" width="32" style="116" customWidth="1"/>
    <col min="6663" max="6663" width="14.85546875" style="116" customWidth="1"/>
    <col min="6664" max="6664" width="13.85546875" style="116" customWidth="1"/>
    <col min="6665" max="6665" width="14.85546875" style="116" customWidth="1"/>
    <col min="6666" max="6666" width="15.42578125" style="116" customWidth="1"/>
    <col min="6667" max="6667" width="12.28515625" style="116" customWidth="1"/>
    <col min="6668" max="6668" width="13.140625" style="116" customWidth="1"/>
    <col min="6669" max="6669" width="14.42578125" style="116" customWidth="1"/>
    <col min="6670" max="6670" width="14" style="116" customWidth="1"/>
    <col min="6671" max="6671" width="12.5703125" style="116" customWidth="1"/>
    <col min="6672" max="6672" width="12.42578125" style="116" customWidth="1"/>
    <col min="6673" max="6673" width="14.28515625" style="116" customWidth="1"/>
    <col min="6674" max="6674" width="12.28515625" style="116" customWidth="1"/>
    <col min="6675" max="6675" width="10.7109375" style="116" customWidth="1"/>
    <col min="6676" max="6676" width="14.42578125" style="116" customWidth="1"/>
    <col min="6677" max="6677" width="15" style="116" customWidth="1"/>
    <col min="6678" max="6678" width="11.140625" style="116" customWidth="1"/>
    <col min="6679" max="6679" width="13.7109375" style="116" customWidth="1"/>
    <col min="6680" max="6680" width="15.85546875" style="116" customWidth="1"/>
    <col min="6681" max="6681" width="15.7109375" style="116" customWidth="1"/>
    <col min="6682" max="6682" width="22.140625" style="116" customWidth="1"/>
    <col min="6683" max="6683" width="14.85546875" style="116" customWidth="1"/>
    <col min="6684" max="6684" width="15.7109375" style="116" customWidth="1"/>
    <col min="6685" max="6685" width="17.140625" style="116" customWidth="1"/>
    <col min="6686" max="6686" width="17.42578125" style="116" customWidth="1"/>
    <col min="6687" max="6687" width="14.7109375" style="116" customWidth="1"/>
    <col min="6688" max="6688" width="16.28515625" style="116" customWidth="1"/>
    <col min="6689" max="6689" width="16" style="116" customWidth="1"/>
    <col min="6690" max="6690" width="15.140625" style="116" customWidth="1"/>
    <col min="6691" max="6691" width="15.85546875" style="116" customWidth="1"/>
    <col min="6692" max="6692" width="16" style="116" customWidth="1"/>
    <col min="6693" max="6693" width="16.140625" style="116" customWidth="1"/>
    <col min="6694" max="6694" width="19.28515625" style="116" customWidth="1"/>
    <col min="6695" max="6695" width="17.140625" style="116" customWidth="1"/>
    <col min="6696" max="6696" width="18.7109375" style="116" customWidth="1"/>
    <col min="6697" max="6697" width="17.42578125" style="116" customWidth="1"/>
    <col min="6698" max="6698" width="15.140625" style="116" customWidth="1"/>
    <col min="6699" max="6912" width="9.140625" style="116"/>
    <col min="6913" max="6913" width="6.42578125" style="116" customWidth="1"/>
    <col min="6914" max="6914" width="42.140625" style="116" customWidth="1"/>
    <col min="6915" max="6915" width="14.28515625" style="116" customWidth="1"/>
    <col min="6916" max="6916" width="15.7109375" style="116" customWidth="1"/>
    <col min="6917" max="6917" width="28.5703125" style="116" customWidth="1"/>
    <col min="6918" max="6918" width="32" style="116" customWidth="1"/>
    <col min="6919" max="6919" width="14.85546875" style="116" customWidth="1"/>
    <col min="6920" max="6920" width="13.85546875" style="116" customWidth="1"/>
    <col min="6921" max="6921" width="14.85546875" style="116" customWidth="1"/>
    <col min="6922" max="6922" width="15.42578125" style="116" customWidth="1"/>
    <col min="6923" max="6923" width="12.28515625" style="116" customWidth="1"/>
    <col min="6924" max="6924" width="13.140625" style="116" customWidth="1"/>
    <col min="6925" max="6925" width="14.42578125" style="116" customWidth="1"/>
    <col min="6926" max="6926" width="14" style="116" customWidth="1"/>
    <col min="6927" max="6927" width="12.5703125" style="116" customWidth="1"/>
    <col min="6928" max="6928" width="12.42578125" style="116" customWidth="1"/>
    <col min="6929" max="6929" width="14.28515625" style="116" customWidth="1"/>
    <col min="6930" max="6930" width="12.28515625" style="116" customWidth="1"/>
    <col min="6931" max="6931" width="10.7109375" style="116" customWidth="1"/>
    <col min="6932" max="6932" width="14.42578125" style="116" customWidth="1"/>
    <col min="6933" max="6933" width="15" style="116" customWidth="1"/>
    <col min="6934" max="6934" width="11.140625" style="116" customWidth="1"/>
    <col min="6935" max="6935" width="13.7109375" style="116" customWidth="1"/>
    <col min="6936" max="6936" width="15.85546875" style="116" customWidth="1"/>
    <col min="6937" max="6937" width="15.7109375" style="116" customWidth="1"/>
    <col min="6938" max="6938" width="22.140625" style="116" customWidth="1"/>
    <col min="6939" max="6939" width="14.85546875" style="116" customWidth="1"/>
    <col min="6940" max="6940" width="15.7109375" style="116" customWidth="1"/>
    <col min="6941" max="6941" width="17.140625" style="116" customWidth="1"/>
    <col min="6942" max="6942" width="17.42578125" style="116" customWidth="1"/>
    <col min="6943" max="6943" width="14.7109375" style="116" customWidth="1"/>
    <col min="6944" max="6944" width="16.28515625" style="116" customWidth="1"/>
    <col min="6945" max="6945" width="16" style="116" customWidth="1"/>
    <col min="6946" max="6946" width="15.140625" style="116" customWidth="1"/>
    <col min="6947" max="6947" width="15.85546875" style="116" customWidth="1"/>
    <col min="6948" max="6948" width="16" style="116" customWidth="1"/>
    <col min="6949" max="6949" width="16.140625" style="116" customWidth="1"/>
    <col min="6950" max="6950" width="19.28515625" style="116" customWidth="1"/>
    <col min="6951" max="6951" width="17.140625" style="116" customWidth="1"/>
    <col min="6952" max="6952" width="18.7109375" style="116" customWidth="1"/>
    <col min="6953" max="6953" width="17.42578125" style="116" customWidth="1"/>
    <col min="6954" max="6954" width="15.140625" style="116" customWidth="1"/>
    <col min="6955" max="7168" width="9.140625" style="116"/>
    <col min="7169" max="7169" width="6.42578125" style="116" customWidth="1"/>
    <col min="7170" max="7170" width="42.140625" style="116" customWidth="1"/>
    <col min="7171" max="7171" width="14.28515625" style="116" customWidth="1"/>
    <col min="7172" max="7172" width="15.7109375" style="116" customWidth="1"/>
    <col min="7173" max="7173" width="28.5703125" style="116" customWidth="1"/>
    <col min="7174" max="7174" width="32" style="116" customWidth="1"/>
    <col min="7175" max="7175" width="14.85546875" style="116" customWidth="1"/>
    <col min="7176" max="7176" width="13.85546875" style="116" customWidth="1"/>
    <col min="7177" max="7177" width="14.85546875" style="116" customWidth="1"/>
    <col min="7178" max="7178" width="15.42578125" style="116" customWidth="1"/>
    <col min="7179" max="7179" width="12.28515625" style="116" customWidth="1"/>
    <col min="7180" max="7180" width="13.140625" style="116" customWidth="1"/>
    <col min="7181" max="7181" width="14.42578125" style="116" customWidth="1"/>
    <col min="7182" max="7182" width="14" style="116" customWidth="1"/>
    <col min="7183" max="7183" width="12.5703125" style="116" customWidth="1"/>
    <col min="7184" max="7184" width="12.42578125" style="116" customWidth="1"/>
    <col min="7185" max="7185" width="14.28515625" style="116" customWidth="1"/>
    <col min="7186" max="7186" width="12.28515625" style="116" customWidth="1"/>
    <col min="7187" max="7187" width="10.7109375" style="116" customWidth="1"/>
    <col min="7188" max="7188" width="14.42578125" style="116" customWidth="1"/>
    <col min="7189" max="7189" width="15" style="116" customWidth="1"/>
    <col min="7190" max="7190" width="11.140625" style="116" customWidth="1"/>
    <col min="7191" max="7191" width="13.7109375" style="116" customWidth="1"/>
    <col min="7192" max="7192" width="15.85546875" style="116" customWidth="1"/>
    <col min="7193" max="7193" width="15.7109375" style="116" customWidth="1"/>
    <col min="7194" max="7194" width="22.140625" style="116" customWidth="1"/>
    <col min="7195" max="7195" width="14.85546875" style="116" customWidth="1"/>
    <col min="7196" max="7196" width="15.7109375" style="116" customWidth="1"/>
    <col min="7197" max="7197" width="17.140625" style="116" customWidth="1"/>
    <col min="7198" max="7198" width="17.42578125" style="116" customWidth="1"/>
    <col min="7199" max="7199" width="14.7109375" style="116" customWidth="1"/>
    <col min="7200" max="7200" width="16.28515625" style="116" customWidth="1"/>
    <col min="7201" max="7201" width="16" style="116" customWidth="1"/>
    <col min="7202" max="7202" width="15.140625" style="116" customWidth="1"/>
    <col min="7203" max="7203" width="15.85546875" style="116" customWidth="1"/>
    <col min="7204" max="7204" width="16" style="116" customWidth="1"/>
    <col min="7205" max="7205" width="16.140625" style="116" customWidth="1"/>
    <col min="7206" max="7206" width="19.28515625" style="116" customWidth="1"/>
    <col min="7207" max="7207" width="17.140625" style="116" customWidth="1"/>
    <col min="7208" max="7208" width="18.7109375" style="116" customWidth="1"/>
    <col min="7209" max="7209" width="17.42578125" style="116" customWidth="1"/>
    <col min="7210" max="7210" width="15.140625" style="116" customWidth="1"/>
    <col min="7211" max="7424" width="9.140625" style="116"/>
    <col min="7425" max="7425" width="6.42578125" style="116" customWidth="1"/>
    <col min="7426" max="7426" width="42.140625" style="116" customWidth="1"/>
    <col min="7427" max="7427" width="14.28515625" style="116" customWidth="1"/>
    <col min="7428" max="7428" width="15.7109375" style="116" customWidth="1"/>
    <col min="7429" max="7429" width="28.5703125" style="116" customWidth="1"/>
    <col min="7430" max="7430" width="32" style="116" customWidth="1"/>
    <col min="7431" max="7431" width="14.85546875" style="116" customWidth="1"/>
    <col min="7432" max="7432" width="13.85546875" style="116" customWidth="1"/>
    <col min="7433" max="7433" width="14.85546875" style="116" customWidth="1"/>
    <col min="7434" max="7434" width="15.42578125" style="116" customWidth="1"/>
    <col min="7435" max="7435" width="12.28515625" style="116" customWidth="1"/>
    <col min="7436" max="7436" width="13.140625" style="116" customWidth="1"/>
    <col min="7437" max="7437" width="14.42578125" style="116" customWidth="1"/>
    <col min="7438" max="7438" width="14" style="116" customWidth="1"/>
    <col min="7439" max="7439" width="12.5703125" style="116" customWidth="1"/>
    <col min="7440" max="7440" width="12.42578125" style="116" customWidth="1"/>
    <col min="7441" max="7441" width="14.28515625" style="116" customWidth="1"/>
    <col min="7442" max="7442" width="12.28515625" style="116" customWidth="1"/>
    <col min="7443" max="7443" width="10.7109375" style="116" customWidth="1"/>
    <col min="7444" max="7444" width="14.42578125" style="116" customWidth="1"/>
    <col min="7445" max="7445" width="15" style="116" customWidth="1"/>
    <col min="7446" max="7446" width="11.140625" style="116" customWidth="1"/>
    <col min="7447" max="7447" width="13.7109375" style="116" customWidth="1"/>
    <col min="7448" max="7448" width="15.85546875" style="116" customWidth="1"/>
    <col min="7449" max="7449" width="15.7109375" style="116" customWidth="1"/>
    <col min="7450" max="7450" width="22.140625" style="116" customWidth="1"/>
    <col min="7451" max="7451" width="14.85546875" style="116" customWidth="1"/>
    <col min="7452" max="7452" width="15.7109375" style="116" customWidth="1"/>
    <col min="7453" max="7453" width="17.140625" style="116" customWidth="1"/>
    <col min="7454" max="7454" width="17.42578125" style="116" customWidth="1"/>
    <col min="7455" max="7455" width="14.7109375" style="116" customWidth="1"/>
    <col min="7456" max="7456" width="16.28515625" style="116" customWidth="1"/>
    <col min="7457" max="7457" width="16" style="116" customWidth="1"/>
    <col min="7458" max="7458" width="15.140625" style="116" customWidth="1"/>
    <col min="7459" max="7459" width="15.85546875" style="116" customWidth="1"/>
    <col min="7460" max="7460" width="16" style="116" customWidth="1"/>
    <col min="7461" max="7461" width="16.140625" style="116" customWidth="1"/>
    <col min="7462" max="7462" width="19.28515625" style="116" customWidth="1"/>
    <col min="7463" max="7463" width="17.140625" style="116" customWidth="1"/>
    <col min="7464" max="7464" width="18.7109375" style="116" customWidth="1"/>
    <col min="7465" max="7465" width="17.42578125" style="116" customWidth="1"/>
    <col min="7466" max="7466" width="15.140625" style="116" customWidth="1"/>
    <col min="7467" max="7680" width="9.140625" style="116"/>
    <col min="7681" max="7681" width="6.42578125" style="116" customWidth="1"/>
    <col min="7682" max="7682" width="42.140625" style="116" customWidth="1"/>
    <col min="7683" max="7683" width="14.28515625" style="116" customWidth="1"/>
    <col min="7684" max="7684" width="15.7109375" style="116" customWidth="1"/>
    <col min="7685" max="7685" width="28.5703125" style="116" customWidth="1"/>
    <col min="7686" max="7686" width="32" style="116" customWidth="1"/>
    <col min="7687" max="7687" width="14.85546875" style="116" customWidth="1"/>
    <col min="7688" max="7688" width="13.85546875" style="116" customWidth="1"/>
    <col min="7689" max="7689" width="14.85546875" style="116" customWidth="1"/>
    <col min="7690" max="7690" width="15.42578125" style="116" customWidth="1"/>
    <col min="7691" max="7691" width="12.28515625" style="116" customWidth="1"/>
    <col min="7692" max="7692" width="13.140625" style="116" customWidth="1"/>
    <col min="7693" max="7693" width="14.42578125" style="116" customWidth="1"/>
    <col min="7694" max="7694" width="14" style="116" customWidth="1"/>
    <col min="7695" max="7695" width="12.5703125" style="116" customWidth="1"/>
    <col min="7696" max="7696" width="12.42578125" style="116" customWidth="1"/>
    <col min="7697" max="7697" width="14.28515625" style="116" customWidth="1"/>
    <col min="7698" max="7698" width="12.28515625" style="116" customWidth="1"/>
    <col min="7699" max="7699" width="10.7109375" style="116" customWidth="1"/>
    <col min="7700" max="7700" width="14.42578125" style="116" customWidth="1"/>
    <col min="7701" max="7701" width="15" style="116" customWidth="1"/>
    <col min="7702" max="7702" width="11.140625" style="116" customWidth="1"/>
    <col min="7703" max="7703" width="13.7109375" style="116" customWidth="1"/>
    <col min="7704" max="7704" width="15.85546875" style="116" customWidth="1"/>
    <col min="7705" max="7705" width="15.7109375" style="116" customWidth="1"/>
    <col min="7706" max="7706" width="22.140625" style="116" customWidth="1"/>
    <col min="7707" max="7707" width="14.85546875" style="116" customWidth="1"/>
    <col min="7708" max="7708" width="15.7109375" style="116" customWidth="1"/>
    <col min="7709" max="7709" width="17.140625" style="116" customWidth="1"/>
    <col min="7710" max="7710" width="17.42578125" style="116" customWidth="1"/>
    <col min="7711" max="7711" width="14.7109375" style="116" customWidth="1"/>
    <col min="7712" max="7712" width="16.28515625" style="116" customWidth="1"/>
    <col min="7713" max="7713" width="16" style="116" customWidth="1"/>
    <col min="7714" max="7714" width="15.140625" style="116" customWidth="1"/>
    <col min="7715" max="7715" width="15.85546875" style="116" customWidth="1"/>
    <col min="7716" max="7716" width="16" style="116" customWidth="1"/>
    <col min="7717" max="7717" width="16.140625" style="116" customWidth="1"/>
    <col min="7718" max="7718" width="19.28515625" style="116" customWidth="1"/>
    <col min="7719" max="7719" width="17.140625" style="116" customWidth="1"/>
    <col min="7720" max="7720" width="18.7109375" style="116" customWidth="1"/>
    <col min="7721" max="7721" width="17.42578125" style="116" customWidth="1"/>
    <col min="7722" max="7722" width="15.140625" style="116" customWidth="1"/>
    <col min="7723" max="7936" width="9.140625" style="116"/>
    <col min="7937" max="7937" width="6.42578125" style="116" customWidth="1"/>
    <col min="7938" max="7938" width="42.140625" style="116" customWidth="1"/>
    <col min="7939" max="7939" width="14.28515625" style="116" customWidth="1"/>
    <col min="7940" max="7940" width="15.7109375" style="116" customWidth="1"/>
    <col min="7941" max="7941" width="28.5703125" style="116" customWidth="1"/>
    <col min="7942" max="7942" width="32" style="116" customWidth="1"/>
    <col min="7943" max="7943" width="14.85546875" style="116" customWidth="1"/>
    <col min="7944" max="7944" width="13.85546875" style="116" customWidth="1"/>
    <col min="7945" max="7945" width="14.85546875" style="116" customWidth="1"/>
    <col min="7946" max="7946" width="15.42578125" style="116" customWidth="1"/>
    <col min="7947" max="7947" width="12.28515625" style="116" customWidth="1"/>
    <col min="7948" max="7948" width="13.140625" style="116" customWidth="1"/>
    <col min="7949" max="7949" width="14.42578125" style="116" customWidth="1"/>
    <col min="7950" max="7950" width="14" style="116" customWidth="1"/>
    <col min="7951" max="7951" width="12.5703125" style="116" customWidth="1"/>
    <col min="7952" max="7952" width="12.42578125" style="116" customWidth="1"/>
    <col min="7953" max="7953" width="14.28515625" style="116" customWidth="1"/>
    <col min="7954" max="7954" width="12.28515625" style="116" customWidth="1"/>
    <col min="7955" max="7955" width="10.7109375" style="116" customWidth="1"/>
    <col min="7956" max="7956" width="14.42578125" style="116" customWidth="1"/>
    <col min="7957" max="7957" width="15" style="116" customWidth="1"/>
    <col min="7958" max="7958" width="11.140625" style="116" customWidth="1"/>
    <col min="7959" max="7959" width="13.7109375" style="116" customWidth="1"/>
    <col min="7960" max="7960" width="15.85546875" style="116" customWidth="1"/>
    <col min="7961" max="7961" width="15.7109375" style="116" customWidth="1"/>
    <col min="7962" max="7962" width="22.140625" style="116" customWidth="1"/>
    <col min="7963" max="7963" width="14.85546875" style="116" customWidth="1"/>
    <col min="7964" max="7964" width="15.7109375" style="116" customWidth="1"/>
    <col min="7965" max="7965" width="17.140625" style="116" customWidth="1"/>
    <col min="7966" max="7966" width="17.42578125" style="116" customWidth="1"/>
    <col min="7967" max="7967" width="14.7109375" style="116" customWidth="1"/>
    <col min="7968" max="7968" width="16.28515625" style="116" customWidth="1"/>
    <col min="7969" max="7969" width="16" style="116" customWidth="1"/>
    <col min="7970" max="7970" width="15.140625" style="116" customWidth="1"/>
    <col min="7971" max="7971" width="15.85546875" style="116" customWidth="1"/>
    <col min="7972" max="7972" width="16" style="116" customWidth="1"/>
    <col min="7973" max="7973" width="16.140625" style="116" customWidth="1"/>
    <col min="7974" max="7974" width="19.28515625" style="116" customWidth="1"/>
    <col min="7975" max="7975" width="17.140625" style="116" customWidth="1"/>
    <col min="7976" max="7976" width="18.7109375" style="116" customWidth="1"/>
    <col min="7977" max="7977" width="17.42578125" style="116" customWidth="1"/>
    <col min="7978" max="7978" width="15.140625" style="116" customWidth="1"/>
    <col min="7979" max="8192" width="9.140625" style="116"/>
    <col min="8193" max="8193" width="6.42578125" style="116" customWidth="1"/>
    <col min="8194" max="8194" width="42.140625" style="116" customWidth="1"/>
    <col min="8195" max="8195" width="14.28515625" style="116" customWidth="1"/>
    <col min="8196" max="8196" width="15.7109375" style="116" customWidth="1"/>
    <col min="8197" max="8197" width="28.5703125" style="116" customWidth="1"/>
    <col min="8198" max="8198" width="32" style="116" customWidth="1"/>
    <col min="8199" max="8199" width="14.85546875" style="116" customWidth="1"/>
    <col min="8200" max="8200" width="13.85546875" style="116" customWidth="1"/>
    <col min="8201" max="8201" width="14.85546875" style="116" customWidth="1"/>
    <col min="8202" max="8202" width="15.42578125" style="116" customWidth="1"/>
    <col min="8203" max="8203" width="12.28515625" style="116" customWidth="1"/>
    <col min="8204" max="8204" width="13.140625" style="116" customWidth="1"/>
    <col min="8205" max="8205" width="14.42578125" style="116" customWidth="1"/>
    <col min="8206" max="8206" width="14" style="116" customWidth="1"/>
    <col min="8207" max="8207" width="12.5703125" style="116" customWidth="1"/>
    <col min="8208" max="8208" width="12.42578125" style="116" customWidth="1"/>
    <col min="8209" max="8209" width="14.28515625" style="116" customWidth="1"/>
    <col min="8210" max="8210" width="12.28515625" style="116" customWidth="1"/>
    <col min="8211" max="8211" width="10.7109375" style="116" customWidth="1"/>
    <col min="8212" max="8212" width="14.42578125" style="116" customWidth="1"/>
    <col min="8213" max="8213" width="15" style="116" customWidth="1"/>
    <col min="8214" max="8214" width="11.140625" style="116" customWidth="1"/>
    <col min="8215" max="8215" width="13.7109375" style="116" customWidth="1"/>
    <col min="8216" max="8216" width="15.85546875" style="116" customWidth="1"/>
    <col min="8217" max="8217" width="15.7109375" style="116" customWidth="1"/>
    <col min="8218" max="8218" width="22.140625" style="116" customWidth="1"/>
    <col min="8219" max="8219" width="14.85546875" style="116" customWidth="1"/>
    <col min="8220" max="8220" width="15.7109375" style="116" customWidth="1"/>
    <col min="8221" max="8221" width="17.140625" style="116" customWidth="1"/>
    <col min="8222" max="8222" width="17.42578125" style="116" customWidth="1"/>
    <col min="8223" max="8223" width="14.7109375" style="116" customWidth="1"/>
    <col min="8224" max="8224" width="16.28515625" style="116" customWidth="1"/>
    <col min="8225" max="8225" width="16" style="116" customWidth="1"/>
    <col min="8226" max="8226" width="15.140625" style="116" customWidth="1"/>
    <col min="8227" max="8227" width="15.85546875" style="116" customWidth="1"/>
    <col min="8228" max="8228" width="16" style="116" customWidth="1"/>
    <col min="8229" max="8229" width="16.140625" style="116" customWidth="1"/>
    <col min="8230" max="8230" width="19.28515625" style="116" customWidth="1"/>
    <col min="8231" max="8231" width="17.140625" style="116" customWidth="1"/>
    <col min="8232" max="8232" width="18.7109375" style="116" customWidth="1"/>
    <col min="8233" max="8233" width="17.42578125" style="116" customWidth="1"/>
    <col min="8234" max="8234" width="15.140625" style="116" customWidth="1"/>
    <col min="8235" max="8448" width="9.140625" style="116"/>
    <col min="8449" max="8449" width="6.42578125" style="116" customWidth="1"/>
    <col min="8450" max="8450" width="42.140625" style="116" customWidth="1"/>
    <col min="8451" max="8451" width="14.28515625" style="116" customWidth="1"/>
    <col min="8452" max="8452" width="15.7109375" style="116" customWidth="1"/>
    <col min="8453" max="8453" width="28.5703125" style="116" customWidth="1"/>
    <col min="8454" max="8454" width="32" style="116" customWidth="1"/>
    <col min="8455" max="8455" width="14.85546875" style="116" customWidth="1"/>
    <col min="8456" max="8456" width="13.85546875" style="116" customWidth="1"/>
    <col min="8457" max="8457" width="14.85546875" style="116" customWidth="1"/>
    <col min="8458" max="8458" width="15.42578125" style="116" customWidth="1"/>
    <col min="8459" max="8459" width="12.28515625" style="116" customWidth="1"/>
    <col min="8460" max="8460" width="13.140625" style="116" customWidth="1"/>
    <col min="8461" max="8461" width="14.42578125" style="116" customWidth="1"/>
    <col min="8462" max="8462" width="14" style="116" customWidth="1"/>
    <col min="8463" max="8463" width="12.5703125" style="116" customWidth="1"/>
    <col min="8464" max="8464" width="12.42578125" style="116" customWidth="1"/>
    <col min="8465" max="8465" width="14.28515625" style="116" customWidth="1"/>
    <col min="8466" max="8466" width="12.28515625" style="116" customWidth="1"/>
    <col min="8467" max="8467" width="10.7109375" style="116" customWidth="1"/>
    <col min="8468" max="8468" width="14.42578125" style="116" customWidth="1"/>
    <col min="8469" max="8469" width="15" style="116" customWidth="1"/>
    <col min="8470" max="8470" width="11.140625" style="116" customWidth="1"/>
    <col min="8471" max="8471" width="13.7109375" style="116" customWidth="1"/>
    <col min="8472" max="8472" width="15.85546875" style="116" customWidth="1"/>
    <col min="8473" max="8473" width="15.7109375" style="116" customWidth="1"/>
    <col min="8474" max="8474" width="22.140625" style="116" customWidth="1"/>
    <col min="8475" max="8475" width="14.85546875" style="116" customWidth="1"/>
    <col min="8476" max="8476" width="15.7109375" style="116" customWidth="1"/>
    <col min="8477" max="8477" width="17.140625" style="116" customWidth="1"/>
    <col min="8478" max="8478" width="17.42578125" style="116" customWidth="1"/>
    <col min="8479" max="8479" width="14.7109375" style="116" customWidth="1"/>
    <col min="8480" max="8480" width="16.28515625" style="116" customWidth="1"/>
    <col min="8481" max="8481" width="16" style="116" customWidth="1"/>
    <col min="8482" max="8482" width="15.140625" style="116" customWidth="1"/>
    <col min="8483" max="8483" width="15.85546875" style="116" customWidth="1"/>
    <col min="8484" max="8484" width="16" style="116" customWidth="1"/>
    <col min="8485" max="8485" width="16.140625" style="116" customWidth="1"/>
    <col min="8486" max="8486" width="19.28515625" style="116" customWidth="1"/>
    <col min="8487" max="8487" width="17.140625" style="116" customWidth="1"/>
    <col min="8488" max="8488" width="18.7109375" style="116" customWidth="1"/>
    <col min="8489" max="8489" width="17.42578125" style="116" customWidth="1"/>
    <col min="8490" max="8490" width="15.140625" style="116" customWidth="1"/>
    <col min="8491" max="8704" width="9.140625" style="116"/>
    <col min="8705" max="8705" width="6.42578125" style="116" customWidth="1"/>
    <col min="8706" max="8706" width="42.140625" style="116" customWidth="1"/>
    <col min="8707" max="8707" width="14.28515625" style="116" customWidth="1"/>
    <col min="8708" max="8708" width="15.7109375" style="116" customWidth="1"/>
    <col min="8709" max="8709" width="28.5703125" style="116" customWidth="1"/>
    <col min="8710" max="8710" width="32" style="116" customWidth="1"/>
    <col min="8711" max="8711" width="14.85546875" style="116" customWidth="1"/>
    <col min="8712" max="8712" width="13.85546875" style="116" customWidth="1"/>
    <col min="8713" max="8713" width="14.85546875" style="116" customWidth="1"/>
    <col min="8714" max="8714" width="15.42578125" style="116" customWidth="1"/>
    <col min="8715" max="8715" width="12.28515625" style="116" customWidth="1"/>
    <col min="8716" max="8716" width="13.140625" style="116" customWidth="1"/>
    <col min="8717" max="8717" width="14.42578125" style="116" customWidth="1"/>
    <col min="8718" max="8718" width="14" style="116" customWidth="1"/>
    <col min="8719" max="8719" width="12.5703125" style="116" customWidth="1"/>
    <col min="8720" max="8720" width="12.42578125" style="116" customWidth="1"/>
    <col min="8721" max="8721" width="14.28515625" style="116" customWidth="1"/>
    <col min="8722" max="8722" width="12.28515625" style="116" customWidth="1"/>
    <col min="8723" max="8723" width="10.7109375" style="116" customWidth="1"/>
    <col min="8724" max="8724" width="14.42578125" style="116" customWidth="1"/>
    <col min="8725" max="8725" width="15" style="116" customWidth="1"/>
    <col min="8726" max="8726" width="11.140625" style="116" customWidth="1"/>
    <col min="8727" max="8727" width="13.7109375" style="116" customWidth="1"/>
    <col min="8728" max="8728" width="15.85546875" style="116" customWidth="1"/>
    <col min="8729" max="8729" width="15.7109375" style="116" customWidth="1"/>
    <col min="8730" max="8730" width="22.140625" style="116" customWidth="1"/>
    <col min="8731" max="8731" width="14.85546875" style="116" customWidth="1"/>
    <col min="8732" max="8732" width="15.7109375" style="116" customWidth="1"/>
    <col min="8733" max="8733" width="17.140625" style="116" customWidth="1"/>
    <col min="8734" max="8734" width="17.42578125" style="116" customWidth="1"/>
    <col min="8735" max="8735" width="14.7109375" style="116" customWidth="1"/>
    <col min="8736" max="8736" width="16.28515625" style="116" customWidth="1"/>
    <col min="8737" max="8737" width="16" style="116" customWidth="1"/>
    <col min="8738" max="8738" width="15.140625" style="116" customWidth="1"/>
    <col min="8739" max="8739" width="15.85546875" style="116" customWidth="1"/>
    <col min="8740" max="8740" width="16" style="116" customWidth="1"/>
    <col min="8741" max="8741" width="16.140625" style="116" customWidth="1"/>
    <col min="8742" max="8742" width="19.28515625" style="116" customWidth="1"/>
    <col min="8743" max="8743" width="17.140625" style="116" customWidth="1"/>
    <col min="8744" max="8744" width="18.7109375" style="116" customWidth="1"/>
    <col min="8745" max="8745" width="17.42578125" style="116" customWidth="1"/>
    <col min="8746" max="8746" width="15.140625" style="116" customWidth="1"/>
    <col min="8747" max="8960" width="9.140625" style="116"/>
    <col min="8961" max="8961" width="6.42578125" style="116" customWidth="1"/>
    <col min="8962" max="8962" width="42.140625" style="116" customWidth="1"/>
    <col min="8963" max="8963" width="14.28515625" style="116" customWidth="1"/>
    <col min="8964" max="8964" width="15.7109375" style="116" customWidth="1"/>
    <col min="8965" max="8965" width="28.5703125" style="116" customWidth="1"/>
    <col min="8966" max="8966" width="32" style="116" customWidth="1"/>
    <col min="8967" max="8967" width="14.85546875" style="116" customWidth="1"/>
    <col min="8968" max="8968" width="13.85546875" style="116" customWidth="1"/>
    <col min="8969" max="8969" width="14.85546875" style="116" customWidth="1"/>
    <col min="8970" max="8970" width="15.42578125" style="116" customWidth="1"/>
    <col min="8971" max="8971" width="12.28515625" style="116" customWidth="1"/>
    <col min="8972" max="8972" width="13.140625" style="116" customWidth="1"/>
    <col min="8973" max="8973" width="14.42578125" style="116" customWidth="1"/>
    <col min="8974" max="8974" width="14" style="116" customWidth="1"/>
    <col min="8975" max="8975" width="12.5703125" style="116" customWidth="1"/>
    <col min="8976" max="8976" width="12.42578125" style="116" customWidth="1"/>
    <col min="8977" max="8977" width="14.28515625" style="116" customWidth="1"/>
    <col min="8978" max="8978" width="12.28515625" style="116" customWidth="1"/>
    <col min="8979" max="8979" width="10.7109375" style="116" customWidth="1"/>
    <col min="8980" max="8980" width="14.42578125" style="116" customWidth="1"/>
    <col min="8981" max="8981" width="15" style="116" customWidth="1"/>
    <col min="8982" max="8982" width="11.140625" style="116" customWidth="1"/>
    <col min="8983" max="8983" width="13.7109375" style="116" customWidth="1"/>
    <col min="8984" max="8984" width="15.85546875" style="116" customWidth="1"/>
    <col min="8985" max="8985" width="15.7109375" style="116" customWidth="1"/>
    <col min="8986" max="8986" width="22.140625" style="116" customWidth="1"/>
    <col min="8987" max="8987" width="14.85546875" style="116" customWidth="1"/>
    <col min="8988" max="8988" width="15.7109375" style="116" customWidth="1"/>
    <col min="8989" max="8989" width="17.140625" style="116" customWidth="1"/>
    <col min="8990" max="8990" width="17.42578125" style="116" customWidth="1"/>
    <col min="8991" max="8991" width="14.7109375" style="116" customWidth="1"/>
    <col min="8992" max="8992" width="16.28515625" style="116" customWidth="1"/>
    <col min="8993" max="8993" width="16" style="116" customWidth="1"/>
    <col min="8994" max="8994" width="15.140625" style="116" customWidth="1"/>
    <col min="8995" max="8995" width="15.85546875" style="116" customWidth="1"/>
    <col min="8996" max="8996" width="16" style="116" customWidth="1"/>
    <col min="8997" max="8997" width="16.140625" style="116" customWidth="1"/>
    <col min="8998" max="8998" width="19.28515625" style="116" customWidth="1"/>
    <col min="8999" max="8999" width="17.140625" style="116" customWidth="1"/>
    <col min="9000" max="9000" width="18.7109375" style="116" customWidth="1"/>
    <col min="9001" max="9001" width="17.42578125" style="116" customWidth="1"/>
    <col min="9002" max="9002" width="15.140625" style="116" customWidth="1"/>
    <col min="9003" max="9216" width="9.140625" style="116"/>
    <col min="9217" max="9217" width="6.42578125" style="116" customWidth="1"/>
    <col min="9218" max="9218" width="42.140625" style="116" customWidth="1"/>
    <col min="9219" max="9219" width="14.28515625" style="116" customWidth="1"/>
    <col min="9220" max="9220" width="15.7109375" style="116" customWidth="1"/>
    <col min="9221" max="9221" width="28.5703125" style="116" customWidth="1"/>
    <col min="9222" max="9222" width="32" style="116" customWidth="1"/>
    <col min="9223" max="9223" width="14.85546875" style="116" customWidth="1"/>
    <col min="9224" max="9224" width="13.85546875" style="116" customWidth="1"/>
    <col min="9225" max="9225" width="14.85546875" style="116" customWidth="1"/>
    <col min="9226" max="9226" width="15.42578125" style="116" customWidth="1"/>
    <col min="9227" max="9227" width="12.28515625" style="116" customWidth="1"/>
    <col min="9228" max="9228" width="13.140625" style="116" customWidth="1"/>
    <col min="9229" max="9229" width="14.42578125" style="116" customWidth="1"/>
    <col min="9230" max="9230" width="14" style="116" customWidth="1"/>
    <col min="9231" max="9231" width="12.5703125" style="116" customWidth="1"/>
    <col min="9232" max="9232" width="12.42578125" style="116" customWidth="1"/>
    <col min="9233" max="9233" width="14.28515625" style="116" customWidth="1"/>
    <col min="9234" max="9234" width="12.28515625" style="116" customWidth="1"/>
    <col min="9235" max="9235" width="10.7109375" style="116" customWidth="1"/>
    <col min="9236" max="9236" width="14.42578125" style="116" customWidth="1"/>
    <col min="9237" max="9237" width="15" style="116" customWidth="1"/>
    <col min="9238" max="9238" width="11.140625" style="116" customWidth="1"/>
    <col min="9239" max="9239" width="13.7109375" style="116" customWidth="1"/>
    <col min="9240" max="9240" width="15.85546875" style="116" customWidth="1"/>
    <col min="9241" max="9241" width="15.7109375" style="116" customWidth="1"/>
    <col min="9242" max="9242" width="22.140625" style="116" customWidth="1"/>
    <col min="9243" max="9243" width="14.85546875" style="116" customWidth="1"/>
    <col min="9244" max="9244" width="15.7109375" style="116" customWidth="1"/>
    <col min="9245" max="9245" width="17.140625" style="116" customWidth="1"/>
    <col min="9246" max="9246" width="17.42578125" style="116" customWidth="1"/>
    <col min="9247" max="9247" width="14.7109375" style="116" customWidth="1"/>
    <col min="9248" max="9248" width="16.28515625" style="116" customWidth="1"/>
    <col min="9249" max="9249" width="16" style="116" customWidth="1"/>
    <col min="9250" max="9250" width="15.140625" style="116" customWidth="1"/>
    <col min="9251" max="9251" width="15.85546875" style="116" customWidth="1"/>
    <col min="9252" max="9252" width="16" style="116" customWidth="1"/>
    <col min="9253" max="9253" width="16.140625" style="116" customWidth="1"/>
    <col min="9254" max="9254" width="19.28515625" style="116" customWidth="1"/>
    <col min="9255" max="9255" width="17.140625" style="116" customWidth="1"/>
    <col min="9256" max="9256" width="18.7109375" style="116" customWidth="1"/>
    <col min="9257" max="9257" width="17.42578125" style="116" customWidth="1"/>
    <col min="9258" max="9258" width="15.140625" style="116" customWidth="1"/>
    <col min="9259" max="9472" width="9.140625" style="116"/>
    <col min="9473" max="9473" width="6.42578125" style="116" customWidth="1"/>
    <col min="9474" max="9474" width="42.140625" style="116" customWidth="1"/>
    <col min="9475" max="9475" width="14.28515625" style="116" customWidth="1"/>
    <col min="9476" max="9476" width="15.7109375" style="116" customWidth="1"/>
    <col min="9477" max="9477" width="28.5703125" style="116" customWidth="1"/>
    <col min="9478" max="9478" width="32" style="116" customWidth="1"/>
    <col min="9479" max="9479" width="14.85546875" style="116" customWidth="1"/>
    <col min="9480" max="9480" width="13.85546875" style="116" customWidth="1"/>
    <col min="9481" max="9481" width="14.85546875" style="116" customWidth="1"/>
    <col min="9482" max="9482" width="15.42578125" style="116" customWidth="1"/>
    <col min="9483" max="9483" width="12.28515625" style="116" customWidth="1"/>
    <col min="9484" max="9484" width="13.140625" style="116" customWidth="1"/>
    <col min="9485" max="9485" width="14.42578125" style="116" customWidth="1"/>
    <col min="9486" max="9486" width="14" style="116" customWidth="1"/>
    <col min="9487" max="9487" width="12.5703125" style="116" customWidth="1"/>
    <col min="9488" max="9488" width="12.42578125" style="116" customWidth="1"/>
    <col min="9489" max="9489" width="14.28515625" style="116" customWidth="1"/>
    <col min="9490" max="9490" width="12.28515625" style="116" customWidth="1"/>
    <col min="9491" max="9491" width="10.7109375" style="116" customWidth="1"/>
    <col min="9492" max="9492" width="14.42578125" style="116" customWidth="1"/>
    <col min="9493" max="9493" width="15" style="116" customWidth="1"/>
    <col min="9494" max="9494" width="11.140625" style="116" customWidth="1"/>
    <col min="9495" max="9495" width="13.7109375" style="116" customWidth="1"/>
    <col min="9496" max="9496" width="15.85546875" style="116" customWidth="1"/>
    <col min="9497" max="9497" width="15.7109375" style="116" customWidth="1"/>
    <col min="9498" max="9498" width="22.140625" style="116" customWidth="1"/>
    <col min="9499" max="9499" width="14.85546875" style="116" customWidth="1"/>
    <col min="9500" max="9500" width="15.7109375" style="116" customWidth="1"/>
    <col min="9501" max="9501" width="17.140625" style="116" customWidth="1"/>
    <col min="9502" max="9502" width="17.42578125" style="116" customWidth="1"/>
    <col min="9503" max="9503" width="14.7109375" style="116" customWidth="1"/>
    <col min="9504" max="9504" width="16.28515625" style="116" customWidth="1"/>
    <col min="9505" max="9505" width="16" style="116" customWidth="1"/>
    <col min="9506" max="9506" width="15.140625" style="116" customWidth="1"/>
    <col min="9507" max="9507" width="15.85546875" style="116" customWidth="1"/>
    <col min="9508" max="9508" width="16" style="116" customWidth="1"/>
    <col min="9509" max="9509" width="16.140625" style="116" customWidth="1"/>
    <col min="9510" max="9510" width="19.28515625" style="116" customWidth="1"/>
    <col min="9511" max="9511" width="17.140625" style="116" customWidth="1"/>
    <col min="9512" max="9512" width="18.7109375" style="116" customWidth="1"/>
    <col min="9513" max="9513" width="17.42578125" style="116" customWidth="1"/>
    <col min="9514" max="9514" width="15.140625" style="116" customWidth="1"/>
    <col min="9515" max="9728" width="9.140625" style="116"/>
    <col min="9729" max="9729" width="6.42578125" style="116" customWidth="1"/>
    <col min="9730" max="9730" width="42.140625" style="116" customWidth="1"/>
    <col min="9731" max="9731" width="14.28515625" style="116" customWidth="1"/>
    <col min="9732" max="9732" width="15.7109375" style="116" customWidth="1"/>
    <col min="9733" max="9733" width="28.5703125" style="116" customWidth="1"/>
    <col min="9734" max="9734" width="32" style="116" customWidth="1"/>
    <col min="9735" max="9735" width="14.85546875" style="116" customWidth="1"/>
    <col min="9736" max="9736" width="13.85546875" style="116" customWidth="1"/>
    <col min="9737" max="9737" width="14.85546875" style="116" customWidth="1"/>
    <col min="9738" max="9738" width="15.42578125" style="116" customWidth="1"/>
    <col min="9739" max="9739" width="12.28515625" style="116" customWidth="1"/>
    <col min="9740" max="9740" width="13.140625" style="116" customWidth="1"/>
    <col min="9741" max="9741" width="14.42578125" style="116" customWidth="1"/>
    <col min="9742" max="9742" width="14" style="116" customWidth="1"/>
    <col min="9743" max="9743" width="12.5703125" style="116" customWidth="1"/>
    <col min="9744" max="9744" width="12.42578125" style="116" customWidth="1"/>
    <col min="9745" max="9745" width="14.28515625" style="116" customWidth="1"/>
    <col min="9746" max="9746" width="12.28515625" style="116" customWidth="1"/>
    <col min="9747" max="9747" width="10.7109375" style="116" customWidth="1"/>
    <col min="9748" max="9748" width="14.42578125" style="116" customWidth="1"/>
    <col min="9749" max="9749" width="15" style="116" customWidth="1"/>
    <col min="9750" max="9750" width="11.140625" style="116" customWidth="1"/>
    <col min="9751" max="9751" width="13.7109375" style="116" customWidth="1"/>
    <col min="9752" max="9752" width="15.85546875" style="116" customWidth="1"/>
    <col min="9753" max="9753" width="15.7109375" style="116" customWidth="1"/>
    <col min="9754" max="9754" width="22.140625" style="116" customWidth="1"/>
    <col min="9755" max="9755" width="14.85546875" style="116" customWidth="1"/>
    <col min="9756" max="9756" width="15.7109375" style="116" customWidth="1"/>
    <col min="9757" max="9757" width="17.140625" style="116" customWidth="1"/>
    <col min="9758" max="9758" width="17.42578125" style="116" customWidth="1"/>
    <col min="9759" max="9759" width="14.7109375" style="116" customWidth="1"/>
    <col min="9760" max="9760" width="16.28515625" style="116" customWidth="1"/>
    <col min="9761" max="9761" width="16" style="116" customWidth="1"/>
    <col min="9762" max="9762" width="15.140625" style="116" customWidth="1"/>
    <col min="9763" max="9763" width="15.85546875" style="116" customWidth="1"/>
    <col min="9764" max="9764" width="16" style="116" customWidth="1"/>
    <col min="9765" max="9765" width="16.140625" style="116" customWidth="1"/>
    <col min="9766" max="9766" width="19.28515625" style="116" customWidth="1"/>
    <col min="9767" max="9767" width="17.140625" style="116" customWidth="1"/>
    <col min="9768" max="9768" width="18.7109375" style="116" customWidth="1"/>
    <col min="9769" max="9769" width="17.42578125" style="116" customWidth="1"/>
    <col min="9770" max="9770" width="15.140625" style="116" customWidth="1"/>
    <col min="9771" max="9984" width="9.140625" style="116"/>
    <col min="9985" max="9985" width="6.42578125" style="116" customWidth="1"/>
    <col min="9986" max="9986" width="42.140625" style="116" customWidth="1"/>
    <col min="9987" max="9987" width="14.28515625" style="116" customWidth="1"/>
    <col min="9988" max="9988" width="15.7109375" style="116" customWidth="1"/>
    <col min="9989" max="9989" width="28.5703125" style="116" customWidth="1"/>
    <col min="9990" max="9990" width="32" style="116" customWidth="1"/>
    <col min="9991" max="9991" width="14.85546875" style="116" customWidth="1"/>
    <col min="9992" max="9992" width="13.85546875" style="116" customWidth="1"/>
    <col min="9993" max="9993" width="14.85546875" style="116" customWidth="1"/>
    <col min="9994" max="9994" width="15.42578125" style="116" customWidth="1"/>
    <col min="9995" max="9995" width="12.28515625" style="116" customWidth="1"/>
    <col min="9996" max="9996" width="13.140625" style="116" customWidth="1"/>
    <col min="9997" max="9997" width="14.42578125" style="116" customWidth="1"/>
    <col min="9998" max="9998" width="14" style="116" customWidth="1"/>
    <col min="9999" max="9999" width="12.5703125" style="116" customWidth="1"/>
    <col min="10000" max="10000" width="12.42578125" style="116" customWidth="1"/>
    <col min="10001" max="10001" width="14.28515625" style="116" customWidth="1"/>
    <col min="10002" max="10002" width="12.28515625" style="116" customWidth="1"/>
    <col min="10003" max="10003" width="10.7109375" style="116" customWidth="1"/>
    <col min="10004" max="10004" width="14.42578125" style="116" customWidth="1"/>
    <col min="10005" max="10005" width="15" style="116" customWidth="1"/>
    <col min="10006" max="10006" width="11.140625" style="116" customWidth="1"/>
    <col min="10007" max="10007" width="13.7109375" style="116" customWidth="1"/>
    <col min="10008" max="10008" width="15.85546875" style="116" customWidth="1"/>
    <col min="10009" max="10009" width="15.7109375" style="116" customWidth="1"/>
    <col min="10010" max="10010" width="22.140625" style="116" customWidth="1"/>
    <col min="10011" max="10011" width="14.85546875" style="116" customWidth="1"/>
    <col min="10012" max="10012" width="15.7109375" style="116" customWidth="1"/>
    <col min="10013" max="10013" width="17.140625" style="116" customWidth="1"/>
    <col min="10014" max="10014" width="17.42578125" style="116" customWidth="1"/>
    <col min="10015" max="10015" width="14.7109375" style="116" customWidth="1"/>
    <col min="10016" max="10016" width="16.28515625" style="116" customWidth="1"/>
    <col min="10017" max="10017" width="16" style="116" customWidth="1"/>
    <col min="10018" max="10018" width="15.140625" style="116" customWidth="1"/>
    <col min="10019" max="10019" width="15.85546875" style="116" customWidth="1"/>
    <col min="10020" max="10020" width="16" style="116" customWidth="1"/>
    <col min="10021" max="10021" width="16.140625" style="116" customWidth="1"/>
    <col min="10022" max="10022" width="19.28515625" style="116" customWidth="1"/>
    <col min="10023" max="10023" width="17.140625" style="116" customWidth="1"/>
    <col min="10024" max="10024" width="18.7109375" style="116" customWidth="1"/>
    <col min="10025" max="10025" width="17.42578125" style="116" customWidth="1"/>
    <col min="10026" max="10026" width="15.140625" style="116" customWidth="1"/>
    <col min="10027" max="10240" width="9.140625" style="116"/>
    <col min="10241" max="10241" width="6.42578125" style="116" customWidth="1"/>
    <col min="10242" max="10242" width="42.140625" style="116" customWidth="1"/>
    <col min="10243" max="10243" width="14.28515625" style="116" customWidth="1"/>
    <col min="10244" max="10244" width="15.7109375" style="116" customWidth="1"/>
    <col min="10245" max="10245" width="28.5703125" style="116" customWidth="1"/>
    <col min="10246" max="10246" width="32" style="116" customWidth="1"/>
    <col min="10247" max="10247" width="14.85546875" style="116" customWidth="1"/>
    <col min="10248" max="10248" width="13.85546875" style="116" customWidth="1"/>
    <col min="10249" max="10249" width="14.85546875" style="116" customWidth="1"/>
    <col min="10250" max="10250" width="15.42578125" style="116" customWidth="1"/>
    <col min="10251" max="10251" width="12.28515625" style="116" customWidth="1"/>
    <col min="10252" max="10252" width="13.140625" style="116" customWidth="1"/>
    <col min="10253" max="10253" width="14.42578125" style="116" customWidth="1"/>
    <col min="10254" max="10254" width="14" style="116" customWidth="1"/>
    <col min="10255" max="10255" width="12.5703125" style="116" customWidth="1"/>
    <col min="10256" max="10256" width="12.42578125" style="116" customWidth="1"/>
    <col min="10257" max="10257" width="14.28515625" style="116" customWidth="1"/>
    <col min="10258" max="10258" width="12.28515625" style="116" customWidth="1"/>
    <col min="10259" max="10259" width="10.7109375" style="116" customWidth="1"/>
    <col min="10260" max="10260" width="14.42578125" style="116" customWidth="1"/>
    <col min="10261" max="10261" width="15" style="116" customWidth="1"/>
    <col min="10262" max="10262" width="11.140625" style="116" customWidth="1"/>
    <col min="10263" max="10263" width="13.7109375" style="116" customWidth="1"/>
    <col min="10264" max="10264" width="15.85546875" style="116" customWidth="1"/>
    <col min="10265" max="10265" width="15.7109375" style="116" customWidth="1"/>
    <col min="10266" max="10266" width="22.140625" style="116" customWidth="1"/>
    <col min="10267" max="10267" width="14.85546875" style="116" customWidth="1"/>
    <col min="10268" max="10268" width="15.7109375" style="116" customWidth="1"/>
    <col min="10269" max="10269" width="17.140625" style="116" customWidth="1"/>
    <col min="10270" max="10270" width="17.42578125" style="116" customWidth="1"/>
    <col min="10271" max="10271" width="14.7109375" style="116" customWidth="1"/>
    <col min="10272" max="10272" width="16.28515625" style="116" customWidth="1"/>
    <col min="10273" max="10273" width="16" style="116" customWidth="1"/>
    <col min="10274" max="10274" width="15.140625" style="116" customWidth="1"/>
    <col min="10275" max="10275" width="15.85546875" style="116" customWidth="1"/>
    <col min="10276" max="10276" width="16" style="116" customWidth="1"/>
    <col min="10277" max="10277" width="16.140625" style="116" customWidth="1"/>
    <col min="10278" max="10278" width="19.28515625" style="116" customWidth="1"/>
    <col min="10279" max="10279" width="17.140625" style="116" customWidth="1"/>
    <col min="10280" max="10280" width="18.7109375" style="116" customWidth="1"/>
    <col min="10281" max="10281" width="17.42578125" style="116" customWidth="1"/>
    <col min="10282" max="10282" width="15.140625" style="116" customWidth="1"/>
    <col min="10283" max="10496" width="9.140625" style="116"/>
    <col min="10497" max="10497" width="6.42578125" style="116" customWidth="1"/>
    <col min="10498" max="10498" width="42.140625" style="116" customWidth="1"/>
    <col min="10499" max="10499" width="14.28515625" style="116" customWidth="1"/>
    <col min="10500" max="10500" width="15.7109375" style="116" customWidth="1"/>
    <col min="10501" max="10501" width="28.5703125" style="116" customWidth="1"/>
    <col min="10502" max="10502" width="32" style="116" customWidth="1"/>
    <col min="10503" max="10503" width="14.85546875" style="116" customWidth="1"/>
    <col min="10504" max="10504" width="13.85546875" style="116" customWidth="1"/>
    <col min="10505" max="10505" width="14.85546875" style="116" customWidth="1"/>
    <col min="10506" max="10506" width="15.42578125" style="116" customWidth="1"/>
    <col min="10507" max="10507" width="12.28515625" style="116" customWidth="1"/>
    <col min="10508" max="10508" width="13.140625" style="116" customWidth="1"/>
    <col min="10509" max="10509" width="14.42578125" style="116" customWidth="1"/>
    <col min="10510" max="10510" width="14" style="116" customWidth="1"/>
    <col min="10511" max="10511" width="12.5703125" style="116" customWidth="1"/>
    <col min="10512" max="10512" width="12.42578125" style="116" customWidth="1"/>
    <col min="10513" max="10513" width="14.28515625" style="116" customWidth="1"/>
    <col min="10514" max="10514" width="12.28515625" style="116" customWidth="1"/>
    <col min="10515" max="10515" width="10.7109375" style="116" customWidth="1"/>
    <col min="10516" max="10516" width="14.42578125" style="116" customWidth="1"/>
    <col min="10517" max="10517" width="15" style="116" customWidth="1"/>
    <col min="10518" max="10518" width="11.140625" style="116" customWidth="1"/>
    <col min="10519" max="10519" width="13.7109375" style="116" customWidth="1"/>
    <col min="10520" max="10520" width="15.85546875" style="116" customWidth="1"/>
    <col min="10521" max="10521" width="15.7109375" style="116" customWidth="1"/>
    <col min="10522" max="10522" width="22.140625" style="116" customWidth="1"/>
    <col min="10523" max="10523" width="14.85546875" style="116" customWidth="1"/>
    <col min="10524" max="10524" width="15.7109375" style="116" customWidth="1"/>
    <col min="10525" max="10525" width="17.140625" style="116" customWidth="1"/>
    <col min="10526" max="10526" width="17.42578125" style="116" customWidth="1"/>
    <col min="10527" max="10527" width="14.7109375" style="116" customWidth="1"/>
    <col min="10528" max="10528" width="16.28515625" style="116" customWidth="1"/>
    <col min="10529" max="10529" width="16" style="116" customWidth="1"/>
    <col min="10530" max="10530" width="15.140625" style="116" customWidth="1"/>
    <col min="10531" max="10531" width="15.85546875" style="116" customWidth="1"/>
    <col min="10532" max="10532" width="16" style="116" customWidth="1"/>
    <col min="10533" max="10533" width="16.140625" style="116" customWidth="1"/>
    <col min="10534" max="10534" width="19.28515625" style="116" customWidth="1"/>
    <col min="10535" max="10535" width="17.140625" style="116" customWidth="1"/>
    <col min="10536" max="10536" width="18.7109375" style="116" customWidth="1"/>
    <col min="10537" max="10537" width="17.42578125" style="116" customWidth="1"/>
    <col min="10538" max="10538" width="15.140625" style="116" customWidth="1"/>
    <col min="10539" max="10752" width="9.140625" style="116"/>
    <col min="10753" max="10753" width="6.42578125" style="116" customWidth="1"/>
    <col min="10754" max="10754" width="42.140625" style="116" customWidth="1"/>
    <col min="10755" max="10755" width="14.28515625" style="116" customWidth="1"/>
    <col min="10756" max="10756" width="15.7109375" style="116" customWidth="1"/>
    <col min="10757" max="10757" width="28.5703125" style="116" customWidth="1"/>
    <col min="10758" max="10758" width="32" style="116" customWidth="1"/>
    <col min="10759" max="10759" width="14.85546875" style="116" customWidth="1"/>
    <col min="10760" max="10760" width="13.85546875" style="116" customWidth="1"/>
    <col min="10761" max="10761" width="14.85546875" style="116" customWidth="1"/>
    <col min="10762" max="10762" width="15.42578125" style="116" customWidth="1"/>
    <col min="10763" max="10763" width="12.28515625" style="116" customWidth="1"/>
    <col min="10764" max="10764" width="13.140625" style="116" customWidth="1"/>
    <col min="10765" max="10765" width="14.42578125" style="116" customWidth="1"/>
    <col min="10766" max="10766" width="14" style="116" customWidth="1"/>
    <col min="10767" max="10767" width="12.5703125" style="116" customWidth="1"/>
    <col min="10768" max="10768" width="12.42578125" style="116" customWidth="1"/>
    <col min="10769" max="10769" width="14.28515625" style="116" customWidth="1"/>
    <col min="10770" max="10770" width="12.28515625" style="116" customWidth="1"/>
    <col min="10771" max="10771" width="10.7109375" style="116" customWidth="1"/>
    <col min="10772" max="10772" width="14.42578125" style="116" customWidth="1"/>
    <col min="10773" max="10773" width="15" style="116" customWidth="1"/>
    <col min="10774" max="10774" width="11.140625" style="116" customWidth="1"/>
    <col min="10775" max="10775" width="13.7109375" style="116" customWidth="1"/>
    <col min="10776" max="10776" width="15.85546875" style="116" customWidth="1"/>
    <col min="10777" max="10777" width="15.7109375" style="116" customWidth="1"/>
    <col min="10778" max="10778" width="22.140625" style="116" customWidth="1"/>
    <col min="10779" max="10779" width="14.85546875" style="116" customWidth="1"/>
    <col min="10780" max="10780" width="15.7109375" style="116" customWidth="1"/>
    <col min="10781" max="10781" width="17.140625" style="116" customWidth="1"/>
    <col min="10782" max="10782" width="17.42578125" style="116" customWidth="1"/>
    <col min="10783" max="10783" width="14.7109375" style="116" customWidth="1"/>
    <col min="10784" max="10784" width="16.28515625" style="116" customWidth="1"/>
    <col min="10785" max="10785" width="16" style="116" customWidth="1"/>
    <col min="10786" max="10786" width="15.140625" style="116" customWidth="1"/>
    <col min="10787" max="10787" width="15.85546875" style="116" customWidth="1"/>
    <col min="10788" max="10788" width="16" style="116" customWidth="1"/>
    <col min="10789" max="10789" width="16.140625" style="116" customWidth="1"/>
    <col min="10790" max="10790" width="19.28515625" style="116" customWidth="1"/>
    <col min="10791" max="10791" width="17.140625" style="116" customWidth="1"/>
    <col min="10792" max="10792" width="18.7109375" style="116" customWidth="1"/>
    <col min="10793" max="10793" width="17.42578125" style="116" customWidth="1"/>
    <col min="10794" max="10794" width="15.140625" style="116" customWidth="1"/>
    <col min="10795" max="11008" width="9.140625" style="116"/>
    <col min="11009" max="11009" width="6.42578125" style="116" customWidth="1"/>
    <col min="11010" max="11010" width="42.140625" style="116" customWidth="1"/>
    <col min="11011" max="11011" width="14.28515625" style="116" customWidth="1"/>
    <col min="11012" max="11012" width="15.7109375" style="116" customWidth="1"/>
    <col min="11013" max="11013" width="28.5703125" style="116" customWidth="1"/>
    <col min="11014" max="11014" width="32" style="116" customWidth="1"/>
    <col min="11015" max="11015" width="14.85546875" style="116" customWidth="1"/>
    <col min="11016" max="11016" width="13.85546875" style="116" customWidth="1"/>
    <col min="11017" max="11017" width="14.85546875" style="116" customWidth="1"/>
    <col min="11018" max="11018" width="15.42578125" style="116" customWidth="1"/>
    <col min="11019" max="11019" width="12.28515625" style="116" customWidth="1"/>
    <col min="11020" max="11020" width="13.140625" style="116" customWidth="1"/>
    <col min="11021" max="11021" width="14.42578125" style="116" customWidth="1"/>
    <col min="11022" max="11022" width="14" style="116" customWidth="1"/>
    <col min="11023" max="11023" width="12.5703125" style="116" customWidth="1"/>
    <col min="11024" max="11024" width="12.42578125" style="116" customWidth="1"/>
    <col min="11025" max="11025" width="14.28515625" style="116" customWidth="1"/>
    <col min="11026" max="11026" width="12.28515625" style="116" customWidth="1"/>
    <col min="11027" max="11027" width="10.7109375" style="116" customWidth="1"/>
    <col min="11028" max="11028" width="14.42578125" style="116" customWidth="1"/>
    <col min="11029" max="11029" width="15" style="116" customWidth="1"/>
    <col min="11030" max="11030" width="11.140625" style="116" customWidth="1"/>
    <col min="11031" max="11031" width="13.7109375" style="116" customWidth="1"/>
    <col min="11032" max="11032" width="15.85546875" style="116" customWidth="1"/>
    <col min="11033" max="11033" width="15.7109375" style="116" customWidth="1"/>
    <col min="11034" max="11034" width="22.140625" style="116" customWidth="1"/>
    <col min="11035" max="11035" width="14.85546875" style="116" customWidth="1"/>
    <col min="11036" max="11036" width="15.7109375" style="116" customWidth="1"/>
    <col min="11037" max="11037" width="17.140625" style="116" customWidth="1"/>
    <col min="11038" max="11038" width="17.42578125" style="116" customWidth="1"/>
    <col min="11039" max="11039" width="14.7109375" style="116" customWidth="1"/>
    <col min="11040" max="11040" width="16.28515625" style="116" customWidth="1"/>
    <col min="11041" max="11041" width="16" style="116" customWidth="1"/>
    <col min="11042" max="11042" width="15.140625" style="116" customWidth="1"/>
    <col min="11043" max="11043" width="15.85546875" style="116" customWidth="1"/>
    <col min="11044" max="11044" width="16" style="116" customWidth="1"/>
    <col min="11045" max="11045" width="16.140625" style="116" customWidth="1"/>
    <col min="11046" max="11046" width="19.28515625" style="116" customWidth="1"/>
    <col min="11047" max="11047" width="17.140625" style="116" customWidth="1"/>
    <col min="11048" max="11048" width="18.7109375" style="116" customWidth="1"/>
    <col min="11049" max="11049" width="17.42578125" style="116" customWidth="1"/>
    <col min="11050" max="11050" width="15.140625" style="116" customWidth="1"/>
    <col min="11051" max="11264" width="9.140625" style="116"/>
    <col min="11265" max="11265" width="6.42578125" style="116" customWidth="1"/>
    <col min="11266" max="11266" width="42.140625" style="116" customWidth="1"/>
    <col min="11267" max="11267" width="14.28515625" style="116" customWidth="1"/>
    <col min="11268" max="11268" width="15.7109375" style="116" customWidth="1"/>
    <col min="11269" max="11269" width="28.5703125" style="116" customWidth="1"/>
    <col min="11270" max="11270" width="32" style="116" customWidth="1"/>
    <col min="11271" max="11271" width="14.85546875" style="116" customWidth="1"/>
    <col min="11272" max="11272" width="13.85546875" style="116" customWidth="1"/>
    <col min="11273" max="11273" width="14.85546875" style="116" customWidth="1"/>
    <col min="11274" max="11274" width="15.42578125" style="116" customWidth="1"/>
    <col min="11275" max="11275" width="12.28515625" style="116" customWidth="1"/>
    <col min="11276" max="11276" width="13.140625" style="116" customWidth="1"/>
    <col min="11277" max="11277" width="14.42578125" style="116" customWidth="1"/>
    <col min="11278" max="11278" width="14" style="116" customWidth="1"/>
    <col min="11279" max="11279" width="12.5703125" style="116" customWidth="1"/>
    <col min="11280" max="11280" width="12.42578125" style="116" customWidth="1"/>
    <col min="11281" max="11281" width="14.28515625" style="116" customWidth="1"/>
    <col min="11282" max="11282" width="12.28515625" style="116" customWidth="1"/>
    <col min="11283" max="11283" width="10.7109375" style="116" customWidth="1"/>
    <col min="11284" max="11284" width="14.42578125" style="116" customWidth="1"/>
    <col min="11285" max="11285" width="15" style="116" customWidth="1"/>
    <col min="11286" max="11286" width="11.140625" style="116" customWidth="1"/>
    <col min="11287" max="11287" width="13.7109375" style="116" customWidth="1"/>
    <col min="11288" max="11288" width="15.85546875" style="116" customWidth="1"/>
    <col min="11289" max="11289" width="15.7109375" style="116" customWidth="1"/>
    <col min="11290" max="11290" width="22.140625" style="116" customWidth="1"/>
    <col min="11291" max="11291" width="14.85546875" style="116" customWidth="1"/>
    <col min="11292" max="11292" width="15.7109375" style="116" customWidth="1"/>
    <col min="11293" max="11293" width="17.140625" style="116" customWidth="1"/>
    <col min="11294" max="11294" width="17.42578125" style="116" customWidth="1"/>
    <col min="11295" max="11295" width="14.7109375" style="116" customWidth="1"/>
    <col min="11296" max="11296" width="16.28515625" style="116" customWidth="1"/>
    <col min="11297" max="11297" width="16" style="116" customWidth="1"/>
    <col min="11298" max="11298" width="15.140625" style="116" customWidth="1"/>
    <col min="11299" max="11299" width="15.85546875" style="116" customWidth="1"/>
    <col min="11300" max="11300" width="16" style="116" customWidth="1"/>
    <col min="11301" max="11301" width="16.140625" style="116" customWidth="1"/>
    <col min="11302" max="11302" width="19.28515625" style="116" customWidth="1"/>
    <col min="11303" max="11303" width="17.140625" style="116" customWidth="1"/>
    <col min="11304" max="11304" width="18.7109375" style="116" customWidth="1"/>
    <col min="11305" max="11305" width="17.42578125" style="116" customWidth="1"/>
    <col min="11306" max="11306" width="15.140625" style="116" customWidth="1"/>
    <col min="11307" max="11520" width="9.140625" style="116"/>
    <col min="11521" max="11521" width="6.42578125" style="116" customWidth="1"/>
    <col min="11522" max="11522" width="42.140625" style="116" customWidth="1"/>
    <col min="11523" max="11523" width="14.28515625" style="116" customWidth="1"/>
    <col min="11524" max="11524" width="15.7109375" style="116" customWidth="1"/>
    <col min="11525" max="11525" width="28.5703125" style="116" customWidth="1"/>
    <col min="11526" max="11526" width="32" style="116" customWidth="1"/>
    <col min="11527" max="11527" width="14.85546875" style="116" customWidth="1"/>
    <col min="11528" max="11528" width="13.85546875" style="116" customWidth="1"/>
    <col min="11529" max="11529" width="14.85546875" style="116" customWidth="1"/>
    <col min="11530" max="11530" width="15.42578125" style="116" customWidth="1"/>
    <col min="11531" max="11531" width="12.28515625" style="116" customWidth="1"/>
    <col min="11532" max="11532" width="13.140625" style="116" customWidth="1"/>
    <col min="11533" max="11533" width="14.42578125" style="116" customWidth="1"/>
    <col min="11534" max="11534" width="14" style="116" customWidth="1"/>
    <col min="11535" max="11535" width="12.5703125" style="116" customWidth="1"/>
    <col min="11536" max="11536" width="12.42578125" style="116" customWidth="1"/>
    <col min="11537" max="11537" width="14.28515625" style="116" customWidth="1"/>
    <col min="11538" max="11538" width="12.28515625" style="116" customWidth="1"/>
    <col min="11539" max="11539" width="10.7109375" style="116" customWidth="1"/>
    <col min="11540" max="11540" width="14.42578125" style="116" customWidth="1"/>
    <col min="11541" max="11541" width="15" style="116" customWidth="1"/>
    <col min="11542" max="11542" width="11.140625" style="116" customWidth="1"/>
    <col min="11543" max="11543" width="13.7109375" style="116" customWidth="1"/>
    <col min="11544" max="11544" width="15.85546875" style="116" customWidth="1"/>
    <col min="11545" max="11545" width="15.7109375" style="116" customWidth="1"/>
    <col min="11546" max="11546" width="22.140625" style="116" customWidth="1"/>
    <col min="11547" max="11547" width="14.85546875" style="116" customWidth="1"/>
    <col min="11548" max="11548" width="15.7109375" style="116" customWidth="1"/>
    <col min="11549" max="11549" width="17.140625" style="116" customWidth="1"/>
    <col min="11550" max="11550" width="17.42578125" style="116" customWidth="1"/>
    <col min="11551" max="11551" width="14.7109375" style="116" customWidth="1"/>
    <col min="11552" max="11552" width="16.28515625" style="116" customWidth="1"/>
    <col min="11553" max="11553" width="16" style="116" customWidth="1"/>
    <col min="11554" max="11554" width="15.140625" style="116" customWidth="1"/>
    <col min="11555" max="11555" width="15.85546875" style="116" customWidth="1"/>
    <col min="11556" max="11556" width="16" style="116" customWidth="1"/>
    <col min="11557" max="11557" width="16.140625" style="116" customWidth="1"/>
    <col min="11558" max="11558" width="19.28515625" style="116" customWidth="1"/>
    <col min="11559" max="11559" width="17.140625" style="116" customWidth="1"/>
    <col min="11560" max="11560" width="18.7109375" style="116" customWidth="1"/>
    <col min="11561" max="11561" width="17.42578125" style="116" customWidth="1"/>
    <col min="11562" max="11562" width="15.140625" style="116" customWidth="1"/>
    <col min="11563" max="11776" width="9.140625" style="116"/>
    <col min="11777" max="11777" width="6.42578125" style="116" customWidth="1"/>
    <col min="11778" max="11778" width="42.140625" style="116" customWidth="1"/>
    <col min="11779" max="11779" width="14.28515625" style="116" customWidth="1"/>
    <col min="11780" max="11780" width="15.7109375" style="116" customWidth="1"/>
    <col min="11781" max="11781" width="28.5703125" style="116" customWidth="1"/>
    <col min="11782" max="11782" width="32" style="116" customWidth="1"/>
    <col min="11783" max="11783" width="14.85546875" style="116" customWidth="1"/>
    <col min="11784" max="11784" width="13.85546875" style="116" customWidth="1"/>
    <col min="11785" max="11785" width="14.85546875" style="116" customWidth="1"/>
    <col min="11786" max="11786" width="15.42578125" style="116" customWidth="1"/>
    <col min="11787" max="11787" width="12.28515625" style="116" customWidth="1"/>
    <col min="11788" max="11788" width="13.140625" style="116" customWidth="1"/>
    <col min="11789" max="11789" width="14.42578125" style="116" customWidth="1"/>
    <col min="11790" max="11790" width="14" style="116" customWidth="1"/>
    <col min="11791" max="11791" width="12.5703125" style="116" customWidth="1"/>
    <col min="11792" max="11792" width="12.42578125" style="116" customWidth="1"/>
    <col min="11793" max="11793" width="14.28515625" style="116" customWidth="1"/>
    <col min="11794" max="11794" width="12.28515625" style="116" customWidth="1"/>
    <col min="11795" max="11795" width="10.7109375" style="116" customWidth="1"/>
    <col min="11796" max="11796" width="14.42578125" style="116" customWidth="1"/>
    <col min="11797" max="11797" width="15" style="116" customWidth="1"/>
    <col min="11798" max="11798" width="11.140625" style="116" customWidth="1"/>
    <col min="11799" max="11799" width="13.7109375" style="116" customWidth="1"/>
    <col min="11800" max="11800" width="15.85546875" style="116" customWidth="1"/>
    <col min="11801" max="11801" width="15.7109375" style="116" customWidth="1"/>
    <col min="11802" max="11802" width="22.140625" style="116" customWidth="1"/>
    <col min="11803" max="11803" width="14.85546875" style="116" customWidth="1"/>
    <col min="11804" max="11804" width="15.7109375" style="116" customWidth="1"/>
    <col min="11805" max="11805" width="17.140625" style="116" customWidth="1"/>
    <col min="11806" max="11806" width="17.42578125" style="116" customWidth="1"/>
    <col min="11807" max="11807" width="14.7109375" style="116" customWidth="1"/>
    <col min="11808" max="11808" width="16.28515625" style="116" customWidth="1"/>
    <col min="11809" max="11809" width="16" style="116" customWidth="1"/>
    <col min="11810" max="11810" width="15.140625" style="116" customWidth="1"/>
    <col min="11811" max="11811" width="15.85546875" style="116" customWidth="1"/>
    <col min="11812" max="11812" width="16" style="116" customWidth="1"/>
    <col min="11813" max="11813" width="16.140625" style="116" customWidth="1"/>
    <col min="11814" max="11814" width="19.28515625" style="116" customWidth="1"/>
    <col min="11815" max="11815" width="17.140625" style="116" customWidth="1"/>
    <col min="11816" max="11816" width="18.7109375" style="116" customWidth="1"/>
    <col min="11817" max="11817" width="17.42578125" style="116" customWidth="1"/>
    <col min="11818" max="11818" width="15.140625" style="116" customWidth="1"/>
    <col min="11819" max="12032" width="9.140625" style="116"/>
    <col min="12033" max="12033" width="6.42578125" style="116" customWidth="1"/>
    <col min="12034" max="12034" width="42.140625" style="116" customWidth="1"/>
    <col min="12035" max="12035" width="14.28515625" style="116" customWidth="1"/>
    <col min="12036" max="12036" width="15.7109375" style="116" customWidth="1"/>
    <col min="12037" max="12037" width="28.5703125" style="116" customWidth="1"/>
    <col min="12038" max="12038" width="32" style="116" customWidth="1"/>
    <col min="12039" max="12039" width="14.85546875" style="116" customWidth="1"/>
    <col min="12040" max="12040" width="13.85546875" style="116" customWidth="1"/>
    <col min="12041" max="12041" width="14.85546875" style="116" customWidth="1"/>
    <col min="12042" max="12042" width="15.42578125" style="116" customWidth="1"/>
    <col min="12043" max="12043" width="12.28515625" style="116" customWidth="1"/>
    <col min="12044" max="12044" width="13.140625" style="116" customWidth="1"/>
    <col min="12045" max="12045" width="14.42578125" style="116" customWidth="1"/>
    <col min="12046" max="12046" width="14" style="116" customWidth="1"/>
    <col min="12047" max="12047" width="12.5703125" style="116" customWidth="1"/>
    <col min="12048" max="12048" width="12.42578125" style="116" customWidth="1"/>
    <col min="12049" max="12049" width="14.28515625" style="116" customWidth="1"/>
    <col min="12050" max="12050" width="12.28515625" style="116" customWidth="1"/>
    <col min="12051" max="12051" width="10.7109375" style="116" customWidth="1"/>
    <col min="12052" max="12052" width="14.42578125" style="116" customWidth="1"/>
    <col min="12053" max="12053" width="15" style="116" customWidth="1"/>
    <col min="12054" max="12054" width="11.140625" style="116" customWidth="1"/>
    <col min="12055" max="12055" width="13.7109375" style="116" customWidth="1"/>
    <col min="12056" max="12056" width="15.85546875" style="116" customWidth="1"/>
    <col min="12057" max="12057" width="15.7109375" style="116" customWidth="1"/>
    <col min="12058" max="12058" width="22.140625" style="116" customWidth="1"/>
    <col min="12059" max="12059" width="14.85546875" style="116" customWidth="1"/>
    <col min="12060" max="12060" width="15.7109375" style="116" customWidth="1"/>
    <col min="12061" max="12061" width="17.140625" style="116" customWidth="1"/>
    <col min="12062" max="12062" width="17.42578125" style="116" customWidth="1"/>
    <col min="12063" max="12063" width="14.7109375" style="116" customWidth="1"/>
    <col min="12064" max="12064" width="16.28515625" style="116" customWidth="1"/>
    <col min="12065" max="12065" width="16" style="116" customWidth="1"/>
    <col min="12066" max="12066" width="15.140625" style="116" customWidth="1"/>
    <col min="12067" max="12067" width="15.85546875" style="116" customWidth="1"/>
    <col min="12068" max="12068" width="16" style="116" customWidth="1"/>
    <col min="12069" max="12069" width="16.140625" style="116" customWidth="1"/>
    <col min="12070" max="12070" width="19.28515625" style="116" customWidth="1"/>
    <col min="12071" max="12071" width="17.140625" style="116" customWidth="1"/>
    <col min="12072" max="12072" width="18.7109375" style="116" customWidth="1"/>
    <col min="12073" max="12073" width="17.42578125" style="116" customWidth="1"/>
    <col min="12074" max="12074" width="15.140625" style="116" customWidth="1"/>
    <col min="12075" max="12288" width="9.140625" style="116"/>
    <col min="12289" max="12289" width="6.42578125" style="116" customWidth="1"/>
    <col min="12290" max="12290" width="42.140625" style="116" customWidth="1"/>
    <col min="12291" max="12291" width="14.28515625" style="116" customWidth="1"/>
    <col min="12292" max="12292" width="15.7109375" style="116" customWidth="1"/>
    <col min="12293" max="12293" width="28.5703125" style="116" customWidth="1"/>
    <col min="12294" max="12294" width="32" style="116" customWidth="1"/>
    <col min="12295" max="12295" width="14.85546875" style="116" customWidth="1"/>
    <col min="12296" max="12296" width="13.85546875" style="116" customWidth="1"/>
    <col min="12297" max="12297" width="14.85546875" style="116" customWidth="1"/>
    <col min="12298" max="12298" width="15.42578125" style="116" customWidth="1"/>
    <col min="12299" max="12299" width="12.28515625" style="116" customWidth="1"/>
    <col min="12300" max="12300" width="13.140625" style="116" customWidth="1"/>
    <col min="12301" max="12301" width="14.42578125" style="116" customWidth="1"/>
    <col min="12302" max="12302" width="14" style="116" customWidth="1"/>
    <col min="12303" max="12303" width="12.5703125" style="116" customWidth="1"/>
    <col min="12304" max="12304" width="12.42578125" style="116" customWidth="1"/>
    <col min="12305" max="12305" width="14.28515625" style="116" customWidth="1"/>
    <col min="12306" max="12306" width="12.28515625" style="116" customWidth="1"/>
    <col min="12307" max="12307" width="10.7109375" style="116" customWidth="1"/>
    <col min="12308" max="12308" width="14.42578125" style="116" customWidth="1"/>
    <col min="12309" max="12309" width="15" style="116" customWidth="1"/>
    <col min="12310" max="12310" width="11.140625" style="116" customWidth="1"/>
    <col min="12311" max="12311" width="13.7109375" style="116" customWidth="1"/>
    <col min="12312" max="12312" width="15.85546875" style="116" customWidth="1"/>
    <col min="12313" max="12313" width="15.7109375" style="116" customWidth="1"/>
    <col min="12314" max="12314" width="22.140625" style="116" customWidth="1"/>
    <col min="12315" max="12315" width="14.85546875" style="116" customWidth="1"/>
    <col min="12316" max="12316" width="15.7109375" style="116" customWidth="1"/>
    <col min="12317" max="12317" width="17.140625" style="116" customWidth="1"/>
    <col min="12318" max="12318" width="17.42578125" style="116" customWidth="1"/>
    <col min="12319" max="12319" width="14.7109375" style="116" customWidth="1"/>
    <col min="12320" max="12320" width="16.28515625" style="116" customWidth="1"/>
    <col min="12321" max="12321" width="16" style="116" customWidth="1"/>
    <col min="12322" max="12322" width="15.140625" style="116" customWidth="1"/>
    <col min="12323" max="12323" width="15.85546875" style="116" customWidth="1"/>
    <col min="12324" max="12324" width="16" style="116" customWidth="1"/>
    <col min="12325" max="12325" width="16.140625" style="116" customWidth="1"/>
    <col min="12326" max="12326" width="19.28515625" style="116" customWidth="1"/>
    <col min="12327" max="12327" width="17.140625" style="116" customWidth="1"/>
    <col min="12328" max="12328" width="18.7109375" style="116" customWidth="1"/>
    <col min="12329" max="12329" width="17.42578125" style="116" customWidth="1"/>
    <col min="12330" max="12330" width="15.140625" style="116" customWidth="1"/>
    <col min="12331" max="12544" width="9.140625" style="116"/>
    <col min="12545" max="12545" width="6.42578125" style="116" customWidth="1"/>
    <col min="12546" max="12546" width="42.140625" style="116" customWidth="1"/>
    <col min="12547" max="12547" width="14.28515625" style="116" customWidth="1"/>
    <col min="12548" max="12548" width="15.7109375" style="116" customWidth="1"/>
    <col min="12549" max="12549" width="28.5703125" style="116" customWidth="1"/>
    <col min="12550" max="12550" width="32" style="116" customWidth="1"/>
    <col min="12551" max="12551" width="14.85546875" style="116" customWidth="1"/>
    <col min="12552" max="12552" width="13.85546875" style="116" customWidth="1"/>
    <col min="12553" max="12553" width="14.85546875" style="116" customWidth="1"/>
    <col min="12554" max="12554" width="15.42578125" style="116" customWidth="1"/>
    <col min="12555" max="12555" width="12.28515625" style="116" customWidth="1"/>
    <col min="12556" max="12556" width="13.140625" style="116" customWidth="1"/>
    <col min="12557" max="12557" width="14.42578125" style="116" customWidth="1"/>
    <col min="12558" max="12558" width="14" style="116" customWidth="1"/>
    <col min="12559" max="12559" width="12.5703125" style="116" customWidth="1"/>
    <col min="12560" max="12560" width="12.42578125" style="116" customWidth="1"/>
    <col min="12561" max="12561" width="14.28515625" style="116" customWidth="1"/>
    <col min="12562" max="12562" width="12.28515625" style="116" customWidth="1"/>
    <col min="12563" max="12563" width="10.7109375" style="116" customWidth="1"/>
    <col min="12564" max="12564" width="14.42578125" style="116" customWidth="1"/>
    <col min="12565" max="12565" width="15" style="116" customWidth="1"/>
    <col min="12566" max="12566" width="11.140625" style="116" customWidth="1"/>
    <col min="12567" max="12567" width="13.7109375" style="116" customWidth="1"/>
    <col min="12568" max="12568" width="15.85546875" style="116" customWidth="1"/>
    <col min="12569" max="12569" width="15.7109375" style="116" customWidth="1"/>
    <col min="12570" max="12570" width="22.140625" style="116" customWidth="1"/>
    <col min="12571" max="12571" width="14.85546875" style="116" customWidth="1"/>
    <col min="12572" max="12572" width="15.7109375" style="116" customWidth="1"/>
    <col min="12573" max="12573" width="17.140625" style="116" customWidth="1"/>
    <col min="12574" max="12574" width="17.42578125" style="116" customWidth="1"/>
    <col min="12575" max="12575" width="14.7109375" style="116" customWidth="1"/>
    <col min="12576" max="12576" width="16.28515625" style="116" customWidth="1"/>
    <col min="12577" max="12577" width="16" style="116" customWidth="1"/>
    <col min="12578" max="12578" width="15.140625" style="116" customWidth="1"/>
    <col min="12579" max="12579" width="15.85546875" style="116" customWidth="1"/>
    <col min="12580" max="12580" width="16" style="116" customWidth="1"/>
    <col min="12581" max="12581" width="16.140625" style="116" customWidth="1"/>
    <col min="12582" max="12582" width="19.28515625" style="116" customWidth="1"/>
    <col min="12583" max="12583" width="17.140625" style="116" customWidth="1"/>
    <col min="12584" max="12584" width="18.7109375" style="116" customWidth="1"/>
    <col min="12585" max="12585" width="17.42578125" style="116" customWidth="1"/>
    <col min="12586" max="12586" width="15.140625" style="116" customWidth="1"/>
    <col min="12587" max="12800" width="9.140625" style="116"/>
    <col min="12801" max="12801" width="6.42578125" style="116" customWidth="1"/>
    <col min="12802" max="12802" width="42.140625" style="116" customWidth="1"/>
    <col min="12803" max="12803" width="14.28515625" style="116" customWidth="1"/>
    <col min="12804" max="12804" width="15.7109375" style="116" customWidth="1"/>
    <col min="12805" max="12805" width="28.5703125" style="116" customWidth="1"/>
    <col min="12806" max="12806" width="32" style="116" customWidth="1"/>
    <col min="12807" max="12807" width="14.85546875" style="116" customWidth="1"/>
    <col min="12808" max="12808" width="13.85546875" style="116" customWidth="1"/>
    <col min="12809" max="12809" width="14.85546875" style="116" customWidth="1"/>
    <col min="12810" max="12810" width="15.42578125" style="116" customWidth="1"/>
    <col min="12811" max="12811" width="12.28515625" style="116" customWidth="1"/>
    <col min="12812" max="12812" width="13.140625" style="116" customWidth="1"/>
    <col min="12813" max="12813" width="14.42578125" style="116" customWidth="1"/>
    <col min="12814" max="12814" width="14" style="116" customWidth="1"/>
    <col min="12815" max="12815" width="12.5703125" style="116" customWidth="1"/>
    <col min="12816" max="12816" width="12.42578125" style="116" customWidth="1"/>
    <col min="12817" max="12817" width="14.28515625" style="116" customWidth="1"/>
    <col min="12818" max="12818" width="12.28515625" style="116" customWidth="1"/>
    <col min="12819" max="12819" width="10.7109375" style="116" customWidth="1"/>
    <col min="12820" max="12820" width="14.42578125" style="116" customWidth="1"/>
    <col min="12821" max="12821" width="15" style="116" customWidth="1"/>
    <col min="12822" max="12822" width="11.140625" style="116" customWidth="1"/>
    <col min="12823" max="12823" width="13.7109375" style="116" customWidth="1"/>
    <col min="12824" max="12824" width="15.85546875" style="116" customWidth="1"/>
    <col min="12825" max="12825" width="15.7109375" style="116" customWidth="1"/>
    <col min="12826" max="12826" width="22.140625" style="116" customWidth="1"/>
    <col min="12827" max="12827" width="14.85546875" style="116" customWidth="1"/>
    <col min="12828" max="12828" width="15.7109375" style="116" customWidth="1"/>
    <col min="12829" max="12829" width="17.140625" style="116" customWidth="1"/>
    <col min="12830" max="12830" width="17.42578125" style="116" customWidth="1"/>
    <col min="12831" max="12831" width="14.7109375" style="116" customWidth="1"/>
    <col min="12832" max="12832" width="16.28515625" style="116" customWidth="1"/>
    <col min="12833" max="12833" width="16" style="116" customWidth="1"/>
    <col min="12834" max="12834" width="15.140625" style="116" customWidth="1"/>
    <col min="12835" max="12835" width="15.85546875" style="116" customWidth="1"/>
    <col min="12836" max="12836" width="16" style="116" customWidth="1"/>
    <col min="12837" max="12837" width="16.140625" style="116" customWidth="1"/>
    <col min="12838" max="12838" width="19.28515625" style="116" customWidth="1"/>
    <col min="12839" max="12839" width="17.140625" style="116" customWidth="1"/>
    <col min="12840" max="12840" width="18.7109375" style="116" customWidth="1"/>
    <col min="12841" max="12841" width="17.42578125" style="116" customWidth="1"/>
    <col min="12842" max="12842" width="15.140625" style="116" customWidth="1"/>
    <col min="12843" max="13056" width="9.140625" style="116"/>
    <col min="13057" max="13057" width="6.42578125" style="116" customWidth="1"/>
    <col min="13058" max="13058" width="42.140625" style="116" customWidth="1"/>
    <col min="13059" max="13059" width="14.28515625" style="116" customWidth="1"/>
    <col min="13060" max="13060" width="15.7109375" style="116" customWidth="1"/>
    <col min="13061" max="13061" width="28.5703125" style="116" customWidth="1"/>
    <col min="13062" max="13062" width="32" style="116" customWidth="1"/>
    <col min="13063" max="13063" width="14.85546875" style="116" customWidth="1"/>
    <col min="13064" max="13064" width="13.85546875" style="116" customWidth="1"/>
    <col min="13065" max="13065" width="14.85546875" style="116" customWidth="1"/>
    <col min="13066" max="13066" width="15.42578125" style="116" customWidth="1"/>
    <col min="13067" max="13067" width="12.28515625" style="116" customWidth="1"/>
    <col min="13068" max="13068" width="13.140625" style="116" customWidth="1"/>
    <col min="13069" max="13069" width="14.42578125" style="116" customWidth="1"/>
    <col min="13070" max="13070" width="14" style="116" customWidth="1"/>
    <col min="13071" max="13071" width="12.5703125" style="116" customWidth="1"/>
    <col min="13072" max="13072" width="12.42578125" style="116" customWidth="1"/>
    <col min="13073" max="13073" width="14.28515625" style="116" customWidth="1"/>
    <col min="13074" max="13074" width="12.28515625" style="116" customWidth="1"/>
    <col min="13075" max="13075" width="10.7109375" style="116" customWidth="1"/>
    <col min="13076" max="13076" width="14.42578125" style="116" customWidth="1"/>
    <col min="13077" max="13077" width="15" style="116" customWidth="1"/>
    <col min="13078" max="13078" width="11.140625" style="116" customWidth="1"/>
    <col min="13079" max="13079" width="13.7109375" style="116" customWidth="1"/>
    <col min="13080" max="13080" width="15.85546875" style="116" customWidth="1"/>
    <col min="13081" max="13081" width="15.7109375" style="116" customWidth="1"/>
    <col min="13082" max="13082" width="22.140625" style="116" customWidth="1"/>
    <col min="13083" max="13083" width="14.85546875" style="116" customWidth="1"/>
    <col min="13084" max="13084" width="15.7109375" style="116" customWidth="1"/>
    <col min="13085" max="13085" width="17.140625" style="116" customWidth="1"/>
    <col min="13086" max="13086" width="17.42578125" style="116" customWidth="1"/>
    <col min="13087" max="13087" width="14.7109375" style="116" customWidth="1"/>
    <col min="13088" max="13088" width="16.28515625" style="116" customWidth="1"/>
    <col min="13089" max="13089" width="16" style="116" customWidth="1"/>
    <col min="13090" max="13090" width="15.140625" style="116" customWidth="1"/>
    <col min="13091" max="13091" width="15.85546875" style="116" customWidth="1"/>
    <col min="13092" max="13092" width="16" style="116" customWidth="1"/>
    <col min="13093" max="13093" width="16.140625" style="116" customWidth="1"/>
    <col min="13094" max="13094" width="19.28515625" style="116" customWidth="1"/>
    <col min="13095" max="13095" width="17.140625" style="116" customWidth="1"/>
    <col min="13096" max="13096" width="18.7109375" style="116" customWidth="1"/>
    <col min="13097" max="13097" width="17.42578125" style="116" customWidth="1"/>
    <col min="13098" max="13098" width="15.140625" style="116" customWidth="1"/>
    <col min="13099" max="13312" width="9.140625" style="116"/>
    <col min="13313" max="13313" width="6.42578125" style="116" customWidth="1"/>
    <col min="13314" max="13314" width="42.140625" style="116" customWidth="1"/>
    <col min="13315" max="13315" width="14.28515625" style="116" customWidth="1"/>
    <col min="13316" max="13316" width="15.7109375" style="116" customWidth="1"/>
    <col min="13317" max="13317" width="28.5703125" style="116" customWidth="1"/>
    <col min="13318" max="13318" width="32" style="116" customWidth="1"/>
    <col min="13319" max="13319" width="14.85546875" style="116" customWidth="1"/>
    <col min="13320" max="13320" width="13.85546875" style="116" customWidth="1"/>
    <col min="13321" max="13321" width="14.85546875" style="116" customWidth="1"/>
    <col min="13322" max="13322" width="15.42578125" style="116" customWidth="1"/>
    <col min="13323" max="13323" width="12.28515625" style="116" customWidth="1"/>
    <col min="13324" max="13324" width="13.140625" style="116" customWidth="1"/>
    <col min="13325" max="13325" width="14.42578125" style="116" customWidth="1"/>
    <col min="13326" max="13326" width="14" style="116" customWidth="1"/>
    <col min="13327" max="13327" width="12.5703125" style="116" customWidth="1"/>
    <col min="13328" max="13328" width="12.42578125" style="116" customWidth="1"/>
    <col min="13329" max="13329" width="14.28515625" style="116" customWidth="1"/>
    <col min="13330" max="13330" width="12.28515625" style="116" customWidth="1"/>
    <col min="13331" max="13331" width="10.7109375" style="116" customWidth="1"/>
    <col min="13332" max="13332" width="14.42578125" style="116" customWidth="1"/>
    <col min="13333" max="13333" width="15" style="116" customWidth="1"/>
    <col min="13334" max="13334" width="11.140625" style="116" customWidth="1"/>
    <col min="13335" max="13335" width="13.7109375" style="116" customWidth="1"/>
    <col min="13336" max="13336" width="15.85546875" style="116" customWidth="1"/>
    <col min="13337" max="13337" width="15.7109375" style="116" customWidth="1"/>
    <col min="13338" max="13338" width="22.140625" style="116" customWidth="1"/>
    <col min="13339" max="13339" width="14.85546875" style="116" customWidth="1"/>
    <col min="13340" max="13340" width="15.7109375" style="116" customWidth="1"/>
    <col min="13341" max="13341" width="17.140625" style="116" customWidth="1"/>
    <col min="13342" max="13342" width="17.42578125" style="116" customWidth="1"/>
    <col min="13343" max="13343" width="14.7109375" style="116" customWidth="1"/>
    <col min="13344" max="13344" width="16.28515625" style="116" customWidth="1"/>
    <col min="13345" max="13345" width="16" style="116" customWidth="1"/>
    <col min="13346" max="13346" width="15.140625" style="116" customWidth="1"/>
    <col min="13347" max="13347" width="15.85546875" style="116" customWidth="1"/>
    <col min="13348" max="13348" width="16" style="116" customWidth="1"/>
    <col min="13349" max="13349" width="16.140625" style="116" customWidth="1"/>
    <col min="13350" max="13350" width="19.28515625" style="116" customWidth="1"/>
    <col min="13351" max="13351" width="17.140625" style="116" customWidth="1"/>
    <col min="13352" max="13352" width="18.7109375" style="116" customWidth="1"/>
    <col min="13353" max="13353" width="17.42578125" style="116" customWidth="1"/>
    <col min="13354" max="13354" width="15.140625" style="116" customWidth="1"/>
    <col min="13355" max="13568" width="9.140625" style="116"/>
    <col min="13569" max="13569" width="6.42578125" style="116" customWidth="1"/>
    <col min="13570" max="13570" width="42.140625" style="116" customWidth="1"/>
    <col min="13571" max="13571" width="14.28515625" style="116" customWidth="1"/>
    <col min="13572" max="13572" width="15.7109375" style="116" customWidth="1"/>
    <col min="13573" max="13573" width="28.5703125" style="116" customWidth="1"/>
    <col min="13574" max="13574" width="32" style="116" customWidth="1"/>
    <col min="13575" max="13575" width="14.85546875" style="116" customWidth="1"/>
    <col min="13576" max="13576" width="13.85546875" style="116" customWidth="1"/>
    <col min="13577" max="13577" width="14.85546875" style="116" customWidth="1"/>
    <col min="13578" max="13578" width="15.42578125" style="116" customWidth="1"/>
    <col min="13579" max="13579" width="12.28515625" style="116" customWidth="1"/>
    <col min="13580" max="13580" width="13.140625" style="116" customWidth="1"/>
    <col min="13581" max="13581" width="14.42578125" style="116" customWidth="1"/>
    <col min="13582" max="13582" width="14" style="116" customWidth="1"/>
    <col min="13583" max="13583" width="12.5703125" style="116" customWidth="1"/>
    <col min="13584" max="13584" width="12.42578125" style="116" customWidth="1"/>
    <col min="13585" max="13585" width="14.28515625" style="116" customWidth="1"/>
    <col min="13586" max="13586" width="12.28515625" style="116" customWidth="1"/>
    <col min="13587" max="13587" width="10.7109375" style="116" customWidth="1"/>
    <col min="13588" max="13588" width="14.42578125" style="116" customWidth="1"/>
    <col min="13589" max="13589" width="15" style="116" customWidth="1"/>
    <col min="13590" max="13590" width="11.140625" style="116" customWidth="1"/>
    <col min="13591" max="13591" width="13.7109375" style="116" customWidth="1"/>
    <col min="13592" max="13592" width="15.85546875" style="116" customWidth="1"/>
    <col min="13593" max="13593" width="15.7109375" style="116" customWidth="1"/>
    <col min="13594" max="13594" width="22.140625" style="116" customWidth="1"/>
    <col min="13595" max="13595" width="14.85546875" style="116" customWidth="1"/>
    <col min="13596" max="13596" width="15.7109375" style="116" customWidth="1"/>
    <col min="13597" max="13597" width="17.140625" style="116" customWidth="1"/>
    <col min="13598" max="13598" width="17.42578125" style="116" customWidth="1"/>
    <col min="13599" max="13599" width="14.7109375" style="116" customWidth="1"/>
    <col min="13600" max="13600" width="16.28515625" style="116" customWidth="1"/>
    <col min="13601" max="13601" width="16" style="116" customWidth="1"/>
    <col min="13602" max="13602" width="15.140625" style="116" customWidth="1"/>
    <col min="13603" max="13603" width="15.85546875" style="116" customWidth="1"/>
    <col min="13604" max="13604" width="16" style="116" customWidth="1"/>
    <col min="13605" max="13605" width="16.140625" style="116" customWidth="1"/>
    <col min="13606" max="13606" width="19.28515625" style="116" customWidth="1"/>
    <col min="13607" max="13607" width="17.140625" style="116" customWidth="1"/>
    <col min="13608" max="13608" width="18.7109375" style="116" customWidth="1"/>
    <col min="13609" max="13609" width="17.42578125" style="116" customWidth="1"/>
    <col min="13610" max="13610" width="15.140625" style="116" customWidth="1"/>
    <col min="13611" max="13824" width="9.140625" style="116"/>
    <col min="13825" max="13825" width="6.42578125" style="116" customWidth="1"/>
    <col min="13826" max="13826" width="42.140625" style="116" customWidth="1"/>
    <col min="13827" max="13827" width="14.28515625" style="116" customWidth="1"/>
    <col min="13828" max="13828" width="15.7109375" style="116" customWidth="1"/>
    <col min="13829" max="13829" width="28.5703125" style="116" customWidth="1"/>
    <col min="13830" max="13830" width="32" style="116" customWidth="1"/>
    <col min="13831" max="13831" width="14.85546875" style="116" customWidth="1"/>
    <col min="13832" max="13832" width="13.85546875" style="116" customWidth="1"/>
    <col min="13833" max="13833" width="14.85546875" style="116" customWidth="1"/>
    <col min="13834" max="13834" width="15.42578125" style="116" customWidth="1"/>
    <col min="13835" max="13835" width="12.28515625" style="116" customWidth="1"/>
    <col min="13836" max="13836" width="13.140625" style="116" customWidth="1"/>
    <col min="13837" max="13837" width="14.42578125" style="116" customWidth="1"/>
    <col min="13838" max="13838" width="14" style="116" customWidth="1"/>
    <col min="13839" max="13839" width="12.5703125" style="116" customWidth="1"/>
    <col min="13840" max="13840" width="12.42578125" style="116" customWidth="1"/>
    <col min="13841" max="13841" width="14.28515625" style="116" customWidth="1"/>
    <col min="13842" max="13842" width="12.28515625" style="116" customWidth="1"/>
    <col min="13843" max="13843" width="10.7109375" style="116" customWidth="1"/>
    <col min="13844" max="13844" width="14.42578125" style="116" customWidth="1"/>
    <col min="13845" max="13845" width="15" style="116" customWidth="1"/>
    <col min="13846" max="13846" width="11.140625" style="116" customWidth="1"/>
    <col min="13847" max="13847" width="13.7109375" style="116" customWidth="1"/>
    <col min="13848" max="13848" width="15.85546875" style="116" customWidth="1"/>
    <col min="13849" max="13849" width="15.7109375" style="116" customWidth="1"/>
    <col min="13850" max="13850" width="22.140625" style="116" customWidth="1"/>
    <col min="13851" max="13851" width="14.85546875" style="116" customWidth="1"/>
    <col min="13852" max="13852" width="15.7109375" style="116" customWidth="1"/>
    <col min="13853" max="13853" width="17.140625" style="116" customWidth="1"/>
    <col min="13854" max="13854" width="17.42578125" style="116" customWidth="1"/>
    <col min="13855" max="13855" width="14.7109375" style="116" customWidth="1"/>
    <col min="13856" max="13856" width="16.28515625" style="116" customWidth="1"/>
    <col min="13857" max="13857" width="16" style="116" customWidth="1"/>
    <col min="13858" max="13858" width="15.140625" style="116" customWidth="1"/>
    <col min="13859" max="13859" width="15.85546875" style="116" customWidth="1"/>
    <col min="13860" max="13860" width="16" style="116" customWidth="1"/>
    <col min="13861" max="13861" width="16.140625" style="116" customWidth="1"/>
    <col min="13862" max="13862" width="19.28515625" style="116" customWidth="1"/>
    <col min="13863" max="13863" width="17.140625" style="116" customWidth="1"/>
    <col min="13864" max="13864" width="18.7109375" style="116" customWidth="1"/>
    <col min="13865" max="13865" width="17.42578125" style="116" customWidth="1"/>
    <col min="13866" max="13866" width="15.140625" style="116" customWidth="1"/>
    <col min="13867" max="14080" width="9.140625" style="116"/>
    <col min="14081" max="14081" width="6.42578125" style="116" customWidth="1"/>
    <col min="14082" max="14082" width="42.140625" style="116" customWidth="1"/>
    <col min="14083" max="14083" width="14.28515625" style="116" customWidth="1"/>
    <col min="14084" max="14084" width="15.7109375" style="116" customWidth="1"/>
    <col min="14085" max="14085" width="28.5703125" style="116" customWidth="1"/>
    <col min="14086" max="14086" width="32" style="116" customWidth="1"/>
    <col min="14087" max="14087" width="14.85546875" style="116" customWidth="1"/>
    <col min="14088" max="14088" width="13.85546875" style="116" customWidth="1"/>
    <col min="14089" max="14089" width="14.85546875" style="116" customWidth="1"/>
    <col min="14090" max="14090" width="15.42578125" style="116" customWidth="1"/>
    <col min="14091" max="14091" width="12.28515625" style="116" customWidth="1"/>
    <col min="14092" max="14092" width="13.140625" style="116" customWidth="1"/>
    <col min="14093" max="14093" width="14.42578125" style="116" customWidth="1"/>
    <col min="14094" max="14094" width="14" style="116" customWidth="1"/>
    <col min="14095" max="14095" width="12.5703125" style="116" customWidth="1"/>
    <col min="14096" max="14096" width="12.42578125" style="116" customWidth="1"/>
    <col min="14097" max="14097" width="14.28515625" style="116" customWidth="1"/>
    <col min="14098" max="14098" width="12.28515625" style="116" customWidth="1"/>
    <col min="14099" max="14099" width="10.7109375" style="116" customWidth="1"/>
    <col min="14100" max="14100" width="14.42578125" style="116" customWidth="1"/>
    <col min="14101" max="14101" width="15" style="116" customWidth="1"/>
    <col min="14102" max="14102" width="11.140625" style="116" customWidth="1"/>
    <col min="14103" max="14103" width="13.7109375" style="116" customWidth="1"/>
    <col min="14104" max="14104" width="15.85546875" style="116" customWidth="1"/>
    <col min="14105" max="14105" width="15.7109375" style="116" customWidth="1"/>
    <col min="14106" max="14106" width="22.140625" style="116" customWidth="1"/>
    <col min="14107" max="14107" width="14.85546875" style="116" customWidth="1"/>
    <col min="14108" max="14108" width="15.7109375" style="116" customWidth="1"/>
    <col min="14109" max="14109" width="17.140625" style="116" customWidth="1"/>
    <col min="14110" max="14110" width="17.42578125" style="116" customWidth="1"/>
    <col min="14111" max="14111" width="14.7109375" style="116" customWidth="1"/>
    <col min="14112" max="14112" width="16.28515625" style="116" customWidth="1"/>
    <col min="14113" max="14113" width="16" style="116" customWidth="1"/>
    <col min="14114" max="14114" width="15.140625" style="116" customWidth="1"/>
    <col min="14115" max="14115" width="15.85546875" style="116" customWidth="1"/>
    <col min="14116" max="14116" width="16" style="116" customWidth="1"/>
    <col min="14117" max="14117" width="16.140625" style="116" customWidth="1"/>
    <col min="14118" max="14118" width="19.28515625" style="116" customWidth="1"/>
    <col min="14119" max="14119" width="17.140625" style="116" customWidth="1"/>
    <col min="14120" max="14120" width="18.7109375" style="116" customWidth="1"/>
    <col min="14121" max="14121" width="17.42578125" style="116" customWidth="1"/>
    <col min="14122" max="14122" width="15.140625" style="116" customWidth="1"/>
    <col min="14123" max="14336" width="9.140625" style="116"/>
    <col min="14337" max="14337" width="6.42578125" style="116" customWidth="1"/>
    <col min="14338" max="14338" width="42.140625" style="116" customWidth="1"/>
    <col min="14339" max="14339" width="14.28515625" style="116" customWidth="1"/>
    <col min="14340" max="14340" width="15.7109375" style="116" customWidth="1"/>
    <col min="14341" max="14341" width="28.5703125" style="116" customWidth="1"/>
    <col min="14342" max="14342" width="32" style="116" customWidth="1"/>
    <col min="14343" max="14343" width="14.85546875" style="116" customWidth="1"/>
    <col min="14344" max="14344" width="13.85546875" style="116" customWidth="1"/>
    <col min="14345" max="14345" width="14.85546875" style="116" customWidth="1"/>
    <col min="14346" max="14346" width="15.42578125" style="116" customWidth="1"/>
    <col min="14347" max="14347" width="12.28515625" style="116" customWidth="1"/>
    <col min="14348" max="14348" width="13.140625" style="116" customWidth="1"/>
    <col min="14349" max="14349" width="14.42578125" style="116" customWidth="1"/>
    <col min="14350" max="14350" width="14" style="116" customWidth="1"/>
    <col min="14351" max="14351" width="12.5703125" style="116" customWidth="1"/>
    <col min="14352" max="14352" width="12.42578125" style="116" customWidth="1"/>
    <col min="14353" max="14353" width="14.28515625" style="116" customWidth="1"/>
    <col min="14354" max="14354" width="12.28515625" style="116" customWidth="1"/>
    <col min="14355" max="14355" width="10.7109375" style="116" customWidth="1"/>
    <col min="14356" max="14356" width="14.42578125" style="116" customWidth="1"/>
    <col min="14357" max="14357" width="15" style="116" customWidth="1"/>
    <col min="14358" max="14358" width="11.140625" style="116" customWidth="1"/>
    <col min="14359" max="14359" width="13.7109375" style="116" customWidth="1"/>
    <col min="14360" max="14360" width="15.85546875" style="116" customWidth="1"/>
    <col min="14361" max="14361" width="15.7109375" style="116" customWidth="1"/>
    <col min="14362" max="14362" width="22.140625" style="116" customWidth="1"/>
    <col min="14363" max="14363" width="14.85546875" style="116" customWidth="1"/>
    <col min="14364" max="14364" width="15.7109375" style="116" customWidth="1"/>
    <col min="14365" max="14365" width="17.140625" style="116" customWidth="1"/>
    <col min="14366" max="14366" width="17.42578125" style="116" customWidth="1"/>
    <col min="14367" max="14367" width="14.7109375" style="116" customWidth="1"/>
    <col min="14368" max="14368" width="16.28515625" style="116" customWidth="1"/>
    <col min="14369" max="14369" width="16" style="116" customWidth="1"/>
    <col min="14370" max="14370" width="15.140625" style="116" customWidth="1"/>
    <col min="14371" max="14371" width="15.85546875" style="116" customWidth="1"/>
    <col min="14372" max="14372" width="16" style="116" customWidth="1"/>
    <col min="14373" max="14373" width="16.140625" style="116" customWidth="1"/>
    <col min="14374" max="14374" width="19.28515625" style="116" customWidth="1"/>
    <col min="14375" max="14375" width="17.140625" style="116" customWidth="1"/>
    <col min="14376" max="14376" width="18.7109375" style="116" customWidth="1"/>
    <col min="14377" max="14377" width="17.42578125" style="116" customWidth="1"/>
    <col min="14378" max="14378" width="15.140625" style="116" customWidth="1"/>
    <col min="14379" max="14592" width="9.140625" style="116"/>
    <col min="14593" max="14593" width="6.42578125" style="116" customWidth="1"/>
    <col min="14594" max="14594" width="42.140625" style="116" customWidth="1"/>
    <col min="14595" max="14595" width="14.28515625" style="116" customWidth="1"/>
    <col min="14596" max="14596" width="15.7109375" style="116" customWidth="1"/>
    <col min="14597" max="14597" width="28.5703125" style="116" customWidth="1"/>
    <col min="14598" max="14598" width="32" style="116" customWidth="1"/>
    <col min="14599" max="14599" width="14.85546875" style="116" customWidth="1"/>
    <col min="14600" max="14600" width="13.85546875" style="116" customWidth="1"/>
    <col min="14601" max="14601" width="14.85546875" style="116" customWidth="1"/>
    <col min="14602" max="14602" width="15.42578125" style="116" customWidth="1"/>
    <col min="14603" max="14603" width="12.28515625" style="116" customWidth="1"/>
    <col min="14604" max="14604" width="13.140625" style="116" customWidth="1"/>
    <col min="14605" max="14605" width="14.42578125" style="116" customWidth="1"/>
    <col min="14606" max="14606" width="14" style="116" customWidth="1"/>
    <col min="14607" max="14607" width="12.5703125" style="116" customWidth="1"/>
    <col min="14608" max="14608" width="12.42578125" style="116" customWidth="1"/>
    <col min="14609" max="14609" width="14.28515625" style="116" customWidth="1"/>
    <col min="14610" max="14610" width="12.28515625" style="116" customWidth="1"/>
    <col min="14611" max="14611" width="10.7109375" style="116" customWidth="1"/>
    <col min="14612" max="14612" width="14.42578125" style="116" customWidth="1"/>
    <col min="14613" max="14613" width="15" style="116" customWidth="1"/>
    <col min="14614" max="14614" width="11.140625" style="116" customWidth="1"/>
    <col min="14615" max="14615" width="13.7109375" style="116" customWidth="1"/>
    <col min="14616" max="14616" width="15.85546875" style="116" customWidth="1"/>
    <col min="14617" max="14617" width="15.7109375" style="116" customWidth="1"/>
    <col min="14618" max="14618" width="22.140625" style="116" customWidth="1"/>
    <col min="14619" max="14619" width="14.85546875" style="116" customWidth="1"/>
    <col min="14620" max="14620" width="15.7109375" style="116" customWidth="1"/>
    <col min="14621" max="14621" width="17.140625" style="116" customWidth="1"/>
    <col min="14622" max="14622" width="17.42578125" style="116" customWidth="1"/>
    <col min="14623" max="14623" width="14.7109375" style="116" customWidth="1"/>
    <col min="14624" max="14624" width="16.28515625" style="116" customWidth="1"/>
    <col min="14625" max="14625" width="16" style="116" customWidth="1"/>
    <col min="14626" max="14626" width="15.140625" style="116" customWidth="1"/>
    <col min="14627" max="14627" width="15.85546875" style="116" customWidth="1"/>
    <col min="14628" max="14628" width="16" style="116" customWidth="1"/>
    <col min="14629" max="14629" width="16.140625" style="116" customWidth="1"/>
    <col min="14630" max="14630" width="19.28515625" style="116" customWidth="1"/>
    <col min="14631" max="14631" width="17.140625" style="116" customWidth="1"/>
    <col min="14632" max="14632" width="18.7109375" style="116" customWidth="1"/>
    <col min="14633" max="14633" width="17.42578125" style="116" customWidth="1"/>
    <col min="14634" max="14634" width="15.140625" style="116" customWidth="1"/>
    <col min="14635" max="14848" width="9.140625" style="116"/>
    <col min="14849" max="14849" width="6.42578125" style="116" customWidth="1"/>
    <col min="14850" max="14850" width="42.140625" style="116" customWidth="1"/>
    <col min="14851" max="14851" width="14.28515625" style="116" customWidth="1"/>
    <col min="14852" max="14852" width="15.7109375" style="116" customWidth="1"/>
    <col min="14853" max="14853" width="28.5703125" style="116" customWidth="1"/>
    <col min="14854" max="14854" width="32" style="116" customWidth="1"/>
    <col min="14855" max="14855" width="14.85546875" style="116" customWidth="1"/>
    <col min="14856" max="14856" width="13.85546875" style="116" customWidth="1"/>
    <col min="14857" max="14857" width="14.85546875" style="116" customWidth="1"/>
    <col min="14858" max="14858" width="15.42578125" style="116" customWidth="1"/>
    <col min="14859" max="14859" width="12.28515625" style="116" customWidth="1"/>
    <col min="14860" max="14860" width="13.140625" style="116" customWidth="1"/>
    <col min="14861" max="14861" width="14.42578125" style="116" customWidth="1"/>
    <col min="14862" max="14862" width="14" style="116" customWidth="1"/>
    <col min="14863" max="14863" width="12.5703125" style="116" customWidth="1"/>
    <col min="14864" max="14864" width="12.42578125" style="116" customWidth="1"/>
    <col min="14865" max="14865" width="14.28515625" style="116" customWidth="1"/>
    <col min="14866" max="14866" width="12.28515625" style="116" customWidth="1"/>
    <col min="14867" max="14867" width="10.7109375" style="116" customWidth="1"/>
    <col min="14868" max="14868" width="14.42578125" style="116" customWidth="1"/>
    <col min="14869" max="14869" width="15" style="116" customWidth="1"/>
    <col min="14870" max="14870" width="11.140625" style="116" customWidth="1"/>
    <col min="14871" max="14871" width="13.7109375" style="116" customWidth="1"/>
    <col min="14872" max="14872" width="15.85546875" style="116" customWidth="1"/>
    <col min="14873" max="14873" width="15.7109375" style="116" customWidth="1"/>
    <col min="14874" max="14874" width="22.140625" style="116" customWidth="1"/>
    <col min="14875" max="14875" width="14.85546875" style="116" customWidth="1"/>
    <col min="14876" max="14876" width="15.7109375" style="116" customWidth="1"/>
    <col min="14877" max="14877" width="17.140625" style="116" customWidth="1"/>
    <col min="14878" max="14878" width="17.42578125" style="116" customWidth="1"/>
    <col min="14879" max="14879" width="14.7109375" style="116" customWidth="1"/>
    <col min="14880" max="14880" width="16.28515625" style="116" customWidth="1"/>
    <col min="14881" max="14881" width="16" style="116" customWidth="1"/>
    <col min="14882" max="14882" width="15.140625" style="116" customWidth="1"/>
    <col min="14883" max="14883" width="15.85546875" style="116" customWidth="1"/>
    <col min="14884" max="14884" width="16" style="116" customWidth="1"/>
    <col min="14885" max="14885" width="16.140625" style="116" customWidth="1"/>
    <col min="14886" max="14886" width="19.28515625" style="116" customWidth="1"/>
    <col min="14887" max="14887" width="17.140625" style="116" customWidth="1"/>
    <col min="14888" max="14888" width="18.7109375" style="116" customWidth="1"/>
    <col min="14889" max="14889" width="17.42578125" style="116" customWidth="1"/>
    <col min="14890" max="14890" width="15.140625" style="116" customWidth="1"/>
    <col min="14891" max="15104" width="9.140625" style="116"/>
    <col min="15105" max="15105" width="6.42578125" style="116" customWidth="1"/>
    <col min="15106" max="15106" width="42.140625" style="116" customWidth="1"/>
    <col min="15107" max="15107" width="14.28515625" style="116" customWidth="1"/>
    <col min="15108" max="15108" width="15.7109375" style="116" customWidth="1"/>
    <col min="15109" max="15109" width="28.5703125" style="116" customWidth="1"/>
    <col min="15110" max="15110" width="32" style="116" customWidth="1"/>
    <col min="15111" max="15111" width="14.85546875" style="116" customWidth="1"/>
    <col min="15112" max="15112" width="13.85546875" style="116" customWidth="1"/>
    <col min="15113" max="15113" width="14.85546875" style="116" customWidth="1"/>
    <col min="15114" max="15114" width="15.42578125" style="116" customWidth="1"/>
    <col min="15115" max="15115" width="12.28515625" style="116" customWidth="1"/>
    <col min="15116" max="15116" width="13.140625" style="116" customWidth="1"/>
    <col min="15117" max="15117" width="14.42578125" style="116" customWidth="1"/>
    <col min="15118" max="15118" width="14" style="116" customWidth="1"/>
    <col min="15119" max="15119" width="12.5703125" style="116" customWidth="1"/>
    <col min="15120" max="15120" width="12.42578125" style="116" customWidth="1"/>
    <col min="15121" max="15121" width="14.28515625" style="116" customWidth="1"/>
    <col min="15122" max="15122" width="12.28515625" style="116" customWidth="1"/>
    <col min="15123" max="15123" width="10.7109375" style="116" customWidth="1"/>
    <col min="15124" max="15124" width="14.42578125" style="116" customWidth="1"/>
    <col min="15125" max="15125" width="15" style="116" customWidth="1"/>
    <col min="15126" max="15126" width="11.140625" style="116" customWidth="1"/>
    <col min="15127" max="15127" width="13.7109375" style="116" customWidth="1"/>
    <col min="15128" max="15128" width="15.85546875" style="116" customWidth="1"/>
    <col min="15129" max="15129" width="15.7109375" style="116" customWidth="1"/>
    <col min="15130" max="15130" width="22.140625" style="116" customWidth="1"/>
    <col min="15131" max="15131" width="14.85546875" style="116" customWidth="1"/>
    <col min="15132" max="15132" width="15.7109375" style="116" customWidth="1"/>
    <col min="15133" max="15133" width="17.140625" style="116" customWidth="1"/>
    <col min="15134" max="15134" width="17.42578125" style="116" customWidth="1"/>
    <col min="15135" max="15135" width="14.7109375" style="116" customWidth="1"/>
    <col min="15136" max="15136" width="16.28515625" style="116" customWidth="1"/>
    <col min="15137" max="15137" width="16" style="116" customWidth="1"/>
    <col min="15138" max="15138" width="15.140625" style="116" customWidth="1"/>
    <col min="15139" max="15139" width="15.85546875" style="116" customWidth="1"/>
    <col min="15140" max="15140" width="16" style="116" customWidth="1"/>
    <col min="15141" max="15141" width="16.140625" style="116" customWidth="1"/>
    <col min="15142" max="15142" width="19.28515625" style="116" customWidth="1"/>
    <col min="15143" max="15143" width="17.140625" style="116" customWidth="1"/>
    <col min="15144" max="15144" width="18.7109375" style="116" customWidth="1"/>
    <col min="15145" max="15145" width="17.42578125" style="116" customWidth="1"/>
    <col min="15146" max="15146" width="15.140625" style="116" customWidth="1"/>
    <col min="15147" max="15360" width="9.140625" style="116"/>
    <col min="15361" max="15361" width="6.42578125" style="116" customWidth="1"/>
    <col min="15362" max="15362" width="42.140625" style="116" customWidth="1"/>
    <col min="15363" max="15363" width="14.28515625" style="116" customWidth="1"/>
    <col min="15364" max="15364" width="15.7109375" style="116" customWidth="1"/>
    <col min="15365" max="15365" width="28.5703125" style="116" customWidth="1"/>
    <col min="15366" max="15366" width="32" style="116" customWidth="1"/>
    <col min="15367" max="15367" width="14.85546875" style="116" customWidth="1"/>
    <col min="15368" max="15368" width="13.85546875" style="116" customWidth="1"/>
    <col min="15369" max="15369" width="14.85546875" style="116" customWidth="1"/>
    <col min="15370" max="15370" width="15.42578125" style="116" customWidth="1"/>
    <col min="15371" max="15371" width="12.28515625" style="116" customWidth="1"/>
    <col min="15372" max="15372" width="13.140625" style="116" customWidth="1"/>
    <col min="15373" max="15373" width="14.42578125" style="116" customWidth="1"/>
    <col min="15374" max="15374" width="14" style="116" customWidth="1"/>
    <col min="15375" max="15375" width="12.5703125" style="116" customWidth="1"/>
    <col min="15376" max="15376" width="12.42578125" style="116" customWidth="1"/>
    <col min="15377" max="15377" width="14.28515625" style="116" customWidth="1"/>
    <col min="15378" max="15378" width="12.28515625" style="116" customWidth="1"/>
    <col min="15379" max="15379" width="10.7109375" style="116" customWidth="1"/>
    <col min="15380" max="15380" width="14.42578125" style="116" customWidth="1"/>
    <col min="15381" max="15381" width="15" style="116" customWidth="1"/>
    <col min="15382" max="15382" width="11.140625" style="116" customWidth="1"/>
    <col min="15383" max="15383" width="13.7109375" style="116" customWidth="1"/>
    <col min="15384" max="15384" width="15.85546875" style="116" customWidth="1"/>
    <col min="15385" max="15385" width="15.7109375" style="116" customWidth="1"/>
    <col min="15386" max="15386" width="22.140625" style="116" customWidth="1"/>
    <col min="15387" max="15387" width="14.85546875" style="116" customWidth="1"/>
    <col min="15388" max="15388" width="15.7109375" style="116" customWidth="1"/>
    <col min="15389" max="15389" width="17.140625" style="116" customWidth="1"/>
    <col min="15390" max="15390" width="17.42578125" style="116" customWidth="1"/>
    <col min="15391" max="15391" width="14.7109375" style="116" customWidth="1"/>
    <col min="15392" max="15392" width="16.28515625" style="116" customWidth="1"/>
    <col min="15393" max="15393" width="16" style="116" customWidth="1"/>
    <col min="15394" max="15394" width="15.140625" style="116" customWidth="1"/>
    <col min="15395" max="15395" width="15.85546875" style="116" customWidth="1"/>
    <col min="15396" max="15396" width="16" style="116" customWidth="1"/>
    <col min="15397" max="15397" width="16.140625" style="116" customWidth="1"/>
    <col min="15398" max="15398" width="19.28515625" style="116" customWidth="1"/>
    <col min="15399" max="15399" width="17.140625" style="116" customWidth="1"/>
    <col min="15400" max="15400" width="18.7109375" style="116" customWidth="1"/>
    <col min="15401" max="15401" width="17.42578125" style="116" customWidth="1"/>
    <col min="15402" max="15402" width="15.140625" style="116" customWidth="1"/>
    <col min="15403" max="15616" width="9.140625" style="116"/>
    <col min="15617" max="15617" width="6.42578125" style="116" customWidth="1"/>
    <col min="15618" max="15618" width="42.140625" style="116" customWidth="1"/>
    <col min="15619" max="15619" width="14.28515625" style="116" customWidth="1"/>
    <col min="15620" max="15620" width="15.7109375" style="116" customWidth="1"/>
    <col min="15621" max="15621" width="28.5703125" style="116" customWidth="1"/>
    <col min="15622" max="15622" width="32" style="116" customWidth="1"/>
    <col min="15623" max="15623" width="14.85546875" style="116" customWidth="1"/>
    <col min="15624" max="15624" width="13.85546875" style="116" customWidth="1"/>
    <col min="15625" max="15625" width="14.85546875" style="116" customWidth="1"/>
    <col min="15626" max="15626" width="15.42578125" style="116" customWidth="1"/>
    <col min="15627" max="15627" width="12.28515625" style="116" customWidth="1"/>
    <col min="15628" max="15628" width="13.140625" style="116" customWidth="1"/>
    <col min="15629" max="15629" width="14.42578125" style="116" customWidth="1"/>
    <col min="15630" max="15630" width="14" style="116" customWidth="1"/>
    <col min="15631" max="15631" width="12.5703125" style="116" customWidth="1"/>
    <col min="15632" max="15632" width="12.42578125" style="116" customWidth="1"/>
    <col min="15633" max="15633" width="14.28515625" style="116" customWidth="1"/>
    <col min="15634" max="15634" width="12.28515625" style="116" customWidth="1"/>
    <col min="15635" max="15635" width="10.7109375" style="116" customWidth="1"/>
    <col min="15636" max="15636" width="14.42578125" style="116" customWidth="1"/>
    <col min="15637" max="15637" width="15" style="116" customWidth="1"/>
    <col min="15638" max="15638" width="11.140625" style="116" customWidth="1"/>
    <col min="15639" max="15639" width="13.7109375" style="116" customWidth="1"/>
    <col min="15640" max="15640" width="15.85546875" style="116" customWidth="1"/>
    <col min="15641" max="15641" width="15.7109375" style="116" customWidth="1"/>
    <col min="15642" max="15642" width="22.140625" style="116" customWidth="1"/>
    <col min="15643" max="15643" width="14.85546875" style="116" customWidth="1"/>
    <col min="15644" max="15644" width="15.7109375" style="116" customWidth="1"/>
    <col min="15645" max="15645" width="17.140625" style="116" customWidth="1"/>
    <col min="15646" max="15646" width="17.42578125" style="116" customWidth="1"/>
    <col min="15647" max="15647" width="14.7109375" style="116" customWidth="1"/>
    <col min="15648" max="15648" width="16.28515625" style="116" customWidth="1"/>
    <col min="15649" max="15649" width="16" style="116" customWidth="1"/>
    <col min="15650" max="15650" width="15.140625" style="116" customWidth="1"/>
    <col min="15651" max="15651" width="15.85546875" style="116" customWidth="1"/>
    <col min="15652" max="15652" width="16" style="116" customWidth="1"/>
    <col min="15653" max="15653" width="16.140625" style="116" customWidth="1"/>
    <col min="15654" max="15654" width="19.28515625" style="116" customWidth="1"/>
    <col min="15655" max="15655" width="17.140625" style="116" customWidth="1"/>
    <col min="15656" max="15656" width="18.7109375" style="116" customWidth="1"/>
    <col min="15657" max="15657" width="17.42578125" style="116" customWidth="1"/>
    <col min="15658" max="15658" width="15.140625" style="116" customWidth="1"/>
    <col min="15659" max="15872" width="9.140625" style="116"/>
    <col min="15873" max="15873" width="6.42578125" style="116" customWidth="1"/>
    <col min="15874" max="15874" width="42.140625" style="116" customWidth="1"/>
    <col min="15875" max="15875" width="14.28515625" style="116" customWidth="1"/>
    <col min="15876" max="15876" width="15.7109375" style="116" customWidth="1"/>
    <col min="15877" max="15877" width="28.5703125" style="116" customWidth="1"/>
    <col min="15878" max="15878" width="32" style="116" customWidth="1"/>
    <col min="15879" max="15879" width="14.85546875" style="116" customWidth="1"/>
    <col min="15880" max="15880" width="13.85546875" style="116" customWidth="1"/>
    <col min="15881" max="15881" width="14.85546875" style="116" customWidth="1"/>
    <col min="15882" max="15882" width="15.42578125" style="116" customWidth="1"/>
    <col min="15883" max="15883" width="12.28515625" style="116" customWidth="1"/>
    <col min="15884" max="15884" width="13.140625" style="116" customWidth="1"/>
    <col min="15885" max="15885" width="14.42578125" style="116" customWidth="1"/>
    <col min="15886" max="15886" width="14" style="116" customWidth="1"/>
    <col min="15887" max="15887" width="12.5703125" style="116" customWidth="1"/>
    <col min="15888" max="15888" width="12.42578125" style="116" customWidth="1"/>
    <col min="15889" max="15889" width="14.28515625" style="116" customWidth="1"/>
    <col min="15890" max="15890" width="12.28515625" style="116" customWidth="1"/>
    <col min="15891" max="15891" width="10.7109375" style="116" customWidth="1"/>
    <col min="15892" max="15892" width="14.42578125" style="116" customWidth="1"/>
    <col min="15893" max="15893" width="15" style="116" customWidth="1"/>
    <col min="15894" max="15894" width="11.140625" style="116" customWidth="1"/>
    <col min="15895" max="15895" width="13.7109375" style="116" customWidth="1"/>
    <col min="15896" max="15896" width="15.85546875" style="116" customWidth="1"/>
    <col min="15897" max="15897" width="15.7109375" style="116" customWidth="1"/>
    <col min="15898" max="15898" width="22.140625" style="116" customWidth="1"/>
    <col min="15899" max="15899" width="14.85546875" style="116" customWidth="1"/>
    <col min="15900" max="15900" width="15.7109375" style="116" customWidth="1"/>
    <col min="15901" max="15901" width="17.140625" style="116" customWidth="1"/>
    <col min="15902" max="15902" width="17.42578125" style="116" customWidth="1"/>
    <col min="15903" max="15903" width="14.7109375" style="116" customWidth="1"/>
    <col min="15904" max="15904" width="16.28515625" style="116" customWidth="1"/>
    <col min="15905" max="15905" width="16" style="116" customWidth="1"/>
    <col min="15906" max="15906" width="15.140625" style="116" customWidth="1"/>
    <col min="15907" max="15907" width="15.85546875" style="116" customWidth="1"/>
    <col min="15908" max="15908" width="16" style="116" customWidth="1"/>
    <col min="15909" max="15909" width="16.140625" style="116" customWidth="1"/>
    <col min="15910" max="15910" width="19.28515625" style="116" customWidth="1"/>
    <col min="15911" max="15911" width="17.140625" style="116" customWidth="1"/>
    <col min="15912" max="15912" width="18.7109375" style="116" customWidth="1"/>
    <col min="15913" max="15913" width="17.42578125" style="116" customWidth="1"/>
    <col min="15914" max="15914" width="15.140625" style="116" customWidth="1"/>
    <col min="15915" max="16128" width="9.140625" style="116"/>
    <col min="16129" max="16129" width="6.42578125" style="116" customWidth="1"/>
    <col min="16130" max="16130" width="42.140625" style="116" customWidth="1"/>
    <col min="16131" max="16131" width="14.28515625" style="116" customWidth="1"/>
    <col min="16132" max="16132" width="15.7109375" style="116" customWidth="1"/>
    <col min="16133" max="16133" width="28.5703125" style="116" customWidth="1"/>
    <col min="16134" max="16134" width="32" style="116" customWidth="1"/>
    <col min="16135" max="16135" width="14.85546875" style="116" customWidth="1"/>
    <col min="16136" max="16136" width="13.85546875" style="116" customWidth="1"/>
    <col min="16137" max="16137" width="14.85546875" style="116" customWidth="1"/>
    <col min="16138" max="16138" width="15.42578125" style="116" customWidth="1"/>
    <col min="16139" max="16139" width="12.28515625" style="116" customWidth="1"/>
    <col min="16140" max="16140" width="13.140625" style="116" customWidth="1"/>
    <col min="16141" max="16141" width="14.42578125" style="116" customWidth="1"/>
    <col min="16142" max="16142" width="14" style="116" customWidth="1"/>
    <col min="16143" max="16143" width="12.5703125" style="116" customWidth="1"/>
    <col min="16144" max="16144" width="12.42578125" style="116" customWidth="1"/>
    <col min="16145" max="16145" width="14.28515625" style="116" customWidth="1"/>
    <col min="16146" max="16146" width="12.28515625" style="116" customWidth="1"/>
    <col min="16147" max="16147" width="10.7109375" style="116" customWidth="1"/>
    <col min="16148" max="16148" width="14.42578125" style="116" customWidth="1"/>
    <col min="16149" max="16149" width="15" style="116" customWidth="1"/>
    <col min="16150" max="16150" width="11.140625" style="116" customWidth="1"/>
    <col min="16151" max="16151" width="13.7109375" style="116" customWidth="1"/>
    <col min="16152" max="16152" width="15.85546875" style="116" customWidth="1"/>
    <col min="16153" max="16153" width="15.7109375" style="116" customWidth="1"/>
    <col min="16154" max="16154" width="22.140625" style="116" customWidth="1"/>
    <col min="16155" max="16155" width="14.85546875" style="116" customWidth="1"/>
    <col min="16156" max="16156" width="15.7109375" style="116" customWidth="1"/>
    <col min="16157" max="16157" width="17.140625" style="116" customWidth="1"/>
    <col min="16158" max="16158" width="17.42578125" style="116" customWidth="1"/>
    <col min="16159" max="16159" width="14.7109375" style="116" customWidth="1"/>
    <col min="16160" max="16160" width="16.28515625" style="116" customWidth="1"/>
    <col min="16161" max="16161" width="16" style="116" customWidth="1"/>
    <col min="16162" max="16162" width="15.140625" style="116" customWidth="1"/>
    <col min="16163" max="16163" width="15.85546875" style="116" customWidth="1"/>
    <col min="16164" max="16164" width="16" style="116" customWidth="1"/>
    <col min="16165" max="16165" width="16.140625" style="116" customWidth="1"/>
    <col min="16166" max="16166" width="19.28515625" style="116" customWidth="1"/>
    <col min="16167" max="16167" width="17.140625" style="116" customWidth="1"/>
    <col min="16168" max="16168" width="18.7109375" style="116" customWidth="1"/>
    <col min="16169" max="16169" width="17.42578125" style="116" customWidth="1"/>
    <col min="16170" max="16170" width="15.140625" style="116" customWidth="1"/>
    <col min="16171" max="16384" width="9.140625" style="116"/>
  </cols>
  <sheetData>
    <row r="1" spans="1:43" ht="10.5" customHeight="1">
      <c r="P1" s="1545"/>
      <c r="Q1" s="1545"/>
      <c r="R1" s="1545"/>
    </row>
    <row r="2" spans="1:43" hidden="1">
      <c r="A2" s="115"/>
      <c r="B2" s="115"/>
      <c r="C2" s="115"/>
      <c r="D2" s="115"/>
      <c r="E2" s="115"/>
      <c r="F2" s="115"/>
      <c r="G2" s="115"/>
      <c r="H2" s="115"/>
      <c r="I2" s="115"/>
      <c r="J2" s="115"/>
      <c r="K2" s="702"/>
      <c r="L2" s="115"/>
      <c r="M2" s="115"/>
      <c r="N2" s="115"/>
      <c r="O2" s="115"/>
      <c r="P2" s="1545"/>
      <c r="Q2" s="1545"/>
      <c r="R2" s="1545"/>
      <c r="S2" s="115"/>
      <c r="T2" s="115"/>
      <c r="U2" s="115"/>
      <c r="V2" s="115"/>
      <c r="W2" s="115"/>
      <c r="X2" s="115"/>
      <c r="Y2" s="115"/>
      <c r="Z2" s="115"/>
      <c r="AA2" s="115"/>
      <c r="AB2" s="115"/>
      <c r="AC2" s="115"/>
      <c r="AD2" s="702"/>
      <c r="AE2" s="115"/>
      <c r="AF2" s="115"/>
      <c r="AG2" s="115"/>
      <c r="AH2" s="115"/>
      <c r="AI2" s="115"/>
      <c r="AJ2" s="115"/>
      <c r="AK2" s="115"/>
      <c r="AL2" s="115"/>
      <c r="AM2" s="115"/>
      <c r="AN2" s="115"/>
      <c r="AO2" s="702"/>
      <c r="AP2" s="702"/>
      <c r="AQ2" s="115"/>
    </row>
    <row r="3" spans="1:43" hidden="1">
      <c r="A3" s="115"/>
      <c r="B3" s="115"/>
      <c r="C3" s="115"/>
      <c r="D3" s="115"/>
      <c r="E3" s="115"/>
      <c r="F3" s="115"/>
      <c r="G3" s="115"/>
      <c r="H3" s="115"/>
      <c r="I3" s="115"/>
      <c r="J3" s="115"/>
      <c r="K3" s="702"/>
      <c r="L3" s="115"/>
      <c r="M3" s="115"/>
      <c r="N3" s="115"/>
      <c r="O3" s="115"/>
      <c r="P3" s="1545"/>
      <c r="Q3" s="1545"/>
      <c r="R3" s="1545"/>
      <c r="S3" s="115"/>
      <c r="T3" s="115"/>
      <c r="U3" s="115"/>
      <c r="V3" s="115"/>
      <c r="W3" s="115"/>
      <c r="X3" s="115"/>
      <c r="Y3" s="115"/>
      <c r="Z3" s="115"/>
      <c r="AA3" s="115"/>
      <c r="AB3" s="115"/>
      <c r="AC3" s="115"/>
      <c r="AD3" s="702"/>
      <c r="AE3" s="115"/>
      <c r="AF3" s="115"/>
      <c r="AG3" s="115"/>
      <c r="AH3" s="115"/>
      <c r="AI3" s="115"/>
      <c r="AJ3" s="115"/>
      <c r="AK3" s="115"/>
      <c r="AL3" s="115"/>
      <c r="AM3" s="115"/>
      <c r="AN3" s="115"/>
      <c r="AO3" s="702"/>
      <c r="AP3" s="702"/>
      <c r="AQ3" s="115"/>
    </row>
    <row r="4" spans="1:43" hidden="1">
      <c r="A4" s="115"/>
      <c r="B4" s="115"/>
      <c r="C4" s="115"/>
      <c r="D4" s="115"/>
      <c r="E4" s="115"/>
      <c r="F4" s="115"/>
      <c r="G4" s="115"/>
      <c r="H4" s="115"/>
      <c r="I4" s="115"/>
      <c r="J4" s="115"/>
      <c r="K4" s="702"/>
      <c r="L4" s="115"/>
      <c r="M4" s="115"/>
      <c r="N4" s="115"/>
      <c r="O4" s="115"/>
      <c r="P4" s="1545"/>
      <c r="Q4" s="1545"/>
      <c r="R4" s="1545"/>
      <c r="S4" s="115"/>
      <c r="T4" s="115"/>
      <c r="U4" s="115"/>
      <c r="V4" s="115"/>
      <c r="W4" s="115"/>
      <c r="X4" s="115"/>
      <c r="Y4" s="115"/>
      <c r="Z4" s="115"/>
      <c r="AA4" s="115"/>
      <c r="AB4" s="115"/>
      <c r="AC4" s="115"/>
      <c r="AD4" s="702"/>
      <c r="AE4" s="115"/>
      <c r="AF4" s="115"/>
      <c r="AG4" s="115"/>
      <c r="AH4" s="115"/>
      <c r="AI4" s="115"/>
      <c r="AJ4" s="115"/>
      <c r="AK4" s="115"/>
      <c r="AL4" s="115"/>
      <c r="AM4" s="115"/>
      <c r="AN4" s="115"/>
      <c r="AO4" s="702"/>
      <c r="AP4" s="702"/>
      <c r="AQ4" s="115"/>
    </row>
    <row r="5" spans="1:43" hidden="1">
      <c r="A5" s="115"/>
      <c r="B5" s="115"/>
      <c r="C5" s="115"/>
      <c r="D5" s="115"/>
      <c r="E5" s="115"/>
      <c r="F5" s="115"/>
      <c r="G5" s="115"/>
      <c r="H5" s="115"/>
      <c r="I5" s="115"/>
      <c r="J5" s="115"/>
      <c r="K5" s="702"/>
      <c r="L5" s="115"/>
      <c r="M5" s="115"/>
      <c r="N5" s="115"/>
      <c r="O5" s="115"/>
      <c r="P5" s="1545"/>
      <c r="Q5" s="1545"/>
      <c r="R5" s="1545"/>
      <c r="S5" s="115"/>
      <c r="T5" s="115"/>
      <c r="U5" s="115"/>
      <c r="V5" s="115"/>
      <c r="W5" s="115"/>
      <c r="X5" s="115"/>
      <c r="Y5" s="115"/>
      <c r="Z5" s="115"/>
      <c r="AA5" s="115"/>
      <c r="AB5" s="115"/>
      <c r="AC5" s="115"/>
      <c r="AD5" s="702"/>
      <c r="AE5" s="115"/>
      <c r="AF5" s="115"/>
      <c r="AG5" s="115"/>
      <c r="AH5" s="115"/>
      <c r="AI5" s="115"/>
      <c r="AJ5" s="115"/>
      <c r="AK5" s="115"/>
      <c r="AL5" s="115"/>
      <c r="AM5" s="115"/>
      <c r="AN5" s="115"/>
      <c r="AO5" s="702"/>
      <c r="AP5" s="702"/>
      <c r="AQ5" s="115"/>
    </row>
    <row r="6" spans="1:43">
      <c r="A6" s="115"/>
      <c r="B6" s="115"/>
      <c r="C6" s="115"/>
      <c r="D6" s="115"/>
      <c r="E6" s="115"/>
      <c r="F6" s="115"/>
      <c r="G6" s="115"/>
      <c r="H6" s="115"/>
      <c r="I6" s="115"/>
      <c r="J6" s="115"/>
      <c r="K6" s="702"/>
      <c r="L6" s="115"/>
      <c r="M6" s="115"/>
      <c r="N6" s="115"/>
      <c r="O6" s="115"/>
      <c r="P6" s="1070"/>
      <c r="Q6" s="1070"/>
      <c r="R6" s="1070"/>
      <c r="S6" s="115"/>
      <c r="T6" s="115"/>
      <c r="U6" s="115"/>
      <c r="V6" s="115"/>
      <c r="W6" s="115"/>
      <c r="X6" s="115"/>
      <c r="Y6" s="115"/>
      <c r="Z6" s="115"/>
      <c r="AA6" s="115"/>
      <c r="AB6" s="115"/>
      <c r="AC6" s="115"/>
      <c r="AD6" s="702"/>
      <c r="AE6" s="115"/>
      <c r="AF6" s="115"/>
      <c r="AG6" s="115"/>
      <c r="AH6" s="115"/>
      <c r="AI6" s="115"/>
      <c r="AJ6" s="115"/>
      <c r="AK6" s="115"/>
      <c r="AL6" s="115"/>
      <c r="AM6" s="115"/>
      <c r="AN6" s="115"/>
      <c r="AO6" s="702"/>
      <c r="AP6" s="702"/>
      <c r="AQ6" s="115"/>
    </row>
    <row r="7" spans="1:43" ht="16.5">
      <c r="A7" s="1560" t="s">
        <v>4371</v>
      </c>
      <c r="B7" s="1560"/>
      <c r="C7" s="1560"/>
      <c r="D7" s="1560"/>
      <c r="E7" s="1560"/>
      <c r="F7" s="1560"/>
      <c r="G7" s="1560"/>
      <c r="H7" s="1560"/>
      <c r="I7" s="1560"/>
      <c r="J7" s="1560"/>
      <c r="K7" s="1560"/>
      <c r="L7" s="1560"/>
      <c r="M7" s="1560"/>
      <c r="N7" s="1560"/>
      <c r="O7" s="1560"/>
      <c r="P7" s="1560"/>
      <c r="Q7" s="1560"/>
      <c r="R7" s="1560"/>
      <c r="S7" s="1560"/>
      <c r="T7" s="1560"/>
      <c r="U7" s="1560"/>
      <c r="V7" s="1560"/>
      <c r="W7" s="1560"/>
      <c r="X7" s="1560"/>
      <c r="Y7" s="1560"/>
      <c r="Z7" s="1560"/>
      <c r="AA7" s="1560"/>
      <c r="AB7" s="1560"/>
      <c r="AC7" s="1560"/>
      <c r="AD7" s="1560"/>
      <c r="AE7" s="1560"/>
      <c r="AF7" s="1560"/>
      <c r="AG7" s="1560"/>
      <c r="AH7" s="1560"/>
      <c r="AI7" s="1560"/>
      <c r="AJ7" s="1560"/>
      <c r="AK7" s="1560"/>
      <c r="AL7" s="115"/>
      <c r="AM7" s="115"/>
      <c r="AN7" s="115"/>
      <c r="AO7" s="702"/>
      <c r="AP7" s="702"/>
      <c r="AQ7" s="115"/>
    </row>
    <row r="8" spans="1:43" ht="16.5">
      <c r="A8" s="1560" t="s">
        <v>2137</v>
      </c>
      <c r="B8" s="1560"/>
      <c r="C8" s="1560"/>
      <c r="D8" s="1560"/>
      <c r="E8" s="1560"/>
      <c r="F8" s="1560"/>
      <c r="G8" s="1560"/>
      <c r="H8" s="1560"/>
      <c r="I8" s="1560"/>
      <c r="J8" s="1560"/>
      <c r="K8" s="1560"/>
      <c r="L8" s="1560"/>
      <c r="M8" s="1560"/>
      <c r="N8" s="1560"/>
      <c r="O8" s="1560"/>
      <c r="P8" s="1560"/>
      <c r="Q8" s="1560"/>
      <c r="R8" s="1560"/>
      <c r="S8" s="1560"/>
      <c r="T8" s="1560"/>
      <c r="U8" s="1560"/>
      <c r="V8" s="1560"/>
      <c r="W8" s="1560"/>
      <c r="X8" s="1560"/>
      <c r="Y8" s="1560"/>
      <c r="Z8" s="1560"/>
      <c r="AA8" s="1560"/>
      <c r="AB8" s="1560"/>
      <c r="AC8" s="1560"/>
      <c r="AD8" s="1560"/>
      <c r="AE8" s="1560"/>
      <c r="AF8" s="1560"/>
      <c r="AG8" s="1560"/>
      <c r="AH8" s="1560"/>
      <c r="AI8" s="1560"/>
      <c r="AJ8" s="1560"/>
      <c r="AK8" s="1560"/>
      <c r="AL8" s="115"/>
      <c r="AM8" s="115"/>
      <c r="AN8" s="115"/>
      <c r="AO8" s="702"/>
      <c r="AP8" s="702"/>
      <c r="AQ8" s="115"/>
    </row>
    <row r="9" spans="1:43" ht="13.5" customHeight="1">
      <c r="A9" s="115"/>
      <c r="B9" s="115"/>
      <c r="C9" s="115"/>
      <c r="D9" s="115"/>
      <c r="E9" s="115"/>
      <c r="F9" s="115"/>
      <c r="G9" s="115"/>
      <c r="H9" s="115"/>
      <c r="I9" s="115"/>
      <c r="J9" s="115"/>
      <c r="K9" s="702"/>
      <c r="L9" s="115"/>
      <c r="M9" s="115"/>
      <c r="N9" s="115"/>
      <c r="O9" s="115"/>
      <c r="P9" s="115"/>
      <c r="Q9" s="115"/>
      <c r="R9" s="115"/>
      <c r="S9" s="115"/>
      <c r="T9" s="115"/>
      <c r="U9" s="115"/>
      <c r="V9" s="115"/>
      <c r="W9" s="115"/>
      <c r="X9" s="115"/>
      <c r="Y9" s="115"/>
      <c r="Z9" s="115"/>
      <c r="AA9" s="115"/>
      <c r="AB9" s="115"/>
      <c r="AC9" s="115"/>
      <c r="AD9" s="702"/>
      <c r="AE9" s="115"/>
      <c r="AF9" s="115"/>
      <c r="AG9" s="115"/>
      <c r="AH9" s="115"/>
      <c r="AI9" s="115"/>
      <c r="AJ9" s="115"/>
      <c r="AK9" s="115"/>
      <c r="AL9" s="115"/>
      <c r="AM9" s="115"/>
      <c r="AN9" s="115"/>
      <c r="AO9" s="702"/>
      <c r="AP9" s="702"/>
      <c r="AQ9" s="115"/>
    </row>
    <row r="10" spans="1:43" ht="15" customHeight="1">
      <c r="A10" s="115"/>
      <c r="B10" s="115"/>
      <c r="C10" s="115"/>
      <c r="D10" s="115"/>
      <c r="E10" s="115"/>
      <c r="F10" s="115"/>
      <c r="G10" s="1561" t="s">
        <v>1825</v>
      </c>
      <c r="H10" s="1561"/>
      <c r="I10" s="1561"/>
      <c r="J10" s="1561"/>
      <c r="K10" s="1561"/>
      <c r="L10" s="1561"/>
      <c r="M10" s="1561"/>
      <c r="N10" s="1561"/>
      <c r="O10" s="1561"/>
      <c r="P10" s="1561"/>
      <c r="Q10" s="1561"/>
      <c r="R10" s="1561"/>
      <c r="S10" s="1561"/>
      <c r="T10" s="1561"/>
      <c r="U10" s="1561"/>
      <c r="V10" s="1561"/>
      <c r="W10" s="1561"/>
      <c r="X10" s="1561"/>
      <c r="Y10" s="1561"/>
      <c r="Z10" s="1561"/>
      <c r="AA10" s="1561"/>
      <c r="AB10" s="1561"/>
      <c r="AC10" s="1561"/>
      <c r="AD10" s="1561"/>
      <c r="AE10" s="1561"/>
      <c r="AF10" s="1561"/>
      <c r="AG10" s="1561"/>
      <c r="AH10" s="1561"/>
      <c r="AI10" s="1561"/>
      <c r="AJ10" s="1561"/>
      <c r="AK10" s="1561"/>
      <c r="AL10" s="1561"/>
      <c r="AM10" s="1561"/>
      <c r="AN10" s="1561"/>
      <c r="AO10" s="1561"/>
      <c r="AP10" s="1561"/>
    </row>
    <row r="11" spans="1:43" s="118" customFormat="1" ht="15.75">
      <c r="A11" s="1549" t="s">
        <v>1795</v>
      </c>
      <c r="B11" s="1549" t="s">
        <v>2701</v>
      </c>
      <c r="C11" s="1552" t="s">
        <v>2702</v>
      </c>
      <c r="D11" s="1553"/>
      <c r="E11" s="1553"/>
      <c r="F11" s="1554"/>
      <c r="G11" s="1555" t="s">
        <v>2703</v>
      </c>
      <c r="H11" s="1553"/>
      <c r="I11" s="1553"/>
      <c r="J11" s="1553"/>
      <c r="K11" s="1553"/>
      <c r="L11" s="1553"/>
      <c r="M11" s="1553"/>
      <c r="N11" s="1553"/>
      <c r="O11" s="1553"/>
      <c r="P11" s="1553"/>
      <c r="Q11" s="1553"/>
      <c r="R11" s="1553"/>
      <c r="S11" s="1553"/>
      <c r="T11" s="1553"/>
      <c r="U11" s="1553"/>
      <c r="V11" s="1553"/>
      <c r="W11" s="1553"/>
      <c r="X11" s="1553"/>
      <c r="Y11" s="1553"/>
      <c r="Z11" s="1553"/>
      <c r="AA11" s="1553"/>
      <c r="AB11" s="1553"/>
      <c r="AC11" s="1553"/>
      <c r="AD11" s="1553"/>
      <c r="AE11" s="1553"/>
      <c r="AF11" s="1553"/>
      <c r="AG11" s="1553"/>
      <c r="AH11" s="1553"/>
      <c r="AI11" s="1553"/>
      <c r="AJ11" s="1553"/>
      <c r="AK11" s="1553"/>
      <c r="AL11" s="1553"/>
      <c r="AM11" s="1553"/>
      <c r="AN11" s="1553"/>
      <c r="AO11" s="1556"/>
      <c r="AP11" s="1557" t="s">
        <v>1841</v>
      </c>
    </row>
    <row r="12" spans="1:43" s="118" customFormat="1" ht="15.75">
      <c r="A12" s="1550"/>
      <c r="B12" s="1550"/>
      <c r="C12" s="1552" t="s">
        <v>1830</v>
      </c>
      <c r="D12" s="1553"/>
      <c r="E12" s="1553"/>
      <c r="F12" s="1553"/>
      <c r="G12" s="1553"/>
      <c r="H12" s="1553"/>
      <c r="I12" s="1553"/>
      <c r="J12" s="1554"/>
      <c r="K12" s="1555" t="s">
        <v>1837</v>
      </c>
      <c r="L12" s="1553"/>
      <c r="M12" s="1553"/>
      <c r="N12" s="1553"/>
      <c r="O12" s="1553"/>
      <c r="P12" s="1553"/>
      <c r="Q12" s="1553"/>
      <c r="R12" s="1553"/>
      <c r="S12" s="1553"/>
      <c r="T12" s="1553"/>
      <c r="U12" s="1553"/>
      <c r="V12" s="1553"/>
      <c r="W12" s="1553"/>
      <c r="X12" s="1553"/>
      <c r="Y12" s="1553"/>
      <c r="Z12" s="1553"/>
      <c r="AA12" s="1554"/>
      <c r="AB12" s="1555" t="s">
        <v>1826</v>
      </c>
      <c r="AC12" s="1553"/>
      <c r="AD12" s="1553"/>
      <c r="AE12" s="1553"/>
      <c r="AF12" s="1553"/>
      <c r="AG12" s="1553"/>
      <c r="AH12" s="1553"/>
      <c r="AI12" s="1553"/>
      <c r="AJ12" s="1553"/>
      <c r="AK12" s="1553"/>
      <c r="AL12" s="1553"/>
      <c r="AM12" s="1553"/>
      <c r="AN12" s="1553"/>
      <c r="AO12" s="1554"/>
      <c r="AP12" s="1558"/>
    </row>
    <row r="13" spans="1:43" s="118" customFormat="1" ht="156.75" customHeight="1">
      <c r="A13" s="1551"/>
      <c r="B13" s="1551"/>
      <c r="C13" s="117" t="s">
        <v>1831</v>
      </c>
      <c r="D13" s="117" t="s">
        <v>2704</v>
      </c>
      <c r="E13" s="117" t="s">
        <v>1832</v>
      </c>
      <c r="F13" s="117" t="s">
        <v>1833</v>
      </c>
      <c r="G13" s="117" t="s">
        <v>1834</v>
      </c>
      <c r="H13" s="704" t="s">
        <v>1835</v>
      </c>
      <c r="I13" s="705" t="s">
        <v>1836</v>
      </c>
      <c r="J13" s="704" t="s">
        <v>2705</v>
      </c>
      <c r="K13" s="704" t="s">
        <v>1870</v>
      </c>
      <c r="L13" s="704" t="s">
        <v>2706</v>
      </c>
      <c r="M13" s="704" t="s">
        <v>2707</v>
      </c>
      <c r="N13" s="704" t="s">
        <v>2708</v>
      </c>
      <c r="O13" s="704" t="s">
        <v>2709</v>
      </c>
      <c r="P13" s="704" t="s">
        <v>2710</v>
      </c>
      <c r="Q13" s="704" t="s">
        <v>2711</v>
      </c>
      <c r="R13" s="704" t="s">
        <v>2712</v>
      </c>
      <c r="S13" s="704" t="s">
        <v>2713</v>
      </c>
      <c r="T13" s="704" t="s">
        <v>2714</v>
      </c>
      <c r="U13" s="704" t="s">
        <v>2715</v>
      </c>
      <c r="V13" s="704" t="s">
        <v>2716</v>
      </c>
      <c r="W13" s="704" t="s">
        <v>1838</v>
      </c>
      <c r="X13" s="704" t="s">
        <v>2717</v>
      </c>
      <c r="Y13" s="704" t="s">
        <v>2718</v>
      </c>
      <c r="Z13" s="117" t="s">
        <v>1839</v>
      </c>
      <c r="AA13" s="117" t="s">
        <v>1840</v>
      </c>
      <c r="AB13" s="704" t="s">
        <v>2719</v>
      </c>
      <c r="AC13" s="704" t="s">
        <v>2705</v>
      </c>
      <c r="AD13" s="704" t="s">
        <v>1870</v>
      </c>
      <c r="AE13" s="704" t="s">
        <v>2720</v>
      </c>
      <c r="AF13" s="704" t="s">
        <v>2721</v>
      </c>
      <c r="AG13" s="704" t="s">
        <v>1827</v>
      </c>
      <c r="AH13" s="704" t="s">
        <v>2722</v>
      </c>
      <c r="AI13" s="704" t="s">
        <v>1828</v>
      </c>
      <c r="AJ13" s="704" t="s">
        <v>2723</v>
      </c>
      <c r="AK13" s="704" t="s">
        <v>2724</v>
      </c>
      <c r="AL13" s="704" t="s">
        <v>2725</v>
      </c>
      <c r="AM13" s="704" t="s">
        <v>1829</v>
      </c>
      <c r="AN13" s="117" t="s">
        <v>2705</v>
      </c>
      <c r="AO13" s="704" t="s">
        <v>1870</v>
      </c>
      <c r="AP13" s="1559"/>
    </row>
    <row r="14" spans="1:43" s="118" customFormat="1" ht="15.75">
      <c r="A14" s="706">
        <v>1</v>
      </c>
      <c r="B14" s="117">
        <v>2</v>
      </c>
      <c r="C14" s="117">
        <v>3</v>
      </c>
      <c r="D14" s="117">
        <v>4</v>
      </c>
      <c r="E14" s="117">
        <v>5</v>
      </c>
      <c r="F14" s="117">
        <v>6</v>
      </c>
      <c r="G14" s="117">
        <v>7</v>
      </c>
      <c r="H14" s="117">
        <v>8</v>
      </c>
      <c r="I14" s="707">
        <v>9</v>
      </c>
      <c r="J14" s="117">
        <v>10</v>
      </c>
      <c r="K14" s="117">
        <v>11</v>
      </c>
      <c r="L14" s="117">
        <v>12</v>
      </c>
      <c r="M14" s="117">
        <v>13</v>
      </c>
      <c r="N14" s="117">
        <v>14</v>
      </c>
      <c r="O14" s="117">
        <v>15</v>
      </c>
      <c r="P14" s="117">
        <v>16</v>
      </c>
      <c r="Q14" s="117">
        <v>17</v>
      </c>
      <c r="R14" s="117">
        <v>18</v>
      </c>
      <c r="S14" s="117">
        <v>19</v>
      </c>
      <c r="T14" s="708">
        <v>20</v>
      </c>
      <c r="U14" s="708">
        <v>21</v>
      </c>
      <c r="V14" s="708">
        <v>22</v>
      </c>
      <c r="W14" s="708">
        <v>23</v>
      </c>
      <c r="X14" s="708">
        <v>24</v>
      </c>
      <c r="Y14" s="708">
        <v>25</v>
      </c>
      <c r="Z14" s="708">
        <v>26</v>
      </c>
      <c r="AA14" s="708">
        <v>27</v>
      </c>
      <c r="AB14" s="708">
        <v>28</v>
      </c>
      <c r="AC14" s="708">
        <v>29</v>
      </c>
      <c r="AD14" s="708">
        <v>30</v>
      </c>
      <c r="AE14" s="708">
        <v>31</v>
      </c>
      <c r="AF14" s="708">
        <v>32</v>
      </c>
      <c r="AG14" s="708">
        <v>33</v>
      </c>
      <c r="AH14" s="708">
        <v>34</v>
      </c>
      <c r="AI14" s="708">
        <v>35</v>
      </c>
      <c r="AJ14" s="708">
        <v>36</v>
      </c>
      <c r="AK14" s="708">
        <v>37</v>
      </c>
      <c r="AL14" s="704">
        <v>38</v>
      </c>
      <c r="AM14" s="704">
        <v>39</v>
      </c>
      <c r="AN14" s="704">
        <v>40</v>
      </c>
      <c r="AO14" s="704">
        <v>41</v>
      </c>
      <c r="AP14" s="704">
        <v>42</v>
      </c>
    </row>
    <row r="15" spans="1:43" s="1075" customFormat="1" ht="31.5">
      <c r="A15" s="1071">
        <v>1</v>
      </c>
      <c r="B15" s="1072" t="s">
        <v>2726</v>
      </c>
      <c r="C15" s="1073"/>
      <c r="D15" s="1073"/>
      <c r="E15" s="1073"/>
      <c r="F15" s="1073"/>
      <c r="G15" s="1073"/>
      <c r="H15" s="1073">
        <v>22139</v>
      </c>
      <c r="I15" s="1074">
        <v>6200</v>
      </c>
      <c r="J15" s="1073"/>
      <c r="K15" s="119">
        <v>28339</v>
      </c>
      <c r="L15" s="1073">
        <v>121654</v>
      </c>
      <c r="M15" s="1073">
        <v>307</v>
      </c>
      <c r="N15" s="1073">
        <v>309</v>
      </c>
      <c r="O15" s="1073">
        <v>168</v>
      </c>
      <c r="P15" s="1073">
        <v>68055</v>
      </c>
      <c r="Q15" s="1073">
        <v>382847</v>
      </c>
      <c r="R15" s="1073"/>
      <c r="S15" s="1073"/>
      <c r="T15" s="1073"/>
      <c r="U15" s="1073">
        <v>284698</v>
      </c>
      <c r="V15" s="1073">
        <v>869</v>
      </c>
      <c r="W15" s="1073"/>
      <c r="X15" s="1073">
        <v>0</v>
      </c>
      <c r="Y15" s="1073">
        <v>190487</v>
      </c>
      <c r="Z15" s="1073"/>
      <c r="AA15" s="1073"/>
      <c r="AB15" s="1073">
        <v>0</v>
      </c>
      <c r="AC15" s="1073"/>
      <c r="AD15" s="119">
        <v>1049394</v>
      </c>
      <c r="AE15" s="1073">
        <v>608690</v>
      </c>
      <c r="AF15" s="1073">
        <v>20757</v>
      </c>
      <c r="AG15" s="1073"/>
      <c r="AH15" s="1073"/>
      <c r="AI15" s="1073">
        <v>18438</v>
      </c>
      <c r="AJ15" s="1073"/>
      <c r="AK15" s="1073"/>
      <c r="AL15" s="1073">
        <v>11858</v>
      </c>
      <c r="AM15" s="1073">
        <v>260211</v>
      </c>
      <c r="AN15" s="1073"/>
      <c r="AO15" s="119">
        <v>919954</v>
      </c>
      <c r="AP15" s="119">
        <v>1997687</v>
      </c>
    </row>
    <row r="16" spans="1:43" s="1075" customFormat="1" ht="31.5">
      <c r="A16" s="1071">
        <v>2</v>
      </c>
      <c r="B16" s="1072" t="s">
        <v>2727</v>
      </c>
      <c r="C16" s="1073"/>
      <c r="D16" s="1073"/>
      <c r="E16" s="1073"/>
      <c r="F16" s="1073"/>
      <c r="G16" s="1073"/>
      <c r="H16" s="1073">
        <v>216259</v>
      </c>
      <c r="I16" s="1074">
        <v>550680</v>
      </c>
      <c r="J16" s="1073"/>
      <c r="K16" s="119">
        <v>766939</v>
      </c>
      <c r="L16" s="1073">
        <v>416679</v>
      </c>
      <c r="M16" s="1073">
        <v>50250</v>
      </c>
      <c r="N16" s="1073">
        <v>162379</v>
      </c>
      <c r="O16" s="1073">
        <v>155649</v>
      </c>
      <c r="P16" s="1073">
        <v>746654</v>
      </c>
      <c r="Q16" s="1073">
        <v>3999499</v>
      </c>
      <c r="R16" s="1073">
        <v>32313</v>
      </c>
      <c r="S16" s="1073">
        <v>174365</v>
      </c>
      <c r="T16" s="1073">
        <v>64406</v>
      </c>
      <c r="U16" s="1073">
        <v>1074262</v>
      </c>
      <c r="V16" s="1073"/>
      <c r="W16" s="1073"/>
      <c r="X16" s="1073"/>
      <c r="Y16" s="1073">
        <v>353359</v>
      </c>
      <c r="Z16" s="1073">
        <v>81462</v>
      </c>
      <c r="AA16" s="1073">
        <v>2889</v>
      </c>
      <c r="AB16" s="1073"/>
      <c r="AC16" s="1073"/>
      <c r="AD16" s="119">
        <v>7314166</v>
      </c>
      <c r="AE16" s="1073">
        <v>1520384</v>
      </c>
      <c r="AF16" s="1073">
        <v>83941</v>
      </c>
      <c r="AG16" s="1073"/>
      <c r="AH16" s="1073">
        <v>3981</v>
      </c>
      <c r="AI16" s="1073">
        <v>50976</v>
      </c>
      <c r="AJ16" s="1073">
        <v>1394</v>
      </c>
      <c r="AK16" s="1073">
        <v>6788</v>
      </c>
      <c r="AL16" s="1073">
        <v>55812</v>
      </c>
      <c r="AM16" s="1073">
        <v>1398090</v>
      </c>
      <c r="AN16" s="1073"/>
      <c r="AO16" s="119">
        <v>3121366</v>
      </c>
      <c r="AP16" s="119">
        <v>11202471</v>
      </c>
    </row>
    <row r="17" spans="1:42" s="1075" customFormat="1" ht="15.75">
      <c r="A17" s="1071">
        <v>3</v>
      </c>
      <c r="B17" s="1072" t="s">
        <v>2728</v>
      </c>
      <c r="C17" s="1073"/>
      <c r="D17" s="1073"/>
      <c r="E17" s="1073"/>
      <c r="F17" s="1073"/>
      <c r="G17" s="1073"/>
      <c r="H17" s="1073">
        <v>130</v>
      </c>
      <c r="I17" s="1074">
        <v>233227</v>
      </c>
      <c r="J17" s="1073"/>
      <c r="K17" s="119">
        <v>233357</v>
      </c>
      <c r="L17" s="1073">
        <v>5617</v>
      </c>
      <c r="M17" s="1073"/>
      <c r="N17" s="1073"/>
      <c r="O17" s="1073"/>
      <c r="P17" s="1073">
        <v>10921</v>
      </c>
      <c r="Q17" s="1073">
        <v>41987</v>
      </c>
      <c r="R17" s="1073">
        <v>11225</v>
      </c>
      <c r="S17" s="1073"/>
      <c r="T17" s="1073"/>
      <c r="U17" s="1073">
        <v>126923</v>
      </c>
      <c r="V17" s="1073"/>
      <c r="W17" s="1073"/>
      <c r="X17" s="1073"/>
      <c r="Y17" s="1073"/>
      <c r="Z17" s="1073"/>
      <c r="AA17" s="1073"/>
      <c r="AB17" s="1073"/>
      <c r="AC17" s="1073"/>
      <c r="AD17" s="119">
        <v>196673</v>
      </c>
      <c r="AE17" s="1073">
        <v>85</v>
      </c>
      <c r="AF17" s="1073">
        <v>1143</v>
      </c>
      <c r="AG17" s="1073"/>
      <c r="AH17" s="1073"/>
      <c r="AI17" s="1073">
        <v>273</v>
      </c>
      <c r="AJ17" s="1073"/>
      <c r="AK17" s="1073"/>
      <c r="AL17" s="1073">
        <v>764</v>
      </c>
      <c r="AM17" s="1073">
        <v>16573</v>
      </c>
      <c r="AN17" s="1073"/>
      <c r="AO17" s="119">
        <v>18838</v>
      </c>
      <c r="AP17" s="119">
        <v>448868</v>
      </c>
    </row>
    <row r="18" spans="1:42" s="1075" customFormat="1" ht="31.5">
      <c r="A18" s="1071">
        <v>4</v>
      </c>
      <c r="B18" s="1072" t="s">
        <v>2729</v>
      </c>
      <c r="C18" s="1073">
        <v>119561</v>
      </c>
      <c r="D18" s="1073">
        <v>5224146</v>
      </c>
      <c r="E18" s="1073">
        <v>4062775</v>
      </c>
      <c r="F18" s="1073">
        <v>1159696</v>
      </c>
      <c r="G18" s="1073">
        <v>1675</v>
      </c>
      <c r="H18" s="1073">
        <v>254927</v>
      </c>
      <c r="I18" s="1074"/>
      <c r="J18" s="1073"/>
      <c r="K18" s="119">
        <v>5598634</v>
      </c>
      <c r="L18" s="1073"/>
      <c r="M18" s="1073"/>
      <c r="N18" s="1073"/>
      <c r="O18" s="1073"/>
      <c r="P18" s="1073"/>
      <c r="Q18" s="1073"/>
      <c r="R18" s="1073"/>
      <c r="S18" s="1073"/>
      <c r="T18" s="1073"/>
      <c r="U18" s="1073"/>
      <c r="V18" s="1073"/>
      <c r="W18" s="1073"/>
      <c r="X18" s="1073"/>
      <c r="Y18" s="1073"/>
      <c r="Z18" s="1073"/>
      <c r="AA18" s="1073"/>
      <c r="AB18" s="1073"/>
      <c r="AC18" s="1073"/>
      <c r="AD18" s="119">
        <v>0</v>
      </c>
      <c r="AE18" s="1073"/>
      <c r="AF18" s="1073"/>
      <c r="AG18" s="1073"/>
      <c r="AH18" s="1073"/>
      <c r="AI18" s="1073"/>
      <c r="AJ18" s="1073"/>
      <c r="AK18" s="1073"/>
      <c r="AL18" s="1073"/>
      <c r="AM18" s="1073">
        <v>346289</v>
      </c>
      <c r="AN18" s="1073"/>
      <c r="AO18" s="119">
        <v>346289</v>
      </c>
      <c r="AP18" s="119">
        <v>5944923</v>
      </c>
    </row>
    <row r="19" spans="1:42" s="1075" customFormat="1" ht="15.75">
      <c r="A19" s="1071">
        <v>5</v>
      </c>
      <c r="B19" s="1072" t="s">
        <v>2730</v>
      </c>
      <c r="C19" s="1073"/>
      <c r="D19" s="1073"/>
      <c r="E19" s="1073"/>
      <c r="F19" s="1073"/>
      <c r="G19" s="1073"/>
      <c r="H19" s="1073">
        <v>6920282</v>
      </c>
      <c r="I19" s="1074"/>
      <c r="J19" s="1073"/>
      <c r="K19" s="119">
        <v>6920282</v>
      </c>
      <c r="L19" s="1073">
        <v>14086</v>
      </c>
      <c r="M19" s="1073">
        <v>0</v>
      </c>
      <c r="N19" s="1073">
        <v>32</v>
      </c>
      <c r="O19" s="1073"/>
      <c r="P19" s="1073">
        <v>5348</v>
      </c>
      <c r="Q19" s="1073">
        <v>1006720</v>
      </c>
      <c r="R19" s="1073">
        <v>892</v>
      </c>
      <c r="S19" s="1073">
        <v>102</v>
      </c>
      <c r="T19" s="1073"/>
      <c r="U19" s="1073">
        <v>219</v>
      </c>
      <c r="V19" s="1073"/>
      <c r="W19" s="1073"/>
      <c r="X19" s="1073"/>
      <c r="Y19" s="1073">
        <v>329732</v>
      </c>
      <c r="Z19" s="1073">
        <v>0</v>
      </c>
      <c r="AA19" s="1073"/>
      <c r="AB19" s="1073"/>
      <c r="AC19" s="1073"/>
      <c r="AD19" s="119">
        <v>1357131</v>
      </c>
      <c r="AE19" s="1073">
        <v>12419</v>
      </c>
      <c r="AF19" s="1073">
        <v>0</v>
      </c>
      <c r="AG19" s="1073"/>
      <c r="AH19" s="1073"/>
      <c r="AI19" s="1073">
        <v>142</v>
      </c>
      <c r="AJ19" s="1073"/>
      <c r="AK19" s="1073"/>
      <c r="AL19" s="1073">
        <v>11</v>
      </c>
      <c r="AM19" s="1073">
        <v>8833</v>
      </c>
      <c r="AN19" s="1073"/>
      <c r="AO19" s="119">
        <v>21405</v>
      </c>
      <c r="AP19" s="119">
        <v>8298818</v>
      </c>
    </row>
    <row r="20" spans="1:42" s="1075" customFormat="1" ht="15.75">
      <c r="A20" s="1071">
        <v>6</v>
      </c>
      <c r="B20" s="1072" t="s">
        <v>2731</v>
      </c>
      <c r="C20" s="1073"/>
      <c r="D20" s="1073"/>
      <c r="E20" s="1073"/>
      <c r="F20" s="1073"/>
      <c r="G20" s="1073"/>
      <c r="H20" s="1073">
        <v>23448</v>
      </c>
      <c r="I20" s="1074">
        <v>644544</v>
      </c>
      <c r="J20" s="1073">
        <v>0</v>
      </c>
      <c r="K20" s="119">
        <v>667992</v>
      </c>
      <c r="L20" s="1073">
        <v>264146</v>
      </c>
      <c r="M20" s="1073">
        <v>136057</v>
      </c>
      <c r="N20" s="1073">
        <v>4162</v>
      </c>
      <c r="O20" s="1073">
        <v>8657</v>
      </c>
      <c r="P20" s="1073">
        <v>217814</v>
      </c>
      <c r="Q20" s="1073">
        <v>489281</v>
      </c>
      <c r="R20" s="1073">
        <v>11957</v>
      </c>
      <c r="S20" s="1073">
        <v>17984</v>
      </c>
      <c r="T20" s="1073"/>
      <c r="U20" s="1073">
        <v>393440</v>
      </c>
      <c r="V20" s="1073">
        <v>23050</v>
      </c>
      <c r="W20" s="1073"/>
      <c r="X20" s="1073"/>
      <c r="Y20" s="1073">
        <v>139387</v>
      </c>
      <c r="Z20" s="1073"/>
      <c r="AA20" s="1073"/>
      <c r="AB20" s="1073"/>
      <c r="AC20" s="1073"/>
      <c r="AD20" s="119">
        <v>1705935</v>
      </c>
      <c r="AE20" s="1073">
        <v>1191277</v>
      </c>
      <c r="AF20" s="1073">
        <v>53581</v>
      </c>
      <c r="AG20" s="1073">
        <v>0</v>
      </c>
      <c r="AH20" s="1073">
        <v>66</v>
      </c>
      <c r="AI20" s="1073">
        <v>46348</v>
      </c>
      <c r="AJ20" s="1073">
        <v>11010</v>
      </c>
      <c r="AK20" s="1073">
        <v>4098</v>
      </c>
      <c r="AL20" s="1073">
        <v>28820</v>
      </c>
      <c r="AM20" s="1073">
        <v>535038</v>
      </c>
      <c r="AN20" s="1073"/>
      <c r="AO20" s="119">
        <v>1870238</v>
      </c>
      <c r="AP20" s="119">
        <v>4244165</v>
      </c>
    </row>
    <row r="21" spans="1:42" s="1075" customFormat="1" ht="31.5">
      <c r="A21" s="1071">
        <v>7</v>
      </c>
      <c r="B21" s="1072" t="s">
        <v>2732</v>
      </c>
      <c r="C21" s="1073">
        <v>845439</v>
      </c>
      <c r="D21" s="1073">
        <v>3266744</v>
      </c>
      <c r="E21" s="1073">
        <v>1995659</v>
      </c>
      <c r="F21" s="1073">
        <v>869072</v>
      </c>
      <c r="G21" s="1073">
        <v>402013</v>
      </c>
      <c r="H21" s="1073">
        <v>49833</v>
      </c>
      <c r="I21" s="1074"/>
      <c r="J21" s="1073"/>
      <c r="K21" s="119">
        <v>4162016</v>
      </c>
      <c r="L21" s="1073"/>
      <c r="M21" s="1073"/>
      <c r="N21" s="1073"/>
      <c r="O21" s="1073"/>
      <c r="P21" s="1073"/>
      <c r="Q21" s="1073"/>
      <c r="R21" s="1073"/>
      <c r="S21" s="1073"/>
      <c r="T21" s="1073"/>
      <c r="U21" s="1073"/>
      <c r="V21" s="1073"/>
      <c r="W21" s="1073"/>
      <c r="X21" s="1073"/>
      <c r="Y21" s="1073"/>
      <c r="Z21" s="1073"/>
      <c r="AA21" s="1073"/>
      <c r="AB21" s="1073"/>
      <c r="AC21" s="1073"/>
      <c r="AD21" s="119">
        <v>0</v>
      </c>
      <c r="AE21" s="1073"/>
      <c r="AF21" s="1073"/>
      <c r="AG21" s="1073"/>
      <c r="AH21" s="1073"/>
      <c r="AI21" s="1073"/>
      <c r="AJ21" s="1073"/>
      <c r="AK21" s="1073"/>
      <c r="AL21" s="1073"/>
      <c r="AM21" s="1073">
        <v>55471</v>
      </c>
      <c r="AN21" s="1073"/>
      <c r="AO21" s="119">
        <v>55471</v>
      </c>
      <c r="AP21" s="119">
        <v>4217487</v>
      </c>
    </row>
    <row r="22" spans="1:42" s="1075" customFormat="1" ht="31.5">
      <c r="A22" s="1071">
        <v>8</v>
      </c>
      <c r="B22" s="1072" t="s">
        <v>2733</v>
      </c>
      <c r="C22" s="1073"/>
      <c r="D22" s="1073"/>
      <c r="E22" s="1073"/>
      <c r="F22" s="1073"/>
      <c r="G22" s="1073"/>
      <c r="H22" s="1073">
        <v>32529</v>
      </c>
      <c r="I22" s="1074">
        <v>5</v>
      </c>
      <c r="J22" s="1073"/>
      <c r="K22" s="119">
        <v>32534</v>
      </c>
      <c r="L22" s="1073">
        <v>529404</v>
      </c>
      <c r="M22" s="1073">
        <v>412740</v>
      </c>
      <c r="N22" s="1073">
        <v>5763</v>
      </c>
      <c r="O22" s="1073">
        <v>29387</v>
      </c>
      <c r="P22" s="1073">
        <v>1268707</v>
      </c>
      <c r="Q22" s="1073">
        <v>2125807</v>
      </c>
      <c r="R22" s="1073">
        <v>32169</v>
      </c>
      <c r="S22" s="1073">
        <v>105</v>
      </c>
      <c r="T22" s="1073">
        <v>51</v>
      </c>
      <c r="U22" s="1073">
        <v>1650726</v>
      </c>
      <c r="V22" s="1073">
        <v>4175</v>
      </c>
      <c r="W22" s="1073"/>
      <c r="X22" s="1073"/>
      <c r="Y22" s="1073">
        <v>16664</v>
      </c>
      <c r="Z22" s="1073"/>
      <c r="AA22" s="1073"/>
      <c r="AB22" s="1073"/>
      <c r="AC22" s="1073"/>
      <c r="AD22" s="119">
        <v>6075698</v>
      </c>
      <c r="AE22" s="1073">
        <v>300796</v>
      </c>
      <c r="AF22" s="1073">
        <v>4887</v>
      </c>
      <c r="AG22" s="1073"/>
      <c r="AH22" s="1073"/>
      <c r="AI22" s="1073">
        <v>16991</v>
      </c>
      <c r="AJ22" s="1073"/>
      <c r="AK22" s="1073"/>
      <c r="AL22" s="1073">
        <v>87064</v>
      </c>
      <c r="AM22" s="1073">
        <v>320422</v>
      </c>
      <c r="AN22" s="1073"/>
      <c r="AO22" s="119">
        <v>730160</v>
      </c>
      <c r="AP22" s="119">
        <v>6838392</v>
      </c>
    </row>
    <row r="23" spans="1:42" s="1075" customFormat="1" ht="15.75">
      <c r="A23" s="1071">
        <v>9</v>
      </c>
      <c r="B23" s="1072" t="s">
        <v>2734</v>
      </c>
      <c r="C23" s="1073"/>
      <c r="D23" s="1073"/>
      <c r="E23" s="1073"/>
      <c r="F23" s="1073"/>
      <c r="G23" s="1073"/>
      <c r="H23" s="1073">
        <v>13678</v>
      </c>
      <c r="I23" s="1074">
        <v>254681</v>
      </c>
      <c r="J23" s="1073"/>
      <c r="K23" s="119">
        <v>268359</v>
      </c>
      <c r="L23" s="1073">
        <v>14855</v>
      </c>
      <c r="M23" s="1073">
        <v>134</v>
      </c>
      <c r="N23" s="1073">
        <v>4761</v>
      </c>
      <c r="O23" s="1073"/>
      <c r="P23" s="1073">
        <v>198</v>
      </c>
      <c r="Q23" s="1073">
        <v>17495</v>
      </c>
      <c r="R23" s="1073">
        <v>5111</v>
      </c>
      <c r="S23" s="1073">
        <v>140</v>
      </c>
      <c r="T23" s="1073"/>
      <c r="U23" s="1073">
        <v>48329</v>
      </c>
      <c r="V23" s="1073">
        <v>3289</v>
      </c>
      <c r="W23" s="1073"/>
      <c r="X23" s="1073"/>
      <c r="Y23" s="1073">
        <v>-332</v>
      </c>
      <c r="Z23" s="1073"/>
      <c r="AA23" s="1073"/>
      <c r="AB23" s="1073"/>
      <c r="AC23" s="1073"/>
      <c r="AD23" s="119">
        <v>93980</v>
      </c>
      <c r="AE23" s="1073">
        <v>82681</v>
      </c>
      <c r="AF23" s="1073">
        <v>4047</v>
      </c>
      <c r="AG23" s="1073"/>
      <c r="AH23" s="1073"/>
      <c r="AI23" s="1073">
        <v>2546</v>
      </c>
      <c r="AJ23" s="1073"/>
      <c r="AK23" s="1073">
        <v>378</v>
      </c>
      <c r="AL23" s="1073">
        <v>520</v>
      </c>
      <c r="AM23" s="1073">
        <v>44867</v>
      </c>
      <c r="AN23" s="1073"/>
      <c r="AO23" s="119">
        <v>135039</v>
      </c>
      <c r="AP23" s="119">
        <v>497378</v>
      </c>
    </row>
    <row r="24" spans="1:42" s="1075" customFormat="1" ht="31.5">
      <c r="A24" s="1071">
        <v>10</v>
      </c>
      <c r="B24" s="1072" t="s">
        <v>2735</v>
      </c>
      <c r="C24" s="1073"/>
      <c r="D24" s="1073"/>
      <c r="E24" s="1073"/>
      <c r="F24" s="1073"/>
      <c r="G24" s="1073"/>
      <c r="H24" s="1073">
        <v>153277</v>
      </c>
      <c r="I24" s="1074">
        <v>3476477</v>
      </c>
      <c r="J24" s="1073"/>
      <c r="K24" s="119">
        <v>3629754</v>
      </c>
      <c r="L24" s="1073">
        <v>339517</v>
      </c>
      <c r="M24" s="1073">
        <v>70853</v>
      </c>
      <c r="N24" s="1073">
        <v>385107</v>
      </c>
      <c r="O24" s="1073">
        <v>186447</v>
      </c>
      <c r="P24" s="1073">
        <v>142925</v>
      </c>
      <c r="Q24" s="1073">
        <v>6834179</v>
      </c>
      <c r="R24" s="1073">
        <v>40968</v>
      </c>
      <c r="S24" s="1073">
        <v>452099</v>
      </c>
      <c r="T24" s="1073">
        <v>83510</v>
      </c>
      <c r="U24" s="1073">
        <v>732551</v>
      </c>
      <c r="V24" s="1073">
        <v>-10</v>
      </c>
      <c r="W24" s="1073"/>
      <c r="X24" s="1073"/>
      <c r="Y24" s="1073">
        <v>7554637</v>
      </c>
      <c r="Z24" s="1073">
        <v>18693</v>
      </c>
      <c r="AA24" s="1073">
        <v>15681</v>
      </c>
      <c r="AB24" s="1073"/>
      <c r="AC24" s="1073"/>
      <c r="AD24" s="119">
        <v>16857157</v>
      </c>
      <c r="AE24" s="1073">
        <v>1723396</v>
      </c>
      <c r="AF24" s="1073">
        <v>151144</v>
      </c>
      <c r="AG24" s="1073">
        <v>240351</v>
      </c>
      <c r="AH24" s="1073">
        <v>3467</v>
      </c>
      <c r="AI24" s="1073">
        <v>90676</v>
      </c>
      <c r="AJ24" s="1073">
        <v>730</v>
      </c>
      <c r="AK24" s="1073">
        <v>3094</v>
      </c>
      <c r="AL24" s="1073">
        <v>64804</v>
      </c>
      <c r="AM24" s="1073">
        <v>1559679</v>
      </c>
      <c r="AN24" s="1073"/>
      <c r="AO24" s="119">
        <v>3837341</v>
      </c>
      <c r="AP24" s="119">
        <v>24324252</v>
      </c>
    </row>
    <row r="25" spans="1:42" s="1075" customFormat="1" ht="15.75">
      <c r="A25" s="1071">
        <v>11</v>
      </c>
      <c r="B25" s="1072" t="s">
        <v>2736</v>
      </c>
      <c r="C25" s="1073"/>
      <c r="D25" s="1073"/>
      <c r="E25" s="1073"/>
      <c r="F25" s="1073"/>
      <c r="G25" s="1073"/>
      <c r="H25" s="1073">
        <v>93</v>
      </c>
      <c r="I25" s="1074"/>
      <c r="J25" s="1073"/>
      <c r="K25" s="119">
        <v>93</v>
      </c>
      <c r="L25" s="1073"/>
      <c r="M25" s="1073"/>
      <c r="N25" s="1073"/>
      <c r="O25" s="1073"/>
      <c r="P25" s="1073">
        <v>112751</v>
      </c>
      <c r="Q25" s="1073">
        <v>341095</v>
      </c>
      <c r="R25" s="1073"/>
      <c r="S25" s="1073"/>
      <c r="T25" s="1073"/>
      <c r="U25" s="1073">
        <v>130917</v>
      </c>
      <c r="V25" s="1073"/>
      <c r="W25" s="1073"/>
      <c r="X25" s="1073"/>
      <c r="Y25" s="1073"/>
      <c r="Z25" s="1073"/>
      <c r="AA25" s="1073"/>
      <c r="AB25" s="1073"/>
      <c r="AC25" s="1073"/>
      <c r="AD25" s="119">
        <v>584763</v>
      </c>
      <c r="AE25" s="1073">
        <v>73883</v>
      </c>
      <c r="AF25" s="1073">
        <v>933</v>
      </c>
      <c r="AG25" s="1073">
        <v>144764</v>
      </c>
      <c r="AH25" s="1073"/>
      <c r="AI25" s="1073">
        <v>5166</v>
      </c>
      <c r="AJ25" s="1073"/>
      <c r="AK25" s="1073"/>
      <c r="AL25" s="1073">
        <v>2177</v>
      </c>
      <c r="AM25" s="1073">
        <v>8467</v>
      </c>
      <c r="AN25" s="1073"/>
      <c r="AO25" s="119">
        <v>235390</v>
      </c>
      <c r="AP25" s="119">
        <v>820246</v>
      </c>
    </row>
    <row r="26" spans="1:42" s="1075" customFormat="1" ht="15.75">
      <c r="A26" s="1071">
        <v>12</v>
      </c>
      <c r="B26" s="1072" t="s">
        <v>2737</v>
      </c>
      <c r="C26" s="1073"/>
      <c r="D26" s="1073"/>
      <c r="E26" s="1073"/>
      <c r="F26" s="1073"/>
      <c r="G26" s="1073"/>
      <c r="H26" s="1073">
        <v>6255</v>
      </c>
      <c r="I26" s="1074">
        <v>1875483</v>
      </c>
      <c r="J26" s="1073"/>
      <c r="K26" s="119">
        <v>1881738</v>
      </c>
      <c r="L26" s="1073">
        <v>3317</v>
      </c>
      <c r="M26" s="1073"/>
      <c r="N26" s="1073"/>
      <c r="O26" s="1073"/>
      <c r="P26" s="1073">
        <v>78</v>
      </c>
      <c r="Q26" s="1073">
        <v>1646</v>
      </c>
      <c r="R26" s="1073"/>
      <c r="S26" s="1073"/>
      <c r="T26" s="1073"/>
      <c r="U26" s="1073">
        <v>10415</v>
      </c>
      <c r="V26" s="1073"/>
      <c r="W26" s="1073"/>
      <c r="X26" s="1073"/>
      <c r="Y26" s="1073"/>
      <c r="Z26" s="1073"/>
      <c r="AA26" s="1073"/>
      <c r="AB26" s="1073"/>
      <c r="AC26" s="1073"/>
      <c r="AD26" s="119">
        <v>15456</v>
      </c>
      <c r="AE26" s="1073">
        <v>377597</v>
      </c>
      <c r="AF26" s="1073">
        <v>7098</v>
      </c>
      <c r="AG26" s="1073"/>
      <c r="AH26" s="1073"/>
      <c r="AI26" s="1073"/>
      <c r="AJ26" s="1073"/>
      <c r="AK26" s="1073">
        <v>913</v>
      </c>
      <c r="AL26" s="1073">
        <v>0</v>
      </c>
      <c r="AM26" s="1073">
        <v>44750</v>
      </c>
      <c r="AN26" s="1073"/>
      <c r="AO26" s="119">
        <v>430358</v>
      </c>
      <c r="AP26" s="119">
        <v>2327552</v>
      </c>
    </row>
    <row r="27" spans="1:42" s="1075" customFormat="1" ht="15.75">
      <c r="A27" s="1071">
        <v>13</v>
      </c>
      <c r="B27" s="1072" t="s">
        <v>2738</v>
      </c>
      <c r="C27" s="1073"/>
      <c r="D27" s="1073">
        <v>2406311</v>
      </c>
      <c r="E27" s="1073">
        <v>1739193</v>
      </c>
      <c r="F27" s="1073">
        <v>34193</v>
      </c>
      <c r="G27" s="1073">
        <v>632925</v>
      </c>
      <c r="H27" s="1073">
        <v>262</v>
      </c>
      <c r="I27" s="1074"/>
      <c r="J27" s="1073"/>
      <c r="K27" s="119">
        <v>2406573</v>
      </c>
      <c r="L27" s="1073"/>
      <c r="M27" s="1073"/>
      <c r="N27" s="1073"/>
      <c r="O27" s="1073"/>
      <c r="P27" s="1073"/>
      <c r="Q27" s="1073"/>
      <c r="R27" s="1073"/>
      <c r="S27" s="1073"/>
      <c r="T27" s="1073"/>
      <c r="U27" s="1073"/>
      <c r="V27" s="1073"/>
      <c r="W27" s="1073"/>
      <c r="X27" s="1073"/>
      <c r="Y27" s="1073"/>
      <c r="Z27" s="1073"/>
      <c r="AA27" s="1073"/>
      <c r="AB27" s="1073"/>
      <c r="AC27" s="1073"/>
      <c r="AD27" s="119">
        <v>0</v>
      </c>
      <c r="AE27" s="1073"/>
      <c r="AF27" s="1073"/>
      <c r="AG27" s="1073"/>
      <c r="AH27" s="1073"/>
      <c r="AI27" s="1073"/>
      <c r="AJ27" s="1073"/>
      <c r="AK27" s="1073"/>
      <c r="AL27" s="1073"/>
      <c r="AM27" s="1073"/>
      <c r="AN27" s="1073"/>
      <c r="AO27" s="119">
        <v>0</v>
      </c>
      <c r="AP27" s="119">
        <v>2406573</v>
      </c>
    </row>
    <row r="28" spans="1:42" s="1075" customFormat="1" ht="31.5">
      <c r="A28" s="1071">
        <v>14</v>
      </c>
      <c r="B28" s="1072" t="s">
        <v>2739</v>
      </c>
      <c r="C28" s="1073">
        <v>2025228</v>
      </c>
      <c r="D28" s="1073">
        <v>3676514</v>
      </c>
      <c r="E28" s="1073">
        <v>3377375</v>
      </c>
      <c r="F28" s="1073">
        <v>299139</v>
      </c>
      <c r="G28" s="1073"/>
      <c r="H28" s="1073">
        <v>288222</v>
      </c>
      <c r="I28" s="1074"/>
      <c r="J28" s="1073">
        <v>0</v>
      </c>
      <c r="K28" s="119">
        <v>5989964</v>
      </c>
      <c r="L28" s="1073"/>
      <c r="M28" s="1073"/>
      <c r="N28" s="1073"/>
      <c r="O28" s="1073"/>
      <c r="P28" s="1073"/>
      <c r="Q28" s="1073"/>
      <c r="R28" s="1073"/>
      <c r="S28" s="1073"/>
      <c r="T28" s="1073"/>
      <c r="U28" s="1073"/>
      <c r="V28" s="1073"/>
      <c r="W28" s="1073"/>
      <c r="X28" s="1073"/>
      <c r="Y28" s="1073"/>
      <c r="Z28" s="1073"/>
      <c r="AA28" s="1073"/>
      <c r="AB28" s="1073"/>
      <c r="AC28" s="1073"/>
      <c r="AD28" s="119">
        <v>0</v>
      </c>
      <c r="AE28" s="1073"/>
      <c r="AF28" s="1073"/>
      <c r="AG28" s="1073"/>
      <c r="AH28" s="1073"/>
      <c r="AI28" s="1073"/>
      <c r="AJ28" s="1073"/>
      <c r="AK28" s="1073"/>
      <c r="AL28" s="1073"/>
      <c r="AM28" s="1073">
        <v>143800</v>
      </c>
      <c r="AN28" s="1073"/>
      <c r="AO28" s="119">
        <v>143800</v>
      </c>
      <c r="AP28" s="119">
        <v>6133764</v>
      </c>
    </row>
    <row r="29" spans="1:42" s="1075" customFormat="1" ht="31.5">
      <c r="A29" s="1071">
        <v>15</v>
      </c>
      <c r="B29" s="1072" t="s">
        <v>2740</v>
      </c>
      <c r="C29" s="1073">
        <v>-941</v>
      </c>
      <c r="D29" s="1073">
        <v>6517622</v>
      </c>
      <c r="E29" s="1073">
        <v>4754119</v>
      </c>
      <c r="F29" s="1073">
        <v>1763503</v>
      </c>
      <c r="G29" s="1073"/>
      <c r="H29" s="1073">
        <v>452</v>
      </c>
      <c r="I29" s="1074"/>
      <c r="J29" s="1073"/>
      <c r="K29" s="119">
        <v>6517133</v>
      </c>
      <c r="L29" s="1073"/>
      <c r="M29" s="1073"/>
      <c r="N29" s="1073"/>
      <c r="O29" s="1073"/>
      <c r="P29" s="1073"/>
      <c r="Q29" s="1073"/>
      <c r="R29" s="1073"/>
      <c r="S29" s="1073"/>
      <c r="T29" s="1073"/>
      <c r="U29" s="1073"/>
      <c r="V29" s="1073"/>
      <c r="W29" s="1073"/>
      <c r="X29" s="1073"/>
      <c r="Y29" s="1073"/>
      <c r="Z29" s="1073"/>
      <c r="AA29" s="1073"/>
      <c r="AB29" s="1073"/>
      <c r="AC29" s="1073"/>
      <c r="AD29" s="119">
        <v>0</v>
      </c>
      <c r="AE29" s="1073"/>
      <c r="AF29" s="1073"/>
      <c r="AG29" s="1073"/>
      <c r="AH29" s="1073"/>
      <c r="AI29" s="1073"/>
      <c r="AJ29" s="1073"/>
      <c r="AK29" s="1073"/>
      <c r="AL29" s="1073"/>
      <c r="AM29" s="1073">
        <v>34600</v>
      </c>
      <c r="AN29" s="1073"/>
      <c r="AO29" s="119">
        <v>34600</v>
      </c>
      <c r="AP29" s="119">
        <v>6551733</v>
      </c>
    </row>
    <row r="30" spans="1:42" s="1075" customFormat="1" ht="31.5">
      <c r="A30" s="1071">
        <v>16</v>
      </c>
      <c r="B30" s="1072" t="s">
        <v>2741</v>
      </c>
      <c r="C30" s="1073"/>
      <c r="D30" s="1073"/>
      <c r="E30" s="1073"/>
      <c r="F30" s="1073"/>
      <c r="G30" s="1073"/>
      <c r="H30" s="1073"/>
      <c r="I30" s="1074">
        <v>578414</v>
      </c>
      <c r="J30" s="1073"/>
      <c r="K30" s="119">
        <v>578414</v>
      </c>
      <c r="L30" s="1073"/>
      <c r="M30" s="1073"/>
      <c r="N30" s="1073"/>
      <c r="O30" s="1073"/>
      <c r="P30" s="1073"/>
      <c r="Q30" s="1073"/>
      <c r="R30" s="1073"/>
      <c r="S30" s="1073"/>
      <c r="T30" s="1073"/>
      <c r="U30" s="1073"/>
      <c r="V30" s="1073"/>
      <c r="W30" s="1073"/>
      <c r="X30" s="1073"/>
      <c r="Y30" s="1073"/>
      <c r="Z30" s="1073"/>
      <c r="AA30" s="1073"/>
      <c r="AB30" s="1073"/>
      <c r="AC30" s="1073"/>
      <c r="AD30" s="119">
        <v>0</v>
      </c>
      <c r="AE30" s="1073"/>
      <c r="AF30" s="1073"/>
      <c r="AG30" s="1073"/>
      <c r="AH30" s="1073"/>
      <c r="AI30" s="1073"/>
      <c r="AJ30" s="1073"/>
      <c r="AK30" s="1073"/>
      <c r="AL30" s="1073"/>
      <c r="AM30" s="1073"/>
      <c r="AN30" s="1073"/>
      <c r="AO30" s="119">
        <v>0</v>
      </c>
      <c r="AP30" s="119">
        <v>578414</v>
      </c>
    </row>
    <row r="31" spans="1:42" s="1075" customFormat="1" ht="15.75">
      <c r="A31" s="1071">
        <v>17</v>
      </c>
      <c r="B31" s="1072" t="s">
        <v>2742</v>
      </c>
      <c r="C31" s="1073">
        <v>0</v>
      </c>
      <c r="D31" s="1073">
        <v>0</v>
      </c>
      <c r="E31" s="1073">
        <v>0</v>
      </c>
      <c r="F31" s="1073">
        <v>0</v>
      </c>
      <c r="G31" s="1073">
        <v>0</v>
      </c>
      <c r="H31" s="1073">
        <v>292419</v>
      </c>
      <c r="I31" s="1074">
        <v>1012056</v>
      </c>
      <c r="J31" s="1073">
        <v>0</v>
      </c>
      <c r="K31" s="119">
        <v>1304475</v>
      </c>
      <c r="L31" s="1073">
        <v>473313</v>
      </c>
      <c r="M31" s="1073">
        <v>10411</v>
      </c>
      <c r="N31" s="1073">
        <v>2851</v>
      </c>
      <c r="O31" s="1073">
        <v>2191</v>
      </c>
      <c r="P31" s="1073">
        <v>196247</v>
      </c>
      <c r="Q31" s="1073">
        <v>1478454</v>
      </c>
      <c r="R31" s="1073">
        <v>40796</v>
      </c>
      <c r="S31" s="1073">
        <v>1544</v>
      </c>
      <c r="T31" s="1073">
        <v>48</v>
      </c>
      <c r="U31" s="1073">
        <v>576536</v>
      </c>
      <c r="V31" s="1073">
        <v>23</v>
      </c>
      <c r="W31" s="1073">
        <v>0</v>
      </c>
      <c r="X31" s="1073">
        <v>0</v>
      </c>
      <c r="Y31" s="1073">
        <v>578638</v>
      </c>
      <c r="Z31" s="1073">
        <v>79092</v>
      </c>
      <c r="AA31" s="1073">
        <v>39541</v>
      </c>
      <c r="AB31" s="1073">
        <v>0</v>
      </c>
      <c r="AC31" s="1073">
        <v>0</v>
      </c>
      <c r="AD31" s="119">
        <v>3479685</v>
      </c>
      <c r="AE31" s="1073">
        <v>3027612</v>
      </c>
      <c r="AF31" s="1073">
        <v>90351</v>
      </c>
      <c r="AG31" s="1073">
        <v>0</v>
      </c>
      <c r="AH31" s="1073">
        <v>5216</v>
      </c>
      <c r="AI31" s="1073">
        <v>68228</v>
      </c>
      <c r="AJ31" s="1073">
        <v>3147</v>
      </c>
      <c r="AK31" s="1073">
        <v>13364</v>
      </c>
      <c r="AL31" s="1073">
        <v>44602</v>
      </c>
      <c r="AM31" s="1073">
        <v>969836</v>
      </c>
      <c r="AN31" s="1073">
        <v>0</v>
      </c>
      <c r="AO31" s="119">
        <v>4222356</v>
      </c>
      <c r="AP31" s="119">
        <v>9006516</v>
      </c>
    </row>
    <row r="32" spans="1:42" s="1075" customFormat="1" ht="15.75">
      <c r="A32" s="1071">
        <v>18</v>
      </c>
      <c r="B32" s="1072" t="s">
        <v>2743</v>
      </c>
      <c r="C32" s="1073">
        <v>11399</v>
      </c>
      <c r="D32" s="1073">
        <v>2903036</v>
      </c>
      <c r="E32" s="1073">
        <v>2562680</v>
      </c>
      <c r="F32" s="1073">
        <v>340206</v>
      </c>
      <c r="G32" s="1073">
        <v>150</v>
      </c>
      <c r="H32" s="1073">
        <v>1150</v>
      </c>
      <c r="I32" s="1074"/>
      <c r="J32" s="1073"/>
      <c r="K32" s="119">
        <v>2915585</v>
      </c>
      <c r="L32" s="1073"/>
      <c r="M32" s="1073"/>
      <c r="N32" s="1073"/>
      <c r="O32" s="1073"/>
      <c r="P32" s="1073"/>
      <c r="Q32" s="1073"/>
      <c r="R32" s="1073"/>
      <c r="S32" s="1073"/>
      <c r="T32" s="1073"/>
      <c r="U32" s="1073"/>
      <c r="V32" s="1073"/>
      <c r="W32" s="1073"/>
      <c r="X32" s="1073"/>
      <c r="Y32" s="1073"/>
      <c r="Z32" s="1073"/>
      <c r="AA32" s="1073"/>
      <c r="AB32" s="1073"/>
      <c r="AC32" s="1073"/>
      <c r="AD32" s="119">
        <v>0</v>
      </c>
      <c r="AE32" s="1073"/>
      <c r="AF32" s="1073"/>
      <c r="AG32" s="1073"/>
      <c r="AH32" s="1073"/>
      <c r="AI32" s="1073"/>
      <c r="AJ32" s="1073"/>
      <c r="AK32" s="1073"/>
      <c r="AL32" s="1073"/>
      <c r="AM32" s="1073">
        <v>2172</v>
      </c>
      <c r="AN32" s="1073"/>
      <c r="AO32" s="119">
        <v>2172</v>
      </c>
      <c r="AP32" s="119">
        <v>2917757</v>
      </c>
    </row>
    <row r="33" spans="1:42" s="1075" customFormat="1" ht="15.75">
      <c r="A33" s="1071">
        <v>19</v>
      </c>
      <c r="B33" s="1072" t="s">
        <v>2744</v>
      </c>
      <c r="C33" s="1073"/>
      <c r="D33" s="1073"/>
      <c r="E33" s="1073"/>
      <c r="F33" s="1073"/>
      <c r="G33" s="1073"/>
      <c r="H33" s="1073">
        <v>46692</v>
      </c>
      <c r="I33" s="1074">
        <v>166115</v>
      </c>
      <c r="J33" s="1073"/>
      <c r="K33" s="119">
        <v>212807</v>
      </c>
      <c r="L33" s="1073">
        <v>199483</v>
      </c>
      <c r="M33" s="1073">
        <v>5968</v>
      </c>
      <c r="N33" s="1073">
        <v>276698</v>
      </c>
      <c r="O33" s="1073">
        <v>107954</v>
      </c>
      <c r="P33" s="1073">
        <v>130346</v>
      </c>
      <c r="Q33" s="1073">
        <v>312508</v>
      </c>
      <c r="R33" s="1073">
        <v>27307</v>
      </c>
      <c r="S33" s="1073">
        <v>28494</v>
      </c>
      <c r="T33" s="1073">
        <v>9885</v>
      </c>
      <c r="U33" s="1073">
        <v>429601</v>
      </c>
      <c r="V33" s="1073"/>
      <c r="W33" s="1073"/>
      <c r="X33" s="1073"/>
      <c r="Y33" s="1073"/>
      <c r="Z33" s="1073"/>
      <c r="AA33" s="1073"/>
      <c r="AB33" s="1073"/>
      <c r="AC33" s="1073"/>
      <c r="AD33" s="119">
        <v>1528244</v>
      </c>
      <c r="AE33" s="1073">
        <v>1396109</v>
      </c>
      <c r="AF33" s="1073">
        <v>69430</v>
      </c>
      <c r="AG33" s="1073"/>
      <c r="AH33" s="1073"/>
      <c r="AI33" s="1073">
        <v>23774</v>
      </c>
      <c r="AJ33" s="1073"/>
      <c r="AK33" s="1073">
        <v>1730</v>
      </c>
      <c r="AL33" s="1073">
        <v>10984</v>
      </c>
      <c r="AM33" s="1073">
        <v>235679</v>
      </c>
      <c r="AN33" s="1073"/>
      <c r="AO33" s="119">
        <v>1737706</v>
      </c>
      <c r="AP33" s="119">
        <v>3478757</v>
      </c>
    </row>
    <row r="34" spans="1:42" s="1075" customFormat="1" ht="15.75">
      <c r="A34" s="1071">
        <v>20</v>
      </c>
      <c r="B34" s="1072" t="s">
        <v>2745</v>
      </c>
      <c r="C34" s="1073"/>
      <c r="D34" s="1073"/>
      <c r="E34" s="1073"/>
      <c r="F34" s="1073"/>
      <c r="G34" s="1073"/>
      <c r="H34" s="1073">
        <v>73694</v>
      </c>
      <c r="I34" s="1074">
        <v>8052</v>
      </c>
      <c r="J34" s="1073"/>
      <c r="K34" s="119">
        <v>81746</v>
      </c>
      <c r="L34" s="1073">
        <v>52531</v>
      </c>
      <c r="M34" s="1073"/>
      <c r="N34" s="1073"/>
      <c r="O34" s="1073"/>
      <c r="P34" s="1073">
        <v>20572</v>
      </c>
      <c r="Q34" s="1073">
        <v>134711</v>
      </c>
      <c r="R34" s="1073">
        <v>1239</v>
      </c>
      <c r="S34" s="1073"/>
      <c r="T34" s="1073"/>
      <c r="U34" s="1073">
        <v>6363</v>
      </c>
      <c r="V34" s="1073"/>
      <c r="W34" s="1073"/>
      <c r="X34" s="1073"/>
      <c r="Y34" s="1073"/>
      <c r="Z34" s="1073"/>
      <c r="AA34" s="1073">
        <v>12006</v>
      </c>
      <c r="AB34" s="1073"/>
      <c r="AC34" s="1073"/>
      <c r="AD34" s="119">
        <v>227422</v>
      </c>
      <c r="AE34" s="1073">
        <v>1010090</v>
      </c>
      <c r="AF34" s="1073">
        <v>40600</v>
      </c>
      <c r="AG34" s="1073"/>
      <c r="AH34" s="1073"/>
      <c r="AI34" s="1073">
        <v>26079</v>
      </c>
      <c r="AJ34" s="1073"/>
      <c r="AK34" s="1073">
        <v>807</v>
      </c>
      <c r="AL34" s="1073">
        <v>9041</v>
      </c>
      <c r="AM34" s="1073">
        <v>339001</v>
      </c>
      <c r="AN34" s="1073"/>
      <c r="AO34" s="119">
        <v>1425618</v>
      </c>
      <c r="AP34" s="119">
        <v>1734786</v>
      </c>
    </row>
    <row r="35" spans="1:42" s="1075" customFormat="1" ht="15.75">
      <c r="A35" s="1071">
        <v>21</v>
      </c>
      <c r="B35" s="1072" t="s">
        <v>2746</v>
      </c>
      <c r="C35" s="1073"/>
      <c r="D35" s="1073"/>
      <c r="E35" s="1073"/>
      <c r="F35" s="1073"/>
      <c r="G35" s="1073"/>
      <c r="H35" s="1073">
        <v>133161</v>
      </c>
      <c r="I35" s="1074">
        <v>57450</v>
      </c>
      <c r="J35" s="1073"/>
      <c r="K35" s="119">
        <v>190611</v>
      </c>
      <c r="L35" s="1073">
        <v>34640</v>
      </c>
      <c r="M35" s="1073">
        <v>10856</v>
      </c>
      <c r="N35" s="1073">
        <v>3245</v>
      </c>
      <c r="O35" s="1073">
        <v>110</v>
      </c>
      <c r="P35" s="1073">
        <v>189448</v>
      </c>
      <c r="Q35" s="1073">
        <v>63140</v>
      </c>
      <c r="R35" s="1073">
        <v>5570</v>
      </c>
      <c r="S35" s="1073">
        <v>174</v>
      </c>
      <c r="T35" s="1073"/>
      <c r="U35" s="1073">
        <v>133971</v>
      </c>
      <c r="V35" s="1073"/>
      <c r="W35" s="1073"/>
      <c r="X35" s="1073">
        <v>16</v>
      </c>
      <c r="Y35" s="1073">
        <v>12225</v>
      </c>
      <c r="Z35" s="1073"/>
      <c r="AA35" s="1073"/>
      <c r="AB35" s="1073"/>
      <c r="AC35" s="1073"/>
      <c r="AD35" s="119">
        <v>453395</v>
      </c>
      <c r="AE35" s="1073">
        <v>1267033</v>
      </c>
      <c r="AF35" s="1073">
        <v>46538</v>
      </c>
      <c r="AG35" s="1073"/>
      <c r="AH35" s="1073">
        <v>344</v>
      </c>
      <c r="AI35" s="1073">
        <v>19140</v>
      </c>
      <c r="AJ35" s="1073"/>
      <c r="AK35" s="1073">
        <v>881</v>
      </c>
      <c r="AL35" s="1073">
        <v>10877</v>
      </c>
      <c r="AM35" s="1073">
        <v>221802</v>
      </c>
      <c r="AN35" s="1073"/>
      <c r="AO35" s="119">
        <v>1566615</v>
      </c>
      <c r="AP35" s="119">
        <v>2210621</v>
      </c>
    </row>
    <row r="36" spans="1:42" s="1075" customFormat="1" ht="15.75">
      <c r="A36" s="1071">
        <v>22</v>
      </c>
      <c r="B36" s="1072" t="s">
        <v>2747</v>
      </c>
      <c r="C36" s="1073"/>
      <c r="D36" s="1073"/>
      <c r="E36" s="1073"/>
      <c r="F36" s="1073"/>
      <c r="G36" s="1073"/>
      <c r="H36" s="1073">
        <v>12857</v>
      </c>
      <c r="I36" s="1074">
        <v>591850</v>
      </c>
      <c r="J36" s="1073">
        <v>0</v>
      </c>
      <c r="K36" s="119">
        <v>604707</v>
      </c>
      <c r="L36" s="1073">
        <v>164111</v>
      </c>
      <c r="M36" s="1073">
        <v>3372</v>
      </c>
      <c r="N36" s="1073">
        <v>17596</v>
      </c>
      <c r="O36" s="1073">
        <v>63</v>
      </c>
      <c r="P36" s="1073">
        <v>24786</v>
      </c>
      <c r="Q36" s="1073">
        <v>212713</v>
      </c>
      <c r="R36" s="1073">
        <v>20675</v>
      </c>
      <c r="S36" s="1073">
        <v>22173</v>
      </c>
      <c r="T36" s="1073">
        <v>103</v>
      </c>
      <c r="U36" s="1073">
        <v>235938</v>
      </c>
      <c r="V36" s="1073">
        <v>0</v>
      </c>
      <c r="W36" s="1073">
        <v>0</v>
      </c>
      <c r="X36" s="1073">
        <v>0</v>
      </c>
      <c r="Y36" s="1073">
        <v>0</v>
      </c>
      <c r="Z36" s="1073">
        <v>0</v>
      </c>
      <c r="AA36" s="1073">
        <v>0</v>
      </c>
      <c r="AB36" s="1073">
        <v>0</v>
      </c>
      <c r="AC36" s="1073">
        <v>0</v>
      </c>
      <c r="AD36" s="119">
        <v>701530</v>
      </c>
      <c r="AE36" s="1073">
        <v>1270155</v>
      </c>
      <c r="AF36" s="1073">
        <v>101294</v>
      </c>
      <c r="AG36" s="1073">
        <v>-716</v>
      </c>
      <c r="AH36" s="1073">
        <v>3296</v>
      </c>
      <c r="AI36" s="1073">
        <v>42462</v>
      </c>
      <c r="AJ36" s="1073">
        <v>117</v>
      </c>
      <c r="AK36" s="1073">
        <v>4350</v>
      </c>
      <c r="AL36" s="1073">
        <v>23924</v>
      </c>
      <c r="AM36" s="1073">
        <v>528497</v>
      </c>
      <c r="AN36" s="1073">
        <v>0</v>
      </c>
      <c r="AO36" s="119">
        <v>1973379</v>
      </c>
      <c r="AP36" s="119">
        <v>3279616</v>
      </c>
    </row>
    <row r="37" spans="1:42" s="1075" customFormat="1" ht="15.75">
      <c r="A37" s="1071">
        <v>23</v>
      </c>
      <c r="B37" s="1072" t="s">
        <v>2748</v>
      </c>
      <c r="C37" s="1073"/>
      <c r="D37" s="1073"/>
      <c r="E37" s="1073"/>
      <c r="F37" s="1073"/>
      <c r="G37" s="1073"/>
      <c r="H37" s="1073">
        <v>65869</v>
      </c>
      <c r="I37" s="1074">
        <v>23579</v>
      </c>
      <c r="J37" s="1073"/>
      <c r="K37" s="119">
        <v>89448</v>
      </c>
      <c r="L37" s="1073">
        <v>273965</v>
      </c>
      <c r="M37" s="1073">
        <v>3061</v>
      </c>
      <c r="N37" s="1073">
        <v>18939</v>
      </c>
      <c r="O37" s="1073">
        <v>1840</v>
      </c>
      <c r="P37" s="1073">
        <v>21280</v>
      </c>
      <c r="Q37" s="1073">
        <v>154586</v>
      </c>
      <c r="R37" s="1073">
        <v>5184</v>
      </c>
      <c r="S37" s="1073">
        <v>18983</v>
      </c>
      <c r="T37" s="1073">
        <v>6</v>
      </c>
      <c r="U37" s="1073">
        <v>296668</v>
      </c>
      <c r="V37" s="1073">
        <v>10</v>
      </c>
      <c r="W37" s="1073"/>
      <c r="X37" s="1073">
        <v>3500</v>
      </c>
      <c r="Y37" s="1073">
        <v>354</v>
      </c>
      <c r="Z37" s="1073"/>
      <c r="AA37" s="1073">
        <v>61</v>
      </c>
      <c r="AB37" s="1073"/>
      <c r="AC37" s="1073"/>
      <c r="AD37" s="119">
        <v>798437</v>
      </c>
      <c r="AE37" s="1073">
        <v>976572</v>
      </c>
      <c r="AF37" s="1073">
        <v>31735</v>
      </c>
      <c r="AG37" s="1073"/>
      <c r="AH37" s="1073">
        <v>4430</v>
      </c>
      <c r="AI37" s="1073">
        <v>22246</v>
      </c>
      <c r="AJ37" s="1073">
        <v>151</v>
      </c>
      <c r="AK37" s="1073">
        <v>1497</v>
      </c>
      <c r="AL37" s="1073">
        <v>3957</v>
      </c>
      <c r="AM37" s="1073">
        <v>219757</v>
      </c>
      <c r="AN37" s="1073"/>
      <c r="AO37" s="119">
        <v>1260345</v>
      </c>
      <c r="AP37" s="119">
        <v>2148230</v>
      </c>
    </row>
    <row r="38" spans="1:42" s="1075" customFormat="1" ht="15.75">
      <c r="A38" s="1071">
        <v>24</v>
      </c>
      <c r="B38" s="1072" t="s">
        <v>2749</v>
      </c>
      <c r="C38" s="1073"/>
      <c r="D38" s="1073"/>
      <c r="E38" s="1073"/>
      <c r="F38" s="1073"/>
      <c r="G38" s="1073"/>
      <c r="H38" s="1073">
        <v>4356</v>
      </c>
      <c r="I38" s="1074">
        <v>1603</v>
      </c>
      <c r="J38" s="1073"/>
      <c r="K38" s="119">
        <v>5959</v>
      </c>
      <c r="L38" s="1073">
        <v>1573</v>
      </c>
      <c r="M38" s="1073">
        <v>807015</v>
      </c>
      <c r="N38" s="1073"/>
      <c r="O38" s="1073"/>
      <c r="P38" s="1073">
        <v>7683</v>
      </c>
      <c r="Q38" s="1073">
        <v>2598621</v>
      </c>
      <c r="R38" s="1073">
        <v>3899</v>
      </c>
      <c r="S38" s="1073"/>
      <c r="T38" s="1073"/>
      <c r="U38" s="1073">
        <v>3927095</v>
      </c>
      <c r="V38" s="1073">
        <v>0</v>
      </c>
      <c r="W38" s="1073"/>
      <c r="X38" s="1073"/>
      <c r="Y38" s="1073"/>
      <c r="Z38" s="1073"/>
      <c r="AA38" s="1073"/>
      <c r="AB38" s="1073"/>
      <c r="AC38" s="1073"/>
      <c r="AD38" s="119">
        <v>7345886</v>
      </c>
      <c r="AE38" s="1073">
        <v>465430</v>
      </c>
      <c r="AF38" s="1073">
        <v>23446</v>
      </c>
      <c r="AG38" s="1073"/>
      <c r="AH38" s="1073">
        <v>1292</v>
      </c>
      <c r="AI38" s="1073">
        <v>227357</v>
      </c>
      <c r="AJ38" s="1073"/>
      <c r="AK38" s="1073">
        <v>452</v>
      </c>
      <c r="AL38" s="1073">
        <v>26445</v>
      </c>
      <c r="AM38" s="1073">
        <v>2685135</v>
      </c>
      <c r="AN38" s="1073"/>
      <c r="AO38" s="119">
        <v>3429557</v>
      </c>
      <c r="AP38" s="119">
        <v>10781402</v>
      </c>
    </row>
    <row r="39" spans="1:42" s="1075" customFormat="1" ht="15.75">
      <c r="A39" s="1071">
        <v>25</v>
      </c>
      <c r="B39" s="1072" t="s">
        <v>2750</v>
      </c>
      <c r="C39" s="1073">
        <v>0</v>
      </c>
      <c r="D39" s="1073">
        <v>0</v>
      </c>
      <c r="E39" s="1073">
        <v>0</v>
      </c>
      <c r="F39" s="1073">
        <v>0</v>
      </c>
      <c r="G39" s="1073">
        <v>0</v>
      </c>
      <c r="H39" s="1073">
        <v>418970</v>
      </c>
      <c r="I39" s="1074">
        <v>1359755</v>
      </c>
      <c r="J39" s="1073">
        <v>0</v>
      </c>
      <c r="K39" s="119">
        <v>1778725</v>
      </c>
      <c r="L39" s="1073">
        <v>421465</v>
      </c>
      <c r="M39" s="1073">
        <v>145287</v>
      </c>
      <c r="N39" s="1073">
        <v>771716</v>
      </c>
      <c r="O39" s="1073">
        <v>767310</v>
      </c>
      <c r="P39" s="1073">
        <v>701942</v>
      </c>
      <c r="Q39" s="1073">
        <v>13202036</v>
      </c>
      <c r="R39" s="1073">
        <v>84512</v>
      </c>
      <c r="S39" s="1073">
        <v>407776</v>
      </c>
      <c r="T39" s="1073">
        <v>255159</v>
      </c>
      <c r="U39" s="1073">
        <v>660188</v>
      </c>
      <c r="V39" s="1073">
        <v>392573</v>
      </c>
      <c r="W39" s="1073">
        <v>0</v>
      </c>
      <c r="X39" s="1073">
        <v>0</v>
      </c>
      <c r="Y39" s="1073">
        <v>39625</v>
      </c>
      <c r="Z39" s="1073">
        <v>0</v>
      </c>
      <c r="AA39" s="1073">
        <v>0</v>
      </c>
      <c r="AB39" s="1073">
        <v>0</v>
      </c>
      <c r="AC39" s="1073">
        <v>0</v>
      </c>
      <c r="AD39" s="119">
        <v>17849589</v>
      </c>
      <c r="AE39" s="1073">
        <v>1604470</v>
      </c>
      <c r="AF39" s="1073">
        <v>16672</v>
      </c>
      <c r="AG39" s="1073">
        <v>0</v>
      </c>
      <c r="AH39" s="1073">
        <v>13069</v>
      </c>
      <c r="AI39" s="1073">
        <v>39626</v>
      </c>
      <c r="AJ39" s="1073">
        <v>13151</v>
      </c>
      <c r="AK39" s="1073">
        <v>2452</v>
      </c>
      <c r="AL39" s="1073">
        <v>35174</v>
      </c>
      <c r="AM39" s="1073">
        <v>1930692</v>
      </c>
      <c r="AN39" s="1073">
        <v>0</v>
      </c>
      <c r="AO39" s="119">
        <v>3655306</v>
      </c>
      <c r="AP39" s="119">
        <v>23283620</v>
      </c>
    </row>
    <row r="40" spans="1:42" s="1075" customFormat="1" ht="15.75">
      <c r="A40" s="1071">
        <v>26</v>
      </c>
      <c r="B40" s="1072" t="s">
        <v>2751</v>
      </c>
      <c r="C40" s="1073"/>
      <c r="D40" s="1073"/>
      <c r="E40" s="1073"/>
      <c r="F40" s="1073"/>
      <c r="G40" s="1073"/>
      <c r="H40" s="1073">
        <v>32429</v>
      </c>
      <c r="I40" s="1074">
        <v>31126</v>
      </c>
      <c r="J40" s="1073"/>
      <c r="K40" s="119">
        <v>63555</v>
      </c>
      <c r="L40" s="1073">
        <v>6805</v>
      </c>
      <c r="M40" s="1073"/>
      <c r="N40" s="1073">
        <v>37028</v>
      </c>
      <c r="O40" s="1073"/>
      <c r="P40" s="1073"/>
      <c r="Q40" s="1073">
        <v>2042254</v>
      </c>
      <c r="R40" s="1073"/>
      <c r="S40" s="1073">
        <v>20712</v>
      </c>
      <c r="T40" s="1073"/>
      <c r="U40" s="1073">
        <v>9603</v>
      </c>
      <c r="V40" s="1073"/>
      <c r="W40" s="1073"/>
      <c r="X40" s="1073"/>
      <c r="Y40" s="1073"/>
      <c r="Z40" s="1073"/>
      <c r="AA40" s="1073"/>
      <c r="AB40" s="1073"/>
      <c r="AC40" s="1073"/>
      <c r="AD40" s="119">
        <v>2116402</v>
      </c>
      <c r="AE40" s="1073">
        <v>271704</v>
      </c>
      <c r="AF40" s="1073">
        <v>33141</v>
      </c>
      <c r="AG40" s="1073"/>
      <c r="AH40" s="1073"/>
      <c r="AI40" s="1073">
        <v>6437</v>
      </c>
      <c r="AJ40" s="1073"/>
      <c r="AK40" s="1073"/>
      <c r="AL40" s="1073">
        <v>64350</v>
      </c>
      <c r="AM40" s="1073">
        <v>2675007</v>
      </c>
      <c r="AN40" s="1073"/>
      <c r="AO40" s="119">
        <v>3050639</v>
      </c>
      <c r="AP40" s="119">
        <v>5230596</v>
      </c>
    </row>
    <row r="41" spans="1:42" s="1075" customFormat="1" ht="15.75">
      <c r="A41" s="1071">
        <v>27</v>
      </c>
      <c r="B41" s="1072" t="s">
        <v>2752</v>
      </c>
      <c r="C41" s="1073"/>
      <c r="D41" s="1073"/>
      <c r="E41" s="1073"/>
      <c r="F41" s="1073"/>
      <c r="G41" s="1073"/>
      <c r="H41" s="1073">
        <v>4448</v>
      </c>
      <c r="I41" s="1074">
        <v>440804</v>
      </c>
      <c r="J41" s="1073"/>
      <c r="K41" s="119">
        <v>445252</v>
      </c>
      <c r="L41" s="1073">
        <v>192442</v>
      </c>
      <c r="M41" s="1073"/>
      <c r="N41" s="1073">
        <v>13069</v>
      </c>
      <c r="O41" s="1073">
        <v>440</v>
      </c>
      <c r="P41" s="1073">
        <v>106615</v>
      </c>
      <c r="Q41" s="1073">
        <v>123932</v>
      </c>
      <c r="R41" s="1073">
        <v>1733</v>
      </c>
      <c r="S41" s="1073">
        <v>1293</v>
      </c>
      <c r="T41" s="1073">
        <v>2</v>
      </c>
      <c r="U41" s="1073">
        <v>299383</v>
      </c>
      <c r="V41" s="1073"/>
      <c r="W41" s="1073"/>
      <c r="X41" s="1073"/>
      <c r="Y41" s="1073">
        <v>4750</v>
      </c>
      <c r="Z41" s="1073"/>
      <c r="AA41" s="1073"/>
      <c r="AB41" s="1073"/>
      <c r="AC41" s="1073"/>
      <c r="AD41" s="119">
        <v>743659</v>
      </c>
      <c r="AE41" s="1073">
        <v>1065063</v>
      </c>
      <c r="AF41" s="1073">
        <v>59180</v>
      </c>
      <c r="AG41" s="1073"/>
      <c r="AH41" s="1073"/>
      <c r="AI41" s="1073">
        <v>13168</v>
      </c>
      <c r="AJ41" s="1073"/>
      <c r="AK41" s="1073"/>
      <c r="AL41" s="1073">
        <v>17867</v>
      </c>
      <c r="AM41" s="1073">
        <v>968788</v>
      </c>
      <c r="AN41" s="1073"/>
      <c r="AO41" s="119">
        <v>2124066</v>
      </c>
      <c r="AP41" s="119">
        <v>3312977</v>
      </c>
    </row>
    <row r="42" spans="1:42" s="1075" customFormat="1" ht="15.75">
      <c r="A42" s="1071">
        <v>28</v>
      </c>
      <c r="B42" s="1072" t="s">
        <v>2753</v>
      </c>
      <c r="C42" s="1073"/>
      <c r="D42" s="1073"/>
      <c r="E42" s="1073"/>
      <c r="F42" s="1073"/>
      <c r="G42" s="1073">
        <v>0</v>
      </c>
      <c r="H42" s="1073">
        <v>42541</v>
      </c>
      <c r="I42" s="1074">
        <v>448169</v>
      </c>
      <c r="J42" s="1073">
        <v>0</v>
      </c>
      <c r="K42" s="119">
        <v>490710</v>
      </c>
      <c r="L42" s="1073">
        <v>389780</v>
      </c>
      <c r="M42" s="1073">
        <v>618</v>
      </c>
      <c r="N42" s="1073">
        <v>20254</v>
      </c>
      <c r="O42" s="1073">
        <v>0</v>
      </c>
      <c r="P42" s="1073">
        <v>447634</v>
      </c>
      <c r="Q42" s="1073">
        <v>2412166</v>
      </c>
      <c r="R42" s="1073">
        <v>27074</v>
      </c>
      <c r="S42" s="1073">
        <v>17192</v>
      </c>
      <c r="T42" s="1073">
        <v>407</v>
      </c>
      <c r="U42" s="1073">
        <v>1613842</v>
      </c>
      <c r="V42" s="1073">
        <v>15246</v>
      </c>
      <c r="W42" s="1073">
        <v>0</v>
      </c>
      <c r="X42" s="1073">
        <v>0</v>
      </c>
      <c r="Y42" s="1073">
        <v>290146</v>
      </c>
      <c r="Z42" s="1073">
        <v>0</v>
      </c>
      <c r="AA42" s="1073">
        <v>574</v>
      </c>
      <c r="AB42" s="1073"/>
      <c r="AC42" s="1073"/>
      <c r="AD42" s="119">
        <v>5234933</v>
      </c>
      <c r="AE42" s="1073">
        <v>4139610</v>
      </c>
      <c r="AF42" s="1073">
        <v>102549</v>
      </c>
      <c r="AG42" s="1073">
        <v>0</v>
      </c>
      <c r="AH42" s="1073">
        <v>1821</v>
      </c>
      <c r="AI42" s="1073">
        <v>68634</v>
      </c>
      <c r="AJ42" s="1073">
        <v>0</v>
      </c>
      <c r="AK42" s="1073">
        <v>5073</v>
      </c>
      <c r="AL42" s="1073">
        <v>48281</v>
      </c>
      <c r="AM42" s="1073">
        <v>1920164</v>
      </c>
      <c r="AN42" s="1073">
        <v>0</v>
      </c>
      <c r="AO42" s="119">
        <v>6286132</v>
      </c>
      <c r="AP42" s="119">
        <v>12011775</v>
      </c>
    </row>
    <row r="43" spans="1:42" s="1075" customFormat="1" ht="15.75">
      <c r="A43" s="1071">
        <v>29</v>
      </c>
      <c r="B43" s="1072" t="s">
        <v>2754</v>
      </c>
      <c r="C43" s="1073"/>
      <c r="D43" s="1073"/>
      <c r="E43" s="1073"/>
      <c r="F43" s="1073"/>
      <c r="G43" s="1073"/>
      <c r="H43" s="1073">
        <v>9843</v>
      </c>
      <c r="I43" s="1074">
        <v>28098</v>
      </c>
      <c r="J43" s="1073"/>
      <c r="K43" s="119">
        <v>37941</v>
      </c>
      <c r="L43" s="1073">
        <v>56719</v>
      </c>
      <c r="M43" s="1073">
        <v>240</v>
      </c>
      <c r="N43" s="1073">
        <v>358</v>
      </c>
      <c r="O43" s="1073">
        <v>335</v>
      </c>
      <c r="P43" s="1073">
        <v>129327</v>
      </c>
      <c r="Q43" s="1073">
        <v>431664</v>
      </c>
      <c r="R43" s="1073">
        <v>6587</v>
      </c>
      <c r="S43" s="1073">
        <v>437</v>
      </c>
      <c r="T43" s="1073"/>
      <c r="U43" s="1073">
        <v>736678</v>
      </c>
      <c r="V43" s="1073"/>
      <c r="W43" s="1073"/>
      <c r="X43" s="1073"/>
      <c r="Y43" s="1073"/>
      <c r="Z43" s="1073"/>
      <c r="AA43" s="1073"/>
      <c r="AB43" s="1073"/>
      <c r="AC43" s="1073"/>
      <c r="AD43" s="119">
        <v>1362345</v>
      </c>
      <c r="AE43" s="1073">
        <v>697293</v>
      </c>
      <c r="AF43" s="1073">
        <v>27876</v>
      </c>
      <c r="AG43" s="1073"/>
      <c r="AH43" s="1073">
        <v>606</v>
      </c>
      <c r="AI43" s="1073">
        <v>9755</v>
      </c>
      <c r="AJ43" s="1073">
        <v>45</v>
      </c>
      <c r="AK43" s="1073">
        <v>892</v>
      </c>
      <c r="AL43" s="1073">
        <v>9306</v>
      </c>
      <c r="AM43" s="1073">
        <v>3832219</v>
      </c>
      <c r="AN43" s="1073"/>
      <c r="AO43" s="119">
        <v>4577992</v>
      </c>
      <c r="AP43" s="119">
        <v>5978278</v>
      </c>
    </row>
    <row r="44" spans="1:42" s="1075" customFormat="1" ht="15.75">
      <c r="A44" s="1071">
        <v>30</v>
      </c>
      <c r="B44" s="1072" t="s">
        <v>2755</v>
      </c>
      <c r="C44" s="1073">
        <v>0</v>
      </c>
      <c r="D44" s="1073">
        <v>0</v>
      </c>
      <c r="E44" s="1073">
        <v>0</v>
      </c>
      <c r="F44" s="1073">
        <v>0</v>
      </c>
      <c r="G44" s="1073">
        <v>0</v>
      </c>
      <c r="H44" s="1073">
        <v>1858</v>
      </c>
      <c r="I44" s="1074">
        <v>67433</v>
      </c>
      <c r="J44" s="1073">
        <v>0</v>
      </c>
      <c r="K44" s="119">
        <v>69291</v>
      </c>
      <c r="L44" s="1073">
        <v>25466</v>
      </c>
      <c r="M44" s="1073">
        <v>0</v>
      </c>
      <c r="N44" s="1073">
        <v>0</v>
      </c>
      <c r="O44" s="1073">
        <v>0</v>
      </c>
      <c r="P44" s="1073">
        <v>945</v>
      </c>
      <c r="Q44" s="1073">
        <v>64858</v>
      </c>
      <c r="R44" s="1073">
        <v>0</v>
      </c>
      <c r="S44" s="1073">
        <v>0</v>
      </c>
      <c r="T44" s="1073">
        <v>0</v>
      </c>
      <c r="U44" s="1073">
        <v>0</v>
      </c>
      <c r="V44" s="1073">
        <v>0</v>
      </c>
      <c r="W44" s="1073">
        <v>0</v>
      </c>
      <c r="X44" s="1073">
        <v>0</v>
      </c>
      <c r="Y44" s="1073">
        <v>0</v>
      </c>
      <c r="Z44" s="1073">
        <v>0</v>
      </c>
      <c r="AA44" s="1073">
        <v>0</v>
      </c>
      <c r="AB44" s="1073">
        <v>0</v>
      </c>
      <c r="AC44" s="1073">
        <v>0</v>
      </c>
      <c r="AD44" s="119">
        <v>91269</v>
      </c>
      <c r="AE44" s="1073">
        <v>312895</v>
      </c>
      <c r="AF44" s="1073">
        <v>9713</v>
      </c>
      <c r="AG44" s="1073">
        <v>76166</v>
      </c>
      <c r="AH44" s="1073">
        <v>0</v>
      </c>
      <c r="AI44" s="1073">
        <v>26871</v>
      </c>
      <c r="AJ44" s="1073">
        <v>0</v>
      </c>
      <c r="AK44" s="1073">
        <v>0</v>
      </c>
      <c r="AL44" s="1073">
        <v>8510</v>
      </c>
      <c r="AM44" s="1073">
        <v>108335</v>
      </c>
      <c r="AN44" s="1073">
        <v>0</v>
      </c>
      <c r="AO44" s="119">
        <v>542490</v>
      </c>
      <c r="AP44" s="119">
        <v>703050</v>
      </c>
    </row>
    <row r="45" spans="1:42" s="1075" customFormat="1" ht="15.75">
      <c r="A45" s="1071">
        <v>31</v>
      </c>
      <c r="B45" s="1072" t="s">
        <v>2756</v>
      </c>
      <c r="C45" s="1073"/>
      <c r="D45" s="1073"/>
      <c r="E45" s="1073"/>
      <c r="F45" s="1073"/>
      <c r="G45" s="1073"/>
      <c r="H45" s="1073">
        <v>13103</v>
      </c>
      <c r="I45" s="1074"/>
      <c r="J45" s="1073">
        <v>0</v>
      </c>
      <c r="K45" s="119">
        <v>13103</v>
      </c>
      <c r="L45" s="1073">
        <v>16495</v>
      </c>
      <c r="M45" s="1073"/>
      <c r="N45" s="1073">
        <v>559</v>
      </c>
      <c r="O45" s="1073"/>
      <c r="P45" s="1073">
        <v>21826</v>
      </c>
      <c r="Q45" s="1073">
        <v>14915</v>
      </c>
      <c r="R45" s="1073">
        <v>15220</v>
      </c>
      <c r="S45" s="1073">
        <v>68</v>
      </c>
      <c r="T45" s="1073"/>
      <c r="U45" s="1073">
        <v>27723</v>
      </c>
      <c r="V45" s="1073"/>
      <c r="W45" s="1073"/>
      <c r="X45" s="1073"/>
      <c r="Y45" s="1073"/>
      <c r="Z45" s="1073"/>
      <c r="AA45" s="1073"/>
      <c r="AB45" s="1073"/>
      <c r="AC45" s="1073"/>
      <c r="AD45" s="119">
        <v>96806</v>
      </c>
      <c r="AE45" s="1073">
        <v>1214736</v>
      </c>
      <c r="AF45" s="1073">
        <v>42684</v>
      </c>
      <c r="AG45" s="1073"/>
      <c r="AH45" s="1073"/>
      <c r="AI45" s="1073">
        <v>11112</v>
      </c>
      <c r="AJ45" s="1073">
        <v>0</v>
      </c>
      <c r="AK45" s="1073"/>
      <c r="AL45" s="1073"/>
      <c r="AM45" s="1073">
        <v>97706</v>
      </c>
      <c r="AN45" s="1073"/>
      <c r="AO45" s="119">
        <v>1366238</v>
      </c>
      <c r="AP45" s="119">
        <v>1476147</v>
      </c>
    </row>
    <row r="46" spans="1:42" s="1075" customFormat="1" ht="15.75">
      <c r="A46" s="1071">
        <v>32</v>
      </c>
      <c r="B46" s="1072" t="s">
        <v>2757</v>
      </c>
      <c r="C46" s="1073"/>
      <c r="D46" s="1073"/>
      <c r="E46" s="1073"/>
      <c r="F46" s="1073"/>
      <c r="G46" s="1073"/>
      <c r="H46" s="1073">
        <v>2751</v>
      </c>
      <c r="I46" s="1074">
        <v>9424</v>
      </c>
      <c r="J46" s="1073"/>
      <c r="K46" s="119">
        <v>12175</v>
      </c>
      <c r="L46" s="1073">
        <v>24241</v>
      </c>
      <c r="M46" s="1073"/>
      <c r="N46" s="1073"/>
      <c r="O46" s="1073"/>
      <c r="P46" s="1073">
        <v>779</v>
      </c>
      <c r="Q46" s="1073">
        <v>8332</v>
      </c>
      <c r="R46" s="1073"/>
      <c r="S46" s="1073"/>
      <c r="T46" s="1073"/>
      <c r="U46" s="1073"/>
      <c r="V46" s="1073"/>
      <c r="W46" s="1073"/>
      <c r="X46" s="1073"/>
      <c r="Y46" s="1073">
        <v>5340</v>
      </c>
      <c r="Z46" s="1073"/>
      <c r="AA46" s="1073"/>
      <c r="AB46" s="1073">
        <v>2837</v>
      </c>
      <c r="AC46" s="1073">
        <v>47</v>
      </c>
      <c r="AD46" s="119">
        <v>41576</v>
      </c>
      <c r="AE46" s="1073">
        <v>2004748</v>
      </c>
      <c r="AF46" s="1073">
        <v>86241</v>
      </c>
      <c r="AG46" s="1073"/>
      <c r="AH46" s="1073"/>
      <c r="AI46" s="1073">
        <v>23836</v>
      </c>
      <c r="AJ46" s="1073"/>
      <c r="AK46" s="1073"/>
      <c r="AL46" s="1073">
        <v>13188</v>
      </c>
      <c r="AM46" s="1073">
        <v>117502</v>
      </c>
      <c r="AN46" s="1073"/>
      <c r="AO46" s="119">
        <v>2245515</v>
      </c>
      <c r="AP46" s="119">
        <v>2299266</v>
      </c>
    </row>
    <row r="47" spans="1:42" s="1075" customFormat="1" ht="15.75">
      <c r="A47" s="1071">
        <v>33</v>
      </c>
      <c r="B47" s="1072" t="s">
        <v>2758</v>
      </c>
      <c r="C47" s="1073"/>
      <c r="D47" s="1073"/>
      <c r="E47" s="1073"/>
      <c r="F47" s="1073"/>
      <c r="G47" s="1073"/>
      <c r="H47" s="1073">
        <v>83313</v>
      </c>
      <c r="I47" s="1074">
        <v>146206</v>
      </c>
      <c r="J47" s="1073"/>
      <c r="K47" s="119">
        <v>229519</v>
      </c>
      <c r="L47" s="1073">
        <v>117272</v>
      </c>
      <c r="M47" s="1073">
        <v>121145</v>
      </c>
      <c r="N47" s="1073">
        <v>38734</v>
      </c>
      <c r="O47" s="1073">
        <v>5206</v>
      </c>
      <c r="P47" s="1073">
        <v>532778</v>
      </c>
      <c r="Q47" s="1073">
        <v>432247</v>
      </c>
      <c r="R47" s="1073">
        <v>24544</v>
      </c>
      <c r="S47" s="1073">
        <v>2875</v>
      </c>
      <c r="T47" s="1073">
        <v>561</v>
      </c>
      <c r="U47" s="1073">
        <v>1363808</v>
      </c>
      <c r="V47" s="1073">
        <v>43410</v>
      </c>
      <c r="W47" s="1073"/>
      <c r="X47" s="1073"/>
      <c r="Y47" s="1073">
        <v>654511</v>
      </c>
      <c r="Z47" s="1073"/>
      <c r="AA47" s="1073">
        <v>4491</v>
      </c>
      <c r="AB47" s="1073"/>
      <c r="AC47" s="1073"/>
      <c r="AD47" s="119">
        <v>3341582</v>
      </c>
      <c r="AE47" s="1073">
        <v>835831</v>
      </c>
      <c r="AF47" s="1073">
        <v>44434</v>
      </c>
      <c r="AG47" s="1073"/>
      <c r="AH47" s="1073">
        <v>1427</v>
      </c>
      <c r="AI47" s="1073">
        <v>39697</v>
      </c>
      <c r="AJ47" s="1073">
        <v>1516</v>
      </c>
      <c r="AK47" s="1073">
        <v>3155</v>
      </c>
      <c r="AL47" s="1073">
        <v>116114</v>
      </c>
      <c r="AM47" s="1073">
        <v>586638</v>
      </c>
      <c r="AN47" s="1073"/>
      <c r="AO47" s="119">
        <v>1628812</v>
      </c>
      <c r="AP47" s="119">
        <v>5199913</v>
      </c>
    </row>
    <row r="48" spans="1:42" s="1075" customFormat="1" ht="15.75">
      <c r="A48" s="1071">
        <v>34</v>
      </c>
      <c r="B48" s="1072" t="s">
        <v>2759</v>
      </c>
      <c r="C48" s="1073"/>
      <c r="D48" s="1073"/>
      <c r="E48" s="1073"/>
      <c r="F48" s="1073"/>
      <c r="G48" s="1073"/>
      <c r="H48" s="1073">
        <v>2941</v>
      </c>
      <c r="I48" s="1074"/>
      <c r="J48" s="1073"/>
      <c r="K48" s="119">
        <v>2941</v>
      </c>
      <c r="L48" s="1073">
        <v>-3087</v>
      </c>
      <c r="M48" s="1073"/>
      <c r="N48" s="1073"/>
      <c r="O48" s="1073"/>
      <c r="P48" s="1073">
        <v>25097</v>
      </c>
      <c r="Q48" s="1073">
        <v>2952448</v>
      </c>
      <c r="R48" s="1073"/>
      <c r="S48" s="1073"/>
      <c r="T48" s="1073"/>
      <c r="U48" s="1073">
        <v>-5636</v>
      </c>
      <c r="V48" s="1073"/>
      <c r="W48" s="1073"/>
      <c r="X48" s="1073"/>
      <c r="Y48" s="1073"/>
      <c r="Z48" s="1073"/>
      <c r="AA48" s="1073"/>
      <c r="AB48" s="1073"/>
      <c r="AC48" s="1073"/>
      <c r="AD48" s="119">
        <v>2968822</v>
      </c>
      <c r="AE48" s="1073"/>
      <c r="AF48" s="1073"/>
      <c r="AG48" s="1073"/>
      <c r="AH48" s="1073">
        <v>8</v>
      </c>
      <c r="AI48" s="1073"/>
      <c r="AJ48" s="1073"/>
      <c r="AK48" s="1073"/>
      <c r="AL48" s="1073"/>
      <c r="AM48" s="1073">
        <v>856</v>
      </c>
      <c r="AN48" s="1073"/>
      <c r="AO48" s="119">
        <v>864</v>
      </c>
      <c r="AP48" s="119">
        <v>2972627</v>
      </c>
    </row>
    <row r="49" spans="1:43" s="1075" customFormat="1" ht="31.5">
      <c r="A49" s="1071">
        <v>35</v>
      </c>
      <c r="B49" s="1072" t="s">
        <v>2760</v>
      </c>
      <c r="C49" s="1073"/>
      <c r="D49" s="1073"/>
      <c r="E49" s="1073"/>
      <c r="F49" s="1073"/>
      <c r="G49" s="1073"/>
      <c r="H49" s="1073">
        <v>125747</v>
      </c>
      <c r="I49" s="1074">
        <v>81220</v>
      </c>
      <c r="J49" s="1073"/>
      <c r="K49" s="119">
        <v>206967</v>
      </c>
      <c r="L49" s="1073"/>
      <c r="M49" s="1073"/>
      <c r="N49" s="1073"/>
      <c r="O49" s="1073"/>
      <c r="P49" s="1073">
        <v>10964</v>
      </c>
      <c r="Q49" s="1073">
        <v>2454858</v>
      </c>
      <c r="R49" s="1073"/>
      <c r="S49" s="1073"/>
      <c r="T49" s="1073"/>
      <c r="U49" s="1073">
        <v>401259</v>
      </c>
      <c r="V49" s="1073"/>
      <c r="W49" s="1073"/>
      <c r="X49" s="1073"/>
      <c r="Y49" s="1073">
        <v>655025</v>
      </c>
      <c r="Z49" s="1073"/>
      <c r="AA49" s="1073"/>
      <c r="AB49" s="1073">
        <v>1204</v>
      </c>
      <c r="AC49" s="1073"/>
      <c r="AD49" s="119">
        <v>3523310</v>
      </c>
      <c r="AE49" s="1073"/>
      <c r="AF49" s="1073"/>
      <c r="AG49" s="1073"/>
      <c r="AH49" s="1073"/>
      <c r="AI49" s="1073"/>
      <c r="AJ49" s="1073"/>
      <c r="AK49" s="1073"/>
      <c r="AL49" s="1073"/>
      <c r="AM49" s="1073"/>
      <c r="AN49" s="1073"/>
      <c r="AO49" s="119">
        <v>0</v>
      </c>
      <c r="AP49" s="119">
        <v>3730277</v>
      </c>
    </row>
    <row r="50" spans="1:43" s="1075" customFormat="1" ht="31.5">
      <c r="A50" s="1071">
        <v>36</v>
      </c>
      <c r="B50" s="1072" t="s">
        <v>2761</v>
      </c>
      <c r="C50" s="1073"/>
      <c r="D50" s="1073"/>
      <c r="E50" s="1073"/>
      <c r="F50" s="1073"/>
      <c r="G50" s="1073"/>
      <c r="H50" s="1073">
        <v>9953</v>
      </c>
      <c r="I50" s="1074"/>
      <c r="J50" s="1073"/>
      <c r="K50" s="119">
        <v>9953</v>
      </c>
      <c r="L50" s="1073"/>
      <c r="M50" s="1073">
        <v>63144</v>
      </c>
      <c r="N50" s="1073">
        <v>15442</v>
      </c>
      <c r="O50" s="1073">
        <v>1605</v>
      </c>
      <c r="P50" s="1073">
        <v>11228</v>
      </c>
      <c r="Q50" s="1073">
        <v>107191</v>
      </c>
      <c r="R50" s="1073">
        <v>4074</v>
      </c>
      <c r="S50" s="1073">
        <v>667</v>
      </c>
      <c r="T50" s="1073">
        <v>90</v>
      </c>
      <c r="U50" s="1073">
        <v>52440</v>
      </c>
      <c r="V50" s="1073"/>
      <c r="W50" s="1073"/>
      <c r="X50" s="1073"/>
      <c r="Y50" s="1073">
        <v>87386</v>
      </c>
      <c r="Z50" s="1073"/>
      <c r="AA50" s="1073">
        <v>144</v>
      </c>
      <c r="AB50" s="1073"/>
      <c r="AC50" s="1073"/>
      <c r="AD50" s="119">
        <v>343411</v>
      </c>
      <c r="AE50" s="1073"/>
      <c r="AF50" s="1073">
        <v>5349</v>
      </c>
      <c r="AG50" s="1073"/>
      <c r="AH50" s="1073"/>
      <c r="AI50" s="1073"/>
      <c r="AJ50" s="1073"/>
      <c r="AK50" s="1073"/>
      <c r="AL50" s="1073">
        <v>3730</v>
      </c>
      <c r="AM50" s="1073">
        <v>143875</v>
      </c>
      <c r="AN50" s="1073"/>
      <c r="AO50" s="119">
        <v>152954</v>
      </c>
      <c r="AP50" s="119">
        <v>506318</v>
      </c>
    </row>
    <row r="51" spans="1:43" s="1075" customFormat="1" ht="31.5">
      <c r="A51" s="1071">
        <v>37</v>
      </c>
      <c r="B51" s="1072" t="s">
        <v>2762</v>
      </c>
      <c r="C51" s="1073">
        <v>3472664</v>
      </c>
      <c r="D51" s="1073">
        <v>11104</v>
      </c>
      <c r="E51" s="1073">
        <v>0</v>
      </c>
      <c r="F51" s="1073">
        <v>11104</v>
      </c>
      <c r="G51" s="1073"/>
      <c r="H51" s="1073">
        <v>2058375</v>
      </c>
      <c r="I51" s="1074"/>
      <c r="J51" s="1073"/>
      <c r="K51" s="119">
        <v>5542143</v>
      </c>
      <c r="L51" s="1073"/>
      <c r="M51" s="1073"/>
      <c r="N51" s="1073"/>
      <c r="O51" s="1073"/>
      <c r="P51" s="1073"/>
      <c r="Q51" s="1073"/>
      <c r="R51" s="1073"/>
      <c r="S51" s="1073"/>
      <c r="T51" s="1073"/>
      <c r="U51" s="1073"/>
      <c r="V51" s="1073"/>
      <c r="W51" s="1073"/>
      <c r="X51" s="1073"/>
      <c r="Y51" s="1073"/>
      <c r="Z51" s="1073"/>
      <c r="AA51" s="1073"/>
      <c r="AB51" s="1073"/>
      <c r="AC51" s="1073"/>
      <c r="AD51" s="119">
        <v>0</v>
      </c>
      <c r="AE51" s="1073"/>
      <c r="AF51" s="1073"/>
      <c r="AG51" s="1073"/>
      <c r="AH51" s="1073"/>
      <c r="AI51" s="1073"/>
      <c r="AJ51" s="1073"/>
      <c r="AK51" s="1073"/>
      <c r="AL51" s="1073"/>
      <c r="AM51" s="1073"/>
      <c r="AN51" s="1073"/>
      <c r="AO51" s="119">
        <v>0</v>
      </c>
      <c r="AP51" s="119">
        <v>5542143</v>
      </c>
    </row>
    <row r="52" spans="1:43" s="1075" customFormat="1" ht="47.25">
      <c r="A52" s="1071">
        <v>38</v>
      </c>
      <c r="B52" s="1072" t="s">
        <v>2763</v>
      </c>
      <c r="C52" s="1073"/>
      <c r="D52" s="1073"/>
      <c r="E52" s="1073"/>
      <c r="F52" s="1073"/>
      <c r="G52" s="1073"/>
      <c r="H52" s="1073">
        <v>58380</v>
      </c>
      <c r="I52" s="1074">
        <v>310077</v>
      </c>
      <c r="J52" s="1073">
        <v>0</v>
      </c>
      <c r="K52" s="119">
        <v>368457</v>
      </c>
      <c r="L52" s="1073">
        <v>118703</v>
      </c>
      <c r="M52" s="1073">
        <v>43448</v>
      </c>
      <c r="N52" s="1073">
        <v>378584</v>
      </c>
      <c r="O52" s="1073">
        <v>272</v>
      </c>
      <c r="P52" s="1073">
        <v>123872</v>
      </c>
      <c r="Q52" s="1073">
        <v>2008589</v>
      </c>
      <c r="R52" s="1073">
        <v>17054</v>
      </c>
      <c r="S52" s="1073">
        <v>152903</v>
      </c>
      <c r="T52" s="1073"/>
      <c r="U52" s="1073">
        <v>192110</v>
      </c>
      <c r="V52" s="1073">
        <v>92580</v>
      </c>
      <c r="W52" s="1073"/>
      <c r="X52" s="1073"/>
      <c r="Y52" s="1073">
        <v>25083</v>
      </c>
      <c r="Z52" s="1073"/>
      <c r="AA52" s="1073"/>
      <c r="AB52" s="1073"/>
      <c r="AC52" s="1073"/>
      <c r="AD52" s="119">
        <v>3153198</v>
      </c>
      <c r="AE52" s="1073">
        <v>63626</v>
      </c>
      <c r="AF52" s="1073">
        <v>14438</v>
      </c>
      <c r="AG52" s="1073"/>
      <c r="AH52" s="1073">
        <v>1139</v>
      </c>
      <c r="AI52" s="1073">
        <v>17086</v>
      </c>
      <c r="AJ52" s="1073"/>
      <c r="AK52" s="1073"/>
      <c r="AL52" s="1073">
        <v>8439</v>
      </c>
      <c r="AM52" s="1073">
        <v>239563</v>
      </c>
      <c r="AN52" s="1073"/>
      <c r="AO52" s="119">
        <v>344291</v>
      </c>
      <c r="AP52" s="119">
        <v>3865946</v>
      </c>
    </row>
    <row r="53" spans="1:43" s="1077" customFormat="1" ht="18.75">
      <c r="A53" s="115"/>
      <c r="B53" s="115"/>
      <c r="C53" s="115"/>
      <c r="D53" s="115"/>
      <c r="E53" s="115"/>
      <c r="F53" s="115"/>
      <c r="G53" s="115"/>
      <c r="H53" s="115"/>
      <c r="I53" s="1076">
        <f>SUM(I15:I52)</f>
        <v>12402728</v>
      </c>
      <c r="J53" s="115"/>
      <c r="K53" s="702"/>
      <c r="L53" s="115"/>
      <c r="M53" s="115"/>
      <c r="N53" s="115"/>
      <c r="O53" s="115"/>
      <c r="P53" s="115"/>
      <c r="Q53" s="115"/>
      <c r="R53" s="115"/>
      <c r="S53" s="115"/>
      <c r="T53" s="115"/>
      <c r="U53" s="115"/>
      <c r="V53" s="115"/>
      <c r="W53" s="115"/>
      <c r="X53" s="115"/>
      <c r="Y53" s="115"/>
      <c r="Z53" s="115"/>
      <c r="AA53" s="115"/>
      <c r="AB53" s="115"/>
      <c r="AC53" s="115"/>
      <c r="AD53" s="702"/>
      <c r="AE53" s="115"/>
      <c r="AF53" s="115"/>
      <c r="AG53" s="115"/>
      <c r="AH53" s="115"/>
      <c r="AI53" s="115"/>
      <c r="AJ53" s="115"/>
      <c r="AK53" s="115"/>
      <c r="AL53" s="120"/>
      <c r="AM53" s="120"/>
      <c r="AN53" s="120"/>
      <c r="AO53" s="715"/>
      <c r="AP53" s="715"/>
      <c r="AQ53" s="120"/>
    </row>
    <row r="54" spans="1:43" s="1077" customFormat="1">
      <c r="A54" s="1546" t="s">
        <v>2140</v>
      </c>
      <c r="B54" s="1547"/>
      <c r="C54" s="1547"/>
      <c r="D54" s="1547"/>
      <c r="E54" s="1547"/>
      <c r="F54" s="1547"/>
      <c r="G54" s="115"/>
      <c r="H54" s="115"/>
      <c r="I54" s="115"/>
      <c r="J54" s="115"/>
      <c r="K54" s="702"/>
      <c r="L54" s="115"/>
      <c r="M54" s="115"/>
      <c r="N54" s="115"/>
      <c r="O54" s="115"/>
      <c r="P54" s="115"/>
      <c r="Q54" s="115"/>
      <c r="R54" s="115"/>
      <c r="S54" s="115"/>
      <c r="T54" s="115"/>
      <c r="U54" s="115"/>
      <c r="V54" s="115"/>
      <c r="W54" s="115"/>
      <c r="X54" s="115"/>
      <c r="Y54" s="115"/>
      <c r="Z54" s="115"/>
      <c r="AA54" s="115"/>
      <c r="AB54" s="115"/>
      <c r="AC54" s="115"/>
      <c r="AD54" s="702"/>
      <c r="AE54" s="115"/>
      <c r="AF54" s="115"/>
      <c r="AG54" s="115"/>
      <c r="AH54" s="115"/>
      <c r="AI54" s="115"/>
      <c r="AJ54" s="115"/>
      <c r="AK54" s="115"/>
      <c r="AL54" s="120"/>
      <c r="AM54" s="120"/>
      <c r="AN54" s="120"/>
      <c r="AO54" s="715"/>
      <c r="AP54" s="715"/>
      <c r="AQ54" s="120"/>
    </row>
    <row r="55" spans="1:43" ht="18.75">
      <c r="H55" s="719"/>
    </row>
    <row r="60" spans="1:43">
      <c r="D60" s="116">
        <v>12402728</v>
      </c>
    </row>
    <row r="61" spans="1:43">
      <c r="D61" s="116">
        <v>9001196</v>
      </c>
    </row>
    <row r="62" spans="1:43">
      <c r="D62" s="1320">
        <f>D60-D61</f>
        <v>3401532</v>
      </c>
      <c r="E62" s="116" t="s">
        <v>4573</v>
      </c>
    </row>
  </sheetData>
  <mergeCells count="17">
    <mergeCell ref="A54:F54"/>
    <mergeCell ref="A8:AK8"/>
    <mergeCell ref="G10:AP10"/>
    <mergeCell ref="A11:A13"/>
    <mergeCell ref="B11:B13"/>
    <mergeCell ref="C11:F11"/>
    <mergeCell ref="G11:AO11"/>
    <mergeCell ref="AP11:AP13"/>
    <mergeCell ref="C12:J12"/>
    <mergeCell ref="K12:AA12"/>
    <mergeCell ref="AB12:AO12"/>
    <mergeCell ref="A7:AK7"/>
    <mergeCell ref="P1:R1"/>
    <mergeCell ref="P2:R2"/>
    <mergeCell ref="P3:R3"/>
    <mergeCell ref="P4:R4"/>
    <mergeCell ref="P5:R5"/>
  </mergeCells>
  <pageMargins left="0.79" right="0.79" top="0.98" bottom="0.98" header="0.51" footer="0.51"/>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87"/>
  <sheetViews>
    <sheetView zoomScale="90" zoomScaleNormal="90" workbookViewId="0">
      <pane xSplit="8" ySplit="12" topLeftCell="I211" activePane="bottomRight" state="frozen"/>
      <selection pane="topRight" activeCell="I1" sqref="I1"/>
      <selection pane="bottomLeft" activeCell="A13" sqref="A13"/>
      <selection pane="bottomRight" activeCell="A212" sqref="A212:XFD212"/>
    </sheetView>
  </sheetViews>
  <sheetFormatPr defaultRowHeight="15"/>
  <cols>
    <col min="1" max="1" width="8.42578125" style="565" customWidth="1"/>
    <col min="2" max="2" width="3.7109375" style="565" customWidth="1"/>
    <col min="3" max="5" width="4" style="565" customWidth="1"/>
    <col min="6" max="6" width="52.28515625" style="566" customWidth="1"/>
    <col min="7" max="7" width="14.7109375" style="566" customWidth="1"/>
    <col min="8" max="8" width="14.7109375" style="567" customWidth="1"/>
    <col min="9" max="9" width="14.140625" style="566" customWidth="1"/>
    <col min="10" max="10" width="9.5703125" style="567" bestFit="1" customWidth="1"/>
    <col min="11" max="11" width="12.7109375" style="566" customWidth="1"/>
    <col min="12" max="12" width="11" style="566" customWidth="1"/>
    <col min="13" max="13" width="13.42578125" style="568" customWidth="1"/>
    <col min="14" max="14" width="10.5703125" style="487" customWidth="1"/>
    <col min="15" max="15" width="10.85546875" style="566" bestFit="1" customWidth="1"/>
    <col min="16" max="16" width="32.28515625" style="566" customWidth="1"/>
    <col min="17" max="16384" width="9.140625" style="566"/>
  </cols>
  <sheetData>
    <row r="1" spans="1:18">
      <c r="N1" s="569"/>
      <c r="O1" s="567"/>
      <c r="P1" s="567"/>
      <c r="Q1" s="567"/>
      <c r="R1" s="567"/>
    </row>
    <row r="2" spans="1:18">
      <c r="A2" s="570"/>
      <c r="B2" s="570"/>
      <c r="C2" s="570"/>
      <c r="D2" s="570"/>
      <c r="E2" s="570"/>
      <c r="F2" s="567"/>
      <c r="G2" s="567"/>
      <c r="I2" s="567"/>
      <c r="N2" s="569"/>
      <c r="O2" s="567"/>
      <c r="P2" s="567"/>
      <c r="Q2" s="567"/>
      <c r="R2" s="567"/>
    </row>
    <row r="3" spans="1:18" s="573" customFormat="1" ht="15.75" customHeight="1">
      <c r="A3" s="571" t="s">
        <v>1866</v>
      </c>
      <c r="B3" s="571"/>
      <c r="C3" s="571"/>
      <c r="D3" s="571"/>
      <c r="E3" s="571"/>
      <c r="F3" s="571"/>
      <c r="G3" s="571"/>
      <c r="H3" s="571"/>
      <c r="I3" s="571"/>
      <c r="J3" s="572"/>
      <c r="M3" s="574"/>
      <c r="N3" s="572"/>
      <c r="O3" s="572"/>
      <c r="P3" s="572"/>
      <c r="Q3" s="572"/>
      <c r="R3" s="572"/>
    </row>
    <row r="4" spans="1:18" s="577" customFormat="1" ht="15.75">
      <c r="A4" s="575" t="s">
        <v>1867</v>
      </c>
      <c r="B4" s="575"/>
      <c r="C4" s="575"/>
      <c r="D4" s="575"/>
      <c r="E4" s="575"/>
      <c r="F4" s="575"/>
      <c r="G4" s="575"/>
      <c r="H4" s="575"/>
      <c r="I4" s="575"/>
      <c r="J4" s="576"/>
      <c r="M4" s="578"/>
      <c r="N4" s="576"/>
      <c r="O4" s="576"/>
      <c r="P4" s="576"/>
      <c r="Q4" s="576"/>
      <c r="R4" s="576"/>
    </row>
    <row r="5" spans="1:18" s="591" customFormat="1" ht="43.5" customHeight="1">
      <c r="A5" s="579" t="s">
        <v>1156</v>
      </c>
      <c r="B5" s="580"/>
      <c r="C5" s="580"/>
      <c r="D5" s="580"/>
      <c r="E5" s="581"/>
      <c r="F5" s="582" t="s">
        <v>1157</v>
      </c>
      <c r="G5" s="582" t="s">
        <v>1868</v>
      </c>
      <c r="H5" s="583" t="s">
        <v>1869</v>
      </c>
      <c r="I5" s="584" t="s">
        <v>2606</v>
      </c>
      <c r="J5" s="585" t="s">
        <v>2607</v>
      </c>
      <c r="K5" s="586" t="s">
        <v>2608</v>
      </c>
      <c r="L5" s="587" t="s">
        <v>2609</v>
      </c>
      <c r="M5" s="588" t="s">
        <v>2610</v>
      </c>
      <c r="N5" s="589"/>
      <c r="O5" s="589"/>
      <c r="P5" s="590"/>
      <c r="Q5" s="589"/>
      <c r="R5" s="589"/>
    </row>
    <row r="6" spans="1:18" s="591" customFormat="1" ht="26.25" customHeight="1">
      <c r="A6" s="592"/>
      <c r="B6" s="593"/>
      <c r="C6" s="593"/>
      <c r="D6" s="593"/>
      <c r="E6" s="594"/>
      <c r="F6" s="595"/>
      <c r="G6" s="595"/>
      <c r="H6" s="596"/>
      <c r="I6" s="597"/>
      <c r="J6" s="585"/>
      <c r="K6" s="586"/>
      <c r="L6" s="586"/>
      <c r="M6" s="598"/>
      <c r="N6" s="589"/>
      <c r="O6" s="589"/>
      <c r="P6" s="599"/>
      <c r="Q6" s="589"/>
      <c r="R6" s="589"/>
    </row>
    <row r="7" spans="1:18" ht="11.25" customHeight="1">
      <c r="A7" s="600" t="s">
        <v>1158</v>
      </c>
      <c r="B7" s="601"/>
      <c r="C7" s="601"/>
      <c r="D7" s="601"/>
      <c r="E7" s="601"/>
      <c r="F7" s="602">
        <v>2</v>
      </c>
      <c r="G7" s="585">
        <v>3</v>
      </c>
      <c r="H7" s="585">
        <v>4</v>
      </c>
      <c r="I7" s="603">
        <v>5</v>
      </c>
      <c r="J7" s="604"/>
      <c r="K7" s="605"/>
      <c r="L7" s="605"/>
      <c r="M7" s="606"/>
      <c r="N7" s="569"/>
      <c r="O7" s="567"/>
      <c r="P7" s="567"/>
      <c r="Q7" s="567"/>
      <c r="R7" s="567"/>
    </row>
    <row r="8" spans="1:18" s="615" customFormat="1" ht="31.5" customHeight="1">
      <c r="A8" s="607"/>
      <c r="B8" s="607"/>
      <c r="C8" s="607"/>
      <c r="D8" s="607"/>
      <c r="E8" s="607"/>
      <c r="F8" s="608" t="s">
        <v>1870</v>
      </c>
      <c r="G8" s="609">
        <v>6381428733.3999996</v>
      </c>
      <c r="H8" s="609">
        <v>6288305925.3866997</v>
      </c>
      <c r="I8" s="610">
        <f t="shared" ref="I8:I71" si="0">IF(G8=0,0,H8/G8*100)</f>
        <v>98.540721648650546</v>
      </c>
      <c r="J8" s="611"/>
      <c r="K8" s="612"/>
      <c r="L8" s="612"/>
      <c r="M8" s="613"/>
      <c r="N8" s="614"/>
      <c r="O8" s="599"/>
      <c r="P8" s="614"/>
      <c r="Q8" s="614"/>
      <c r="R8" s="614"/>
    </row>
    <row r="9" spans="1:18" s="615" customFormat="1" ht="25.5" customHeight="1">
      <c r="A9" s="616">
        <v>3</v>
      </c>
      <c r="B9" s="607"/>
      <c r="C9" s="607"/>
      <c r="D9" s="607"/>
      <c r="E9" s="607"/>
      <c r="F9" s="608" t="s">
        <v>534</v>
      </c>
      <c r="G9" s="609">
        <v>460103857.80000001</v>
      </c>
      <c r="H9" s="609">
        <v>448495328.30379999</v>
      </c>
      <c r="I9" s="610">
        <f t="shared" si="0"/>
        <v>97.476976274072868</v>
      </c>
      <c r="J9" s="611"/>
      <c r="K9" s="611"/>
      <c r="L9" s="611"/>
      <c r="M9" s="617"/>
      <c r="N9" s="614"/>
      <c r="O9" s="614"/>
      <c r="P9" s="614"/>
      <c r="Q9" s="614"/>
      <c r="R9" s="614"/>
    </row>
    <row r="10" spans="1:18" s="618" customFormat="1" ht="25.5" customHeight="1">
      <c r="A10" s="616">
        <v>3</v>
      </c>
      <c r="B10" s="616"/>
      <c r="C10" s="607"/>
      <c r="D10" s="607"/>
      <c r="E10" s="607"/>
      <c r="F10" s="608" t="s">
        <v>611</v>
      </c>
      <c r="G10" s="609">
        <v>20080864.5</v>
      </c>
      <c r="H10" s="609">
        <v>19870745.466600001</v>
      </c>
      <c r="I10" s="610">
        <f t="shared" si="0"/>
        <v>98.953635520024548</v>
      </c>
      <c r="J10" s="611"/>
      <c r="K10" s="611"/>
      <c r="L10" s="611"/>
      <c r="M10" s="617"/>
      <c r="N10" s="614"/>
      <c r="O10" s="614"/>
      <c r="P10" s="599"/>
      <c r="Q10" s="614"/>
      <c r="R10" s="614"/>
    </row>
    <row r="11" spans="1:18" s="615" customFormat="1" ht="12.75" customHeight="1">
      <c r="A11" s="616">
        <v>3</v>
      </c>
      <c r="B11" s="616">
        <v>9</v>
      </c>
      <c r="C11" s="619">
        <v>201</v>
      </c>
      <c r="D11" s="620"/>
      <c r="E11" s="620"/>
      <c r="F11" s="621" t="s">
        <v>1031</v>
      </c>
      <c r="G11" s="622">
        <v>1413277</v>
      </c>
      <c r="H11" s="622">
        <v>1373486.4983999999</v>
      </c>
      <c r="I11" s="623">
        <f t="shared" si="0"/>
        <v>97.184522100055389</v>
      </c>
      <c r="J11" s="611"/>
      <c r="K11" s="611"/>
      <c r="L11" s="611"/>
      <c r="M11" s="617"/>
      <c r="N11" s="614"/>
      <c r="O11" s="614"/>
      <c r="P11" s="599"/>
      <c r="Q11" s="614"/>
      <c r="R11" s="614"/>
    </row>
    <row r="12" spans="1:18" s="615" customFormat="1" ht="25.5" customHeight="1">
      <c r="A12" s="616">
        <v>3</v>
      </c>
      <c r="B12" s="616">
        <v>9</v>
      </c>
      <c r="C12" s="619">
        <v>201</v>
      </c>
      <c r="D12" s="624">
        <v>8</v>
      </c>
      <c r="E12" s="625"/>
      <c r="F12" s="626" t="s">
        <v>612</v>
      </c>
      <c r="G12" s="599">
        <v>208353</v>
      </c>
      <c r="H12" s="599">
        <v>205329</v>
      </c>
      <c r="I12" s="627">
        <f t="shared" si="0"/>
        <v>98.54861701055421</v>
      </c>
      <c r="J12" s="611"/>
      <c r="K12" s="611"/>
      <c r="L12" s="611"/>
      <c r="M12" s="617"/>
      <c r="N12" s="614"/>
      <c r="O12" s="614"/>
      <c r="P12" s="614"/>
      <c r="Q12" s="614"/>
      <c r="R12" s="614"/>
    </row>
    <row r="13" spans="1:18" s="633" customFormat="1" ht="51">
      <c r="A13" s="628">
        <v>3</v>
      </c>
      <c r="B13" s="628">
        <v>9</v>
      </c>
      <c r="C13" s="629">
        <v>201</v>
      </c>
      <c r="D13" s="624">
        <v>111</v>
      </c>
      <c r="E13" s="625"/>
      <c r="F13" s="626" t="s">
        <v>1936</v>
      </c>
      <c r="G13" s="599">
        <v>1204924</v>
      </c>
      <c r="H13" s="599">
        <v>1168157.4983999999</v>
      </c>
      <c r="I13" s="627">
        <f t="shared" si="0"/>
        <v>96.948645590925224</v>
      </c>
      <c r="J13" s="630" t="s">
        <v>2611</v>
      </c>
      <c r="K13" s="631" t="s">
        <v>2612</v>
      </c>
      <c r="L13" s="631" t="s">
        <v>1443</v>
      </c>
      <c r="M13" s="632" t="s">
        <v>2613</v>
      </c>
      <c r="N13" s="614"/>
      <c r="O13" s="599"/>
      <c r="P13" s="599"/>
      <c r="Q13" s="614"/>
      <c r="R13" s="614"/>
    </row>
    <row r="14" spans="1:18" s="615" customFormat="1" ht="12.75" customHeight="1">
      <c r="A14" s="616">
        <v>4</v>
      </c>
      <c r="B14" s="607"/>
      <c r="C14" s="607"/>
      <c r="D14" s="607"/>
      <c r="E14" s="607"/>
      <c r="F14" s="608" t="s">
        <v>621</v>
      </c>
      <c r="G14" s="609">
        <v>1029760940.2</v>
      </c>
      <c r="H14" s="609">
        <v>1020756885.3392</v>
      </c>
      <c r="I14" s="610">
        <f t="shared" si="0"/>
        <v>99.125616974843581</v>
      </c>
      <c r="J14" s="631"/>
      <c r="K14" s="631"/>
      <c r="L14" s="631"/>
      <c r="M14" s="632"/>
      <c r="N14" s="614"/>
      <c r="O14" s="599"/>
      <c r="P14" s="614"/>
      <c r="Q14" s="614"/>
      <c r="R14" s="614"/>
    </row>
    <row r="15" spans="1:18" s="615" customFormat="1" ht="12.75" customHeight="1">
      <c r="A15" s="616">
        <v>4</v>
      </c>
      <c r="B15" s="616">
        <v>4</v>
      </c>
      <c r="C15" s="607"/>
      <c r="D15" s="607"/>
      <c r="E15" s="607"/>
      <c r="F15" s="608" t="s">
        <v>652</v>
      </c>
      <c r="G15" s="609">
        <v>65172302.799999997</v>
      </c>
      <c r="H15" s="609">
        <v>64715382.5383</v>
      </c>
      <c r="I15" s="610">
        <f t="shared" si="0"/>
        <v>99.298904224541232</v>
      </c>
      <c r="J15" s="631"/>
      <c r="K15" s="631"/>
      <c r="L15" s="631"/>
      <c r="M15" s="632"/>
      <c r="N15" s="614"/>
      <c r="O15" s="614"/>
      <c r="P15" s="614"/>
      <c r="Q15" s="614"/>
      <c r="R15" s="614"/>
    </row>
    <row r="16" spans="1:18" s="615" customFormat="1" ht="12.75" customHeight="1">
      <c r="A16" s="616">
        <v>4</v>
      </c>
      <c r="B16" s="616">
        <v>4</v>
      </c>
      <c r="C16" s="619">
        <v>226</v>
      </c>
      <c r="D16" s="620"/>
      <c r="E16" s="620"/>
      <c r="F16" s="621" t="s">
        <v>659</v>
      </c>
      <c r="G16" s="622">
        <v>558147</v>
      </c>
      <c r="H16" s="622">
        <v>555823.26950000005</v>
      </c>
      <c r="I16" s="623">
        <f t="shared" si="0"/>
        <v>99.583670520490131</v>
      </c>
      <c r="J16" s="631"/>
      <c r="K16" s="630"/>
      <c r="L16" s="631"/>
      <c r="M16" s="632"/>
      <c r="N16" s="614"/>
      <c r="O16" s="614"/>
      <c r="P16" s="614"/>
      <c r="Q16" s="614"/>
      <c r="R16" s="614"/>
    </row>
    <row r="17" spans="1:18" s="633" customFormat="1" ht="38.25" customHeight="1">
      <c r="A17" s="628">
        <v>4</v>
      </c>
      <c r="B17" s="628">
        <v>4</v>
      </c>
      <c r="C17" s="629">
        <v>226</v>
      </c>
      <c r="D17" s="624">
        <v>2</v>
      </c>
      <c r="E17" s="625"/>
      <c r="F17" s="626" t="s">
        <v>1947</v>
      </c>
      <c r="G17" s="599">
        <v>558147</v>
      </c>
      <c r="H17" s="599">
        <v>555823.26950000005</v>
      </c>
      <c r="I17" s="627">
        <f t="shared" si="0"/>
        <v>99.583670520490131</v>
      </c>
      <c r="J17" s="631" t="s">
        <v>2611</v>
      </c>
      <c r="K17" s="631" t="s">
        <v>2614</v>
      </c>
      <c r="L17" s="631" t="s">
        <v>2615</v>
      </c>
      <c r="M17" s="632" t="s">
        <v>2616</v>
      </c>
      <c r="N17" s="614"/>
      <c r="O17" s="614"/>
      <c r="P17" s="614"/>
      <c r="Q17" s="614"/>
      <c r="R17" s="614"/>
    </row>
    <row r="18" spans="1:18" s="615" customFormat="1" ht="12.75" customHeight="1">
      <c r="A18" s="616">
        <v>4</v>
      </c>
      <c r="B18" s="616">
        <v>4</v>
      </c>
      <c r="C18" s="619">
        <v>253</v>
      </c>
      <c r="D18" s="620"/>
      <c r="E18" s="620"/>
      <c r="F18" s="621" t="s">
        <v>662</v>
      </c>
      <c r="G18" s="622">
        <v>3108286</v>
      </c>
      <c r="H18" s="622">
        <v>3108284.8036000002</v>
      </c>
      <c r="I18" s="623">
        <f t="shared" si="0"/>
        <v>99.999961509333446</v>
      </c>
      <c r="J18" s="631"/>
      <c r="K18" s="631"/>
      <c r="L18" s="631"/>
      <c r="M18" s="632"/>
      <c r="N18" s="614"/>
      <c r="O18" s="614"/>
      <c r="P18" s="614"/>
      <c r="Q18" s="614"/>
      <c r="R18" s="614"/>
    </row>
    <row r="19" spans="1:18" s="633" customFormat="1" ht="25.5" customHeight="1">
      <c r="A19" s="628">
        <v>4</v>
      </c>
      <c r="B19" s="628">
        <v>4</v>
      </c>
      <c r="C19" s="629">
        <v>253</v>
      </c>
      <c r="D19" s="624">
        <v>43</v>
      </c>
      <c r="E19" s="625"/>
      <c r="F19" s="626" t="s">
        <v>653</v>
      </c>
      <c r="G19" s="599">
        <v>2791386</v>
      </c>
      <c r="H19" s="599">
        <v>2791384.8045999999</v>
      </c>
      <c r="I19" s="627">
        <f t="shared" si="0"/>
        <v>99.99995717539602</v>
      </c>
      <c r="J19" s="631" t="s">
        <v>2617</v>
      </c>
      <c r="K19" s="631" t="s">
        <v>2618</v>
      </c>
      <c r="L19" s="631" t="s">
        <v>2615</v>
      </c>
      <c r="M19" s="632" t="s">
        <v>2616</v>
      </c>
      <c r="N19" s="614"/>
      <c r="O19" s="599"/>
      <c r="P19" s="614"/>
      <c r="Q19" s="614"/>
      <c r="R19" s="614"/>
    </row>
    <row r="20" spans="1:18" s="615" customFormat="1" ht="38.25" customHeight="1">
      <c r="A20" s="616">
        <v>4</v>
      </c>
      <c r="B20" s="616">
        <v>4</v>
      </c>
      <c r="C20" s="619">
        <v>253</v>
      </c>
      <c r="D20" s="624">
        <v>44</v>
      </c>
      <c r="E20" s="625"/>
      <c r="F20" s="626" t="s">
        <v>654</v>
      </c>
      <c r="G20" s="599">
        <v>316900</v>
      </c>
      <c r="H20" s="599">
        <v>316899.99900000001</v>
      </c>
      <c r="I20" s="627">
        <f t="shared" si="0"/>
        <v>99.99999968444304</v>
      </c>
      <c r="J20" s="631"/>
      <c r="K20" s="631"/>
      <c r="L20" s="631"/>
      <c r="M20" s="632"/>
      <c r="N20" s="614"/>
      <c r="O20" s="614"/>
      <c r="P20" s="614"/>
      <c r="Q20" s="614"/>
      <c r="R20" s="614"/>
    </row>
    <row r="21" spans="1:18" s="633" customFormat="1" ht="12.75" customHeight="1">
      <c r="A21" s="628">
        <v>4</v>
      </c>
      <c r="B21" s="628">
        <v>4</v>
      </c>
      <c r="C21" s="629">
        <v>253</v>
      </c>
      <c r="D21" s="624">
        <v>44</v>
      </c>
      <c r="E21" s="624">
        <v>15</v>
      </c>
      <c r="F21" s="626" t="s">
        <v>1143</v>
      </c>
      <c r="G21" s="599">
        <v>316900</v>
      </c>
      <c r="H21" s="599">
        <v>316899.99900000001</v>
      </c>
      <c r="I21" s="627">
        <f t="shared" si="0"/>
        <v>99.99999968444304</v>
      </c>
      <c r="J21" s="631" t="s">
        <v>2617</v>
      </c>
      <c r="K21" s="631" t="s">
        <v>2618</v>
      </c>
      <c r="L21" s="630" t="s">
        <v>2619</v>
      </c>
      <c r="M21" s="632" t="s">
        <v>2616</v>
      </c>
      <c r="N21" s="614"/>
      <c r="O21" s="614"/>
      <c r="P21" s="614"/>
      <c r="Q21" s="614"/>
      <c r="R21" s="614"/>
    </row>
    <row r="22" spans="1:18" s="615" customFormat="1" ht="25.5" customHeight="1">
      <c r="A22" s="616">
        <v>4</v>
      </c>
      <c r="B22" s="616">
        <v>4</v>
      </c>
      <c r="C22" s="619">
        <v>353</v>
      </c>
      <c r="D22" s="620"/>
      <c r="E22" s="620"/>
      <c r="F22" s="621" t="s">
        <v>667</v>
      </c>
      <c r="G22" s="622">
        <v>467491</v>
      </c>
      <c r="H22" s="622">
        <v>467491</v>
      </c>
      <c r="I22" s="623">
        <f t="shared" si="0"/>
        <v>100</v>
      </c>
      <c r="J22" s="631"/>
      <c r="K22" s="631"/>
      <c r="L22" s="631"/>
      <c r="M22" s="632"/>
      <c r="N22" s="614"/>
      <c r="O22" s="599"/>
      <c r="P22" s="614"/>
      <c r="Q22" s="614"/>
      <c r="R22" s="614"/>
    </row>
    <row r="23" spans="1:18" s="633" customFormat="1" ht="25.5" customHeight="1">
      <c r="A23" s="628">
        <v>4</v>
      </c>
      <c r="B23" s="628">
        <v>4</v>
      </c>
      <c r="C23" s="629">
        <v>353</v>
      </c>
      <c r="D23" s="624">
        <v>43</v>
      </c>
      <c r="E23" s="625"/>
      <c r="F23" s="626" t="s">
        <v>653</v>
      </c>
      <c r="G23" s="599">
        <v>399010</v>
      </c>
      <c r="H23" s="599">
        <v>399010</v>
      </c>
      <c r="I23" s="627">
        <f t="shared" si="0"/>
        <v>100</v>
      </c>
      <c r="J23" s="631" t="s">
        <v>2617</v>
      </c>
      <c r="K23" s="631" t="s">
        <v>2618</v>
      </c>
      <c r="L23" s="631" t="s">
        <v>2619</v>
      </c>
      <c r="M23" s="632" t="s">
        <v>2616</v>
      </c>
      <c r="N23" s="614"/>
      <c r="O23" s="614"/>
      <c r="P23" s="599"/>
      <c r="Q23" s="614"/>
      <c r="R23" s="614"/>
    </row>
    <row r="24" spans="1:18" s="615" customFormat="1" ht="38.25" customHeight="1">
      <c r="A24" s="616">
        <v>4</v>
      </c>
      <c r="B24" s="616">
        <v>4</v>
      </c>
      <c r="C24" s="619">
        <v>353</v>
      </c>
      <c r="D24" s="624">
        <v>44</v>
      </c>
      <c r="E24" s="625"/>
      <c r="F24" s="626" t="s">
        <v>654</v>
      </c>
      <c r="G24" s="599">
        <v>68481</v>
      </c>
      <c r="H24" s="599">
        <v>68481</v>
      </c>
      <c r="I24" s="627">
        <f t="shared" si="0"/>
        <v>100</v>
      </c>
      <c r="J24" s="631"/>
      <c r="K24" s="631"/>
      <c r="L24" s="631"/>
      <c r="M24" s="632"/>
      <c r="N24" s="614"/>
      <c r="O24" s="614"/>
      <c r="P24" s="614"/>
      <c r="Q24" s="614"/>
      <c r="R24" s="614"/>
    </row>
    <row r="25" spans="1:18" s="633" customFormat="1" ht="12.75" customHeight="1">
      <c r="A25" s="628">
        <v>4</v>
      </c>
      <c r="B25" s="628">
        <v>4</v>
      </c>
      <c r="C25" s="629">
        <v>353</v>
      </c>
      <c r="D25" s="624">
        <v>44</v>
      </c>
      <c r="E25" s="624">
        <v>15</v>
      </c>
      <c r="F25" s="626" t="s">
        <v>1143</v>
      </c>
      <c r="G25" s="599">
        <v>68481</v>
      </c>
      <c r="H25" s="599">
        <v>68481</v>
      </c>
      <c r="I25" s="627">
        <f t="shared" si="0"/>
        <v>100</v>
      </c>
      <c r="J25" s="631" t="s">
        <v>2617</v>
      </c>
      <c r="K25" s="631" t="s">
        <v>2618</v>
      </c>
      <c r="L25" s="631" t="s">
        <v>2619</v>
      </c>
      <c r="M25" s="632" t="s">
        <v>2616</v>
      </c>
      <c r="N25" s="614"/>
      <c r="O25" s="614"/>
      <c r="P25" s="614"/>
      <c r="Q25" s="614"/>
      <c r="R25" s="614"/>
    </row>
    <row r="26" spans="1:18" s="615" customFormat="1" ht="12.75" customHeight="1">
      <c r="A26" s="616">
        <v>4</v>
      </c>
      <c r="B26" s="616">
        <v>4</v>
      </c>
      <c r="C26" s="619">
        <v>226</v>
      </c>
      <c r="D26" s="620"/>
      <c r="E26" s="620"/>
      <c r="F26" s="621" t="s">
        <v>659</v>
      </c>
      <c r="G26" s="622">
        <v>2461291</v>
      </c>
      <c r="H26" s="622">
        <v>2452955.8768000002</v>
      </c>
      <c r="I26" s="623">
        <f t="shared" si="0"/>
        <v>99.661351575250563</v>
      </c>
      <c r="J26" s="631"/>
      <c r="K26" s="631"/>
      <c r="L26" s="631"/>
      <c r="M26" s="632"/>
      <c r="N26" s="614"/>
      <c r="O26" s="614"/>
      <c r="P26" s="614"/>
      <c r="Q26" s="614"/>
      <c r="R26" s="614"/>
    </row>
    <row r="27" spans="1:18" s="633" customFormat="1" ht="25.5" customHeight="1">
      <c r="A27" s="628">
        <v>4</v>
      </c>
      <c r="B27" s="628">
        <v>4</v>
      </c>
      <c r="C27" s="629">
        <v>226</v>
      </c>
      <c r="D27" s="624">
        <v>14</v>
      </c>
      <c r="E27" s="625"/>
      <c r="F27" s="626" t="s">
        <v>677</v>
      </c>
      <c r="G27" s="599">
        <v>2461291</v>
      </c>
      <c r="H27" s="599">
        <v>2452955.8768000002</v>
      </c>
      <c r="I27" s="627">
        <f t="shared" si="0"/>
        <v>99.661351575250563</v>
      </c>
      <c r="J27" s="631" t="s">
        <v>2611</v>
      </c>
      <c r="K27" s="631" t="s">
        <v>2614</v>
      </c>
      <c r="L27" s="631" t="s">
        <v>2620</v>
      </c>
      <c r="M27" s="632" t="s">
        <v>2621</v>
      </c>
      <c r="N27" s="614"/>
      <c r="O27" s="614"/>
      <c r="P27" s="614"/>
      <c r="Q27" s="614"/>
      <c r="R27" s="614"/>
    </row>
    <row r="28" spans="1:18" s="615" customFormat="1" ht="12.75" customHeight="1">
      <c r="A28" s="616">
        <v>4</v>
      </c>
      <c r="B28" s="616">
        <v>4</v>
      </c>
      <c r="C28" s="619">
        <v>253</v>
      </c>
      <c r="D28" s="620"/>
      <c r="E28" s="620"/>
      <c r="F28" s="621" t="s">
        <v>662</v>
      </c>
      <c r="G28" s="622">
        <v>656139.4</v>
      </c>
      <c r="H28" s="622">
        <v>648029.58160000003</v>
      </c>
      <c r="I28" s="623">
        <f t="shared" si="0"/>
        <v>98.764009843030308</v>
      </c>
      <c r="J28" s="631"/>
      <c r="K28" s="631"/>
      <c r="L28" s="631"/>
      <c r="M28" s="632"/>
      <c r="N28" s="614"/>
      <c r="O28" s="614"/>
      <c r="P28" s="614"/>
      <c r="Q28" s="614"/>
      <c r="R28" s="614"/>
    </row>
    <row r="29" spans="1:18" s="633" customFormat="1" ht="12.75" customHeight="1">
      <c r="A29" s="628">
        <v>4</v>
      </c>
      <c r="B29" s="628">
        <v>4</v>
      </c>
      <c r="C29" s="629">
        <v>253</v>
      </c>
      <c r="D29" s="624">
        <v>3</v>
      </c>
      <c r="E29" s="625"/>
      <c r="F29" s="626" t="s">
        <v>670</v>
      </c>
      <c r="G29" s="599">
        <v>656139.4</v>
      </c>
      <c r="H29" s="599">
        <v>648029.58160000003</v>
      </c>
      <c r="I29" s="627">
        <f t="shared" si="0"/>
        <v>98.764009843030308</v>
      </c>
      <c r="J29" s="631" t="s">
        <v>2617</v>
      </c>
      <c r="K29" s="631" t="s">
        <v>2618</v>
      </c>
      <c r="L29" s="631" t="s">
        <v>2620</v>
      </c>
      <c r="M29" s="632" t="s">
        <v>2621</v>
      </c>
      <c r="N29" s="614"/>
      <c r="O29" s="599"/>
      <c r="P29" s="614"/>
      <c r="Q29" s="614"/>
      <c r="R29" s="614"/>
    </row>
    <row r="30" spans="1:18" s="615" customFormat="1" ht="25.5" customHeight="1">
      <c r="A30" s="616">
        <v>4</v>
      </c>
      <c r="B30" s="616">
        <v>4</v>
      </c>
      <c r="C30" s="619">
        <v>353</v>
      </c>
      <c r="D30" s="620"/>
      <c r="E30" s="620"/>
      <c r="F30" s="621" t="s">
        <v>667</v>
      </c>
      <c r="G30" s="622">
        <v>160022</v>
      </c>
      <c r="H30" s="622">
        <v>159854.25219999999</v>
      </c>
      <c r="I30" s="623">
        <f t="shared" si="0"/>
        <v>99.895172038844649</v>
      </c>
      <c r="J30" s="631"/>
      <c r="K30" s="631"/>
      <c r="L30" s="631"/>
      <c r="M30" s="632"/>
      <c r="N30" s="614"/>
      <c r="O30" s="614"/>
      <c r="P30" s="614"/>
      <c r="Q30" s="614"/>
      <c r="R30" s="614"/>
    </row>
    <row r="31" spans="1:18" s="633" customFormat="1" ht="12.75" customHeight="1">
      <c r="A31" s="628">
        <v>4</v>
      </c>
      <c r="B31" s="628">
        <v>4</v>
      </c>
      <c r="C31" s="629">
        <v>353</v>
      </c>
      <c r="D31" s="624">
        <v>3</v>
      </c>
      <c r="E31" s="625"/>
      <c r="F31" s="626" t="s">
        <v>670</v>
      </c>
      <c r="G31" s="599">
        <v>160022</v>
      </c>
      <c r="H31" s="599">
        <v>159854.25219999999</v>
      </c>
      <c r="I31" s="627">
        <f t="shared" si="0"/>
        <v>99.895172038844649</v>
      </c>
      <c r="J31" s="631" t="s">
        <v>2617</v>
      </c>
      <c r="K31" s="631" t="s">
        <v>2618</v>
      </c>
      <c r="L31" s="631" t="s">
        <v>2620</v>
      </c>
      <c r="M31" s="632" t="s">
        <v>2621</v>
      </c>
      <c r="N31" s="614"/>
      <c r="O31" s="614"/>
      <c r="P31" s="614"/>
      <c r="Q31" s="614"/>
      <c r="R31" s="614"/>
    </row>
    <row r="32" spans="1:18" s="615" customFormat="1" ht="12.75" customHeight="1">
      <c r="A32" s="616">
        <v>4</v>
      </c>
      <c r="B32" s="616">
        <v>4</v>
      </c>
      <c r="C32" s="619">
        <v>694</v>
      </c>
      <c r="D32" s="620"/>
      <c r="E32" s="620"/>
      <c r="F32" s="621" t="s">
        <v>951</v>
      </c>
      <c r="G32" s="622">
        <v>30177</v>
      </c>
      <c r="H32" s="622">
        <v>29599.9794</v>
      </c>
      <c r="I32" s="623">
        <f t="shared" si="0"/>
        <v>98.087879510885784</v>
      </c>
      <c r="J32" s="631"/>
      <c r="K32" s="631"/>
      <c r="L32" s="631"/>
      <c r="M32" s="632"/>
      <c r="N32" s="614"/>
      <c r="O32" s="614"/>
      <c r="P32" s="614"/>
      <c r="Q32" s="614"/>
      <c r="R32" s="614"/>
    </row>
    <row r="33" spans="1:18" s="633" customFormat="1" ht="12.75" customHeight="1">
      <c r="A33" s="628">
        <v>4</v>
      </c>
      <c r="B33" s="628">
        <v>4</v>
      </c>
      <c r="C33" s="629">
        <v>694</v>
      </c>
      <c r="D33" s="624">
        <v>11</v>
      </c>
      <c r="E33" s="625"/>
      <c r="F33" s="626" t="s">
        <v>684</v>
      </c>
      <c r="G33" s="599">
        <v>30177</v>
      </c>
      <c r="H33" s="599">
        <v>29599.9794</v>
      </c>
      <c r="I33" s="627">
        <f t="shared" si="0"/>
        <v>98.087879510885784</v>
      </c>
      <c r="J33" s="631" t="s">
        <v>2611</v>
      </c>
      <c r="K33" s="631" t="s">
        <v>2622</v>
      </c>
      <c r="L33" s="631" t="s">
        <v>2620</v>
      </c>
      <c r="M33" s="632" t="s">
        <v>2623</v>
      </c>
      <c r="N33" s="614"/>
      <c r="O33" s="614"/>
      <c r="P33" s="614"/>
      <c r="Q33" s="614"/>
      <c r="R33" s="614"/>
    </row>
    <row r="34" spans="1:18" s="615" customFormat="1" ht="12.75" customHeight="1">
      <c r="A34" s="616">
        <v>4</v>
      </c>
      <c r="B34" s="616">
        <v>6</v>
      </c>
      <c r="C34" s="607"/>
      <c r="D34" s="607"/>
      <c r="E34" s="607"/>
      <c r="F34" s="608" t="s">
        <v>685</v>
      </c>
      <c r="G34" s="609">
        <v>106097344</v>
      </c>
      <c r="H34" s="609">
        <v>106059195.7543</v>
      </c>
      <c r="I34" s="610">
        <f t="shared" si="0"/>
        <v>99.964044108681932</v>
      </c>
      <c r="J34" s="631"/>
      <c r="K34" s="631"/>
      <c r="L34" s="631"/>
      <c r="M34" s="632"/>
      <c r="N34" s="614"/>
      <c r="O34" s="614"/>
      <c r="P34" s="614"/>
      <c r="Q34" s="614"/>
      <c r="R34" s="614"/>
    </row>
    <row r="35" spans="1:18" s="615" customFormat="1" ht="12.75" customHeight="1">
      <c r="A35" s="616">
        <v>4</v>
      </c>
      <c r="B35" s="616">
        <v>6</v>
      </c>
      <c r="C35" s="619">
        <v>226</v>
      </c>
      <c r="D35" s="620"/>
      <c r="E35" s="620"/>
      <c r="F35" s="621" t="s">
        <v>659</v>
      </c>
      <c r="G35" s="622">
        <v>17541151</v>
      </c>
      <c r="H35" s="622">
        <v>17508163.033100002</v>
      </c>
      <c r="I35" s="623">
        <f t="shared" si="0"/>
        <v>99.811939553453485</v>
      </c>
      <c r="J35" s="631"/>
      <c r="K35" s="631"/>
      <c r="L35" s="631"/>
      <c r="M35" s="632"/>
      <c r="N35" s="614"/>
      <c r="O35" s="614"/>
      <c r="P35" s="614"/>
      <c r="Q35" s="614"/>
      <c r="R35" s="614"/>
    </row>
    <row r="36" spans="1:18" s="633" customFormat="1" ht="38.25" customHeight="1">
      <c r="A36" s="628">
        <v>4</v>
      </c>
      <c r="B36" s="628">
        <v>6</v>
      </c>
      <c r="C36" s="629">
        <v>226</v>
      </c>
      <c r="D36" s="624">
        <v>3</v>
      </c>
      <c r="E36" s="625"/>
      <c r="F36" s="626" t="s">
        <v>1958</v>
      </c>
      <c r="G36" s="599">
        <v>17541151</v>
      </c>
      <c r="H36" s="599">
        <v>17508163.033100002</v>
      </c>
      <c r="I36" s="627">
        <f t="shared" si="0"/>
        <v>99.811939553453485</v>
      </c>
      <c r="J36" s="631" t="s">
        <v>2611</v>
      </c>
      <c r="K36" s="631" t="s">
        <v>2614</v>
      </c>
      <c r="L36" s="631" t="s">
        <v>2624</v>
      </c>
      <c r="M36" s="632" t="s">
        <v>2625</v>
      </c>
      <c r="N36" s="614"/>
      <c r="O36" s="614"/>
      <c r="P36" s="614"/>
      <c r="Q36" s="614"/>
      <c r="R36" s="614"/>
    </row>
    <row r="37" spans="1:18" s="615" customFormat="1" ht="12.75" customHeight="1">
      <c r="A37" s="616">
        <v>4</v>
      </c>
      <c r="B37" s="616">
        <v>9</v>
      </c>
      <c r="C37" s="607"/>
      <c r="D37" s="607"/>
      <c r="E37" s="607"/>
      <c r="F37" s="608" t="s">
        <v>694</v>
      </c>
      <c r="G37" s="609">
        <v>200693412.40000001</v>
      </c>
      <c r="H37" s="609">
        <v>195550662.3391</v>
      </c>
      <c r="I37" s="610">
        <f t="shared" si="0"/>
        <v>97.437509283737697</v>
      </c>
      <c r="J37" s="631"/>
      <c r="K37" s="631"/>
      <c r="L37" s="631"/>
      <c r="M37" s="632"/>
      <c r="N37" s="614"/>
      <c r="O37" s="614"/>
      <c r="P37" s="614"/>
      <c r="Q37" s="614"/>
      <c r="R37" s="614"/>
    </row>
    <row r="38" spans="1:18" s="615" customFormat="1" ht="12.75" customHeight="1">
      <c r="A38" s="616">
        <v>4</v>
      </c>
      <c r="B38" s="616">
        <v>9</v>
      </c>
      <c r="C38" s="619">
        <v>226</v>
      </c>
      <c r="D38" s="620"/>
      <c r="E38" s="620"/>
      <c r="F38" s="621" t="s">
        <v>659</v>
      </c>
      <c r="G38" s="622">
        <v>1061771</v>
      </c>
      <c r="H38" s="622">
        <v>756959.99959999998</v>
      </c>
      <c r="I38" s="623">
        <f t="shared" si="0"/>
        <v>71.292208922639617</v>
      </c>
      <c r="J38" s="631"/>
      <c r="K38" s="631"/>
      <c r="L38" s="631"/>
      <c r="M38" s="632"/>
      <c r="N38" s="614"/>
      <c r="O38" s="614"/>
      <c r="P38" s="614"/>
      <c r="Q38" s="614"/>
      <c r="R38" s="614"/>
    </row>
    <row r="39" spans="1:18" s="633" customFormat="1" ht="25.5" customHeight="1">
      <c r="A39" s="628">
        <v>4</v>
      </c>
      <c r="B39" s="628">
        <v>9</v>
      </c>
      <c r="C39" s="629">
        <v>226</v>
      </c>
      <c r="D39" s="624">
        <v>24</v>
      </c>
      <c r="E39" s="625"/>
      <c r="F39" s="626" t="s">
        <v>1974</v>
      </c>
      <c r="G39" s="599">
        <v>755690</v>
      </c>
      <c r="H39" s="599" t="s">
        <v>1155</v>
      </c>
      <c r="I39" s="627" t="e">
        <f t="shared" si="0"/>
        <v>#VALUE!</v>
      </c>
      <c r="J39" s="631" t="s">
        <v>2611</v>
      </c>
      <c r="K39" s="631" t="s">
        <v>2614</v>
      </c>
      <c r="L39" s="631" t="s">
        <v>1443</v>
      </c>
      <c r="M39" s="632" t="s">
        <v>2626</v>
      </c>
      <c r="N39" s="599"/>
      <c r="O39" s="614"/>
      <c r="P39" s="614"/>
      <c r="Q39" s="614"/>
      <c r="R39" s="614"/>
    </row>
    <row r="40" spans="1:18" s="633" customFormat="1" ht="12.75" customHeight="1">
      <c r="A40" s="628">
        <v>4</v>
      </c>
      <c r="B40" s="628">
        <v>9</v>
      </c>
      <c r="C40" s="629">
        <v>226</v>
      </c>
      <c r="D40" s="624">
        <v>26</v>
      </c>
      <c r="E40" s="625"/>
      <c r="F40" s="626" t="s">
        <v>710</v>
      </c>
      <c r="G40" s="599">
        <v>306081</v>
      </c>
      <c r="H40" s="599">
        <v>2984.5115999999998</v>
      </c>
      <c r="I40" s="627">
        <f t="shared" si="0"/>
        <v>0.97507248081390219</v>
      </c>
      <c r="J40" s="631" t="s">
        <v>2611</v>
      </c>
      <c r="K40" s="631" t="s">
        <v>2614</v>
      </c>
      <c r="L40" s="631" t="s">
        <v>1443</v>
      </c>
      <c r="M40" s="632" t="s">
        <v>2626</v>
      </c>
      <c r="N40" s="599"/>
      <c r="O40" s="614"/>
      <c r="P40" s="614"/>
      <c r="Q40" s="614"/>
      <c r="R40" s="614"/>
    </row>
    <row r="41" spans="1:18" s="633" customFormat="1" ht="12.75" customHeight="1">
      <c r="A41" s="616">
        <v>4</v>
      </c>
      <c r="B41" s="616">
        <v>9</v>
      </c>
      <c r="C41" s="619">
        <v>253</v>
      </c>
      <c r="D41" s="620"/>
      <c r="E41" s="620"/>
      <c r="F41" s="621" t="s">
        <v>662</v>
      </c>
      <c r="G41" s="622">
        <v>196198</v>
      </c>
      <c r="H41" s="622">
        <v>196197.57800000001</v>
      </c>
      <c r="I41" s="623">
        <f t="shared" si="0"/>
        <v>99.999784911161186</v>
      </c>
      <c r="J41" s="631"/>
      <c r="K41" s="631"/>
      <c r="L41" s="631"/>
      <c r="M41" s="632"/>
      <c r="N41" s="614"/>
      <c r="O41" s="614"/>
      <c r="P41" s="614"/>
      <c r="Q41" s="614"/>
      <c r="R41" s="614"/>
    </row>
    <row r="42" spans="1:18" s="633" customFormat="1" ht="25.5" customHeight="1">
      <c r="A42" s="628">
        <v>4</v>
      </c>
      <c r="B42" s="628">
        <v>9</v>
      </c>
      <c r="C42" s="629">
        <v>253</v>
      </c>
      <c r="D42" s="624">
        <v>34</v>
      </c>
      <c r="E42" s="625"/>
      <c r="F42" s="626" t="s">
        <v>1975</v>
      </c>
      <c r="G42" s="599">
        <v>196198</v>
      </c>
      <c r="H42" s="599">
        <v>196197.57800000001</v>
      </c>
      <c r="I42" s="627">
        <f t="shared" si="0"/>
        <v>99.999784911161186</v>
      </c>
      <c r="J42" s="631" t="s">
        <v>2617</v>
      </c>
      <c r="K42" s="631" t="s">
        <v>2618</v>
      </c>
      <c r="L42" s="631" t="s">
        <v>1443</v>
      </c>
      <c r="M42" s="632" t="s">
        <v>2626</v>
      </c>
      <c r="N42" s="614"/>
      <c r="O42" s="614"/>
      <c r="P42" s="599"/>
      <c r="Q42" s="614"/>
      <c r="R42" s="614"/>
    </row>
    <row r="43" spans="1:18" s="615" customFormat="1" ht="12.75" customHeight="1">
      <c r="A43" s="616">
        <v>5</v>
      </c>
      <c r="B43" s="616">
        <v>9</v>
      </c>
      <c r="C43" s="619">
        <v>360</v>
      </c>
      <c r="D43" s="607"/>
      <c r="E43" s="607"/>
      <c r="F43" s="608" t="s">
        <v>736</v>
      </c>
      <c r="G43" s="609">
        <v>636650893</v>
      </c>
      <c r="H43" s="609">
        <v>627316000.96940005</v>
      </c>
      <c r="I43" s="610">
        <f t="shared" si="0"/>
        <v>98.533750265139432</v>
      </c>
      <c r="J43" s="631"/>
      <c r="K43" s="631"/>
      <c r="L43" s="631"/>
      <c r="M43" s="632"/>
      <c r="N43" s="614"/>
      <c r="O43" s="614"/>
      <c r="P43" s="614"/>
      <c r="Q43" s="614"/>
      <c r="R43" s="614"/>
    </row>
    <row r="44" spans="1:18" s="615" customFormat="1" ht="12.75" customHeight="1">
      <c r="A44" s="616">
        <v>5</v>
      </c>
      <c r="B44" s="616">
        <v>1</v>
      </c>
      <c r="C44" s="607"/>
      <c r="D44" s="607"/>
      <c r="E44" s="607"/>
      <c r="F44" s="608" t="s">
        <v>737</v>
      </c>
      <c r="G44" s="609">
        <v>8136483</v>
      </c>
      <c r="H44" s="609">
        <v>8136210.3377</v>
      </c>
      <c r="I44" s="610">
        <f t="shared" si="0"/>
        <v>99.996648892402291</v>
      </c>
      <c r="J44" s="631"/>
      <c r="K44" s="631"/>
      <c r="L44" s="631"/>
      <c r="M44" s="632"/>
      <c r="N44" s="614"/>
      <c r="O44" s="614"/>
      <c r="P44" s="614"/>
      <c r="Q44" s="614"/>
      <c r="R44" s="614"/>
    </row>
    <row r="45" spans="1:18" s="615" customFormat="1" ht="12.75" customHeight="1">
      <c r="A45" s="616">
        <v>5</v>
      </c>
      <c r="B45" s="616">
        <v>1</v>
      </c>
      <c r="C45" s="619">
        <v>201</v>
      </c>
      <c r="D45" s="620"/>
      <c r="E45" s="620"/>
      <c r="F45" s="621" t="s">
        <v>1031</v>
      </c>
      <c r="G45" s="622">
        <v>1998787</v>
      </c>
      <c r="H45" s="622">
        <v>1998556.2529</v>
      </c>
      <c r="I45" s="623">
        <f t="shared" si="0"/>
        <v>99.988455643347692</v>
      </c>
      <c r="J45" s="631"/>
      <c r="K45" s="631"/>
      <c r="L45" s="631"/>
      <c r="M45" s="632"/>
      <c r="N45" s="614"/>
      <c r="O45" s="614"/>
      <c r="P45" s="614"/>
      <c r="Q45" s="614"/>
      <c r="R45" s="614"/>
    </row>
    <row r="46" spans="1:18" s="633" customFormat="1" ht="25.5" customHeight="1">
      <c r="A46" s="628">
        <v>5</v>
      </c>
      <c r="B46" s="628">
        <v>1</v>
      </c>
      <c r="C46" s="629">
        <v>201</v>
      </c>
      <c r="D46" s="624">
        <v>14</v>
      </c>
      <c r="E46" s="625"/>
      <c r="F46" s="626" t="s">
        <v>738</v>
      </c>
      <c r="G46" s="599">
        <v>1998787</v>
      </c>
      <c r="H46" s="599">
        <v>1998556.2529</v>
      </c>
      <c r="I46" s="627">
        <f t="shared" si="0"/>
        <v>99.988455643347692</v>
      </c>
      <c r="J46" s="631" t="s">
        <v>2611</v>
      </c>
      <c r="K46" s="634" t="s">
        <v>2627</v>
      </c>
      <c r="L46" s="631" t="s">
        <v>2611</v>
      </c>
      <c r="M46" s="632" t="s">
        <v>2138</v>
      </c>
      <c r="N46" s="614"/>
      <c r="O46" s="599"/>
      <c r="P46" s="614"/>
      <c r="Q46" s="614"/>
      <c r="R46" s="614"/>
    </row>
    <row r="47" spans="1:18" s="615" customFormat="1" ht="12.75" customHeight="1">
      <c r="A47" s="616">
        <v>5</v>
      </c>
      <c r="B47" s="616">
        <v>1</v>
      </c>
      <c r="C47" s="619">
        <v>208</v>
      </c>
      <c r="D47" s="620"/>
      <c r="E47" s="620"/>
      <c r="F47" s="621" t="s">
        <v>1104</v>
      </c>
      <c r="G47" s="622">
        <v>3748240</v>
      </c>
      <c r="H47" s="622">
        <v>3748239.091</v>
      </c>
      <c r="I47" s="623">
        <f t="shared" si="0"/>
        <v>99.999975748618013</v>
      </c>
      <c r="J47" s="631"/>
      <c r="K47" s="631"/>
      <c r="L47" s="631"/>
      <c r="M47" s="632"/>
      <c r="N47" s="614"/>
      <c r="O47" s="614"/>
      <c r="P47" s="614"/>
      <c r="Q47" s="614"/>
      <c r="R47" s="614"/>
    </row>
    <row r="48" spans="1:18" s="615" customFormat="1" ht="12.75" customHeight="1">
      <c r="A48" s="628">
        <v>5</v>
      </c>
      <c r="B48" s="628">
        <v>1</v>
      </c>
      <c r="C48" s="629">
        <v>208</v>
      </c>
      <c r="D48" s="624">
        <v>8</v>
      </c>
      <c r="E48" s="625"/>
      <c r="F48" s="626" t="s">
        <v>739</v>
      </c>
      <c r="G48" s="599">
        <v>3748240</v>
      </c>
      <c r="H48" s="599">
        <v>3748239.091</v>
      </c>
      <c r="I48" s="627">
        <f t="shared" si="0"/>
        <v>99.999975748618013</v>
      </c>
      <c r="J48" s="631" t="s">
        <v>2611</v>
      </c>
      <c r="K48" s="634" t="s">
        <v>2628</v>
      </c>
      <c r="L48" s="631" t="s">
        <v>2611</v>
      </c>
      <c r="M48" s="632" t="s">
        <v>2138</v>
      </c>
      <c r="N48" s="614"/>
      <c r="O48" s="614"/>
      <c r="P48" s="614"/>
      <c r="Q48" s="614"/>
      <c r="R48" s="614"/>
    </row>
    <row r="49" spans="1:18" s="615" customFormat="1" ht="12.75" customHeight="1">
      <c r="A49" s="616">
        <v>5</v>
      </c>
      <c r="B49" s="616">
        <v>1</v>
      </c>
      <c r="C49" s="619">
        <v>253</v>
      </c>
      <c r="D49" s="620"/>
      <c r="E49" s="620"/>
      <c r="F49" s="621" t="s">
        <v>662</v>
      </c>
      <c r="G49" s="622">
        <v>1684497</v>
      </c>
      <c r="H49" s="622">
        <v>1684463.8032</v>
      </c>
      <c r="I49" s="623">
        <f t="shared" si="0"/>
        <v>99.998029275207969</v>
      </c>
      <c r="J49" s="631"/>
      <c r="K49" s="631"/>
      <c r="L49" s="631"/>
      <c r="M49" s="632"/>
      <c r="N49" s="614"/>
      <c r="O49" s="614"/>
      <c r="P49" s="614"/>
      <c r="Q49" s="614"/>
      <c r="R49" s="614"/>
    </row>
    <row r="50" spans="1:18" s="615" customFormat="1" ht="63.75" customHeight="1">
      <c r="A50" s="616">
        <v>5</v>
      </c>
      <c r="B50" s="616">
        <v>1</v>
      </c>
      <c r="C50" s="619">
        <v>253</v>
      </c>
      <c r="D50" s="624">
        <v>4</v>
      </c>
      <c r="E50" s="625"/>
      <c r="F50" s="626" t="s">
        <v>1979</v>
      </c>
      <c r="G50" s="599">
        <v>1684497</v>
      </c>
      <c r="H50" s="599">
        <v>1684463.8032</v>
      </c>
      <c r="I50" s="627">
        <f t="shared" si="0"/>
        <v>99.998029275207969</v>
      </c>
      <c r="J50" s="631"/>
      <c r="K50" s="631"/>
      <c r="L50" s="631"/>
      <c r="M50" s="632"/>
      <c r="N50" s="614"/>
      <c r="O50" s="614"/>
      <c r="P50" s="614"/>
      <c r="Q50" s="614"/>
      <c r="R50" s="614"/>
    </row>
    <row r="51" spans="1:18" s="615" customFormat="1" ht="12.75" customHeight="1">
      <c r="A51" s="628">
        <v>5</v>
      </c>
      <c r="B51" s="628">
        <v>1</v>
      </c>
      <c r="C51" s="629">
        <v>253</v>
      </c>
      <c r="D51" s="624">
        <v>4</v>
      </c>
      <c r="E51" s="624">
        <v>11</v>
      </c>
      <c r="F51" s="626" t="s">
        <v>663</v>
      </c>
      <c r="G51" s="599">
        <v>1562383</v>
      </c>
      <c r="H51" s="599">
        <v>1562351.1492000001</v>
      </c>
      <c r="I51" s="627">
        <f t="shared" si="0"/>
        <v>99.99796139614935</v>
      </c>
      <c r="J51" s="631" t="s">
        <v>2611</v>
      </c>
      <c r="K51" s="634" t="s">
        <v>2629</v>
      </c>
      <c r="L51" s="631" t="s">
        <v>2630</v>
      </c>
      <c r="M51" s="632" t="s">
        <v>2138</v>
      </c>
      <c r="N51" s="614"/>
      <c r="O51" s="614"/>
      <c r="P51" s="614"/>
      <c r="Q51" s="614"/>
      <c r="R51" s="614"/>
    </row>
    <row r="52" spans="1:18" s="615" customFormat="1" ht="12.75" customHeight="1">
      <c r="A52" s="628">
        <v>5</v>
      </c>
      <c r="B52" s="628">
        <v>1</v>
      </c>
      <c r="C52" s="629">
        <v>253</v>
      </c>
      <c r="D52" s="624">
        <v>4</v>
      </c>
      <c r="E52" s="624">
        <v>15</v>
      </c>
      <c r="F52" s="626" t="s">
        <v>1143</v>
      </c>
      <c r="G52" s="599">
        <v>122114</v>
      </c>
      <c r="H52" s="599">
        <v>122112.65399999999</v>
      </c>
      <c r="I52" s="627">
        <f t="shared" si="0"/>
        <v>99.998897751281589</v>
      </c>
      <c r="J52" s="631" t="s">
        <v>2617</v>
      </c>
      <c r="K52" s="634" t="s">
        <v>2629</v>
      </c>
      <c r="L52" s="631" t="s">
        <v>2630</v>
      </c>
      <c r="M52" s="632" t="s">
        <v>2138</v>
      </c>
      <c r="N52" s="614"/>
      <c r="O52" s="614"/>
      <c r="P52" s="614"/>
      <c r="Q52" s="614"/>
      <c r="R52" s="614"/>
    </row>
    <row r="53" spans="1:18" s="615" customFormat="1" ht="25.5" customHeight="1">
      <c r="A53" s="616">
        <v>5</v>
      </c>
      <c r="B53" s="616">
        <v>1</v>
      </c>
      <c r="C53" s="619">
        <v>353</v>
      </c>
      <c r="D53" s="620"/>
      <c r="E53" s="620"/>
      <c r="F53" s="621" t="s">
        <v>667</v>
      </c>
      <c r="G53" s="622">
        <v>704959</v>
      </c>
      <c r="H53" s="622">
        <v>704951.19059999997</v>
      </c>
      <c r="I53" s="623">
        <f t="shared" si="0"/>
        <v>99.998892219263809</v>
      </c>
      <c r="J53" s="631"/>
      <c r="K53" s="631"/>
      <c r="L53" s="631"/>
      <c r="M53" s="632"/>
      <c r="N53" s="614"/>
      <c r="O53" s="614"/>
      <c r="P53" s="614"/>
      <c r="Q53" s="614"/>
      <c r="R53" s="614"/>
    </row>
    <row r="54" spans="1:18" s="615" customFormat="1" ht="63.75" customHeight="1">
      <c r="A54" s="616">
        <v>5</v>
      </c>
      <c r="B54" s="616">
        <v>1</v>
      </c>
      <c r="C54" s="619">
        <v>353</v>
      </c>
      <c r="D54" s="624">
        <v>4</v>
      </c>
      <c r="E54" s="625"/>
      <c r="F54" s="626" t="s">
        <v>1979</v>
      </c>
      <c r="G54" s="599">
        <v>704959</v>
      </c>
      <c r="H54" s="599">
        <v>704951.19059999997</v>
      </c>
      <c r="I54" s="627">
        <f t="shared" si="0"/>
        <v>99.998892219263809</v>
      </c>
      <c r="J54" s="631"/>
      <c r="K54" s="631"/>
      <c r="L54" s="631"/>
      <c r="M54" s="632"/>
      <c r="N54" s="614"/>
      <c r="O54" s="614"/>
      <c r="P54" s="614"/>
      <c r="Q54" s="614"/>
      <c r="R54" s="614"/>
    </row>
    <row r="55" spans="1:18" s="615" customFormat="1" ht="12.75" customHeight="1">
      <c r="A55" s="628">
        <v>5</v>
      </c>
      <c r="B55" s="628">
        <v>1</v>
      </c>
      <c r="C55" s="629">
        <v>353</v>
      </c>
      <c r="D55" s="624">
        <v>4</v>
      </c>
      <c r="E55" s="624">
        <v>11</v>
      </c>
      <c r="F55" s="626" t="s">
        <v>663</v>
      </c>
      <c r="G55" s="599">
        <v>627677</v>
      </c>
      <c r="H55" s="599">
        <v>627676.35250000004</v>
      </c>
      <c r="I55" s="627">
        <f t="shared" si="0"/>
        <v>99.999896841847004</v>
      </c>
      <c r="J55" s="631" t="s">
        <v>2611</v>
      </c>
      <c r="K55" s="634" t="s">
        <v>2629</v>
      </c>
      <c r="L55" s="631" t="s">
        <v>2611</v>
      </c>
      <c r="M55" s="632" t="s">
        <v>2138</v>
      </c>
      <c r="N55" s="614"/>
      <c r="O55" s="614"/>
      <c r="P55" s="614"/>
      <c r="Q55" s="614"/>
      <c r="R55" s="614"/>
    </row>
    <row r="56" spans="1:18" s="615" customFormat="1" ht="12.75" customHeight="1">
      <c r="A56" s="628">
        <v>5</v>
      </c>
      <c r="B56" s="628">
        <v>1</v>
      </c>
      <c r="C56" s="629">
        <v>353</v>
      </c>
      <c r="D56" s="624">
        <v>4</v>
      </c>
      <c r="E56" s="624">
        <v>15</v>
      </c>
      <c r="F56" s="626" t="s">
        <v>1143</v>
      </c>
      <c r="G56" s="599">
        <v>77282</v>
      </c>
      <c r="H56" s="599">
        <v>77274.838099999994</v>
      </c>
      <c r="I56" s="627">
        <f t="shared" si="0"/>
        <v>99.990732770891015</v>
      </c>
      <c r="J56" s="631" t="s">
        <v>2617</v>
      </c>
      <c r="K56" s="634" t="s">
        <v>2629</v>
      </c>
      <c r="L56" s="631" t="s">
        <v>2611</v>
      </c>
      <c r="M56" s="632" t="s">
        <v>2138</v>
      </c>
      <c r="N56" s="614"/>
      <c r="O56" s="614"/>
      <c r="P56" s="614"/>
      <c r="Q56" s="614"/>
      <c r="R56" s="614"/>
    </row>
    <row r="57" spans="1:18" s="615" customFormat="1" ht="12.75" customHeight="1">
      <c r="A57" s="616">
        <v>5</v>
      </c>
      <c r="B57" s="616">
        <v>2</v>
      </c>
      <c r="C57" s="607"/>
      <c r="D57" s="607"/>
      <c r="E57" s="607"/>
      <c r="F57" s="608" t="s">
        <v>740</v>
      </c>
      <c r="G57" s="609">
        <v>231621213.80000001</v>
      </c>
      <c r="H57" s="609">
        <v>231515839.32620001</v>
      </c>
      <c r="I57" s="610">
        <f t="shared" si="0"/>
        <v>99.954505689668395</v>
      </c>
      <c r="J57" s="631"/>
      <c r="K57" s="631"/>
      <c r="L57" s="631"/>
      <c r="M57" s="632"/>
      <c r="N57" s="614"/>
      <c r="O57" s="614"/>
      <c r="P57" s="614"/>
      <c r="Q57" s="614"/>
      <c r="R57" s="614"/>
    </row>
    <row r="58" spans="1:18" s="615" customFormat="1" ht="12.75" customHeight="1">
      <c r="A58" s="616">
        <v>5</v>
      </c>
      <c r="B58" s="616">
        <v>2</v>
      </c>
      <c r="C58" s="619">
        <v>225</v>
      </c>
      <c r="D58" s="620"/>
      <c r="E58" s="620"/>
      <c r="F58" s="621" t="s">
        <v>1046</v>
      </c>
      <c r="G58" s="622">
        <v>394028</v>
      </c>
      <c r="H58" s="622">
        <v>394028</v>
      </c>
      <c r="I58" s="623">
        <f t="shared" si="0"/>
        <v>100</v>
      </c>
      <c r="J58" s="631"/>
      <c r="K58" s="631"/>
      <c r="L58" s="631"/>
      <c r="M58" s="632"/>
      <c r="N58" s="614"/>
      <c r="O58" s="614"/>
      <c r="P58" s="614"/>
      <c r="Q58" s="614"/>
      <c r="R58" s="614"/>
    </row>
    <row r="59" spans="1:18" s="615" customFormat="1" ht="12.75" customHeight="1">
      <c r="A59" s="628">
        <v>5</v>
      </c>
      <c r="B59" s="628">
        <v>2</v>
      </c>
      <c r="C59" s="629">
        <v>225</v>
      </c>
      <c r="D59" s="624">
        <v>19</v>
      </c>
      <c r="E59" s="625"/>
      <c r="F59" s="626" t="s">
        <v>741</v>
      </c>
      <c r="G59" s="599">
        <v>394028</v>
      </c>
      <c r="H59" s="599">
        <v>394028</v>
      </c>
      <c r="I59" s="627">
        <f t="shared" si="0"/>
        <v>100</v>
      </c>
      <c r="J59" s="631" t="s">
        <v>2611</v>
      </c>
      <c r="K59" s="634" t="s">
        <v>2631</v>
      </c>
      <c r="L59" s="631" t="s">
        <v>2632</v>
      </c>
      <c r="M59" s="632" t="s">
        <v>2139</v>
      </c>
      <c r="N59" s="614"/>
      <c r="O59" s="614"/>
      <c r="P59" s="614"/>
      <c r="Q59" s="614"/>
      <c r="R59" s="614"/>
    </row>
    <row r="60" spans="1:18" s="615" customFormat="1" ht="12.75" customHeight="1">
      <c r="A60" s="616">
        <v>5</v>
      </c>
      <c r="B60" s="616">
        <v>2</v>
      </c>
      <c r="C60" s="619">
        <v>226</v>
      </c>
      <c r="D60" s="620"/>
      <c r="E60" s="620"/>
      <c r="F60" s="621" t="s">
        <v>659</v>
      </c>
      <c r="G60" s="622">
        <v>216347270</v>
      </c>
      <c r="H60" s="622">
        <v>216282936.5291</v>
      </c>
      <c r="I60" s="623">
        <f t="shared" si="0"/>
        <v>99.970263793529725</v>
      </c>
      <c r="J60" s="631"/>
      <c r="K60" s="631"/>
      <c r="L60" s="631"/>
      <c r="M60" s="632"/>
      <c r="N60" s="614"/>
      <c r="O60" s="614"/>
      <c r="P60" s="599"/>
      <c r="Q60" s="614"/>
      <c r="R60" s="614"/>
    </row>
    <row r="61" spans="1:18" s="633" customFormat="1" ht="25.5" customHeight="1">
      <c r="A61" s="628">
        <v>5</v>
      </c>
      <c r="B61" s="628">
        <v>2</v>
      </c>
      <c r="C61" s="629">
        <v>226</v>
      </c>
      <c r="D61" s="624">
        <v>6</v>
      </c>
      <c r="E61" s="625"/>
      <c r="F61" s="626" t="s">
        <v>742</v>
      </c>
      <c r="G61" s="599">
        <v>9747135</v>
      </c>
      <c r="H61" s="599">
        <v>9746974.4626000002</v>
      </c>
      <c r="I61" s="627">
        <f t="shared" si="0"/>
        <v>99.998352978593203</v>
      </c>
      <c r="J61" s="631" t="s">
        <v>2611</v>
      </c>
      <c r="K61" s="634" t="s">
        <v>2633</v>
      </c>
      <c r="L61" s="631" t="s">
        <v>2634</v>
      </c>
      <c r="M61" s="632" t="s">
        <v>2635</v>
      </c>
      <c r="N61" s="614"/>
      <c r="O61" s="599"/>
      <c r="P61" s="614"/>
      <c r="Q61" s="614"/>
      <c r="R61" s="614"/>
    </row>
    <row r="62" spans="1:18" s="633" customFormat="1" ht="12.75" customHeight="1">
      <c r="A62" s="628">
        <v>5</v>
      </c>
      <c r="B62" s="628">
        <v>2</v>
      </c>
      <c r="C62" s="629">
        <v>226</v>
      </c>
      <c r="D62" s="624">
        <v>8</v>
      </c>
      <c r="E62" s="625"/>
      <c r="F62" s="626" t="s">
        <v>743</v>
      </c>
      <c r="G62" s="599">
        <v>28908</v>
      </c>
      <c r="H62" s="599">
        <v>28488.3341</v>
      </c>
      <c r="I62" s="627">
        <f t="shared" si="0"/>
        <v>98.548270720907709</v>
      </c>
      <c r="J62" s="631" t="s">
        <v>2611</v>
      </c>
      <c r="K62" s="634" t="s">
        <v>2633</v>
      </c>
      <c r="L62" s="631" t="s">
        <v>2636</v>
      </c>
      <c r="M62" s="632" t="s">
        <v>2637</v>
      </c>
      <c r="N62" s="614"/>
      <c r="O62" s="614"/>
      <c r="P62" s="614"/>
      <c r="Q62" s="614"/>
      <c r="R62" s="614"/>
    </row>
    <row r="63" spans="1:18" s="637" customFormat="1" ht="38.25" customHeight="1">
      <c r="A63" s="635">
        <v>5</v>
      </c>
      <c r="B63" s="635">
        <v>2</v>
      </c>
      <c r="C63" s="636">
        <v>226</v>
      </c>
      <c r="D63" s="624">
        <v>36</v>
      </c>
      <c r="E63" s="625"/>
      <c r="F63" s="626" t="s">
        <v>744</v>
      </c>
      <c r="G63" s="599">
        <v>206364857</v>
      </c>
      <c r="H63" s="599">
        <v>206301104.4964</v>
      </c>
      <c r="I63" s="627">
        <f t="shared" si="0"/>
        <v>99.969106899049194</v>
      </c>
      <c r="J63" s="631" t="s">
        <v>2611</v>
      </c>
      <c r="K63" s="634" t="s">
        <v>2633</v>
      </c>
      <c r="L63" s="631"/>
      <c r="M63" s="632"/>
      <c r="N63" s="614"/>
      <c r="O63" s="599"/>
      <c r="P63" s="599"/>
      <c r="Q63" s="614"/>
      <c r="R63" s="614"/>
    </row>
    <row r="64" spans="1:18" s="633" customFormat="1" ht="51">
      <c r="A64" s="628">
        <v>5</v>
      </c>
      <c r="B64" s="628">
        <v>2</v>
      </c>
      <c r="C64" s="629">
        <v>226</v>
      </c>
      <c r="D64" s="624">
        <v>111</v>
      </c>
      <c r="E64" s="625"/>
      <c r="F64" s="626" t="s">
        <v>1936</v>
      </c>
      <c r="G64" s="599">
        <v>206370</v>
      </c>
      <c r="H64" s="599">
        <v>206369.236</v>
      </c>
      <c r="I64" s="627">
        <f t="shared" si="0"/>
        <v>99.999629791151818</v>
      </c>
      <c r="J64" s="631" t="s">
        <v>2611</v>
      </c>
      <c r="K64" s="634" t="s">
        <v>2633</v>
      </c>
      <c r="L64" s="631" t="s">
        <v>1443</v>
      </c>
      <c r="M64" s="632" t="s">
        <v>2613</v>
      </c>
      <c r="N64" s="614"/>
      <c r="O64" s="614"/>
      <c r="P64" s="614"/>
      <c r="Q64" s="614"/>
      <c r="R64" s="614"/>
    </row>
    <row r="65" spans="1:18" s="615" customFormat="1" ht="12.75" customHeight="1">
      <c r="A65" s="616">
        <v>5</v>
      </c>
      <c r="B65" s="616">
        <v>2</v>
      </c>
      <c r="C65" s="619">
        <v>253</v>
      </c>
      <c r="D65" s="620"/>
      <c r="E65" s="620"/>
      <c r="F65" s="621" t="s">
        <v>662</v>
      </c>
      <c r="G65" s="622">
        <v>8931043.8000000007</v>
      </c>
      <c r="H65" s="622">
        <v>8890455.4440000001</v>
      </c>
      <c r="I65" s="623">
        <f t="shared" si="0"/>
        <v>99.545536256355604</v>
      </c>
      <c r="J65" s="631"/>
      <c r="K65" s="631"/>
      <c r="L65" s="631"/>
      <c r="M65" s="632"/>
      <c r="N65" s="614"/>
      <c r="O65" s="614"/>
      <c r="P65" s="614"/>
      <c r="Q65" s="614"/>
      <c r="R65" s="614"/>
    </row>
    <row r="66" spans="1:18" s="615" customFormat="1" ht="25.5" customHeight="1">
      <c r="A66" s="616">
        <v>5</v>
      </c>
      <c r="B66" s="616">
        <v>2</v>
      </c>
      <c r="C66" s="619">
        <v>253</v>
      </c>
      <c r="D66" s="624">
        <v>5</v>
      </c>
      <c r="E66" s="625"/>
      <c r="F66" s="626" t="s">
        <v>745</v>
      </c>
      <c r="G66" s="599">
        <v>4733468.7</v>
      </c>
      <c r="H66" s="599">
        <v>4705100.3309000004</v>
      </c>
      <c r="I66" s="627">
        <f t="shared" si="0"/>
        <v>99.400685398004214</v>
      </c>
      <c r="J66" s="631"/>
      <c r="K66" s="631"/>
      <c r="L66" s="631"/>
      <c r="M66" s="632"/>
      <c r="N66" s="614"/>
      <c r="O66" s="614"/>
      <c r="P66" s="614"/>
      <c r="Q66" s="614"/>
      <c r="R66" s="614"/>
    </row>
    <row r="67" spans="1:18" s="633" customFormat="1" ht="12.75" customHeight="1">
      <c r="A67" s="628">
        <v>5</v>
      </c>
      <c r="B67" s="628">
        <v>2</v>
      </c>
      <c r="C67" s="629">
        <v>253</v>
      </c>
      <c r="D67" s="624">
        <v>5</v>
      </c>
      <c r="E67" s="624">
        <v>15</v>
      </c>
      <c r="F67" s="626" t="s">
        <v>1143</v>
      </c>
      <c r="G67" s="599">
        <v>4733468.7</v>
      </c>
      <c r="H67" s="599">
        <v>4705100.3309000004</v>
      </c>
      <c r="I67" s="627">
        <f t="shared" si="0"/>
        <v>99.400685398004214</v>
      </c>
      <c r="J67" s="630" t="s">
        <v>2617</v>
      </c>
      <c r="K67" s="634" t="s">
        <v>2629</v>
      </c>
      <c r="L67" s="630" t="s">
        <v>2638</v>
      </c>
      <c r="M67" s="638" t="s">
        <v>2639</v>
      </c>
      <c r="N67" s="614"/>
      <c r="O67" s="614"/>
      <c r="P67" s="614"/>
      <c r="Q67" s="614"/>
      <c r="R67" s="614"/>
    </row>
    <row r="68" spans="1:18" s="633" customFormat="1" ht="12.75" customHeight="1">
      <c r="A68" s="628">
        <v>5</v>
      </c>
      <c r="B68" s="628">
        <v>2</v>
      </c>
      <c r="C68" s="629">
        <v>253</v>
      </c>
      <c r="D68" s="624">
        <v>6</v>
      </c>
      <c r="E68" s="625"/>
      <c r="F68" s="626" t="s">
        <v>746</v>
      </c>
      <c r="G68" s="599">
        <v>2489652</v>
      </c>
      <c r="H68" s="599">
        <v>2486884.8758999999</v>
      </c>
      <c r="I68" s="627">
        <f t="shared" si="0"/>
        <v>99.888854984552054</v>
      </c>
      <c r="J68" s="630" t="s">
        <v>2617</v>
      </c>
      <c r="K68" s="634" t="s">
        <v>2629</v>
      </c>
      <c r="L68" s="631" t="s">
        <v>2640</v>
      </c>
      <c r="M68" s="632" t="s">
        <v>2641</v>
      </c>
      <c r="N68" s="614"/>
      <c r="O68" s="614"/>
      <c r="P68" s="614"/>
      <c r="Q68" s="614"/>
      <c r="R68" s="614"/>
    </row>
    <row r="69" spans="1:18" s="615" customFormat="1" ht="12.75" customHeight="1">
      <c r="A69" s="616">
        <v>5</v>
      </c>
      <c r="B69" s="616">
        <v>2</v>
      </c>
      <c r="C69" s="619">
        <v>253</v>
      </c>
      <c r="D69" s="624">
        <v>7</v>
      </c>
      <c r="E69" s="625"/>
      <c r="F69" s="626" t="s">
        <v>747</v>
      </c>
      <c r="G69" s="599">
        <v>1663342.1</v>
      </c>
      <c r="H69" s="599">
        <v>1659521.7180000001</v>
      </c>
      <c r="I69" s="627">
        <f t="shared" si="0"/>
        <v>99.770318925974394</v>
      </c>
      <c r="J69" s="631"/>
      <c r="K69" s="631"/>
      <c r="L69" s="631"/>
      <c r="M69" s="632"/>
      <c r="N69" s="614"/>
      <c r="O69" s="614"/>
      <c r="P69" s="614"/>
      <c r="Q69" s="614"/>
      <c r="R69" s="614"/>
    </row>
    <row r="70" spans="1:18" s="615" customFormat="1" ht="12.75" customHeight="1">
      <c r="A70" s="628">
        <v>5</v>
      </c>
      <c r="B70" s="628">
        <v>2</v>
      </c>
      <c r="C70" s="629">
        <v>253</v>
      </c>
      <c r="D70" s="624">
        <v>7</v>
      </c>
      <c r="E70" s="624">
        <v>11</v>
      </c>
      <c r="F70" s="626" t="s">
        <v>663</v>
      </c>
      <c r="G70" s="599">
        <v>981601</v>
      </c>
      <c r="H70" s="599">
        <v>978302.53099999996</v>
      </c>
      <c r="I70" s="627">
        <f t="shared" si="0"/>
        <v>99.663970493102596</v>
      </c>
      <c r="J70" s="631" t="s">
        <v>2611</v>
      </c>
      <c r="K70" s="634" t="s">
        <v>2629</v>
      </c>
      <c r="L70" s="631" t="s">
        <v>2642</v>
      </c>
      <c r="M70" s="639">
        <v>6</v>
      </c>
      <c r="N70" s="614"/>
      <c r="O70" s="614"/>
      <c r="P70" s="614"/>
      <c r="Q70" s="614"/>
      <c r="R70" s="614"/>
    </row>
    <row r="71" spans="1:18" s="615" customFormat="1" ht="12.75" customHeight="1">
      <c r="A71" s="628">
        <v>5</v>
      </c>
      <c r="B71" s="628">
        <v>2</v>
      </c>
      <c r="C71" s="629">
        <v>253</v>
      </c>
      <c r="D71" s="624">
        <v>7</v>
      </c>
      <c r="E71" s="624">
        <v>15</v>
      </c>
      <c r="F71" s="626" t="s">
        <v>1143</v>
      </c>
      <c r="G71" s="599">
        <v>681741.1</v>
      </c>
      <c r="H71" s="599">
        <v>681219.18700000003</v>
      </c>
      <c r="I71" s="627">
        <f t="shared" si="0"/>
        <v>99.923444105100899</v>
      </c>
      <c r="J71" s="630" t="s">
        <v>2617</v>
      </c>
      <c r="K71" s="634" t="s">
        <v>2629</v>
      </c>
      <c r="L71" s="631" t="s">
        <v>2642</v>
      </c>
      <c r="M71" s="639">
        <v>6</v>
      </c>
      <c r="N71" s="614"/>
      <c r="O71" s="614"/>
      <c r="P71" s="614"/>
      <c r="Q71" s="614"/>
      <c r="R71" s="614"/>
    </row>
    <row r="72" spans="1:18" s="615" customFormat="1" ht="51" customHeight="1">
      <c r="A72" s="616">
        <v>5</v>
      </c>
      <c r="B72" s="616">
        <v>2</v>
      </c>
      <c r="C72" s="619">
        <v>253</v>
      </c>
      <c r="D72" s="624">
        <v>12</v>
      </c>
      <c r="E72" s="625"/>
      <c r="F72" s="626" t="s">
        <v>1980</v>
      </c>
      <c r="G72" s="599">
        <v>33957</v>
      </c>
      <c r="H72" s="599">
        <v>28368.397199999999</v>
      </c>
      <c r="I72" s="627">
        <f t="shared" ref="I72:I135" si="1">IF(G72=0,0,H72/G72*100)</f>
        <v>83.542118561710396</v>
      </c>
      <c r="J72" s="631"/>
      <c r="K72" s="631"/>
      <c r="L72" s="631"/>
      <c r="M72" s="632"/>
      <c r="N72" s="614"/>
      <c r="O72" s="599"/>
      <c r="P72" s="614"/>
      <c r="Q72" s="614"/>
      <c r="R72" s="614"/>
    </row>
    <row r="73" spans="1:18" s="640" customFormat="1" ht="12.75" customHeight="1">
      <c r="A73" s="628">
        <v>5</v>
      </c>
      <c r="B73" s="628">
        <v>2</v>
      </c>
      <c r="C73" s="629">
        <v>253</v>
      </c>
      <c r="D73" s="624">
        <v>12</v>
      </c>
      <c r="E73" s="624">
        <v>11</v>
      </c>
      <c r="F73" s="626" t="s">
        <v>663</v>
      </c>
      <c r="G73" s="599">
        <v>33957</v>
      </c>
      <c r="H73" s="599">
        <v>28368.397199999999</v>
      </c>
      <c r="I73" s="627">
        <f t="shared" si="1"/>
        <v>83.542118561710396</v>
      </c>
      <c r="J73" s="631" t="s">
        <v>2611</v>
      </c>
      <c r="K73" s="634" t="s">
        <v>2629</v>
      </c>
      <c r="L73" s="631" t="s">
        <v>1443</v>
      </c>
      <c r="M73" s="632" t="s">
        <v>2643</v>
      </c>
      <c r="N73" s="614"/>
      <c r="O73" s="614"/>
      <c r="P73" s="614"/>
      <c r="Q73" s="614"/>
      <c r="R73" s="614"/>
    </row>
    <row r="74" spans="1:18" s="633" customFormat="1" ht="25.5" customHeight="1">
      <c r="A74" s="628">
        <v>5</v>
      </c>
      <c r="B74" s="628">
        <v>2</v>
      </c>
      <c r="C74" s="629">
        <v>253</v>
      </c>
      <c r="D74" s="624">
        <v>17</v>
      </c>
      <c r="E74" s="625"/>
      <c r="F74" s="626" t="s">
        <v>748</v>
      </c>
      <c r="G74" s="599">
        <v>10624</v>
      </c>
      <c r="H74" s="599">
        <v>10580.121999999999</v>
      </c>
      <c r="I74" s="627">
        <f t="shared" si="1"/>
        <v>99.586991716867473</v>
      </c>
      <c r="J74" s="631" t="s">
        <v>2617</v>
      </c>
      <c r="K74" s="634" t="s">
        <v>2629</v>
      </c>
      <c r="L74" s="631" t="s">
        <v>2138</v>
      </c>
      <c r="M74" s="639" t="s">
        <v>2635</v>
      </c>
      <c r="N74" s="614"/>
      <c r="O74" s="614"/>
      <c r="P74" s="614"/>
      <c r="Q74" s="614"/>
      <c r="R74" s="614"/>
    </row>
    <row r="75" spans="1:18" s="615" customFormat="1" ht="25.5" customHeight="1">
      <c r="A75" s="616">
        <v>5</v>
      </c>
      <c r="B75" s="616">
        <v>2</v>
      </c>
      <c r="C75" s="619">
        <v>353</v>
      </c>
      <c r="D75" s="620"/>
      <c r="E75" s="620"/>
      <c r="F75" s="621" t="s">
        <v>667</v>
      </c>
      <c r="G75" s="622">
        <v>1727083</v>
      </c>
      <c r="H75" s="622">
        <v>1726737.0430000001</v>
      </c>
      <c r="I75" s="623">
        <f t="shared" si="1"/>
        <v>99.979968710247277</v>
      </c>
      <c r="J75" s="631"/>
      <c r="K75" s="631"/>
      <c r="L75" s="631"/>
      <c r="M75" s="632"/>
      <c r="N75" s="614"/>
      <c r="O75" s="614"/>
      <c r="P75" s="614"/>
      <c r="Q75" s="614"/>
      <c r="R75" s="614"/>
    </row>
    <row r="76" spans="1:18" s="615" customFormat="1" ht="25.5" customHeight="1">
      <c r="A76" s="616">
        <v>5</v>
      </c>
      <c r="B76" s="616">
        <v>2</v>
      </c>
      <c r="C76" s="619">
        <v>353</v>
      </c>
      <c r="D76" s="624">
        <v>5</v>
      </c>
      <c r="E76" s="625"/>
      <c r="F76" s="626" t="s">
        <v>745</v>
      </c>
      <c r="G76" s="599">
        <v>994397</v>
      </c>
      <c r="H76" s="599">
        <v>994396.66370000003</v>
      </c>
      <c r="I76" s="627">
        <f t="shared" si="1"/>
        <v>99.999966180509389</v>
      </c>
      <c r="J76" s="631"/>
      <c r="K76" s="631"/>
      <c r="L76" s="631"/>
      <c r="M76" s="632"/>
      <c r="N76" s="614"/>
      <c r="O76" s="614"/>
      <c r="P76" s="614"/>
      <c r="Q76" s="614"/>
      <c r="R76" s="614"/>
    </row>
    <row r="77" spans="1:18" s="633" customFormat="1" ht="12.75" customHeight="1">
      <c r="A77" s="628">
        <v>5</v>
      </c>
      <c r="B77" s="628">
        <v>2</v>
      </c>
      <c r="C77" s="629">
        <v>353</v>
      </c>
      <c r="D77" s="624">
        <v>5</v>
      </c>
      <c r="E77" s="624">
        <v>15</v>
      </c>
      <c r="F77" s="626" t="s">
        <v>1143</v>
      </c>
      <c r="G77" s="599">
        <v>994397</v>
      </c>
      <c r="H77" s="599">
        <v>994396.66370000003</v>
      </c>
      <c r="I77" s="627">
        <f t="shared" si="1"/>
        <v>99.999966180509389</v>
      </c>
      <c r="J77" s="631" t="s">
        <v>2617</v>
      </c>
      <c r="K77" s="634" t="s">
        <v>2629</v>
      </c>
      <c r="L77" s="630" t="s">
        <v>2638</v>
      </c>
      <c r="M77" s="638" t="s">
        <v>2639</v>
      </c>
      <c r="N77" s="614"/>
      <c r="O77" s="614"/>
      <c r="P77" s="614"/>
      <c r="Q77" s="614"/>
      <c r="R77" s="614"/>
    </row>
    <row r="78" spans="1:18" s="633" customFormat="1" ht="12.75" customHeight="1">
      <c r="A78" s="628">
        <v>5</v>
      </c>
      <c r="B78" s="628">
        <v>2</v>
      </c>
      <c r="C78" s="629">
        <v>353</v>
      </c>
      <c r="D78" s="624">
        <v>6</v>
      </c>
      <c r="E78" s="625"/>
      <c r="F78" s="626" t="s">
        <v>746</v>
      </c>
      <c r="G78" s="599">
        <v>472408</v>
      </c>
      <c r="H78" s="599">
        <v>472300.77370000002</v>
      </c>
      <c r="I78" s="627">
        <f t="shared" si="1"/>
        <v>99.977302183705618</v>
      </c>
      <c r="J78" s="631" t="s">
        <v>2617</v>
      </c>
      <c r="K78" s="634" t="s">
        <v>2629</v>
      </c>
      <c r="L78" s="631" t="s">
        <v>2640</v>
      </c>
      <c r="M78" s="632" t="s">
        <v>2641</v>
      </c>
      <c r="N78" s="614"/>
      <c r="O78" s="614"/>
      <c r="P78" s="614"/>
      <c r="Q78" s="614"/>
      <c r="R78" s="614"/>
    </row>
    <row r="79" spans="1:18" s="615" customFormat="1" ht="12.75" customHeight="1">
      <c r="A79" s="616">
        <v>5</v>
      </c>
      <c r="B79" s="616">
        <v>2</v>
      </c>
      <c r="C79" s="619">
        <v>353</v>
      </c>
      <c r="D79" s="624">
        <v>7</v>
      </c>
      <c r="E79" s="625"/>
      <c r="F79" s="626" t="s">
        <v>747</v>
      </c>
      <c r="G79" s="599">
        <v>257017</v>
      </c>
      <c r="H79" s="599">
        <v>257016.992</v>
      </c>
      <c r="I79" s="627">
        <f t="shared" si="1"/>
        <v>99.999996887365427</v>
      </c>
      <c r="J79" s="631"/>
      <c r="K79" s="631"/>
      <c r="L79" s="631"/>
      <c r="M79" s="632"/>
      <c r="N79" s="614"/>
      <c r="O79" s="614"/>
      <c r="P79" s="614"/>
      <c r="Q79" s="614"/>
      <c r="R79" s="614"/>
    </row>
    <row r="80" spans="1:18" s="615" customFormat="1" ht="12.75" customHeight="1">
      <c r="A80" s="628">
        <v>5</v>
      </c>
      <c r="B80" s="628">
        <v>2</v>
      </c>
      <c r="C80" s="629">
        <v>353</v>
      </c>
      <c r="D80" s="624">
        <v>7</v>
      </c>
      <c r="E80" s="624">
        <v>11</v>
      </c>
      <c r="F80" s="626" t="s">
        <v>663</v>
      </c>
      <c r="G80" s="599">
        <v>36215</v>
      </c>
      <c r="H80" s="599">
        <v>36215</v>
      </c>
      <c r="I80" s="627">
        <f t="shared" si="1"/>
        <v>100</v>
      </c>
      <c r="J80" s="631" t="s">
        <v>2611</v>
      </c>
      <c r="K80" s="634" t="s">
        <v>2629</v>
      </c>
      <c r="L80" s="631" t="s">
        <v>2642</v>
      </c>
      <c r="M80" s="641" t="s">
        <v>2644</v>
      </c>
      <c r="N80" s="614"/>
      <c r="O80" s="614"/>
      <c r="P80" s="614"/>
      <c r="Q80" s="614"/>
      <c r="R80" s="614"/>
    </row>
    <row r="81" spans="1:18" s="615" customFormat="1" ht="12.75" customHeight="1">
      <c r="A81" s="628">
        <v>5</v>
      </c>
      <c r="B81" s="628">
        <v>2</v>
      </c>
      <c r="C81" s="629">
        <v>353</v>
      </c>
      <c r="D81" s="624">
        <v>7</v>
      </c>
      <c r="E81" s="624">
        <v>15</v>
      </c>
      <c r="F81" s="626" t="s">
        <v>1143</v>
      </c>
      <c r="G81" s="599">
        <v>220802</v>
      </c>
      <c r="H81" s="599">
        <v>220801.99202000001</v>
      </c>
      <c r="I81" s="627">
        <f t="shared" si="1"/>
        <v>99.999996385902307</v>
      </c>
      <c r="J81" s="631" t="s">
        <v>2617</v>
      </c>
      <c r="K81" s="634" t="s">
        <v>2629</v>
      </c>
      <c r="L81" s="631" t="s">
        <v>2642</v>
      </c>
      <c r="M81" s="639" t="s">
        <v>2644</v>
      </c>
      <c r="N81" s="614"/>
      <c r="O81" s="614"/>
      <c r="P81" s="614"/>
      <c r="Q81" s="614"/>
      <c r="R81" s="614"/>
    </row>
    <row r="82" spans="1:18" s="615" customFormat="1" ht="51" customHeight="1">
      <c r="A82" s="616">
        <v>5</v>
      </c>
      <c r="B82" s="616">
        <v>2</v>
      </c>
      <c r="C82" s="619">
        <v>353</v>
      </c>
      <c r="D82" s="624">
        <v>12</v>
      </c>
      <c r="E82" s="625"/>
      <c r="F82" s="626" t="s">
        <v>1980</v>
      </c>
      <c r="G82" s="599">
        <v>1468</v>
      </c>
      <c r="H82" s="599">
        <v>1230.8686</v>
      </c>
      <c r="I82" s="627">
        <f t="shared" si="1"/>
        <v>83.84663487738419</v>
      </c>
      <c r="J82" s="631"/>
      <c r="K82" s="631"/>
      <c r="L82" s="631"/>
      <c r="M82" s="632"/>
      <c r="N82" s="614"/>
      <c r="O82" s="614"/>
      <c r="P82" s="614"/>
      <c r="Q82" s="614"/>
      <c r="R82" s="614"/>
    </row>
    <row r="83" spans="1:18" s="640" customFormat="1" ht="12.75" customHeight="1">
      <c r="A83" s="628">
        <v>5</v>
      </c>
      <c r="B83" s="628">
        <v>2</v>
      </c>
      <c r="C83" s="629">
        <v>353</v>
      </c>
      <c r="D83" s="624">
        <v>12</v>
      </c>
      <c r="E83" s="624">
        <v>11</v>
      </c>
      <c r="F83" s="626" t="s">
        <v>663</v>
      </c>
      <c r="G83" s="599">
        <v>1468</v>
      </c>
      <c r="H83" s="599">
        <v>1230.8685800000001</v>
      </c>
      <c r="I83" s="627">
        <f t="shared" si="1"/>
        <v>83.84663351498638</v>
      </c>
      <c r="J83" s="631" t="s">
        <v>2611</v>
      </c>
      <c r="K83" s="634" t="s">
        <v>2629</v>
      </c>
      <c r="L83" s="631" t="s">
        <v>1443</v>
      </c>
      <c r="M83" s="632" t="s">
        <v>2643</v>
      </c>
      <c r="N83" s="614"/>
      <c r="O83" s="614"/>
      <c r="P83" s="614"/>
      <c r="Q83" s="614"/>
      <c r="R83" s="614"/>
    </row>
    <row r="84" spans="1:18" s="633" customFormat="1" ht="25.5" customHeight="1">
      <c r="A84" s="628">
        <v>5</v>
      </c>
      <c r="B84" s="628">
        <v>2</v>
      </c>
      <c r="C84" s="629">
        <v>353</v>
      </c>
      <c r="D84" s="624">
        <v>17</v>
      </c>
      <c r="E84" s="625"/>
      <c r="F84" s="626" t="s">
        <v>748</v>
      </c>
      <c r="G84" s="599">
        <v>1793</v>
      </c>
      <c r="H84" s="599">
        <v>1791.7449999999999</v>
      </c>
      <c r="I84" s="627">
        <f t="shared" si="1"/>
        <v>99.930005577244842</v>
      </c>
      <c r="J84" s="631" t="s">
        <v>2617</v>
      </c>
      <c r="K84" s="634" t="s">
        <v>2629</v>
      </c>
      <c r="L84" s="631" t="s">
        <v>2138</v>
      </c>
      <c r="M84" s="639" t="s">
        <v>2635</v>
      </c>
      <c r="N84" s="614"/>
      <c r="O84" s="614"/>
      <c r="P84" s="614"/>
      <c r="Q84" s="614"/>
      <c r="R84" s="614"/>
    </row>
    <row r="85" spans="1:18" s="614" customFormat="1" ht="25.5" customHeight="1">
      <c r="A85" s="616">
        <v>5</v>
      </c>
      <c r="B85" s="616">
        <v>2</v>
      </c>
      <c r="C85" s="619">
        <v>360</v>
      </c>
      <c r="D85" s="620"/>
      <c r="E85" s="620"/>
      <c r="F85" s="621" t="s">
        <v>647</v>
      </c>
      <c r="G85" s="622">
        <v>10368</v>
      </c>
      <c r="H85" s="622">
        <v>10368</v>
      </c>
      <c r="I85" s="623">
        <f t="shared" si="1"/>
        <v>100</v>
      </c>
      <c r="J85" s="631"/>
      <c r="K85" s="631"/>
      <c r="L85" s="631"/>
      <c r="M85" s="632"/>
    </row>
    <row r="86" spans="1:18" s="614" customFormat="1" ht="25.5" customHeight="1">
      <c r="A86" s="616">
        <v>5</v>
      </c>
      <c r="B86" s="616">
        <v>2</v>
      </c>
      <c r="C86" s="619">
        <v>360</v>
      </c>
      <c r="D86" s="624">
        <v>28</v>
      </c>
      <c r="E86" s="625"/>
      <c r="F86" s="626" t="s">
        <v>1981</v>
      </c>
      <c r="G86" s="599">
        <v>10368</v>
      </c>
      <c r="H86" s="599">
        <v>10368</v>
      </c>
      <c r="I86" s="627">
        <f t="shared" si="1"/>
        <v>100</v>
      </c>
      <c r="J86" s="631"/>
      <c r="K86" s="631"/>
      <c r="L86" s="631"/>
      <c r="M86" s="632"/>
    </row>
    <row r="87" spans="1:18" s="633" customFormat="1" ht="12.75">
      <c r="A87" s="628">
        <v>5</v>
      </c>
      <c r="B87" s="628">
        <v>2</v>
      </c>
      <c r="C87" s="629">
        <v>360</v>
      </c>
      <c r="D87" s="624">
        <v>28</v>
      </c>
      <c r="E87" s="624">
        <v>11</v>
      </c>
      <c r="F87" s="626" t="s">
        <v>663</v>
      </c>
      <c r="G87" s="599">
        <v>10368</v>
      </c>
      <c r="H87" s="599">
        <v>10368</v>
      </c>
      <c r="I87" s="627">
        <f t="shared" si="1"/>
        <v>100</v>
      </c>
      <c r="J87" s="631" t="s">
        <v>2611</v>
      </c>
      <c r="K87" s="634" t="s">
        <v>2629</v>
      </c>
      <c r="L87" s="631" t="s">
        <v>1443</v>
      </c>
      <c r="M87" s="632" t="s">
        <v>2613</v>
      </c>
      <c r="N87" s="614"/>
      <c r="O87" s="614"/>
      <c r="P87" s="614"/>
      <c r="Q87" s="614"/>
      <c r="R87" s="614"/>
    </row>
    <row r="88" spans="1:18" s="614" customFormat="1" ht="12.75" customHeight="1">
      <c r="A88" s="616">
        <v>5</v>
      </c>
      <c r="B88" s="616">
        <v>2</v>
      </c>
      <c r="C88" s="619">
        <v>464</v>
      </c>
      <c r="D88" s="620"/>
      <c r="E88" s="620"/>
      <c r="F88" s="621" t="s">
        <v>625</v>
      </c>
      <c r="G88" s="622">
        <v>9360</v>
      </c>
      <c r="H88" s="622">
        <v>9360</v>
      </c>
      <c r="I88" s="623">
        <f t="shared" si="1"/>
        <v>100</v>
      </c>
      <c r="J88" s="631"/>
      <c r="K88" s="631"/>
      <c r="L88" s="631"/>
      <c r="M88" s="632"/>
    </row>
    <row r="89" spans="1:18" s="614" customFormat="1" ht="25.5" customHeight="1">
      <c r="A89" s="616">
        <v>5</v>
      </c>
      <c r="B89" s="616">
        <v>2</v>
      </c>
      <c r="C89" s="619">
        <v>464</v>
      </c>
      <c r="D89" s="624">
        <v>14</v>
      </c>
      <c r="E89" s="625"/>
      <c r="F89" s="626" t="s">
        <v>1981</v>
      </c>
      <c r="G89" s="599">
        <v>9360</v>
      </c>
      <c r="H89" s="599">
        <v>9360</v>
      </c>
      <c r="I89" s="627">
        <f t="shared" si="1"/>
        <v>100</v>
      </c>
      <c r="J89" s="631"/>
      <c r="K89" s="631"/>
      <c r="L89" s="631"/>
      <c r="M89" s="632"/>
    </row>
    <row r="90" spans="1:18" s="633" customFormat="1" ht="12.75">
      <c r="A90" s="628">
        <v>5</v>
      </c>
      <c r="B90" s="628">
        <v>2</v>
      </c>
      <c r="C90" s="629">
        <v>464</v>
      </c>
      <c r="D90" s="624">
        <v>14</v>
      </c>
      <c r="E90" s="624">
        <v>11</v>
      </c>
      <c r="F90" s="626" t="s">
        <v>663</v>
      </c>
      <c r="G90" s="599">
        <v>9360</v>
      </c>
      <c r="H90" s="599">
        <v>9360</v>
      </c>
      <c r="I90" s="627">
        <f t="shared" si="1"/>
        <v>100</v>
      </c>
      <c r="J90" s="630" t="s">
        <v>2611</v>
      </c>
      <c r="K90" s="634" t="s">
        <v>2629</v>
      </c>
      <c r="L90" s="631" t="s">
        <v>1443</v>
      </c>
      <c r="M90" s="632" t="s">
        <v>2613</v>
      </c>
      <c r="N90" s="614"/>
      <c r="O90" s="614"/>
      <c r="P90" s="614"/>
      <c r="Q90" s="614"/>
      <c r="R90" s="614"/>
    </row>
    <row r="91" spans="1:18" s="615" customFormat="1" ht="25.5" customHeight="1">
      <c r="A91" s="616">
        <v>5</v>
      </c>
      <c r="B91" s="616">
        <v>2</v>
      </c>
      <c r="C91" s="619">
        <v>471</v>
      </c>
      <c r="D91" s="620"/>
      <c r="E91" s="620"/>
      <c r="F91" s="621" t="s">
        <v>628</v>
      </c>
      <c r="G91" s="622">
        <v>128656</v>
      </c>
      <c r="H91" s="622">
        <v>128656</v>
      </c>
      <c r="I91" s="623">
        <f t="shared" si="1"/>
        <v>100</v>
      </c>
      <c r="J91" s="631"/>
      <c r="K91" s="631"/>
      <c r="L91" s="631"/>
      <c r="M91" s="632"/>
      <c r="N91" s="614"/>
      <c r="O91" s="614"/>
      <c r="P91" s="614"/>
      <c r="Q91" s="614"/>
      <c r="R91" s="614"/>
    </row>
    <row r="92" spans="1:18" s="615" customFormat="1" ht="25.5" customHeight="1">
      <c r="A92" s="616">
        <v>5</v>
      </c>
      <c r="B92" s="616">
        <v>2</v>
      </c>
      <c r="C92" s="619">
        <v>471</v>
      </c>
      <c r="D92" s="624">
        <v>24</v>
      </c>
      <c r="E92" s="625"/>
      <c r="F92" s="626" t="s">
        <v>1981</v>
      </c>
      <c r="G92" s="599">
        <v>128656</v>
      </c>
      <c r="H92" s="599">
        <v>128656</v>
      </c>
      <c r="I92" s="627">
        <f t="shared" si="1"/>
        <v>100</v>
      </c>
      <c r="J92" s="631"/>
      <c r="K92" s="631"/>
      <c r="L92" s="631"/>
      <c r="M92" s="632"/>
      <c r="N92" s="614"/>
      <c r="O92" s="614"/>
      <c r="P92" s="614"/>
      <c r="Q92" s="614"/>
      <c r="R92" s="614"/>
    </row>
    <row r="93" spans="1:18" s="640" customFormat="1" ht="12.75">
      <c r="A93" s="628">
        <v>5</v>
      </c>
      <c r="B93" s="628">
        <v>2</v>
      </c>
      <c r="C93" s="629">
        <v>471</v>
      </c>
      <c r="D93" s="624">
        <v>24</v>
      </c>
      <c r="E93" s="624">
        <v>11</v>
      </c>
      <c r="F93" s="626" t="s">
        <v>663</v>
      </c>
      <c r="G93" s="599">
        <v>128656</v>
      </c>
      <c r="H93" s="599">
        <v>128656</v>
      </c>
      <c r="I93" s="627">
        <f t="shared" si="1"/>
        <v>100</v>
      </c>
      <c r="J93" s="631" t="s">
        <v>2611</v>
      </c>
      <c r="K93" s="634" t="s">
        <v>2629</v>
      </c>
      <c r="L93" s="631" t="s">
        <v>1443</v>
      </c>
      <c r="M93" s="632" t="s">
        <v>2613</v>
      </c>
      <c r="N93" s="614"/>
      <c r="O93" s="614"/>
      <c r="P93" s="614"/>
      <c r="Q93" s="614"/>
      <c r="R93" s="614"/>
    </row>
    <row r="94" spans="1:18" s="615" customFormat="1" ht="12.75" customHeight="1">
      <c r="A94" s="616">
        <v>5</v>
      </c>
      <c r="B94" s="616">
        <v>2</v>
      </c>
      <c r="C94" s="619">
        <v>694</v>
      </c>
      <c r="D94" s="620"/>
      <c r="E94" s="620"/>
      <c r="F94" s="621" t="s">
        <v>951</v>
      </c>
      <c r="G94" s="622">
        <v>4073405</v>
      </c>
      <c r="H94" s="622">
        <v>4073298.31</v>
      </c>
      <c r="I94" s="623">
        <f t="shared" si="1"/>
        <v>99.99738081531298</v>
      </c>
      <c r="J94" s="631"/>
      <c r="K94" s="631"/>
      <c r="L94" s="631"/>
      <c r="M94" s="632"/>
      <c r="N94" s="614"/>
      <c r="O94" s="614"/>
      <c r="P94" s="614"/>
      <c r="Q94" s="614"/>
      <c r="R94" s="614"/>
    </row>
    <row r="95" spans="1:18" s="633" customFormat="1" ht="25.5" customHeight="1">
      <c r="A95" s="628">
        <v>5</v>
      </c>
      <c r="B95" s="628">
        <v>2</v>
      </c>
      <c r="C95" s="629">
        <v>694</v>
      </c>
      <c r="D95" s="624">
        <v>3</v>
      </c>
      <c r="E95" s="625"/>
      <c r="F95" s="626" t="s">
        <v>749</v>
      </c>
      <c r="G95" s="599">
        <v>125229</v>
      </c>
      <c r="H95" s="599">
        <v>125229</v>
      </c>
      <c r="I95" s="627">
        <f t="shared" si="1"/>
        <v>100</v>
      </c>
      <c r="J95" s="631" t="s">
        <v>2611</v>
      </c>
      <c r="K95" s="634" t="s">
        <v>2645</v>
      </c>
      <c r="L95" s="642" t="s">
        <v>2634</v>
      </c>
      <c r="M95" s="632" t="s">
        <v>2635</v>
      </c>
      <c r="N95" s="614"/>
      <c r="O95" s="614"/>
      <c r="P95" s="614"/>
      <c r="Q95" s="614"/>
      <c r="R95" s="614"/>
    </row>
    <row r="96" spans="1:18" s="614" customFormat="1" ht="25.5" customHeight="1">
      <c r="A96" s="628">
        <v>5</v>
      </c>
      <c r="B96" s="628">
        <v>2</v>
      </c>
      <c r="C96" s="629">
        <v>694</v>
      </c>
      <c r="D96" s="624">
        <v>4</v>
      </c>
      <c r="E96" s="625"/>
      <c r="F96" s="626" t="s">
        <v>750</v>
      </c>
      <c r="G96" s="599">
        <v>3948176</v>
      </c>
      <c r="H96" s="599">
        <v>3948069.31</v>
      </c>
      <c r="I96" s="627">
        <f t="shared" si="1"/>
        <v>99.997297739513129</v>
      </c>
      <c r="J96" s="631" t="s">
        <v>2611</v>
      </c>
      <c r="K96" s="634" t="s">
        <v>2645</v>
      </c>
      <c r="L96" s="631" t="s">
        <v>1443</v>
      </c>
      <c r="M96" s="632" t="s">
        <v>2646</v>
      </c>
    </row>
    <row r="97" spans="1:18" s="615" customFormat="1" ht="12.75" customHeight="1">
      <c r="A97" s="616">
        <v>5</v>
      </c>
      <c r="B97" s="616">
        <v>3</v>
      </c>
      <c r="C97" s="619">
        <v>694</v>
      </c>
      <c r="D97" s="607"/>
      <c r="E97" s="607"/>
      <c r="F97" s="608" t="s">
        <v>751</v>
      </c>
      <c r="G97" s="609">
        <v>81046193.5</v>
      </c>
      <c r="H97" s="609">
        <v>80937972.206499994</v>
      </c>
      <c r="I97" s="610">
        <f t="shared" si="1"/>
        <v>99.866469615874053</v>
      </c>
      <c r="J97" s="631"/>
      <c r="K97" s="631"/>
      <c r="L97" s="631"/>
      <c r="M97" s="632"/>
      <c r="N97" s="614"/>
      <c r="O97" s="614"/>
      <c r="P97" s="614"/>
      <c r="Q97" s="614"/>
      <c r="R97" s="614"/>
    </row>
    <row r="98" spans="1:18" s="615" customFormat="1" ht="12.75" customHeight="1">
      <c r="A98" s="616">
        <v>5</v>
      </c>
      <c r="B98" s="616">
        <v>3</v>
      </c>
      <c r="C98" s="619">
        <v>253</v>
      </c>
      <c r="D98" s="620"/>
      <c r="E98" s="620"/>
      <c r="F98" s="621" t="s">
        <v>662</v>
      </c>
      <c r="G98" s="622">
        <v>70625390.5</v>
      </c>
      <c r="H98" s="622">
        <v>70528804.752900004</v>
      </c>
      <c r="I98" s="623">
        <f t="shared" si="1"/>
        <v>99.863242176197247</v>
      </c>
      <c r="J98" s="631"/>
      <c r="K98" s="631"/>
      <c r="L98" s="631"/>
      <c r="M98" s="632"/>
      <c r="N98" s="614"/>
      <c r="O98" s="614"/>
      <c r="P98" s="614"/>
      <c r="Q98" s="614"/>
      <c r="R98" s="614"/>
    </row>
    <row r="99" spans="1:18" s="637" customFormat="1" ht="63.75" customHeight="1">
      <c r="A99" s="616">
        <v>5</v>
      </c>
      <c r="B99" s="616">
        <v>3</v>
      </c>
      <c r="C99" s="619">
        <v>253</v>
      </c>
      <c r="D99" s="624">
        <v>9</v>
      </c>
      <c r="E99" s="625"/>
      <c r="F99" s="626" t="s">
        <v>752</v>
      </c>
      <c r="G99" s="599">
        <v>51542212.100000001</v>
      </c>
      <c r="H99" s="599">
        <v>51495041.4947</v>
      </c>
      <c r="I99" s="627">
        <f t="shared" si="1"/>
        <v>99.908481604925143</v>
      </c>
      <c r="J99" s="631"/>
      <c r="K99" s="631"/>
      <c r="L99" s="631"/>
      <c r="M99" s="632"/>
      <c r="N99" s="614"/>
      <c r="O99" s="614"/>
      <c r="P99" s="614"/>
      <c r="Q99" s="614"/>
      <c r="R99" s="614"/>
    </row>
    <row r="100" spans="1:18" s="637" customFormat="1" ht="12.75" customHeight="1">
      <c r="A100" s="616">
        <v>5</v>
      </c>
      <c r="B100" s="616">
        <v>3</v>
      </c>
      <c r="C100" s="619">
        <v>253</v>
      </c>
      <c r="D100" s="624">
        <v>9</v>
      </c>
      <c r="E100" s="624">
        <v>11</v>
      </c>
      <c r="F100" s="626" t="s">
        <v>663</v>
      </c>
      <c r="G100" s="599">
        <v>4830075</v>
      </c>
      <c r="H100" s="599">
        <v>4808736.8795999996</v>
      </c>
      <c r="I100" s="627">
        <f t="shared" si="1"/>
        <v>99.55822382882252</v>
      </c>
      <c r="J100" s="631" t="s">
        <v>2611</v>
      </c>
      <c r="K100" s="634" t="s">
        <v>2629</v>
      </c>
      <c r="L100" s="631"/>
      <c r="M100" s="632"/>
      <c r="N100" s="614"/>
      <c r="O100" s="614"/>
      <c r="P100" s="614"/>
      <c r="Q100" s="614"/>
      <c r="R100" s="614"/>
    </row>
    <row r="101" spans="1:18" s="637" customFormat="1" ht="12.75" customHeight="1">
      <c r="A101" s="616">
        <v>5</v>
      </c>
      <c r="B101" s="616">
        <v>3</v>
      </c>
      <c r="C101" s="619">
        <v>253</v>
      </c>
      <c r="D101" s="624">
        <v>9</v>
      </c>
      <c r="E101" s="624">
        <v>15</v>
      </c>
      <c r="F101" s="626" t="s">
        <v>1143</v>
      </c>
      <c r="G101" s="599">
        <v>46712137.100000001</v>
      </c>
      <c r="H101" s="599">
        <v>46686304.615099996</v>
      </c>
      <c r="I101" s="627">
        <f t="shared" si="1"/>
        <v>99.944698559081758</v>
      </c>
      <c r="J101" s="631" t="s">
        <v>2617</v>
      </c>
      <c r="K101" s="634" t="s">
        <v>2629</v>
      </c>
      <c r="L101" s="631"/>
      <c r="M101" s="632"/>
      <c r="N101" s="614"/>
      <c r="O101" s="614"/>
      <c r="P101" s="614"/>
      <c r="Q101" s="614"/>
      <c r="R101" s="614"/>
    </row>
    <row r="102" spans="1:18" s="615" customFormat="1" ht="25.5" customHeight="1">
      <c r="A102" s="616">
        <v>5</v>
      </c>
      <c r="B102" s="616">
        <v>3</v>
      </c>
      <c r="C102" s="619">
        <v>253</v>
      </c>
      <c r="D102" s="624">
        <v>19</v>
      </c>
      <c r="E102" s="625"/>
      <c r="F102" s="626" t="s">
        <v>753</v>
      </c>
      <c r="G102" s="599">
        <v>1402187</v>
      </c>
      <c r="H102" s="599">
        <v>1396522.9195999999</v>
      </c>
      <c r="I102" s="627">
        <f t="shared" si="1"/>
        <v>99.596053850164054</v>
      </c>
      <c r="J102" s="631"/>
      <c r="K102" s="631"/>
      <c r="L102" s="631"/>
      <c r="M102" s="643"/>
      <c r="N102" s="614"/>
      <c r="O102" s="614"/>
      <c r="P102" s="614"/>
      <c r="Q102" s="614"/>
      <c r="R102" s="614"/>
    </row>
    <row r="103" spans="1:18" s="633" customFormat="1" ht="12.75" customHeight="1">
      <c r="A103" s="628">
        <v>5</v>
      </c>
      <c r="B103" s="628">
        <v>3</v>
      </c>
      <c r="C103" s="629">
        <v>253</v>
      </c>
      <c r="D103" s="624">
        <v>19</v>
      </c>
      <c r="E103" s="624">
        <v>11</v>
      </c>
      <c r="F103" s="626" t="s">
        <v>663</v>
      </c>
      <c r="G103" s="599">
        <v>1390479</v>
      </c>
      <c r="H103" s="599">
        <v>1384815.1285999999</v>
      </c>
      <c r="I103" s="627">
        <f t="shared" si="1"/>
        <v>99.592667605911345</v>
      </c>
      <c r="J103" s="631" t="s">
        <v>2611</v>
      </c>
      <c r="K103" s="634" t="s">
        <v>2629</v>
      </c>
      <c r="L103" s="630" t="s">
        <v>2647</v>
      </c>
      <c r="M103" s="632" t="s">
        <v>2648</v>
      </c>
      <c r="N103" s="614"/>
      <c r="O103" s="599"/>
      <c r="P103" s="614"/>
      <c r="Q103" s="614"/>
      <c r="R103" s="614"/>
    </row>
    <row r="104" spans="1:18" s="633" customFormat="1" ht="12.75" customHeight="1">
      <c r="A104" s="628">
        <v>5</v>
      </c>
      <c r="B104" s="628">
        <v>3</v>
      </c>
      <c r="C104" s="629">
        <v>253</v>
      </c>
      <c r="D104" s="624">
        <v>19</v>
      </c>
      <c r="E104" s="624">
        <v>15</v>
      </c>
      <c r="F104" s="626" t="s">
        <v>1143</v>
      </c>
      <c r="G104" s="599">
        <v>11708</v>
      </c>
      <c r="H104" s="599">
        <v>11707.790999999999</v>
      </c>
      <c r="I104" s="627">
        <f t="shared" si="1"/>
        <v>99.998214895797744</v>
      </c>
      <c r="J104" s="631" t="s">
        <v>2617</v>
      </c>
      <c r="K104" s="634" t="s">
        <v>2629</v>
      </c>
      <c r="L104" s="631" t="s">
        <v>2647</v>
      </c>
      <c r="M104" s="632" t="s">
        <v>2648</v>
      </c>
      <c r="N104" s="614"/>
      <c r="O104" s="614"/>
      <c r="P104" s="614"/>
      <c r="Q104" s="614"/>
      <c r="R104" s="614"/>
    </row>
    <row r="105" spans="1:18" s="615" customFormat="1" ht="25.5" customHeight="1">
      <c r="A105" s="616">
        <v>5</v>
      </c>
      <c r="B105" s="616">
        <v>3</v>
      </c>
      <c r="C105" s="619">
        <v>253</v>
      </c>
      <c r="D105" s="624">
        <v>20</v>
      </c>
      <c r="E105" s="625"/>
      <c r="F105" s="626" t="s">
        <v>754</v>
      </c>
      <c r="G105" s="599">
        <v>3924232</v>
      </c>
      <c r="H105" s="599">
        <v>3904118.9015000002</v>
      </c>
      <c r="I105" s="627">
        <f t="shared" si="1"/>
        <v>99.487464082143973</v>
      </c>
      <c r="J105" s="631"/>
      <c r="K105" s="631"/>
      <c r="L105" s="631"/>
      <c r="M105" s="632"/>
      <c r="N105" s="614"/>
      <c r="O105" s="614"/>
      <c r="P105" s="614"/>
      <c r="Q105" s="614"/>
      <c r="R105" s="614"/>
    </row>
    <row r="106" spans="1:18" s="633" customFormat="1" ht="12.75" customHeight="1">
      <c r="A106" s="628">
        <v>5</v>
      </c>
      <c r="B106" s="628">
        <v>3</v>
      </c>
      <c r="C106" s="629">
        <v>253</v>
      </c>
      <c r="D106" s="624">
        <v>20</v>
      </c>
      <c r="E106" s="624">
        <v>11</v>
      </c>
      <c r="F106" s="626" t="s">
        <v>663</v>
      </c>
      <c r="G106" s="599">
        <v>2776921</v>
      </c>
      <c r="H106" s="599">
        <v>2757145.1069999998</v>
      </c>
      <c r="I106" s="627">
        <f t="shared" si="1"/>
        <v>99.287848195897539</v>
      </c>
      <c r="J106" s="631" t="s">
        <v>2611</v>
      </c>
      <c r="K106" s="634" t="s">
        <v>2629</v>
      </c>
      <c r="L106" s="630" t="s">
        <v>2647</v>
      </c>
      <c r="M106" s="632" t="s">
        <v>2648</v>
      </c>
      <c r="N106" s="614"/>
      <c r="O106" s="614"/>
      <c r="P106" s="614"/>
      <c r="Q106" s="614"/>
      <c r="R106" s="614"/>
    </row>
    <row r="107" spans="1:18" s="633" customFormat="1" ht="12.75" customHeight="1">
      <c r="A107" s="628">
        <v>5</v>
      </c>
      <c r="B107" s="628">
        <v>3</v>
      </c>
      <c r="C107" s="629">
        <v>253</v>
      </c>
      <c r="D107" s="624">
        <v>20</v>
      </c>
      <c r="E107" s="624">
        <v>15</v>
      </c>
      <c r="F107" s="626" t="s">
        <v>1143</v>
      </c>
      <c r="G107" s="599">
        <v>1147311</v>
      </c>
      <c r="H107" s="599">
        <v>1146973.7945000001</v>
      </c>
      <c r="I107" s="627">
        <f t="shared" si="1"/>
        <v>99.970609058921255</v>
      </c>
      <c r="J107" s="631" t="s">
        <v>2617</v>
      </c>
      <c r="K107" s="634" t="s">
        <v>2629</v>
      </c>
      <c r="L107" s="631" t="s">
        <v>2647</v>
      </c>
      <c r="M107" s="632" t="s">
        <v>2648</v>
      </c>
      <c r="N107" s="614"/>
      <c r="O107" s="614"/>
      <c r="P107" s="614"/>
      <c r="Q107" s="614"/>
      <c r="R107" s="614"/>
    </row>
    <row r="108" spans="1:18" s="615" customFormat="1" ht="12.75" customHeight="1">
      <c r="A108" s="616">
        <v>5</v>
      </c>
      <c r="B108" s="616">
        <v>3</v>
      </c>
      <c r="C108" s="619">
        <v>253</v>
      </c>
      <c r="D108" s="624">
        <v>21</v>
      </c>
      <c r="E108" s="625"/>
      <c r="F108" s="626" t="s">
        <v>755</v>
      </c>
      <c r="G108" s="599">
        <v>1544625.4</v>
      </c>
      <c r="H108" s="599">
        <v>1544058.6636999999</v>
      </c>
      <c r="I108" s="627">
        <f t="shared" si="1"/>
        <v>99.963309142786343</v>
      </c>
      <c r="J108" s="631"/>
      <c r="K108" s="631"/>
      <c r="L108" s="631"/>
      <c r="M108" s="632"/>
      <c r="N108" s="614"/>
      <c r="O108" s="614"/>
      <c r="P108" s="614"/>
      <c r="Q108" s="614"/>
      <c r="R108" s="614"/>
    </row>
    <row r="109" spans="1:18" s="633" customFormat="1" ht="12.75" customHeight="1">
      <c r="A109" s="628">
        <v>5</v>
      </c>
      <c r="B109" s="628">
        <v>3</v>
      </c>
      <c r="C109" s="629">
        <v>253</v>
      </c>
      <c r="D109" s="624">
        <v>21</v>
      </c>
      <c r="E109" s="624">
        <v>11</v>
      </c>
      <c r="F109" s="626" t="s">
        <v>663</v>
      </c>
      <c r="G109" s="599">
        <v>1014499</v>
      </c>
      <c r="H109" s="599">
        <v>1013935.4528</v>
      </c>
      <c r="I109" s="627">
        <f t="shared" si="1"/>
        <v>99.944450689453618</v>
      </c>
      <c r="J109" s="631" t="s">
        <v>2611</v>
      </c>
      <c r="K109" s="634" t="s">
        <v>2629</v>
      </c>
      <c r="L109" s="631" t="s">
        <v>2647</v>
      </c>
      <c r="M109" s="632" t="s">
        <v>2648</v>
      </c>
      <c r="N109" s="614"/>
      <c r="O109" s="614"/>
      <c r="P109" s="614"/>
      <c r="Q109" s="614"/>
      <c r="R109" s="614"/>
    </row>
    <row r="110" spans="1:18" s="633" customFormat="1" ht="12.75" customHeight="1">
      <c r="A110" s="628">
        <v>5</v>
      </c>
      <c r="B110" s="628">
        <v>3</v>
      </c>
      <c r="C110" s="629">
        <v>253</v>
      </c>
      <c r="D110" s="624">
        <v>21</v>
      </c>
      <c r="E110" s="624">
        <v>15</v>
      </c>
      <c r="F110" s="626" t="s">
        <v>1143</v>
      </c>
      <c r="G110" s="599">
        <v>530126.4</v>
      </c>
      <c r="H110" s="599">
        <v>530123.21089999995</v>
      </c>
      <c r="I110" s="627">
        <f t="shared" si="1"/>
        <v>99.999398426488455</v>
      </c>
      <c r="J110" s="631" t="s">
        <v>2617</v>
      </c>
      <c r="K110" s="634" t="s">
        <v>2629</v>
      </c>
      <c r="L110" s="631" t="s">
        <v>2647</v>
      </c>
      <c r="M110" s="632" t="s">
        <v>2648</v>
      </c>
      <c r="N110" s="614"/>
      <c r="O110" s="614"/>
      <c r="P110" s="614"/>
      <c r="Q110" s="614"/>
      <c r="R110" s="614"/>
    </row>
    <row r="111" spans="1:18" s="615" customFormat="1" ht="38.25" customHeight="1">
      <c r="A111" s="616">
        <v>5</v>
      </c>
      <c r="B111" s="616">
        <v>3</v>
      </c>
      <c r="C111" s="619">
        <v>253</v>
      </c>
      <c r="D111" s="624">
        <v>22</v>
      </c>
      <c r="E111" s="625"/>
      <c r="F111" s="626" t="s">
        <v>1982</v>
      </c>
      <c r="G111" s="599">
        <v>857311</v>
      </c>
      <c r="H111" s="599">
        <v>855429.14379999996</v>
      </c>
      <c r="I111" s="627">
        <f t="shared" si="1"/>
        <v>99.780493169923162</v>
      </c>
      <c r="J111" s="631"/>
      <c r="K111" s="631"/>
      <c r="L111" s="631"/>
      <c r="M111" s="632"/>
      <c r="N111" s="614"/>
      <c r="O111" s="614"/>
      <c r="P111" s="614"/>
      <c r="Q111" s="614"/>
      <c r="R111" s="614"/>
    </row>
    <row r="112" spans="1:18" s="633" customFormat="1" ht="12.75" customHeight="1">
      <c r="A112" s="628">
        <v>5</v>
      </c>
      <c r="B112" s="628">
        <v>3</v>
      </c>
      <c r="C112" s="629">
        <v>253</v>
      </c>
      <c r="D112" s="624">
        <v>22</v>
      </c>
      <c r="E112" s="624">
        <v>11</v>
      </c>
      <c r="F112" s="626" t="s">
        <v>663</v>
      </c>
      <c r="G112" s="599">
        <v>637922</v>
      </c>
      <c r="H112" s="599">
        <v>637738.55932</v>
      </c>
      <c r="I112" s="627">
        <f t="shared" si="1"/>
        <v>99.971244026699196</v>
      </c>
      <c r="J112" s="631" t="s">
        <v>2611</v>
      </c>
      <c r="K112" s="634" t="s">
        <v>2629</v>
      </c>
      <c r="L112" s="631" t="s">
        <v>2647</v>
      </c>
      <c r="M112" s="632" t="s">
        <v>2648</v>
      </c>
      <c r="N112" s="614"/>
      <c r="O112" s="614"/>
      <c r="P112" s="614"/>
      <c r="Q112" s="614"/>
      <c r="R112" s="614"/>
    </row>
    <row r="113" spans="1:18" s="633" customFormat="1" ht="12.75" customHeight="1">
      <c r="A113" s="628">
        <v>5</v>
      </c>
      <c r="B113" s="628">
        <v>3</v>
      </c>
      <c r="C113" s="629">
        <v>253</v>
      </c>
      <c r="D113" s="624">
        <v>22</v>
      </c>
      <c r="E113" s="624">
        <v>15</v>
      </c>
      <c r="F113" s="626" t="s">
        <v>1143</v>
      </c>
      <c r="G113" s="599">
        <v>219389</v>
      </c>
      <c r="H113" s="599">
        <v>217690.5845</v>
      </c>
      <c r="I113" s="627">
        <f t="shared" si="1"/>
        <v>99.225842909170467</v>
      </c>
      <c r="J113" s="631" t="s">
        <v>2617</v>
      </c>
      <c r="K113" s="634" t="s">
        <v>2629</v>
      </c>
      <c r="L113" s="631" t="s">
        <v>2647</v>
      </c>
      <c r="M113" s="632" t="s">
        <v>2648</v>
      </c>
      <c r="N113" s="614"/>
      <c r="O113" s="614"/>
      <c r="P113" s="614"/>
      <c r="Q113" s="614"/>
      <c r="R113" s="614"/>
    </row>
    <row r="114" spans="1:18" s="615" customFormat="1" ht="25.5" customHeight="1">
      <c r="A114" s="616">
        <v>5</v>
      </c>
      <c r="B114" s="616">
        <v>3</v>
      </c>
      <c r="C114" s="619">
        <v>253</v>
      </c>
      <c r="D114" s="624">
        <v>26</v>
      </c>
      <c r="E114" s="625"/>
      <c r="F114" s="626" t="s">
        <v>1983</v>
      </c>
      <c r="G114" s="599">
        <v>3036865</v>
      </c>
      <c r="H114" s="599">
        <v>3021758.1790999998</v>
      </c>
      <c r="I114" s="627">
        <f t="shared" si="1"/>
        <v>99.502552108835914</v>
      </c>
      <c r="J114" s="631"/>
      <c r="K114" s="631"/>
      <c r="L114" s="631"/>
      <c r="M114" s="632"/>
      <c r="N114" s="614"/>
      <c r="O114" s="614"/>
      <c r="P114" s="614"/>
      <c r="Q114" s="614"/>
      <c r="R114" s="614"/>
    </row>
    <row r="115" spans="1:18" s="633" customFormat="1" ht="12.75" customHeight="1">
      <c r="A115" s="628">
        <v>5</v>
      </c>
      <c r="B115" s="628">
        <v>3</v>
      </c>
      <c r="C115" s="629">
        <v>253</v>
      </c>
      <c r="D115" s="624">
        <v>26</v>
      </c>
      <c r="E115" s="624">
        <v>11</v>
      </c>
      <c r="F115" s="626" t="s">
        <v>663</v>
      </c>
      <c r="G115" s="599">
        <v>3036865</v>
      </c>
      <c r="H115" s="599">
        <v>3021758.1790999998</v>
      </c>
      <c r="I115" s="627">
        <f t="shared" si="1"/>
        <v>99.502552108835914</v>
      </c>
      <c r="J115" s="631" t="s">
        <v>2611</v>
      </c>
      <c r="K115" s="634" t="s">
        <v>2629</v>
      </c>
      <c r="L115" s="630" t="s">
        <v>2649</v>
      </c>
      <c r="M115" s="632" t="s">
        <v>2648</v>
      </c>
      <c r="N115" s="614"/>
      <c r="O115" s="614"/>
      <c r="P115" s="614"/>
      <c r="Q115" s="614"/>
      <c r="R115" s="614"/>
    </row>
    <row r="116" spans="1:18" s="615" customFormat="1" ht="38.25" customHeight="1">
      <c r="A116" s="616">
        <v>5</v>
      </c>
      <c r="B116" s="616">
        <v>3</v>
      </c>
      <c r="C116" s="619">
        <v>253</v>
      </c>
      <c r="D116" s="624">
        <v>27</v>
      </c>
      <c r="E116" s="625"/>
      <c r="F116" s="626" t="s">
        <v>757</v>
      </c>
      <c r="G116" s="599">
        <v>7813728</v>
      </c>
      <c r="H116" s="599">
        <v>7809405.4310999997</v>
      </c>
      <c r="I116" s="627">
        <f t="shared" si="1"/>
        <v>99.944679813528182</v>
      </c>
      <c r="J116" s="631"/>
      <c r="K116" s="631"/>
      <c r="L116" s="631"/>
      <c r="M116" s="632"/>
      <c r="N116" s="614"/>
      <c r="O116" s="614"/>
      <c r="P116" s="614"/>
      <c r="Q116" s="614"/>
      <c r="R116" s="614"/>
    </row>
    <row r="117" spans="1:18" s="640" customFormat="1" ht="12.75" customHeight="1">
      <c r="A117" s="628">
        <v>5</v>
      </c>
      <c r="B117" s="628">
        <v>3</v>
      </c>
      <c r="C117" s="629">
        <v>253</v>
      </c>
      <c r="D117" s="624">
        <v>27</v>
      </c>
      <c r="E117" s="624">
        <v>11</v>
      </c>
      <c r="F117" s="626" t="s">
        <v>663</v>
      </c>
      <c r="G117" s="599">
        <v>5938219</v>
      </c>
      <c r="H117" s="599">
        <v>5937554.8651999999</v>
      </c>
      <c r="I117" s="627">
        <f t="shared" si="1"/>
        <v>99.988815926121958</v>
      </c>
      <c r="J117" s="631" t="s">
        <v>2611</v>
      </c>
      <c r="K117" s="634" t="s">
        <v>2629</v>
      </c>
      <c r="L117" s="631" t="s">
        <v>2650</v>
      </c>
      <c r="M117" s="632" t="s">
        <v>2643</v>
      </c>
      <c r="N117" s="614"/>
      <c r="O117" s="614"/>
      <c r="P117" s="614"/>
      <c r="Q117" s="614"/>
      <c r="R117" s="614"/>
    </row>
    <row r="118" spans="1:18" s="640" customFormat="1" ht="12.75" customHeight="1">
      <c r="A118" s="628">
        <v>5</v>
      </c>
      <c r="B118" s="628">
        <v>3</v>
      </c>
      <c r="C118" s="629">
        <v>253</v>
      </c>
      <c r="D118" s="624">
        <v>27</v>
      </c>
      <c r="E118" s="624">
        <v>15</v>
      </c>
      <c r="F118" s="626" t="s">
        <v>1143</v>
      </c>
      <c r="G118" s="599">
        <v>1875509</v>
      </c>
      <c r="H118" s="599">
        <v>1871850.5659</v>
      </c>
      <c r="I118" s="627">
        <f t="shared" si="1"/>
        <v>99.804936467913507</v>
      </c>
      <c r="J118" s="631" t="s">
        <v>2617</v>
      </c>
      <c r="K118" s="634" t="s">
        <v>2629</v>
      </c>
      <c r="L118" s="631" t="s">
        <v>2650</v>
      </c>
      <c r="M118" s="632" t="s">
        <v>2643</v>
      </c>
      <c r="N118" s="614"/>
      <c r="O118" s="614"/>
      <c r="P118" s="614"/>
      <c r="Q118" s="614"/>
      <c r="R118" s="614"/>
    </row>
    <row r="119" spans="1:18" s="615" customFormat="1" ht="25.5" customHeight="1">
      <c r="A119" s="616">
        <v>5</v>
      </c>
      <c r="B119" s="616">
        <v>3</v>
      </c>
      <c r="C119" s="619">
        <v>253</v>
      </c>
      <c r="D119" s="624">
        <v>36</v>
      </c>
      <c r="E119" s="625"/>
      <c r="F119" s="626" t="s">
        <v>758</v>
      </c>
      <c r="G119" s="599">
        <v>504230</v>
      </c>
      <c r="H119" s="599">
        <v>502470.01949999999</v>
      </c>
      <c r="I119" s="627">
        <f t="shared" si="1"/>
        <v>99.650956805426091</v>
      </c>
      <c r="J119" s="631"/>
      <c r="K119" s="631"/>
      <c r="L119" s="631"/>
      <c r="M119" s="632"/>
      <c r="N119" s="614"/>
      <c r="O119" s="614"/>
      <c r="P119" s="614"/>
      <c r="Q119" s="614"/>
      <c r="R119" s="614"/>
    </row>
    <row r="120" spans="1:18" s="633" customFormat="1" ht="12.75" customHeight="1">
      <c r="A120" s="628">
        <v>5</v>
      </c>
      <c r="B120" s="628">
        <v>3</v>
      </c>
      <c r="C120" s="629">
        <v>253</v>
      </c>
      <c r="D120" s="624">
        <v>36</v>
      </c>
      <c r="E120" s="624">
        <v>11</v>
      </c>
      <c r="F120" s="626" t="s">
        <v>663</v>
      </c>
      <c r="G120" s="599">
        <v>504136</v>
      </c>
      <c r="H120" s="599">
        <v>502376.01949999999</v>
      </c>
      <c r="I120" s="627">
        <f t="shared" si="1"/>
        <v>99.650891723661871</v>
      </c>
      <c r="J120" s="631" t="s">
        <v>2611</v>
      </c>
      <c r="K120" s="634" t="s">
        <v>2629</v>
      </c>
      <c r="L120" s="631" t="s">
        <v>2649</v>
      </c>
      <c r="M120" s="632" t="s">
        <v>2648</v>
      </c>
      <c r="N120" s="614"/>
      <c r="O120" s="614"/>
      <c r="P120" s="614"/>
      <c r="Q120" s="614"/>
      <c r="R120" s="614"/>
    </row>
    <row r="121" spans="1:18" s="633" customFormat="1" ht="12.75" customHeight="1">
      <c r="A121" s="628">
        <v>5</v>
      </c>
      <c r="B121" s="628">
        <v>3</v>
      </c>
      <c r="C121" s="629">
        <v>253</v>
      </c>
      <c r="D121" s="624">
        <v>36</v>
      </c>
      <c r="E121" s="624">
        <v>15</v>
      </c>
      <c r="F121" s="626" t="s">
        <v>1143</v>
      </c>
      <c r="G121" s="599">
        <v>94</v>
      </c>
      <c r="H121" s="599">
        <v>94</v>
      </c>
      <c r="I121" s="627">
        <f t="shared" si="1"/>
        <v>100</v>
      </c>
      <c r="J121" s="631" t="s">
        <v>2617</v>
      </c>
      <c r="K121" s="634" t="s">
        <v>2629</v>
      </c>
      <c r="L121" s="631" t="s">
        <v>2649</v>
      </c>
      <c r="M121" s="632" t="s">
        <v>2648</v>
      </c>
      <c r="N121" s="614"/>
      <c r="O121" s="599"/>
      <c r="P121" s="614"/>
      <c r="Q121" s="614"/>
      <c r="R121" s="614"/>
    </row>
    <row r="122" spans="1:18" s="615" customFormat="1" ht="25.5" customHeight="1">
      <c r="A122" s="616">
        <v>5</v>
      </c>
      <c r="B122" s="616">
        <v>3</v>
      </c>
      <c r="C122" s="619">
        <v>353</v>
      </c>
      <c r="D122" s="620"/>
      <c r="E122" s="620"/>
      <c r="F122" s="621" t="s">
        <v>667</v>
      </c>
      <c r="G122" s="622">
        <v>10420803</v>
      </c>
      <c r="H122" s="622">
        <v>10409167.453600001</v>
      </c>
      <c r="I122" s="623">
        <f t="shared" si="1"/>
        <v>99.888343092178218</v>
      </c>
      <c r="J122" s="631"/>
      <c r="K122" s="631"/>
      <c r="L122" s="631"/>
      <c r="M122" s="632"/>
      <c r="N122" s="614"/>
      <c r="O122" s="614"/>
      <c r="P122" s="614"/>
      <c r="Q122" s="614"/>
      <c r="R122" s="614"/>
    </row>
    <row r="123" spans="1:18" s="637" customFormat="1" ht="63.75" customHeight="1">
      <c r="A123" s="616">
        <v>5</v>
      </c>
      <c r="B123" s="616">
        <v>3</v>
      </c>
      <c r="C123" s="619">
        <v>353</v>
      </c>
      <c r="D123" s="624">
        <v>9</v>
      </c>
      <c r="E123" s="625"/>
      <c r="F123" s="626" t="s">
        <v>752</v>
      </c>
      <c r="G123" s="599">
        <v>7793774</v>
      </c>
      <c r="H123" s="599">
        <v>7793752.0469000004</v>
      </c>
      <c r="I123" s="627">
        <f t="shared" si="1"/>
        <v>99.999718325165716</v>
      </c>
      <c r="J123" s="631"/>
      <c r="K123" s="631"/>
      <c r="L123" s="631"/>
      <c r="M123" s="632"/>
      <c r="N123" s="614"/>
      <c r="O123" s="614"/>
      <c r="P123" s="614"/>
      <c r="Q123" s="614"/>
      <c r="R123" s="614"/>
    </row>
    <row r="124" spans="1:18" s="615" customFormat="1" ht="12.75" customHeight="1">
      <c r="A124" s="628">
        <v>5</v>
      </c>
      <c r="B124" s="628">
        <v>3</v>
      </c>
      <c r="C124" s="629">
        <v>353</v>
      </c>
      <c r="D124" s="624">
        <v>9</v>
      </c>
      <c r="E124" s="624">
        <v>11</v>
      </c>
      <c r="F124" s="626" t="s">
        <v>663</v>
      </c>
      <c r="G124" s="599">
        <v>1213013</v>
      </c>
      <c r="H124" s="599">
        <v>1212993.3306</v>
      </c>
      <c r="I124" s="627">
        <f t="shared" si="1"/>
        <v>99.998378467501993</v>
      </c>
      <c r="J124" s="631" t="s">
        <v>2611</v>
      </c>
      <c r="K124" s="631" t="s">
        <v>2629</v>
      </c>
      <c r="L124" s="631" t="s">
        <v>2651</v>
      </c>
      <c r="M124" s="631" t="s">
        <v>2651</v>
      </c>
      <c r="N124" s="614"/>
      <c r="O124" s="614"/>
      <c r="P124" s="614"/>
      <c r="Q124" s="614"/>
      <c r="R124" s="614"/>
    </row>
    <row r="125" spans="1:18" s="615" customFormat="1" ht="12.75" customHeight="1">
      <c r="A125" s="628">
        <v>5</v>
      </c>
      <c r="B125" s="628">
        <v>3</v>
      </c>
      <c r="C125" s="629">
        <v>353</v>
      </c>
      <c r="D125" s="624">
        <v>9</v>
      </c>
      <c r="E125" s="624">
        <v>15</v>
      </c>
      <c r="F125" s="626" t="s">
        <v>1143</v>
      </c>
      <c r="G125" s="599">
        <v>6580761</v>
      </c>
      <c r="H125" s="599">
        <v>6580758.7163199997</v>
      </c>
      <c r="I125" s="627">
        <f t="shared" si="1"/>
        <v>99.999965297630467</v>
      </c>
      <c r="J125" s="631" t="s">
        <v>2617</v>
      </c>
      <c r="K125" s="631" t="s">
        <v>2629</v>
      </c>
      <c r="L125" s="631" t="s">
        <v>2651</v>
      </c>
      <c r="M125" s="631" t="s">
        <v>2651</v>
      </c>
      <c r="N125" s="614"/>
      <c r="O125" s="614"/>
      <c r="P125" s="614"/>
      <c r="Q125" s="614"/>
      <c r="R125" s="614"/>
    </row>
    <row r="126" spans="1:18" s="615" customFormat="1" ht="25.5" customHeight="1">
      <c r="A126" s="616">
        <v>5</v>
      </c>
      <c r="B126" s="616">
        <v>3</v>
      </c>
      <c r="C126" s="619">
        <v>353</v>
      </c>
      <c r="D126" s="624">
        <v>19</v>
      </c>
      <c r="E126" s="625"/>
      <c r="F126" s="626" t="s">
        <v>753</v>
      </c>
      <c r="G126" s="599">
        <v>105670</v>
      </c>
      <c r="H126" s="599">
        <v>105482.5854</v>
      </c>
      <c r="I126" s="627">
        <f t="shared" si="1"/>
        <v>99.822641620138171</v>
      </c>
      <c r="J126" s="631"/>
      <c r="K126" s="631"/>
      <c r="L126" s="631"/>
      <c r="M126" s="632"/>
      <c r="N126" s="614"/>
      <c r="O126" s="614"/>
      <c r="P126" s="614"/>
      <c r="Q126" s="614"/>
      <c r="R126" s="614"/>
    </row>
    <row r="127" spans="1:18" s="633" customFormat="1" ht="12.75" customHeight="1">
      <c r="A127" s="628">
        <v>5</v>
      </c>
      <c r="B127" s="628">
        <v>3</v>
      </c>
      <c r="C127" s="629">
        <v>353</v>
      </c>
      <c r="D127" s="624">
        <v>19</v>
      </c>
      <c r="E127" s="624">
        <v>11</v>
      </c>
      <c r="F127" s="626" t="s">
        <v>663</v>
      </c>
      <c r="G127" s="599">
        <v>105670</v>
      </c>
      <c r="H127" s="599">
        <v>105482.5854</v>
      </c>
      <c r="I127" s="627">
        <f t="shared" si="1"/>
        <v>99.822641620138171</v>
      </c>
      <c r="J127" s="631" t="s">
        <v>2611</v>
      </c>
      <c r="K127" s="631" t="s">
        <v>2629</v>
      </c>
      <c r="L127" s="631" t="s">
        <v>2647</v>
      </c>
      <c r="M127" s="632" t="s">
        <v>2648</v>
      </c>
      <c r="N127" s="614"/>
      <c r="O127" s="614"/>
      <c r="P127" s="614"/>
      <c r="Q127" s="614"/>
      <c r="R127" s="614"/>
    </row>
    <row r="128" spans="1:18" s="615" customFormat="1" ht="25.5" customHeight="1">
      <c r="A128" s="616">
        <v>5</v>
      </c>
      <c r="B128" s="616">
        <v>3</v>
      </c>
      <c r="C128" s="619">
        <v>353</v>
      </c>
      <c r="D128" s="624">
        <v>20</v>
      </c>
      <c r="E128" s="625"/>
      <c r="F128" s="626" t="s">
        <v>754</v>
      </c>
      <c r="G128" s="599">
        <v>555982</v>
      </c>
      <c r="H128" s="599">
        <v>554273.902</v>
      </c>
      <c r="I128" s="627">
        <f t="shared" si="1"/>
        <v>99.692778183466373</v>
      </c>
      <c r="J128" s="631"/>
      <c r="K128" s="631"/>
      <c r="L128" s="631"/>
      <c r="M128" s="632"/>
      <c r="N128" s="614"/>
      <c r="O128" s="614"/>
      <c r="P128" s="614"/>
      <c r="Q128" s="614"/>
      <c r="R128" s="614"/>
    </row>
    <row r="129" spans="1:18" s="633" customFormat="1" ht="12.75" customHeight="1">
      <c r="A129" s="628">
        <v>5</v>
      </c>
      <c r="B129" s="628">
        <v>3</v>
      </c>
      <c r="C129" s="629">
        <v>353</v>
      </c>
      <c r="D129" s="624">
        <v>20</v>
      </c>
      <c r="E129" s="624">
        <v>11</v>
      </c>
      <c r="F129" s="626" t="s">
        <v>663</v>
      </c>
      <c r="G129" s="599">
        <v>555982</v>
      </c>
      <c r="H129" s="599">
        <v>554273.90200999996</v>
      </c>
      <c r="I129" s="627">
        <f t="shared" si="1"/>
        <v>99.692778185264984</v>
      </c>
      <c r="J129" s="631" t="s">
        <v>2611</v>
      </c>
      <c r="K129" s="631" t="s">
        <v>2618</v>
      </c>
      <c r="L129" s="631" t="s">
        <v>2647</v>
      </c>
      <c r="M129" s="632" t="s">
        <v>2648</v>
      </c>
      <c r="N129" s="614"/>
      <c r="O129" s="614"/>
      <c r="P129" s="614"/>
      <c r="Q129" s="614"/>
      <c r="R129" s="614"/>
    </row>
    <row r="130" spans="1:18" s="615" customFormat="1" ht="12.75" customHeight="1">
      <c r="A130" s="616">
        <v>5</v>
      </c>
      <c r="B130" s="616">
        <v>3</v>
      </c>
      <c r="C130" s="619">
        <v>353</v>
      </c>
      <c r="D130" s="624">
        <v>21</v>
      </c>
      <c r="E130" s="625"/>
      <c r="F130" s="626" t="s">
        <v>755</v>
      </c>
      <c r="G130" s="599">
        <v>99417</v>
      </c>
      <c r="H130" s="599">
        <v>99416.209099999993</v>
      </c>
      <c r="I130" s="627">
        <f t="shared" si="1"/>
        <v>99.999204462013537</v>
      </c>
      <c r="J130" s="631"/>
      <c r="K130" s="631"/>
      <c r="L130" s="631"/>
      <c r="M130" s="632"/>
      <c r="N130" s="614"/>
      <c r="O130" s="614"/>
      <c r="P130" s="614"/>
      <c r="Q130" s="614"/>
      <c r="R130" s="614"/>
    </row>
    <row r="131" spans="1:18" s="633" customFormat="1" ht="12.75" customHeight="1">
      <c r="A131" s="628">
        <v>5</v>
      </c>
      <c r="B131" s="628">
        <v>3</v>
      </c>
      <c r="C131" s="629">
        <v>353</v>
      </c>
      <c r="D131" s="624">
        <v>21</v>
      </c>
      <c r="E131" s="624">
        <v>11</v>
      </c>
      <c r="F131" s="626" t="s">
        <v>663</v>
      </c>
      <c r="G131" s="599">
        <v>99417</v>
      </c>
      <c r="H131" s="599">
        <v>99416.209109999996</v>
      </c>
      <c r="I131" s="627">
        <f t="shared" si="1"/>
        <v>99.999204472072179</v>
      </c>
      <c r="J131" s="631" t="s">
        <v>2611</v>
      </c>
      <c r="K131" s="631" t="s">
        <v>2618</v>
      </c>
      <c r="L131" s="631" t="s">
        <v>2647</v>
      </c>
      <c r="M131" s="632" t="s">
        <v>2648</v>
      </c>
      <c r="N131" s="614"/>
      <c r="O131" s="614"/>
      <c r="P131" s="614"/>
      <c r="Q131" s="614"/>
      <c r="R131" s="614"/>
    </row>
    <row r="132" spans="1:18" s="615" customFormat="1" ht="38.25" customHeight="1">
      <c r="A132" s="616">
        <v>5</v>
      </c>
      <c r="B132" s="616">
        <v>3</v>
      </c>
      <c r="C132" s="619">
        <v>353</v>
      </c>
      <c r="D132" s="624">
        <v>22</v>
      </c>
      <c r="E132" s="625"/>
      <c r="F132" s="626" t="s">
        <v>1982</v>
      </c>
      <c r="G132" s="599">
        <v>328580</v>
      </c>
      <c r="H132" s="599">
        <v>319188.78080000001</v>
      </c>
      <c r="I132" s="627">
        <f t="shared" si="1"/>
        <v>97.141877411893603</v>
      </c>
      <c r="J132" s="631"/>
      <c r="K132" s="631"/>
      <c r="L132" s="631"/>
      <c r="M132" s="632"/>
      <c r="N132" s="614"/>
      <c r="O132" s="614"/>
      <c r="P132" s="614"/>
      <c r="Q132" s="614"/>
      <c r="R132" s="614"/>
    </row>
    <row r="133" spans="1:18" s="633" customFormat="1" ht="12.75" customHeight="1">
      <c r="A133" s="628">
        <v>5</v>
      </c>
      <c r="B133" s="628">
        <v>3</v>
      </c>
      <c r="C133" s="629">
        <v>353</v>
      </c>
      <c r="D133" s="624">
        <v>22</v>
      </c>
      <c r="E133" s="624">
        <v>11</v>
      </c>
      <c r="F133" s="626" t="s">
        <v>663</v>
      </c>
      <c r="G133" s="599">
        <v>192825</v>
      </c>
      <c r="H133" s="599">
        <v>192823.86682</v>
      </c>
      <c r="I133" s="627">
        <f t="shared" si="1"/>
        <v>99.999412327239725</v>
      </c>
      <c r="J133" s="631" t="s">
        <v>2611</v>
      </c>
      <c r="K133" s="631" t="s">
        <v>2618</v>
      </c>
      <c r="L133" s="631" t="s">
        <v>2647</v>
      </c>
      <c r="M133" s="632" t="s">
        <v>2648</v>
      </c>
      <c r="N133" s="614"/>
      <c r="O133" s="614"/>
      <c r="P133" s="614"/>
      <c r="Q133" s="614"/>
      <c r="R133" s="614"/>
    </row>
    <row r="134" spans="1:18" s="633" customFormat="1" ht="12.75" customHeight="1">
      <c r="A134" s="628">
        <v>5</v>
      </c>
      <c r="B134" s="628">
        <v>3</v>
      </c>
      <c r="C134" s="629">
        <v>353</v>
      </c>
      <c r="D134" s="624">
        <v>22</v>
      </c>
      <c r="E134" s="624">
        <v>15</v>
      </c>
      <c r="F134" s="626" t="s">
        <v>1143</v>
      </c>
      <c r="G134" s="599">
        <v>135755</v>
      </c>
      <c r="H134" s="599">
        <v>126364.91396000001</v>
      </c>
      <c r="I134" s="627">
        <f t="shared" si="1"/>
        <v>93.083064314389901</v>
      </c>
      <c r="J134" s="631" t="s">
        <v>2617</v>
      </c>
      <c r="K134" s="631" t="s">
        <v>2618</v>
      </c>
      <c r="L134" s="631" t="s">
        <v>2647</v>
      </c>
      <c r="M134" s="632" t="s">
        <v>2648</v>
      </c>
      <c r="N134" s="614"/>
      <c r="O134" s="614"/>
      <c r="P134" s="614"/>
      <c r="Q134" s="614"/>
      <c r="R134" s="614"/>
    </row>
    <row r="135" spans="1:18" s="615" customFormat="1" ht="25.5" customHeight="1">
      <c r="A135" s="616">
        <v>5</v>
      </c>
      <c r="B135" s="616">
        <v>3</v>
      </c>
      <c r="C135" s="619">
        <v>353</v>
      </c>
      <c r="D135" s="624">
        <v>26</v>
      </c>
      <c r="E135" s="625"/>
      <c r="F135" s="626" t="s">
        <v>756</v>
      </c>
      <c r="G135" s="599">
        <v>449210</v>
      </c>
      <c r="H135" s="599">
        <v>449209.0282</v>
      </c>
      <c r="I135" s="627">
        <f t="shared" si="1"/>
        <v>99.999783664655723</v>
      </c>
      <c r="J135" s="631"/>
      <c r="K135" s="631"/>
      <c r="L135" s="631"/>
      <c r="M135" s="632"/>
      <c r="N135" s="614"/>
      <c r="O135" s="614"/>
      <c r="P135" s="614"/>
      <c r="Q135" s="614"/>
      <c r="R135" s="614"/>
    </row>
    <row r="136" spans="1:18" s="633" customFormat="1" ht="12.75" customHeight="1">
      <c r="A136" s="628">
        <v>5</v>
      </c>
      <c r="B136" s="628">
        <v>3</v>
      </c>
      <c r="C136" s="629">
        <v>353</v>
      </c>
      <c r="D136" s="624">
        <v>26</v>
      </c>
      <c r="E136" s="624">
        <v>11</v>
      </c>
      <c r="F136" s="626" t="s">
        <v>663</v>
      </c>
      <c r="G136" s="599">
        <v>449210</v>
      </c>
      <c r="H136" s="599">
        <v>449209.02815999999</v>
      </c>
      <c r="I136" s="627">
        <f t="shared" ref="I136:I199" si="2">IF(G136=0,0,H136/G136*100)</f>
        <v>99.999783655751202</v>
      </c>
      <c r="J136" s="631" t="s">
        <v>2611</v>
      </c>
      <c r="K136" s="631" t="s">
        <v>2618</v>
      </c>
      <c r="L136" s="631" t="s">
        <v>2647</v>
      </c>
      <c r="M136" s="632" t="s">
        <v>2648</v>
      </c>
      <c r="N136" s="614"/>
      <c r="O136" s="614"/>
      <c r="P136" s="614"/>
      <c r="Q136" s="614"/>
      <c r="R136" s="614"/>
    </row>
    <row r="137" spans="1:18" s="615" customFormat="1" ht="38.25" customHeight="1">
      <c r="A137" s="616">
        <v>5</v>
      </c>
      <c r="B137" s="616">
        <v>3</v>
      </c>
      <c r="C137" s="619">
        <v>353</v>
      </c>
      <c r="D137" s="624">
        <v>27</v>
      </c>
      <c r="E137" s="625"/>
      <c r="F137" s="626" t="s">
        <v>757</v>
      </c>
      <c r="G137" s="599">
        <v>730086</v>
      </c>
      <c r="H137" s="599">
        <v>729761.90130000003</v>
      </c>
      <c r="I137" s="627">
        <f t="shared" si="2"/>
        <v>99.955608147533297</v>
      </c>
      <c r="J137" s="631"/>
      <c r="K137" s="631"/>
      <c r="L137" s="631"/>
      <c r="M137" s="632"/>
      <c r="N137" s="614"/>
      <c r="O137" s="614"/>
      <c r="P137" s="614"/>
      <c r="Q137" s="614"/>
      <c r="R137" s="614"/>
    </row>
    <row r="138" spans="1:18" s="633" customFormat="1" ht="12.75" customHeight="1">
      <c r="A138" s="628">
        <v>5</v>
      </c>
      <c r="B138" s="628">
        <v>3</v>
      </c>
      <c r="C138" s="629">
        <v>353</v>
      </c>
      <c r="D138" s="624">
        <v>27</v>
      </c>
      <c r="E138" s="624">
        <v>11</v>
      </c>
      <c r="F138" s="626" t="s">
        <v>663</v>
      </c>
      <c r="G138" s="599">
        <v>545995</v>
      </c>
      <c r="H138" s="599">
        <v>545673.62269999995</v>
      </c>
      <c r="I138" s="627">
        <f t="shared" si="2"/>
        <v>99.941139149625897</v>
      </c>
      <c r="J138" s="631" t="s">
        <v>2611</v>
      </c>
      <c r="K138" s="631" t="s">
        <v>2618</v>
      </c>
      <c r="L138" s="631" t="s">
        <v>2647</v>
      </c>
      <c r="M138" s="632" t="s">
        <v>2648</v>
      </c>
      <c r="N138" s="614"/>
      <c r="O138" s="614"/>
      <c r="P138" s="614"/>
      <c r="Q138" s="614"/>
      <c r="R138" s="614"/>
    </row>
    <row r="139" spans="1:18" s="633" customFormat="1" ht="12.75" customHeight="1">
      <c r="A139" s="628">
        <v>5</v>
      </c>
      <c r="B139" s="628">
        <v>3</v>
      </c>
      <c r="C139" s="629">
        <v>353</v>
      </c>
      <c r="D139" s="624">
        <v>27</v>
      </c>
      <c r="E139" s="624">
        <v>15</v>
      </c>
      <c r="F139" s="626" t="s">
        <v>1143</v>
      </c>
      <c r="G139" s="599">
        <v>184091</v>
      </c>
      <c r="H139" s="599">
        <v>184088.27856000001</v>
      </c>
      <c r="I139" s="627">
        <f t="shared" si="2"/>
        <v>99.998521687643617</v>
      </c>
      <c r="J139" s="631" t="s">
        <v>2617</v>
      </c>
      <c r="K139" s="631" t="s">
        <v>2618</v>
      </c>
      <c r="L139" s="631" t="s">
        <v>2647</v>
      </c>
      <c r="M139" s="632" t="s">
        <v>2648</v>
      </c>
      <c r="N139" s="614"/>
      <c r="O139" s="614"/>
      <c r="P139" s="614"/>
      <c r="Q139" s="614"/>
      <c r="R139" s="614"/>
    </row>
    <row r="140" spans="1:18" s="615" customFormat="1" ht="25.5" customHeight="1">
      <c r="A140" s="616">
        <v>5</v>
      </c>
      <c r="B140" s="616">
        <v>3</v>
      </c>
      <c r="C140" s="619">
        <v>353</v>
      </c>
      <c r="D140" s="624">
        <v>36</v>
      </c>
      <c r="E140" s="625"/>
      <c r="F140" s="626" t="s">
        <v>758</v>
      </c>
      <c r="G140" s="599">
        <v>358084</v>
      </c>
      <c r="H140" s="599">
        <v>358083</v>
      </c>
      <c r="I140" s="627">
        <f t="shared" si="2"/>
        <v>99.999720735916711</v>
      </c>
      <c r="J140" s="631"/>
      <c r="K140" s="631"/>
      <c r="L140" s="631"/>
      <c r="M140" s="632"/>
      <c r="N140" s="614"/>
      <c r="O140" s="614"/>
      <c r="P140" s="614"/>
      <c r="Q140" s="614"/>
      <c r="R140" s="614"/>
    </row>
    <row r="141" spans="1:18" s="633" customFormat="1" ht="12.75" customHeight="1">
      <c r="A141" s="628">
        <v>5</v>
      </c>
      <c r="B141" s="628">
        <v>3</v>
      </c>
      <c r="C141" s="629">
        <v>353</v>
      </c>
      <c r="D141" s="624">
        <v>36</v>
      </c>
      <c r="E141" s="624">
        <v>11</v>
      </c>
      <c r="F141" s="626" t="s">
        <v>663</v>
      </c>
      <c r="G141" s="599">
        <v>358084</v>
      </c>
      <c r="H141" s="599">
        <v>358083</v>
      </c>
      <c r="I141" s="627">
        <f t="shared" si="2"/>
        <v>99.999720735916711</v>
      </c>
      <c r="J141" s="631" t="s">
        <v>2611</v>
      </c>
      <c r="K141" s="631" t="s">
        <v>2618</v>
      </c>
      <c r="L141" s="631" t="s">
        <v>2647</v>
      </c>
      <c r="M141" s="632" t="s">
        <v>2648</v>
      </c>
      <c r="N141" s="614"/>
      <c r="O141" s="614"/>
      <c r="P141" s="614"/>
      <c r="Q141" s="614"/>
      <c r="R141" s="614"/>
    </row>
    <row r="142" spans="1:18" s="615" customFormat="1" ht="12.75" customHeight="1">
      <c r="A142" s="616">
        <v>5</v>
      </c>
      <c r="B142" s="616">
        <v>4</v>
      </c>
      <c r="C142" s="619"/>
      <c r="D142" s="607"/>
      <c r="E142" s="607"/>
      <c r="F142" s="608" t="s">
        <v>759</v>
      </c>
      <c r="G142" s="609">
        <v>140962576.69999999</v>
      </c>
      <c r="H142" s="609">
        <v>140564703.44170001</v>
      </c>
      <c r="I142" s="610">
        <f t="shared" si="2"/>
        <v>99.717745470028731</v>
      </c>
      <c r="J142" s="631"/>
      <c r="K142" s="631"/>
      <c r="L142" s="631"/>
      <c r="M142" s="632"/>
      <c r="N142" s="614"/>
      <c r="O142" s="614"/>
      <c r="P142" s="614"/>
      <c r="Q142" s="614"/>
      <c r="R142" s="614"/>
    </row>
    <row r="143" spans="1:18" s="615" customFormat="1" ht="12.75" customHeight="1">
      <c r="A143" s="616">
        <v>5</v>
      </c>
      <c r="B143" s="616">
        <v>4</v>
      </c>
      <c r="C143" s="619">
        <v>253</v>
      </c>
      <c r="D143" s="620"/>
      <c r="E143" s="620"/>
      <c r="F143" s="621" t="s">
        <v>662</v>
      </c>
      <c r="G143" s="622">
        <v>123077005.7</v>
      </c>
      <c r="H143" s="622">
        <v>122701422.0333</v>
      </c>
      <c r="I143" s="623">
        <f t="shared" si="2"/>
        <v>99.694838475664994</v>
      </c>
      <c r="J143" s="631"/>
      <c r="K143" s="631"/>
      <c r="L143" s="631"/>
      <c r="M143" s="632"/>
      <c r="N143" s="614"/>
      <c r="O143" s="614"/>
      <c r="P143" s="614"/>
      <c r="Q143" s="614"/>
      <c r="R143" s="614"/>
    </row>
    <row r="144" spans="1:18" s="615" customFormat="1" ht="38.25" customHeight="1">
      <c r="A144" s="616">
        <v>5</v>
      </c>
      <c r="B144" s="616">
        <v>4</v>
      </c>
      <c r="C144" s="619">
        <v>253</v>
      </c>
      <c r="D144" s="624">
        <v>10</v>
      </c>
      <c r="E144" s="625"/>
      <c r="F144" s="626" t="s">
        <v>760</v>
      </c>
      <c r="G144" s="599">
        <v>108080760.7</v>
      </c>
      <c r="H144" s="599">
        <v>107790324.875</v>
      </c>
      <c r="I144" s="627">
        <f t="shared" si="2"/>
        <v>99.731278885234559</v>
      </c>
      <c r="J144" s="631"/>
      <c r="K144" s="631"/>
      <c r="L144" s="631"/>
      <c r="M144" s="632"/>
      <c r="N144" s="614"/>
      <c r="O144" s="614"/>
      <c r="P144" s="614"/>
      <c r="Q144" s="614"/>
      <c r="R144" s="614"/>
    </row>
    <row r="145" spans="1:18" s="615" customFormat="1" ht="12.75" customHeight="1">
      <c r="A145" s="628">
        <v>5</v>
      </c>
      <c r="B145" s="628">
        <v>4</v>
      </c>
      <c r="C145" s="629">
        <v>253</v>
      </c>
      <c r="D145" s="624">
        <v>10</v>
      </c>
      <c r="E145" s="624">
        <v>11</v>
      </c>
      <c r="F145" s="626" t="s">
        <v>663</v>
      </c>
      <c r="G145" s="599">
        <v>14682639</v>
      </c>
      <c r="H145" s="599">
        <v>14414378.1843</v>
      </c>
      <c r="I145" s="627">
        <f t="shared" si="2"/>
        <v>98.17293869514873</v>
      </c>
      <c r="J145" s="631" t="s">
        <v>2611</v>
      </c>
      <c r="K145" s="634" t="s">
        <v>2629</v>
      </c>
      <c r="L145" s="644" t="s">
        <v>2652</v>
      </c>
      <c r="M145" s="632" t="s">
        <v>2653</v>
      </c>
      <c r="N145" s="614"/>
      <c r="O145" s="614"/>
      <c r="P145" s="614"/>
      <c r="Q145" s="614"/>
      <c r="R145" s="614"/>
    </row>
    <row r="146" spans="1:18" s="615" customFormat="1" ht="12.75" customHeight="1">
      <c r="A146" s="628">
        <v>5</v>
      </c>
      <c r="B146" s="628">
        <v>4</v>
      </c>
      <c r="C146" s="629">
        <v>253</v>
      </c>
      <c r="D146" s="624">
        <v>10</v>
      </c>
      <c r="E146" s="624">
        <v>15</v>
      </c>
      <c r="F146" s="626" t="s">
        <v>1143</v>
      </c>
      <c r="G146" s="599">
        <v>93398121.700000003</v>
      </c>
      <c r="H146" s="599">
        <v>93375946.690599993</v>
      </c>
      <c r="I146" s="627">
        <f t="shared" si="2"/>
        <v>99.976257542446902</v>
      </c>
      <c r="J146" s="631" t="s">
        <v>2617</v>
      </c>
      <c r="K146" s="634" t="s">
        <v>2629</v>
      </c>
      <c r="L146" s="644" t="s">
        <v>2652</v>
      </c>
      <c r="M146" s="632" t="s">
        <v>2653</v>
      </c>
      <c r="N146" s="614"/>
      <c r="O146" s="614"/>
      <c r="P146" s="614"/>
      <c r="Q146" s="614"/>
      <c r="R146" s="614"/>
    </row>
    <row r="147" spans="1:18" s="615" customFormat="1" ht="51" customHeight="1">
      <c r="A147" s="616">
        <v>5</v>
      </c>
      <c r="B147" s="616">
        <v>4</v>
      </c>
      <c r="C147" s="619">
        <v>253</v>
      </c>
      <c r="D147" s="624">
        <v>14</v>
      </c>
      <c r="E147" s="625"/>
      <c r="F147" s="626" t="s">
        <v>761</v>
      </c>
      <c r="G147" s="599">
        <v>14996245</v>
      </c>
      <c r="H147" s="599">
        <v>14911097.158299999</v>
      </c>
      <c r="I147" s="627">
        <f t="shared" si="2"/>
        <v>99.432205584131225</v>
      </c>
      <c r="J147" s="631"/>
      <c r="K147" s="631"/>
      <c r="L147" s="631"/>
      <c r="M147" s="632"/>
      <c r="N147" s="614"/>
      <c r="O147" s="614"/>
      <c r="P147" s="614"/>
      <c r="Q147" s="614"/>
      <c r="R147" s="614"/>
    </row>
    <row r="148" spans="1:18" s="615" customFormat="1" ht="38.25" customHeight="1">
      <c r="A148" s="628">
        <v>5</v>
      </c>
      <c r="B148" s="628">
        <v>4</v>
      </c>
      <c r="C148" s="629">
        <v>253</v>
      </c>
      <c r="D148" s="624">
        <v>14</v>
      </c>
      <c r="E148" s="624">
        <v>100</v>
      </c>
      <c r="F148" s="626" t="s">
        <v>762</v>
      </c>
      <c r="G148" s="599">
        <v>1960611.7</v>
      </c>
      <c r="H148" s="599">
        <v>1956559.0427999999</v>
      </c>
      <c r="I148" s="627">
        <f t="shared" si="2"/>
        <v>99.793296286051941</v>
      </c>
      <c r="J148" s="631" t="s">
        <v>2617</v>
      </c>
      <c r="K148" s="631" t="s">
        <v>2629</v>
      </c>
      <c r="L148" s="631" t="s">
        <v>2647</v>
      </c>
      <c r="M148" s="632" t="s">
        <v>2654</v>
      </c>
      <c r="N148" s="614"/>
      <c r="O148" s="614"/>
      <c r="P148" s="614"/>
      <c r="Q148" s="614"/>
      <c r="R148" s="614"/>
    </row>
    <row r="149" spans="1:18" s="615" customFormat="1" ht="25.5" customHeight="1">
      <c r="A149" s="628">
        <v>5</v>
      </c>
      <c r="B149" s="628">
        <v>4</v>
      </c>
      <c r="C149" s="629">
        <v>253</v>
      </c>
      <c r="D149" s="624">
        <v>14</v>
      </c>
      <c r="E149" s="624">
        <v>101</v>
      </c>
      <c r="F149" s="626" t="s">
        <v>763</v>
      </c>
      <c r="G149" s="599">
        <v>559367.19999999995</v>
      </c>
      <c r="H149" s="599">
        <v>553959.88600000006</v>
      </c>
      <c r="I149" s="627">
        <f t="shared" si="2"/>
        <v>99.033315861208905</v>
      </c>
      <c r="J149" s="631" t="s">
        <v>2617</v>
      </c>
      <c r="K149" s="631" t="s">
        <v>2629</v>
      </c>
      <c r="L149" s="631" t="s">
        <v>2647</v>
      </c>
      <c r="M149" s="632" t="s">
        <v>2654</v>
      </c>
      <c r="N149" s="614"/>
      <c r="O149" s="614"/>
      <c r="P149" s="614"/>
      <c r="Q149" s="614"/>
      <c r="R149" s="614"/>
    </row>
    <row r="150" spans="1:18" s="615" customFormat="1" ht="25.5" customHeight="1">
      <c r="A150" s="628">
        <v>5</v>
      </c>
      <c r="B150" s="628">
        <v>4</v>
      </c>
      <c r="C150" s="629">
        <v>253</v>
      </c>
      <c r="D150" s="624">
        <v>14</v>
      </c>
      <c r="E150" s="624">
        <v>102</v>
      </c>
      <c r="F150" s="626" t="s">
        <v>764</v>
      </c>
      <c r="G150" s="599">
        <v>761291</v>
      </c>
      <c r="H150" s="599">
        <v>758734.32900000003</v>
      </c>
      <c r="I150" s="627">
        <f t="shared" si="2"/>
        <v>99.664166396292615</v>
      </c>
      <c r="J150" s="631" t="s">
        <v>2617</v>
      </c>
      <c r="K150" s="631" t="s">
        <v>2629</v>
      </c>
      <c r="L150" s="631" t="s">
        <v>2647</v>
      </c>
      <c r="M150" s="632" t="s">
        <v>2654</v>
      </c>
      <c r="N150" s="614"/>
      <c r="O150" s="614"/>
      <c r="P150" s="614"/>
      <c r="Q150" s="614"/>
      <c r="R150" s="614"/>
    </row>
    <row r="151" spans="1:18" s="615" customFormat="1" ht="38.25" customHeight="1">
      <c r="A151" s="628">
        <v>5</v>
      </c>
      <c r="B151" s="628">
        <v>4</v>
      </c>
      <c r="C151" s="629">
        <v>253</v>
      </c>
      <c r="D151" s="624">
        <v>14</v>
      </c>
      <c r="E151" s="624">
        <v>103</v>
      </c>
      <c r="F151" s="626" t="s">
        <v>766</v>
      </c>
      <c r="G151" s="599">
        <v>790099.1</v>
      </c>
      <c r="H151" s="599">
        <v>782263.96799999999</v>
      </c>
      <c r="I151" s="627">
        <f t="shared" si="2"/>
        <v>99.008335536643443</v>
      </c>
      <c r="J151" s="631" t="s">
        <v>2617</v>
      </c>
      <c r="K151" s="631" t="s">
        <v>2629</v>
      </c>
      <c r="L151" s="631" t="s">
        <v>2647</v>
      </c>
      <c r="M151" s="632" t="s">
        <v>2654</v>
      </c>
      <c r="N151" s="614"/>
      <c r="O151" s="614"/>
      <c r="P151" s="614"/>
      <c r="Q151" s="614"/>
      <c r="R151" s="614"/>
    </row>
    <row r="152" spans="1:18" s="615" customFormat="1" ht="51" customHeight="1">
      <c r="A152" s="628">
        <v>5</v>
      </c>
      <c r="B152" s="628">
        <v>4</v>
      </c>
      <c r="C152" s="629">
        <v>253</v>
      </c>
      <c r="D152" s="624">
        <v>14</v>
      </c>
      <c r="E152" s="624">
        <v>104</v>
      </c>
      <c r="F152" s="626" t="s">
        <v>761</v>
      </c>
      <c r="G152" s="599">
        <v>10924876</v>
      </c>
      <c r="H152" s="599">
        <v>10859579.932499999</v>
      </c>
      <c r="I152" s="627">
        <f t="shared" si="2"/>
        <v>99.402317541178491</v>
      </c>
      <c r="J152" s="631" t="s">
        <v>2617</v>
      </c>
      <c r="K152" s="631" t="s">
        <v>2629</v>
      </c>
      <c r="L152" s="631" t="s">
        <v>2647</v>
      </c>
      <c r="M152" s="632" t="s">
        <v>2654</v>
      </c>
      <c r="N152" s="614"/>
      <c r="O152" s="614"/>
      <c r="P152" s="614"/>
      <c r="Q152" s="614"/>
      <c r="R152" s="614"/>
    </row>
    <row r="153" spans="1:18" s="615" customFormat="1" ht="25.5" customHeight="1">
      <c r="A153" s="616">
        <v>5</v>
      </c>
      <c r="B153" s="616">
        <v>4</v>
      </c>
      <c r="C153" s="619">
        <v>353</v>
      </c>
      <c r="D153" s="620"/>
      <c r="E153" s="620"/>
      <c r="F153" s="621" t="s">
        <v>667</v>
      </c>
      <c r="G153" s="622">
        <v>17885571</v>
      </c>
      <c r="H153" s="622">
        <v>17863281.408399999</v>
      </c>
      <c r="I153" s="623">
        <f t="shared" si="2"/>
        <v>99.875376684367524</v>
      </c>
      <c r="J153" s="631"/>
      <c r="K153" s="631"/>
      <c r="L153" s="631"/>
      <c r="M153" s="632"/>
      <c r="N153" s="614"/>
      <c r="O153" s="614"/>
      <c r="P153" s="614"/>
      <c r="Q153" s="614"/>
      <c r="R153" s="614"/>
    </row>
    <row r="154" spans="1:18" s="615" customFormat="1" ht="38.25" customHeight="1">
      <c r="A154" s="616">
        <v>5</v>
      </c>
      <c r="B154" s="616">
        <v>4</v>
      </c>
      <c r="C154" s="619">
        <v>353</v>
      </c>
      <c r="D154" s="624">
        <v>10</v>
      </c>
      <c r="E154" s="625"/>
      <c r="F154" s="626" t="s">
        <v>760</v>
      </c>
      <c r="G154" s="599">
        <v>14141244</v>
      </c>
      <c r="H154" s="599">
        <v>14123253.523399999</v>
      </c>
      <c r="I154" s="627">
        <f t="shared" si="2"/>
        <v>99.872780099119979</v>
      </c>
      <c r="J154" s="631"/>
      <c r="K154" s="631"/>
      <c r="L154" s="631"/>
      <c r="M154" s="632"/>
      <c r="N154" s="614"/>
      <c r="O154" s="614"/>
      <c r="P154" s="614"/>
      <c r="Q154" s="614"/>
      <c r="R154" s="614"/>
    </row>
    <row r="155" spans="1:18" s="615" customFormat="1" ht="12.75" customHeight="1">
      <c r="A155" s="628">
        <v>5</v>
      </c>
      <c r="B155" s="628">
        <v>4</v>
      </c>
      <c r="C155" s="629">
        <v>353</v>
      </c>
      <c r="D155" s="624">
        <v>10</v>
      </c>
      <c r="E155" s="624">
        <v>11</v>
      </c>
      <c r="F155" s="626" t="s">
        <v>663</v>
      </c>
      <c r="G155" s="599">
        <v>1782347</v>
      </c>
      <c r="H155" s="599">
        <v>1764357.1077000001</v>
      </c>
      <c r="I155" s="627">
        <f t="shared" si="2"/>
        <v>98.990662744123341</v>
      </c>
      <c r="J155" s="631" t="s">
        <v>2611</v>
      </c>
      <c r="K155" s="631" t="s">
        <v>2629</v>
      </c>
      <c r="L155" s="631" t="s">
        <v>2652</v>
      </c>
      <c r="M155" s="632" t="s">
        <v>2653</v>
      </c>
      <c r="N155" s="614"/>
      <c r="O155" s="614"/>
      <c r="P155" s="614"/>
      <c r="Q155" s="614"/>
      <c r="R155" s="614"/>
    </row>
    <row r="156" spans="1:18" s="615" customFormat="1" ht="12.75" customHeight="1">
      <c r="A156" s="628">
        <v>5</v>
      </c>
      <c r="B156" s="628">
        <v>4</v>
      </c>
      <c r="C156" s="629">
        <v>353</v>
      </c>
      <c r="D156" s="624">
        <v>10</v>
      </c>
      <c r="E156" s="624">
        <v>15</v>
      </c>
      <c r="F156" s="626" t="s">
        <v>1143</v>
      </c>
      <c r="G156" s="599">
        <v>12358897</v>
      </c>
      <c r="H156" s="599">
        <v>12358896.41571</v>
      </c>
      <c r="I156" s="627">
        <f t="shared" si="2"/>
        <v>99.999995272312731</v>
      </c>
      <c r="J156" s="631" t="s">
        <v>2617</v>
      </c>
      <c r="K156" s="631" t="s">
        <v>2629</v>
      </c>
      <c r="L156" s="631" t="s">
        <v>2652</v>
      </c>
      <c r="M156" s="632" t="s">
        <v>2653</v>
      </c>
      <c r="N156" s="614"/>
      <c r="O156" s="614"/>
      <c r="P156" s="614"/>
      <c r="Q156" s="614"/>
      <c r="R156" s="614"/>
    </row>
    <row r="157" spans="1:18" s="615" customFormat="1" ht="51" customHeight="1">
      <c r="A157" s="616">
        <v>5</v>
      </c>
      <c r="B157" s="616">
        <v>4</v>
      </c>
      <c r="C157" s="619">
        <v>353</v>
      </c>
      <c r="D157" s="624">
        <v>14</v>
      </c>
      <c r="E157" s="625"/>
      <c r="F157" s="626" t="s">
        <v>761</v>
      </c>
      <c r="G157" s="599">
        <v>3744327</v>
      </c>
      <c r="H157" s="599">
        <v>3740027.8849999998</v>
      </c>
      <c r="I157" s="627">
        <f t="shared" si="2"/>
        <v>99.885183238536584</v>
      </c>
      <c r="J157" s="631"/>
      <c r="K157" s="631"/>
      <c r="L157" s="631"/>
      <c r="M157" s="632"/>
      <c r="N157" s="614"/>
      <c r="O157" s="614"/>
      <c r="P157" s="614"/>
      <c r="Q157" s="614"/>
      <c r="R157" s="614"/>
    </row>
    <row r="158" spans="1:18" s="615" customFormat="1" ht="38.25" customHeight="1">
      <c r="A158" s="628">
        <v>5</v>
      </c>
      <c r="B158" s="628">
        <v>4</v>
      </c>
      <c r="C158" s="629">
        <v>353</v>
      </c>
      <c r="D158" s="624">
        <v>14</v>
      </c>
      <c r="E158" s="624">
        <v>100</v>
      </c>
      <c r="F158" s="626" t="s">
        <v>762</v>
      </c>
      <c r="G158" s="599">
        <v>293754</v>
      </c>
      <c r="H158" s="599">
        <v>290128.71000000002</v>
      </c>
      <c r="I158" s="627">
        <f t="shared" si="2"/>
        <v>98.765875528503443</v>
      </c>
      <c r="J158" s="631" t="s">
        <v>2617</v>
      </c>
      <c r="K158" s="631" t="s">
        <v>2629</v>
      </c>
      <c r="L158" s="631" t="s">
        <v>2647</v>
      </c>
      <c r="M158" s="632" t="s">
        <v>2654</v>
      </c>
      <c r="N158" s="614"/>
      <c r="O158" s="614"/>
      <c r="P158" s="614"/>
      <c r="Q158" s="614"/>
      <c r="R158" s="614"/>
    </row>
    <row r="159" spans="1:18" s="615" customFormat="1" ht="25.5" customHeight="1">
      <c r="A159" s="628">
        <v>5</v>
      </c>
      <c r="B159" s="628">
        <v>4</v>
      </c>
      <c r="C159" s="629">
        <v>353</v>
      </c>
      <c r="D159" s="624">
        <v>14</v>
      </c>
      <c r="E159" s="624">
        <v>101</v>
      </c>
      <c r="F159" s="626" t="s">
        <v>763</v>
      </c>
      <c r="G159" s="599">
        <v>91913</v>
      </c>
      <c r="H159" s="599">
        <v>91239.1774</v>
      </c>
      <c r="I159" s="627">
        <f t="shared" si="2"/>
        <v>99.266890864186792</v>
      </c>
      <c r="J159" s="631" t="s">
        <v>2617</v>
      </c>
      <c r="K159" s="631" t="s">
        <v>2629</v>
      </c>
      <c r="L159" s="631" t="s">
        <v>2647</v>
      </c>
      <c r="M159" s="632" t="s">
        <v>2654</v>
      </c>
      <c r="N159" s="614"/>
      <c r="O159" s="614"/>
      <c r="P159" s="614"/>
      <c r="Q159" s="614"/>
      <c r="R159" s="614"/>
    </row>
    <row r="160" spans="1:18" s="615" customFormat="1" ht="25.5" customHeight="1">
      <c r="A160" s="628">
        <v>5</v>
      </c>
      <c r="B160" s="628">
        <v>4</v>
      </c>
      <c r="C160" s="629">
        <v>353</v>
      </c>
      <c r="D160" s="624">
        <v>14</v>
      </c>
      <c r="E160" s="624">
        <v>102</v>
      </c>
      <c r="F160" s="626" t="s">
        <v>764</v>
      </c>
      <c r="G160" s="599">
        <v>69272</v>
      </c>
      <c r="H160" s="599">
        <v>69271.999400000001</v>
      </c>
      <c r="I160" s="627">
        <f t="shared" si="2"/>
        <v>99.999999133849172</v>
      </c>
      <c r="J160" s="631" t="s">
        <v>2617</v>
      </c>
      <c r="K160" s="631" t="s">
        <v>2629</v>
      </c>
      <c r="L160" s="631" t="s">
        <v>2647</v>
      </c>
      <c r="M160" s="632" t="s">
        <v>2654</v>
      </c>
      <c r="N160" s="614"/>
      <c r="O160" s="614"/>
      <c r="P160" s="614"/>
      <c r="Q160" s="614"/>
      <c r="R160" s="614"/>
    </row>
    <row r="161" spans="1:18" s="615" customFormat="1" ht="38.25" customHeight="1">
      <c r="A161" s="628">
        <v>5</v>
      </c>
      <c r="B161" s="628">
        <v>4</v>
      </c>
      <c r="C161" s="629">
        <v>353</v>
      </c>
      <c r="D161" s="624">
        <v>14</v>
      </c>
      <c r="E161" s="624">
        <v>103</v>
      </c>
      <c r="F161" s="626" t="s">
        <v>766</v>
      </c>
      <c r="G161" s="599">
        <v>83433</v>
      </c>
      <c r="H161" s="599">
        <v>83432.999849999993</v>
      </c>
      <c r="I161" s="627">
        <f t="shared" si="2"/>
        <v>99.99999982021501</v>
      </c>
      <c r="J161" s="631" t="s">
        <v>2617</v>
      </c>
      <c r="K161" s="631" t="s">
        <v>2629</v>
      </c>
      <c r="L161" s="631" t="s">
        <v>2647</v>
      </c>
      <c r="M161" s="632" t="s">
        <v>2654</v>
      </c>
      <c r="N161" s="614"/>
      <c r="O161" s="614"/>
      <c r="P161" s="614"/>
      <c r="Q161" s="614"/>
      <c r="R161" s="614"/>
    </row>
    <row r="162" spans="1:18" s="615" customFormat="1" ht="51" customHeight="1">
      <c r="A162" s="628">
        <v>5</v>
      </c>
      <c r="B162" s="628">
        <v>4</v>
      </c>
      <c r="C162" s="629">
        <v>353</v>
      </c>
      <c r="D162" s="624">
        <v>14</v>
      </c>
      <c r="E162" s="624">
        <v>104</v>
      </c>
      <c r="F162" s="626" t="s">
        <v>761</v>
      </c>
      <c r="G162" s="599">
        <v>3205955</v>
      </c>
      <c r="H162" s="599">
        <v>3205954.9983299999</v>
      </c>
      <c r="I162" s="627">
        <f t="shared" si="2"/>
        <v>99.99999994790943</v>
      </c>
      <c r="J162" s="631" t="s">
        <v>2617</v>
      </c>
      <c r="K162" s="631" t="s">
        <v>2629</v>
      </c>
      <c r="L162" s="631" t="s">
        <v>2647</v>
      </c>
      <c r="M162" s="632" t="s">
        <v>2654</v>
      </c>
      <c r="N162" s="614"/>
      <c r="O162" s="614"/>
      <c r="P162" s="614"/>
      <c r="Q162" s="614"/>
      <c r="R162" s="614"/>
    </row>
    <row r="163" spans="1:18" s="615" customFormat="1" ht="12.75" customHeight="1">
      <c r="A163" s="616">
        <v>5</v>
      </c>
      <c r="B163" s="616">
        <v>5</v>
      </c>
      <c r="C163" s="607"/>
      <c r="D163" s="607"/>
      <c r="E163" s="607"/>
      <c r="F163" s="608" t="s">
        <v>767</v>
      </c>
      <c r="G163" s="609">
        <v>21468263.100000001</v>
      </c>
      <c r="H163" s="609">
        <v>21467264.192000002</v>
      </c>
      <c r="I163" s="610">
        <f t="shared" si="2"/>
        <v>99.995347047894157</v>
      </c>
      <c r="J163" s="631"/>
      <c r="K163" s="631"/>
      <c r="L163" s="631"/>
      <c r="M163" s="632"/>
      <c r="N163" s="614"/>
      <c r="O163" s="614"/>
      <c r="P163" s="614"/>
      <c r="Q163" s="614"/>
      <c r="R163" s="614"/>
    </row>
    <row r="164" spans="1:18" s="615" customFormat="1" ht="12.75" customHeight="1">
      <c r="A164" s="616">
        <v>5</v>
      </c>
      <c r="B164" s="616">
        <v>5</v>
      </c>
      <c r="C164" s="619">
        <v>253</v>
      </c>
      <c r="D164" s="620"/>
      <c r="E164" s="620"/>
      <c r="F164" s="621" t="s">
        <v>662</v>
      </c>
      <c r="G164" s="622">
        <v>15824238.1</v>
      </c>
      <c r="H164" s="622">
        <v>15823315.172700001</v>
      </c>
      <c r="I164" s="623">
        <f t="shared" si="2"/>
        <v>99.994167635154582</v>
      </c>
      <c r="J164" s="631"/>
      <c r="K164" s="631"/>
      <c r="L164" s="631"/>
      <c r="M164" s="632"/>
      <c r="N164" s="614"/>
      <c r="O164" s="614"/>
      <c r="P164" s="614"/>
      <c r="Q164" s="614"/>
      <c r="R164" s="614"/>
    </row>
    <row r="165" spans="1:18" s="615" customFormat="1" ht="12.75" customHeight="1">
      <c r="A165" s="616">
        <v>5</v>
      </c>
      <c r="B165" s="616">
        <v>5</v>
      </c>
      <c r="C165" s="619">
        <v>253</v>
      </c>
      <c r="D165" s="624">
        <v>11</v>
      </c>
      <c r="E165" s="625"/>
      <c r="F165" s="626" t="s">
        <v>768</v>
      </c>
      <c r="G165" s="599">
        <v>15378630.1</v>
      </c>
      <c r="H165" s="599">
        <v>15378144.255799999</v>
      </c>
      <c r="I165" s="627">
        <f t="shared" si="2"/>
        <v>99.996840783627405</v>
      </c>
      <c r="J165" s="631"/>
      <c r="K165" s="631"/>
      <c r="L165" s="631"/>
      <c r="M165" s="632"/>
      <c r="N165" s="614"/>
      <c r="O165" s="614"/>
      <c r="P165" s="614"/>
      <c r="Q165" s="614"/>
      <c r="R165" s="614"/>
    </row>
    <row r="166" spans="1:18" s="633" customFormat="1" ht="12.75" customHeight="1">
      <c r="A166" s="628">
        <v>5</v>
      </c>
      <c r="B166" s="628">
        <v>5</v>
      </c>
      <c r="C166" s="629">
        <v>253</v>
      </c>
      <c r="D166" s="624">
        <v>11</v>
      </c>
      <c r="E166" s="624">
        <v>15</v>
      </c>
      <c r="F166" s="626" t="s">
        <v>1143</v>
      </c>
      <c r="G166" s="599">
        <v>15378630.1</v>
      </c>
      <c r="H166" s="599">
        <v>15378144.255790001</v>
      </c>
      <c r="I166" s="627">
        <f t="shared" si="2"/>
        <v>99.996840783562391</v>
      </c>
      <c r="J166" s="631" t="s">
        <v>2617</v>
      </c>
      <c r="K166" s="631" t="s">
        <v>2618</v>
      </c>
      <c r="L166" s="631" t="s">
        <v>2655</v>
      </c>
      <c r="M166" s="632" t="s">
        <v>2656</v>
      </c>
      <c r="N166" s="614"/>
      <c r="O166" s="614"/>
      <c r="P166" s="614"/>
      <c r="Q166" s="614"/>
      <c r="R166" s="614"/>
    </row>
    <row r="167" spans="1:18" s="633" customFormat="1" ht="12.75" customHeight="1">
      <c r="A167" s="628">
        <v>5</v>
      </c>
      <c r="B167" s="628">
        <v>5</v>
      </c>
      <c r="C167" s="629">
        <v>253</v>
      </c>
      <c r="D167" s="624">
        <v>29</v>
      </c>
      <c r="E167" s="625"/>
      <c r="F167" s="626" t="s">
        <v>769</v>
      </c>
      <c r="G167" s="599">
        <v>445608</v>
      </c>
      <c r="H167" s="599">
        <v>445170.91700000002</v>
      </c>
      <c r="I167" s="627">
        <f t="shared" si="2"/>
        <v>99.901913116461103</v>
      </c>
      <c r="J167" s="631" t="s">
        <v>2617</v>
      </c>
      <c r="K167" s="631" t="s">
        <v>2618</v>
      </c>
      <c r="L167" s="630" t="s">
        <v>2636</v>
      </c>
      <c r="M167" s="632" t="s">
        <v>2637</v>
      </c>
      <c r="N167" s="614"/>
      <c r="O167" s="614"/>
      <c r="P167" s="614"/>
      <c r="Q167" s="614"/>
      <c r="R167" s="614"/>
    </row>
    <row r="168" spans="1:18" s="615" customFormat="1" ht="25.5" customHeight="1">
      <c r="A168" s="616">
        <v>5</v>
      </c>
      <c r="B168" s="616">
        <v>5</v>
      </c>
      <c r="C168" s="619">
        <v>353</v>
      </c>
      <c r="D168" s="620"/>
      <c r="E168" s="620"/>
      <c r="F168" s="621" t="s">
        <v>667</v>
      </c>
      <c r="G168" s="622">
        <v>5644025</v>
      </c>
      <c r="H168" s="622">
        <v>5643949.0192999998</v>
      </c>
      <c r="I168" s="623">
        <f t="shared" si="2"/>
        <v>99.998653785197618</v>
      </c>
      <c r="J168" s="631"/>
      <c r="K168" s="631"/>
      <c r="L168" s="631"/>
      <c r="M168" s="632"/>
      <c r="N168" s="614"/>
      <c r="O168" s="614"/>
      <c r="P168" s="614"/>
      <c r="Q168" s="614"/>
      <c r="R168" s="614"/>
    </row>
    <row r="169" spans="1:18" s="615" customFormat="1" ht="12.75" customHeight="1">
      <c r="A169" s="616">
        <v>5</v>
      </c>
      <c r="B169" s="616">
        <v>5</v>
      </c>
      <c r="C169" s="619">
        <v>353</v>
      </c>
      <c r="D169" s="624">
        <v>11</v>
      </c>
      <c r="E169" s="625"/>
      <c r="F169" s="626" t="s">
        <v>768</v>
      </c>
      <c r="G169" s="599">
        <v>5571533</v>
      </c>
      <c r="H169" s="599">
        <v>5571531.5</v>
      </c>
      <c r="I169" s="627">
        <f t="shared" si="2"/>
        <v>99.999973077427711</v>
      </c>
      <c r="J169" s="631"/>
      <c r="K169" s="631"/>
      <c r="L169" s="631"/>
      <c r="M169" s="632"/>
      <c r="N169" s="614"/>
      <c r="O169" s="614"/>
      <c r="P169" s="614"/>
      <c r="Q169" s="614"/>
      <c r="R169" s="614"/>
    </row>
    <row r="170" spans="1:18" s="633" customFormat="1" ht="12.75" customHeight="1">
      <c r="A170" s="628">
        <v>5</v>
      </c>
      <c r="B170" s="628">
        <v>5</v>
      </c>
      <c r="C170" s="629">
        <v>353</v>
      </c>
      <c r="D170" s="624">
        <v>11</v>
      </c>
      <c r="E170" s="624">
        <v>15</v>
      </c>
      <c r="F170" s="626" t="s">
        <v>1143</v>
      </c>
      <c r="G170" s="599">
        <v>5571533</v>
      </c>
      <c r="H170" s="599">
        <v>5571531.5</v>
      </c>
      <c r="I170" s="627">
        <f t="shared" si="2"/>
        <v>99.999973077427711</v>
      </c>
      <c r="J170" s="631" t="s">
        <v>2617</v>
      </c>
      <c r="K170" s="631" t="s">
        <v>2618</v>
      </c>
      <c r="L170" s="631" t="s">
        <v>2655</v>
      </c>
      <c r="M170" s="632" t="s">
        <v>2656</v>
      </c>
      <c r="N170" s="614"/>
      <c r="O170" s="614"/>
      <c r="P170" s="614"/>
      <c r="Q170" s="614"/>
      <c r="R170" s="614"/>
    </row>
    <row r="171" spans="1:18" s="615" customFormat="1" ht="25.5" customHeight="1">
      <c r="A171" s="628">
        <v>5</v>
      </c>
      <c r="B171" s="628">
        <v>5</v>
      </c>
      <c r="C171" s="629">
        <v>353</v>
      </c>
      <c r="D171" s="624">
        <v>29</v>
      </c>
      <c r="E171" s="625"/>
      <c r="F171" s="626" t="s">
        <v>770</v>
      </c>
      <c r="G171" s="599">
        <v>72492</v>
      </c>
      <c r="H171" s="599">
        <v>72417.5193</v>
      </c>
      <c r="I171" s="627">
        <f t="shared" si="2"/>
        <v>99.897256662804168</v>
      </c>
      <c r="J171" s="631" t="s">
        <v>2617</v>
      </c>
      <c r="K171" s="631" t="s">
        <v>2618</v>
      </c>
      <c r="L171" s="631" t="s">
        <v>2636</v>
      </c>
      <c r="M171" s="632" t="s">
        <v>2637</v>
      </c>
      <c r="N171" s="614"/>
      <c r="O171" s="614"/>
      <c r="P171" s="614"/>
      <c r="Q171" s="614"/>
      <c r="R171" s="614"/>
    </row>
    <row r="172" spans="1:18" s="615" customFormat="1" ht="12.75" customHeight="1">
      <c r="A172" s="616">
        <v>5</v>
      </c>
      <c r="B172" s="616">
        <v>9</v>
      </c>
      <c r="C172" s="607"/>
      <c r="D172" s="607"/>
      <c r="E172" s="607"/>
      <c r="F172" s="608" t="s">
        <v>771</v>
      </c>
      <c r="G172" s="609">
        <v>153416162.90000001</v>
      </c>
      <c r="H172" s="609">
        <v>144694011.46529999</v>
      </c>
      <c r="I172" s="610">
        <f t="shared" si="2"/>
        <v>94.314711520724643</v>
      </c>
      <c r="J172" s="631"/>
      <c r="K172" s="631"/>
      <c r="L172" s="631"/>
      <c r="M172" s="632"/>
      <c r="N172" s="614"/>
      <c r="O172" s="614"/>
      <c r="P172" s="614"/>
      <c r="Q172" s="614"/>
      <c r="R172" s="614"/>
    </row>
    <row r="173" spans="1:18" s="615" customFormat="1" ht="25.5" customHeight="1">
      <c r="A173" s="616">
        <v>5</v>
      </c>
      <c r="B173" s="616">
        <v>9</v>
      </c>
      <c r="C173" s="619">
        <v>123</v>
      </c>
      <c r="D173" s="620"/>
      <c r="E173" s="620"/>
      <c r="F173" s="621" t="s">
        <v>937</v>
      </c>
      <c r="G173" s="622">
        <v>6829</v>
      </c>
      <c r="H173" s="622">
        <v>5252.1252000000004</v>
      </c>
      <c r="I173" s="623">
        <f t="shared" si="2"/>
        <v>76.909140430516914</v>
      </c>
      <c r="J173" s="631"/>
      <c r="K173" s="631"/>
      <c r="L173" s="631"/>
      <c r="M173" s="632"/>
      <c r="N173" s="614"/>
      <c r="O173" s="614"/>
      <c r="P173" s="614"/>
      <c r="Q173" s="614"/>
      <c r="R173" s="614"/>
    </row>
    <row r="174" spans="1:18" s="615" customFormat="1" ht="38.25" customHeight="1">
      <c r="A174" s="628">
        <v>5</v>
      </c>
      <c r="B174" s="628">
        <v>9</v>
      </c>
      <c r="C174" s="629">
        <v>123</v>
      </c>
      <c r="D174" s="624">
        <v>2</v>
      </c>
      <c r="E174" s="625"/>
      <c r="F174" s="626" t="s">
        <v>772</v>
      </c>
      <c r="G174" s="599">
        <v>6829</v>
      </c>
      <c r="H174" s="599">
        <v>5252.1252000000004</v>
      </c>
      <c r="I174" s="627">
        <f t="shared" si="2"/>
        <v>76.909140430516914</v>
      </c>
      <c r="J174" s="631" t="s">
        <v>2617</v>
      </c>
      <c r="K174" s="631" t="s">
        <v>2657</v>
      </c>
      <c r="L174" s="631" t="s">
        <v>2655</v>
      </c>
      <c r="M174" s="632" t="s">
        <v>2656</v>
      </c>
      <c r="N174" s="614"/>
      <c r="O174" s="614"/>
      <c r="P174" s="614"/>
      <c r="Q174" s="614"/>
      <c r="R174" s="614"/>
    </row>
    <row r="175" spans="1:18" s="615" customFormat="1" ht="12.75" customHeight="1">
      <c r="A175" s="616">
        <v>5</v>
      </c>
      <c r="B175" s="616">
        <v>9</v>
      </c>
      <c r="C175" s="619">
        <v>201</v>
      </c>
      <c r="D175" s="620"/>
      <c r="E175" s="620"/>
      <c r="F175" s="621" t="s">
        <v>1031</v>
      </c>
      <c r="G175" s="622">
        <v>142973</v>
      </c>
      <c r="H175" s="622">
        <v>142972.448</v>
      </c>
      <c r="I175" s="623">
        <f t="shared" si="2"/>
        <v>99.999613913116463</v>
      </c>
      <c r="J175" s="631"/>
      <c r="K175" s="631"/>
      <c r="L175" s="631"/>
      <c r="M175" s="632"/>
      <c r="N175" s="614"/>
      <c r="O175" s="614"/>
      <c r="P175" s="614"/>
      <c r="Q175" s="614"/>
      <c r="R175" s="614"/>
    </row>
    <row r="176" spans="1:18" s="633" customFormat="1" ht="12.75" customHeight="1">
      <c r="A176" s="628">
        <v>5</v>
      </c>
      <c r="B176" s="628">
        <v>9</v>
      </c>
      <c r="C176" s="629">
        <v>201</v>
      </c>
      <c r="D176" s="624">
        <v>39</v>
      </c>
      <c r="E176" s="625"/>
      <c r="F176" s="626" t="s">
        <v>773</v>
      </c>
      <c r="G176" s="599">
        <v>142973</v>
      </c>
      <c r="H176" s="599">
        <v>142972.448</v>
      </c>
      <c r="I176" s="627">
        <f t="shared" si="2"/>
        <v>99.999613913116463</v>
      </c>
      <c r="J176" s="631" t="s">
        <v>2611</v>
      </c>
      <c r="K176" s="631" t="s">
        <v>2627</v>
      </c>
      <c r="L176" s="631" t="s">
        <v>1443</v>
      </c>
      <c r="M176" s="632" t="s">
        <v>2658</v>
      </c>
      <c r="N176" s="614"/>
      <c r="O176" s="614"/>
      <c r="P176" s="614"/>
      <c r="Q176" s="614"/>
      <c r="R176" s="614"/>
    </row>
    <row r="177" spans="1:18" s="615" customFormat="1" ht="25.5" customHeight="1">
      <c r="A177" s="616">
        <v>5</v>
      </c>
      <c r="B177" s="616">
        <v>9</v>
      </c>
      <c r="C177" s="619">
        <v>202</v>
      </c>
      <c r="D177" s="620"/>
      <c r="E177" s="620"/>
      <c r="F177" s="621" t="s">
        <v>1129</v>
      </c>
      <c r="G177" s="622">
        <v>14079609</v>
      </c>
      <c r="H177" s="622">
        <v>11277390.468699999</v>
      </c>
      <c r="I177" s="623">
        <f t="shared" si="2"/>
        <v>80.097327054323728</v>
      </c>
      <c r="J177" s="631"/>
      <c r="K177" s="631"/>
      <c r="L177" s="631"/>
      <c r="M177" s="632"/>
      <c r="N177" s="614"/>
      <c r="O177" s="614"/>
      <c r="P177" s="614"/>
      <c r="Q177" s="614"/>
      <c r="R177" s="614"/>
    </row>
    <row r="178" spans="1:18" s="614" customFormat="1" ht="51">
      <c r="A178" s="628">
        <v>5</v>
      </c>
      <c r="B178" s="628">
        <v>9</v>
      </c>
      <c r="C178" s="629">
        <v>202</v>
      </c>
      <c r="D178" s="624">
        <v>111</v>
      </c>
      <c r="E178" s="625"/>
      <c r="F178" s="626" t="s">
        <v>1936</v>
      </c>
      <c r="G178" s="599">
        <v>14079609</v>
      </c>
      <c r="H178" s="599">
        <v>11277390.468699999</v>
      </c>
      <c r="I178" s="627">
        <f t="shared" si="2"/>
        <v>80.097327054323728</v>
      </c>
      <c r="J178" s="631" t="s">
        <v>2611</v>
      </c>
      <c r="K178" s="631" t="s">
        <v>2659</v>
      </c>
      <c r="L178" s="631" t="s">
        <v>1443</v>
      </c>
      <c r="M178" s="632" t="s">
        <v>2613</v>
      </c>
    </row>
    <row r="179" spans="1:18" s="615" customFormat="1" ht="12.75" customHeight="1">
      <c r="A179" s="616">
        <v>5</v>
      </c>
      <c r="B179" s="616">
        <v>9</v>
      </c>
      <c r="C179" s="619">
        <v>226</v>
      </c>
      <c r="D179" s="620"/>
      <c r="E179" s="620"/>
      <c r="F179" s="621" t="s">
        <v>659</v>
      </c>
      <c r="G179" s="622">
        <v>32419714.300000001</v>
      </c>
      <c r="H179" s="622">
        <v>29703318.056899998</v>
      </c>
      <c r="I179" s="623">
        <f t="shared" si="2"/>
        <v>91.621159218235306</v>
      </c>
      <c r="J179" s="631"/>
      <c r="K179" s="631"/>
      <c r="L179" s="631"/>
      <c r="M179" s="632"/>
      <c r="N179" s="614"/>
      <c r="O179" s="614"/>
      <c r="P179" s="614"/>
      <c r="Q179" s="614"/>
      <c r="R179" s="614"/>
    </row>
    <row r="180" spans="1:18" s="615" customFormat="1" ht="25.5" customHeight="1">
      <c r="A180" s="616">
        <v>5</v>
      </c>
      <c r="B180" s="616">
        <v>9</v>
      </c>
      <c r="C180" s="619">
        <v>226</v>
      </c>
      <c r="D180" s="624">
        <v>1</v>
      </c>
      <c r="E180" s="625"/>
      <c r="F180" s="626" t="s">
        <v>1984</v>
      </c>
      <c r="G180" s="599">
        <v>10536347</v>
      </c>
      <c r="H180" s="599">
        <v>10535403.6143</v>
      </c>
      <c r="I180" s="627">
        <f t="shared" si="2"/>
        <v>99.991046368347583</v>
      </c>
      <c r="J180" s="631"/>
      <c r="K180" s="631"/>
      <c r="L180" s="631"/>
      <c r="M180" s="632"/>
      <c r="N180" s="614"/>
      <c r="O180" s="614"/>
      <c r="P180" s="614"/>
      <c r="Q180" s="614"/>
      <c r="R180" s="614"/>
    </row>
    <row r="181" spans="1:18" s="633" customFormat="1" ht="25.5" customHeight="1">
      <c r="A181" s="628">
        <v>5</v>
      </c>
      <c r="B181" s="628">
        <v>9</v>
      </c>
      <c r="C181" s="629">
        <v>226</v>
      </c>
      <c r="D181" s="624">
        <v>1</v>
      </c>
      <c r="E181" s="624">
        <v>100</v>
      </c>
      <c r="F181" s="626" t="s">
        <v>1543</v>
      </c>
      <c r="G181" s="599">
        <v>10376594.300000001</v>
      </c>
      <c r="H181" s="599">
        <v>10375650.9145</v>
      </c>
      <c r="I181" s="627">
        <f t="shared" si="2"/>
        <v>99.990908524774838</v>
      </c>
      <c r="J181" s="631" t="s">
        <v>2611</v>
      </c>
      <c r="K181" s="631" t="s">
        <v>2614</v>
      </c>
      <c r="L181" s="630" t="s">
        <v>2660</v>
      </c>
      <c r="M181" s="632" t="s">
        <v>2661</v>
      </c>
      <c r="N181" s="614"/>
      <c r="O181" s="614"/>
      <c r="P181" s="614"/>
      <c r="Q181" s="614"/>
      <c r="R181" s="614"/>
    </row>
    <row r="182" spans="1:18" s="633" customFormat="1" ht="25.5" customHeight="1">
      <c r="A182" s="628">
        <v>5</v>
      </c>
      <c r="B182" s="628">
        <v>9</v>
      </c>
      <c r="C182" s="629">
        <v>226</v>
      </c>
      <c r="D182" s="624">
        <v>1</v>
      </c>
      <c r="E182" s="624">
        <v>101</v>
      </c>
      <c r="F182" s="626" t="s">
        <v>782</v>
      </c>
      <c r="G182" s="599">
        <v>159752.70000000001</v>
      </c>
      <c r="H182" s="599">
        <v>159752.70000000001</v>
      </c>
      <c r="I182" s="627">
        <f t="shared" si="2"/>
        <v>100</v>
      </c>
      <c r="J182" s="631" t="s">
        <v>2611</v>
      </c>
      <c r="K182" s="631" t="s">
        <v>2614</v>
      </c>
      <c r="L182" s="630" t="s">
        <v>2660</v>
      </c>
      <c r="M182" s="632" t="s">
        <v>2661</v>
      </c>
      <c r="N182" s="614"/>
      <c r="O182" s="614"/>
      <c r="P182" s="614"/>
      <c r="Q182" s="614"/>
      <c r="R182" s="614"/>
    </row>
    <row r="183" spans="1:18" s="615" customFormat="1" ht="12.75" customHeight="1">
      <c r="A183" s="616">
        <v>5</v>
      </c>
      <c r="B183" s="616">
        <v>9</v>
      </c>
      <c r="C183" s="619">
        <v>226</v>
      </c>
      <c r="D183" s="624">
        <v>7</v>
      </c>
      <c r="E183" s="625"/>
      <c r="F183" s="626" t="s">
        <v>1962</v>
      </c>
      <c r="G183" s="599">
        <v>1831601</v>
      </c>
      <c r="H183" s="599">
        <v>1831601</v>
      </c>
      <c r="I183" s="627">
        <f t="shared" si="2"/>
        <v>100</v>
      </c>
      <c r="J183" s="631"/>
      <c r="K183" s="631"/>
      <c r="L183" s="631"/>
      <c r="M183" s="632"/>
      <c r="N183" s="614"/>
      <c r="O183" s="614"/>
      <c r="P183" s="614"/>
      <c r="Q183" s="614"/>
      <c r="R183" s="614"/>
    </row>
    <row r="184" spans="1:18" s="633" customFormat="1" ht="12.75" customHeight="1">
      <c r="A184" s="628">
        <v>5</v>
      </c>
      <c r="B184" s="628">
        <v>9</v>
      </c>
      <c r="C184" s="629">
        <v>226</v>
      </c>
      <c r="D184" s="624">
        <v>7</v>
      </c>
      <c r="E184" s="624">
        <v>100</v>
      </c>
      <c r="F184" s="626" t="s">
        <v>1985</v>
      </c>
      <c r="G184" s="599">
        <v>1831601</v>
      </c>
      <c r="H184" s="599">
        <v>1831601</v>
      </c>
      <c r="I184" s="627">
        <f t="shared" si="2"/>
        <v>100</v>
      </c>
      <c r="J184" s="631" t="s">
        <v>2611</v>
      </c>
      <c r="K184" s="631" t="s">
        <v>2633</v>
      </c>
      <c r="L184" s="631" t="s">
        <v>2662</v>
      </c>
      <c r="M184" s="632" t="s">
        <v>2663</v>
      </c>
      <c r="N184" s="614"/>
      <c r="O184" s="614"/>
      <c r="P184" s="614"/>
      <c r="Q184" s="614"/>
      <c r="R184" s="614"/>
    </row>
    <row r="185" spans="1:18" s="633" customFormat="1" ht="25.5" customHeight="1">
      <c r="A185" s="628">
        <v>5</v>
      </c>
      <c r="B185" s="628">
        <v>9</v>
      </c>
      <c r="C185" s="629">
        <v>226</v>
      </c>
      <c r="D185" s="624">
        <v>13</v>
      </c>
      <c r="E185" s="625"/>
      <c r="F185" s="626" t="s">
        <v>1986</v>
      </c>
      <c r="G185" s="599">
        <v>127042</v>
      </c>
      <c r="H185" s="599">
        <v>126912.8616</v>
      </c>
      <c r="I185" s="627">
        <f t="shared" si="2"/>
        <v>99.898349837061758</v>
      </c>
      <c r="J185" s="631" t="s">
        <v>2611</v>
      </c>
      <c r="K185" s="631" t="s">
        <v>2614</v>
      </c>
      <c r="L185" s="631" t="s">
        <v>1443</v>
      </c>
      <c r="M185" s="632" t="s">
        <v>2626</v>
      </c>
      <c r="N185" s="614"/>
      <c r="O185" s="614"/>
      <c r="P185" s="614"/>
      <c r="Q185" s="614"/>
      <c r="R185" s="614"/>
    </row>
    <row r="186" spans="1:18" s="633" customFormat="1" ht="12.75" customHeight="1">
      <c r="A186" s="628">
        <v>5</v>
      </c>
      <c r="B186" s="628">
        <v>9</v>
      </c>
      <c r="C186" s="629">
        <v>226</v>
      </c>
      <c r="D186" s="624">
        <v>16</v>
      </c>
      <c r="E186" s="625"/>
      <c r="F186" s="626" t="s">
        <v>773</v>
      </c>
      <c r="G186" s="599">
        <v>2876239</v>
      </c>
      <c r="H186" s="599">
        <v>2637576.5691</v>
      </c>
      <c r="I186" s="627">
        <f t="shared" si="2"/>
        <v>91.702274014781111</v>
      </c>
      <c r="J186" s="631" t="s">
        <v>2611</v>
      </c>
      <c r="K186" s="631" t="s">
        <v>2614</v>
      </c>
      <c r="L186" s="631" t="s">
        <v>1443</v>
      </c>
      <c r="M186" s="632" t="s">
        <v>2658</v>
      </c>
      <c r="N186" s="614"/>
      <c r="O186" s="614"/>
      <c r="P186" s="614"/>
      <c r="Q186" s="614"/>
      <c r="R186" s="614"/>
    </row>
    <row r="187" spans="1:18" s="633" customFormat="1" ht="12.75" customHeight="1">
      <c r="A187" s="628">
        <v>5</v>
      </c>
      <c r="B187" s="628">
        <v>9</v>
      </c>
      <c r="C187" s="629">
        <v>226</v>
      </c>
      <c r="D187" s="624">
        <v>17</v>
      </c>
      <c r="E187" s="625"/>
      <c r="F187" s="626" t="s">
        <v>774</v>
      </c>
      <c r="G187" s="599">
        <v>1925727</v>
      </c>
      <c r="H187" s="599">
        <v>1925726.1713</v>
      </c>
      <c r="I187" s="627">
        <f t="shared" si="2"/>
        <v>99.999956966901337</v>
      </c>
      <c r="J187" s="631" t="s">
        <v>2611</v>
      </c>
      <c r="K187" s="631" t="s">
        <v>2614</v>
      </c>
      <c r="L187" s="630" t="s">
        <v>2664</v>
      </c>
      <c r="M187" s="632" t="s">
        <v>2665</v>
      </c>
      <c r="N187" s="614"/>
      <c r="O187" s="614"/>
      <c r="P187" s="614"/>
      <c r="Q187" s="614"/>
      <c r="R187" s="614"/>
    </row>
    <row r="188" spans="1:18" s="633" customFormat="1" ht="25.5" customHeight="1">
      <c r="A188" s="628">
        <v>5</v>
      </c>
      <c r="B188" s="628">
        <v>9</v>
      </c>
      <c r="C188" s="629">
        <v>226</v>
      </c>
      <c r="D188" s="624">
        <v>18</v>
      </c>
      <c r="E188" s="625"/>
      <c r="F188" s="626" t="s">
        <v>775</v>
      </c>
      <c r="G188" s="599">
        <v>9156</v>
      </c>
      <c r="H188" s="599">
        <v>9156</v>
      </c>
      <c r="I188" s="627">
        <f t="shared" si="2"/>
        <v>100</v>
      </c>
      <c r="J188" s="631" t="s">
        <v>2611</v>
      </c>
      <c r="K188" s="631" t="s">
        <v>2614</v>
      </c>
      <c r="L188" s="631" t="s">
        <v>1443</v>
      </c>
      <c r="M188" s="632" t="s">
        <v>2666</v>
      </c>
      <c r="N188" s="614"/>
      <c r="O188" s="614"/>
      <c r="P188" s="614"/>
      <c r="Q188" s="614"/>
      <c r="R188" s="614"/>
    </row>
    <row r="189" spans="1:18" s="633" customFormat="1" ht="12.75" customHeight="1">
      <c r="A189" s="628">
        <v>5</v>
      </c>
      <c r="B189" s="628">
        <v>9</v>
      </c>
      <c r="C189" s="629">
        <v>226</v>
      </c>
      <c r="D189" s="624">
        <v>19</v>
      </c>
      <c r="E189" s="625"/>
      <c r="F189" s="626" t="s">
        <v>776</v>
      </c>
      <c r="G189" s="599">
        <v>2296361</v>
      </c>
      <c r="H189" s="599">
        <v>585203.77989999996</v>
      </c>
      <c r="I189" s="627">
        <f t="shared" si="2"/>
        <v>25.483962665277797</v>
      </c>
      <c r="J189" s="631" t="s">
        <v>2611</v>
      </c>
      <c r="K189" s="631" t="s">
        <v>2614</v>
      </c>
      <c r="L189" s="630" t="s">
        <v>2667</v>
      </c>
      <c r="M189" s="632" t="s">
        <v>2668</v>
      </c>
      <c r="N189" s="614"/>
      <c r="O189" s="614"/>
      <c r="P189" s="614"/>
      <c r="Q189" s="614"/>
      <c r="R189" s="614"/>
    </row>
    <row r="190" spans="1:18" s="633" customFormat="1" ht="25.5" customHeight="1">
      <c r="A190" s="628">
        <v>5</v>
      </c>
      <c r="B190" s="628">
        <v>9</v>
      </c>
      <c r="C190" s="629">
        <v>226</v>
      </c>
      <c r="D190" s="624">
        <v>21</v>
      </c>
      <c r="E190" s="625"/>
      <c r="F190" s="626" t="s">
        <v>1987</v>
      </c>
      <c r="G190" s="599">
        <v>6618986</v>
      </c>
      <c r="H190" s="599">
        <v>6557257.0135000004</v>
      </c>
      <c r="I190" s="627">
        <f t="shared" si="2"/>
        <v>99.067395119131547</v>
      </c>
      <c r="J190" s="631" t="s">
        <v>2611</v>
      </c>
      <c r="K190" s="631" t="s">
        <v>2614</v>
      </c>
      <c r="L190" s="631" t="s">
        <v>1443</v>
      </c>
      <c r="M190" s="632" t="s">
        <v>2626</v>
      </c>
      <c r="N190" s="614"/>
      <c r="O190" s="614"/>
      <c r="P190" s="614"/>
      <c r="Q190" s="614"/>
      <c r="R190" s="614"/>
    </row>
    <row r="191" spans="1:18" s="633" customFormat="1" ht="25.5" customHeight="1">
      <c r="A191" s="628">
        <v>5</v>
      </c>
      <c r="B191" s="628">
        <v>9</v>
      </c>
      <c r="C191" s="629">
        <v>226</v>
      </c>
      <c r="D191" s="624">
        <v>23</v>
      </c>
      <c r="E191" s="625"/>
      <c r="F191" s="626" t="s">
        <v>777</v>
      </c>
      <c r="G191" s="599">
        <v>586557</v>
      </c>
      <c r="H191" s="599">
        <v>362259.41639999999</v>
      </c>
      <c r="I191" s="627">
        <f t="shared" si="2"/>
        <v>61.760309125967296</v>
      </c>
      <c r="J191" s="631" t="s">
        <v>2611</v>
      </c>
      <c r="K191" s="631" t="s">
        <v>2614</v>
      </c>
      <c r="L191" s="630" t="s">
        <v>2667</v>
      </c>
      <c r="M191" s="632" t="s">
        <v>2669</v>
      </c>
      <c r="N191" s="614"/>
      <c r="O191" s="614"/>
      <c r="P191" s="614"/>
      <c r="Q191" s="614"/>
      <c r="R191" s="614"/>
    </row>
    <row r="192" spans="1:18" s="615" customFormat="1" ht="12.75" customHeight="1">
      <c r="A192" s="616">
        <v>5</v>
      </c>
      <c r="B192" s="616">
        <v>9</v>
      </c>
      <c r="C192" s="619">
        <v>226</v>
      </c>
      <c r="D192" s="624">
        <v>29</v>
      </c>
      <c r="E192" s="625"/>
      <c r="F192" s="626" t="s">
        <v>778</v>
      </c>
      <c r="G192" s="599">
        <v>2544246</v>
      </c>
      <c r="H192" s="599">
        <v>2201704.0375999999</v>
      </c>
      <c r="I192" s="627">
        <f t="shared" si="2"/>
        <v>86.536602105299565</v>
      </c>
      <c r="J192" s="631"/>
      <c r="K192" s="631"/>
      <c r="L192" s="631"/>
      <c r="M192" s="632"/>
      <c r="N192" s="614"/>
      <c r="O192" s="614"/>
      <c r="P192" s="614"/>
      <c r="Q192" s="614"/>
      <c r="R192" s="614"/>
    </row>
    <row r="193" spans="1:18" s="633" customFormat="1" ht="12.75" customHeight="1">
      <c r="A193" s="628">
        <v>5</v>
      </c>
      <c r="B193" s="628">
        <v>9</v>
      </c>
      <c r="C193" s="629">
        <v>226</v>
      </c>
      <c r="D193" s="624">
        <v>29</v>
      </c>
      <c r="E193" s="624">
        <v>4</v>
      </c>
      <c r="F193" s="626" t="s">
        <v>1005</v>
      </c>
      <c r="G193" s="599">
        <v>1434133.2</v>
      </c>
      <c r="H193" s="599">
        <v>1134447.8</v>
      </c>
      <c r="I193" s="627">
        <f t="shared" si="2"/>
        <v>79.103377566323701</v>
      </c>
      <c r="J193" s="631">
        <v>3</v>
      </c>
      <c r="K193" s="631" t="s">
        <v>2614</v>
      </c>
      <c r="L193" s="631" t="s">
        <v>1443</v>
      </c>
      <c r="M193" s="632" t="s">
        <v>2670</v>
      </c>
      <c r="N193" s="614"/>
      <c r="O193" s="614"/>
      <c r="P193" s="614"/>
      <c r="Q193" s="614"/>
      <c r="R193" s="614"/>
    </row>
    <row r="194" spans="1:18" s="633" customFormat="1" ht="25.5" customHeight="1">
      <c r="A194" s="628">
        <v>5</v>
      </c>
      <c r="B194" s="628">
        <v>9</v>
      </c>
      <c r="C194" s="629">
        <v>226</v>
      </c>
      <c r="D194" s="624">
        <v>29</v>
      </c>
      <c r="E194" s="624">
        <v>16</v>
      </c>
      <c r="F194" s="626" t="s">
        <v>973</v>
      </c>
      <c r="G194" s="599">
        <v>1110112.8</v>
      </c>
      <c r="H194" s="599">
        <v>1067256.2376000001</v>
      </c>
      <c r="I194" s="627">
        <f t="shared" si="2"/>
        <v>96.139440748723914</v>
      </c>
      <c r="J194" s="631" t="s">
        <v>2611</v>
      </c>
      <c r="K194" s="631" t="s">
        <v>2614</v>
      </c>
      <c r="L194" s="631" t="s">
        <v>1443</v>
      </c>
      <c r="M194" s="632" t="s">
        <v>2670</v>
      </c>
      <c r="N194" s="614"/>
      <c r="O194" s="614"/>
      <c r="P194" s="614"/>
      <c r="Q194" s="614"/>
      <c r="R194" s="614"/>
    </row>
    <row r="195" spans="1:18" s="633" customFormat="1" ht="25.5" customHeight="1">
      <c r="A195" s="628">
        <v>5</v>
      </c>
      <c r="B195" s="628">
        <v>9</v>
      </c>
      <c r="C195" s="629">
        <v>226</v>
      </c>
      <c r="D195" s="624">
        <v>31</v>
      </c>
      <c r="E195" s="625"/>
      <c r="F195" s="626" t="s">
        <v>779</v>
      </c>
      <c r="G195" s="599">
        <v>1480603</v>
      </c>
      <c r="H195" s="599">
        <v>1343668.5</v>
      </c>
      <c r="I195" s="627">
        <f t="shared" si="2"/>
        <v>90.751437083404525</v>
      </c>
      <c r="J195" s="631" t="s">
        <v>2611</v>
      </c>
      <c r="K195" s="631" t="s">
        <v>2614</v>
      </c>
      <c r="L195" s="630" t="s">
        <v>2641</v>
      </c>
      <c r="M195" s="632" t="s">
        <v>2671</v>
      </c>
      <c r="N195" s="614"/>
      <c r="O195" s="614"/>
      <c r="P195" s="614"/>
      <c r="Q195" s="614"/>
      <c r="R195" s="614"/>
    </row>
    <row r="196" spans="1:18" s="633" customFormat="1" ht="25.5" customHeight="1">
      <c r="A196" s="628">
        <v>5</v>
      </c>
      <c r="B196" s="628">
        <v>9</v>
      </c>
      <c r="C196" s="629">
        <v>226</v>
      </c>
      <c r="D196" s="624">
        <v>62</v>
      </c>
      <c r="E196" s="625"/>
      <c r="F196" s="626" t="s">
        <v>176</v>
      </c>
      <c r="G196" s="599">
        <v>1006080</v>
      </c>
      <c r="H196" s="599">
        <v>1006080</v>
      </c>
      <c r="I196" s="627">
        <f t="shared" si="2"/>
        <v>100</v>
      </c>
      <c r="J196" s="631" t="s">
        <v>2611</v>
      </c>
      <c r="K196" s="631" t="s">
        <v>2614</v>
      </c>
      <c r="L196" s="630" t="s">
        <v>1443</v>
      </c>
      <c r="M196" s="632" t="s">
        <v>2626</v>
      </c>
      <c r="N196" s="614"/>
      <c r="O196" s="614"/>
      <c r="P196" s="614"/>
      <c r="Q196" s="614"/>
      <c r="R196" s="614"/>
    </row>
    <row r="197" spans="1:18" s="633" customFormat="1" ht="25.5" customHeight="1">
      <c r="A197" s="628">
        <v>5</v>
      </c>
      <c r="B197" s="628">
        <v>9</v>
      </c>
      <c r="C197" s="629">
        <v>226</v>
      </c>
      <c r="D197" s="624">
        <v>100</v>
      </c>
      <c r="E197" s="625"/>
      <c r="F197" s="626" t="s">
        <v>934</v>
      </c>
      <c r="G197" s="599">
        <v>150000</v>
      </c>
      <c r="H197" s="599">
        <v>150000</v>
      </c>
      <c r="I197" s="627">
        <f t="shared" si="2"/>
        <v>100</v>
      </c>
      <c r="J197" s="631" t="s">
        <v>2611</v>
      </c>
      <c r="K197" s="631" t="s">
        <v>2614</v>
      </c>
      <c r="L197" s="630" t="s">
        <v>2660</v>
      </c>
      <c r="M197" s="632" t="s">
        <v>2670</v>
      </c>
      <c r="N197" s="614"/>
      <c r="O197" s="614"/>
      <c r="P197" s="614"/>
      <c r="Q197" s="614"/>
      <c r="R197" s="614"/>
    </row>
    <row r="198" spans="1:18" s="633" customFormat="1" ht="25.5" customHeight="1">
      <c r="A198" s="628">
        <v>5</v>
      </c>
      <c r="B198" s="628">
        <v>9</v>
      </c>
      <c r="C198" s="629">
        <v>226</v>
      </c>
      <c r="D198" s="624">
        <v>101</v>
      </c>
      <c r="E198" s="625"/>
      <c r="F198" s="626" t="s">
        <v>900</v>
      </c>
      <c r="G198" s="599">
        <v>297841.59999999998</v>
      </c>
      <c r="H198" s="599">
        <v>297841.43530000001</v>
      </c>
      <c r="I198" s="627">
        <f t="shared" si="2"/>
        <v>99.999944702150415</v>
      </c>
      <c r="J198" s="631" t="s">
        <v>2611</v>
      </c>
      <c r="K198" s="631" t="s">
        <v>2614</v>
      </c>
      <c r="L198" s="630" t="s">
        <v>2660</v>
      </c>
      <c r="M198" s="632" t="s">
        <v>2670</v>
      </c>
      <c r="N198" s="614"/>
      <c r="O198" s="614"/>
      <c r="P198" s="614"/>
      <c r="Q198" s="614"/>
      <c r="R198" s="614"/>
    </row>
    <row r="199" spans="1:18" s="615" customFormat="1" ht="12.75" customHeight="1">
      <c r="A199" s="628">
        <v>5</v>
      </c>
      <c r="B199" s="628">
        <v>9</v>
      </c>
      <c r="C199" s="629">
        <v>226</v>
      </c>
      <c r="D199" s="624">
        <v>104</v>
      </c>
      <c r="E199" s="625"/>
      <c r="F199" s="626" t="s">
        <v>1006</v>
      </c>
      <c r="G199" s="599">
        <v>38265</v>
      </c>
      <c r="H199" s="599">
        <v>38265</v>
      </c>
      <c r="I199" s="627">
        <f t="shared" si="2"/>
        <v>100</v>
      </c>
      <c r="J199" s="631" t="s">
        <v>2611</v>
      </c>
      <c r="K199" s="631" t="s">
        <v>2614</v>
      </c>
      <c r="L199" s="631" t="s">
        <v>1443</v>
      </c>
      <c r="M199" s="632" t="s">
        <v>2644</v>
      </c>
      <c r="N199" s="614"/>
      <c r="O199" s="614"/>
      <c r="P199" s="614"/>
      <c r="Q199" s="614"/>
      <c r="R199" s="614"/>
    </row>
    <row r="200" spans="1:18" s="633" customFormat="1" ht="25.5" customHeight="1">
      <c r="A200" s="628">
        <v>5</v>
      </c>
      <c r="B200" s="628">
        <v>9</v>
      </c>
      <c r="C200" s="629">
        <v>226</v>
      </c>
      <c r="D200" s="624">
        <v>109</v>
      </c>
      <c r="E200" s="625"/>
      <c r="F200" s="626" t="s">
        <v>924</v>
      </c>
      <c r="G200" s="599">
        <v>94662.7</v>
      </c>
      <c r="H200" s="599">
        <v>94662.657999999996</v>
      </c>
      <c r="I200" s="627">
        <f t="shared" ref="I200:I263" si="3">IF(G200=0,0,H200/G200*100)</f>
        <v>99.99995563194372</v>
      </c>
      <c r="J200" s="631" t="s">
        <v>2611</v>
      </c>
      <c r="K200" s="631" t="s">
        <v>2614</v>
      </c>
      <c r="L200" s="630" t="s">
        <v>2660</v>
      </c>
      <c r="M200" s="632" t="s">
        <v>2670</v>
      </c>
      <c r="N200" s="614"/>
      <c r="O200" s="614"/>
      <c r="P200" s="614"/>
      <c r="Q200" s="614"/>
      <c r="R200" s="614"/>
    </row>
    <row r="201" spans="1:18" s="615" customFormat="1" ht="12.75" customHeight="1">
      <c r="A201" s="616">
        <v>5</v>
      </c>
      <c r="B201" s="616">
        <v>9</v>
      </c>
      <c r="C201" s="619">
        <v>253</v>
      </c>
      <c r="D201" s="620"/>
      <c r="E201" s="620"/>
      <c r="F201" s="621" t="s">
        <v>662</v>
      </c>
      <c r="G201" s="622">
        <v>37154143.200000003</v>
      </c>
      <c r="H201" s="622">
        <v>36698215.643200003</v>
      </c>
      <c r="I201" s="623">
        <f t="shared" si="3"/>
        <v>98.77287560004882</v>
      </c>
      <c r="J201" s="631"/>
      <c r="K201" s="631"/>
      <c r="L201" s="631"/>
      <c r="M201" s="632"/>
      <c r="N201" s="614"/>
      <c r="O201" s="614"/>
      <c r="P201" s="614"/>
      <c r="Q201" s="614"/>
      <c r="R201" s="614"/>
    </row>
    <row r="202" spans="1:18" s="633" customFormat="1" ht="25.5" customHeight="1">
      <c r="A202" s="628">
        <v>5</v>
      </c>
      <c r="B202" s="628">
        <v>9</v>
      </c>
      <c r="C202" s="629">
        <v>253</v>
      </c>
      <c r="D202" s="624">
        <v>1</v>
      </c>
      <c r="E202" s="625"/>
      <c r="F202" s="626" t="s">
        <v>783</v>
      </c>
      <c r="G202" s="599">
        <v>1199588.3</v>
      </c>
      <c r="H202" s="599">
        <v>1198645.9273999999</v>
      </c>
      <c r="I202" s="627">
        <f t="shared" si="3"/>
        <v>99.921441998058825</v>
      </c>
      <c r="J202" s="631" t="s">
        <v>2617</v>
      </c>
      <c r="K202" s="631" t="s">
        <v>2629</v>
      </c>
      <c r="L202" s="631" t="s">
        <v>2672</v>
      </c>
      <c r="M202" s="632" t="s">
        <v>2673</v>
      </c>
      <c r="N202" s="614"/>
      <c r="O202" s="614"/>
      <c r="P202" s="614"/>
      <c r="Q202" s="614"/>
      <c r="R202" s="614"/>
    </row>
    <row r="203" spans="1:18" s="615" customFormat="1" ht="38.25" customHeight="1">
      <c r="A203" s="616">
        <v>5</v>
      </c>
      <c r="B203" s="616">
        <v>9</v>
      </c>
      <c r="C203" s="619">
        <v>253</v>
      </c>
      <c r="D203" s="624">
        <v>2</v>
      </c>
      <c r="E203" s="625"/>
      <c r="F203" s="626" t="s">
        <v>784</v>
      </c>
      <c r="G203" s="599">
        <v>371873</v>
      </c>
      <c r="H203" s="599">
        <v>371873</v>
      </c>
      <c r="I203" s="627">
        <f t="shared" si="3"/>
        <v>100</v>
      </c>
      <c r="J203" s="631"/>
      <c r="K203" s="631"/>
      <c r="L203" s="631"/>
      <c r="M203" s="632"/>
      <c r="N203" s="614"/>
      <c r="O203" s="614"/>
      <c r="P203" s="614"/>
      <c r="Q203" s="614"/>
      <c r="R203" s="614"/>
    </row>
    <row r="204" spans="1:18" s="633" customFormat="1" ht="12.75" customHeight="1">
      <c r="A204" s="628">
        <v>5</v>
      </c>
      <c r="B204" s="628">
        <v>9</v>
      </c>
      <c r="C204" s="629">
        <v>253</v>
      </c>
      <c r="D204" s="624">
        <v>2</v>
      </c>
      <c r="E204" s="624">
        <v>15</v>
      </c>
      <c r="F204" s="626" t="s">
        <v>1143</v>
      </c>
      <c r="G204" s="599">
        <v>371873</v>
      </c>
      <c r="H204" s="599">
        <v>371873</v>
      </c>
      <c r="I204" s="627">
        <f t="shared" si="3"/>
        <v>100</v>
      </c>
      <c r="J204" s="631" t="s">
        <v>2617</v>
      </c>
      <c r="K204" s="631" t="s">
        <v>2629</v>
      </c>
      <c r="L204" s="631" t="s">
        <v>1443</v>
      </c>
      <c r="M204" s="632" t="s">
        <v>2626</v>
      </c>
      <c r="N204" s="614"/>
      <c r="O204" s="614"/>
      <c r="P204" s="614"/>
      <c r="Q204" s="614"/>
      <c r="R204" s="614"/>
    </row>
    <row r="205" spans="1:18" s="615" customFormat="1" ht="25.5" customHeight="1">
      <c r="A205" s="616">
        <v>5</v>
      </c>
      <c r="B205" s="616">
        <v>9</v>
      </c>
      <c r="C205" s="619">
        <v>253</v>
      </c>
      <c r="D205" s="624">
        <v>8</v>
      </c>
      <c r="E205" s="625"/>
      <c r="F205" s="626" t="s">
        <v>785</v>
      </c>
      <c r="G205" s="599">
        <v>2420872</v>
      </c>
      <c r="H205" s="599">
        <v>2418591.2784000002</v>
      </c>
      <c r="I205" s="627">
        <f t="shared" si="3"/>
        <v>99.905789252798172</v>
      </c>
      <c r="J205" s="631"/>
      <c r="K205" s="631"/>
      <c r="L205" s="631"/>
      <c r="M205" s="632"/>
      <c r="N205" s="614"/>
      <c r="O205" s="614"/>
      <c r="P205" s="614"/>
      <c r="Q205" s="614"/>
      <c r="R205" s="614"/>
    </row>
    <row r="206" spans="1:18" s="640" customFormat="1" ht="12.75" customHeight="1">
      <c r="A206" s="628">
        <v>5</v>
      </c>
      <c r="B206" s="628">
        <v>9</v>
      </c>
      <c r="C206" s="629">
        <v>253</v>
      </c>
      <c r="D206" s="624">
        <v>8</v>
      </c>
      <c r="E206" s="624">
        <v>11</v>
      </c>
      <c r="F206" s="626" t="s">
        <v>663</v>
      </c>
      <c r="G206" s="599">
        <v>736231</v>
      </c>
      <c r="H206" s="599">
        <v>733994.14529999997</v>
      </c>
      <c r="I206" s="627">
        <f t="shared" si="3"/>
        <v>99.696174882611572</v>
      </c>
      <c r="J206" s="631" t="s">
        <v>2611</v>
      </c>
      <c r="K206" s="631" t="s">
        <v>2618</v>
      </c>
      <c r="L206" s="631" t="s">
        <v>2674</v>
      </c>
      <c r="M206" s="632" t="s">
        <v>2643</v>
      </c>
      <c r="N206" s="614"/>
      <c r="O206" s="614"/>
      <c r="P206" s="614"/>
      <c r="Q206" s="614"/>
      <c r="R206" s="614"/>
    </row>
    <row r="207" spans="1:18" s="640" customFormat="1" ht="12.75" customHeight="1">
      <c r="A207" s="628">
        <v>5</v>
      </c>
      <c r="B207" s="628">
        <v>9</v>
      </c>
      <c r="C207" s="629">
        <v>253</v>
      </c>
      <c r="D207" s="624">
        <v>8</v>
      </c>
      <c r="E207" s="624">
        <v>15</v>
      </c>
      <c r="F207" s="626" t="s">
        <v>1143</v>
      </c>
      <c r="G207" s="599">
        <v>1684641</v>
      </c>
      <c r="H207" s="599">
        <v>1684597.1331</v>
      </c>
      <c r="I207" s="627">
        <f t="shared" si="3"/>
        <v>99.997396068361155</v>
      </c>
      <c r="J207" s="631" t="s">
        <v>2617</v>
      </c>
      <c r="K207" s="631" t="s">
        <v>2618</v>
      </c>
      <c r="L207" s="631" t="s">
        <v>2674</v>
      </c>
      <c r="M207" s="632" t="s">
        <v>2643</v>
      </c>
      <c r="N207" s="614"/>
      <c r="O207" s="614"/>
      <c r="P207" s="614"/>
      <c r="Q207" s="614"/>
      <c r="R207" s="614"/>
    </row>
    <row r="208" spans="1:18" s="633" customFormat="1" ht="12.75" customHeight="1">
      <c r="A208" s="628">
        <v>5</v>
      </c>
      <c r="B208" s="628">
        <v>9</v>
      </c>
      <c r="C208" s="629">
        <v>253</v>
      </c>
      <c r="D208" s="624">
        <v>13</v>
      </c>
      <c r="E208" s="625"/>
      <c r="F208" s="626" t="s">
        <v>786</v>
      </c>
      <c r="G208" s="599">
        <v>616414</v>
      </c>
      <c r="H208" s="599">
        <v>616411.57860000001</v>
      </c>
      <c r="I208" s="627">
        <f t="shared" si="3"/>
        <v>99.999607179590342</v>
      </c>
      <c r="J208" s="631" t="s">
        <v>2617</v>
      </c>
      <c r="K208" s="631" t="s">
        <v>2618</v>
      </c>
      <c r="L208" s="631" t="s">
        <v>2675</v>
      </c>
      <c r="M208" s="632" t="s">
        <v>2676</v>
      </c>
      <c r="N208" s="614"/>
      <c r="O208" s="614"/>
      <c r="P208" s="614"/>
      <c r="Q208" s="614"/>
      <c r="R208" s="614"/>
    </row>
    <row r="209" spans="1:18" s="614" customFormat="1" ht="12.75" customHeight="1">
      <c r="A209" s="628">
        <v>5</v>
      </c>
      <c r="B209" s="628">
        <v>9</v>
      </c>
      <c r="C209" s="629">
        <v>253</v>
      </c>
      <c r="D209" s="624">
        <v>15</v>
      </c>
      <c r="E209" s="625"/>
      <c r="F209" s="626" t="s">
        <v>911</v>
      </c>
      <c r="G209" s="599">
        <v>1126</v>
      </c>
      <c r="H209" s="599">
        <v>1125.336</v>
      </c>
      <c r="I209" s="627">
        <f t="shared" si="3"/>
        <v>99.941030195381884</v>
      </c>
      <c r="J209" s="631" t="s">
        <v>2617</v>
      </c>
      <c r="K209" s="631" t="s">
        <v>2618</v>
      </c>
      <c r="L209" s="630" t="s">
        <v>2667</v>
      </c>
      <c r="M209" s="632" t="s">
        <v>2669</v>
      </c>
    </row>
    <row r="210" spans="1:18" s="633" customFormat="1" ht="25.5" customHeight="1">
      <c r="A210" s="628">
        <v>5</v>
      </c>
      <c r="B210" s="628">
        <v>9</v>
      </c>
      <c r="C210" s="629">
        <v>253</v>
      </c>
      <c r="D210" s="624">
        <v>16</v>
      </c>
      <c r="E210" s="625"/>
      <c r="F210" s="626" t="s">
        <v>787</v>
      </c>
      <c r="G210" s="599">
        <v>209512</v>
      </c>
      <c r="H210" s="599">
        <v>206067.99</v>
      </c>
      <c r="I210" s="627">
        <f t="shared" si="3"/>
        <v>98.356175302607966</v>
      </c>
      <c r="J210" s="631" t="s">
        <v>2617</v>
      </c>
      <c r="K210" s="631" t="s">
        <v>2618</v>
      </c>
      <c r="L210" s="631" t="s">
        <v>1443</v>
      </c>
      <c r="M210" s="632" t="s">
        <v>2671</v>
      </c>
      <c r="N210" s="614"/>
      <c r="O210" s="614"/>
      <c r="P210" s="614"/>
      <c r="Q210" s="614"/>
      <c r="R210" s="614"/>
    </row>
    <row r="211" spans="1:18" s="614" customFormat="1" ht="25.5" customHeight="1">
      <c r="A211" s="628">
        <v>5</v>
      </c>
      <c r="B211" s="628">
        <v>9</v>
      </c>
      <c r="C211" s="629">
        <v>253</v>
      </c>
      <c r="D211" s="624">
        <v>18</v>
      </c>
      <c r="E211" s="625"/>
      <c r="F211" s="626" t="s">
        <v>788</v>
      </c>
      <c r="G211" s="599">
        <v>439355</v>
      </c>
      <c r="H211" s="599">
        <v>439353.9999</v>
      </c>
      <c r="I211" s="627">
        <f t="shared" si="3"/>
        <v>99.999772370861834</v>
      </c>
      <c r="J211" s="631" t="s">
        <v>2617</v>
      </c>
      <c r="K211" s="631" t="s">
        <v>2618</v>
      </c>
      <c r="L211" s="631" t="s">
        <v>2667</v>
      </c>
      <c r="M211" s="632" t="s">
        <v>2669</v>
      </c>
    </row>
    <row r="212" spans="1:18" s="633" customFormat="1" ht="25.5" customHeight="1">
      <c r="A212" s="628">
        <v>5</v>
      </c>
      <c r="B212" s="628">
        <v>9</v>
      </c>
      <c r="C212" s="629">
        <v>253</v>
      </c>
      <c r="D212" s="624">
        <v>23</v>
      </c>
      <c r="E212" s="625"/>
      <c r="F212" s="626" t="s">
        <v>789</v>
      </c>
      <c r="G212" s="599">
        <v>102199</v>
      </c>
      <c r="H212" s="599">
        <v>102199</v>
      </c>
      <c r="I212" s="627">
        <f t="shared" si="3"/>
        <v>100</v>
      </c>
      <c r="J212" s="631" t="s">
        <v>2617</v>
      </c>
      <c r="K212" s="631" t="s">
        <v>2618</v>
      </c>
      <c r="L212" s="631" t="s">
        <v>1443</v>
      </c>
      <c r="M212" s="632" t="s">
        <v>2671</v>
      </c>
      <c r="N212" s="599">
        <f>H212+H210</f>
        <v>308266.99</v>
      </c>
      <c r="O212" s="614"/>
      <c r="P212" s="614"/>
      <c r="Q212" s="614"/>
      <c r="R212" s="614"/>
    </row>
    <row r="213" spans="1:18" s="615" customFormat="1" ht="12.75" customHeight="1">
      <c r="A213" s="616">
        <v>5</v>
      </c>
      <c r="B213" s="616">
        <v>9</v>
      </c>
      <c r="C213" s="619">
        <v>253</v>
      </c>
      <c r="D213" s="624">
        <v>28</v>
      </c>
      <c r="E213" s="625"/>
      <c r="F213" s="626" t="s">
        <v>790</v>
      </c>
      <c r="G213" s="599">
        <v>213137</v>
      </c>
      <c r="H213" s="599">
        <v>213137</v>
      </c>
      <c r="I213" s="627">
        <f t="shared" si="3"/>
        <v>100</v>
      </c>
      <c r="J213" s="631"/>
      <c r="K213" s="631"/>
      <c r="L213" s="631"/>
      <c r="M213" s="631"/>
      <c r="N213" s="614"/>
      <c r="O213" s="614"/>
      <c r="P213" s="614"/>
      <c r="Q213" s="614"/>
      <c r="R213" s="614"/>
    </row>
    <row r="214" spans="1:18" s="615" customFormat="1" ht="12.75" customHeight="1">
      <c r="A214" s="628">
        <v>5</v>
      </c>
      <c r="B214" s="628">
        <v>9</v>
      </c>
      <c r="C214" s="629">
        <v>253</v>
      </c>
      <c r="D214" s="624">
        <v>28</v>
      </c>
      <c r="E214" s="624">
        <v>15</v>
      </c>
      <c r="F214" s="626" t="s">
        <v>1143</v>
      </c>
      <c r="G214" s="599">
        <v>213137</v>
      </c>
      <c r="H214" s="599">
        <v>213137</v>
      </c>
      <c r="I214" s="627">
        <f t="shared" si="3"/>
        <v>100</v>
      </c>
      <c r="J214" s="631" t="s">
        <v>2617</v>
      </c>
      <c r="K214" s="631" t="s">
        <v>2618</v>
      </c>
      <c r="L214" s="631" t="s">
        <v>2672</v>
      </c>
      <c r="M214" s="632" t="s">
        <v>2677</v>
      </c>
      <c r="N214" s="614"/>
      <c r="O214" s="614"/>
      <c r="P214" s="614"/>
      <c r="Q214" s="614"/>
      <c r="R214" s="614"/>
    </row>
    <row r="215" spans="1:18" s="633" customFormat="1" ht="25.5" customHeight="1">
      <c r="A215" s="628">
        <v>5</v>
      </c>
      <c r="B215" s="628">
        <v>9</v>
      </c>
      <c r="C215" s="629">
        <v>253</v>
      </c>
      <c r="D215" s="624">
        <v>30</v>
      </c>
      <c r="E215" s="625"/>
      <c r="F215" s="626" t="s">
        <v>1988</v>
      </c>
      <c r="G215" s="599">
        <v>104231</v>
      </c>
      <c r="H215" s="599">
        <v>103680.7095</v>
      </c>
      <c r="I215" s="627">
        <f t="shared" si="3"/>
        <v>99.47204718365937</v>
      </c>
      <c r="J215" s="631" t="s">
        <v>2617</v>
      </c>
      <c r="K215" s="631" t="s">
        <v>2618</v>
      </c>
      <c r="L215" s="631" t="s">
        <v>1443</v>
      </c>
      <c r="M215" s="632" t="s">
        <v>2626</v>
      </c>
      <c r="N215" s="614"/>
      <c r="O215" s="614"/>
      <c r="P215" s="614"/>
      <c r="Q215" s="614"/>
      <c r="R215" s="614"/>
    </row>
    <row r="216" spans="1:18" s="633" customFormat="1" ht="25.5" customHeight="1">
      <c r="A216" s="616">
        <v>5</v>
      </c>
      <c r="B216" s="616">
        <v>9</v>
      </c>
      <c r="C216" s="619">
        <v>253</v>
      </c>
      <c r="D216" s="624">
        <v>33</v>
      </c>
      <c r="E216" s="625"/>
      <c r="F216" s="626" t="s">
        <v>1989</v>
      </c>
      <c r="G216" s="599">
        <v>31214908.600000001</v>
      </c>
      <c r="H216" s="599">
        <v>30766204.504500002</v>
      </c>
      <c r="I216" s="627">
        <f t="shared" si="3"/>
        <v>98.56253272674968</v>
      </c>
      <c r="J216" s="631"/>
      <c r="K216" s="631"/>
      <c r="L216" s="631"/>
      <c r="M216" s="632"/>
      <c r="N216" s="614"/>
      <c r="O216" s="614"/>
      <c r="P216" s="614"/>
      <c r="Q216" s="614"/>
      <c r="R216" s="614"/>
    </row>
    <row r="217" spans="1:18" s="633" customFormat="1" ht="12.75" customHeight="1">
      <c r="A217" s="628">
        <v>5</v>
      </c>
      <c r="B217" s="628">
        <v>9</v>
      </c>
      <c r="C217" s="629">
        <v>253</v>
      </c>
      <c r="D217" s="624">
        <v>33</v>
      </c>
      <c r="E217" s="624">
        <v>11</v>
      </c>
      <c r="F217" s="626" t="s">
        <v>663</v>
      </c>
      <c r="G217" s="599">
        <v>15639279</v>
      </c>
      <c r="H217" s="599">
        <v>15225955.437100001</v>
      </c>
      <c r="I217" s="627">
        <f t="shared" si="3"/>
        <v>97.357144386899179</v>
      </c>
      <c r="J217" s="631" t="s">
        <v>2611</v>
      </c>
      <c r="K217" s="631" t="s">
        <v>2618</v>
      </c>
      <c r="L217" s="631" t="s">
        <v>1443</v>
      </c>
      <c r="M217" s="632" t="s">
        <v>2626</v>
      </c>
      <c r="N217" s="614"/>
      <c r="O217" s="614"/>
      <c r="P217" s="614"/>
      <c r="Q217" s="614"/>
      <c r="R217" s="614"/>
    </row>
    <row r="218" spans="1:18" s="633" customFormat="1" ht="12.75" customHeight="1">
      <c r="A218" s="628">
        <v>5</v>
      </c>
      <c r="B218" s="628">
        <v>9</v>
      </c>
      <c r="C218" s="629">
        <v>253</v>
      </c>
      <c r="D218" s="624">
        <v>33</v>
      </c>
      <c r="E218" s="624">
        <v>15</v>
      </c>
      <c r="F218" s="626" t="s">
        <v>1143</v>
      </c>
      <c r="G218" s="599">
        <v>15575629.6</v>
      </c>
      <c r="H218" s="599">
        <v>15540249.067399999</v>
      </c>
      <c r="I218" s="627">
        <f t="shared" si="3"/>
        <v>99.772846854293448</v>
      </c>
      <c r="J218" s="631" t="s">
        <v>2617</v>
      </c>
      <c r="K218" s="631" t="s">
        <v>2618</v>
      </c>
      <c r="L218" s="631" t="s">
        <v>1443</v>
      </c>
      <c r="M218" s="632" t="s">
        <v>2626</v>
      </c>
      <c r="N218" s="614"/>
      <c r="O218" s="614"/>
      <c r="P218" s="614"/>
      <c r="Q218" s="614"/>
      <c r="R218" s="614"/>
    </row>
    <row r="219" spans="1:18" s="633" customFormat="1" ht="38.25" customHeight="1">
      <c r="A219" s="628">
        <v>5</v>
      </c>
      <c r="B219" s="628">
        <v>9</v>
      </c>
      <c r="C219" s="629">
        <v>253</v>
      </c>
      <c r="D219" s="624">
        <v>37</v>
      </c>
      <c r="E219" s="625"/>
      <c r="F219" s="626" t="s">
        <v>791</v>
      </c>
      <c r="G219" s="599">
        <v>51791.7</v>
      </c>
      <c r="H219" s="599">
        <v>51791.7</v>
      </c>
      <c r="I219" s="627">
        <f t="shared" si="3"/>
        <v>100</v>
      </c>
      <c r="J219" s="631" t="s">
        <v>2617</v>
      </c>
      <c r="K219" s="631" t="s">
        <v>2618</v>
      </c>
      <c r="L219" s="631" t="s">
        <v>1443</v>
      </c>
      <c r="M219" s="632" t="s">
        <v>2646</v>
      </c>
      <c r="N219" s="614"/>
      <c r="O219" s="614"/>
      <c r="P219" s="614"/>
      <c r="Q219" s="614"/>
      <c r="R219" s="614"/>
    </row>
    <row r="220" spans="1:18" s="633" customFormat="1" ht="25.5" customHeight="1">
      <c r="A220" s="628">
        <v>5</v>
      </c>
      <c r="B220" s="628">
        <v>9</v>
      </c>
      <c r="C220" s="629">
        <v>253</v>
      </c>
      <c r="D220" s="624">
        <v>107</v>
      </c>
      <c r="E220" s="625"/>
      <c r="F220" s="626" t="s">
        <v>928</v>
      </c>
      <c r="G220" s="599">
        <v>726</v>
      </c>
      <c r="H220" s="599">
        <v>725.19899999999996</v>
      </c>
      <c r="I220" s="627">
        <f t="shared" si="3"/>
        <v>99.889669421487596</v>
      </c>
      <c r="J220" s="631" t="s">
        <v>2617</v>
      </c>
      <c r="K220" s="631" t="s">
        <v>2618</v>
      </c>
      <c r="L220" s="631" t="s">
        <v>2660</v>
      </c>
      <c r="M220" s="632" t="s">
        <v>2671</v>
      </c>
      <c r="N220" s="614"/>
      <c r="O220" s="614"/>
      <c r="P220" s="614"/>
      <c r="Q220" s="614"/>
      <c r="R220" s="614"/>
    </row>
    <row r="221" spans="1:18" s="633" customFormat="1" ht="25.5" customHeight="1">
      <c r="A221" s="628">
        <v>5</v>
      </c>
      <c r="B221" s="628">
        <v>9</v>
      </c>
      <c r="C221" s="629">
        <v>253</v>
      </c>
      <c r="D221" s="624">
        <v>109</v>
      </c>
      <c r="E221" s="625"/>
      <c r="F221" s="626" t="s">
        <v>924</v>
      </c>
      <c r="G221" s="599">
        <v>190000</v>
      </c>
      <c r="H221" s="599">
        <v>190000</v>
      </c>
      <c r="I221" s="627">
        <f t="shared" si="3"/>
        <v>100</v>
      </c>
      <c r="J221" s="631" t="s">
        <v>2617</v>
      </c>
      <c r="K221" s="631" t="s">
        <v>2618</v>
      </c>
      <c r="L221" s="631" t="s">
        <v>2660</v>
      </c>
      <c r="M221" s="632" t="s">
        <v>2671</v>
      </c>
      <c r="N221" s="614"/>
      <c r="O221" s="614"/>
      <c r="P221" s="599"/>
      <c r="Q221" s="614"/>
      <c r="R221" s="614"/>
    </row>
    <row r="222" spans="1:18" s="633" customFormat="1" ht="38.25" customHeight="1">
      <c r="A222" s="628">
        <v>5</v>
      </c>
      <c r="B222" s="628">
        <v>9</v>
      </c>
      <c r="C222" s="629">
        <v>253</v>
      </c>
      <c r="D222" s="624">
        <v>115</v>
      </c>
      <c r="E222" s="625"/>
      <c r="F222" s="626" t="s">
        <v>930</v>
      </c>
      <c r="G222" s="599">
        <v>18409.599999999999</v>
      </c>
      <c r="H222" s="599">
        <v>18408.419999999998</v>
      </c>
      <c r="I222" s="627">
        <f t="shared" si="3"/>
        <v>99.993590300712668</v>
      </c>
      <c r="J222" s="631" t="s">
        <v>2617</v>
      </c>
      <c r="K222" s="631" t="s">
        <v>2618</v>
      </c>
      <c r="L222" s="631" t="s">
        <v>2660</v>
      </c>
      <c r="M222" s="632" t="s">
        <v>2671</v>
      </c>
      <c r="N222" s="614"/>
      <c r="O222" s="614"/>
      <c r="P222" s="614"/>
      <c r="Q222" s="614"/>
      <c r="R222" s="614"/>
    </row>
    <row r="223" spans="1:18" s="615" customFormat="1" ht="12.75" customHeight="1">
      <c r="A223" s="616">
        <v>5</v>
      </c>
      <c r="B223" s="616">
        <v>9</v>
      </c>
      <c r="C223" s="619">
        <v>271</v>
      </c>
      <c r="D223" s="620"/>
      <c r="E223" s="620"/>
      <c r="F223" s="621" t="s">
        <v>1141</v>
      </c>
      <c r="G223" s="622">
        <v>27240585.399999999</v>
      </c>
      <c r="H223" s="622">
        <v>24836745.688999999</v>
      </c>
      <c r="I223" s="623">
        <f t="shared" si="3"/>
        <v>91.175521099484158</v>
      </c>
      <c r="J223" s="631"/>
      <c r="K223" s="631"/>
      <c r="L223" s="631"/>
      <c r="M223" s="632"/>
      <c r="N223" s="614"/>
      <c r="O223" s="614"/>
      <c r="P223" s="614"/>
      <c r="Q223" s="614"/>
      <c r="R223" s="614"/>
    </row>
    <row r="224" spans="1:18" s="615" customFormat="1" ht="12.75" customHeight="1">
      <c r="A224" s="616">
        <v>5</v>
      </c>
      <c r="B224" s="616">
        <v>9</v>
      </c>
      <c r="C224" s="619">
        <v>271</v>
      </c>
      <c r="D224" s="624">
        <v>26</v>
      </c>
      <c r="E224" s="625"/>
      <c r="F224" s="626" t="s">
        <v>792</v>
      </c>
      <c r="G224" s="599">
        <v>435405</v>
      </c>
      <c r="H224" s="599">
        <v>432421.21899999998</v>
      </c>
      <c r="I224" s="627">
        <f t="shared" si="3"/>
        <v>99.31471136068717</v>
      </c>
      <c r="J224" s="631"/>
      <c r="K224" s="631"/>
      <c r="L224" s="631"/>
      <c r="M224" s="632"/>
      <c r="N224" s="614"/>
      <c r="O224" s="614"/>
      <c r="P224" s="614"/>
      <c r="Q224" s="614"/>
      <c r="R224" s="614"/>
    </row>
    <row r="225" spans="1:18" s="633" customFormat="1" ht="12.75" customHeight="1">
      <c r="A225" s="628">
        <v>5</v>
      </c>
      <c r="B225" s="628">
        <v>9</v>
      </c>
      <c r="C225" s="629">
        <v>271</v>
      </c>
      <c r="D225" s="624">
        <v>26</v>
      </c>
      <c r="E225" s="624">
        <v>11</v>
      </c>
      <c r="F225" s="626" t="s">
        <v>663</v>
      </c>
      <c r="G225" s="599">
        <v>423043</v>
      </c>
      <c r="H225" s="599">
        <v>422753.69799999997</v>
      </c>
      <c r="I225" s="627">
        <f t="shared" si="3"/>
        <v>99.931614043962426</v>
      </c>
      <c r="J225" s="631" t="s">
        <v>2611</v>
      </c>
      <c r="K225" s="631" t="s">
        <v>2678</v>
      </c>
      <c r="L225" s="631" t="s">
        <v>1443</v>
      </c>
      <c r="M225" s="632" t="s">
        <v>2658</v>
      </c>
      <c r="N225" s="614"/>
      <c r="O225" s="614"/>
      <c r="P225" s="614"/>
      <c r="Q225" s="614"/>
      <c r="R225" s="614"/>
    </row>
    <row r="226" spans="1:18" s="633" customFormat="1" ht="12.75" customHeight="1">
      <c r="A226" s="628">
        <v>5</v>
      </c>
      <c r="B226" s="628">
        <v>9</v>
      </c>
      <c r="C226" s="629">
        <v>271</v>
      </c>
      <c r="D226" s="624">
        <v>26</v>
      </c>
      <c r="E226" s="624">
        <v>15</v>
      </c>
      <c r="F226" s="626" t="s">
        <v>1143</v>
      </c>
      <c r="G226" s="599">
        <v>12362</v>
      </c>
      <c r="H226" s="599">
        <v>9667.5210000000006</v>
      </c>
      <c r="I226" s="627">
        <f t="shared" si="3"/>
        <v>78.203535026694709</v>
      </c>
      <c r="J226" s="631" t="s">
        <v>2617</v>
      </c>
      <c r="K226" s="631" t="s">
        <v>2678</v>
      </c>
      <c r="L226" s="631" t="s">
        <v>1443</v>
      </c>
      <c r="M226" s="632" t="s">
        <v>2658</v>
      </c>
      <c r="N226" s="614"/>
      <c r="O226" s="614"/>
      <c r="P226" s="614"/>
      <c r="Q226" s="614"/>
      <c r="R226" s="614"/>
    </row>
    <row r="227" spans="1:18" s="633" customFormat="1" ht="12.75" customHeight="1">
      <c r="A227" s="616">
        <v>5</v>
      </c>
      <c r="B227" s="616">
        <v>9</v>
      </c>
      <c r="C227" s="619">
        <v>271</v>
      </c>
      <c r="D227" s="624">
        <v>38</v>
      </c>
      <c r="E227" s="625"/>
      <c r="F227" s="626" t="s">
        <v>773</v>
      </c>
      <c r="G227" s="599">
        <v>26805180.399999999</v>
      </c>
      <c r="H227" s="599">
        <v>24404324.469999999</v>
      </c>
      <c r="I227" s="627">
        <f t="shared" si="3"/>
        <v>91.043313664846664</v>
      </c>
      <c r="J227" s="631"/>
      <c r="K227" s="631"/>
      <c r="L227" s="631"/>
      <c r="M227" s="632"/>
      <c r="N227" s="614"/>
      <c r="O227" s="614"/>
      <c r="P227" s="614"/>
      <c r="Q227" s="614"/>
      <c r="R227" s="614"/>
    </row>
    <row r="228" spans="1:18" s="633" customFormat="1" ht="12.75" customHeight="1">
      <c r="A228" s="628">
        <v>5</v>
      </c>
      <c r="B228" s="628">
        <v>9</v>
      </c>
      <c r="C228" s="629">
        <v>271</v>
      </c>
      <c r="D228" s="624">
        <v>38</v>
      </c>
      <c r="E228" s="624">
        <v>11</v>
      </c>
      <c r="F228" s="626" t="s">
        <v>663</v>
      </c>
      <c r="G228" s="599">
        <v>15956426</v>
      </c>
      <c r="H228" s="599">
        <v>14298275.24195</v>
      </c>
      <c r="I228" s="627">
        <f t="shared" si="3"/>
        <v>89.608257149502023</v>
      </c>
      <c r="J228" s="631" t="s">
        <v>2611</v>
      </c>
      <c r="K228" s="631" t="s">
        <v>2678</v>
      </c>
      <c r="L228" s="631" t="s">
        <v>1443</v>
      </c>
      <c r="M228" s="632" t="s">
        <v>2626</v>
      </c>
      <c r="N228" s="614"/>
      <c r="O228" s="614"/>
      <c r="P228" s="614"/>
      <c r="Q228" s="614"/>
      <c r="R228" s="614"/>
    </row>
    <row r="229" spans="1:18" s="633" customFormat="1" ht="12.75" customHeight="1">
      <c r="A229" s="628">
        <v>5</v>
      </c>
      <c r="B229" s="628">
        <v>9</v>
      </c>
      <c r="C229" s="629">
        <v>271</v>
      </c>
      <c r="D229" s="624">
        <v>38</v>
      </c>
      <c r="E229" s="624">
        <v>15</v>
      </c>
      <c r="F229" s="626" t="s">
        <v>1143</v>
      </c>
      <c r="G229" s="599">
        <v>10848754.4</v>
      </c>
      <c r="H229" s="599">
        <v>10106049.228</v>
      </c>
      <c r="I229" s="627">
        <f t="shared" si="3"/>
        <v>93.154005108641783</v>
      </c>
      <c r="J229" s="631" t="s">
        <v>2617</v>
      </c>
      <c r="K229" s="631" t="s">
        <v>2678</v>
      </c>
      <c r="L229" s="631" t="s">
        <v>1443</v>
      </c>
      <c r="M229" s="632" t="s">
        <v>2626</v>
      </c>
      <c r="N229" s="614"/>
      <c r="O229" s="614"/>
      <c r="P229" s="614"/>
      <c r="Q229" s="614"/>
      <c r="R229" s="614"/>
    </row>
    <row r="230" spans="1:18" s="633" customFormat="1" ht="25.5" customHeight="1">
      <c r="A230" s="616">
        <v>5</v>
      </c>
      <c r="B230" s="616">
        <v>9</v>
      </c>
      <c r="C230" s="619">
        <v>281</v>
      </c>
      <c r="D230" s="620"/>
      <c r="E230" s="620"/>
      <c r="F230" s="621" t="s">
        <v>723</v>
      </c>
      <c r="G230" s="622">
        <v>5288073</v>
      </c>
      <c r="H230" s="622">
        <v>5113055.3430000003</v>
      </c>
      <c r="I230" s="623">
        <f t="shared" si="3"/>
        <v>96.690332054795775</v>
      </c>
      <c r="J230" s="631"/>
      <c r="K230" s="631"/>
      <c r="L230" s="631"/>
      <c r="M230" s="632"/>
      <c r="N230" s="614"/>
      <c r="O230" s="614"/>
      <c r="P230" s="614"/>
      <c r="Q230" s="614"/>
      <c r="R230" s="614"/>
    </row>
    <row r="231" spans="1:18" s="633" customFormat="1" ht="12.75" customHeight="1">
      <c r="A231" s="616">
        <v>5</v>
      </c>
      <c r="B231" s="616">
        <v>9</v>
      </c>
      <c r="C231" s="619">
        <v>281</v>
      </c>
      <c r="D231" s="624">
        <v>13</v>
      </c>
      <c r="E231" s="625"/>
      <c r="F231" s="626" t="s">
        <v>773</v>
      </c>
      <c r="G231" s="599">
        <v>5288073</v>
      </c>
      <c r="H231" s="599">
        <v>5113055.3430000003</v>
      </c>
      <c r="I231" s="627">
        <f t="shared" si="3"/>
        <v>96.690332054795775</v>
      </c>
      <c r="J231" s="631"/>
      <c r="K231" s="631"/>
      <c r="L231" s="631"/>
      <c r="M231" s="632"/>
      <c r="N231" s="614"/>
      <c r="O231" s="614"/>
      <c r="P231" s="614"/>
      <c r="Q231" s="614"/>
      <c r="R231" s="614"/>
    </row>
    <row r="232" spans="1:18" s="633" customFormat="1" ht="12.75" customHeight="1">
      <c r="A232" s="628">
        <v>5</v>
      </c>
      <c r="B232" s="628">
        <v>9</v>
      </c>
      <c r="C232" s="629">
        <v>281</v>
      </c>
      <c r="D232" s="624">
        <v>13</v>
      </c>
      <c r="E232" s="624">
        <v>11</v>
      </c>
      <c r="F232" s="626" t="s">
        <v>663</v>
      </c>
      <c r="G232" s="599">
        <v>4038038</v>
      </c>
      <c r="H232" s="599">
        <v>3906426.7119999998</v>
      </c>
      <c r="I232" s="627">
        <f t="shared" si="3"/>
        <v>96.740711999243189</v>
      </c>
      <c r="J232" s="631" t="s">
        <v>2611</v>
      </c>
      <c r="K232" s="631" t="s">
        <v>2679</v>
      </c>
      <c r="L232" s="631" t="s">
        <v>1443</v>
      </c>
      <c r="M232" s="632" t="s">
        <v>2626</v>
      </c>
      <c r="N232" s="614"/>
      <c r="O232" s="614"/>
      <c r="P232" s="614"/>
      <c r="Q232" s="614"/>
      <c r="R232" s="614"/>
    </row>
    <row r="233" spans="1:18" s="633" customFormat="1" ht="12.75" customHeight="1">
      <c r="A233" s="628">
        <v>5</v>
      </c>
      <c r="B233" s="628">
        <v>9</v>
      </c>
      <c r="C233" s="629">
        <v>281</v>
      </c>
      <c r="D233" s="624">
        <v>13</v>
      </c>
      <c r="E233" s="624">
        <v>15</v>
      </c>
      <c r="F233" s="626" t="s">
        <v>1143</v>
      </c>
      <c r="G233" s="599">
        <v>1250035</v>
      </c>
      <c r="H233" s="599">
        <v>1206628.6310000001</v>
      </c>
      <c r="I233" s="627">
        <f t="shared" si="3"/>
        <v>96.5275877075442</v>
      </c>
      <c r="J233" s="631" t="s">
        <v>2617</v>
      </c>
      <c r="K233" s="631" t="s">
        <v>2679</v>
      </c>
      <c r="L233" s="631" t="s">
        <v>1443</v>
      </c>
      <c r="M233" s="632" t="s">
        <v>2626</v>
      </c>
      <c r="N233" s="614"/>
      <c r="O233" s="614"/>
      <c r="P233" s="614"/>
      <c r="Q233" s="614"/>
      <c r="R233" s="614"/>
    </row>
    <row r="234" spans="1:18" s="615" customFormat="1" ht="25.5" customHeight="1">
      <c r="A234" s="616">
        <v>5</v>
      </c>
      <c r="B234" s="616">
        <v>9</v>
      </c>
      <c r="C234" s="619">
        <v>353</v>
      </c>
      <c r="D234" s="620"/>
      <c r="E234" s="620"/>
      <c r="F234" s="621" t="s">
        <v>667</v>
      </c>
      <c r="G234" s="622">
        <v>6998972</v>
      </c>
      <c r="H234" s="622">
        <v>6928630.3386000004</v>
      </c>
      <c r="I234" s="623">
        <f t="shared" si="3"/>
        <v>98.994971527247145</v>
      </c>
      <c r="J234" s="631"/>
      <c r="K234" s="631"/>
      <c r="L234" s="631"/>
      <c r="M234" s="632"/>
      <c r="N234" s="614"/>
      <c r="O234" s="614"/>
      <c r="P234" s="614"/>
      <c r="Q234" s="614"/>
      <c r="R234" s="614"/>
    </row>
    <row r="235" spans="1:18" s="633" customFormat="1" ht="25.5" customHeight="1">
      <c r="A235" s="628">
        <v>5</v>
      </c>
      <c r="B235" s="628">
        <v>9</v>
      </c>
      <c r="C235" s="629">
        <v>353</v>
      </c>
      <c r="D235" s="624">
        <v>1</v>
      </c>
      <c r="E235" s="625"/>
      <c r="F235" s="626" t="s">
        <v>783</v>
      </c>
      <c r="G235" s="599">
        <v>183129</v>
      </c>
      <c r="H235" s="599">
        <v>182227.50690000001</v>
      </c>
      <c r="I235" s="627">
        <f t="shared" si="3"/>
        <v>99.507727831200967</v>
      </c>
      <c r="J235" s="631" t="s">
        <v>2617</v>
      </c>
      <c r="K235" s="631" t="s">
        <v>2629</v>
      </c>
      <c r="L235" s="631" t="s">
        <v>2672</v>
      </c>
      <c r="M235" s="632" t="s">
        <v>2680</v>
      </c>
      <c r="N235" s="614"/>
      <c r="O235" s="614"/>
      <c r="P235" s="614"/>
      <c r="Q235" s="614"/>
      <c r="R235" s="614"/>
    </row>
    <row r="236" spans="1:18" s="615" customFormat="1" ht="25.5" customHeight="1">
      <c r="A236" s="616">
        <v>5</v>
      </c>
      <c r="B236" s="616">
        <v>9</v>
      </c>
      <c r="C236" s="619">
        <v>353</v>
      </c>
      <c r="D236" s="624">
        <v>8</v>
      </c>
      <c r="E236" s="625"/>
      <c r="F236" s="626" t="s">
        <v>785</v>
      </c>
      <c r="G236" s="599">
        <v>175670</v>
      </c>
      <c r="H236" s="599">
        <v>175565.20480000001</v>
      </c>
      <c r="I236" s="627">
        <f t="shared" si="3"/>
        <v>99.940345420390514</v>
      </c>
      <c r="J236" s="631"/>
      <c r="K236" s="631"/>
      <c r="L236" s="631"/>
      <c r="M236" s="632"/>
      <c r="N236" s="614"/>
      <c r="O236" s="614"/>
      <c r="P236" s="614"/>
      <c r="Q236" s="614"/>
      <c r="R236" s="614"/>
    </row>
    <row r="237" spans="1:18" s="640" customFormat="1" ht="12.75" customHeight="1">
      <c r="A237" s="628">
        <v>5</v>
      </c>
      <c r="B237" s="628">
        <v>9</v>
      </c>
      <c r="C237" s="629">
        <v>353</v>
      </c>
      <c r="D237" s="624">
        <v>8</v>
      </c>
      <c r="E237" s="624">
        <v>11</v>
      </c>
      <c r="F237" s="626" t="s">
        <v>663</v>
      </c>
      <c r="G237" s="599">
        <v>12381</v>
      </c>
      <c r="H237" s="599">
        <v>12276.2048</v>
      </c>
      <c r="I237" s="627">
        <f t="shared" si="3"/>
        <v>99.153580486228904</v>
      </c>
      <c r="J237" s="631" t="s">
        <v>2611</v>
      </c>
      <c r="K237" s="631" t="s">
        <v>2618</v>
      </c>
      <c r="L237" s="631" t="s">
        <v>2674</v>
      </c>
      <c r="M237" s="632" t="s">
        <v>2643</v>
      </c>
      <c r="N237" s="614"/>
      <c r="O237" s="614"/>
      <c r="P237" s="614"/>
      <c r="Q237" s="614"/>
      <c r="R237" s="614"/>
    </row>
    <row r="238" spans="1:18" s="640" customFormat="1" ht="12.75" customHeight="1">
      <c r="A238" s="628">
        <v>5</v>
      </c>
      <c r="B238" s="628">
        <v>9</v>
      </c>
      <c r="C238" s="629">
        <v>353</v>
      </c>
      <c r="D238" s="624">
        <v>8</v>
      </c>
      <c r="E238" s="624">
        <v>15</v>
      </c>
      <c r="F238" s="626" t="s">
        <v>1143</v>
      </c>
      <c r="G238" s="599">
        <v>163289</v>
      </c>
      <c r="H238" s="599">
        <v>163289</v>
      </c>
      <c r="I238" s="627">
        <f t="shared" si="3"/>
        <v>100</v>
      </c>
      <c r="J238" s="631" t="s">
        <v>2617</v>
      </c>
      <c r="K238" s="631" t="s">
        <v>2618</v>
      </c>
      <c r="L238" s="631" t="s">
        <v>2674</v>
      </c>
      <c r="M238" s="632" t="s">
        <v>2643</v>
      </c>
      <c r="N238" s="614"/>
      <c r="O238" s="614"/>
      <c r="P238" s="614"/>
      <c r="Q238" s="614"/>
      <c r="R238" s="614"/>
    </row>
    <row r="239" spans="1:18" s="633" customFormat="1" ht="12.75" customHeight="1">
      <c r="A239" s="628">
        <v>5</v>
      </c>
      <c r="B239" s="628">
        <v>9</v>
      </c>
      <c r="C239" s="629">
        <v>353</v>
      </c>
      <c r="D239" s="624">
        <v>13</v>
      </c>
      <c r="E239" s="625"/>
      <c r="F239" s="626" t="s">
        <v>786</v>
      </c>
      <c r="G239" s="599">
        <v>122242</v>
      </c>
      <c r="H239" s="599">
        <v>122242</v>
      </c>
      <c r="I239" s="627">
        <f t="shared" si="3"/>
        <v>100</v>
      </c>
      <c r="J239" s="631" t="s">
        <v>2617</v>
      </c>
      <c r="K239" s="631" t="s">
        <v>2618</v>
      </c>
      <c r="L239" s="631" t="s">
        <v>2675</v>
      </c>
      <c r="M239" s="632" t="s">
        <v>2676</v>
      </c>
      <c r="N239" s="614"/>
      <c r="O239" s="614"/>
      <c r="P239" s="614"/>
      <c r="Q239" s="614"/>
      <c r="R239" s="614"/>
    </row>
    <row r="240" spans="1:18" s="615" customFormat="1" ht="25.5" customHeight="1">
      <c r="A240" s="628">
        <v>5</v>
      </c>
      <c r="B240" s="628">
        <v>9</v>
      </c>
      <c r="C240" s="629">
        <v>353</v>
      </c>
      <c r="D240" s="624">
        <v>16</v>
      </c>
      <c r="E240" s="625"/>
      <c r="F240" s="626" t="s">
        <v>787</v>
      </c>
      <c r="G240" s="599">
        <v>5092</v>
      </c>
      <c r="H240" s="599">
        <v>4590.8298000000004</v>
      </c>
      <c r="I240" s="627">
        <f t="shared" si="3"/>
        <v>90.157694422623734</v>
      </c>
      <c r="J240" s="631" t="s">
        <v>2617</v>
      </c>
      <c r="K240" s="631" t="s">
        <v>2618</v>
      </c>
      <c r="L240" s="631" t="s">
        <v>2655</v>
      </c>
      <c r="M240" s="632" t="s">
        <v>2656</v>
      </c>
      <c r="N240" s="614"/>
      <c r="O240" s="614"/>
      <c r="P240" s="614"/>
      <c r="Q240" s="614"/>
      <c r="R240" s="614"/>
    </row>
    <row r="241" spans="1:18" s="614" customFormat="1" ht="25.5" customHeight="1">
      <c r="A241" s="628">
        <v>5</v>
      </c>
      <c r="B241" s="628">
        <v>9</v>
      </c>
      <c r="C241" s="629">
        <v>353</v>
      </c>
      <c r="D241" s="624">
        <v>18</v>
      </c>
      <c r="E241" s="625"/>
      <c r="F241" s="626" t="s">
        <v>788</v>
      </c>
      <c r="G241" s="599">
        <v>78767</v>
      </c>
      <c r="H241" s="599">
        <v>78766.383000000002</v>
      </c>
      <c r="I241" s="627">
        <f t="shared" si="3"/>
        <v>99.999216677034795</v>
      </c>
      <c r="J241" s="631" t="s">
        <v>2617</v>
      </c>
      <c r="K241" s="631" t="s">
        <v>2618</v>
      </c>
      <c r="L241" s="631" t="s">
        <v>2667</v>
      </c>
      <c r="M241" s="632" t="s">
        <v>2669</v>
      </c>
    </row>
    <row r="242" spans="1:18" s="633" customFormat="1" ht="38.25" customHeight="1">
      <c r="A242" s="628">
        <v>5</v>
      </c>
      <c r="B242" s="628">
        <v>9</v>
      </c>
      <c r="C242" s="629">
        <v>353</v>
      </c>
      <c r="D242" s="624">
        <v>23</v>
      </c>
      <c r="E242" s="625"/>
      <c r="F242" s="626" t="s">
        <v>791</v>
      </c>
      <c r="G242" s="599">
        <v>10000</v>
      </c>
      <c r="H242" s="599">
        <v>10000</v>
      </c>
      <c r="I242" s="627">
        <f t="shared" si="3"/>
        <v>100</v>
      </c>
      <c r="J242" s="631" t="s">
        <v>2617</v>
      </c>
      <c r="K242" s="631" t="s">
        <v>2618</v>
      </c>
      <c r="L242" s="631" t="s">
        <v>1443</v>
      </c>
      <c r="M242" s="632" t="s">
        <v>2646</v>
      </c>
      <c r="N242" s="614"/>
      <c r="O242" s="614"/>
      <c r="P242" s="614"/>
      <c r="Q242" s="614"/>
      <c r="R242" s="614"/>
    </row>
    <row r="243" spans="1:18" s="615" customFormat="1" ht="12.75" customHeight="1">
      <c r="A243" s="616">
        <v>5</v>
      </c>
      <c r="B243" s="616">
        <v>9</v>
      </c>
      <c r="C243" s="619">
        <v>353</v>
      </c>
      <c r="D243" s="624">
        <v>28</v>
      </c>
      <c r="E243" s="625"/>
      <c r="F243" s="626" t="s">
        <v>790</v>
      </c>
      <c r="G243" s="599">
        <v>331108</v>
      </c>
      <c r="H243" s="599">
        <v>331107.37699999998</v>
      </c>
      <c r="I243" s="627">
        <f t="shared" si="3"/>
        <v>99.999811843869665</v>
      </c>
      <c r="J243" s="631"/>
      <c r="K243" s="631"/>
      <c r="L243" s="631"/>
      <c r="M243" s="632"/>
      <c r="N243" s="614"/>
      <c r="O243" s="614"/>
      <c r="P243" s="614"/>
      <c r="Q243" s="614"/>
      <c r="R243" s="614"/>
    </row>
    <row r="244" spans="1:18" s="615" customFormat="1" ht="12.75" customHeight="1">
      <c r="A244" s="628">
        <v>5</v>
      </c>
      <c r="B244" s="628">
        <v>9</v>
      </c>
      <c r="C244" s="629">
        <v>353</v>
      </c>
      <c r="D244" s="624">
        <v>28</v>
      </c>
      <c r="E244" s="624">
        <v>15</v>
      </c>
      <c r="F244" s="626" t="s">
        <v>1143</v>
      </c>
      <c r="G244" s="599">
        <v>331108</v>
      </c>
      <c r="H244" s="599">
        <v>331107.37699999998</v>
      </c>
      <c r="I244" s="627">
        <f t="shared" si="3"/>
        <v>99.999811843869665</v>
      </c>
      <c r="J244" s="631" t="s">
        <v>2617</v>
      </c>
      <c r="K244" s="631" t="s">
        <v>2618</v>
      </c>
      <c r="L244" s="631" t="s">
        <v>2672</v>
      </c>
      <c r="M244" s="632" t="s">
        <v>2677</v>
      </c>
      <c r="N244" s="614"/>
      <c r="O244" s="614"/>
      <c r="P244" s="614"/>
      <c r="Q244" s="614"/>
      <c r="R244" s="614"/>
    </row>
    <row r="245" spans="1:18" s="633" customFormat="1" ht="25.5" customHeight="1">
      <c r="A245" s="628">
        <v>5</v>
      </c>
      <c r="B245" s="628">
        <v>9</v>
      </c>
      <c r="C245" s="629">
        <v>353</v>
      </c>
      <c r="D245" s="624">
        <v>30</v>
      </c>
      <c r="E245" s="625"/>
      <c r="F245" s="626" t="s">
        <v>1990</v>
      </c>
      <c r="G245" s="599">
        <v>23705</v>
      </c>
      <c r="H245" s="599">
        <v>23673.616000000002</v>
      </c>
      <c r="I245" s="627">
        <f t="shared" si="3"/>
        <v>99.86760599029742</v>
      </c>
      <c r="J245" s="631" t="s">
        <v>2617</v>
      </c>
      <c r="K245" s="631" t="s">
        <v>2618</v>
      </c>
      <c r="L245" s="631" t="s">
        <v>1443</v>
      </c>
      <c r="M245" s="632" t="s">
        <v>2626</v>
      </c>
      <c r="N245" s="614"/>
      <c r="O245" s="614"/>
      <c r="P245" s="614"/>
      <c r="Q245" s="614"/>
      <c r="R245" s="614"/>
    </row>
    <row r="246" spans="1:18" s="633" customFormat="1" ht="25.5" customHeight="1">
      <c r="A246" s="616">
        <v>5</v>
      </c>
      <c r="B246" s="616">
        <v>9</v>
      </c>
      <c r="C246" s="619">
        <v>353</v>
      </c>
      <c r="D246" s="624">
        <v>33</v>
      </c>
      <c r="E246" s="625"/>
      <c r="F246" s="626" t="s">
        <v>1991</v>
      </c>
      <c r="G246" s="599">
        <v>6069259</v>
      </c>
      <c r="H246" s="599">
        <v>6000457.4210999999</v>
      </c>
      <c r="I246" s="627">
        <f t="shared" si="3"/>
        <v>98.866392439340615</v>
      </c>
      <c r="J246" s="631"/>
      <c r="K246" s="631"/>
      <c r="L246" s="631"/>
      <c r="M246" s="632"/>
      <c r="N246" s="614"/>
      <c r="O246" s="614"/>
      <c r="P246" s="614"/>
      <c r="Q246" s="614"/>
      <c r="R246" s="614"/>
    </row>
    <row r="247" spans="1:18" s="633" customFormat="1" ht="12.75" customHeight="1">
      <c r="A247" s="628">
        <v>5</v>
      </c>
      <c r="B247" s="628">
        <v>9</v>
      </c>
      <c r="C247" s="629">
        <v>353</v>
      </c>
      <c r="D247" s="624">
        <v>33</v>
      </c>
      <c r="E247" s="624">
        <v>11</v>
      </c>
      <c r="F247" s="626" t="s">
        <v>663</v>
      </c>
      <c r="G247" s="599">
        <v>1906030</v>
      </c>
      <c r="H247" s="599">
        <v>1848356.7790000001</v>
      </c>
      <c r="I247" s="627">
        <f t="shared" si="3"/>
        <v>96.974170343593755</v>
      </c>
      <c r="J247" s="631" t="s">
        <v>2611</v>
      </c>
      <c r="K247" s="631" t="s">
        <v>2618</v>
      </c>
      <c r="L247" s="631" t="s">
        <v>1443</v>
      </c>
      <c r="M247" s="632" t="s">
        <v>2626</v>
      </c>
      <c r="N247" s="614"/>
      <c r="O247" s="614"/>
      <c r="P247" s="614"/>
      <c r="Q247" s="614"/>
      <c r="R247" s="614"/>
    </row>
    <row r="248" spans="1:18" s="633" customFormat="1" ht="12.75" customHeight="1">
      <c r="A248" s="628">
        <v>5</v>
      </c>
      <c r="B248" s="628">
        <v>9</v>
      </c>
      <c r="C248" s="629">
        <v>353</v>
      </c>
      <c r="D248" s="624">
        <v>33</v>
      </c>
      <c r="E248" s="624">
        <v>15</v>
      </c>
      <c r="F248" s="626" t="s">
        <v>1143</v>
      </c>
      <c r="G248" s="599">
        <v>4163229</v>
      </c>
      <c r="H248" s="599">
        <v>4152100.6420999998</v>
      </c>
      <c r="I248" s="627">
        <f t="shared" si="3"/>
        <v>99.732698876280878</v>
      </c>
      <c r="J248" s="631" t="s">
        <v>2617</v>
      </c>
      <c r="K248" s="631" t="s">
        <v>2618</v>
      </c>
      <c r="L248" s="631" t="s">
        <v>1443</v>
      </c>
      <c r="M248" s="632" t="s">
        <v>2626</v>
      </c>
      <c r="N248" s="614"/>
      <c r="O248" s="614"/>
      <c r="P248" s="614"/>
      <c r="Q248" s="614"/>
      <c r="R248" s="614"/>
    </row>
    <row r="249" spans="1:18" s="633" customFormat="1" ht="25.5" customHeight="1">
      <c r="A249" s="616">
        <v>5</v>
      </c>
      <c r="B249" s="616">
        <v>9</v>
      </c>
      <c r="C249" s="619">
        <v>373</v>
      </c>
      <c r="D249" s="620"/>
      <c r="E249" s="620"/>
      <c r="F249" s="621" t="s">
        <v>570</v>
      </c>
      <c r="G249" s="622">
        <v>29405398</v>
      </c>
      <c r="H249" s="622">
        <v>29309289.910700001</v>
      </c>
      <c r="I249" s="623">
        <f t="shared" si="3"/>
        <v>99.673161746356911</v>
      </c>
      <c r="J249" s="631"/>
      <c r="K249" s="631"/>
      <c r="L249" s="631"/>
      <c r="M249" s="632"/>
      <c r="N249" s="614"/>
      <c r="O249" s="614"/>
      <c r="P249" s="614"/>
      <c r="Q249" s="614"/>
      <c r="R249" s="614"/>
    </row>
    <row r="250" spans="1:18" s="633" customFormat="1" ht="12.75" customHeight="1">
      <c r="A250" s="616">
        <v>5</v>
      </c>
      <c r="B250" s="616">
        <v>9</v>
      </c>
      <c r="C250" s="619">
        <v>373</v>
      </c>
      <c r="D250" s="624">
        <v>9</v>
      </c>
      <c r="E250" s="625"/>
      <c r="F250" s="626" t="s">
        <v>794</v>
      </c>
      <c r="G250" s="599">
        <v>292889</v>
      </c>
      <c r="H250" s="599">
        <v>292868</v>
      </c>
      <c r="I250" s="627">
        <f t="shared" si="3"/>
        <v>99.992830048243533</v>
      </c>
      <c r="J250" s="631"/>
      <c r="K250" s="631"/>
      <c r="L250" s="631"/>
      <c r="M250" s="632"/>
      <c r="N250" s="614"/>
      <c r="O250" s="614"/>
      <c r="P250" s="614"/>
      <c r="Q250" s="614"/>
      <c r="R250" s="614"/>
    </row>
    <row r="251" spans="1:18" s="633" customFormat="1" ht="12.75" customHeight="1">
      <c r="A251" s="628">
        <v>5</v>
      </c>
      <c r="B251" s="628">
        <v>9</v>
      </c>
      <c r="C251" s="629">
        <v>373</v>
      </c>
      <c r="D251" s="624">
        <v>9</v>
      </c>
      <c r="E251" s="624">
        <v>11</v>
      </c>
      <c r="F251" s="626" t="s">
        <v>663</v>
      </c>
      <c r="G251" s="599">
        <v>184887</v>
      </c>
      <c r="H251" s="599">
        <v>184886</v>
      </c>
      <c r="I251" s="627">
        <f t="shared" si="3"/>
        <v>99.999459129089658</v>
      </c>
      <c r="J251" s="631" t="s">
        <v>2611</v>
      </c>
      <c r="K251" s="631" t="s">
        <v>2678</v>
      </c>
      <c r="L251" s="631" t="s">
        <v>1443</v>
      </c>
      <c r="M251" s="632" t="s">
        <v>2658</v>
      </c>
      <c r="N251" s="614"/>
      <c r="O251" s="614"/>
      <c r="P251" s="614"/>
      <c r="Q251" s="614"/>
      <c r="R251" s="614"/>
    </row>
    <row r="252" spans="1:18" s="633" customFormat="1" ht="12.75" customHeight="1">
      <c r="A252" s="628">
        <v>5</v>
      </c>
      <c r="B252" s="628">
        <v>9</v>
      </c>
      <c r="C252" s="629">
        <v>373</v>
      </c>
      <c r="D252" s="624">
        <v>9</v>
      </c>
      <c r="E252" s="624">
        <v>15</v>
      </c>
      <c r="F252" s="626" t="s">
        <v>1143</v>
      </c>
      <c r="G252" s="599">
        <v>108002</v>
      </c>
      <c r="H252" s="599">
        <v>107982</v>
      </c>
      <c r="I252" s="627">
        <f t="shared" si="3"/>
        <v>99.98148182441065</v>
      </c>
      <c r="J252" s="631" t="s">
        <v>2617</v>
      </c>
      <c r="K252" s="631" t="s">
        <v>2678</v>
      </c>
      <c r="L252" s="631" t="s">
        <v>1443</v>
      </c>
      <c r="M252" s="632" t="s">
        <v>2658</v>
      </c>
      <c r="N252" s="614"/>
      <c r="O252" s="614"/>
      <c r="P252" s="614"/>
      <c r="Q252" s="614"/>
      <c r="R252" s="614"/>
    </row>
    <row r="253" spans="1:18" s="633" customFormat="1" ht="25.5" customHeight="1">
      <c r="A253" s="616">
        <v>5</v>
      </c>
      <c r="B253" s="616">
        <v>9</v>
      </c>
      <c r="C253" s="619">
        <v>373</v>
      </c>
      <c r="D253" s="624">
        <v>10</v>
      </c>
      <c r="E253" s="625"/>
      <c r="F253" s="626" t="s">
        <v>795</v>
      </c>
      <c r="G253" s="599">
        <v>640074</v>
      </c>
      <c r="H253" s="599">
        <v>622756.62549999997</v>
      </c>
      <c r="I253" s="627">
        <f t="shared" si="3"/>
        <v>97.294473060927317</v>
      </c>
      <c r="J253" s="631"/>
      <c r="K253" s="631"/>
      <c r="L253" s="631"/>
      <c r="M253" s="632"/>
      <c r="N253" s="614"/>
      <c r="O253" s="614"/>
      <c r="P253" s="614"/>
      <c r="Q253" s="614"/>
      <c r="R253" s="614"/>
    </row>
    <row r="254" spans="1:18" s="633" customFormat="1" ht="12.75" customHeight="1">
      <c r="A254" s="628">
        <v>5</v>
      </c>
      <c r="B254" s="628">
        <v>9</v>
      </c>
      <c r="C254" s="629">
        <v>373</v>
      </c>
      <c r="D254" s="624">
        <v>10</v>
      </c>
      <c r="E254" s="624">
        <v>11</v>
      </c>
      <c r="F254" s="626" t="s">
        <v>663</v>
      </c>
      <c r="G254" s="599">
        <v>640074</v>
      </c>
      <c r="H254" s="599">
        <v>622756.62549999997</v>
      </c>
      <c r="I254" s="627">
        <f t="shared" si="3"/>
        <v>97.294473060927317</v>
      </c>
      <c r="J254" s="631" t="s">
        <v>2611</v>
      </c>
      <c r="K254" s="631" t="s">
        <v>2678</v>
      </c>
      <c r="L254" s="631" t="s">
        <v>1443</v>
      </c>
      <c r="M254" s="632" t="s">
        <v>2658</v>
      </c>
      <c r="N254" s="614"/>
      <c r="O254" s="614"/>
      <c r="P254" s="614"/>
      <c r="Q254" s="614"/>
      <c r="R254" s="614"/>
    </row>
    <row r="255" spans="1:18" s="633" customFormat="1" ht="12.75" customHeight="1">
      <c r="A255" s="616">
        <v>5</v>
      </c>
      <c r="B255" s="616">
        <v>9</v>
      </c>
      <c r="C255" s="619">
        <v>373</v>
      </c>
      <c r="D255" s="624">
        <v>38</v>
      </c>
      <c r="E255" s="625"/>
      <c r="F255" s="626" t="s">
        <v>773</v>
      </c>
      <c r="G255" s="599">
        <v>28472435</v>
      </c>
      <c r="H255" s="599">
        <v>28393665.2852</v>
      </c>
      <c r="I255" s="627">
        <f t="shared" si="3"/>
        <v>99.723347459393622</v>
      </c>
      <c r="J255" s="631"/>
      <c r="K255" s="631"/>
      <c r="L255" s="631"/>
      <c r="M255" s="632"/>
      <c r="N255" s="614"/>
      <c r="O255" s="614"/>
      <c r="P255" s="614"/>
      <c r="Q255" s="614"/>
      <c r="R255" s="614"/>
    </row>
    <row r="256" spans="1:18" s="633" customFormat="1" ht="12.75" customHeight="1">
      <c r="A256" s="628">
        <v>5</v>
      </c>
      <c r="B256" s="628">
        <v>9</v>
      </c>
      <c r="C256" s="629">
        <v>373</v>
      </c>
      <c r="D256" s="624">
        <v>38</v>
      </c>
      <c r="E256" s="624">
        <v>11</v>
      </c>
      <c r="F256" s="626" t="s">
        <v>663</v>
      </c>
      <c r="G256" s="599">
        <v>25899912</v>
      </c>
      <c r="H256" s="599">
        <v>25830306.989999998</v>
      </c>
      <c r="I256" s="627">
        <f t="shared" si="3"/>
        <v>99.731253874530537</v>
      </c>
      <c r="J256" s="631" t="s">
        <v>2611</v>
      </c>
      <c r="K256" s="631" t="s">
        <v>2678</v>
      </c>
      <c r="L256" s="631" t="s">
        <v>1443</v>
      </c>
      <c r="M256" s="632" t="s">
        <v>2658</v>
      </c>
      <c r="N256" s="614"/>
      <c r="O256" s="614"/>
      <c r="P256" s="614"/>
      <c r="Q256" s="614"/>
      <c r="R256" s="614"/>
    </row>
    <row r="257" spans="1:18" s="633" customFormat="1" ht="12.75" customHeight="1">
      <c r="A257" s="628">
        <v>5</v>
      </c>
      <c r="B257" s="628">
        <v>9</v>
      </c>
      <c r="C257" s="629">
        <v>373</v>
      </c>
      <c r="D257" s="624">
        <v>38</v>
      </c>
      <c r="E257" s="624">
        <v>15</v>
      </c>
      <c r="F257" s="626" t="s">
        <v>1143</v>
      </c>
      <c r="G257" s="599">
        <v>2572523</v>
      </c>
      <c r="H257" s="599">
        <v>2563358.2952000001</v>
      </c>
      <c r="I257" s="627">
        <f t="shared" si="3"/>
        <v>99.643746438807355</v>
      </c>
      <c r="J257" s="631" t="s">
        <v>2617</v>
      </c>
      <c r="K257" s="631" t="s">
        <v>2678</v>
      </c>
      <c r="L257" s="631" t="s">
        <v>1443</v>
      </c>
      <c r="M257" s="632" t="s">
        <v>2658</v>
      </c>
      <c r="N257" s="614"/>
      <c r="O257" s="614"/>
      <c r="P257" s="614"/>
      <c r="Q257" s="614"/>
      <c r="R257" s="614"/>
    </row>
    <row r="258" spans="1:18" s="615" customFormat="1" ht="12.75" customHeight="1">
      <c r="A258" s="616">
        <v>5</v>
      </c>
      <c r="B258" s="616">
        <v>9</v>
      </c>
      <c r="C258" s="619">
        <v>694</v>
      </c>
      <c r="D258" s="620"/>
      <c r="E258" s="620"/>
      <c r="F258" s="621" t="s">
        <v>951</v>
      </c>
      <c r="G258" s="622">
        <v>679866</v>
      </c>
      <c r="H258" s="622">
        <v>679141.44200000004</v>
      </c>
      <c r="I258" s="623">
        <f t="shared" si="3"/>
        <v>99.893426351663422</v>
      </c>
      <c r="J258" s="631"/>
      <c r="K258" s="631"/>
      <c r="L258" s="631"/>
      <c r="M258" s="632"/>
      <c r="N258" s="614"/>
      <c r="O258" s="614"/>
      <c r="P258" s="614"/>
      <c r="Q258" s="614"/>
      <c r="R258" s="614"/>
    </row>
    <row r="259" spans="1:18" s="615" customFormat="1" ht="25.5" customHeight="1">
      <c r="A259" s="628">
        <v>5</v>
      </c>
      <c r="B259" s="628">
        <v>9</v>
      </c>
      <c r="C259" s="629">
        <v>694</v>
      </c>
      <c r="D259" s="624">
        <v>2</v>
      </c>
      <c r="E259" s="625"/>
      <c r="F259" s="626" t="s">
        <v>796</v>
      </c>
      <c r="G259" s="599">
        <v>21220</v>
      </c>
      <c r="H259" s="599">
        <v>21219.972000000002</v>
      </c>
      <c r="I259" s="627">
        <f t="shared" si="3"/>
        <v>99.999868049010374</v>
      </c>
      <c r="J259" s="631" t="s">
        <v>2611</v>
      </c>
      <c r="K259" s="631" t="s">
        <v>2622</v>
      </c>
      <c r="L259" s="631" t="s">
        <v>2632</v>
      </c>
      <c r="M259" s="632" t="s">
        <v>2139</v>
      </c>
      <c r="N259" s="614"/>
      <c r="O259" s="614"/>
      <c r="P259" s="614"/>
      <c r="Q259" s="614"/>
      <c r="R259" s="614"/>
    </row>
    <row r="260" spans="1:18" s="633" customFormat="1" ht="25.5" customHeight="1">
      <c r="A260" s="628">
        <v>5</v>
      </c>
      <c r="B260" s="628">
        <v>9</v>
      </c>
      <c r="C260" s="629">
        <v>694</v>
      </c>
      <c r="D260" s="624">
        <v>5</v>
      </c>
      <c r="E260" s="625"/>
      <c r="F260" s="626" t="s">
        <v>797</v>
      </c>
      <c r="G260" s="599">
        <v>73374</v>
      </c>
      <c r="H260" s="599">
        <v>73374</v>
      </c>
      <c r="I260" s="627">
        <f t="shared" si="3"/>
        <v>100</v>
      </c>
      <c r="J260" s="631" t="s">
        <v>2611</v>
      </c>
      <c r="K260" s="631" t="s">
        <v>2622</v>
      </c>
      <c r="L260" s="631" t="s">
        <v>2681</v>
      </c>
      <c r="M260" s="632" t="s">
        <v>2671</v>
      </c>
      <c r="N260" s="614"/>
      <c r="O260" s="614"/>
      <c r="P260" s="614"/>
      <c r="Q260" s="614"/>
      <c r="R260" s="614"/>
    </row>
    <row r="261" spans="1:18" s="633" customFormat="1" ht="25.5" customHeight="1">
      <c r="A261" s="628">
        <v>5</v>
      </c>
      <c r="B261" s="628">
        <v>9</v>
      </c>
      <c r="C261" s="629">
        <v>694</v>
      </c>
      <c r="D261" s="624">
        <v>16</v>
      </c>
      <c r="E261" s="625"/>
      <c r="F261" s="626" t="s">
        <v>1992</v>
      </c>
      <c r="G261" s="599">
        <v>506571</v>
      </c>
      <c r="H261" s="599">
        <v>505870.47</v>
      </c>
      <c r="I261" s="627">
        <f t="shared" si="3"/>
        <v>99.861711388926722</v>
      </c>
      <c r="J261" s="631" t="s">
        <v>2611</v>
      </c>
      <c r="K261" s="631" t="s">
        <v>2622</v>
      </c>
      <c r="L261" s="631" t="s">
        <v>1443</v>
      </c>
      <c r="M261" s="632" t="s">
        <v>2626</v>
      </c>
      <c r="N261" s="614"/>
      <c r="O261" s="614"/>
      <c r="P261" s="614"/>
      <c r="Q261" s="614"/>
      <c r="R261" s="614"/>
    </row>
    <row r="262" spans="1:18" s="615" customFormat="1" ht="25.5" customHeight="1">
      <c r="A262" s="628">
        <v>5</v>
      </c>
      <c r="B262" s="628">
        <v>9</v>
      </c>
      <c r="C262" s="629">
        <v>694</v>
      </c>
      <c r="D262" s="624">
        <v>18</v>
      </c>
      <c r="E262" s="625"/>
      <c r="F262" s="626" t="s">
        <v>798</v>
      </c>
      <c r="G262" s="599">
        <v>41372</v>
      </c>
      <c r="H262" s="599">
        <v>41348</v>
      </c>
      <c r="I262" s="627">
        <f t="shared" si="3"/>
        <v>99.941989751522769</v>
      </c>
      <c r="J262" s="631" t="s">
        <v>2611</v>
      </c>
      <c r="K262" s="631" t="s">
        <v>2622</v>
      </c>
      <c r="L262" s="631" t="s">
        <v>2667</v>
      </c>
      <c r="M262" s="632" t="s">
        <v>2668</v>
      </c>
      <c r="N262" s="614"/>
      <c r="O262" s="614"/>
      <c r="P262" s="614"/>
      <c r="Q262" s="614"/>
      <c r="R262" s="614"/>
    </row>
    <row r="263" spans="1:18" s="615" customFormat="1" ht="25.5" customHeight="1">
      <c r="A263" s="628">
        <v>5</v>
      </c>
      <c r="B263" s="628">
        <v>9</v>
      </c>
      <c r="C263" s="629">
        <v>694</v>
      </c>
      <c r="D263" s="624">
        <v>19</v>
      </c>
      <c r="E263" s="625"/>
      <c r="F263" s="626" t="s">
        <v>1993</v>
      </c>
      <c r="G263" s="599">
        <v>37329</v>
      </c>
      <c r="H263" s="599">
        <v>37329</v>
      </c>
      <c r="I263" s="627">
        <f t="shared" si="3"/>
        <v>100</v>
      </c>
      <c r="J263" s="631" t="s">
        <v>2611</v>
      </c>
      <c r="K263" s="631" t="s">
        <v>2622</v>
      </c>
      <c r="L263" s="631" t="s">
        <v>2667</v>
      </c>
      <c r="M263" s="632" t="s">
        <v>2668</v>
      </c>
      <c r="N263" s="614"/>
      <c r="O263" s="614"/>
      <c r="P263" s="614"/>
      <c r="Q263" s="614"/>
      <c r="R263" s="614"/>
    </row>
    <row r="264" spans="1:18" s="615" customFormat="1" ht="12.75" customHeight="1">
      <c r="A264" s="616">
        <v>6</v>
      </c>
      <c r="B264" s="616">
        <v>9</v>
      </c>
      <c r="C264" s="619">
        <v>694</v>
      </c>
      <c r="D264" s="607"/>
      <c r="E264" s="607"/>
      <c r="F264" s="608" t="s">
        <v>799</v>
      </c>
      <c r="G264" s="609">
        <v>1137424071.9000001</v>
      </c>
      <c r="H264" s="609">
        <v>1135976548.2953999</v>
      </c>
      <c r="I264" s="610">
        <f>IF(G264=0,0,H264/G264*100)</f>
        <v>99.872736682793942</v>
      </c>
      <c r="J264" s="631"/>
      <c r="K264" s="631"/>
      <c r="L264" s="631"/>
      <c r="M264" s="632"/>
      <c r="N264" s="614"/>
      <c r="O264" s="614"/>
      <c r="P264" s="614"/>
      <c r="Q264" s="614"/>
      <c r="R264" s="614"/>
    </row>
    <row r="265" spans="1:18" s="615" customFormat="1" ht="12.75" customHeight="1">
      <c r="A265" s="616">
        <v>6</v>
      </c>
      <c r="B265" s="616">
        <v>2</v>
      </c>
      <c r="C265" s="619">
        <v>694</v>
      </c>
      <c r="D265" s="607"/>
      <c r="E265" s="607"/>
      <c r="F265" s="608" t="s">
        <v>847</v>
      </c>
      <c r="G265" s="609">
        <v>185818069.30000001</v>
      </c>
      <c r="H265" s="609">
        <v>185373886.08790001</v>
      </c>
      <c r="I265" s="610">
        <f>IF(G265=0,0,H265/G265*100)</f>
        <v>99.760958009211222</v>
      </c>
      <c r="J265" s="631"/>
      <c r="K265" s="631"/>
      <c r="L265" s="631"/>
      <c r="M265" s="632"/>
      <c r="N265" s="614"/>
      <c r="O265" s="614"/>
      <c r="P265" s="614"/>
      <c r="Q265" s="614"/>
      <c r="R265" s="614"/>
    </row>
    <row r="266" spans="1:18" s="615" customFormat="1" ht="25.5" customHeight="1">
      <c r="A266" s="616">
        <v>6</v>
      </c>
      <c r="B266" s="616">
        <v>9</v>
      </c>
      <c r="C266" s="619">
        <v>355</v>
      </c>
      <c r="D266" s="607"/>
      <c r="E266" s="607"/>
      <c r="F266" s="608" t="s">
        <v>200</v>
      </c>
      <c r="G266" s="609">
        <v>31516406.800000001</v>
      </c>
      <c r="H266" s="609">
        <v>30941671.368000001</v>
      </c>
      <c r="I266" s="610">
        <f>IF(G266=0,0,H266/G266*100)</f>
        <v>98.176392900221103</v>
      </c>
      <c r="J266" s="631"/>
      <c r="K266" s="631"/>
      <c r="L266" s="631"/>
      <c r="M266" s="632"/>
      <c r="N266" s="614"/>
      <c r="O266" s="614"/>
      <c r="P266" s="614"/>
      <c r="Q266" s="614"/>
      <c r="R266" s="614"/>
    </row>
    <row r="267" spans="1:18" s="615" customFormat="1" ht="25.5" customHeight="1">
      <c r="A267" s="616">
        <v>6</v>
      </c>
      <c r="B267" s="616">
        <v>9</v>
      </c>
      <c r="C267" s="619">
        <v>213</v>
      </c>
      <c r="D267" s="620"/>
      <c r="E267" s="620"/>
      <c r="F267" s="621" t="s">
        <v>802</v>
      </c>
      <c r="G267" s="622">
        <v>23133953.899999999</v>
      </c>
      <c r="H267" s="622">
        <v>22656413.0156</v>
      </c>
      <c r="I267" s="623">
        <f>IF(G267=0,0,H267/G267*100)</f>
        <v>97.935757603459223</v>
      </c>
      <c r="J267" s="631"/>
      <c r="K267" s="631"/>
      <c r="L267" s="631"/>
      <c r="M267" s="632"/>
      <c r="N267" s="614"/>
      <c r="O267" s="614"/>
      <c r="P267" s="614"/>
      <c r="Q267" s="614"/>
      <c r="R267" s="614"/>
    </row>
    <row r="268" spans="1:18" s="615" customFormat="1" ht="51">
      <c r="A268" s="628">
        <v>6</v>
      </c>
      <c r="B268" s="628">
        <v>9</v>
      </c>
      <c r="C268" s="629">
        <v>213</v>
      </c>
      <c r="D268" s="624">
        <v>111</v>
      </c>
      <c r="E268" s="625"/>
      <c r="F268" s="626" t="s">
        <v>1936</v>
      </c>
      <c r="G268" s="599">
        <v>9809</v>
      </c>
      <c r="H268" s="599">
        <v>9809</v>
      </c>
      <c r="I268" s="627">
        <f>IF(G268=0,0,H268/G268*100)</f>
        <v>100</v>
      </c>
      <c r="J268" s="631" t="s">
        <v>2611</v>
      </c>
      <c r="K268" s="631" t="s">
        <v>2682</v>
      </c>
      <c r="L268" s="631" t="s">
        <v>1443</v>
      </c>
      <c r="M268" s="632" t="s">
        <v>2613</v>
      </c>
      <c r="N268" s="614"/>
      <c r="O268" s="614"/>
      <c r="P268" s="614"/>
      <c r="Q268" s="614"/>
      <c r="R268" s="614"/>
    </row>
    <row r="269" spans="1:18" s="614" customFormat="1" ht="12.75" customHeight="1">
      <c r="A269" s="616">
        <v>6</v>
      </c>
      <c r="B269" s="616">
        <v>9</v>
      </c>
      <c r="C269" s="619">
        <v>213</v>
      </c>
      <c r="D269" s="625"/>
      <c r="E269" s="625"/>
      <c r="F269" s="626"/>
      <c r="G269" s="599"/>
      <c r="H269" s="599"/>
      <c r="I269" s="627"/>
      <c r="J269" s="631"/>
      <c r="K269" s="631"/>
      <c r="L269" s="631"/>
      <c r="M269" s="632"/>
    </row>
    <row r="270" spans="1:18" s="615" customFormat="1" ht="15" customHeight="1">
      <c r="A270" s="616">
        <v>8</v>
      </c>
      <c r="B270" s="616">
        <v>9</v>
      </c>
      <c r="C270" s="619">
        <v>213</v>
      </c>
      <c r="D270" s="607"/>
      <c r="E270" s="607"/>
      <c r="F270" s="608" t="s">
        <v>268</v>
      </c>
      <c r="G270" s="609">
        <v>243239155.09999999</v>
      </c>
      <c r="H270" s="609">
        <v>240847760.4883</v>
      </c>
      <c r="I270" s="610">
        <f t="shared" ref="I270:I278" si="4">IF(G270=0,0,H270/G270*100)</f>
        <v>99.01685458053953</v>
      </c>
      <c r="J270" s="631"/>
      <c r="K270" s="631"/>
      <c r="L270" s="631"/>
      <c r="M270" s="632"/>
      <c r="N270" s="569"/>
      <c r="O270" s="614"/>
      <c r="P270" s="614"/>
      <c r="Q270" s="614"/>
      <c r="R270" s="614"/>
    </row>
    <row r="271" spans="1:18" s="614" customFormat="1" ht="15" customHeight="1">
      <c r="A271" s="616">
        <v>8</v>
      </c>
      <c r="B271" s="616">
        <v>3</v>
      </c>
      <c r="C271" s="619">
        <v>213</v>
      </c>
      <c r="D271" s="607"/>
      <c r="E271" s="607"/>
      <c r="F271" s="608" t="s">
        <v>312</v>
      </c>
      <c r="G271" s="609">
        <v>48735414.100000001</v>
      </c>
      <c r="H271" s="609">
        <v>48451160.794299997</v>
      </c>
      <c r="I271" s="610">
        <f t="shared" si="4"/>
        <v>99.416741786338889</v>
      </c>
      <c r="J271" s="631"/>
      <c r="K271" s="631"/>
      <c r="L271" s="631"/>
      <c r="M271" s="632"/>
      <c r="N271" s="569"/>
    </row>
    <row r="272" spans="1:18" s="615" customFormat="1" ht="15" customHeight="1">
      <c r="A272" s="616">
        <v>8</v>
      </c>
      <c r="B272" s="616">
        <v>3</v>
      </c>
      <c r="C272" s="619">
        <v>226</v>
      </c>
      <c r="D272" s="620"/>
      <c r="E272" s="620"/>
      <c r="F272" s="621" t="s">
        <v>659</v>
      </c>
      <c r="G272" s="622">
        <v>13156</v>
      </c>
      <c r="H272" s="622">
        <v>13156</v>
      </c>
      <c r="I272" s="623">
        <f t="shared" si="4"/>
        <v>100</v>
      </c>
      <c r="J272" s="631"/>
      <c r="K272" s="631"/>
      <c r="L272" s="631"/>
      <c r="M272" s="632"/>
      <c r="N272" s="569"/>
      <c r="O272" s="614"/>
      <c r="P272" s="614"/>
      <c r="Q272" s="614"/>
      <c r="R272" s="614"/>
    </row>
    <row r="273" spans="1:18" s="633" customFormat="1" ht="25.5">
      <c r="A273" s="628">
        <v>8</v>
      </c>
      <c r="B273" s="628">
        <v>3</v>
      </c>
      <c r="C273" s="629">
        <v>226</v>
      </c>
      <c r="D273" s="624">
        <v>20</v>
      </c>
      <c r="E273" s="625"/>
      <c r="F273" s="626" t="s">
        <v>315</v>
      </c>
      <c r="G273" s="599">
        <v>13156</v>
      </c>
      <c r="H273" s="599">
        <v>13156</v>
      </c>
      <c r="I273" s="627">
        <f t="shared" si="4"/>
        <v>100</v>
      </c>
      <c r="J273" s="631" t="s">
        <v>2611</v>
      </c>
      <c r="K273" s="631" t="s">
        <v>2614</v>
      </c>
      <c r="L273" s="631" t="s">
        <v>1443</v>
      </c>
      <c r="M273" s="632" t="s">
        <v>2613</v>
      </c>
      <c r="N273" s="569"/>
      <c r="O273" s="614"/>
      <c r="P273" s="614"/>
      <c r="Q273" s="614"/>
      <c r="R273" s="614"/>
    </row>
    <row r="274" spans="1:18" s="614" customFormat="1" ht="26.25" customHeight="1">
      <c r="A274" s="616">
        <v>8</v>
      </c>
      <c r="B274" s="616">
        <v>9</v>
      </c>
      <c r="C274" s="607"/>
      <c r="D274" s="607"/>
      <c r="E274" s="607"/>
      <c r="F274" s="608" t="s">
        <v>348</v>
      </c>
      <c r="G274" s="609">
        <v>20608941.699999999</v>
      </c>
      <c r="H274" s="609">
        <v>19711691.525600001</v>
      </c>
      <c r="I274" s="610">
        <f t="shared" si="4"/>
        <v>95.646306406893288</v>
      </c>
      <c r="J274" s="631"/>
      <c r="K274" s="631"/>
      <c r="L274" s="631"/>
      <c r="M274" s="632"/>
      <c r="N274" s="569"/>
    </row>
    <row r="275" spans="1:18" s="614" customFormat="1" ht="26.25" customHeight="1">
      <c r="A275" s="616">
        <v>8</v>
      </c>
      <c r="B275" s="616">
        <v>9</v>
      </c>
      <c r="C275" s="619">
        <v>205</v>
      </c>
      <c r="D275" s="620"/>
      <c r="E275" s="620"/>
      <c r="F275" s="621" t="s">
        <v>632</v>
      </c>
      <c r="G275" s="622">
        <v>5246236.5</v>
      </c>
      <c r="H275" s="622">
        <v>5244409.7649999997</v>
      </c>
      <c r="I275" s="623">
        <f t="shared" si="4"/>
        <v>99.965180086715492</v>
      </c>
      <c r="J275" s="631"/>
      <c r="K275" s="631"/>
      <c r="L275" s="631"/>
      <c r="M275" s="632"/>
      <c r="N275" s="569"/>
    </row>
    <row r="276" spans="1:18" s="615" customFormat="1" ht="45" customHeight="1">
      <c r="A276" s="628">
        <v>8</v>
      </c>
      <c r="B276" s="628">
        <v>9</v>
      </c>
      <c r="C276" s="629">
        <v>205</v>
      </c>
      <c r="D276" s="624">
        <v>111</v>
      </c>
      <c r="E276" s="625"/>
      <c r="F276" s="626" t="s">
        <v>1936</v>
      </c>
      <c r="G276" s="599">
        <v>160640</v>
      </c>
      <c r="H276" s="599">
        <v>160640</v>
      </c>
      <c r="I276" s="627">
        <f t="shared" si="4"/>
        <v>100</v>
      </c>
      <c r="J276" s="631" t="s">
        <v>2611</v>
      </c>
      <c r="K276" s="631" t="s">
        <v>2683</v>
      </c>
      <c r="L276" s="631" t="s">
        <v>1443</v>
      </c>
      <c r="M276" s="632" t="s">
        <v>2613</v>
      </c>
      <c r="N276" s="569"/>
      <c r="O276" s="614"/>
      <c r="P276" s="614"/>
      <c r="Q276" s="614"/>
      <c r="R276" s="614"/>
    </row>
    <row r="277" spans="1:18" s="614" customFormat="1" ht="15" customHeight="1">
      <c r="A277" s="616">
        <v>8</v>
      </c>
      <c r="B277" s="616">
        <v>9</v>
      </c>
      <c r="C277" s="619">
        <v>603</v>
      </c>
      <c r="D277" s="620"/>
      <c r="E277" s="620"/>
      <c r="F277" s="621" t="s">
        <v>1095</v>
      </c>
      <c r="G277" s="622">
        <v>84285</v>
      </c>
      <c r="H277" s="622">
        <v>62783.898399999998</v>
      </c>
      <c r="I277" s="623">
        <f t="shared" si="4"/>
        <v>74.490002254256396</v>
      </c>
      <c r="J277" s="631"/>
      <c r="K277" s="631"/>
      <c r="L277" s="631"/>
      <c r="M277" s="632"/>
      <c r="N277" s="569"/>
    </row>
    <row r="278" spans="1:18" s="615" customFormat="1" ht="51">
      <c r="A278" s="628">
        <v>8</v>
      </c>
      <c r="B278" s="628">
        <v>9</v>
      </c>
      <c r="C278" s="629">
        <v>603</v>
      </c>
      <c r="D278" s="624">
        <v>111</v>
      </c>
      <c r="E278" s="625"/>
      <c r="F278" s="626" t="s">
        <v>1936</v>
      </c>
      <c r="G278" s="599">
        <v>6240</v>
      </c>
      <c r="H278" s="599">
        <v>6240</v>
      </c>
      <c r="I278" s="627">
        <f t="shared" si="4"/>
        <v>100</v>
      </c>
      <c r="J278" s="631" t="s">
        <v>2611</v>
      </c>
      <c r="K278" s="631" t="s">
        <v>2684</v>
      </c>
      <c r="L278" s="631" t="s">
        <v>1443</v>
      </c>
      <c r="M278" s="632" t="s">
        <v>2613</v>
      </c>
      <c r="N278" s="569"/>
      <c r="O278" s="614"/>
      <c r="P278" s="614"/>
      <c r="Q278" s="614"/>
      <c r="R278" s="614"/>
    </row>
    <row r="280" spans="1:18">
      <c r="F280" s="568"/>
      <c r="G280" s="487"/>
      <c r="H280" s="566"/>
      <c r="J280" s="566"/>
    </row>
    <row r="281" spans="1:18">
      <c r="F281" s="568"/>
      <c r="G281" s="605" t="s">
        <v>2685</v>
      </c>
      <c r="H281" s="606">
        <v>448256258</v>
      </c>
      <c r="J281" s="566"/>
    </row>
    <row r="282" spans="1:18">
      <c r="F282" s="568"/>
      <c r="G282" s="605" t="s">
        <v>2686</v>
      </c>
      <c r="H282" s="606">
        <v>448256258</v>
      </c>
      <c r="J282" s="566"/>
    </row>
    <row r="283" spans="1:18">
      <c r="F283" s="568"/>
      <c r="G283" s="605" t="s">
        <v>2687</v>
      </c>
      <c r="H283" s="606">
        <v>448256258</v>
      </c>
      <c r="J283" s="566"/>
    </row>
    <row r="284" spans="1:18">
      <c r="F284" s="568"/>
      <c r="G284" s="605" t="s">
        <v>2688</v>
      </c>
      <c r="H284" s="606">
        <v>448256258</v>
      </c>
      <c r="I284" s="599">
        <v>206301104.4964</v>
      </c>
      <c r="J284" s="566"/>
    </row>
    <row r="285" spans="1:18">
      <c r="F285" s="568"/>
      <c r="G285" s="487"/>
      <c r="H285" s="566"/>
      <c r="J285" s="566"/>
      <c r="L285" s="568"/>
    </row>
    <row r="286" spans="1:18">
      <c r="F286" s="568"/>
      <c r="G286" s="645" t="s">
        <v>1870</v>
      </c>
      <c r="H286" s="646">
        <f>I284+H284</f>
        <v>654557362.4964</v>
      </c>
      <c r="J286" s="566"/>
    </row>
    <row r="287" spans="1:18">
      <c r="F287" s="568"/>
      <c r="G287" s="487"/>
      <c r="H287" s="566"/>
      <c r="J287" s="566"/>
    </row>
  </sheetData>
  <autoFilter ref="A8:M278"/>
  <printOptions horizontalCentered="1"/>
  <pageMargins left="0.24" right="0.36" top="0.61" bottom="0.38" header="0.27" footer="0.25"/>
  <pageSetup paperSize="9" scale="77" fitToHeight="0" orientation="portrait" r:id="rId1"/>
  <headerFooter alignWithMargins="0">
    <oddFooter>&amp;R&amp;8&amp;P</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24"/>
  <sheetViews>
    <sheetView topLeftCell="G11" workbookViewId="0">
      <selection activeCell="F24" sqref="F24"/>
    </sheetView>
  </sheetViews>
  <sheetFormatPr defaultRowHeight="12.75"/>
  <cols>
    <col min="1" max="1" width="24.42578125" style="32" customWidth="1"/>
    <col min="2" max="2" width="13.85546875" customWidth="1"/>
    <col min="3" max="3" width="13.5703125" customWidth="1"/>
    <col min="4" max="4" width="12.85546875" customWidth="1"/>
    <col min="5" max="5" width="12.140625" customWidth="1"/>
    <col min="6" max="6" width="12.28515625" customWidth="1"/>
    <col min="7" max="7" width="12.42578125" customWidth="1"/>
    <col min="8" max="8" width="13.42578125" customWidth="1"/>
    <col min="9" max="9" width="13.7109375" customWidth="1"/>
    <col min="10" max="10" width="14.5703125" customWidth="1"/>
    <col min="11" max="11" width="23.7109375" customWidth="1"/>
    <col min="257" max="257" width="24.42578125" customWidth="1"/>
    <col min="258" max="258" width="13.85546875" customWidth="1"/>
    <col min="259" max="259" width="13.5703125" customWidth="1"/>
    <col min="260" max="260" width="12.85546875" customWidth="1"/>
    <col min="261" max="261" width="12.140625" customWidth="1"/>
    <col min="262" max="262" width="12.28515625" customWidth="1"/>
    <col min="263" max="263" width="12.42578125" customWidth="1"/>
    <col min="264" max="264" width="13.42578125" customWidth="1"/>
    <col min="265" max="265" width="13.7109375" customWidth="1"/>
    <col min="266" max="266" width="14.5703125" customWidth="1"/>
    <col min="267" max="267" width="23.7109375" customWidth="1"/>
    <col min="513" max="513" width="24.42578125" customWidth="1"/>
    <col min="514" max="514" width="13.85546875" customWidth="1"/>
    <col min="515" max="515" width="13.5703125" customWidth="1"/>
    <col min="516" max="516" width="12.85546875" customWidth="1"/>
    <col min="517" max="517" width="12.140625" customWidth="1"/>
    <col min="518" max="518" width="12.28515625" customWidth="1"/>
    <col min="519" max="519" width="12.42578125" customWidth="1"/>
    <col min="520" max="520" width="13.42578125" customWidth="1"/>
    <col min="521" max="521" width="13.7109375" customWidth="1"/>
    <col min="522" max="522" width="14.5703125" customWidth="1"/>
    <col min="523" max="523" width="23.7109375" customWidth="1"/>
    <col min="769" max="769" width="24.42578125" customWidth="1"/>
    <col min="770" max="770" width="13.85546875" customWidth="1"/>
    <col min="771" max="771" width="13.5703125" customWidth="1"/>
    <col min="772" max="772" width="12.85546875" customWidth="1"/>
    <col min="773" max="773" width="12.140625" customWidth="1"/>
    <col min="774" max="774" width="12.28515625" customWidth="1"/>
    <col min="775" max="775" width="12.42578125" customWidth="1"/>
    <col min="776" max="776" width="13.42578125" customWidth="1"/>
    <col min="777" max="777" width="13.7109375" customWidth="1"/>
    <col min="778" max="778" width="14.5703125" customWidth="1"/>
    <col min="779" max="779" width="23.7109375" customWidth="1"/>
    <col min="1025" max="1025" width="24.42578125" customWidth="1"/>
    <col min="1026" max="1026" width="13.85546875" customWidth="1"/>
    <col min="1027" max="1027" width="13.5703125" customWidth="1"/>
    <col min="1028" max="1028" width="12.85546875" customWidth="1"/>
    <col min="1029" max="1029" width="12.140625" customWidth="1"/>
    <col min="1030" max="1030" width="12.28515625" customWidth="1"/>
    <col min="1031" max="1031" width="12.42578125" customWidth="1"/>
    <col min="1032" max="1032" width="13.42578125" customWidth="1"/>
    <col min="1033" max="1033" width="13.7109375" customWidth="1"/>
    <col min="1034" max="1034" width="14.5703125" customWidth="1"/>
    <col min="1035" max="1035" width="23.7109375" customWidth="1"/>
    <col min="1281" max="1281" width="24.42578125" customWidth="1"/>
    <col min="1282" max="1282" width="13.85546875" customWidth="1"/>
    <col min="1283" max="1283" width="13.5703125" customWidth="1"/>
    <col min="1284" max="1284" width="12.85546875" customWidth="1"/>
    <col min="1285" max="1285" width="12.140625" customWidth="1"/>
    <col min="1286" max="1286" width="12.28515625" customWidth="1"/>
    <col min="1287" max="1287" width="12.42578125" customWidth="1"/>
    <col min="1288" max="1288" width="13.42578125" customWidth="1"/>
    <col min="1289" max="1289" width="13.7109375" customWidth="1"/>
    <col min="1290" max="1290" width="14.5703125" customWidth="1"/>
    <col min="1291" max="1291" width="23.7109375" customWidth="1"/>
    <col min="1537" max="1537" width="24.42578125" customWidth="1"/>
    <col min="1538" max="1538" width="13.85546875" customWidth="1"/>
    <col min="1539" max="1539" width="13.5703125" customWidth="1"/>
    <col min="1540" max="1540" width="12.85546875" customWidth="1"/>
    <col min="1541" max="1541" width="12.140625" customWidth="1"/>
    <col min="1542" max="1542" width="12.28515625" customWidth="1"/>
    <col min="1543" max="1543" width="12.42578125" customWidth="1"/>
    <col min="1544" max="1544" width="13.42578125" customWidth="1"/>
    <col min="1545" max="1545" width="13.7109375" customWidth="1"/>
    <col min="1546" max="1546" width="14.5703125" customWidth="1"/>
    <col min="1547" max="1547" width="23.7109375" customWidth="1"/>
    <col min="1793" max="1793" width="24.42578125" customWidth="1"/>
    <col min="1794" max="1794" width="13.85546875" customWidth="1"/>
    <col min="1795" max="1795" width="13.5703125" customWidth="1"/>
    <col min="1796" max="1796" width="12.85546875" customWidth="1"/>
    <col min="1797" max="1797" width="12.140625" customWidth="1"/>
    <col min="1798" max="1798" width="12.28515625" customWidth="1"/>
    <col min="1799" max="1799" width="12.42578125" customWidth="1"/>
    <col min="1800" max="1800" width="13.42578125" customWidth="1"/>
    <col min="1801" max="1801" width="13.7109375" customWidth="1"/>
    <col min="1802" max="1802" width="14.5703125" customWidth="1"/>
    <col min="1803" max="1803" width="23.7109375" customWidth="1"/>
    <col min="2049" max="2049" width="24.42578125" customWidth="1"/>
    <col min="2050" max="2050" width="13.85546875" customWidth="1"/>
    <col min="2051" max="2051" width="13.5703125" customWidth="1"/>
    <col min="2052" max="2052" width="12.85546875" customWidth="1"/>
    <col min="2053" max="2053" width="12.140625" customWidth="1"/>
    <col min="2054" max="2054" width="12.28515625" customWidth="1"/>
    <col min="2055" max="2055" width="12.42578125" customWidth="1"/>
    <col min="2056" max="2056" width="13.42578125" customWidth="1"/>
    <col min="2057" max="2057" width="13.7109375" customWidth="1"/>
    <col min="2058" max="2058" width="14.5703125" customWidth="1"/>
    <col min="2059" max="2059" width="23.7109375" customWidth="1"/>
    <col min="2305" max="2305" width="24.42578125" customWidth="1"/>
    <col min="2306" max="2306" width="13.85546875" customWidth="1"/>
    <col min="2307" max="2307" width="13.5703125" customWidth="1"/>
    <col min="2308" max="2308" width="12.85546875" customWidth="1"/>
    <col min="2309" max="2309" width="12.140625" customWidth="1"/>
    <col min="2310" max="2310" width="12.28515625" customWidth="1"/>
    <col min="2311" max="2311" width="12.42578125" customWidth="1"/>
    <col min="2312" max="2312" width="13.42578125" customWidth="1"/>
    <col min="2313" max="2313" width="13.7109375" customWidth="1"/>
    <col min="2314" max="2314" width="14.5703125" customWidth="1"/>
    <col min="2315" max="2315" width="23.7109375" customWidth="1"/>
    <col min="2561" max="2561" width="24.42578125" customWidth="1"/>
    <col min="2562" max="2562" width="13.85546875" customWidth="1"/>
    <col min="2563" max="2563" width="13.5703125" customWidth="1"/>
    <col min="2564" max="2564" width="12.85546875" customWidth="1"/>
    <col min="2565" max="2565" width="12.140625" customWidth="1"/>
    <col min="2566" max="2566" width="12.28515625" customWidth="1"/>
    <col min="2567" max="2567" width="12.42578125" customWidth="1"/>
    <col min="2568" max="2568" width="13.42578125" customWidth="1"/>
    <col min="2569" max="2569" width="13.7109375" customWidth="1"/>
    <col min="2570" max="2570" width="14.5703125" customWidth="1"/>
    <col min="2571" max="2571" width="23.7109375" customWidth="1"/>
    <col min="2817" max="2817" width="24.42578125" customWidth="1"/>
    <col min="2818" max="2818" width="13.85546875" customWidth="1"/>
    <col min="2819" max="2819" width="13.5703125" customWidth="1"/>
    <col min="2820" max="2820" width="12.85546875" customWidth="1"/>
    <col min="2821" max="2821" width="12.140625" customWidth="1"/>
    <col min="2822" max="2822" width="12.28515625" customWidth="1"/>
    <col min="2823" max="2823" width="12.42578125" customWidth="1"/>
    <col min="2824" max="2824" width="13.42578125" customWidth="1"/>
    <col min="2825" max="2825" width="13.7109375" customWidth="1"/>
    <col min="2826" max="2826" width="14.5703125" customWidth="1"/>
    <col min="2827" max="2827" width="23.7109375" customWidth="1"/>
    <col min="3073" max="3073" width="24.42578125" customWidth="1"/>
    <col min="3074" max="3074" width="13.85546875" customWidth="1"/>
    <col min="3075" max="3075" width="13.5703125" customWidth="1"/>
    <col min="3076" max="3076" width="12.85546875" customWidth="1"/>
    <col min="3077" max="3077" width="12.140625" customWidth="1"/>
    <col min="3078" max="3078" width="12.28515625" customWidth="1"/>
    <col min="3079" max="3079" width="12.42578125" customWidth="1"/>
    <col min="3080" max="3080" width="13.42578125" customWidth="1"/>
    <col min="3081" max="3081" width="13.7109375" customWidth="1"/>
    <col min="3082" max="3082" width="14.5703125" customWidth="1"/>
    <col min="3083" max="3083" width="23.7109375" customWidth="1"/>
    <col min="3329" max="3329" width="24.42578125" customWidth="1"/>
    <col min="3330" max="3330" width="13.85546875" customWidth="1"/>
    <col min="3331" max="3331" width="13.5703125" customWidth="1"/>
    <col min="3332" max="3332" width="12.85546875" customWidth="1"/>
    <col min="3333" max="3333" width="12.140625" customWidth="1"/>
    <col min="3334" max="3334" width="12.28515625" customWidth="1"/>
    <col min="3335" max="3335" width="12.42578125" customWidth="1"/>
    <col min="3336" max="3336" width="13.42578125" customWidth="1"/>
    <col min="3337" max="3337" width="13.7109375" customWidth="1"/>
    <col min="3338" max="3338" width="14.5703125" customWidth="1"/>
    <col min="3339" max="3339" width="23.7109375" customWidth="1"/>
    <col min="3585" max="3585" width="24.42578125" customWidth="1"/>
    <col min="3586" max="3586" width="13.85546875" customWidth="1"/>
    <col min="3587" max="3587" width="13.5703125" customWidth="1"/>
    <col min="3588" max="3588" width="12.85546875" customWidth="1"/>
    <col min="3589" max="3589" width="12.140625" customWidth="1"/>
    <col min="3590" max="3590" width="12.28515625" customWidth="1"/>
    <col min="3591" max="3591" width="12.42578125" customWidth="1"/>
    <col min="3592" max="3592" width="13.42578125" customWidth="1"/>
    <col min="3593" max="3593" width="13.7109375" customWidth="1"/>
    <col min="3594" max="3594" width="14.5703125" customWidth="1"/>
    <col min="3595" max="3595" width="23.7109375" customWidth="1"/>
    <col min="3841" max="3841" width="24.42578125" customWidth="1"/>
    <col min="3842" max="3842" width="13.85546875" customWidth="1"/>
    <col min="3843" max="3843" width="13.5703125" customWidth="1"/>
    <col min="3844" max="3844" width="12.85546875" customWidth="1"/>
    <col min="3845" max="3845" width="12.140625" customWidth="1"/>
    <col min="3846" max="3846" width="12.28515625" customWidth="1"/>
    <col min="3847" max="3847" width="12.42578125" customWidth="1"/>
    <col min="3848" max="3848" width="13.42578125" customWidth="1"/>
    <col min="3849" max="3849" width="13.7109375" customWidth="1"/>
    <col min="3850" max="3850" width="14.5703125" customWidth="1"/>
    <col min="3851" max="3851" width="23.7109375" customWidth="1"/>
    <col min="4097" max="4097" width="24.42578125" customWidth="1"/>
    <col min="4098" max="4098" width="13.85546875" customWidth="1"/>
    <col min="4099" max="4099" width="13.5703125" customWidth="1"/>
    <col min="4100" max="4100" width="12.85546875" customWidth="1"/>
    <col min="4101" max="4101" width="12.140625" customWidth="1"/>
    <col min="4102" max="4102" width="12.28515625" customWidth="1"/>
    <col min="4103" max="4103" width="12.42578125" customWidth="1"/>
    <col min="4104" max="4104" width="13.42578125" customWidth="1"/>
    <col min="4105" max="4105" width="13.7109375" customWidth="1"/>
    <col min="4106" max="4106" width="14.5703125" customWidth="1"/>
    <col min="4107" max="4107" width="23.7109375" customWidth="1"/>
    <col min="4353" max="4353" width="24.42578125" customWidth="1"/>
    <col min="4354" max="4354" width="13.85546875" customWidth="1"/>
    <col min="4355" max="4355" width="13.5703125" customWidth="1"/>
    <col min="4356" max="4356" width="12.85546875" customWidth="1"/>
    <col min="4357" max="4357" width="12.140625" customWidth="1"/>
    <col min="4358" max="4358" width="12.28515625" customWidth="1"/>
    <col min="4359" max="4359" width="12.42578125" customWidth="1"/>
    <col min="4360" max="4360" width="13.42578125" customWidth="1"/>
    <col min="4361" max="4361" width="13.7109375" customWidth="1"/>
    <col min="4362" max="4362" width="14.5703125" customWidth="1"/>
    <col min="4363" max="4363" width="23.7109375" customWidth="1"/>
    <col min="4609" max="4609" width="24.42578125" customWidth="1"/>
    <col min="4610" max="4610" width="13.85546875" customWidth="1"/>
    <col min="4611" max="4611" width="13.5703125" customWidth="1"/>
    <col min="4612" max="4612" width="12.85546875" customWidth="1"/>
    <col min="4613" max="4613" width="12.140625" customWidth="1"/>
    <col min="4614" max="4614" width="12.28515625" customWidth="1"/>
    <col min="4615" max="4615" width="12.42578125" customWidth="1"/>
    <col min="4616" max="4616" width="13.42578125" customWidth="1"/>
    <col min="4617" max="4617" width="13.7109375" customWidth="1"/>
    <col min="4618" max="4618" width="14.5703125" customWidth="1"/>
    <col min="4619" max="4619" width="23.7109375" customWidth="1"/>
    <col min="4865" max="4865" width="24.42578125" customWidth="1"/>
    <col min="4866" max="4866" width="13.85546875" customWidth="1"/>
    <col min="4867" max="4867" width="13.5703125" customWidth="1"/>
    <col min="4868" max="4868" width="12.85546875" customWidth="1"/>
    <col min="4869" max="4869" width="12.140625" customWidth="1"/>
    <col min="4870" max="4870" width="12.28515625" customWidth="1"/>
    <col min="4871" max="4871" width="12.42578125" customWidth="1"/>
    <col min="4872" max="4872" width="13.42578125" customWidth="1"/>
    <col min="4873" max="4873" width="13.7109375" customWidth="1"/>
    <col min="4874" max="4874" width="14.5703125" customWidth="1"/>
    <col min="4875" max="4875" width="23.7109375" customWidth="1"/>
    <col min="5121" max="5121" width="24.42578125" customWidth="1"/>
    <col min="5122" max="5122" width="13.85546875" customWidth="1"/>
    <col min="5123" max="5123" width="13.5703125" customWidth="1"/>
    <col min="5124" max="5124" width="12.85546875" customWidth="1"/>
    <col min="5125" max="5125" width="12.140625" customWidth="1"/>
    <col min="5126" max="5126" width="12.28515625" customWidth="1"/>
    <col min="5127" max="5127" width="12.42578125" customWidth="1"/>
    <col min="5128" max="5128" width="13.42578125" customWidth="1"/>
    <col min="5129" max="5129" width="13.7109375" customWidth="1"/>
    <col min="5130" max="5130" width="14.5703125" customWidth="1"/>
    <col min="5131" max="5131" width="23.7109375" customWidth="1"/>
    <col min="5377" max="5377" width="24.42578125" customWidth="1"/>
    <col min="5378" max="5378" width="13.85546875" customWidth="1"/>
    <col min="5379" max="5379" width="13.5703125" customWidth="1"/>
    <col min="5380" max="5380" width="12.85546875" customWidth="1"/>
    <col min="5381" max="5381" width="12.140625" customWidth="1"/>
    <col min="5382" max="5382" width="12.28515625" customWidth="1"/>
    <col min="5383" max="5383" width="12.42578125" customWidth="1"/>
    <col min="5384" max="5384" width="13.42578125" customWidth="1"/>
    <col min="5385" max="5385" width="13.7109375" customWidth="1"/>
    <col min="5386" max="5386" width="14.5703125" customWidth="1"/>
    <col min="5387" max="5387" width="23.7109375" customWidth="1"/>
    <col min="5633" max="5633" width="24.42578125" customWidth="1"/>
    <col min="5634" max="5634" width="13.85546875" customWidth="1"/>
    <col min="5635" max="5635" width="13.5703125" customWidth="1"/>
    <col min="5636" max="5636" width="12.85546875" customWidth="1"/>
    <col min="5637" max="5637" width="12.140625" customWidth="1"/>
    <col min="5638" max="5638" width="12.28515625" customWidth="1"/>
    <col min="5639" max="5639" width="12.42578125" customWidth="1"/>
    <col min="5640" max="5640" width="13.42578125" customWidth="1"/>
    <col min="5641" max="5641" width="13.7109375" customWidth="1"/>
    <col min="5642" max="5642" width="14.5703125" customWidth="1"/>
    <col min="5643" max="5643" width="23.7109375" customWidth="1"/>
    <col min="5889" max="5889" width="24.42578125" customWidth="1"/>
    <col min="5890" max="5890" width="13.85546875" customWidth="1"/>
    <col min="5891" max="5891" width="13.5703125" customWidth="1"/>
    <col min="5892" max="5892" width="12.85546875" customWidth="1"/>
    <col min="5893" max="5893" width="12.140625" customWidth="1"/>
    <col min="5894" max="5894" width="12.28515625" customWidth="1"/>
    <col min="5895" max="5895" width="12.42578125" customWidth="1"/>
    <col min="5896" max="5896" width="13.42578125" customWidth="1"/>
    <col min="5897" max="5897" width="13.7109375" customWidth="1"/>
    <col min="5898" max="5898" width="14.5703125" customWidth="1"/>
    <col min="5899" max="5899" width="23.7109375" customWidth="1"/>
    <col min="6145" max="6145" width="24.42578125" customWidth="1"/>
    <col min="6146" max="6146" width="13.85546875" customWidth="1"/>
    <col min="6147" max="6147" width="13.5703125" customWidth="1"/>
    <col min="6148" max="6148" width="12.85546875" customWidth="1"/>
    <col min="6149" max="6149" width="12.140625" customWidth="1"/>
    <col min="6150" max="6150" width="12.28515625" customWidth="1"/>
    <col min="6151" max="6151" width="12.42578125" customWidth="1"/>
    <col min="6152" max="6152" width="13.42578125" customWidth="1"/>
    <col min="6153" max="6153" width="13.7109375" customWidth="1"/>
    <col min="6154" max="6154" width="14.5703125" customWidth="1"/>
    <col min="6155" max="6155" width="23.7109375" customWidth="1"/>
    <col min="6401" max="6401" width="24.42578125" customWidth="1"/>
    <col min="6402" max="6402" width="13.85546875" customWidth="1"/>
    <col min="6403" max="6403" width="13.5703125" customWidth="1"/>
    <col min="6404" max="6404" width="12.85546875" customWidth="1"/>
    <col min="6405" max="6405" width="12.140625" customWidth="1"/>
    <col min="6406" max="6406" width="12.28515625" customWidth="1"/>
    <col min="6407" max="6407" width="12.42578125" customWidth="1"/>
    <col min="6408" max="6408" width="13.42578125" customWidth="1"/>
    <col min="6409" max="6409" width="13.7109375" customWidth="1"/>
    <col min="6410" max="6410" width="14.5703125" customWidth="1"/>
    <col min="6411" max="6411" width="23.7109375" customWidth="1"/>
    <col min="6657" max="6657" width="24.42578125" customWidth="1"/>
    <col min="6658" max="6658" width="13.85546875" customWidth="1"/>
    <col min="6659" max="6659" width="13.5703125" customWidth="1"/>
    <col min="6660" max="6660" width="12.85546875" customWidth="1"/>
    <col min="6661" max="6661" width="12.140625" customWidth="1"/>
    <col min="6662" max="6662" width="12.28515625" customWidth="1"/>
    <col min="6663" max="6663" width="12.42578125" customWidth="1"/>
    <col min="6664" max="6664" width="13.42578125" customWidth="1"/>
    <col min="6665" max="6665" width="13.7109375" customWidth="1"/>
    <col min="6666" max="6666" width="14.5703125" customWidth="1"/>
    <col min="6667" max="6667" width="23.7109375" customWidth="1"/>
    <col min="6913" max="6913" width="24.42578125" customWidth="1"/>
    <col min="6914" max="6914" width="13.85546875" customWidth="1"/>
    <col min="6915" max="6915" width="13.5703125" customWidth="1"/>
    <col min="6916" max="6916" width="12.85546875" customWidth="1"/>
    <col min="6917" max="6917" width="12.140625" customWidth="1"/>
    <col min="6918" max="6918" width="12.28515625" customWidth="1"/>
    <col min="6919" max="6919" width="12.42578125" customWidth="1"/>
    <col min="6920" max="6920" width="13.42578125" customWidth="1"/>
    <col min="6921" max="6921" width="13.7109375" customWidth="1"/>
    <col min="6922" max="6922" width="14.5703125" customWidth="1"/>
    <col min="6923" max="6923" width="23.7109375" customWidth="1"/>
    <col min="7169" max="7169" width="24.42578125" customWidth="1"/>
    <col min="7170" max="7170" width="13.85546875" customWidth="1"/>
    <col min="7171" max="7171" width="13.5703125" customWidth="1"/>
    <col min="7172" max="7172" width="12.85546875" customWidth="1"/>
    <col min="7173" max="7173" width="12.140625" customWidth="1"/>
    <col min="7174" max="7174" width="12.28515625" customWidth="1"/>
    <col min="7175" max="7175" width="12.42578125" customWidth="1"/>
    <col min="7176" max="7176" width="13.42578125" customWidth="1"/>
    <col min="7177" max="7177" width="13.7109375" customWidth="1"/>
    <col min="7178" max="7178" width="14.5703125" customWidth="1"/>
    <col min="7179" max="7179" width="23.7109375" customWidth="1"/>
    <col min="7425" max="7425" width="24.42578125" customWidth="1"/>
    <col min="7426" max="7426" width="13.85546875" customWidth="1"/>
    <col min="7427" max="7427" width="13.5703125" customWidth="1"/>
    <col min="7428" max="7428" width="12.85546875" customWidth="1"/>
    <col min="7429" max="7429" width="12.140625" customWidth="1"/>
    <col min="7430" max="7430" width="12.28515625" customWidth="1"/>
    <col min="7431" max="7431" width="12.42578125" customWidth="1"/>
    <col min="7432" max="7432" width="13.42578125" customWidth="1"/>
    <col min="7433" max="7433" width="13.7109375" customWidth="1"/>
    <col min="7434" max="7434" width="14.5703125" customWidth="1"/>
    <col min="7435" max="7435" width="23.7109375" customWidth="1"/>
    <col min="7681" max="7681" width="24.42578125" customWidth="1"/>
    <col min="7682" max="7682" width="13.85546875" customWidth="1"/>
    <col min="7683" max="7683" width="13.5703125" customWidth="1"/>
    <col min="7684" max="7684" width="12.85546875" customWidth="1"/>
    <col min="7685" max="7685" width="12.140625" customWidth="1"/>
    <col min="7686" max="7686" width="12.28515625" customWidth="1"/>
    <col min="7687" max="7687" width="12.42578125" customWidth="1"/>
    <col min="7688" max="7688" width="13.42578125" customWidth="1"/>
    <col min="7689" max="7689" width="13.7109375" customWidth="1"/>
    <col min="7690" max="7690" width="14.5703125" customWidth="1"/>
    <col min="7691" max="7691" width="23.7109375" customWidth="1"/>
    <col min="7937" max="7937" width="24.42578125" customWidth="1"/>
    <col min="7938" max="7938" width="13.85546875" customWidth="1"/>
    <col min="7939" max="7939" width="13.5703125" customWidth="1"/>
    <col min="7940" max="7940" width="12.85546875" customWidth="1"/>
    <col min="7941" max="7941" width="12.140625" customWidth="1"/>
    <col min="7942" max="7942" width="12.28515625" customWidth="1"/>
    <col min="7943" max="7943" width="12.42578125" customWidth="1"/>
    <col min="7944" max="7944" width="13.42578125" customWidth="1"/>
    <col min="7945" max="7945" width="13.7109375" customWidth="1"/>
    <col min="7946" max="7946" width="14.5703125" customWidth="1"/>
    <col min="7947" max="7947" width="23.7109375" customWidth="1"/>
    <col min="8193" max="8193" width="24.42578125" customWidth="1"/>
    <col min="8194" max="8194" width="13.85546875" customWidth="1"/>
    <col min="8195" max="8195" width="13.5703125" customWidth="1"/>
    <col min="8196" max="8196" width="12.85546875" customWidth="1"/>
    <col min="8197" max="8197" width="12.140625" customWidth="1"/>
    <col min="8198" max="8198" width="12.28515625" customWidth="1"/>
    <col min="8199" max="8199" width="12.42578125" customWidth="1"/>
    <col min="8200" max="8200" width="13.42578125" customWidth="1"/>
    <col min="8201" max="8201" width="13.7109375" customWidth="1"/>
    <col min="8202" max="8202" width="14.5703125" customWidth="1"/>
    <col min="8203" max="8203" width="23.7109375" customWidth="1"/>
    <col min="8449" max="8449" width="24.42578125" customWidth="1"/>
    <col min="8450" max="8450" width="13.85546875" customWidth="1"/>
    <col min="8451" max="8451" width="13.5703125" customWidth="1"/>
    <col min="8452" max="8452" width="12.85546875" customWidth="1"/>
    <col min="8453" max="8453" width="12.140625" customWidth="1"/>
    <col min="8454" max="8454" width="12.28515625" customWidth="1"/>
    <col min="8455" max="8455" width="12.42578125" customWidth="1"/>
    <col min="8456" max="8456" width="13.42578125" customWidth="1"/>
    <col min="8457" max="8457" width="13.7109375" customWidth="1"/>
    <col min="8458" max="8458" width="14.5703125" customWidth="1"/>
    <col min="8459" max="8459" width="23.7109375" customWidth="1"/>
    <col min="8705" max="8705" width="24.42578125" customWidth="1"/>
    <col min="8706" max="8706" width="13.85546875" customWidth="1"/>
    <col min="8707" max="8707" width="13.5703125" customWidth="1"/>
    <col min="8708" max="8708" width="12.85546875" customWidth="1"/>
    <col min="8709" max="8709" width="12.140625" customWidth="1"/>
    <col min="8710" max="8710" width="12.28515625" customWidth="1"/>
    <col min="8711" max="8711" width="12.42578125" customWidth="1"/>
    <col min="8712" max="8712" width="13.42578125" customWidth="1"/>
    <col min="8713" max="8713" width="13.7109375" customWidth="1"/>
    <col min="8714" max="8714" width="14.5703125" customWidth="1"/>
    <col min="8715" max="8715" width="23.7109375" customWidth="1"/>
    <col min="8961" max="8961" width="24.42578125" customWidth="1"/>
    <col min="8962" max="8962" width="13.85546875" customWidth="1"/>
    <col min="8963" max="8963" width="13.5703125" customWidth="1"/>
    <col min="8964" max="8964" width="12.85546875" customWidth="1"/>
    <col min="8965" max="8965" width="12.140625" customWidth="1"/>
    <col min="8966" max="8966" width="12.28515625" customWidth="1"/>
    <col min="8967" max="8967" width="12.42578125" customWidth="1"/>
    <col min="8968" max="8968" width="13.42578125" customWidth="1"/>
    <col min="8969" max="8969" width="13.7109375" customWidth="1"/>
    <col min="8970" max="8970" width="14.5703125" customWidth="1"/>
    <col min="8971" max="8971" width="23.7109375" customWidth="1"/>
    <col min="9217" max="9217" width="24.42578125" customWidth="1"/>
    <col min="9218" max="9218" width="13.85546875" customWidth="1"/>
    <col min="9219" max="9219" width="13.5703125" customWidth="1"/>
    <col min="9220" max="9220" width="12.85546875" customWidth="1"/>
    <col min="9221" max="9221" width="12.140625" customWidth="1"/>
    <col min="9222" max="9222" width="12.28515625" customWidth="1"/>
    <col min="9223" max="9223" width="12.42578125" customWidth="1"/>
    <col min="9224" max="9224" width="13.42578125" customWidth="1"/>
    <col min="9225" max="9225" width="13.7109375" customWidth="1"/>
    <col min="9226" max="9226" width="14.5703125" customWidth="1"/>
    <col min="9227" max="9227" width="23.7109375" customWidth="1"/>
    <col min="9473" max="9473" width="24.42578125" customWidth="1"/>
    <col min="9474" max="9474" width="13.85546875" customWidth="1"/>
    <col min="9475" max="9475" width="13.5703125" customWidth="1"/>
    <col min="9476" max="9476" width="12.85546875" customWidth="1"/>
    <col min="9477" max="9477" width="12.140625" customWidth="1"/>
    <col min="9478" max="9478" width="12.28515625" customWidth="1"/>
    <col min="9479" max="9479" width="12.42578125" customWidth="1"/>
    <col min="9480" max="9480" width="13.42578125" customWidth="1"/>
    <col min="9481" max="9481" width="13.7109375" customWidth="1"/>
    <col min="9482" max="9482" width="14.5703125" customWidth="1"/>
    <col min="9483" max="9483" width="23.7109375" customWidth="1"/>
    <col min="9729" max="9729" width="24.42578125" customWidth="1"/>
    <col min="9730" max="9730" width="13.85546875" customWidth="1"/>
    <col min="9731" max="9731" width="13.5703125" customWidth="1"/>
    <col min="9732" max="9732" width="12.85546875" customWidth="1"/>
    <col min="9733" max="9733" width="12.140625" customWidth="1"/>
    <col min="9734" max="9734" width="12.28515625" customWidth="1"/>
    <col min="9735" max="9735" width="12.42578125" customWidth="1"/>
    <col min="9736" max="9736" width="13.42578125" customWidth="1"/>
    <col min="9737" max="9737" width="13.7109375" customWidth="1"/>
    <col min="9738" max="9738" width="14.5703125" customWidth="1"/>
    <col min="9739" max="9739" width="23.7109375" customWidth="1"/>
    <col min="9985" max="9985" width="24.42578125" customWidth="1"/>
    <col min="9986" max="9986" width="13.85546875" customWidth="1"/>
    <col min="9987" max="9987" width="13.5703125" customWidth="1"/>
    <col min="9988" max="9988" width="12.85546875" customWidth="1"/>
    <col min="9989" max="9989" width="12.140625" customWidth="1"/>
    <col min="9990" max="9990" width="12.28515625" customWidth="1"/>
    <col min="9991" max="9991" width="12.42578125" customWidth="1"/>
    <col min="9992" max="9992" width="13.42578125" customWidth="1"/>
    <col min="9993" max="9993" width="13.7109375" customWidth="1"/>
    <col min="9994" max="9994" width="14.5703125" customWidth="1"/>
    <col min="9995" max="9995" width="23.7109375" customWidth="1"/>
    <col min="10241" max="10241" width="24.42578125" customWidth="1"/>
    <col min="10242" max="10242" width="13.85546875" customWidth="1"/>
    <col min="10243" max="10243" width="13.5703125" customWidth="1"/>
    <col min="10244" max="10244" width="12.85546875" customWidth="1"/>
    <col min="10245" max="10245" width="12.140625" customWidth="1"/>
    <col min="10246" max="10246" width="12.28515625" customWidth="1"/>
    <col min="10247" max="10247" width="12.42578125" customWidth="1"/>
    <col min="10248" max="10248" width="13.42578125" customWidth="1"/>
    <col min="10249" max="10249" width="13.7109375" customWidth="1"/>
    <col min="10250" max="10250" width="14.5703125" customWidth="1"/>
    <col min="10251" max="10251" width="23.7109375" customWidth="1"/>
    <col min="10497" max="10497" width="24.42578125" customWidth="1"/>
    <col min="10498" max="10498" width="13.85546875" customWidth="1"/>
    <col min="10499" max="10499" width="13.5703125" customWidth="1"/>
    <col min="10500" max="10500" width="12.85546875" customWidth="1"/>
    <col min="10501" max="10501" width="12.140625" customWidth="1"/>
    <col min="10502" max="10502" width="12.28515625" customWidth="1"/>
    <col min="10503" max="10503" width="12.42578125" customWidth="1"/>
    <col min="10504" max="10504" width="13.42578125" customWidth="1"/>
    <col min="10505" max="10505" width="13.7109375" customWidth="1"/>
    <col min="10506" max="10506" width="14.5703125" customWidth="1"/>
    <col min="10507" max="10507" width="23.7109375" customWidth="1"/>
    <col min="10753" max="10753" width="24.42578125" customWidth="1"/>
    <col min="10754" max="10754" width="13.85546875" customWidth="1"/>
    <col min="10755" max="10755" width="13.5703125" customWidth="1"/>
    <col min="10756" max="10756" width="12.85546875" customWidth="1"/>
    <col min="10757" max="10757" width="12.140625" customWidth="1"/>
    <col min="10758" max="10758" width="12.28515625" customWidth="1"/>
    <col min="10759" max="10759" width="12.42578125" customWidth="1"/>
    <col min="10760" max="10760" width="13.42578125" customWidth="1"/>
    <col min="10761" max="10761" width="13.7109375" customWidth="1"/>
    <col min="10762" max="10762" width="14.5703125" customWidth="1"/>
    <col min="10763" max="10763" width="23.7109375" customWidth="1"/>
    <col min="11009" max="11009" width="24.42578125" customWidth="1"/>
    <col min="11010" max="11010" width="13.85546875" customWidth="1"/>
    <col min="11011" max="11011" width="13.5703125" customWidth="1"/>
    <col min="11012" max="11012" width="12.85546875" customWidth="1"/>
    <col min="11013" max="11013" width="12.140625" customWidth="1"/>
    <col min="11014" max="11014" width="12.28515625" customWidth="1"/>
    <col min="11015" max="11015" width="12.42578125" customWidth="1"/>
    <col min="11016" max="11016" width="13.42578125" customWidth="1"/>
    <col min="11017" max="11017" width="13.7109375" customWidth="1"/>
    <col min="11018" max="11018" width="14.5703125" customWidth="1"/>
    <col min="11019" max="11019" width="23.7109375" customWidth="1"/>
    <col min="11265" max="11265" width="24.42578125" customWidth="1"/>
    <col min="11266" max="11266" width="13.85546875" customWidth="1"/>
    <col min="11267" max="11267" width="13.5703125" customWidth="1"/>
    <col min="11268" max="11268" width="12.85546875" customWidth="1"/>
    <col min="11269" max="11269" width="12.140625" customWidth="1"/>
    <col min="11270" max="11270" width="12.28515625" customWidth="1"/>
    <col min="11271" max="11271" width="12.42578125" customWidth="1"/>
    <col min="11272" max="11272" width="13.42578125" customWidth="1"/>
    <col min="11273" max="11273" width="13.7109375" customWidth="1"/>
    <col min="11274" max="11274" width="14.5703125" customWidth="1"/>
    <col min="11275" max="11275" width="23.7109375" customWidth="1"/>
    <col min="11521" max="11521" width="24.42578125" customWidth="1"/>
    <col min="11522" max="11522" width="13.85546875" customWidth="1"/>
    <col min="11523" max="11523" width="13.5703125" customWidth="1"/>
    <col min="11524" max="11524" width="12.85546875" customWidth="1"/>
    <col min="11525" max="11525" width="12.140625" customWidth="1"/>
    <col min="11526" max="11526" width="12.28515625" customWidth="1"/>
    <col min="11527" max="11527" width="12.42578125" customWidth="1"/>
    <col min="11528" max="11528" width="13.42578125" customWidth="1"/>
    <col min="11529" max="11529" width="13.7109375" customWidth="1"/>
    <col min="11530" max="11530" width="14.5703125" customWidth="1"/>
    <col min="11531" max="11531" width="23.7109375" customWidth="1"/>
    <col min="11777" max="11777" width="24.42578125" customWidth="1"/>
    <col min="11778" max="11778" width="13.85546875" customWidth="1"/>
    <col min="11779" max="11779" width="13.5703125" customWidth="1"/>
    <col min="11780" max="11780" width="12.85546875" customWidth="1"/>
    <col min="11781" max="11781" width="12.140625" customWidth="1"/>
    <col min="11782" max="11782" width="12.28515625" customWidth="1"/>
    <col min="11783" max="11783" width="12.42578125" customWidth="1"/>
    <col min="11784" max="11784" width="13.42578125" customWidth="1"/>
    <col min="11785" max="11785" width="13.7109375" customWidth="1"/>
    <col min="11786" max="11786" width="14.5703125" customWidth="1"/>
    <col min="11787" max="11787" width="23.7109375" customWidth="1"/>
    <col min="12033" max="12033" width="24.42578125" customWidth="1"/>
    <col min="12034" max="12034" width="13.85546875" customWidth="1"/>
    <col min="12035" max="12035" width="13.5703125" customWidth="1"/>
    <col min="12036" max="12036" width="12.85546875" customWidth="1"/>
    <col min="12037" max="12037" width="12.140625" customWidth="1"/>
    <col min="12038" max="12038" width="12.28515625" customWidth="1"/>
    <col min="12039" max="12039" width="12.42578125" customWidth="1"/>
    <col min="12040" max="12040" width="13.42578125" customWidth="1"/>
    <col min="12041" max="12041" width="13.7109375" customWidth="1"/>
    <col min="12042" max="12042" width="14.5703125" customWidth="1"/>
    <col min="12043" max="12043" width="23.7109375" customWidth="1"/>
    <col min="12289" max="12289" width="24.42578125" customWidth="1"/>
    <col min="12290" max="12290" width="13.85546875" customWidth="1"/>
    <col min="12291" max="12291" width="13.5703125" customWidth="1"/>
    <col min="12292" max="12292" width="12.85546875" customWidth="1"/>
    <col min="12293" max="12293" width="12.140625" customWidth="1"/>
    <col min="12294" max="12294" width="12.28515625" customWidth="1"/>
    <col min="12295" max="12295" width="12.42578125" customWidth="1"/>
    <col min="12296" max="12296" width="13.42578125" customWidth="1"/>
    <col min="12297" max="12297" width="13.7109375" customWidth="1"/>
    <col min="12298" max="12298" width="14.5703125" customWidth="1"/>
    <col min="12299" max="12299" width="23.7109375" customWidth="1"/>
    <col min="12545" max="12545" width="24.42578125" customWidth="1"/>
    <col min="12546" max="12546" width="13.85546875" customWidth="1"/>
    <col min="12547" max="12547" width="13.5703125" customWidth="1"/>
    <col min="12548" max="12548" width="12.85546875" customWidth="1"/>
    <col min="12549" max="12549" width="12.140625" customWidth="1"/>
    <col min="12550" max="12550" width="12.28515625" customWidth="1"/>
    <col min="12551" max="12551" width="12.42578125" customWidth="1"/>
    <col min="12552" max="12552" width="13.42578125" customWidth="1"/>
    <col min="12553" max="12553" width="13.7109375" customWidth="1"/>
    <col min="12554" max="12554" width="14.5703125" customWidth="1"/>
    <col min="12555" max="12555" width="23.7109375" customWidth="1"/>
    <col min="12801" max="12801" width="24.42578125" customWidth="1"/>
    <col min="12802" max="12802" width="13.85546875" customWidth="1"/>
    <col min="12803" max="12803" width="13.5703125" customWidth="1"/>
    <col min="12804" max="12804" width="12.85546875" customWidth="1"/>
    <col min="12805" max="12805" width="12.140625" customWidth="1"/>
    <col min="12806" max="12806" width="12.28515625" customWidth="1"/>
    <col min="12807" max="12807" width="12.42578125" customWidth="1"/>
    <col min="12808" max="12808" width="13.42578125" customWidth="1"/>
    <col min="12809" max="12809" width="13.7109375" customWidth="1"/>
    <col min="12810" max="12810" width="14.5703125" customWidth="1"/>
    <col min="12811" max="12811" width="23.7109375" customWidth="1"/>
    <col min="13057" max="13057" width="24.42578125" customWidth="1"/>
    <col min="13058" max="13058" width="13.85546875" customWidth="1"/>
    <col min="13059" max="13059" width="13.5703125" customWidth="1"/>
    <col min="13060" max="13060" width="12.85546875" customWidth="1"/>
    <col min="13061" max="13061" width="12.140625" customWidth="1"/>
    <col min="13062" max="13062" width="12.28515625" customWidth="1"/>
    <col min="13063" max="13063" width="12.42578125" customWidth="1"/>
    <col min="13064" max="13064" width="13.42578125" customWidth="1"/>
    <col min="13065" max="13065" width="13.7109375" customWidth="1"/>
    <col min="13066" max="13066" width="14.5703125" customWidth="1"/>
    <col min="13067" max="13067" width="23.7109375" customWidth="1"/>
    <col min="13313" max="13313" width="24.42578125" customWidth="1"/>
    <col min="13314" max="13314" width="13.85546875" customWidth="1"/>
    <col min="13315" max="13315" width="13.5703125" customWidth="1"/>
    <col min="13316" max="13316" width="12.85546875" customWidth="1"/>
    <col min="13317" max="13317" width="12.140625" customWidth="1"/>
    <col min="13318" max="13318" width="12.28515625" customWidth="1"/>
    <col min="13319" max="13319" width="12.42578125" customWidth="1"/>
    <col min="13320" max="13320" width="13.42578125" customWidth="1"/>
    <col min="13321" max="13321" width="13.7109375" customWidth="1"/>
    <col min="13322" max="13322" width="14.5703125" customWidth="1"/>
    <col min="13323" max="13323" width="23.7109375" customWidth="1"/>
    <col min="13569" max="13569" width="24.42578125" customWidth="1"/>
    <col min="13570" max="13570" width="13.85546875" customWidth="1"/>
    <col min="13571" max="13571" width="13.5703125" customWidth="1"/>
    <col min="13572" max="13572" width="12.85546875" customWidth="1"/>
    <col min="13573" max="13573" width="12.140625" customWidth="1"/>
    <col min="13574" max="13574" width="12.28515625" customWidth="1"/>
    <col min="13575" max="13575" width="12.42578125" customWidth="1"/>
    <col min="13576" max="13576" width="13.42578125" customWidth="1"/>
    <col min="13577" max="13577" width="13.7109375" customWidth="1"/>
    <col min="13578" max="13578" width="14.5703125" customWidth="1"/>
    <col min="13579" max="13579" width="23.7109375" customWidth="1"/>
    <col min="13825" max="13825" width="24.42578125" customWidth="1"/>
    <col min="13826" max="13826" width="13.85546875" customWidth="1"/>
    <col min="13827" max="13827" width="13.5703125" customWidth="1"/>
    <col min="13828" max="13828" width="12.85546875" customWidth="1"/>
    <col min="13829" max="13829" width="12.140625" customWidth="1"/>
    <col min="13830" max="13830" width="12.28515625" customWidth="1"/>
    <col min="13831" max="13831" width="12.42578125" customWidth="1"/>
    <col min="13832" max="13832" width="13.42578125" customWidth="1"/>
    <col min="13833" max="13833" width="13.7109375" customWidth="1"/>
    <col min="13834" max="13834" width="14.5703125" customWidth="1"/>
    <col min="13835" max="13835" width="23.7109375" customWidth="1"/>
    <col min="14081" max="14081" width="24.42578125" customWidth="1"/>
    <col min="14082" max="14082" width="13.85546875" customWidth="1"/>
    <col min="14083" max="14083" width="13.5703125" customWidth="1"/>
    <col min="14084" max="14084" width="12.85546875" customWidth="1"/>
    <col min="14085" max="14085" width="12.140625" customWidth="1"/>
    <col min="14086" max="14086" width="12.28515625" customWidth="1"/>
    <col min="14087" max="14087" width="12.42578125" customWidth="1"/>
    <col min="14088" max="14088" width="13.42578125" customWidth="1"/>
    <col min="14089" max="14089" width="13.7109375" customWidth="1"/>
    <col min="14090" max="14090" width="14.5703125" customWidth="1"/>
    <col min="14091" max="14091" width="23.7109375" customWidth="1"/>
    <col min="14337" max="14337" width="24.42578125" customWidth="1"/>
    <col min="14338" max="14338" width="13.85546875" customWidth="1"/>
    <col min="14339" max="14339" width="13.5703125" customWidth="1"/>
    <col min="14340" max="14340" width="12.85546875" customWidth="1"/>
    <col min="14341" max="14341" width="12.140625" customWidth="1"/>
    <col min="14342" max="14342" width="12.28515625" customWidth="1"/>
    <col min="14343" max="14343" width="12.42578125" customWidth="1"/>
    <col min="14344" max="14344" width="13.42578125" customWidth="1"/>
    <col min="14345" max="14345" width="13.7109375" customWidth="1"/>
    <col min="14346" max="14346" width="14.5703125" customWidth="1"/>
    <col min="14347" max="14347" width="23.7109375" customWidth="1"/>
    <col min="14593" max="14593" width="24.42578125" customWidth="1"/>
    <col min="14594" max="14594" width="13.85546875" customWidth="1"/>
    <col min="14595" max="14595" width="13.5703125" customWidth="1"/>
    <col min="14596" max="14596" width="12.85546875" customWidth="1"/>
    <col min="14597" max="14597" width="12.140625" customWidth="1"/>
    <col min="14598" max="14598" width="12.28515625" customWidth="1"/>
    <col min="14599" max="14599" width="12.42578125" customWidth="1"/>
    <col min="14600" max="14600" width="13.42578125" customWidth="1"/>
    <col min="14601" max="14601" width="13.7109375" customWidth="1"/>
    <col min="14602" max="14602" width="14.5703125" customWidth="1"/>
    <col min="14603" max="14603" width="23.7109375" customWidth="1"/>
    <col min="14849" max="14849" width="24.42578125" customWidth="1"/>
    <col min="14850" max="14850" width="13.85546875" customWidth="1"/>
    <col min="14851" max="14851" width="13.5703125" customWidth="1"/>
    <col min="14852" max="14852" width="12.85546875" customWidth="1"/>
    <col min="14853" max="14853" width="12.140625" customWidth="1"/>
    <col min="14854" max="14854" width="12.28515625" customWidth="1"/>
    <col min="14855" max="14855" width="12.42578125" customWidth="1"/>
    <col min="14856" max="14856" width="13.42578125" customWidth="1"/>
    <col min="14857" max="14857" width="13.7109375" customWidth="1"/>
    <col min="14858" max="14858" width="14.5703125" customWidth="1"/>
    <col min="14859" max="14859" width="23.7109375" customWidth="1"/>
    <col min="15105" max="15105" width="24.42578125" customWidth="1"/>
    <col min="15106" max="15106" width="13.85546875" customWidth="1"/>
    <col min="15107" max="15107" width="13.5703125" customWidth="1"/>
    <col min="15108" max="15108" width="12.85546875" customWidth="1"/>
    <col min="15109" max="15109" width="12.140625" customWidth="1"/>
    <col min="15110" max="15110" width="12.28515625" customWidth="1"/>
    <col min="15111" max="15111" width="12.42578125" customWidth="1"/>
    <col min="15112" max="15112" width="13.42578125" customWidth="1"/>
    <col min="15113" max="15113" width="13.7109375" customWidth="1"/>
    <col min="15114" max="15114" width="14.5703125" customWidth="1"/>
    <col min="15115" max="15115" width="23.7109375" customWidth="1"/>
    <col min="15361" max="15361" width="24.42578125" customWidth="1"/>
    <col min="15362" max="15362" width="13.85546875" customWidth="1"/>
    <col min="15363" max="15363" width="13.5703125" customWidth="1"/>
    <col min="15364" max="15364" width="12.85546875" customWidth="1"/>
    <col min="15365" max="15365" width="12.140625" customWidth="1"/>
    <col min="15366" max="15366" width="12.28515625" customWidth="1"/>
    <col min="15367" max="15367" width="12.42578125" customWidth="1"/>
    <col min="15368" max="15368" width="13.42578125" customWidth="1"/>
    <col min="15369" max="15369" width="13.7109375" customWidth="1"/>
    <col min="15370" max="15370" width="14.5703125" customWidth="1"/>
    <col min="15371" max="15371" width="23.7109375" customWidth="1"/>
    <col min="15617" max="15617" width="24.42578125" customWidth="1"/>
    <col min="15618" max="15618" width="13.85546875" customWidth="1"/>
    <col min="15619" max="15619" width="13.5703125" customWidth="1"/>
    <col min="15620" max="15620" width="12.85546875" customWidth="1"/>
    <col min="15621" max="15621" width="12.140625" customWidth="1"/>
    <col min="15622" max="15622" width="12.28515625" customWidth="1"/>
    <col min="15623" max="15623" width="12.42578125" customWidth="1"/>
    <col min="15624" max="15624" width="13.42578125" customWidth="1"/>
    <col min="15625" max="15625" width="13.7109375" customWidth="1"/>
    <col min="15626" max="15626" width="14.5703125" customWidth="1"/>
    <col min="15627" max="15627" width="23.7109375" customWidth="1"/>
    <col min="15873" max="15873" width="24.42578125" customWidth="1"/>
    <col min="15874" max="15874" width="13.85546875" customWidth="1"/>
    <col min="15875" max="15875" width="13.5703125" customWidth="1"/>
    <col min="15876" max="15876" width="12.85546875" customWidth="1"/>
    <col min="15877" max="15877" width="12.140625" customWidth="1"/>
    <col min="15878" max="15878" width="12.28515625" customWidth="1"/>
    <col min="15879" max="15879" width="12.42578125" customWidth="1"/>
    <col min="15880" max="15880" width="13.42578125" customWidth="1"/>
    <col min="15881" max="15881" width="13.7109375" customWidth="1"/>
    <col min="15882" max="15882" width="14.5703125" customWidth="1"/>
    <col min="15883" max="15883" width="23.7109375" customWidth="1"/>
    <col min="16129" max="16129" width="24.42578125" customWidth="1"/>
    <col min="16130" max="16130" width="13.85546875" customWidth="1"/>
    <col min="16131" max="16131" width="13.5703125" customWidth="1"/>
    <col min="16132" max="16132" width="12.85546875" customWidth="1"/>
    <col min="16133" max="16133" width="12.140625" customWidth="1"/>
    <col min="16134" max="16134" width="12.28515625" customWidth="1"/>
    <col min="16135" max="16135" width="12.42578125" customWidth="1"/>
    <col min="16136" max="16136" width="13.42578125" customWidth="1"/>
    <col min="16137" max="16137" width="13.7109375" customWidth="1"/>
    <col min="16138" max="16138" width="14.5703125" customWidth="1"/>
    <col min="16139" max="16139" width="23.7109375" customWidth="1"/>
  </cols>
  <sheetData>
    <row r="1" spans="1:11" ht="34.5" customHeight="1">
      <c r="A1" s="1583" t="s">
        <v>1604</v>
      </c>
      <c r="B1" s="1584"/>
      <c r="C1" s="1584"/>
      <c r="D1" s="1584"/>
      <c r="E1" s="1584"/>
      <c r="F1" s="1584"/>
      <c r="G1" s="1584"/>
      <c r="H1" s="1584"/>
      <c r="I1" s="1584"/>
      <c r="J1" s="1584"/>
      <c r="K1" s="1584"/>
    </row>
    <row r="2" spans="1:11" ht="12.75" customHeight="1">
      <c r="A2" s="1585"/>
      <c r="B2" s="1585"/>
      <c r="C2" s="1585"/>
      <c r="D2" s="1585"/>
      <c r="E2" s="1585"/>
      <c r="F2" s="1585"/>
      <c r="G2" s="1585"/>
      <c r="H2" s="1585"/>
      <c r="I2" s="1585"/>
      <c r="J2" s="1585"/>
      <c r="K2" s="1585"/>
    </row>
    <row r="3" spans="1:11" ht="26.25" customHeight="1">
      <c r="A3" s="1585" t="s">
        <v>1655</v>
      </c>
      <c r="B3" s="1585"/>
      <c r="C3" s="1585"/>
      <c r="D3" s="1585"/>
      <c r="E3" s="1585"/>
      <c r="F3" s="1585"/>
      <c r="G3" s="1585"/>
      <c r="H3" s="1585"/>
      <c r="I3" s="1585"/>
      <c r="J3" s="1585"/>
      <c r="K3" s="1585"/>
    </row>
    <row r="4" spans="1:11" ht="12.75" customHeight="1">
      <c r="A4" s="1585"/>
      <c r="B4" s="1585"/>
      <c r="C4" s="1585"/>
      <c r="D4" s="1585"/>
      <c r="E4" s="1585"/>
      <c r="F4" s="1585"/>
      <c r="G4" s="1585"/>
      <c r="H4" s="1585"/>
      <c r="I4" s="1585"/>
      <c r="J4" s="1585"/>
      <c r="K4" s="1585"/>
    </row>
    <row r="5" spans="1:11" s="30" customFormat="1" ht="12" customHeight="1">
      <c r="A5" s="114" t="s">
        <v>2144</v>
      </c>
      <c r="B5" s="1586"/>
      <c r="C5" s="1586"/>
      <c r="D5" s="1586"/>
      <c r="E5" s="1586"/>
      <c r="F5" s="1586"/>
      <c r="G5" s="1586"/>
      <c r="H5" s="1586"/>
      <c r="I5" s="1586"/>
      <c r="J5" s="1586"/>
      <c r="K5" s="114" t="s">
        <v>2145</v>
      </c>
    </row>
    <row r="6" spans="1:11" ht="12" customHeight="1">
      <c r="A6" s="1562" t="s">
        <v>1607</v>
      </c>
      <c r="B6" s="1457" t="s">
        <v>1608</v>
      </c>
      <c r="C6" s="1565" t="s">
        <v>1609</v>
      </c>
      <c r="D6" s="1566"/>
      <c r="E6" s="1566"/>
      <c r="F6" s="1566"/>
      <c r="G6" s="1566"/>
      <c r="H6" s="1566"/>
      <c r="I6" s="1566"/>
      <c r="J6" s="1567"/>
      <c r="K6" s="1568"/>
    </row>
    <row r="7" spans="1:11" ht="12" customHeight="1">
      <c r="A7" s="1563"/>
      <c r="B7" s="1457"/>
      <c r="C7" s="1571" t="s">
        <v>1610</v>
      </c>
      <c r="D7" s="1565" t="s">
        <v>1611</v>
      </c>
      <c r="E7" s="1566"/>
      <c r="F7" s="1566"/>
      <c r="G7" s="1566"/>
      <c r="H7" s="1567"/>
      <c r="I7" s="1573" t="s">
        <v>1612</v>
      </c>
      <c r="J7" s="1571" t="s">
        <v>1613</v>
      </c>
      <c r="K7" s="1569"/>
    </row>
    <row r="8" spans="1:11" ht="68.25" customHeight="1">
      <c r="A8" s="1563"/>
      <c r="B8" s="1457"/>
      <c r="C8" s="1572"/>
      <c r="D8" s="16" t="s">
        <v>1614</v>
      </c>
      <c r="E8" s="16" t="s">
        <v>1615</v>
      </c>
      <c r="F8" s="16" t="s">
        <v>1616</v>
      </c>
      <c r="G8" s="16" t="s">
        <v>1617</v>
      </c>
      <c r="H8" s="16" t="s">
        <v>1618</v>
      </c>
      <c r="I8" s="1573"/>
      <c r="J8" s="1572"/>
      <c r="K8" s="1569"/>
    </row>
    <row r="9" spans="1:11" ht="12.75" customHeight="1">
      <c r="A9" s="1563"/>
      <c r="B9" s="1574" t="s">
        <v>1619</v>
      </c>
      <c r="C9" s="1577" t="s">
        <v>1620</v>
      </c>
      <c r="D9" s="1578"/>
      <c r="E9" s="1578"/>
      <c r="F9" s="1578"/>
      <c r="G9" s="1578"/>
      <c r="H9" s="1578"/>
      <c r="I9" s="1578"/>
      <c r="J9" s="1579"/>
      <c r="K9" s="1569"/>
    </row>
    <row r="10" spans="1:11" ht="12.75" customHeight="1">
      <c r="A10" s="1563"/>
      <c r="B10" s="1575"/>
      <c r="C10" s="1580" t="s">
        <v>1621</v>
      </c>
      <c r="D10" s="1573" t="s">
        <v>1622</v>
      </c>
      <c r="E10" s="1573"/>
      <c r="F10" s="1573"/>
      <c r="G10" s="1573"/>
      <c r="H10" s="1573"/>
      <c r="I10" s="1573" t="s">
        <v>1623</v>
      </c>
      <c r="J10" s="1571" t="s">
        <v>1624</v>
      </c>
      <c r="K10" s="1569"/>
    </row>
    <row r="11" spans="1:11" ht="68.25" customHeight="1">
      <c r="A11" s="1564"/>
      <c r="B11" s="1576"/>
      <c r="C11" s="1581"/>
      <c r="D11" s="16" t="s">
        <v>1625</v>
      </c>
      <c r="E11" s="16" t="s">
        <v>1626</v>
      </c>
      <c r="F11" s="16" t="s">
        <v>1627</v>
      </c>
      <c r="G11" s="16" t="s">
        <v>1628</v>
      </c>
      <c r="H11" s="16" t="s">
        <v>1629</v>
      </c>
      <c r="I11" s="1573"/>
      <c r="J11" s="1582"/>
      <c r="K11" s="1570"/>
    </row>
    <row r="12" spans="1:11" s="31" customFormat="1">
      <c r="A12" s="17" t="s">
        <v>1630</v>
      </c>
      <c r="B12" s="15">
        <v>455514947</v>
      </c>
      <c r="C12" s="15">
        <v>419768834</v>
      </c>
      <c r="D12" s="15">
        <v>305826613.10000002</v>
      </c>
      <c r="E12" s="15">
        <v>50923126.100000001</v>
      </c>
      <c r="F12" s="15">
        <v>12553654.199999999</v>
      </c>
      <c r="G12" s="15">
        <v>1862916.5</v>
      </c>
      <c r="H12" s="15">
        <v>48602524.100000001</v>
      </c>
      <c r="I12" s="15">
        <v>32977709.300000001</v>
      </c>
      <c r="J12" s="15">
        <v>2768403.7</v>
      </c>
      <c r="K12" s="18" t="s">
        <v>1631</v>
      </c>
    </row>
    <row r="13" spans="1:11">
      <c r="A13" s="19" t="s">
        <v>1632</v>
      </c>
      <c r="B13" s="20">
        <v>423409037.69999999</v>
      </c>
      <c r="C13" s="20">
        <v>387867893</v>
      </c>
      <c r="D13" s="20">
        <v>283900813.39999998</v>
      </c>
      <c r="E13" s="20">
        <v>44985146.700000003</v>
      </c>
      <c r="F13" s="20">
        <v>11849730</v>
      </c>
      <c r="G13" s="20">
        <v>1503447.2</v>
      </c>
      <c r="H13" s="20">
        <v>45628755.700000003</v>
      </c>
      <c r="I13" s="20">
        <v>32863822.300000001</v>
      </c>
      <c r="J13" s="20">
        <v>2677322.4</v>
      </c>
      <c r="K13" s="21" t="s">
        <v>1633</v>
      </c>
    </row>
    <row r="14" spans="1:11" ht="24">
      <c r="A14" s="22" t="s">
        <v>1634</v>
      </c>
      <c r="B14" s="20">
        <v>184982871.19999999</v>
      </c>
      <c r="C14" s="20">
        <v>182644805.59999999</v>
      </c>
      <c r="D14" s="20">
        <v>160558864.5</v>
      </c>
      <c r="E14" s="20">
        <v>10204216.699999999</v>
      </c>
      <c r="F14" s="20">
        <v>2029924.6</v>
      </c>
      <c r="G14" s="20">
        <v>134365</v>
      </c>
      <c r="H14" s="20">
        <v>9717434.8000000007</v>
      </c>
      <c r="I14" s="20">
        <v>1974024.5</v>
      </c>
      <c r="J14" s="20">
        <v>364041.1</v>
      </c>
      <c r="K14" s="22" t="s">
        <v>1635</v>
      </c>
    </row>
    <row r="15" spans="1:11">
      <c r="A15" s="23" t="s">
        <v>1636</v>
      </c>
      <c r="B15" s="20">
        <v>775459.9</v>
      </c>
      <c r="C15" s="20">
        <v>761940.9</v>
      </c>
      <c r="D15" s="20">
        <v>611948.69999999995</v>
      </c>
      <c r="E15" s="24" t="s">
        <v>1342</v>
      </c>
      <c r="F15" s="24" t="s">
        <v>1342</v>
      </c>
      <c r="G15" s="24" t="s">
        <v>1342</v>
      </c>
      <c r="H15" s="20">
        <v>149992.20000000001</v>
      </c>
      <c r="I15" s="20">
        <v>13519</v>
      </c>
      <c r="J15" s="24" t="s">
        <v>1342</v>
      </c>
      <c r="K15" s="23" t="s">
        <v>1637</v>
      </c>
    </row>
    <row r="16" spans="1:11">
      <c r="A16" s="22" t="s">
        <v>1638</v>
      </c>
      <c r="B16" s="20">
        <v>237399754.69999999</v>
      </c>
      <c r="C16" s="20">
        <v>204350391.09999999</v>
      </c>
      <c r="D16" s="20">
        <v>122715301.09999999</v>
      </c>
      <c r="E16" s="20">
        <v>34577261.399999999</v>
      </c>
      <c r="F16" s="20">
        <v>9795797.4000000004</v>
      </c>
      <c r="G16" s="20">
        <v>1369082.2</v>
      </c>
      <c r="H16" s="20">
        <v>35892949</v>
      </c>
      <c r="I16" s="20">
        <v>30736137.600000001</v>
      </c>
      <c r="J16" s="20">
        <v>2313226</v>
      </c>
      <c r="K16" s="22" t="s">
        <v>1639</v>
      </c>
    </row>
    <row r="17" spans="1:11" ht="36">
      <c r="A17" s="22" t="s">
        <v>1640</v>
      </c>
      <c r="B17" s="20">
        <v>1026411.8</v>
      </c>
      <c r="C17" s="20">
        <v>872696.3</v>
      </c>
      <c r="D17" s="20">
        <v>626647.80000000005</v>
      </c>
      <c r="E17" s="20">
        <v>203668.6</v>
      </c>
      <c r="F17" s="20">
        <v>24008</v>
      </c>
      <c r="G17" s="24" t="s">
        <v>1342</v>
      </c>
      <c r="H17" s="20">
        <v>18371.900000000001</v>
      </c>
      <c r="I17" s="20">
        <v>153660.20000000001</v>
      </c>
      <c r="J17" s="20">
        <v>55.3</v>
      </c>
      <c r="K17" s="22" t="s">
        <v>1641</v>
      </c>
    </row>
    <row r="18" spans="1:11">
      <c r="A18" s="23" t="s">
        <v>1642</v>
      </c>
      <c r="B18" s="20">
        <v>8160</v>
      </c>
      <c r="C18" s="20">
        <v>6959</v>
      </c>
      <c r="D18" s="20">
        <v>3596.6</v>
      </c>
      <c r="E18" s="24" t="s">
        <v>1342</v>
      </c>
      <c r="F18" s="24" t="s">
        <v>1342</v>
      </c>
      <c r="G18" s="24" t="s">
        <v>1342</v>
      </c>
      <c r="H18" s="20">
        <v>3362.4</v>
      </c>
      <c r="I18" s="20">
        <v>1201</v>
      </c>
      <c r="J18" s="24" t="s">
        <v>1342</v>
      </c>
      <c r="K18" s="23" t="s">
        <v>1643</v>
      </c>
    </row>
    <row r="19" spans="1:11" ht="48">
      <c r="A19" s="19" t="s">
        <v>1644</v>
      </c>
      <c r="B19" s="20">
        <v>29990260.800000001</v>
      </c>
      <c r="C19" s="20">
        <v>29801494.600000001</v>
      </c>
      <c r="D19" s="20">
        <v>20632297.600000001</v>
      </c>
      <c r="E19" s="20">
        <v>5837776.5</v>
      </c>
      <c r="F19" s="20">
        <v>663199.1</v>
      </c>
      <c r="G19" s="20">
        <v>354917.6</v>
      </c>
      <c r="H19" s="20">
        <v>2313303.7999999998</v>
      </c>
      <c r="I19" s="20">
        <v>113887</v>
      </c>
      <c r="J19" s="20">
        <v>74879.199999999997</v>
      </c>
      <c r="K19" s="21" t="s">
        <v>1645</v>
      </c>
    </row>
    <row r="20" spans="1:11" ht="36">
      <c r="A20" s="19" t="s">
        <v>1646</v>
      </c>
      <c r="B20" s="20">
        <v>80895</v>
      </c>
      <c r="C20" s="649">
        <v>64692.9</v>
      </c>
      <c r="D20" s="650">
        <v>41495.9</v>
      </c>
      <c r="E20" s="651" t="s">
        <v>1342</v>
      </c>
      <c r="F20" s="651" t="s">
        <v>1342</v>
      </c>
      <c r="G20" s="651" t="s">
        <v>1342</v>
      </c>
      <c r="H20" s="650">
        <v>23197</v>
      </c>
      <c r="I20" s="24" t="s">
        <v>1342</v>
      </c>
      <c r="J20" s="20">
        <v>16202.1</v>
      </c>
      <c r="K20" s="44" t="s">
        <v>1647</v>
      </c>
    </row>
    <row r="21" spans="1:11" ht="24">
      <c r="A21" s="19" t="s">
        <v>1648</v>
      </c>
      <c r="B21" s="20">
        <v>113292.2</v>
      </c>
      <c r="C21" s="649">
        <v>113292.2</v>
      </c>
      <c r="D21" s="650">
        <v>100535</v>
      </c>
      <c r="E21" s="650">
        <v>1642</v>
      </c>
      <c r="F21" s="650">
        <v>11115.2</v>
      </c>
      <c r="G21" s="651" t="s">
        <v>1342</v>
      </c>
      <c r="H21" s="651" t="s">
        <v>1342</v>
      </c>
      <c r="I21" s="24" t="s">
        <v>1342</v>
      </c>
      <c r="J21" s="24" t="s">
        <v>1342</v>
      </c>
      <c r="K21" s="44" t="s">
        <v>1649</v>
      </c>
    </row>
    <row r="22" spans="1:11">
      <c r="A22" s="22" t="s">
        <v>1650</v>
      </c>
      <c r="B22" s="20">
        <v>1642</v>
      </c>
      <c r="C22" s="20">
        <v>1642</v>
      </c>
      <c r="D22" s="24" t="s">
        <v>1342</v>
      </c>
      <c r="E22" s="20">
        <v>1642</v>
      </c>
      <c r="F22" s="24" t="s">
        <v>1342</v>
      </c>
      <c r="G22" s="24" t="s">
        <v>1342</v>
      </c>
      <c r="H22" s="24" t="s">
        <v>1342</v>
      </c>
      <c r="I22" s="24" t="s">
        <v>1342</v>
      </c>
      <c r="J22" s="24" t="s">
        <v>1342</v>
      </c>
      <c r="K22" s="22" t="s">
        <v>1651</v>
      </c>
    </row>
    <row r="23" spans="1:11">
      <c r="A23" s="22" t="s">
        <v>1652</v>
      </c>
      <c r="B23" s="20">
        <v>111650.2</v>
      </c>
      <c r="C23" s="20">
        <v>111650.2</v>
      </c>
      <c r="D23" s="20">
        <v>100535</v>
      </c>
      <c r="E23" s="24" t="s">
        <v>1342</v>
      </c>
      <c r="F23" s="20">
        <v>11115.2</v>
      </c>
      <c r="G23" s="24" t="s">
        <v>1342</v>
      </c>
      <c r="H23" s="24" t="s">
        <v>1342</v>
      </c>
      <c r="I23" s="24" t="s">
        <v>1342</v>
      </c>
      <c r="J23" s="24" t="s">
        <v>1342</v>
      </c>
      <c r="K23" s="22" t="s">
        <v>1653</v>
      </c>
    </row>
    <row r="24" spans="1:11" ht="60" customHeight="1">
      <c r="A24" s="25" t="s">
        <v>1654</v>
      </c>
      <c r="B24" s="26">
        <v>1921461.3</v>
      </c>
      <c r="C24" s="26">
        <v>1921461.3</v>
      </c>
      <c r="D24" s="26">
        <v>1151471.2</v>
      </c>
      <c r="E24" s="26">
        <v>98560.9</v>
      </c>
      <c r="F24" s="26">
        <v>29609.9</v>
      </c>
      <c r="G24" s="26">
        <v>4551.7</v>
      </c>
      <c r="H24" s="26">
        <v>637267.6</v>
      </c>
      <c r="I24" s="33" t="s">
        <v>1342</v>
      </c>
      <c r="J24" s="33" t="s">
        <v>1342</v>
      </c>
      <c r="K24" s="43" t="s">
        <v>2143</v>
      </c>
    </row>
  </sheetData>
  <mergeCells count="19">
    <mergeCell ref="A1:K1"/>
    <mergeCell ref="A2:K2"/>
    <mergeCell ref="A3:K3"/>
    <mergeCell ref="A4:K4"/>
    <mergeCell ref="B5:J5"/>
    <mergeCell ref="A6:A11"/>
    <mergeCell ref="B6:B8"/>
    <mergeCell ref="C6:J6"/>
    <mergeCell ref="K6:K11"/>
    <mergeCell ref="C7:C8"/>
    <mergeCell ref="D7:H7"/>
    <mergeCell ref="I7:I8"/>
    <mergeCell ref="J7:J8"/>
    <mergeCell ref="B9:B11"/>
    <mergeCell ref="C9:J9"/>
    <mergeCell ref="C10:C11"/>
    <mergeCell ref="D10:H10"/>
    <mergeCell ref="I10:I11"/>
    <mergeCell ref="J10:J11"/>
  </mergeCells>
  <printOptions horizontalCentered="1"/>
  <pageMargins left="0.59055118110236227" right="0.59055118110236227" top="0.59055118110236227" bottom="0.59055118110236227" header="0.31496062992125984" footer="0.43307086614173229"/>
  <pageSetup paperSize="9" scale="82" firstPageNumber="21" orientation="landscape" useFirstPageNumber="1" r:id="rId1"/>
  <headerFooter alignWithMargins="0">
    <oddFooter>&amp;R&amp;P</oddFooter>
  </headerFooter>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topLeftCell="E7" workbookViewId="0">
      <selection activeCell="D19" sqref="D19"/>
    </sheetView>
  </sheetViews>
  <sheetFormatPr defaultRowHeight="12.75"/>
  <cols>
    <col min="1" max="1" width="21.7109375" style="32" customWidth="1"/>
    <col min="2" max="2" width="12.42578125" customWidth="1"/>
    <col min="3" max="3" width="12.5703125" customWidth="1"/>
    <col min="4" max="4" width="10.5703125" customWidth="1"/>
    <col min="5" max="6" width="11.140625" customWidth="1"/>
    <col min="7" max="7" width="11.5703125" customWidth="1"/>
    <col min="8" max="8" width="12.42578125" customWidth="1"/>
    <col min="9" max="9" width="13.5703125" customWidth="1"/>
    <col min="10" max="10" width="13.140625" customWidth="1"/>
    <col min="11" max="11" width="19.140625" customWidth="1"/>
    <col min="257" max="257" width="21.7109375" customWidth="1"/>
    <col min="258" max="258" width="12.42578125" customWidth="1"/>
    <col min="259" max="259" width="12.5703125" customWidth="1"/>
    <col min="260" max="260" width="10.5703125" customWidth="1"/>
    <col min="261" max="262" width="11.140625" customWidth="1"/>
    <col min="263" max="263" width="11.5703125" customWidth="1"/>
    <col min="264" max="264" width="12.42578125" customWidth="1"/>
    <col min="265" max="265" width="13.5703125" customWidth="1"/>
    <col min="266" max="266" width="13.140625" customWidth="1"/>
    <col min="267" max="267" width="19.140625" customWidth="1"/>
    <col min="513" max="513" width="21.7109375" customWidth="1"/>
    <col min="514" max="514" width="12.42578125" customWidth="1"/>
    <col min="515" max="515" width="12.5703125" customWidth="1"/>
    <col min="516" max="516" width="10.5703125" customWidth="1"/>
    <col min="517" max="518" width="11.140625" customWidth="1"/>
    <col min="519" max="519" width="11.5703125" customWidth="1"/>
    <col min="520" max="520" width="12.42578125" customWidth="1"/>
    <col min="521" max="521" width="13.5703125" customWidth="1"/>
    <col min="522" max="522" width="13.140625" customWidth="1"/>
    <col min="523" max="523" width="19.140625" customWidth="1"/>
    <col min="769" max="769" width="21.7109375" customWidth="1"/>
    <col min="770" max="770" width="12.42578125" customWidth="1"/>
    <col min="771" max="771" width="12.5703125" customWidth="1"/>
    <col min="772" max="772" width="10.5703125" customWidth="1"/>
    <col min="773" max="774" width="11.140625" customWidth="1"/>
    <col min="775" max="775" width="11.5703125" customWidth="1"/>
    <col min="776" max="776" width="12.42578125" customWidth="1"/>
    <col min="777" max="777" width="13.5703125" customWidth="1"/>
    <col min="778" max="778" width="13.140625" customWidth="1"/>
    <col min="779" max="779" width="19.140625" customWidth="1"/>
    <col min="1025" max="1025" width="21.7109375" customWidth="1"/>
    <col min="1026" max="1026" width="12.42578125" customWidth="1"/>
    <col min="1027" max="1027" width="12.5703125" customWidth="1"/>
    <col min="1028" max="1028" width="10.5703125" customWidth="1"/>
    <col min="1029" max="1030" width="11.140625" customWidth="1"/>
    <col min="1031" max="1031" width="11.5703125" customWidth="1"/>
    <col min="1032" max="1032" width="12.42578125" customWidth="1"/>
    <col min="1033" max="1033" width="13.5703125" customWidth="1"/>
    <col min="1034" max="1034" width="13.140625" customWidth="1"/>
    <col min="1035" max="1035" width="19.140625" customWidth="1"/>
    <col min="1281" max="1281" width="21.7109375" customWidth="1"/>
    <col min="1282" max="1282" width="12.42578125" customWidth="1"/>
    <col min="1283" max="1283" width="12.5703125" customWidth="1"/>
    <col min="1284" max="1284" width="10.5703125" customWidth="1"/>
    <col min="1285" max="1286" width="11.140625" customWidth="1"/>
    <col min="1287" max="1287" width="11.5703125" customWidth="1"/>
    <col min="1288" max="1288" width="12.42578125" customWidth="1"/>
    <col min="1289" max="1289" width="13.5703125" customWidth="1"/>
    <col min="1290" max="1290" width="13.140625" customWidth="1"/>
    <col min="1291" max="1291" width="19.140625" customWidth="1"/>
    <col min="1537" max="1537" width="21.7109375" customWidth="1"/>
    <col min="1538" max="1538" width="12.42578125" customWidth="1"/>
    <col min="1539" max="1539" width="12.5703125" customWidth="1"/>
    <col min="1540" max="1540" width="10.5703125" customWidth="1"/>
    <col min="1541" max="1542" width="11.140625" customWidth="1"/>
    <col min="1543" max="1543" width="11.5703125" customWidth="1"/>
    <col min="1544" max="1544" width="12.42578125" customWidth="1"/>
    <col min="1545" max="1545" width="13.5703125" customWidth="1"/>
    <col min="1546" max="1546" width="13.140625" customWidth="1"/>
    <col min="1547" max="1547" width="19.140625" customWidth="1"/>
    <col min="1793" max="1793" width="21.7109375" customWidth="1"/>
    <col min="1794" max="1794" width="12.42578125" customWidth="1"/>
    <col min="1795" max="1795" width="12.5703125" customWidth="1"/>
    <col min="1796" max="1796" width="10.5703125" customWidth="1"/>
    <col min="1797" max="1798" width="11.140625" customWidth="1"/>
    <col min="1799" max="1799" width="11.5703125" customWidth="1"/>
    <col min="1800" max="1800" width="12.42578125" customWidth="1"/>
    <col min="1801" max="1801" width="13.5703125" customWidth="1"/>
    <col min="1802" max="1802" width="13.140625" customWidth="1"/>
    <col min="1803" max="1803" width="19.140625" customWidth="1"/>
    <col min="2049" max="2049" width="21.7109375" customWidth="1"/>
    <col min="2050" max="2050" width="12.42578125" customWidth="1"/>
    <col min="2051" max="2051" width="12.5703125" customWidth="1"/>
    <col min="2052" max="2052" width="10.5703125" customWidth="1"/>
    <col min="2053" max="2054" width="11.140625" customWidth="1"/>
    <col min="2055" max="2055" width="11.5703125" customWidth="1"/>
    <col min="2056" max="2056" width="12.42578125" customWidth="1"/>
    <col min="2057" max="2057" width="13.5703125" customWidth="1"/>
    <col min="2058" max="2058" width="13.140625" customWidth="1"/>
    <col min="2059" max="2059" width="19.140625" customWidth="1"/>
    <col min="2305" max="2305" width="21.7109375" customWidth="1"/>
    <col min="2306" max="2306" width="12.42578125" customWidth="1"/>
    <col min="2307" max="2307" width="12.5703125" customWidth="1"/>
    <col min="2308" max="2308" width="10.5703125" customWidth="1"/>
    <col min="2309" max="2310" width="11.140625" customWidth="1"/>
    <col min="2311" max="2311" width="11.5703125" customWidth="1"/>
    <col min="2312" max="2312" width="12.42578125" customWidth="1"/>
    <col min="2313" max="2313" width="13.5703125" customWidth="1"/>
    <col min="2314" max="2314" width="13.140625" customWidth="1"/>
    <col min="2315" max="2315" width="19.140625" customWidth="1"/>
    <col min="2561" max="2561" width="21.7109375" customWidth="1"/>
    <col min="2562" max="2562" width="12.42578125" customWidth="1"/>
    <col min="2563" max="2563" width="12.5703125" customWidth="1"/>
    <col min="2564" max="2564" width="10.5703125" customWidth="1"/>
    <col min="2565" max="2566" width="11.140625" customWidth="1"/>
    <col min="2567" max="2567" width="11.5703125" customWidth="1"/>
    <col min="2568" max="2568" width="12.42578125" customWidth="1"/>
    <col min="2569" max="2569" width="13.5703125" customWidth="1"/>
    <col min="2570" max="2570" width="13.140625" customWidth="1"/>
    <col min="2571" max="2571" width="19.140625" customWidth="1"/>
    <col min="2817" max="2817" width="21.7109375" customWidth="1"/>
    <col min="2818" max="2818" width="12.42578125" customWidth="1"/>
    <col min="2819" max="2819" width="12.5703125" customWidth="1"/>
    <col min="2820" max="2820" width="10.5703125" customWidth="1"/>
    <col min="2821" max="2822" width="11.140625" customWidth="1"/>
    <col min="2823" max="2823" width="11.5703125" customWidth="1"/>
    <col min="2824" max="2824" width="12.42578125" customWidth="1"/>
    <col min="2825" max="2825" width="13.5703125" customWidth="1"/>
    <col min="2826" max="2826" width="13.140625" customWidth="1"/>
    <col min="2827" max="2827" width="19.140625" customWidth="1"/>
    <col min="3073" max="3073" width="21.7109375" customWidth="1"/>
    <col min="3074" max="3074" width="12.42578125" customWidth="1"/>
    <col min="3075" max="3075" width="12.5703125" customWidth="1"/>
    <col min="3076" max="3076" width="10.5703125" customWidth="1"/>
    <col min="3077" max="3078" width="11.140625" customWidth="1"/>
    <col min="3079" max="3079" width="11.5703125" customWidth="1"/>
    <col min="3080" max="3080" width="12.42578125" customWidth="1"/>
    <col min="3081" max="3081" width="13.5703125" customWidth="1"/>
    <col min="3082" max="3082" width="13.140625" customWidth="1"/>
    <col min="3083" max="3083" width="19.140625" customWidth="1"/>
    <col min="3329" max="3329" width="21.7109375" customWidth="1"/>
    <col min="3330" max="3330" width="12.42578125" customWidth="1"/>
    <col min="3331" max="3331" width="12.5703125" customWidth="1"/>
    <col min="3332" max="3332" width="10.5703125" customWidth="1"/>
    <col min="3333" max="3334" width="11.140625" customWidth="1"/>
    <col min="3335" max="3335" width="11.5703125" customWidth="1"/>
    <col min="3336" max="3336" width="12.42578125" customWidth="1"/>
    <col min="3337" max="3337" width="13.5703125" customWidth="1"/>
    <col min="3338" max="3338" width="13.140625" customWidth="1"/>
    <col min="3339" max="3339" width="19.140625" customWidth="1"/>
    <col min="3585" max="3585" width="21.7109375" customWidth="1"/>
    <col min="3586" max="3586" width="12.42578125" customWidth="1"/>
    <col min="3587" max="3587" width="12.5703125" customWidth="1"/>
    <col min="3588" max="3588" width="10.5703125" customWidth="1"/>
    <col min="3589" max="3590" width="11.140625" customWidth="1"/>
    <col min="3591" max="3591" width="11.5703125" customWidth="1"/>
    <col min="3592" max="3592" width="12.42578125" customWidth="1"/>
    <col min="3593" max="3593" width="13.5703125" customWidth="1"/>
    <col min="3594" max="3594" width="13.140625" customWidth="1"/>
    <col min="3595" max="3595" width="19.140625" customWidth="1"/>
    <col min="3841" max="3841" width="21.7109375" customWidth="1"/>
    <col min="3842" max="3842" width="12.42578125" customWidth="1"/>
    <col min="3843" max="3843" width="12.5703125" customWidth="1"/>
    <col min="3844" max="3844" width="10.5703125" customWidth="1"/>
    <col min="3845" max="3846" width="11.140625" customWidth="1"/>
    <col min="3847" max="3847" width="11.5703125" customWidth="1"/>
    <col min="3848" max="3848" width="12.42578125" customWidth="1"/>
    <col min="3849" max="3849" width="13.5703125" customWidth="1"/>
    <col min="3850" max="3850" width="13.140625" customWidth="1"/>
    <col min="3851" max="3851" width="19.140625" customWidth="1"/>
    <col min="4097" max="4097" width="21.7109375" customWidth="1"/>
    <col min="4098" max="4098" width="12.42578125" customWidth="1"/>
    <col min="4099" max="4099" width="12.5703125" customWidth="1"/>
    <col min="4100" max="4100" width="10.5703125" customWidth="1"/>
    <col min="4101" max="4102" width="11.140625" customWidth="1"/>
    <col min="4103" max="4103" width="11.5703125" customWidth="1"/>
    <col min="4104" max="4104" width="12.42578125" customWidth="1"/>
    <col min="4105" max="4105" width="13.5703125" customWidth="1"/>
    <col min="4106" max="4106" width="13.140625" customWidth="1"/>
    <col min="4107" max="4107" width="19.140625" customWidth="1"/>
    <col min="4353" max="4353" width="21.7109375" customWidth="1"/>
    <col min="4354" max="4354" width="12.42578125" customWidth="1"/>
    <col min="4355" max="4355" width="12.5703125" customWidth="1"/>
    <col min="4356" max="4356" width="10.5703125" customWidth="1"/>
    <col min="4357" max="4358" width="11.140625" customWidth="1"/>
    <col min="4359" max="4359" width="11.5703125" customWidth="1"/>
    <col min="4360" max="4360" width="12.42578125" customWidth="1"/>
    <col min="4361" max="4361" width="13.5703125" customWidth="1"/>
    <col min="4362" max="4362" width="13.140625" customWidth="1"/>
    <col min="4363" max="4363" width="19.140625" customWidth="1"/>
    <col min="4609" max="4609" width="21.7109375" customWidth="1"/>
    <col min="4610" max="4610" width="12.42578125" customWidth="1"/>
    <col min="4611" max="4611" width="12.5703125" customWidth="1"/>
    <col min="4612" max="4612" width="10.5703125" customWidth="1"/>
    <col min="4613" max="4614" width="11.140625" customWidth="1"/>
    <col min="4615" max="4615" width="11.5703125" customWidth="1"/>
    <col min="4616" max="4616" width="12.42578125" customWidth="1"/>
    <col min="4617" max="4617" width="13.5703125" customWidth="1"/>
    <col min="4618" max="4618" width="13.140625" customWidth="1"/>
    <col min="4619" max="4619" width="19.140625" customWidth="1"/>
    <col min="4865" max="4865" width="21.7109375" customWidth="1"/>
    <col min="4866" max="4866" width="12.42578125" customWidth="1"/>
    <col min="4867" max="4867" width="12.5703125" customWidth="1"/>
    <col min="4868" max="4868" width="10.5703125" customWidth="1"/>
    <col min="4869" max="4870" width="11.140625" customWidth="1"/>
    <col min="4871" max="4871" width="11.5703125" customWidth="1"/>
    <col min="4872" max="4872" width="12.42578125" customWidth="1"/>
    <col min="4873" max="4873" width="13.5703125" customWidth="1"/>
    <col min="4874" max="4874" width="13.140625" customWidth="1"/>
    <col min="4875" max="4875" width="19.140625" customWidth="1"/>
    <col min="5121" max="5121" width="21.7109375" customWidth="1"/>
    <col min="5122" max="5122" width="12.42578125" customWidth="1"/>
    <col min="5123" max="5123" width="12.5703125" customWidth="1"/>
    <col min="5124" max="5124" width="10.5703125" customWidth="1"/>
    <col min="5125" max="5126" width="11.140625" customWidth="1"/>
    <col min="5127" max="5127" width="11.5703125" customWidth="1"/>
    <col min="5128" max="5128" width="12.42578125" customWidth="1"/>
    <col min="5129" max="5129" width="13.5703125" customWidth="1"/>
    <col min="5130" max="5130" width="13.140625" customWidth="1"/>
    <col min="5131" max="5131" width="19.140625" customWidth="1"/>
    <col min="5377" max="5377" width="21.7109375" customWidth="1"/>
    <col min="5378" max="5378" width="12.42578125" customWidth="1"/>
    <col min="5379" max="5379" width="12.5703125" customWidth="1"/>
    <col min="5380" max="5380" width="10.5703125" customWidth="1"/>
    <col min="5381" max="5382" width="11.140625" customWidth="1"/>
    <col min="5383" max="5383" width="11.5703125" customWidth="1"/>
    <col min="5384" max="5384" width="12.42578125" customWidth="1"/>
    <col min="5385" max="5385" width="13.5703125" customWidth="1"/>
    <col min="5386" max="5386" width="13.140625" customWidth="1"/>
    <col min="5387" max="5387" width="19.140625" customWidth="1"/>
    <col min="5633" max="5633" width="21.7109375" customWidth="1"/>
    <col min="5634" max="5634" width="12.42578125" customWidth="1"/>
    <col min="5635" max="5635" width="12.5703125" customWidth="1"/>
    <col min="5636" max="5636" width="10.5703125" customWidth="1"/>
    <col min="5637" max="5638" width="11.140625" customWidth="1"/>
    <col min="5639" max="5639" width="11.5703125" customWidth="1"/>
    <col min="5640" max="5640" width="12.42578125" customWidth="1"/>
    <col min="5641" max="5641" width="13.5703125" customWidth="1"/>
    <col min="5642" max="5642" width="13.140625" customWidth="1"/>
    <col min="5643" max="5643" width="19.140625" customWidth="1"/>
    <col min="5889" max="5889" width="21.7109375" customWidth="1"/>
    <col min="5890" max="5890" width="12.42578125" customWidth="1"/>
    <col min="5891" max="5891" width="12.5703125" customWidth="1"/>
    <col min="5892" max="5892" width="10.5703125" customWidth="1"/>
    <col min="5893" max="5894" width="11.140625" customWidth="1"/>
    <col min="5895" max="5895" width="11.5703125" customWidth="1"/>
    <col min="5896" max="5896" width="12.42578125" customWidth="1"/>
    <col min="5897" max="5897" width="13.5703125" customWidth="1"/>
    <col min="5898" max="5898" width="13.140625" customWidth="1"/>
    <col min="5899" max="5899" width="19.140625" customWidth="1"/>
    <col min="6145" max="6145" width="21.7109375" customWidth="1"/>
    <col min="6146" max="6146" width="12.42578125" customWidth="1"/>
    <col min="6147" max="6147" width="12.5703125" customWidth="1"/>
    <col min="6148" max="6148" width="10.5703125" customWidth="1"/>
    <col min="6149" max="6150" width="11.140625" customWidth="1"/>
    <col min="6151" max="6151" width="11.5703125" customWidth="1"/>
    <col min="6152" max="6152" width="12.42578125" customWidth="1"/>
    <col min="6153" max="6153" width="13.5703125" customWidth="1"/>
    <col min="6154" max="6154" width="13.140625" customWidth="1"/>
    <col min="6155" max="6155" width="19.140625" customWidth="1"/>
    <col min="6401" max="6401" width="21.7109375" customWidth="1"/>
    <col min="6402" max="6402" width="12.42578125" customWidth="1"/>
    <col min="6403" max="6403" width="12.5703125" customWidth="1"/>
    <col min="6404" max="6404" width="10.5703125" customWidth="1"/>
    <col min="6405" max="6406" width="11.140625" customWidth="1"/>
    <col min="6407" max="6407" width="11.5703125" customWidth="1"/>
    <col min="6408" max="6408" width="12.42578125" customWidth="1"/>
    <col min="6409" max="6409" width="13.5703125" customWidth="1"/>
    <col min="6410" max="6410" width="13.140625" customWidth="1"/>
    <col min="6411" max="6411" width="19.140625" customWidth="1"/>
    <col min="6657" max="6657" width="21.7109375" customWidth="1"/>
    <col min="6658" max="6658" width="12.42578125" customWidth="1"/>
    <col min="6659" max="6659" width="12.5703125" customWidth="1"/>
    <col min="6660" max="6660" width="10.5703125" customWidth="1"/>
    <col min="6661" max="6662" width="11.140625" customWidth="1"/>
    <col min="6663" max="6663" width="11.5703125" customWidth="1"/>
    <col min="6664" max="6664" width="12.42578125" customWidth="1"/>
    <col min="6665" max="6665" width="13.5703125" customWidth="1"/>
    <col min="6666" max="6666" width="13.140625" customWidth="1"/>
    <col min="6667" max="6667" width="19.140625" customWidth="1"/>
    <col min="6913" max="6913" width="21.7109375" customWidth="1"/>
    <col min="6914" max="6914" width="12.42578125" customWidth="1"/>
    <col min="6915" max="6915" width="12.5703125" customWidth="1"/>
    <col min="6916" max="6916" width="10.5703125" customWidth="1"/>
    <col min="6917" max="6918" width="11.140625" customWidth="1"/>
    <col min="6919" max="6919" width="11.5703125" customWidth="1"/>
    <col min="6920" max="6920" width="12.42578125" customWidth="1"/>
    <col min="6921" max="6921" width="13.5703125" customWidth="1"/>
    <col min="6922" max="6922" width="13.140625" customWidth="1"/>
    <col min="6923" max="6923" width="19.140625" customWidth="1"/>
    <col min="7169" max="7169" width="21.7109375" customWidth="1"/>
    <col min="7170" max="7170" width="12.42578125" customWidth="1"/>
    <col min="7171" max="7171" width="12.5703125" customWidth="1"/>
    <col min="7172" max="7172" width="10.5703125" customWidth="1"/>
    <col min="7173" max="7174" width="11.140625" customWidth="1"/>
    <col min="7175" max="7175" width="11.5703125" customWidth="1"/>
    <col min="7176" max="7176" width="12.42578125" customWidth="1"/>
    <col min="7177" max="7177" width="13.5703125" customWidth="1"/>
    <col min="7178" max="7178" width="13.140625" customWidth="1"/>
    <col min="7179" max="7179" width="19.140625" customWidth="1"/>
    <col min="7425" max="7425" width="21.7109375" customWidth="1"/>
    <col min="7426" max="7426" width="12.42578125" customWidth="1"/>
    <col min="7427" max="7427" width="12.5703125" customWidth="1"/>
    <col min="7428" max="7428" width="10.5703125" customWidth="1"/>
    <col min="7429" max="7430" width="11.140625" customWidth="1"/>
    <col min="7431" max="7431" width="11.5703125" customWidth="1"/>
    <col min="7432" max="7432" width="12.42578125" customWidth="1"/>
    <col min="7433" max="7433" width="13.5703125" customWidth="1"/>
    <col min="7434" max="7434" width="13.140625" customWidth="1"/>
    <col min="7435" max="7435" width="19.140625" customWidth="1"/>
    <col min="7681" max="7681" width="21.7109375" customWidth="1"/>
    <col min="7682" max="7682" width="12.42578125" customWidth="1"/>
    <col min="7683" max="7683" width="12.5703125" customWidth="1"/>
    <col min="7684" max="7684" width="10.5703125" customWidth="1"/>
    <col min="7685" max="7686" width="11.140625" customWidth="1"/>
    <col min="7687" max="7687" width="11.5703125" customWidth="1"/>
    <col min="7688" max="7688" width="12.42578125" customWidth="1"/>
    <col min="7689" max="7689" width="13.5703125" customWidth="1"/>
    <col min="7690" max="7690" width="13.140625" customWidth="1"/>
    <col min="7691" max="7691" width="19.140625" customWidth="1"/>
    <col min="7937" max="7937" width="21.7109375" customWidth="1"/>
    <col min="7938" max="7938" width="12.42578125" customWidth="1"/>
    <col min="7939" max="7939" width="12.5703125" customWidth="1"/>
    <col min="7940" max="7940" width="10.5703125" customWidth="1"/>
    <col min="7941" max="7942" width="11.140625" customWidth="1"/>
    <col min="7943" max="7943" width="11.5703125" customWidth="1"/>
    <col min="7944" max="7944" width="12.42578125" customWidth="1"/>
    <col min="7945" max="7945" width="13.5703125" customWidth="1"/>
    <col min="7946" max="7946" width="13.140625" customWidth="1"/>
    <col min="7947" max="7947" width="19.140625" customWidth="1"/>
    <col min="8193" max="8193" width="21.7109375" customWidth="1"/>
    <col min="8194" max="8194" width="12.42578125" customWidth="1"/>
    <col min="8195" max="8195" width="12.5703125" customWidth="1"/>
    <col min="8196" max="8196" width="10.5703125" customWidth="1"/>
    <col min="8197" max="8198" width="11.140625" customWidth="1"/>
    <col min="8199" max="8199" width="11.5703125" customWidth="1"/>
    <col min="8200" max="8200" width="12.42578125" customWidth="1"/>
    <col min="8201" max="8201" width="13.5703125" customWidth="1"/>
    <col min="8202" max="8202" width="13.140625" customWidth="1"/>
    <col min="8203" max="8203" width="19.140625" customWidth="1"/>
    <col min="8449" max="8449" width="21.7109375" customWidth="1"/>
    <col min="8450" max="8450" width="12.42578125" customWidth="1"/>
    <col min="8451" max="8451" width="12.5703125" customWidth="1"/>
    <col min="8452" max="8452" width="10.5703125" customWidth="1"/>
    <col min="8453" max="8454" width="11.140625" customWidth="1"/>
    <col min="8455" max="8455" width="11.5703125" customWidth="1"/>
    <col min="8456" max="8456" width="12.42578125" customWidth="1"/>
    <col min="8457" max="8457" width="13.5703125" customWidth="1"/>
    <col min="8458" max="8458" width="13.140625" customWidth="1"/>
    <col min="8459" max="8459" width="19.140625" customWidth="1"/>
    <col min="8705" max="8705" width="21.7109375" customWidth="1"/>
    <col min="8706" max="8706" width="12.42578125" customWidth="1"/>
    <col min="8707" max="8707" width="12.5703125" customWidth="1"/>
    <col min="8708" max="8708" width="10.5703125" customWidth="1"/>
    <col min="8709" max="8710" width="11.140625" customWidth="1"/>
    <col min="8711" max="8711" width="11.5703125" customWidth="1"/>
    <col min="8712" max="8712" width="12.42578125" customWidth="1"/>
    <col min="8713" max="8713" width="13.5703125" customWidth="1"/>
    <col min="8714" max="8714" width="13.140625" customWidth="1"/>
    <col min="8715" max="8715" width="19.140625" customWidth="1"/>
    <col min="8961" max="8961" width="21.7109375" customWidth="1"/>
    <col min="8962" max="8962" width="12.42578125" customWidth="1"/>
    <col min="8963" max="8963" width="12.5703125" customWidth="1"/>
    <col min="8964" max="8964" width="10.5703125" customWidth="1"/>
    <col min="8965" max="8966" width="11.140625" customWidth="1"/>
    <col min="8967" max="8967" width="11.5703125" customWidth="1"/>
    <col min="8968" max="8968" width="12.42578125" customWidth="1"/>
    <col min="8969" max="8969" width="13.5703125" customWidth="1"/>
    <col min="8970" max="8970" width="13.140625" customWidth="1"/>
    <col min="8971" max="8971" width="19.140625" customWidth="1"/>
    <col min="9217" max="9217" width="21.7109375" customWidth="1"/>
    <col min="9218" max="9218" width="12.42578125" customWidth="1"/>
    <col min="9219" max="9219" width="12.5703125" customWidth="1"/>
    <col min="9220" max="9220" width="10.5703125" customWidth="1"/>
    <col min="9221" max="9222" width="11.140625" customWidth="1"/>
    <col min="9223" max="9223" width="11.5703125" customWidth="1"/>
    <col min="9224" max="9224" width="12.42578125" customWidth="1"/>
    <col min="9225" max="9225" width="13.5703125" customWidth="1"/>
    <col min="9226" max="9226" width="13.140625" customWidth="1"/>
    <col min="9227" max="9227" width="19.140625" customWidth="1"/>
    <col min="9473" max="9473" width="21.7109375" customWidth="1"/>
    <col min="9474" max="9474" width="12.42578125" customWidth="1"/>
    <col min="9475" max="9475" width="12.5703125" customWidth="1"/>
    <col min="9476" max="9476" width="10.5703125" customWidth="1"/>
    <col min="9477" max="9478" width="11.140625" customWidth="1"/>
    <col min="9479" max="9479" width="11.5703125" customWidth="1"/>
    <col min="9480" max="9480" width="12.42578125" customWidth="1"/>
    <col min="9481" max="9481" width="13.5703125" customWidth="1"/>
    <col min="9482" max="9482" width="13.140625" customWidth="1"/>
    <col min="9483" max="9483" width="19.140625" customWidth="1"/>
    <col min="9729" max="9729" width="21.7109375" customWidth="1"/>
    <col min="9730" max="9730" width="12.42578125" customWidth="1"/>
    <col min="9731" max="9731" width="12.5703125" customWidth="1"/>
    <col min="9732" max="9732" width="10.5703125" customWidth="1"/>
    <col min="9733" max="9734" width="11.140625" customWidth="1"/>
    <col min="9735" max="9735" width="11.5703125" customWidth="1"/>
    <col min="9736" max="9736" width="12.42578125" customWidth="1"/>
    <col min="9737" max="9737" width="13.5703125" customWidth="1"/>
    <col min="9738" max="9738" width="13.140625" customWidth="1"/>
    <col min="9739" max="9739" width="19.140625" customWidth="1"/>
    <col min="9985" max="9985" width="21.7109375" customWidth="1"/>
    <col min="9986" max="9986" width="12.42578125" customWidth="1"/>
    <col min="9987" max="9987" width="12.5703125" customWidth="1"/>
    <col min="9988" max="9988" width="10.5703125" customWidth="1"/>
    <col min="9989" max="9990" width="11.140625" customWidth="1"/>
    <col min="9991" max="9991" width="11.5703125" customWidth="1"/>
    <col min="9992" max="9992" width="12.42578125" customWidth="1"/>
    <col min="9993" max="9993" width="13.5703125" customWidth="1"/>
    <col min="9994" max="9994" width="13.140625" customWidth="1"/>
    <col min="9995" max="9995" width="19.140625" customWidth="1"/>
    <col min="10241" max="10241" width="21.7109375" customWidth="1"/>
    <col min="10242" max="10242" width="12.42578125" customWidth="1"/>
    <col min="10243" max="10243" width="12.5703125" customWidth="1"/>
    <col min="10244" max="10244" width="10.5703125" customWidth="1"/>
    <col min="10245" max="10246" width="11.140625" customWidth="1"/>
    <col min="10247" max="10247" width="11.5703125" customWidth="1"/>
    <col min="10248" max="10248" width="12.42578125" customWidth="1"/>
    <col min="10249" max="10249" width="13.5703125" customWidth="1"/>
    <col min="10250" max="10250" width="13.140625" customWidth="1"/>
    <col min="10251" max="10251" width="19.140625" customWidth="1"/>
    <col min="10497" max="10497" width="21.7109375" customWidth="1"/>
    <col min="10498" max="10498" width="12.42578125" customWidth="1"/>
    <col min="10499" max="10499" width="12.5703125" customWidth="1"/>
    <col min="10500" max="10500" width="10.5703125" customWidth="1"/>
    <col min="10501" max="10502" width="11.140625" customWidth="1"/>
    <col min="10503" max="10503" width="11.5703125" customWidth="1"/>
    <col min="10504" max="10504" width="12.42578125" customWidth="1"/>
    <col min="10505" max="10505" width="13.5703125" customWidth="1"/>
    <col min="10506" max="10506" width="13.140625" customWidth="1"/>
    <col min="10507" max="10507" width="19.140625" customWidth="1"/>
    <col min="10753" max="10753" width="21.7109375" customWidth="1"/>
    <col min="10754" max="10754" width="12.42578125" customWidth="1"/>
    <col min="10755" max="10755" width="12.5703125" customWidth="1"/>
    <col min="10756" max="10756" width="10.5703125" customWidth="1"/>
    <col min="10757" max="10758" width="11.140625" customWidth="1"/>
    <col min="10759" max="10759" width="11.5703125" customWidth="1"/>
    <col min="10760" max="10760" width="12.42578125" customWidth="1"/>
    <col min="10761" max="10761" width="13.5703125" customWidth="1"/>
    <col min="10762" max="10762" width="13.140625" customWidth="1"/>
    <col min="10763" max="10763" width="19.140625" customWidth="1"/>
    <col min="11009" max="11009" width="21.7109375" customWidth="1"/>
    <col min="11010" max="11010" width="12.42578125" customWidth="1"/>
    <col min="11011" max="11011" width="12.5703125" customWidth="1"/>
    <col min="11012" max="11012" width="10.5703125" customWidth="1"/>
    <col min="11013" max="11014" width="11.140625" customWidth="1"/>
    <col min="11015" max="11015" width="11.5703125" customWidth="1"/>
    <col min="11016" max="11016" width="12.42578125" customWidth="1"/>
    <col min="11017" max="11017" width="13.5703125" customWidth="1"/>
    <col min="11018" max="11018" width="13.140625" customWidth="1"/>
    <col min="11019" max="11019" width="19.140625" customWidth="1"/>
    <col min="11265" max="11265" width="21.7109375" customWidth="1"/>
    <col min="11266" max="11266" width="12.42578125" customWidth="1"/>
    <col min="11267" max="11267" width="12.5703125" customWidth="1"/>
    <col min="11268" max="11268" width="10.5703125" customWidth="1"/>
    <col min="11269" max="11270" width="11.140625" customWidth="1"/>
    <col min="11271" max="11271" width="11.5703125" customWidth="1"/>
    <col min="11272" max="11272" width="12.42578125" customWidth="1"/>
    <col min="11273" max="11273" width="13.5703125" customWidth="1"/>
    <col min="11274" max="11274" width="13.140625" customWidth="1"/>
    <col min="11275" max="11275" width="19.140625" customWidth="1"/>
    <col min="11521" max="11521" width="21.7109375" customWidth="1"/>
    <col min="11522" max="11522" width="12.42578125" customWidth="1"/>
    <col min="11523" max="11523" width="12.5703125" customWidth="1"/>
    <col min="11524" max="11524" width="10.5703125" customWidth="1"/>
    <col min="11525" max="11526" width="11.140625" customWidth="1"/>
    <col min="11527" max="11527" width="11.5703125" customWidth="1"/>
    <col min="11528" max="11528" width="12.42578125" customWidth="1"/>
    <col min="11529" max="11529" width="13.5703125" customWidth="1"/>
    <col min="11530" max="11530" width="13.140625" customWidth="1"/>
    <col min="11531" max="11531" width="19.140625" customWidth="1"/>
    <col min="11777" max="11777" width="21.7109375" customWidth="1"/>
    <col min="11778" max="11778" width="12.42578125" customWidth="1"/>
    <col min="11779" max="11779" width="12.5703125" customWidth="1"/>
    <col min="11780" max="11780" width="10.5703125" customWidth="1"/>
    <col min="11781" max="11782" width="11.140625" customWidth="1"/>
    <col min="11783" max="11783" width="11.5703125" customWidth="1"/>
    <col min="11784" max="11784" width="12.42578125" customWidth="1"/>
    <col min="11785" max="11785" width="13.5703125" customWidth="1"/>
    <col min="11786" max="11786" width="13.140625" customWidth="1"/>
    <col min="11787" max="11787" width="19.140625" customWidth="1"/>
    <col min="12033" max="12033" width="21.7109375" customWidth="1"/>
    <col min="12034" max="12034" width="12.42578125" customWidth="1"/>
    <col min="12035" max="12035" width="12.5703125" customWidth="1"/>
    <col min="12036" max="12036" width="10.5703125" customWidth="1"/>
    <col min="12037" max="12038" width="11.140625" customWidth="1"/>
    <col min="12039" max="12039" width="11.5703125" customWidth="1"/>
    <col min="12040" max="12040" width="12.42578125" customWidth="1"/>
    <col min="12041" max="12041" width="13.5703125" customWidth="1"/>
    <col min="12042" max="12042" width="13.140625" customWidth="1"/>
    <col min="12043" max="12043" width="19.140625" customWidth="1"/>
    <col min="12289" max="12289" width="21.7109375" customWidth="1"/>
    <col min="12290" max="12290" width="12.42578125" customWidth="1"/>
    <col min="12291" max="12291" width="12.5703125" customWidth="1"/>
    <col min="12292" max="12292" width="10.5703125" customWidth="1"/>
    <col min="12293" max="12294" width="11.140625" customWidth="1"/>
    <col min="12295" max="12295" width="11.5703125" customWidth="1"/>
    <col min="12296" max="12296" width="12.42578125" customWidth="1"/>
    <col min="12297" max="12297" width="13.5703125" customWidth="1"/>
    <col min="12298" max="12298" width="13.140625" customWidth="1"/>
    <col min="12299" max="12299" width="19.140625" customWidth="1"/>
    <col min="12545" max="12545" width="21.7109375" customWidth="1"/>
    <col min="12546" max="12546" width="12.42578125" customWidth="1"/>
    <col min="12547" max="12547" width="12.5703125" customWidth="1"/>
    <col min="12548" max="12548" width="10.5703125" customWidth="1"/>
    <col min="12549" max="12550" width="11.140625" customWidth="1"/>
    <col min="12551" max="12551" width="11.5703125" customWidth="1"/>
    <col min="12552" max="12552" width="12.42578125" customWidth="1"/>
    <col min="12553" max="12553" width="13.5703125" customWidth="1"/>
    <col min="12554" max="12554" width="13.140625" customWidth="1"/>
    <col min="12555" max="12555" width="19.140625" customWidth="1"/>
    <col min="12801" max="12801" width="21.7109375" customWidth="1"/>
    <col min="12802" max="12802" width="12.42578125" customWidth="1"/>
    <col min="12803" max="12803" width="12.5703125" customWidth="1"/>
    <col min="12804" max="12804" width="10.5703125" customWidth="1"/>
    <col min="12805" max="12806" width="11.140625" customWidth="1"/>
    <col min="12807" max="12807" width="11.5703125" customWidth="1"/>
    <col min="12808" max="12808" width="12.42578125" customWidth="1"/>
    <col min="12809" max="12809" width="13.5703125" customWidth="1"/>
    <col min="12810" max="12810" width="13.140625" customWidth="1"/>
    <col min="12811" max="12811" width="19.140625" customWidth="1"/>
    <col min="13057" max="13057" width="21.7109375" customWidth="1"/>
    <col min="13058" max="13058" width="12.42578125" customWidth="1"/>
    <col min="13059" max="13059" width="12.5703125" customWidth="1"/>
    <col min="13060" max="13060" width="10.5703125" customWidth="1"/>
    <col min="13061" max="13062" width="11.140625" customWidth="1"/>
    <col min="13063" max="13063" width="11.5703125" customWidth="1"/>
    <col min="13064" max="13064" width="12.42578125" customWidth="1"/>
    <col min="13065" max="13065" width="13.5703125" customWidth="1"/>
    <col min="13066" max="13066" width="13.140625" customWidth="1"/>
    <col min="13067" max="13067" width="19.140625" customWidth="1"/>
    <col min="13313" max="13313" width="21.7109375" customWidth="1"/>
    <col min="13314" max="13314" width="12.42578125" customWidth="1"/>
    <col min="13315" max="13315" width="12.5703125" customWidth="1"/>
    <col min="13316" max="13316" width="10.5703125" customWidth="1"/>
    <col min="13317" max="13318" width="11.140625" customWidth="1"/>
    <col min="13319" max="13319" width="11.5703125" customWidth="1"/>
    <col min="13320" max="13320" width="12.42578125" customWidth="1"/>
    <col min="13321" max="13321" width="13.5703125" customWidth="1"/>
    <col min="13322" max="13322" width="13.140625" customWidth="1"/>
    <col min="13323" max="13323" width="19.140625" customWidth="1"/>
    <col min="13569" max="13569" width="21.7109375" customWidth="1"/>
    <col min="13570" max="13570" width="12.42578125" customWidth="1"/>
    <col min="13571" max="13571" width="12.5703125" customWidth="1"/>
    <col min="13572" max="13572" width="10.5703125" customWidth="1"/>
    <col min="13573" max="13574" width="11.140625" customWidth="1"/>
    <col min="13575" max="13575" width="11.5703125" customWidth="1"/>
    <col min="13576" max="13576" width="12.42578125" customWidth="1"/>
    <col min="13577" max="13577" width="13.5703125" customWidth="1"/>
    <col min="13578" max="13578" width="13.140625" customWidth="1"/>
    <col min="13579" max="13579" width="19.140625" customWidth="1"/>
    <col min="13825" max="13825" width="21.7109375" customWidth="1"/>
    <col min="13826" max="13826" width="12.42578125" customWidth="1"/>
    <col min="13827" max="13827" width="12.5703125" customWidth="1"/>
    <col min="13828" max="13828" width="10.5703125" customWidth="1"/>
    <col min="13829" max="13830" width="11.140625" customWidth="1"/>
    <col min="13831" max="13831" width="11.5703125" customWidth="1"/>
    <col min="13832" max="13832" width="12.42578125" customWidth="1"/>
    <col min="13833" max="13833" width="13.5703125" customWidth="1"/>
    <col min="13834" max="13834" width="13.140625" customWidth="1"/>
    <col min="13835" max="13835" width="19.140625" customWidth="1"/>
    <col min="14081" max="14081" width="21.7109375" customWidth="1"/>
    <col min="14082" max="14082" width="12.42578125" customWidth="1"/>
    <col min="14083" max="14083" width="12.5703125" customWidth="1"/>
    <col min="14084" max="14084" width="10.5703125" customWidth="1"/>
    <col min="14085" max="14086" width="11.140625" customWidth="1"/>
    <col min="14087" max="14087" width="11.5703125" customWidth="1"/>
    <col min="14088" max="14088" width="12.42578125" customWidth="1"/>
    <col min="14089" max="14089" width="13.5703125" customWidth="1"/>
    <col min="14090" max="14090" width="13.140625" customWidth="1"/>
    <col min="14091" max="14091" width="19.140625" customWidth="1"/>
    <col min="14337" max="14337" width="21.7109375" customWidth="1"/>
    <col min="14338" max="14338" width="12.42578125" customWidth="1"/>
    <col min="14339" max="14339" width="12.5703125" customWidth="1"/>
    <col min="14340" max="14340" width="10.5703125" customWidth="1"/>
    <col min="14341" max="14342" width="11.140625" customWidth="1"/>
    <col min="14343" max="14343" width="11.5703125" customWidth="1"/>
    <col min="14344" max="14344" width="12.42578125" customWidth="1"/>
    <col min="14345" max="14345" width="13.5703125" customWidth="1"/>
    <col min="14346" max="14346" width="13.140625" customWidth="1"/>
    <col min="14347" max="14347" width="19.140625" customWidth="1"/>
    <col min="14593" max="14593" width="21.7109375" customWidth="1"/>
    <col min="14594" max="14594" width="12.42578125" customWidth="1"/>
    <col min="14595" max="14595" width="12.5703125" customWidth="1"/>
    <col min="14596" max="14596" width="10.5703125" customWidth="1"/>
    <col min="14597" max="14598" width="11.140625" customWidth="1"/>
    <col min="14599" max="14599" width="11.5703125" customWidth="1"/>
    <col min="14600" max="14600" width="12.42578125" customWidth="1"/>
    <col min="14601" max="14601" width="13.5703125" customWidth="1"/>
    <col min="14602" max="14602" width="13.140625" customWidth="1"/>
    <col min="14603" max="14603" width="19.140625" customWidth="1"/>
    <col min="14849" max="14849" width="21.7109375" customWidth="1"/>
    <col min="14850" max="14850" width="12.42578125" customWidth="1"/>
    <col min="14851" max="14851" width="12.5703125" customWidth="1"/>
    <col min="14852" max="14852" width="10.5703125" customWidth="1"/>
    <col min="14853" max="14854" width="11.140625" customWidth="1"/>
    <col min="14855" max="14855" width="11.5703125" customWidth="1"/>
    <col min="14856" max="14856" width="12.42578125" customWidth="1"/>
    <col min="14857" max="14857" width="13.5703125" customWidth="1"/>
    <col min="14858" max="14858" width="13.140625" customWidth="1"/>
    <col min="14859" max="14859" width="19.140625" customWidth="1"/>
    <col min="15105" max="15105" width="21.7109375" customWidth="1"/>
    <col min="15106" max="15106" width="12.42578125" customWidth="1"/>
    <col min="15107" max="15107" width="12.5703125" customWidth="1"/>
    <col min="15108" max="15108" width="10.5703125" customWidth="1"/>
    <col min="15109" max="15110" width="11.140625" customWidth="1"/>
    <col min="15111" max="15111" width="11.5703125" customWidth="1"/>
    <col min="15112" max="15112" width="12.42578125" customWidth="1"/>
    <col min="15113" max="15113" width="13.5703125" customWidth="1"/>
    <col min="15114" max="15114" width="13.140625" customWidth="1"/>
    <col min="15115" max="15115" width="19.140625" customWidth="1"/>
    <col min="15361" max="15361" width="21.7109375" customWidth="1"/>
    <col min="15362" max="15362" width="12.42578125" customWidth="1"/>
    <col min="15363" max="15363" width="12.5703125" customWidth="1"/>
    <col min="15364" max="15364" width="10.5703125" customWidth="1"/>
    <col min="15365" max="15366" width="11.140625" customWidth="1"/>
    <col min="15367" max="15367" width="11.5703125" customWidth="1"/>
    <col min="15368" max="15368" width="12.42578125" customWidth="1"/>
    <col min="15369" max="15369" width="13.5703125" customWidth="1"/>
    <col min="15370" max="15370" width="13.140625" customWidth="1"/>
    <col min="15371" max="15371" width="19.140625" customWidth="1"/>
    <col min="15617" max="15617" width="21.7109375" customWidth="1"/>
    <col min="15618" max="15618" width="12.42578125" customWidth="1"/>
    <col min="15619" max="15619" width="12.5703125" customWidth="1"/>
    <col min="15620" max="15620" width="10.5703125" customWidth="1"/>
    <col min="15621" max="15622" width="11.140625" customWidth="1"/>
    <col min="15623" max="15623" width="11.5703125" customWidth="1"/>
    <col min="15624" max="15624" width="12.42578125" customWidth="1"/>
    <col min="15625" max="15625" width="13.5703125" customWidth="1"/>
    <col min="15626" max="15626" width="13.140625" customWidth="1"/>
    <col min="15627" max="15627" width="19.140625" customWidth="1"/>
    <col min="15873" max="15873" width="21.7109375" customWidth="1"/>
    <col min="15874" max="15874" width="12.42578125" customWidth="1"/>
    <col min="15875" max="15875" width="12.5703125" customWidth="1"/>
    <col min="15876" max="15876" width="10.5703125" customWidth="1"/>
    <col min="15877" max="15878" width="11.140625" customWidth="1"/>
    <col min="15879" max="15879" width="11.5703125" customWidth="1"/>
    <col min="15880" max="15880" width="12.42578125" customWidth="1"/>
    <col min="15881" max="15881" width="13.5703125" customWidth="1"/>
    <col min="15882" max="15882" width="13.140625" customWidth="1"/>
    <col min="15883" max="15883" width="19.140625" customWidth="1"/>
    <col min="16129" max="16129" width="21.7109375" customWidth="1"/>
    <col min="16130" max="16130" width="12.42578125" customWidth="1"/>
    <col min="16131" max="16131" width="12.5703125" customWidth="1"/>
    <col min="16132" max="16132" width="10.5703125" customWidth="1"/>
    <col min="16133" max="16134" width="11.140625" customWidth="1"/>
    <col min="16135" max="16135" width="11.5703125" customWidth="1"/>
    <col min="16136" max="16136" width="12.42578125" customWidth="1"/>
    <col min="16137" max="16137" width="13.5703125" customWidth="1"/>
    <col min="16138" max="16138" width="13.140625" customWidth="1"/>
    <col min="16139" max="16139" width="19.140625" customWidth="1"/>
  </cols>
  <sheetData>
    <row r="1" spans="1:11" ht="31.5" customHeight="1">
      <c r="A1" s="1587" t="s">
        <v>1657</v>
      </c>
      <c r="B1" s="1588"/>
      <c r="C1" s="1588"/>
      <c r="D1" s="1588"/>
      <c r="E1" s="1588"/>
      <c r="F1" s="1588"/>
      <c r="G1" s="1588"/>
      <c r="H1" s="1588"/>
      <c r="I1" s="1588"/>
      <c r="J1" s="1588"/>
      <c r="K1" s="1588"/>
    </row>
    <row r="2" spans="1:11" ht="12.75" customHeight="1">
      <c r="A2" s="1589"/>
      <c r="B2" s="1589"/>
      <c r="C2" s="1589"/>
      <c r="D2" s="1589"/>
      <c r="E2" s="1589"/>
      <c r="F2" s="1589"/>
      <c r="G2" s="1589"/>
      <c r="H2" s="1589"/>
      <c r="I2" s="1589"/>
      <c r="J2" s="1589"/>
      <c r="K2" s="1589"/>
    </row>
    <row r="3" spans="1:11" ht="24.75" customHeight="1">
      <c r="A3" s="1585" t="s">
        <v>1675</v>
      </c>
      <c r="B3" s="1589"/>
      <c r="C3" s="1589"/>
      <c r="D3" s="1589"/>
      <c r="E3" s="1589"/>
      <c r="F3" s="1589"/>
      <c r="G3" s="1589"/>
      <c r="H3" s="1589"/>
      <c r="I3" s="1589"/>
      <c r="J3" s="1589"/>
      <c r="K3" s="1589"/>
    </row>
    <row r="4" spans="1:11" ht="12.75" customHeight="1">
      <c r="A4" s="1585"/>
      <c r="B4" s="1589"/>
      <c r="C4" s="1589"/>
      <c r="D4" s="1589"/>
      <c r="E4" s="1589"/>
      <c r="F4" s="1589"/>
      <c r="G4" s="1589"/>
      <c r="H4" s="1589"/>
      <c r="I4" s="1589"/>
      <c r="J4" s="1589"/>
      <c r="K4" s="1589"/>
    </row>
    <row r="5" spans="1:11" s="30" customFormat="1" ht="11.25">
      <c r="A5" s="1586" t="s">
        <v>2148</v>
      </c>
      <c r="B5" s="1586"/>
      <c r="C5" s="1586"/>
      <c r="D5" s="1586"/>
      <c r="E5" s="1586"/>
      <c r="F5" s="1586"/>
      <c r="G5" s="1586"/>
      <c r="H5" s="1586"/>
      <c r="I5" s="1586"/>
      <c r="J5" s="1586"/>
      <c r="K5" s="1586"/>
    </row>
    <row r="6" spans="1:11" ht="12.75" customHeight="1">
      <c r="A6" s="1562"/>
      <c r="B6" s="1457" t="s">
        <v>1608</v>
      </c>
      <c r="C6" s="1565" t="s">
        <v>1659</v>
      </c>
      <c r="D6" s="1566"/>
      <c r="E6" s="1566"/>
      <c r="F6" s="1566"/>
      <c r="G6" s="1566"/>
      <c r="H6" s="1566"/>
      <c r="I6" s="1566"/>
      <c r="J6" s="1567"/>
      <c r="K6" s="1568"/>
    </row>
    <row r="7" spans="1:11" ht="12.75" customHeight="1">
      <c r="A7" s="1563"/>
      <c r="B7" s="1457"/>
      <c r="C7" s="1571" t="s">
        <v>1610</v>
      </c>
      <c r="D7" s="1565" t="s">
        <v>1611</v>
      </c>
      <c r="E7" s="1566"/>
      <c r="F7" s="1566"/>
      <c r="G7" s="1566"/>
      <c r="H7" s="1567"/>
      <c r="I7" s="1573" t="s">
        <v>1612</v>
      </c>
      <c r="J7" s="1571" t="s">
        <v>1613</v>
      </c>
      <c r="K7" s="1569"/>
    </row>
    <row r="8" spans="1:11" ht="54" customHeight="1">
      <c r="A8" s="1563"/>
      <c r="B8" s="1457"/>
      <c r="C8" s="1572"/>
      <c r="D8" s="16" t="s">
        <v>1614</v>
      </c>
      <c r="E8" s="16" t="s">
        <v>1615</v>
      </c>
      <c r="F8" s="16" t="s">
        <v>1616</v>
      </c>
      <c r="G8" s="16" t="s">
        <v>1617</v>
      </c>
      <c r="H8" s="16" t="s">
        <v>1618</v>
      </c>
      <c r="I8" s="1573"/>
      <c r="J8" s="1572"/>
      <c r="K8" s="1569"/>
    </row>
    <row r="9" spans="1:11" ht="12.75" customHeight="1">
      <c r="A9" s="1563"/>
      <c r="B9" s="1574" t="s">
        <v>1619</v>
      </c>
      <c r="C9" s="1577" t="s">
        <v>1620</v>
      </c>
      <c r="D9" s="1578"/>
      <c r="E9" s="1578"/>
      <c r="F9" s="1578"/>
      <c r="G9" s="1578"/>
      <c r="H9" s="1578"/>
      <c r="I9" s="1578"/>
      <c r="J9" s="1579"/>
      <c r="K9" s="1569"/>
    </row>
    <row r="10" spans="1:11" ht="12.75" customHeight="1">
      <c r="A10" s="1563"/>
      <c r="B10" s="1575"/>
      <c r="C10" s="1580" t="s">
        <v>1621</v>
      </c>
      <c r="D10" s="1573" t="s">
        <v>1622</v>
      </c>
      <c r="E10" s="1573"/>
      <c r="F10" s="1573"/>
      <c r="G10" s="1573"/>
      <c r="H10" s="1573"/>
      <c r="I10" s="1573" t="s">
        <v>1623</v>
      </c>
      <c r="J10" s="1571" t="s">
        <v>1660</v>
      </c>
      <c r="K10" s="1569"/>
    </row>
    <row r="11" spans="1:11" ht="63" customHeight="1">
      <c r="A11" s="1564"/>
      <c r="B11" s="1576"/>
      <c r="C11" s="1581"/>
      <c r="D11" s="16" t="s">
        <v>1625</v>
      </c>
      <c r="E11" s="16" t="s">
        <v>1661</v>
      </c>
      <c r="F11" s="16" t="s">
        <v>1627</v>
      </c>
      <c r="G11" s="16" t="s">
        <v>1662</v>
      </c>
      <c r="H11" s="16" t="s">
        <v>1629</v>
      </c>
      <c r="I11" s="1573"/>
      <c r="J11" s="1572"/>
      <c r="K11" s="1570"/>
    </row>
    <row r="12" spans="1:11" s="40" customFormat="1" ht="24">
      <c r="A12" s="123" t="s">
        <v>1663</v>
      </c>
      <c r="B12" s="135">
        <v>2685004.2</v>
      </c>
      <c r="C12" s="136">
        <v>2664116.2000000002</v>
      </c>
      <c r="D12" s="136">
        <v>947731.8</v>
      </c>
      <c r="E12" s="136">
        <v>303000.8</v>
      </c>
      <c r="F12" s="136">
        <v>1094832.3999999999</v>
      </c>
      <c r="G12" s="136">
        <v>110570.9</v>
      </c>
      <c r="H12" s="136">
        <v>207980.3</v>
      </c>
      <c r="I12" s="136">
        <v>17760</v>
      </c>
      <c r="J12" s="136">
        <v>3128</v>
      </c>
      <c r="K12" s="35" t="s">
        <v>2149</v>
      </c>
    </row>
    <row r="13" spans="1:11" ht="36">
      <c r="A13" s="125" t="s">
        <v>1664</v>
      </c>
      <c r="B13" s="137">
        <v>1012430.6</v>
      </c>
      <c r="C13" s="138">
        <v>1006564.6</v>
      </c>
      <c r="D13" s="138">
        <v>464258.5</v>
      </c>
      <c r="E13" s="138">
        <v>114664.7</v>
      </c>
      <c r="F13" s="138">
        <v>232109</v>
      </c>
      <c r="G13" s="138">
        <v>27743.4</v>
      </c>
      <c r="H13" s="138">
        <v>167789</v>
      </c>
      <c r="I13" s="138">
        <v>2738</v>
      </c>
      <c r="J13" s="138">
        <v>3128</v>
      </c>
      <c r="K13" s="128" t="s">
        <v>1665</v>
      </c>
    </row>
    <row r="14" spans="1:11" ht="36">
      <c r="A14" s="129" t="s">
        <v>1634</v>
      </c>
      <c r="B14" s="137">
        <v>109785</v>
      </c>
      <c r="C14" s="138">
        <v>109785</v>
      </c>
      <c r="D14" s="138">
        <v>109785</v>
      </c>
      <c r="E14" s="139" t="s">
        <v>1342</v>
      </c>
      <c r="F14" s="139" t="s">
        <v>1342</v>
      </c>
      <c r="G14" s="139" t="s">
        <v>1342</v>
      </c>
      <c r="H14" s="139" t="s">
        <v>1342</v>
      </c>
      <c r="I14" s="139" t="s">
        <v>1342</v>
      </c>
      <c r="J14" s="139" t="s">
        <v>1342</v>
      </c>
      <c r="K14" s="129" t="s">
        <v>1635</v>
      </c>
    </row>
    <row r="15" spans="1:11" ht="24">
      <c r="A15" s="129" t="s">
        <v>1638</v>
      </c>
      <c r="B15" s="137">
        <v>102893.5</v>
      </c>
      <c r="C15" s="138">
        <v>101593.5</v>
      </c>
      <c r="D15" s="138">
        <v>20392.5</v>
      </c>
      <c r="E15" s="138">
        <v>16784</v>
      </c>
      <c r="F15" s="138">
        <v>56362</v>
      </c>
      <c r="G15" s="138">
        <v>3741</v>
      </c>
      <c r="H15" s="138">
        <v>4314</v>
      </c>
      <c r="I15" s="138">
        <v>1300</v>
      </c>
      <c r="J15" s="139" t="s">
        <v>1342</v>
      </c>
      <c r="K15" s="129" t="s">
        <v>1639</v>
      </c>
    </row>
    <row r="16" spans="1:11">
      <c r="A16" s="129" t="s">
        <v>1666</v>
      </c>
      <c r="B16" s="137">
        <v>535299.30000000005</v>
      </c>
      <c r="C16" s="138">
        <v>535209.30000000005</v>
      </c>
      <c r="D16" s="138">
        <v>256838</v>
      </c>
      <c r="E16" s="138">
        <v>94482.8</v>
      </c>
      <c r="F16" s="138">
        <v>165541</v>
      </c>
      <c r="G16" s="138">
        <v>10242.5</v>
      </c>
      <c r="H16" s="138">
        <v>8105</v>
      </c>
      <c r="I16" s="138">
        <v>90</v>
      </c>
      <c r="J16" s="139" t="s">
        <v>1342</v>
      </c>
      <c r="K16" s="129" t="s">
        <v>1667</v>
      </c>
    </row>
    <row r="17" spans="1:12" ht="24">
      <c r="A17" s="129" t="s">
        <v>1668</v>
      </c>
      <c r="B17" s="137">
        <v>109082.8</v>
      </c>
      <c r="C17" s="138">
        <v>104606.8</v>
      </c>
      <c r="D17" s="138">
        <v>77243</v>
      </c>
      <c r="E17" s="138">
        <v>3397.9</v>
      </c>
      <c r="F17" s="138">
        <v>10206</v>
      </c>
      <c r="G17" s="138">
        <v>13759.9</v>
      </c>
      <c r="H17" s="139"/>
      <c r="I17" s="138">
        <v>1348</v>
      </c>
      <c r="J17" s="138">
        <v>3128</v>
      </c>
      <c r="K17" s="129" t="s">
        <v>1669</v>
      </c>
    </row>
    <row r="18" spans="1:12">
      <c r="A18" s="129" t="s">
        <v>1670</v>
      </c>
      <c r="B18" s="137">
        <v>155370</v>
      </c>
      <c r="C18" s="138">
        <v>155370</v>
      </c>
      <c r="D18" s="139" t="s">
        <v>1342</v>
      </c>
      <c r="E18" s="139" t="s">
        <v>1342</v>
      </c>
      <c r="F18" s="139" t="s">
        <v>1342</v>
      </c>
      <c r="G18" s="139" t="s">
        <v>1342</v>
      </c>
      <c r="H18" s="138">
        <v>155370</v>
      </c>
      <c r="I18" s="139" t="s">
        <v>1342</v>
      </c>
      <c r="J18" s="139" t="s">
        <v>1342</v>
      </c>
      <c r="K18" s="129" t="s">
        <v>1671</v>
      </c>
    </row>
    <row r="19" spans="1:12" ht="24">
      <c r="A19" s="131" t="s">
        <v>1672</v>
      </c>
      <c r="B19" s="140">
        <v>1672573.6</v>
      </c>
      <c r="C19" s="141">
        <v>1657551.6</v>
      </c>
      <c r="D19" s="141">
        <v>483473.3</v>
      </c>
      <c r="E19" s="141">
        <v>188336.1</v>
      </c>
      <c r="F19" s="141">
        <v>862723.4</v>
      </c>
      <c r="G19" s="141">
        <v>82827.5</v>
      </c>
      <c r="H19" s="141">
        <v>40191.300000000003</v>
      </c>
      <c r="I19" s="141">
        <v>15022</v>
      </c>
      <c r="J19" s="141" t="s">
        <v>1342</v>
      </c>
      <c r="K19" s="142" t="s">
        <v>1673</v>
      </c>
      <c r="L19" t="s">
        <v>2150</v>
      </c>
    </row>
  </sheetData>
  <mergeCells count="19">
    <mergeCell ref="A1:K1"/>
    <mergeCell ref="A2:K2"/>
    <mergeCell ref="A3:K3"/>
    <mergeCell ref="A4:K4"/>
    <mergeCell ref="A5:K5"/>
    <mergeCell ref="A6:A11"/>
    <mergeCell ref="B6:B8"/>
    <mergeCell ref="C6:J6"/>
    <mergeCell ref="K6:K11"/>
    <mergeCell ref="C7:C8"/>
    <mergeCell ref="D7:H7"/>
    <mergeCell ref="I7:I8"/>
    <mergeCell ref="J7:J8"/>
    <mergeCell ref="B9:B11"/>
    <mergeCell ref="C9:J9"/>
    <mergeCell ref="C10:C11"/>
    <mergeCell ref="D10:H10"/>
    <mergeCell ref="I10:I11"/>
    <mergeCell ref="J10:J11"/>
  </mergeCells>
  <printOptions horizontalCentered="1"/>
  <pageMargins left="0.70866141732283472" right="0.70866141732283472" top="0.78740157480314965" bottom="0.78740157480314965" header="0.39370078740157483" footer="0.43307086614173229"/>
  <pageSetup paperSize="9" scale="90" firstPageNumber="31" orientation="landscape" useFirstPageNumber="1" r:id="rId1"/>
  <headerFooter alignWithMargins="0">
    <oddFooter>&amp;R&amp;P</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19"/>
  <sheetViews>
    <sheetView topLeftCell="G10" workbookViewId="0">
      <selection activeCell="D30" sqref="D30"/>
    </sheetView>
  </sheetViews>
  <sheetFormatPr defaultRowHeight="12.75"/>
  <cols>
    <col min="1" max="1" width="19.85546875" style="32" customWidth="1"/>
    <col min="2" max="2" width="12" customWidth="1"/>
    <col min="3" max="3" width="12.5703125" customWidth="1"/>
    <col min="4" max="4" width="11.5703125" customWidth="1"/>
    <col min="5" max="6" width="11.140625" customWidth="1"/>
    <col min="7" max="7" width="11.28515625" customWidth="1"/>
    <col min="8" max="8" width="12.42578125" customWidth="1"/>
    <col min="9" max="9" width="13.5703125" customWidth="1"/>
    <col min="10" max="10" width="13.140625" customWidth="1"/>
    <col min="11" max="11" width="19.5703125" customWidth="1"/>
    <col min="257" max="257" width="19.85546875" customWidth="1"/>
    <col min="258" max="258" width="12" customWidth="1"/>
    <col min="259" max="259" width="12.5703125" customWidth="1"/>
    <col min="260" max="260" width="11.5703125" customWidth="1"/>
    <col min="261" max="262" width="11.140625" customWidth="1"/>
    <col min="263" max="263" width="11.28515625" customWidth="1"/>
    <col min="264" max="264" width="12.42578125" customWidth="1"/>
    <col min="265" max="265" width="13.5703125" customWidth="1"/>
    <col min="266" max="266" width="13.140625" customWidth="1"/>
    <col min="267" max="267" width="19.5703125" customWidth="1"/>
    <col min="513" max="513" width="19.85546875" customWidth="1"/>
    <col min="514" max="514" width="12" customWidth="1"/>
    <col min="515" max="515" width="12.5703125" customWidth="1"/>
    <col min="516" max="516" width="11.5703125" customWidth="1"/>
    <col min="517" max="518" width="11.140625" customWidth="1"/>
    <col min="519" max="519" width="11.28515625" customWidth="1"/>
    <col min="520" max="520" width="12.42578125" customWidth="1"/>
    <col min="521" max="521" width="13.5703125" customWidth="1"/>
    <col min="522" max="522" width="13.140625" customWidth="1"/>
    <col min="523" max="523" width="19.5703125" customWidth="1"/>
    <col min="769" max="769" width="19.85546875" customWidth="1"/>
    <col min="770" max="770" width="12" customWidth="1"/>
    <col min="771" max="771" width="12.5703125" customWidth="1"/>
    <col min="772" max="772" width="11.5703125" customWidth="1"/>
    <col min="773" max="774" width="11.140625" customWidth="1"/>
    <col min="775" max="775" width="11.28515625" customWidth="1"/>
    <col min="776" max="776" width="12.42578125" customWidth="1"/>
    <col min="777" max="777" width="13.5703125" customWidth="1"/>
    <col min="778" max="778" width="13.140625" customWidth="1"/>
    <col min="779" max="779" width="19.5703125" customWidth="1"/>
    <col min="1025" max="1025" width="19.85546875" customWidth="1"/>
    <col min="1026" max="1026" width="12" customWidth="1"/>
    <col min="1027" max="1027" width="12.5703125" customWidth="1"/>
    <col min="1028" max="1028" width="11.5703125" customWidth="1"/>
    <col min="1029" max="1030" width="11.140625" customWidth="1"/>
    <col min="1031" max="1031" width="11.28515625" customWidth="1"/>
    <col min="1032" max="1032" width="12.42578125" customWidth="1"/>
    <col min="1033" max="1033" width="13.5703125" customWidth="1"/>
    <col min="1034" max="1034" width="13.140625" customWidth="1"/>
    <col min="1035" max="1035" width="19.5703125" customWidth="1"/>
    <col min="1281" max="1281" width="19.85546875" customWidth="1"/>
    <col min="1282" max="1282" width="12" customWidth="1"/>
    <col min="1283" max="1283" width="12.5703125" customWidth="1"/>
    <col min="1284" max="1284" width="11.5703125" customWidth="1"/>
    <col min="1285" max="1286" width="11.140625" customWidth="1"/>
    <col min="1287" max="1287" width="11.28515625" customWidth="1"/>
    <col min="1288" max="1288" width="12.42578125" customWidth="1"/>
    <col min="1289" max="1289" width="13.5703125" customWidth="1"/>
    <col min="1290" max="1290" width="13.140625" customWidth="1"/>
    <col min="1291" max="1291" width="19.5703125" customWidth="1"/>
    <col min="1537" max="1537" width="19.85546875" customWidth="1"/>
    <col min="1538" max="1538" width="12" customWidth="1"/>
    <col min="1539" max="1539" width="12.5703125" customWidth="1"/>
    <col min="1540" max="1540" width="11.5703125" customWidth="1"/>
    <col min="1541" max="1542" width="11.140625" customWidth="1"/>
    <col min="1543" max="1543" width="11.28515625" customWidth="1"/>
    <col min="1544" max="1544" width="12.42578125" customWidth="1"/>
    <col min="1545" max="1545" width="13.5703125" customWidth="1"/>
    <col min="1546" max="1546" width="13.140625" customWidth="1"/>
    <col min="1547" max="1547" width="19.5703125" customWidth="1"/>
    <col min="1793" max="1793" width="19.85546875" customWidth="1"/>
    <col min="1794" max="1794" width="12" customWidth="1"/>
    <col min="1795" max="1795" width="12.5703125" customWidth="1"/>
    <col min="1796" max="1796" width="11.5703125" customWidth="1"/>
    <col min="1797" max="1798" width="11.140625" customWidth="1"/>
    <col min="1799" max="1799" width="11.28515625" customWidth="1"/>
    <col min="1800" max="1800" width="12.42578125" customWidth="1"/>
    <col min="1801" max="1801" width="13.5703125" customWidth="1"/>
    <col min="1802" max="1802" width="13.140625" customWidth="1"/>
    <col min="1803" max="1803" width="19.5703125" customWidth="1"/>
    <col min="2049" max="2049" width="19.85546875" customWidth="1"/>
    <col min="2050" max="2050" width="12" customWidth="1"/>
    <col min="2051" max="2051" width="12.5703125" customWidth="1"/>
    <col min="2052" max="2052" width="11.5703125" customWidth="1"/>
    <col min="2053" max="2054" width="11.140625" customWidth="1"/>
    <col min="2055" max="2055" width="11.28515625" customWidth="1"/>
    <col min="2056" max="2056" width="12.42578125" customWidth="1"/>
    <col min="2057" max="2057" width="13.5703125" customWidth="1"/>
    <col min="2058" max="2058" width="13.140625" customWidth="1"/>
    <col min="2059" max="2059" width="19.5703125" customWidth="1"/>
    <col min="2305" max="2305" width="19.85546875" customWidth="1"/>
    <col min="2306" max="2306" width="12" customWidth="1"/>
    <col min="2307" max="2307" width="12.5703125" customWidth="1"/>
    <col min="2308" max="2308" width="11.5703125" customWidth="1"/>
    <col min="2309" max="2310" width="11.140625" customWidth="1"/>
    <col min="2311" max="2311" width="11.28515625" customWidth="1"/>
    <col min="2312" max="2312" width="12.42578125" customWidth="1"/>
    <col min="2313" max="2313" width="13.5703125" customWidth="1"/>
    <col min="2314" max="2314" width="13.140625" customWidth="1"/>
    <col min="2315" max="2315" width="19.5703125" customWidth="1"/>
    <col min="2561" max="2561" width="19.85546875" customWidth="1"/>
    <col min="2562" max="2562" width="12" customWidth="1"/>
    <col min="2563" max="2563" width="12.5703125" customWidth="1"/>
    <col min="2564" max="2564" width="11.5703125" customWidth="1"/>
    <col min="2565" max="2566" width="11.140625" customWidth="1"/>
    <col min="2567" max="2567" width="11.28515625" customWidth="1"/>
    <col min="2568" max="2568" width="12.42578125" customWidth="1"/>
    <col min="2569" max="2569" width="13.5703125" customWidth="1"/>
    <col min="2570" max="2570" width="13.140625" customWidth="1"/>
    <col min="2571" max="2571" width="19.5703125" customWidth="1"/>
    <col min="2817" max="2817" width="19.85546875" customWidth="1"/>
    <col min="2818" max="2818" width="12" customWidth="1"/>
    <col min="2819" max="2819" width="12.5703125" customWidth="1"/>
    <col min="2820" max="2820" width="11.5703125" customWidth="1"/>
    <col min="2821" max="2822" width="11.140625" customWidth="1"/>
    <col min="2823" max="2823" width="11.28515625" customWidth="1"/>
    <col min="2824" max="2824" width="12.42578125" customWidth="1"/>
    <col min="2825" max="2825" width="13.5703125" customWidth="1"/>
    <col min="2826" max="2826" width="13.140625" customWidth="1"/>
    <col min="2827" max="2827" width="19.5703125" customWidth="1"/>
    <col min="3073" max="3073" width="19.85546875" customWidth="1"/>
    <col min="3074" max="3074" width="12" customWidth="1"/>
    <col min="3075" max="3075" width="12.5703125" customWidth="1"/>
    <col min="3076" max="3076" width="11.5703125" customWidth="1"/>
    <col min="3077" max="3078" width="11.140625" customWidth="1"/>
    <col min="3079" max="3079" width="11.28515625" customWidth="1"/>
    <col min="3080" max="3080" width="12.42578125" customWidth="1"/>
    <col min="3081" max="3081" width="13.5703125" customWidth="1"/>
    <col min="3082" max="3082" width="13.140625" customWidth="1"/>
    <col min="3083" max="3083" width="19.5703125" customWidth="1"/>
    <col min="3329" max="3329" width="19.85546875" customWidth="1"/>
    <col min="3330" max="3330" width="12" customWidth="1"/>
    <col min="3331" max="3331" width="12.5703125" customWidth="1"/>
    <col min="3332" max="3332" width="11.5703125" customWidth="1"/>
    <col min="3333" max="3334" width="11.140625" customWidth="1"/>
    <col min="3335" max="3335" width="11.28515625" customWidth="1"/>
    <col min="3336" max="3336" width="12.42578125" customWidth="1"/>
    <col min="3337" max="3337" width="13.5703125" customWidth="1"/>
    <col min="3338" max="3338" width="13.140625" customWidth="1"/>
    <col min="3339" max="3339" width="19.5703125" customWidth="1"/>
    <col min="3585" max="3585" width="19.85546875" customWidth="1"/>
    <col min="3586" max="3586" width="12" customWidth="1"/>
    <col min="3587" max="3587" width="12.5703125" customWidth="1"/>
    <col min="3588" max="3588" width="11.5703125" customWidth="1"/>
    <col min="3589" max="3590" width="11.140625" customWidth="1"/>
    <col min="3591" max="3591" width="11.28515625" customWidth="1"/>
    <col min="3592" max="3592" width="12.42578125" customWidth="1"/>
    <col min="3593" max="3593" width="13.5703125" customWidth="1"/>
    <col min="3594" max="3594" width="13.140625" customWidth="1"/>
    <col min="3595" max="3595" width="19.5703125" customWidth="1"/>
    <col min="3841" max="3841" width="19.85546875" customWidth="1"/>
    <col min="3842" max="3842" width="12" customWidth="1"/>
    <col min="3843" max="3843" width="12.5703125" customWidth="1"/>
    <col min="3844" max="3844" width="11.5703125" customWidth="1"/>
    <col min="3845" max="3846" width="11.140625" customWidth="1"/>
    <col min="3847" max="3847" width="11.28515625" customWidth="1"/>
    <col min="3848" max="3848" width="12.42578125" customWidth="1"/>
    <col min="3849" max="3849" width="13.5703125" customWidth="1"/>
    <col min="3850" max="3850" width="13.140625" customWidth="1"/>
    <col min="3851" max="3851" width="19.5703125" customWidth="1"/>
    <col min="4097" max="4097" width="19.85546875" customWidth="1"/>
    <col min="4098" max="4098" width="12" customWidth="1"/>
    <col min="4099" max="4099" width="12.5703125" customWidth="1"/>
    <col min="4100" max="4100" width="11.5703125" customWidth="1"/>
    <col min="4101" max="4102" width="11.140625" customWidth="1"/>
    <col min="4103" max="4103" width="11.28515625" customWidth="1"/>
    <col min="4104" max="4104" width="12.42578125" customWidth="1"/>
    <col min="4105" max="4105" width="13.5703125" customWidth="1"/>
    <col min="4106" max="4106" width="13.140625" customWidth="1"/>
    <col min="4107" max="4107" width="19.5703125" customWidth="1"/>
    <col min="4353" max="4353" width="19.85546875" customWidth="1"/>
    <col min="4354" max="4354" width="12" customWidth="1"/>
    <col min="4355" max="4355" width="12.5703125" customWidth="1"/>
    <col min="4356" max="4356" width="11.5703125" customWidth="1"/>
    <col min="4357" max="4358" width="11.140625" customWidth="1"/>
    <col min="4359" max="4359" width="11.28515625" customWidth="1"/>
    <col min="4360" max="4360" width="12.42578125" customWidth="1"/>
    <col min="4361" max="4361" width="13.5703125" customWidth="1"/>
    <col min="4362" max="4362" width="13.140625" customWidth="1"/>
    <col min="4363" max="4363" width="19.5703125" customWidth="1"/>
    <col min="4609" max="4609" width="19.85546875" customWidth="1"/>
    <col min="4610" max="4610" width="12" customWidth="1"/>
    <col min="4611" max="4611" width="12.5703125" customWidth="1"/>
    <col min="4612" max="4612" width="11.5703125" customWidth="1"/>
    <col min="4613" max="4614" width="11.140625" customWidth="1"/>
    <col min="4615" max="4615" width="11.28515625" customWidth="1"/>
    <col min="4616" max="4616" width="12.42578125" customWidth="1"/>
    <col min="4617" max="4617" width="13.5703125" customWidth="1"/>
    <col min="4618" max="4618" width="13.140625" customWidth="1"/>
    <col min="4619" max="4619" width="19.5703125" customWidth="1"/>
    <col min="4865" max="4865" width="19.85546875" customWidth="1"/>
    <col min="4866" max="4866" width="12" customWidth="1"/>
    <col min="4867" max="4867" width="12.5703125" customWidth="1"/>
    <col min="4868" max="4868" width="11.5703125" customWidth="1"/>
    <col min="4869" max="4870" width="11.140625" customWidth="1"/>
    <col min="4871" max="4871" width="11.28515625" customWidth="1"/>
    <col min="4872" max="4872" width="12.42578125" customWidth="1"/>
    <col min="4873" max="4873" width="13.5703125" customWidth="1"/>
    <col min="4874" max="4874" width="13.140625" customWidth="1"/>
    <col min="4875" max="4875" width="19.5703125" customWidth="1"/>
    <col min="5121" max="5121" width="19.85546875" customWidth="1"/>
    <col min="5122" max="5122" width="12" customWidth="1"/>
    <col min="5123" max="5123" width="12.5703125" customWidth="1"/>
    <col min="5124" max="5124" width="11.5703125" customWidth="1"/>
    <col min="5125" max="5126" width="11.140625" customWidth="1"/>
    <col min="5127" max="5127" width="11.28515625" customWidth="1"/>
    <col min="5128" max="5128" width="12.42578125" customWidth="1"/>
    <col min="5129" max="5129" width="13.5703125" customWidth="1"/>
    <col min="5130" max="5130" width="13.140625" customWidth="1"/>
    <col min="5131" max="5131" width="19.5703125" customWidth="1"/>
    <col min="5377" max="5377" width="19.85546875" customWidth="1"/>
    <col min="5378" max="5378" width="12" customWidth="1"/>
    <col min="5379" max="5379" width="12.5703125" customWidth="1"/>
    <col min="5380" max="5380" width="11.5703125" customWidth="1"/>
    <col min="5381" max="5382" width="11.140625" customWidth="1"/>
    <col min="5383" max="5383" width="11.28515625" customWidth="1"/>
    <col min="5384" max="5384" width="12.42578125" customWidth="1"/>
    <col min="5385" max="5385" width="13.5703125" customWidth="1"/>
    <col min="5386" max="5386" width="13.140625" customWidth="1"/>
    <col min="5387" max="5387" width="19.5703125" customWidth="1"/>
    <col min="5633" max="5633" width="19.85546875" customWidth="1"/>
    <col min="5634" max="5634" width="12" customWidth="1"/>
    <col min="5635" max="5635" width="12.5703125" customWidth="1"/>
    <col min="5636" max="5636" width="11.5703125" customWidth="1"/>
    <col min="5637" max="5638" width="11.140625" customWidth="1"/>
    <col min="5639" max="5639" width="11.28515625" customWidth="1"/>
    <col min="5640" max="5640" width="12.42578125" customWidth="1"/>
    <col min="5641" max="5641" width="13.5703125" customWidth="1"/>
    <col min="5642" max="5642" width="13.140625" customWidth="1"/>
    <col min="5643" max="5643" width="19.5703125" customWidth="1"/>
    <col min="5889" max="5889" width="19.85546875" customWidth="1"/>
    <col min="5890" max="5890" width="12" customWidth="1"/>
    <col min="5891" max="5891" width="12.5703125" customWidth="1"/>
    <col min="5892" max="5892" width="11.5703125" customWidth="1"/>
    <col min="5893" max="5894" width="11.140625" customWidth="1"/>
    <col min="5895" max="5895" width="11.28515625" customWidth="1"/>
    <col min="5896" max="5896" width="12.42578125" customWidth="1"/>
    <col min="5897" max="5897" width="13.5703125" customWidth="1"/>
    <col min="5898" max="5898" width="13.140625" customWidth="1"/>
    <col min="5899" max="5899" width="19.5703125" customWidth="1"/>
    <col min="6145" max="6145" width="19.85546875" customWidth="1"/>
    <col min="6146" max="6146" width="12" customWidth="1"/>
    <col min="6147" max="6147" width="12.5703125" customWidth="1"/>
    <col min="6148" max="6148" width="11.5703125" customWidth="1"/>
    <col min="6149" max="6150" width="11.140625" customWidth="1"/>
    <col min="6151" max="6151" width="11.28515625" customWidth="1"/>
    <col min="6152" max="6152" width="12.42578125" customWidth="1"/>
    <col min="6153" max="6153" width="13.5703125" customWidth="1"/>
    <col min="6154" max="6154" width="13.140625" customWidth="1"/>
    <col min="6155" max="6155" width="19.5703125" customWidth="1"/>
    <col min="6401" max="6401" width="19.85546875" customWidth="1"/>
    <col min="6402" max="6402" width="12" customWidth="1"/>
    <col min="6403" max="6403" width="12.5703125" customWidth="1"/>
    <col min="6404" max="6404" width="11.5703125" customWidth="1"/>
    <col min="6405" max="6406" width="11.140625" customWidth="1"/>
    <col min="6407" max="6407" width="11.28515625" customWidth="1"/>
    <col min="6408" max="6408" width="12.42578125" customWidth="1"/>
    <col min="6409" max="6409" width="13.5703125" customWidth="1"/>
    <col min="6410" max="6410" width="13.140625" customWidth="1"/>
    <col min="6411" max="6411" width="19.5703125" customWidth="1"/>
    <col min="6657" max="6657" width="19.85546875" customWidth="1"/>
    <col min="6658" max="6658" width="12" customWidth="1"/>
    <col min="6659" max="6659" width="12.5703125" customWidth="1"/>
    <col min="6660" max="6660" width="11.5703125" customWidth="1"/>
    <col min="6661" max="6662" width="11.140625" customWidth="1"/>
    <col min="6663" max="6663" width="11.28515625" customWidth="1"/>
    <col min="6664" max="6664" width="12.42578125" customWidth="1"/>
    <col min="6665" max="6665" width="13.5703125" customWidth="1"/>
    <col min="6666" max="6666" width="13.140625" customWidth="1"/>
    <col min="6667" max="6667" width="19.5703125" customWidth="1"/>
    <col min="6913" max="6913" width="19.85546875" customWidth="1"/>
    <col min="6914" max="6914" width="12" customWidth="1"/>
    <col min="6915" max="6915" width="12.5703125" customWidth="1"/>
    <col min="6916" max="6916" width="11.5703125" customWidth="1"/>
    <col min="6917" max="6918" width="11.140625" customWidth="1"/>
    <col min="6919" max="6919" width="11.28515625" customWidth="1"/>
    <col min="6920" max="6920" width="12.42578125" customWidth="1"/>
    <col min="6921" max="6921" width="13.5703125" customWidth="1"/>
    <col min="6922" max="6922" width="13.140625" customWidth="1"/>
    <col min="6923" max="6923" width="19.5703125" customWidth="1"/>
    <col min="7169" max="7169" width="19.85546875" customWidth="1"/>
    <col min="7170" max="7170" width="12" customWidth="1"/>
    <col min="7171" max="7171" width="12.5703125" customWidth="1"/>
    <col min="7172" max="7172" width="11.5703125" customWidth="1"/>
    <col min="7173" max="7174" width="11.140625" customWidth="1"/>
    <col min="7175" max="7175" width="11.28515625" customWidth="1"/>
    <col min="7176" max="7176" width="12.42578125" customWidth="1"/>
    <col min="7177" max="7177" width="13.5703125" customWidth="1"/>
    <col min="7178" max="7178" width="13.140625" customWidth="1"/>
    <col min="7179" max="7179" width="19.5703125" customWidth="1"/>
    <col min="7425" max="7425" width="19.85546875" customWidth="1"/>
    <col min="7426" max="7426" width="12" customWidth="1"/>
    <col min="7427" max="7427" width="12.5703125" customWidth="1"/>
    <col min="7428" max="7428" width="11.5703125" customWidth="1"/>
    <col min="7429" max="7430" width="11.140625" customWidth="1"/>
    <col min="7431" max="7431" width="11.28515625" customWidth="1"/>
    <col min="7432" max="7432" width="12.42578125" customWidth="1"/>
    <col min="7433" max="7433" width="13.5703125" customWidth="1"/>
    <col min="7434" max="7434" width="13.140625" customWidth="1"/>
    <col min="7435" max="7435" width="19.5703125" customWidth="1"/>
    <col min="7681" max="7681" width="19.85546875" customWidth="1"/>
    <col min="7682" max="7682" width="12" customWidth="1"/>
    <col min="7683" max="7683" width="12.5703125" customWidth="1"/>
    <col min="7684" max="7684" width="11.5703125" customWidth="1"/>
    <col min="7685" max="7686" width="11.140625" customWidth="1"/>
    <col min="7687" max="7687" width="11.28515625" customWidth="1"/>
    <col min="7688" max="7688" width="12.42578125" customWidth="1"/>
    <col min="7689" max="7689" width="13.5703125" customWidth="1"/>
    <col min="7690" max="7690" width="13.140625" customWidth="1"/>
    <col min="7691" max="7691" width="19.5703125" customWidth="1"/>
    <col min="7937" max="7937" width="19.85546875" customWidth="1"/>
    <col min="7938" max="7938" width="12" customWidth="1"/>
    <col min="7939" max="7939" width="12.5703125" customWidth="1"/>
    <col min="7940" max="7940" width="11.5703125" customWidth="1"/>
    <col min="7941" max="7942" width="11.140625" customWidth="1"/>
    <col min="7943" max="7943" width="11.28515625" customWidth="1"/>
    <col min="7944" max="7944" width="12.42578125" customWidth="1"/>
    <col min="7945" max="7945" width="13.5703125" customWidth="1"/>
    <col min="7946" max="7946" width="13.140625" customWidth="1"/>
    <col min="7947" max="7947" width="19.5703125" customWidth="1"/>
    <col min="8193" max="8193" width="19.85546875" customWidth="1"/>
    <col min="8194" max="8194" width="12" customWidth="1"/>
    <col min="8195" max="8195" width="12.5703125" customWidth="1"/>
    <col min="8196" max="8196" width="11.5703125" customWidth="1"/>
    <col min="8197" max="8198" width="11.140625" customWidth="1"/>
    <col min="8199" max="8199" width="11.28515625" customWidth="1"/>
    <col min="8200" max="8200" width="12.42578125" customWidth="1"/>
    <col min="8201" max="8201" width="13.5703125" customWidth="1"/>
    <col min="8202" max="8202" width="13.140625" customWidth="1"/>
    <col min="8203" max="8203" width="19.5703125" customWidth="1"/>
    <col min="8449" max="8449" width="19.85546875" customWidth="1"/>
    <col min="8450" max="8450" width="12" customWidth="1"/>
    <col min="8451" max="8451" width="12.5703125" customWidth="1"/>
    <col min="8452" max="8452" width="11.5703125" customWidth="1"/>
    <col min="8453" max="8454" width="11.140625" customWidth="1"/>
    <col min="8455" max="8455" width="11.28515625" customWidth="1"/>
    <col min="8456" max="8456" width="12.42578125" customWidth="1"/>
    <col min="8457" max="8457" width="13.5703125" customWidth="1"/>
    <col min="8458" max="8458" width="13.140625" customWidth="1"/>
    <col min="8459" max="8459" width="19.5703125" customWidth="1"/>
    <col min="8705" max="8705" width="19.85546875" customWidth="1"/>
    <col min="8706" max="8706" width="12" customWidth="1"/>
    <col min="8707" max="8707" width="12.5703125" customWidth="1"/>
    <col min="8708" max="8708" width="11.5703125" customWidth="1"/>
    <col min="8709" max="8710" width="11.140625" customWidth="1"/>
    <col min="8711" max="8711" width="11.28515625" customWidth="1"/>
    <col min="8712" max="8712" width="12.42578125" customWidth="1"/>
    <col min="8713" max="8713" width="13.5703125" customWidth="1"/>
    <col min="8714" max="8714" width="13.140625" customWidth="1"/>
    <col min="8715" max="8715" width="19.5703125" customWidth="1"/>
    <col min="8961" max="8961" width="19.85546875" customWidth="1"/>
    <col min="8962" max="8962" width="12" customWidth="1"/>
    <col min="8963" max="8963" width="12.5703125" customWidth="1"/>
    <col min="8964" max="8964" width="11.5703125" customWidth="1"/>
    <col min="8965" max="8966" width="11.140625" customWidth="1"/>
    <col min="8967" max="8967" width="11.28515625" customWidth="1"/>
    <col min="8968" max="8968" width="12.42578125" customWidth="1"/>
    <col min="8969" max="8969" width="13.5703125" customWidth="1"/>
    <col min="8970" max="8970" width="13.140625" customWidth="1"/>
    <col min="8971" max="8971" width="19.5703125" customWidth="1"/>
    <col min="9217" max="9217" width="19.85546875" customWidth="1"/>
    <col min="9218" max="9218" width="12" customWidth="1"/>
    <col min="9219" max="9219" width="12.5703125" customWidth="1"/>
    <col min="9220" max="9220" width="11.5703125" customWidth="1"/>
    <col min="9221" max="9222" width="11.140625" customWidth="1"/>
    <col min="9223" max="9223" width="11.28515625" customWidth="1"/>
    <col min="9224" max="9224" width="12.42578125" customWidth="1"/>
    <col min="9225" max="9225" width="13.5703125" customWidth="1"/>
    <col min="9226" max="9226" width="13.140625" customWidth="1"/>
    <col min="9227" max="9227" width="19.5703125" customWidth="1"/>
    <col min="9473" max="9473" width="19.85546875" customWidth="1"/>
    <col min="9474" max="9474" width="12" customWidth="1"/>
    <col min="9475" max="9475" width="12.5703125" customWidth="1"/>
    <col min="9476" max="9476" width="11.5703125" customWidth="1"/>
    <col min="9477" max="9478" width="11.140625" customWidth="1"/>
    <col min="9479" max="9479" width="11.28515625" customWidth="1"/>
    <col min="9480" max="9480" width="12.42578125" customWidth="1"/>
    <col min="9481" max="9481" width="13.5703125" customWidth="1"/>
    <col min="9482" max="9482" width="13.140625" customWidth="1"/>
    <col min="9483" max="9483" width="19.5703125" customWidth="1"/>
    <col min="9729" max="9729" width="19.85546875" customWidth="1"/>
    <col min="9730" max="9730" width="12" customWidth="1"/>
    <col min="9731" max="9731" width="12.5703125" customWidth="1"/>
    <col min="9732" max="9732" width="11.5703125" customWidth="1"/>
    <col min="9733" max="9734" width="11.140625" customWidth="1"/>
    <col min="9735" max="9735" width="11.28515625" customWidth="1"/>
    <col min="9736" max="9736" width="12.42578125" customWidth="1"/>
    <col min="9737" max="9737" width="13.5703125" customWidth="1"/>
    <col min="9738" max="9738" width="13.140625" customWidth="1"/>
    <col min="9739" max="9739" width="19.5703125" customWidth="1"/>
    <col min="9985" max="9985" width="19.85546875" customWidth="1"/>
    <col min="9986" max="9986" width="12" customWidth="1"/>
    <col min="9987" max="9987" width="12.5703125" customWidth="1"/>
    <col min="9988" max="9988" width="11.5703125" customWidth="1"/>
    <col min="9989" max="9990" width="11.140625" customWidth="1"/>
    <col min="9991" max="9991" width="11.28515625" customWidth="1"/>
    <col min="9992" max="9992" width="12.42578125" customWidth="1"/>
    <col min="9993" max="9993" width="13.5703125" customWidth="1"/>
    <col min="9994" max="9994" width="13.140625" customWidth="1"/>
    <col min="9995" max="9995" width="19.5703125" customWidth="1"/>
    <col min="10241" max="10241" width="19.85546875" customWidth="1"/>
    <col min="10242" max="10242" width="12" customWidth="1"/>
    <col min="10243" max="10243" width="12.5703125" customWidth="1"/>
    <col min="10244" max="10244" width="11.5703125" customWidth="1"/>
    <col min="10245" max="10246" width="11.140625" customWidth="1"/>
    <col min="10247" max="10247" width="11.28515625" customWidth="1"/>
    <col min="10248" max="10248" width="12.42578125" customWidth="1"/>
    <col min="10249" max="10249" width="13.5703125" customWidth="1"/>
    <col min="10250" max="10250" width="13.140625" customWidth="1"/>
    <col min="10251" max="10251" width="19.5703125" customWidth="1"/>
    <col min="10497" max="10497" width="19.85546875" customWidth="1"/>
    <col min="10498" max="10498" width="12" customWidth="1"/>
    <col min="10499" max="10499" width="12.5703125" customWidth="1"/>
    <col min="10500" max="10500" width="11.5703125" customWidth="1"/>
    <col min="10501" max="10502" width="11.140625" customWidth="1"/>
    <col min="10503" max="10503" width="11.28515625" customWidth="1"/>
    <col min="10504" max="10504" width="12.42578125" customWidth="1"/>
    <col min="10505" max="10505" width="13.5703125" customWidth="1"/>
    <col min="10506" max="10506" width="13.140625" customWidth="1"/>
    <col min="10507" max="10507" width="19.5703125" customWidth="1"/>
    <col min="10753" max="10753" width="19.85546875" customWidth="1"/>
    <col min="10754" max="10754" width="12" customWidth="1"/>
    <col min="10755" max="10755" width="12.5703125" customWidth="1"/>
    <col min="10756" max="10756" width="11.5703125" customWidth="1"/>
    <col min="10757" max="10758" width="11.140625" customWidth="1"/>
    <col min="10759" max="10759" width="11.28515625" customWidth="1"/>
    <col min="10760" max="10760" width="12.42578125" customWidth="1"/>
    <col min="10761" max="10761" width="13.5703125" customWidth="1"/>
    <col min="10762" max="10762" width="13.140625" customWidth="1"/>
    <col min="10763" max="10763" width="19.5703125" customWidth="1"/>
    <col min="11009" max="11009" width="19.85546875" customWidth="1"/>
    <col min="11010" max="11010" width="12" customWidth="1"/>
    <col min="11011" max="11011" width="12.5703125" customWidth="1"/>
    <col min="11012" max="11012" width="11.5703125" customWidth="1"/>
    <col min="11013" max="11014" width="11.140625" customWidth="1"/>
    <col min="11015" max="11015" width="11.28515625" customWidth="1"/>
    <col min="11016" max="11016" width="12.42578125" customWidth="1"/>
    <col min="11017" max="11017" width="13.5703125" customWidth="1"/>
    <col min="11018" max="11018" width="13.140625" customWidth="1"/>
    <col min="11019" max="11019" width="19.5703125" customWidth="1"/>
    <col min="11265" max="11265" width="19.85546875" customWidth="1"/>
    <col min="11266" max="11266" width="12" customWidth="1"/>
    <col min="11267" max="11267" width="12.5703125" customWidth="1"/>
    <col min="11268" max="11268" width="11.5703125" customWidth="1"/>
    <col min="11269" max="11270" width="11.140625" customWidth="1"/>
    <col min="11271" max="11271" width="11.28515625" customWidth="1"/>
    <col min="11272" max="11272" width="12.42578125" customWidth="1"/>
    <col min="11273" max="11273" width="13.5703125" customWidth="1"/>
    <col min="11274" max="11274" width="13.140625" customWidth="1"/>
    <col min="11275" max="11275" width="19.5703125" customWidth="1"/>
    <col min="11521" max="11521" width="19.85546875" customWidth="1"/>
    <col min="11522" max="11522" width="12" customWidth="1"/>
    <col min="11523" max="11523" width="12.5703125" customWidth="1"/>
    <col min="11524" max="11524" width="11.5703125" customWidth="1"/>
    <col min="11525" max="11526" width="11.140625" customWidth="1"/>
    <col min="11527" max="11527" width="11.28515625" customWidth="1"/>
    <col min="11528" max="11528" width="12.42578125" customWidth="1"/>
    <col min="11529" max="11529" width="13.5703125" customWidth="1"/>
    <col min="11530" max="11530" width="13.140625" customWidth="1"/>
    <col min="11531" max="11531" width="19.5703125" customWidth="1"/>
    <col min="11777" max="11777" width="19.85546875" customWidth="1"/>
    <col min="11778" max="11778" width="12" customWidth="1"/>
    <col min="11779" max="11779" width="12.5703125" customWidth="1"/>
    <col min="11780" max="11780" width="11.5703125" customWidth="1"/>
    <col min="11781" max="11782" width="11.140625" customWidth="1"/>
    <col min="11783" max="11783" width="11.28515625" customWidth="1"/>
    <col min="11784" max="11784" width="12.42578125" customWidth="1"/>
    <col min="11785" max="11785" width="13.5703125" customWidth="1"/>
    <col min="11786" max="11786" width="13.140625" customWidth="1"/>
    <col min="11787" max="11787" width="19.5703125" customWidth="1"/>
    <col min="12033" max="12033" width="19.85546875" customWidth="1"/>
    <col min="12034" max="12034" width="12" customWidth="1"/>
    <col min="12035" max="12035" width="12.5703125" customWidth="1"/>
    <col min="12036" max="12036" width="11.5703125" customWidth="1"/>
    <col min="12037" max="12038" width="11.140625" customWidth="1"/>
    <col min="12039" max="12039" width="11.28515625" customWidth="1"/>
    <col min="12040" max="12040" width="12.42578125" customWidth="1"/>
    <col min="12041" max="12041" width="13.5703125" customWidth="1"/>
    <col min="12042" max="12042" width="13.140625" customWidth="1"/>
    <col min="12043" max="12043" width="19.5703125" customWidth="1"/>
    <col min="12289" max="12289" width="19.85546875" customWidth="1"/>
    <col min="12290" max="12290" width="12" customWidth="1"/>
    <col min="12291" max="12291" width="12.5703125" customWidth="1"/>
    <col min="12292" max="12292" width="11.5703125" customWidth="1"/>
    <col min="12293" max="12294" width="11.140625" customWidth="1"/>
    <col min="12295" max="12295" width="11.28515625" customWidth="1"/>
    <col min="12296" max="12296" width="12.42578125" customWidth="1"/>
    <col min="12297" max="12297" width="13.5703125" customWidth="1"/>
    <col min="12298" max="12298" width="13.140625" customWidth="1"/>
    <col min="12299" max="12299" width="19.5703125" customWidth="1"/>
    <col min="12545" max="12545" width="19.85546875" customWidth="1"/>
    <col min="12546" max="12546" width="12" customWidth="1"/>
    <col min="12547" max="12547" width="12.5703125" customWidth="1"/>
    <col min="12548" max="12548" width="11.5703125" customWidth="1"/>
    <col min="12549" max="12550" width="11.140625" customWidth="1"/>
    <col min="12551" max="12551" width="11.28515625" customWidth="1"/>
    <col min="12552" max="12552" width="12.42578125" customWidth="1"/>
    <col min="12553" max="12553" width="13.5703125" customWidth="1"/>
    <col min="12554" max="12554" width="13.140625" customWidth="1"/>
    <col min="12555" max="12555" width="19.5703125" customWidth="1"/>
    <col min="12801" max="12801" width="19.85546875" customWidth="1"/>
    <col min="12802" max="12802" width="12" customWidth="1"/>
    <col min="12803" max="12803" width="12.5703125" customWidth="1"/>
    <col min="12804" max="12804" width="11.5703125" customWidth="1"/>
    <col min="12805" max="12806" width="11.140625" customWidth="1"/>
    <col min="12807" max="12807" width="11.28515625" customWidth="1"/>
    <col min="12808" max="12808" width="12.42578125" customWidth="1"/>
    <col min="12809" max="12809" width="13.5703125" customWidth="1"/>
    <col min="12810" max="12810" width="13.140625" customWidth="1"/>
    <col min="12811" max="12811" width="19.5703125" customWidth="1"/>
    <col min="13057" max="13057" width="19.85546875" customWidth="1"/>
    <col min="13058" max="13058" width="12" customWidth="1"/>
    <col min="13059" max="13059" width="12.5703125" customWidth="1"/>
    <col min="13060" max="13060" width="11.5703125" customWidth="1"/>
    <col min="13061" max="13062" width="11.140625" customWidth="1"/>
    <col min="13063" max="13063" width="11.28515625" customWidth="1"/>
    <col min="13064" max="13064" width="12.42578125" customWidth="1"/>
    <col min="13065" max="13065" width="13.5703125" customWidth="1"/>
    <col min="13066" max="13066" width="13.140625" customWidth="1"/>
    <col min="13067" max="13067" width="19.5703125" customWidth="1"/>
    <col min="13313" max="13313" width="19.85546875" customWidth="1"/>
    <col min="13314" max="13314" width="12" customWidth="1"/>
    <col min="13315" max="13315" width="12.5703125" customWidth="1"/>
    <col min="13316" max="13316" width="11.5703125" customWidth="1"/>
    <col min="13317" max="13318" width="11.140625" customWidth="1"/>
    <col min="13319" max="13319" width="11.28515625" customWidth="1"/>
    <col min="13320" max="13320" width="12.42578125" customWidth="1"/>
    <col min="13321" max="13321" width="13.5703125" customWidth="1"/>
    <col min="13322" max="13322" width="13.140625" customWidth="1"/>
    <col min="13323" max="13323" width="19.5703125" customWidth="1"/>
    <col min="13569" max="13569" width="19.85546875" customWidth="1"/>
    <col min="13570" max="13570" width="12" customWidth="1"/>
    <col min="13571" max="13571" width="12.5703125" customWidth="1"/>
    <col min="13572" max="13572" width="11.5703125" customWidth="1"/>
    <col min="13573" max="13574" width="11.140625" customWidth="1"/>
    <col min="13575" max="13575" width="11.28515625" customWidth="1"/>
    <col min="13576" max="13576" width="12.42578125" customWidth="1"/>
    <col min="13577" max="13577" width="13.5703125" customWidth="1"/>
    <col min="13578" max="13578" width="13.140625" customWidth="1"/>
    <col min="13579" max="13579" width="19.5703125" customWidth="1"/>
    <col min="13825" max="13825" width="19.85546875" customWidth="1"/>
    <col min="13826" max="13826" width="12" customWidth="1"/>
    <col min="13827" max="13827" width="12.5703125" customWidth="1"/>
    <col min="13828" max="13828" width="11.5703125" customWidth="1"/>
    <col min="13829" max="13830" width="11.140625" customWidth="1"/>
    <col min="13831" max="13831" width="11.28515625" customWidth="1"/>
    <col min="13832" max="13832" width="12.42578125" customWidth="1"/>
    <col min="13833" max="13833" width="13.5703125" customWidth="1"/>
    <col min="13834" max="13834" width="13.140625" customWidth="1"/>
    <col min="13835" max="13835" width="19.5703125" customWidth="1"/>
    <col min="14081" max="14081" width="19.85546875" customWidth="1"/>
    <col min="14082" max="14082" width="12" customWidth="1"/>
    <col min="14083" max="14083" width="12.5703125" customWidth="1"/>
    <col min="14084" max="14084" width="11.5703125" customWidth="1"/>
    <col min="14085" max="14086" width="11.140625" customWidth="1"/>
    <col min="14087" max="14087" width="11.28515625" customWidth="1"/>
    <col min="14088" max="14088" width="12.42578125" customWidth="1"/>
    <col min="14089" max="14089" width="13.5703125" customWidth="1"/>
    <col min="14090" max="14090" width="13.140625" customWidth="1"/>
    <col min="14091" max="14091" width="19.5703125" customWidth="1"/>
    <col min="14337" max="14337" width="19.85546875" customWidth="1"/>
    <col min="14338" max="14338" width="12" customWidth="1"/>
    <col min="14339" max="14339" width="12.5703125" customWidth="1"/>
    <col min="14340" max="14340" width="11.5703125" customWidth="1"/>
    <col min="14341" max="14342" width="11.140625" customWidth="1"/>
    <col min="14343" max="14343" width="11.28515625" customWidth="1"/>
    <col min="14344" max="14344" width="12.42578125" customWidth="1"/>
    <col min="14345" max="14345" width="13.5703125" customWidth="1"/>
    <col min="14346" max="14346" width="13.140625" customWidth="1"/>
    <col min="14347" max="14347" width="19.5703125" customWidth="1"/>
    <col min="14593" max="14593" width="19.85546875" customWidth="1"/>
    <col min="14594" max="14594" width="12" customWidth="1"/>
    <col min="14595" max="14595" width="12.5703125" customWidth="1"/>
    <col min="14596" max="14596" width="11.5703125" customWidth="1"/>
    <col min="14597" max="14598" width="11.140625" customWidth="1"/>
    <col min="14599" max="14599" width="11.28515625" customWidth="1"/>
    <col min="14600" max="14600" width="12.42578125" customWidth="1"/>
    <col min="14601" max="14601" width="13.5703125" customWidth="1"/>
    <col min="14602" max="14602" width="13.140625" customWidth="1"/>
    <col min="14603" max="14603" width="19.5703125" customWidth="1"/>
    <col min="14849" max="14849" width="19.85546875" customWidth="1"/>
    <col min="14850" max="14850" width="12" customWidth="1"/>
    <col min="14851" max="14851" width="12.5703125" customWidth="1"/>
    <col min="14852" max="14852" width="11.5703125" customWidth="1"/>
    <col min="14853" max="14854" width="11.140625" customWidth="1"/>
    <col min="14855" max="14855" width="11.28515625" customWidth="1"/>
    <col min="14856" max="14856" width="12.42578125" customWidth="1"/>
    <col min="14857" max="14857" width="13.5703125" customWidth="1"/>
    <col min="14858" max="14858" width="13.140625" customWidth="1"/>
    <col min="14859" max="14859" width="19.5703125" customWidth="1"/>
    <col min="15105" max="15105" width="19.85546875" customWidth="1"/>
    <col min="15106" max="15106" width="12" customWidth="1"/>
    <col min="15107" max="15107" width="12.5703125" customWidth="1"/>
    <col min="15108" max="15108" width="11.5703125" customWidth="1"/>
    <col min="15109" max="15110" width="11.140625" customWidth="1"/>
    <col min="15111" max="15111" width="11.28515625" customWidth="1"/>
    <col min="15112" max="15112" width="12.42578125" customWidth="1"/>
    <col min="15113" max="15113" width="13.5703125" customWidth="1"/>
    <col min="15114" max="15114" width="13.140625" customWidth="1"/>
    <col min="15115" max="15115" width="19.5703125" customWidth="1"/>
    <col min="15361" max="15361" width="19.85546875" customWidth="1"/>
    <col min="15362" max="15362" width="12" customWidth="1"/>
    <col min="15363" max="15363" width="12.5703125" customWidth="1"/>
    <col min="15364" max="15364" width="11.5703125" customWidth="1"/>
    <col min="15365" max="15366" width="11.140625" customWidth="1"/>
    <col min="15367" max="15367" width="11.28515625" customWidth="1"/>
    <col min="15368" max="15368" width="12.42578125" customWidth="1"/>
    <col min="15369" max="15369" width="13.5703125" customWidth="1"/>
    <col min="15370" max="15370" width="13.140625" customWidth="1"/>
    <col min="15371" max="15371" width="19.5703125" customWidth="1"/>
    <col min="15617" max="15617" width="19.85546875" customWidth="1"/>
    <col min="15618" max="15618" width="12" customWidth="1"/>
    <col min="15619" max="15619" width="12.5703125" customWidth="1"/>
    <col min="15620" max="15620" width="11.5703125" customWidth="1"/>
    <col min="15621" max="15622" width="11.140625" customWidth="1"/>
    <col min="15623" max="15623" width="11.28515625" customWidth="1"/>
    <col min="15624" max="15624" width="12.42578125" customWidth="1"/>
    <col min="15625" max="15625" width="13.5703125" customWidth="1"/>
    <col min="15626" max="15626" width="13.140625" customWidth="1"/>
    <col min="15627" max="15627" width="19.5703125" customWidth="1"/>
    <col min="15873" max="15873" width="19.85546875" customWidth="1"/>
    <col min="15874" max="15874" width="12" customWidth="1"/>
    <col min="15875" max="15875" width="12.5703125" customWidth="1"/>
    <col min="15876" max="15876" width="11.5703125" customWidth="1"/>
    <col min="15877" max="15878" width="11.140625" customWidth="1"/>
    <col min="15879" max="15879" width="11.28515625" customWidth="1"/>
    <col min="15880" max="15880" width="12.42578125" customWidth="1"/>
    <col min="15881" max="15881" width="13.5703125" customWidth="1"/>
    <col min="15882" max="15882" width="13.140625" customWidth="1"/>
    <col min="15883" max="15883" width="19.5703125" customWidth="1"/>
    <col min="16129" max="16129" width="19.85546875" customWidth="1"/>
    <col min="16130" max="16130" width="12" customWidth="1"/>
    <col min="16131" max="16131" width="12.5703125" customWidth="1"/>
    <col min="16132" max="16132" width="11.5703125" customWidth="1"/>
    <col min="16133" max="16134" width="11.140625" customWidth="1"/>
    <col min="16135" max="16135" width="11.28515625" customWidth="1"/>
    <col min="16136" max="16136" width="12.42578125" customWidth="1"/>
    <col min="16137" max="16137" width="13.5703125" customWidth="1"/>
    <col min="16138" max="16138" width="13.140625" customWidth="1"/>
    <col min="16139" max="16139" width="19.5703125" customWidth="1"/>
  </cols>
  <sheetData>
    <row r="1" spans="1:11" ht="36" customHeight="1">
      <c r="A1" s="1587" t="s">
        <v>1657</v>
      </c>
      <c r="B1" s="1588"/>
      <c r="C1" s="1588"/>
      <c r="D1" s="1588"/>
      <c r="E1" s="1588"/>
      <c r="F1" s="1588"/>
      <c r="G1" s="1588"/>
      <c r="H1" s="1588"/>
      <c r="I1" s="1588"/>
      <c r="J1" s="1588"/>
      <c r="K1" s="1588"/>
    </row>
    <row r="2" spans="1:11" ht="12.75" customHeight="1">
      <c r="A2" s="1589"/>
      <c r="B2" s="1589"/>
      <c r="C2" s="1589"/>
      <c r="D2" s="1589"/>
      <c r="E2" s="1589"/>
      <c r="F2" s="1589"/>
      <c r="G2" s="1589"/>
      <c r="H2" s="1589"/>
      <c r="I2" s="1589"/>
      <c r="J2" s="1589"/>
      <c r="K2" s="1589"/>
    </row>
    <row r="3" spans="1:11" ht="25.5" customHeight="1">
      <c r="A3" s="1585" t="s">
        <v>1674</v>
      </c>
      <c r="B3" s="1589"/>
      <c r="C3" s="1589"/>
      <c r="D3" s="1589"/>
      <c r="E3" s="1589"/>
      <c r="F3" s="1589"/>
      <c r="G3" s="1589"/>
      <c r="H3" s="1589"/>
      <c r="I3" s="1589"/>
      <c r="J3" s="1589"/>
      <c r="K3" s="1589"/>
    </row>
    <row r="4" spans="1:11" ht="12.75" customHeight="1">
      <c r="A4" s="1585"/>
      <c r="B4" s="1589"/>
      <c r="C4" s="1589"/>
      <c r="D4" s="1589"/>
      <c r="E4" s="1589"/>
      <c r="F4" s="1589"/>
      <c r="G4" s="1589"/>
      <c r="H4" s="1589"/>
      <c r="I4" s="1589"/>
      <c r="J4" s="1589"/>
      <c r="K4" s="1589"/>
    </row>
    <row r="5" spans="1:11" s="30" customFormat="1" ht="11.25">
      <c r="A5" s="1586" t="s">
        <v>2148</v>
      </c>
      <c r="B5" s="1586"/>
      <c r="C5" s="1586"/>
      <c r="D5" s="1586"/>
      <c r="E5" s="1586"/>
      <c r="F5" s="1586"/>
      <c r="G5" s="1586"/>
      <c r="H5" s="1586"/>
      <c r="I5" s="1586"/>
      <c r="J5" s="1586"/>
      <c r="K5" s="1586"/>
    </row>
    <row r="6" spans="1:11" ht="12.75" customHeight="1">
      <c r="A6" s="1562"/>
      <c r="B6" s="1457" t="s">
        <v>1608</v>
      </c>
      <c r="C6" s="1565" t="s">
        <v>1659</v>
      </c>
      <c r="D6" s="1566"/>
      <c r="E6" s="1566"/>
      <c r="F6" s="1566"/>
      <c r="G6" s="1566"/>
      <c r="H6" s="1566"/>
      <c r="I6" s="1566"/>
      <c r="J6" s="1567"/>
      <c r="K6" s="1568"/>
    </row>
    <row r="7" spans="1:11" ht="12.75" customHeight="1">
      <c r="A7" s="1563"/>
      <c r="B7" s="1457"/>
      <c r="C7" s="1571" t="s">
        <v>1610</v>
      </c>
      <c r="D7" s="1565" t="s">
        <v>1611</v>
      </c>
      <c r="E7" s="1566"/>
      <c r="F7" s="1566"/>
      <c r="G7" s="1566"/>
      <c r="H7" s="1567"/>
      <c r="I7" s="1573" t="s">
        <v>1612</v>
      </c>
      <c r="J7" s="1571" t="s">
        <v>1613</v>
      </c>
      <c r="K7" s="1569"/>
    </row>
    <row r="8" spans="1:11" ht="54" customHeight="1">
      <c r="A8" s="1563"/>
      <c r="B8" s="1457"/>
      <c r="C8" s="1572"/>
      <c r="D8" s="16" t="s">
        <v>1614</v>
      </c>
      <c r="E8" s="16" t="s">
        <v>1615</v>
      </c>
      <c r="F8" s="16" t="s">
        <v>1616</v>
      </c>
      <c r="G8" s="16" t="s">
        <v>1617</v>
      </c>
      <c r="H8" s="16" t="s">
        <v>1618</v>
      </c>
      <c r="I8" s="1573"/>
      <c r="J8" s="1572"/>
      <c r="K8" s="1569"/>
    </row>
    <row r="9" spans="1:11" ht="12.75" customHeight="1">
      <c r="A9" s="1563"/>
      <c r="B9" s="1574" t="s">
        <v>1619</v>
      </c>
      <c r="C9" s="1577" t="s">
        <v>1620</v>
      </c>
      <c r="D9" s="1578"/>
      <c r="E9" s="1578"/>
      <c r="F9" s="1578"/>
      <c r="G9" s="1578"/>
      <c r="H9" s="1578"/>
      <c r="I9" s="1578"/>
      <c r="J9" s="1579"/>
      <c r="K9" s="1569"/>
    </row>
    <row r="10" spans="1:11" ht="12.75" customHeight="1">
      <c r="A10" s="1563"/>
      <c r="B10" s="1575"/>
      <c r="C10" s="1580" t="s">
        <v>1621</v>
      </c>
      <c r="D10" s="1573" t="s">
        <v>1622</v>
      </c>
      <c r="E10" s="1573"/>
      <c r="F10" s="1573"/>
      <c r="G10" s="1573"/>
      <c r="H10" s="1573"/>
      <c r="I10" s="1573" t="s">
        <v>1623</v>
      </c>
      <c r="J10" s="1571" t="s">
        <v>1660</v>
      </c>
      <c r="K10" s="1569"/>
    </row>
    <row r="11" spans="1:11" ht="63" customHeight="1">
      <c r="A11" s="1564"/>
      <c r="B11" s="1576"/>
      <c r="C11" s="1581"/>
      <c r="D11" s="16" t="s">
        <v>1625</v>
      </c>
      <c r="E11" s="16" t="s">
        <v>1661</v>
      </c>
      <c r="F11" s="16" t="s">
        <v>1627</v>
      </c>
      <c r="G11" s="16" t="s">
        <v>1662</v>
      </c>
      <c r="H11" s="16" t="s">
        <v>1629</v>
      </c>
      <c r="I11" s="1573"/>
      <c r="J11" s="1572"/>
      <c r="K11" s="1570"/>
    </row>
    <row r="12" spans="1:11" s="40" customFormat="1" ht="24">
      <c r="A12" s="123" t="s">
        <v>1663</v>
      </c>
      <c r="B12" s="135">
        <v>40534478</v>
      </c>
      <c r="C12" s="136">
        <v>38759499.600000001</v>
      </c>
      <c r="D12" s="136">
        <v>26896555.699999999</v>
      </c>
      <c r="E12" s="136">
        <v>2746406.5</v>
      </c>
      <c r="F12" s="136">
        <v>1152215.5</v>
      </c>
      <c r="G12" s="136">
        <v>60114.400000000001</v>
      </c>
      <c r="H12" s="136">
        <v>7904207.5</v>
      </c>
      <c r="I12" s="136">
        <v>1704196.1</v>
      </c>
      <c r="J12" s="136">
        <v>70782.3</v>
      </c>
      <c r="K12" s="35" t="s">
        <v>2149</v>
      </c>
    </row>
    <row r="13" spans="1:11" ht="36">
      <c r="A13" s="125" t="s">
        <v>1664</v>
      </c>
      <c r="B13" s="137">
        <v>39002326.899999999</v>
      </c>
      <c r="C13" s="138">
        <v>37246528.700000003</v>
      </c>
      <c r="D13" s="138">
        <v>25668344.399999999</v>
      </c>
      <c r="E13" s="138">
        <v>2649730.4</v>
      </c>
      <c r="F13" s="138">
        <v>1012815.4</v>
      </c>
      <c r="G13" s="138">
        <v>60114.400000000001</v>
      </c>
      <c r="H13" s="138">
        <v>7855524.0999999996</v>
      </c>
      <c r="I13" s="138">
        <v>1685415.9</v>
      </c>
      <c r="J13" s="138">
        <v>70382.3</v>
      </c>
      <c r="K13" s="128" t="s">
        <v>1665</v>
      </c>
    </row>
    <row r="14" spans="1:11" ht="36">
      <c r="A14" s="129" t="s">
        <v>1634</v>
      </c>
      <c r="B14" s="137">
        <v>18232287.800000001</v>
      </c>
      <c r="C14" s="138">
        <v>17994051.300000001</v>
      </c>
      <c r="D14" s="138">
        <v>14302759.699999999</v>
      </c>
      <c r="E14" s="138">
        <v>1999937.7</v>
      </c>
      <c r="F14" s="138">
        <v>661252.6</v>
      </c>
      <c r="G14" s="138">
        <v>980</v>
      </c>
      <c r="H14" s="138">
        <v>1029121.3</v>
      </c>
      <c r="I14" s="138">
        <v>220438.3</v>
      </c>
      <c r="J14" s="138">
        <v>17798.2</v>
      </c>
      <c r="K14" s="129" t="s">
        <v>1635</v>
      </c>
    </row>
    <row r="15" spans="1:11" ht="24">
      <c r="A15" s="129" t="s">
        <v>1638</v>
      </c>
      <c r="B15" s="137">
        <v>20124138.699999999</v>
      </c>
      <c r="C15" s="138">
        <v>18650137.199999999</v>
      </c>
      <c r="D15" s="138">
        <v>10911245.4</v>
      </c>
      <c r="E15" s="138">
        <v>531937.6</v>
      </c>
      <c r="F15" s="138">
        <v>335636.9</v>
      </c>
      <c r="G15" s="138">
        <v>51798.5</v>
      </c>
      <c r="H15" s="138">
        <v>6819518.7999999998</v>
      </c>
      <c r="I15" s="138">
        <v>1421434.2</v>
      </c>
      <c r="J15" s="138">
        <v>52567.3</v>
      </c>
      <c r="K15" s="129" t="s">
        <v>1639</v>
      </c>
    </row>
    <row r="16" spans="1:11">
      <c r="A16" s="129" t="s">
        <v>1666</v>
      </c>
      <c r="B16" s="137">
        <v>639513.69999999995</v>
      </c>
      <c r="C16" s="138">
        <v>595970.30000000005</v>
      </c>
      <c r="D16" s="138">
        <v>450875.3</v>
      </c>
      <c r="E16" s="138">
        <v>117855.1</v>
      </c>
      <c r="F16" s="138">
        <v>14013</v>
      </c>
      <c r="G16" s="138">
        <v>6342.9</v>
      </c>
      <c r="H16" s="138">
        <v>6884</v>
      </c>
      <c r="I16" s="138">
        <v>43543.4</v>
      </c>
      <c r="J16" s="139"/>
      <c r="K16" s="129" t="s">
        <v>1667</v>
      </c>
    </row>
    <row r="17" spans="1:11" ht="36">
      <c r="A17" s="129" t="s">
        <v>1668</v>
      </c>
      <c r="B17" s="137">
        <v>4914.7</v>
      </c>
      <c r="C17" s="138">
        <v>4897.8999999999996</v>
      </c>
      <c r="D17" s="138">
        <v>1992</v>
      </c>
      <c r="E17" s="139" t="s">
        <v>1342</v>
      </c>
      <c r="F17" s="138">
        <v>1912.9</v>
      </c>
      <c r="G17" s="138">
        <v>993</v>
      </c>
      <c r="H17" s="139" t="s">
        <v>1342</v>
      </c>
      <c r="I17" s="139" t="s">
        <v>1342</v>
      </c>
      <c r="J17" s="138">
        <v>16.8</v>
      </c>
      <c r="K17" s="129" t="s">
        <v>1669</v>
      </c>
    </row>
    <row r="18" spans="1:11">
      <c r="A18" s="129" t="s">
        <v>1670</v>
      </c>
      <c r="B18" s="137">
        <v>1472</v>
      </c>
      <c r="C18" s="138">
        <v>1472</v>
      </c>
      <c r="D18" s="138">
        <v>1472</v>
      </c>
      <c r="E18" s="139" t="s">
        <v>1342</v>
      </c>
      <c r="F18" s="139" t="s">
        <v>1342</v>
      </c>
      <c r="G18" s="139" t="s">
        <v>1342</v>
      </c>
      <c r="H18" s="139" t="s">
        <v>1342</v>
      </c>
      <c r="I18" s="139" t="s">
        <v>1342</v>
      </c>
      <c r="J18" s="139" t="s">
        <v>1342</v>
      </c>
      <c r="K18" s="129" t="s">
        <v>1671</v>
      </c>
    </row>
    <row r="19" spans="1:11" ht="24">
      <c r="A19" s="131" t="s">
        <v>1672</v>
      </c>
      <c r="B19" s="140">
        <v>1532151.1</v>
      </c>
      <c r="C19" s="141">
        <v>1512970.9</v>
      </c>
      <c r="D19" s="141">
        <v>1228211.3</v>
      </c>
      <c r="E19" s="141">
        <v>96676.1</v>
      </c>
      <c r="F19" s="141">
        <v>139400.1</v>
      </c>
      <c r="G19" s="141" t="s">
        <v>1342</v>
      </c>
      <c r="H19" s="141">
        <v>48683.4</v>
      </c>
      <c r="I19" s="141">
        <v>18780.2</v>
      </c>
      <c r="J19" s="141">
        <v>400</v>
      </c>
      <c r="K19" s="142" t="s">
        <v>1673</v>
      </c>
    </row>
  </sheetData>
  <mergeCells count="19">
    <mergeCell ref="A1:K1"/>
    <mergeCell ref="A2:K2"/>
    <mergeCell ref="A3:K3"/>
    <mergeCell ref="A4:K4"/>
    <mergeCell ref="A5:K5"/>
    <mergeCell ref="A6:A11"/>
    <mergeCell ref="B6:B8"/>
    <mergeCell ref="C6:J6"/>
    <mergeCell ref="K6:K11"/>
    <mergeCell ref="C7:C8"/>
    <mergeCell ref="D7:H7"/>
    <mergeCell ref="I7:I8"/>
    <mergeCell ref="J7:J8"/>
    <mergeCell ref="B9:B11"/>
    <mergeCell ref="C9:J9"/>
    <mergeCell ref="C10:C11"/>
    <mergeCell ref="D10:H10"/>
    <mergeCell ref="I10:I11"/>
    <mergeCell ref="J10:J11"/>
  </mergeCells>
  <printOptions horizontalCentered="1"/>
  <pageMargins left="0.70866141732283472" right="0.70866141732283472" top="0.78740157480314965" bottom="0.78740157480314965" header="0.39370078740157483" footer="0.43307086614173229"/>
  <pageSetup paperSize="9" scale="90" firstPageNumber="30" orientation="landscape" useFirstPageNumber="1" r:id="rId1"/>
  <headerFooter alignWithMargins="0">
    <oddFooter>&amp;R&amp;P</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21"/>
  <sheetViews>
    <sheetView topLeftCell="A11" workbookViewId="0">
      <selection activeCell="D20" sqref="D20"/>
    </sheetView>
  </sheetViews>
  <sheetFormatPr defaultRowHeight="12.75"/>
  <cols>
    <col min="1" max="1" width="18.85546875" style="32" customWidth="1"/>
    <col min="2" max="2" width="12" customWidth="1"/>
    <col min="3" max="3" width="12.5703125" customWidth="1"/>
    <col min="4" max="4" width="12.28515625" customWidth="1"/>
    <col min="5" max="6" width="11.140625" customWidth="1"/>
    <col min="7" max="7" width="11" customWidth="1"/>
    <col min="8" max="8" width="12.42578125" customWidth="1"/>
    <col min="9" max="9" width="11.7109375" customWidth="1"/>
    <col min="10" max="10" width="11.85546875" customWidth="1"/>
    <col min="11" max="11" width="19.140625" customWidth="1"/>
    <col min="257" max="257" width="18.85546875" customWidth="1"/>
    <col min="258" max="258" width="12" customWidth="1"/>
    <col min="259" max="259" width="12.5703125" customWidth="1"/>
    <col min="260" max="260" width="12.28515625" customWidth="1"/>
    <col min="261" max="262" width="11.140625" customWidth="1"/>
    <col min="263" max="263" width="11" customWidth="1"/>
    <col min="264" max="264" width="12.42578125" customWidth="1"/>
    <col min="265" max="265" width="11.7109375" customWidth="1"/>
    <col min="266" max="266" width="11.85546875" customWidth="1"/>
    <col min="267" max="267" width="19.140625" customWidth="1"/>
    <col min="513" max="513" width="18.85546875" customWidth="1"/>
    <col min="514" max="514" width="12" customWidth="1"/>
    <col min="515" max="515" width="12.5703125" customWidth="1"/>
    <col min="516" max="516" width="12.28515625" customWidth="1"/>
    <col min="517" max="518" width="11.140625" customWidth="1"/>
    <col min="519" max="519" width="11" customWidth="1"/>
    <col min="520" max="520" width="12.42578125" customWidth="1"/>
    <col min="521" max="521" width="11.7109375" customWidth="1"/>
    <col min="522" max="522" width="11.85546875" customWidth="1"/>
    <col min="523" max="523" width="19.140625" customWidth="1"/>
    <col min="769" max="769" width="18.85546875" customWidth="1"/>
    <col min="770" max="770" width="12" customWidth="1"/>
    <col min="771" max="771" width="12.5703125" customWidth="1"/>
    <col min="772" max="772" width="12.28515625" customWidth="1"/>
    <col min="773" max="774" width="11.140625" customWidth="1"/>
    <col min="775" max="775" width="11" customWidth="1"/>
    <col min="776" max="776" width="12.42578125" customWidth="1"/>
    <col min="777" max="777" width="11.7109375" customWidth="1"/>
    <col min="778" max="778" width="11.85546875" customWidth="1"/>
    <col min="779" max="779" width="19.140625" customWidth="1"/>
    <col min="1025" max="1025" width="18.85546875" customWidth="1"/>
    <col min="1026" max="1026" width="12" customWidth="1"/>
    <col min="1027" max="1027" width="12.5703125" customWidth="1"/>
    <col min="1028" max="1028" width="12.28515625" customWidth="1"/>
    <col min="1029" max="1030" width="11.140625" customWidth="1"/>
    <col min="1031" max="1031" width="11" customWidth="1"/>
    <col min="1032" max="1032" width="12.42578125" customWidth="1"/>
    <col min="1033" max="1033" width="11.7109375" customWidth="1"/>
    <col min="1034" max="1034" width="11.85546875" customWidth="1"/>
    <col min="1035" max="1035" width="19.140625" customWidth="1"/>
    <col min="1281" max="1281" width="18.85546875" customWidth="1"/>
    <col min="1282" max="1282" width="12" customWidth="1"/>
    <col min="1283" max="1283" width="12.5703125" customWidth="1"/>
    <col min="1284" max="1284" width="12.28515625" customWidth="1"/>
    <col min="1285" max="1286" width="11.140625" customWidth="1"/>
    <col min="1287" max="1287" width="11" customWidth="1"/>
    <col min="1288" max="1288" width="12.42578125" customWidth="1"/>
    <col min="1289" max="1289" width="11.7109375" customWidth="1"/>
    <col min="1290" max="1290" width="11.85546875" customWidth="1"/>
    <col min="1291" max="1291" width="19.140625" customWidth="1"/>
    <col min="1537" max="1537" width="18.85546875" customWidth="1"/>
    <col min="1538" max="1538" width="12" customWidth="1"/>
    <col min="1539" max="1539" width="12.5703125" customWidth="1"/>
    <col min="1540" max="1540" width="12.28515625" customWidth="1"/>
    <col min="1541" max="1542" width="11.140625" customWidth="1"/>
    <col min="1543" max="1543" width="11" customWidth="1"/>
    <col min="1544" max="1544" width="12.42578125" customWidth="1"/>
    <col min="1545" max="1545" width="11.7109375" customWidth="1"/>
    <col min="1546" max="1546" width="11.85546875" customWidth="1"/>
    <col min="1547" max="1547" width="19.140625" customWidth="1"/>
    <col min="1793" max="1793" width="18.85546875" customWidth="1"/>
    <col min="1794" max="1794" width="12" customWidth="1"/>
    <col min="1795" max="1795" width="12.5703125" customWidth="1"/>
    <col min="1796" max="1796" width="12.28515625" customWidth="1"/>
    <col min="1797" max="1798" width="11.140625" customWidth="1"/>
    <col min="1799" max="1799" width="11" customWidth="1"/>
    <col min="1800" max="1800" width="12.42578125" customWidth="1"/>
    <col min="1801" max="1801" width="11.7109375" customWidth="1"/>
    <col min="1802" max="1802" width="11.85546875" customWidth="1"/>
    <col min="1803" max="1803" width="19.140625" customWidth="1"/>
    <col min="2049" max="2049" width="18.85546875" customWidth="1"/>
    <col min="2050" max="2050" width="12" customWidth="1"/>
    <col min="2051" max="2051" width="12.5703125" customWidth="1"/>
    <col min="2052" max="2052" width="12.28515625" customWidth="1"/>
    <col min="2053" max="2054" width="11.140625" customWidth="1"/>
    <col min="2055" max="2055" width="11" customWidth="1"/>
    <col min="2056" max="2056" width="12.42578125" customWidth="1"/>
    <col min="2057" max="2057" width="11.7109375" customWidth="1"/>
    <col min="2058" max="2058" width="11.85546875" customWidth="1"/>
    <col min="2059" max="2059" width="19.140625" customWidth="1"/>
    <col min="2305" max="2305" width="18.85546875" customWidth="1"/>
    <col min="2306" max="2306" width="12" customWidth="1"/>
    <col min="2307" max="2307" width="12.5703125" customWidth="1"/>
    <col min="2308" max="2308" width="12.28515625" customWidth="1"/>
    <col min="2309" max="2310" width="11.140625" customWidth="1"/>
    <col min="2311" max="2311" width="11" customWidth="1"/>
    <col min="2312" max="2312" width="12.42578125" customWidth="1"/>
    <col min="2313" max="2313" width="11.7109375" customWidth="1"/>
    <col min="2314" max="2314" width="11.85546875" customWidth="1"/>
    <col min="2315" max="2315" width="19.140625" customWidth="1"/>
    <col min="2561" max="2561" width="18.85546875" customWidth="1"/>
    <col min="2562" max="2562" width="12" customWidth="1"/>
    <col min="2563" max="2563" width="12.5703125" customWidth="1"/>
    <col min="2564" max="2564" width="12.28515625" customWidth="1"/>
    <col min="2565" max="2566" width="11.140625" customWidth="1"/>
    <col min="2567" max="2567" width="11" customWidth="1"/>
    <col min="2568" max="2568" width="12.42578125" customWidth="1"/>
    <col min="2569" max="2569" width="11.7109375" customWidth="1"/>
    <col min="2570" max="2570" width="11.85546875" customWidth="1"/>
    <col min="2571" max="2571" width="19.140625" customWidth="1"/>
    <col min="2817" max="2817" width="18.85546875" customWidth="1"/>
    <col min="2818" max="2818" width="12" customWidth="1"/>
    <col min="2819" max="2819" width="12.5703125" customWidth="1"/>
    <col min="2820" max="2820" width="12.28515625" customWidth="1"/>
    <col min="2821" max="2822" width="11.140625" customWidth="1"/>
    <col min="2823" max="2823" width="11" customWidth="1"/>
    <col min="2824" max="2824" width="12.42578125" customWidth="1"/>
    <col min="2825" max="2825" width="11.7109375" customWidth="1"/>
    <col min="2826" max="2826" width="11.85546875" customWidth="1"/>
    <col min="2827" max="2827" width="19.140625" customWidth="1"/>
    <col min="3073" max="3073" width="18.85546875" customWidth="1"/>
    <col min="3074" max="3074" width="12" customWidth="1"/>
    <col min="3075" max="3075" width="12.5703125" customWidth="1"/>
    <col min="3076" max="3076" width="12.28515625" customWidth="1"/>
    <col min="3077" max="3078" width="11.140625" customWidth="1"/>
    <col min="3079" max="3079" width="11" customWidth="1"/>
    <col min="3080" max="3080" width="12.42578125" customWidth="1"/>
    <col min="3081" max="3081" width="11.7109375" customWidth="1"/>
    <col min="3082" max="3082" width="11.85546875" customWidth="1"/>
    <col min="3083" max="3083" width="19.140625" customWidth="1"/>
    <col min="3329" max="3329" width="18.85546875" customWidth="1"/>
    <col min="3330" max="3330" width="12" customWidth="1"/>
    <col min="3331" max="3331" width="12.5703125" customWidth="1"/>
    <col min="3332" max="3332" width="12.28515625" customWidth="1"/>
    <col min="3333" max="3334" width="11.140625" customWidth="1"/>
    <col min="3335" max="3335" width="11" customWidth="1"/>
    <col min="3336" max="3336" width="12.42578125" customWidth="1"/>
    <col min="3337" max="3337" width="11.7109375" customWidth="1"/>
    <col min="3338" max="3338" width="11.85546875" customWidth="1"/>
    <col min="3339" max="3339" width="19.140625" customWidth="1"/>
    <col min="3585" max="3585" width="18.85546875" customWidth="1"/>
    <col min="3586" max="3586" width="12" customWidth="1"/>
    <col min="3587" max="3587" width="12.5703125" customWidth="1"/>
    <col min="3588" max="3588" width="12.28515625" customWidth="1"/>
    <col min="3589" max="3590" width="11.140625" customWidth="1"/>
    <col min="3591" max="3591" width="11" customWidth="1"/>
    <col min="3592" max="3592" width="12.42578125" customWidth="1"/>
    <col min="3593" max="3593" width="11.7109375" customWidth="1"/>
    <col min="3594" max="3594" width="11.85546875" customWidth="1"/>
    <col min="3595" max="3595" width="19.140625" customWidth="1"/>
    <col min="3841" max="3841" width="18.85546875" customWidth="1"/>
    <col min="3842" max="3842" width="12" customWidth="1"/>
    <col min="3843" max="3843" width="12.5703125" customWidth="1"/>
    <col min="3844" max="3844" width="12.28515625" customWidth="1"/>
    <col min="3845" max="3846" width="11.140625" customWidth="1"/>
    <col min="3847" max="3847" width="11" customWidth="1"/>
    <col min="3848" max="3848" width="12.42578125" customWidth="1"/>
    <col min="3849" max="3849" width="11.7109375" customWidth="1"/>
    <col min="3850" max="3850" width="11.85546875" customWidth="1"/>
    <col min="3851" max="3851" width="19.140625" customWidth="1"/>
    <col min="4097" max="4097" width="18.85546875" customWidth="1"/>
    <col min="4098" max="4098" width="12" customWidth="1"/>
    <col min="4099" max="4099" width="12.5703125" customWidth="1"/>
    <col min="4100" max="4100" width="12.28515625" customWidth="1"/>
    <col min="4101" max="4102" width="11.140625" customWidth="1"/>
    <col min="4103" max="4103" width="11" customWidth="1"/>
    <col min="4104" max="4104" width="12.42578125" customWidth="1"/>
    <col min="4105" max="4105" width="11.7109375" customWidth="1"/>
    <col min="4106" max="4106" width="11.85546875" customWidth="1"/>
    <col min="4107" max="4107" width="19.140625" customWidth="1"/>
    <col min="4353" max="4353" width="18.85546875" customWidth="1"/>
    <col min="4354" max="4354" width="12" customWidth="1"/>
    <col min="4355" max="4355" width="12.5703125" customWidth="1"/>
    <col min="4356" max="4356" width="12.28515625" customWidth="1"/>
    <col min="4357" max="4358" width="11.140625" customWidth="1"/>
    <col min="4359" max="4359" width="11" customWidth="1"/>
    <col min="4360" max="4360" width="12.42578125" customWidth="1"/>
    <col min="4361" max="4361" width="11.7109375" customWidth="1"/>
    <col min="4362" max="4362" width="11.85546875" customWidth="1"/>
    <col min="4363" max="4363" width="19.140625" customWidth="1"/>
    <col min="4609" max="4609" width="18.85546875" customWidth="1"/>
    <col min="4610" max="4610" width="12" customWidth="1"/>
    <col min="4611" max="4611" width="12.5703125" customWidth="1"/>
    <col min="4612" max="4612" width="12.28515625" customWidth="1"/>
    <col min="4613" max="4614" width="11.140625" customWidth="1"/>
    <col min="4615" max="4615" width="11" customWidth="1"/>
    <col min="4616" max="4616" width="12.42578125" customWidth="1"/>
    <col min="4617" max="4617" width="11.7109375" customWidth="1"/>
    <col min="4618" max="4618" width="11.85546875" customWidth="1"/>
    <col min="4619" max="4619" width="19.140625" customWidth="1"/>
    <col min="4865" max="4865" width="18.85546875" customWidth="1"/>
    <col min="4866" max="4866" width="12" customWidth="1"/>
    <col min="4867" max="4867" width="12.5703125" customWidth="1"/>
    <col min="4868" max="4868" width="12.28515625" customWidth="1"/>
    <col min="4869" max="4870" width="11.140625" customWidth="1"/>
    <col min="4871" max="4871" width="11" customWidth="1"/>
    <col min="4872" max="4872" width="12.42578125" customWidth="1"/>
    <col min="4873" max="4873" width="11.7109375" customWidth="1"/>
    <col min="4874" max="4874" width="11.85546875" customWidth="1"/>
    <col min="4875" max="4875" width="19.140625" customWidth="1"/>
    <col min="5121" max="5121" width="18.85546875" customWidth="1"/>
    <col min="5122" max="5122" width="12" customWidth="1"/>
    <col min="5123" max="5123" width="12.5703125" customWidth="1"/>
    <col min="5124" max="5124" width="12.28515625" customWidth="1"/>
    <col min="5125" max="5126" width="11.140625" customWidth="1"/>
    <col min="5127" max="5127" width="11" customWidth="1"/>
    <col min="5128" max="5128" width="12.42578125" customWidth="1"/>
    <col min="5129" max="5129" width="11.7109375" customWidth="1"/>
    <col min="5130" max="5130" width="11.85546875" customWidth="1"/>
    <col min="5131" max="5131" width="19.140625" customWidth="1"/>
    <col min="5377" max="5377" width="18.85546875" customWidth="1"/>
    <col min="5378" max="5378" width="12" customWidth="1"/>
    <col min="5379" max="5379" width="12.5703125" customWidth="1"/>
    <col min="5380" max="5380" width="12.28515625" customWidth="1"/>
    <col min="5381" max="5382" width="11.140625" customWidth="1"/>
    <col min="5383" max="5383" width="11" customWidth="1"/>
    <col min="5384" max="5384" width="12.42578125" customWidth="1"/>
    <col min="5385" max="5385" width="11.7109375" customWidth="1"/>
    <col min="5386" max="5386" width="11.85546875" customWidth="1"/>
    <col min="5387" max="5387" width="19.140625" customWidth="1"/>
    <col min="5633" max="5633" width="18.85546875" customWidth="1"/>
    <col min="5634" max="5634" width="12" customWidth="1"/>
    <col min="5635" max="5635" width="12.5703125" customWidth="1"/>
    <col min="5636" max="5636" width="12.28515625" customWidth="1"/>
    <col min="5637" max="5638" width="11.140625" customWidth="1"/>
    <col min="5639" max="5639" width="11" customWidth="1"/>
    <col min="5640" max="5640" width="12.42578125" customWidth="1"/>
    <col min="5641" max="5641" width="11.7109375" customWidth="1"/>
    <col min="5642" max="5642" width="11.85546875" customWidth="1"/>
    <col min="5643" max="5643" width="19.140625" customWidth="1"/>
    <col min="5889" max="5889" width="18.85546875" customWidth="1"/>
    <col min="5890" max="5890" width="12" customWidth="1"/>
    <col min="5891" max="5891" width="12.5703125" customWidth="1"/>
    <col min="5892" max="5892" width="12.28515625" customWidth="1"/>
    <col min="5893" max="5894" width="11.140625" customWidth="1"/>
    <col min="5895" max="5895" width="11" customWidth="1"/>
    <col min="5896" max="5896" width="12.42578125" customWidth="1"/>
    <col min="5897" max="5897" width="11.7109375" customWidth="1"/>
    <col min="5898" max="5898" width="11.85546875" customWidth="1"/>
    <col min="5899" max="5899" width="19.140625" customWidth="1"/>
    <col min="6145" max="6145" width="18.85546875" customWidth="1"/>
    <col min="6146" max="6146" width="12" customWidth="1"/>
    <col min="6147" max="6147" width="12.5703125" customWidth="1"/>
    <col min="6148" max="6148" width="12.28515625" customWidth="1"/>
    <col min="6149" max="6150" width="11.140625" customWidth="1"/>
    <col min="6151" max="6151" width="11" customWidth="1"/>
    <col min="6152" max="6152" width="12.42578125" customWidth="1"/>
    <col min="6153" max="6153" width="11.7109375" customWidth="1"/>
    <col min="6154" max="6154" width="11.85546875" customWidth="1"/>
    <col min="6155" max="6155" width="19.140625" customWidth="1"/>
    <col min="6401" max="6401" width="18.85546875" customWidth="1"/>
    <col min="6402" max="6402" width="12" customWidth="1"/>
    <col min="6403" max="6403" width="12.5703125" customWidth="1"/>
    <col min="6404" max="6404" width="12.28515625" customWidth="1"/>
    <col min="6405" max="6406" width="11.140625" customWidth="1"/>
    <col min="6407" max="6407" width="11" customWidth="1"/>
    <col min="6408" max="6408" width="12.42578125" customWidth="1"/>
    <col min="6409" max="6409" width="11.7109375" customWidth="1"/>
    <col min="6410" max="6410" width="11.85546875" customWidth="1"/>
    <col min="6411" max="6411" width="19.140625" customWidth="1"/>
    <col min="6657" max="6657" width="18.85546875" customWidth="1"/>
    <col min="6658" max="6658" width="12" customWidth="1"/>
    <col min="6659" max="6659" width="12.5703125" customWidth="1"/>
    <col min="6660" max="6660" width="12.28515625" customWidth="1"/>
    <col min="6661" max="6662" width="11.140625" customWidth="1"/>
    <col min="6663" max="6663" width="11" customWidth="1"/>
    <col min="6664" max="6664" width="12.42578125" customWidth="1"/>
    <col min="6665" max="6665" width="11.7109375" customWidth="1"/>
    <col min="6666" max="6666" width="11.85546875" customWidth="1"/>
    <col min="6667" max="6667" width="19.140625" customWidth="1"/>
    <col min="6913" max="6913" width="18.85546875" customWidth="1"/>
    <col min="6914" max="6914" width="12" customWidth="1"/>
    <col min="6915" max="6915" width="12.5703125" customWidth="1"/>
    <col min="6916" max="6916" width="12.28515625" customWidth="1"/>
    <col min="6917" max="6918" width="11.140625" customWidth="1"/>
    <col min="6919" max="6919" width="11" customWidth="1"/>
    <col min="6920" max="6920" width="12.42578125" customWidth="1"/>
    <col min="6921" max="6921" width="11.7109375" customWidth="1"/>
    <col min="6922" max="6922" width="11.85546875" customWidth="1"/>
    <col min="6923" max="6923" width="19.140625" customWidth="1"/>
    <col min="7169" max="7169" width="18.85546875" customWidth="1"/>
    <col min="7170" max="7170" width="12" customWidth="1"/>
    <col min="7171" max="7171" width="12.5703125" customWidth="1"/>
    <col min="7172" max="7172" width="12.28515625" customWidth="1"/>
    <col min="7173" max="7174" width="11.140625" customWidth="1"/>
    <col min="7175" max="7175" width="11" customWidth="1"/>
    <col min="7176" max="7176" width="12.42578125" customWidth="1"/>
    <col min="7177" max="7177" width="11.7109375" customWidth="1"/>
    <col min="7178" max="7178" width="11.85546875" customWidth="1"/>
    <col min="7179" max="7179" width="19.140625" customWidth="1"/>
    <col min="7425" max="7425" width="18.85546875" customWidth="1"/>
    <col min="7426" max="7426" width="12" customWidth="1"/>
    <col min="7427" max="7427" width="12.5703125" customWidth="1"/>
    <col min="7428" max="7428" width="12.28515625" customWidth="1"/>
    <col min="7429" max="7430" width="11.140625" customWidth="1"/>
    <col min="7431" max="7431" width="11" customWidth="1"/>
    <col min="7432" max="7432" width="12.42578125" customWidth="1"/>
    <col min="7433" max="7433" width="11.7109375" customWidth="1"/>
    <col min="7434" max="7434" width="11.85546875" customWidth="1"/>
    <col min="7435" max="7435" width="19.140625" customWidth="1"/>
    <col min="7681" max="7681" width="18.85546875" customWidth="1"/>
    <col min="7682" max="7682" width="12" customWidth="1"/>
    <col min="7683" max="7683" width="12.5703125" customWidth="1"/>
    <col min="7684" max="7684" width="12.28515625" customWidth="1"/>
    <col min="7685" max="7686" width="11.140625" customWidth="1"/>
    <col min="7687" max="7687" width="11" customWidth="1"/>
    <col min="7688" max="7688" width="12.42578125" customWidth="1"/>
    <col min="7689" max="7689" width="11.7109375" customWidth="1"/>
    <col min="7690" max="7690" width="11.85546875" customWidth="1"/>
    <col min="7691" max="7691" width="19.140625" customWidth="1"/>
    <col min="7937" max="7937" width="18.85546875" customWidth="1"/>
    <col min="7938" max="7938" width="12" customWidth="1"/>
    <col min="7939" max="7939" width="12.5703125" customWidth="1"/>
    <col min="7940" max="7940" width="12.28515625" customWidth="1"/>
    <col min="7941" max="7942" width="11.140625" customWidth="1"/>
    <col min="7943" max="7943" width="11" customWidth="1"/>
    <col min="7944" max="7944" width="12.42578125" customWidth="1"/>
    <col min="7945" max="7945" width="11.7109375" customWidth="1"/>
    <col min="7946" max="7946" width="11.85546875" customWidth="1"/>
    <col min="7947" max="7947" width="19.140625" customWidth="1"/>
    <col min="8193" max="8193" width="18.85546875" customWidth="1"/>
    <col min="8194" max="8194" width="12" customWidth="1"/>
    <col min="8195" max="8195" width="12.5703125" customWidth="1"/>
    <col min="8196" max="8196" width="12.28515625" customWidth="1"/>
    <col min="8197" max="8198" width="11.140625" customWidth="1"/>
    <col min="8199" max="8199" width="11" customWidth="1"/>
    <col min="8200" max="8200" width="12.42578125" customWidth="1"/>
    <col min="8201" max="8201" width="11.7109375" customWidth="1"/>
    <col min="8202" max="8202" width="11.85546875" customWidth="1"/>
    <col min="8203" max="8203" width="19.140625" customWidth="1"/>
    <col min="8449" max="8449" width="18.85546875" customWidth="1"/>
    <col min="8450" max="8450" width="12" customWidth="1"/>
    <col min="8451" max="8451" width="12.5703125" customWidth="1"/>
    <col min="8452" max="8452" width="12.28515625" customWidth="1"/>
    <col min="8453" max="8454" width="11.140625" customWidth="1"/>
    <col min="8455" max="8455" width="11" customWidth="1"/>
    <col min="8456" max="8456" width="12.42578125" customWidth="1"/>
    <col min="8457" max="8457" width="11.7109375" customWidth="1"/>
    <col min="8458" max="8458" width="11.85546875" customWidth="1"/>
    <col min="8459" max="8459" width="19.140625" customWidth="1"/>
    <col min="8705" max="8705" width="18.85546875" customWidth="1"/>
    <col min="8706" max="8706" width="12" customWidth="1"/>
    <col min="8707" max="8707" width="12.5703125" customWidth="1"/>
    <col min="8708" max="8708" width="12.28515625" customWidth="1"/>
    <col min="8709" max="8710" width="11.140625" customWidth="1"/>
    <col min="8711" max="8711" width="11" customWidth="1"/>
    <col min="8712" max="8712" width="12.42578125" customWidth="1"/>
    <col min="8713" max="8713" width="11.7109375" customWidth="1"/>
    <col min="8714" max="8714" width="11.85546875" customWidth="1"/>
    <col min="8715" max="8715" width="19.140625" customWidth="1"/>
    <col min="8961" max="8961" width="18.85546875" customWidth="1"/>
    <col min="8962" max="8962" width="12" customWidth="1"/>
    <col min="8963" max="8963" width="12.5703125" customWidth="1"/>
    <col min="8964" max="8964" width="12.28515625" customWidth="1"/>
    <col min="8965" max="8966" width="11.140625" customWidth="1"/>
    <col min="8967" max="8967" width="11" customWidth="1"/>
    <col min="8968" max="8968" width="12.42578125" customWidth="1"/>
    <col min="8969" max="8969" width="11.7109375" customWidth="1"/>
    <col min="8970" max="8970" width="11.85546875" customWidth="1"/>
    <col min="8971" max="8971" width="19.140625" customWidth="1"/>
    <col min="9217" max="9217" width="18.85546875" customWidth="1"/>
    <col min="9218" max="9218" width="12" customWidth="1"/>
    <col min="9219" max="9219" width="12.5703125" customWidth="1"/>
    <col min="9220" max="9220" width="12.28515625" customWidth="1"/>
    <col min="9221" max="9222" width="11.140625" customWidth="1"/>
    <col min="9223" max="9223" width="11" customWidth="1"/>
    <col min="9224" max="9224" width="12.42578125" customWidth="1"/>
    <col min="9225" max="9225" width="11.7109375" customWidth="1"/>
    <col min="9226" max="9226" width="11.85546875" customWidth="1"/>
    <col min="9227" max="9227" width="19.140625" customWidth="1"/>
    <col min="9473" max="9473" width="18.85546875" customWidth="1"/>
    <col min="9474" max="9474" width="12" customWidth="1"/>
    <col min="9475" max="9475" width="12.5703125" customWidth="1"/>
    <col min="9476" max="9476" width="12.28515625" customWidth="1"/>
    <col min="9477" max="9478" width="11.140625" customWidth="1"/>
    <col min="9479" max="9479" width="11" customWidth="1"/>
    <col min="9480" max="9480" width="12.42578125" customWidth="1"/>
    <col min="9481" max="9481" width="11.7109375" customWidth="1"/>
    <col min="9482" max="9482" width="11.85546875" customWidth="1"/>
    <col min="9483" max="9483" width="19.140625" customWidth="1"/>
    <col min="9729" max="9729" width="18.85546875" customWidth="1"/>
    <col min="9730" max="9730" width="12" customWidth="1"/>
    <col min="9731" max="9731" width="12.5703125" customWidth="1"/>
    <col min="9732" max="9732" width="12.28515625" customWidth="1"/>
    <col min="9733" max="9734" width="11.140625" customWidth="1"/>
    <col min="9735" max="9735" width="11" customWidth="1"/>
    <col min="9736" max="9736" width="12.42578125" customWidth="1"/>
    <col min="9737" max="9737" width="11.7109375" customWidth="1"/>
    <col min="9738" max="9738" width="11.85546875" customWidth="1"/>
    <col min="9739" max="9739" width="19.140625" customWidth="1"/>
    <col min="9985" max="9985" width="18.85546875" customWidth="1"/>
    <col min="9986" max="9986" width="12" customWidth="1"/>
    <col min="9987" max="9987" width="12.5703125" customWidth="1"/>
    <col min="9988" max="9988" width="12.28515625" customWidth="1"/>
    <col min="9989" max="9990" width="11.140625" customWidth="1"/>
    <col min="9991" max="9991" width="11" customWidth="1"/>
    <col min="9992" max="9992" width="12.42578125" customWidth="1"/>
    <col min="9993" max="9993" width="11.7109375" customWidth="1"/>
    <col min="9994" max="9994" width="11.85546875" customWidth="1"/>
    <col min="9995" max="9995" width="19.140625" customWidth="1"/>
    <col min="10241" max="10241" width="18.85546875" customWidth="1"/>
    <col min="10242" max="10242" width="12" customWidth="1"/>
    <col min="10243" max="10243" width="12.5703125" customWidth="1"/>
    <col min="10244" max="10244" width="12.28515625" customWidth="1"/>
    <col min="10245" max="10246" width="11.140625" customWidth="1"/>
    <col min="10247" max="10247" width="11" customWidth="1"/>
    <col min="10248" max="10248" width="12.42578125" customWidth="1"/>
    <col min="10249" max="10249" width="11.7109375" customWidth="1"/>
    <col min="10250" max="10250" width="11.85546875" customWidth="1"/>
    <col min="10251" max="10251" width="19.140625" customWidth="1"/>
    <col min="10497" max="10497" width="18.85546875" customWidth="1"/>
    <col min="10498" max="10498" width="12" customWidth="1"/>
    <col min="10499" max="10499" width="12.5703125" customWidth="1"/>
    <col min="10500" max="10500" width="12.28515625" customWidth="1"/>
    <col min="10501" max="10502" width="11.140625" customWidth="1"/>
    <col min="10503" max="10503" width="11" customWidth="1"/>
    <col min="10504" max="10504" width="12.42578125" customWidth="1"/>
    <col min="10505" max="10505" width="11.7109375" customWidth="1"/>
    <col min="10506" max="10506" width="11.85546875" customWidth="1"/>
    <col min="10507" max="10507" width="19.140625" customWidth="1"/>
    <col min="10753" max="10753" width="18.85546875" customWidth="1"/>
    <col min="10754" max="10754" width="12" customWidth="1"/>
    <col min="10755" max="10755" width="12.5703125" customWidth="1"/>
    <col min="10756" max="10756" width="12.28515625" customWidth="1"/>
    <col min="10757" max="10758" width="11.140625" customWidth="1"/>
    <col min="10759" max="10759" width="11" customWidth="1"/>
    <col min="10760" max="10760" width="12.42578125" customWidth="1"/>
    <col min="10761" max="10761" width="11.7109375" customWidth="1"/>
    <col min="10762" max="10762" width="11.85546875" customWidth="1"/>
    <col min="10763" max="10763" width="19.140625" customWidth="1"/>
    <col min="11009" max="11009" width="18.85546875" customWidth="1"/>
    <col min="11010" max="11010" width="12" customWidth="1"/>
    <col min="11011" max="11011" width="12.5703125" customWidth="1"/>
    <col min="11012" max="11012" width="12.28515625" customWidth="1"/>
    <col min="11013" max="11014" width="11.140625" customWidth="1"/>
    <col min="11015" max="11015" width="11" customWidth="1"/>
    <col min="11016" max="11016" width="12.42578125" customWidth="1"/>
    <col min="11017" max="11017" width="11.7109375" customWidth="1"/>
    <col min="11018" max="11018" width="11.85546875" customWidth="1"/>
    <col min="11019" max="11019" width="19.140625" customWidth="1"/>
    <col min="11265" max="11265" width="18.85546875" customWidth="1"/>
    <col min="11266" max="11266" width="12" customWidth="1"/>
    <col min="11267" max="11267" width="12.5703125" customWidth="1"/>
    <col min="11268" max="11268" width="12.28515625" customWidth="1"/>
    <col min="11269" max="11270" width="11.140625" customWidth="1"/>
    <col min="11271" max="11271" width="11" customWidth="1"/>
    <col min="11272" max="11272" width="12.42578125" customWidth="1"/>
    <col min="11273" max="11273" width="11.7109375" customWidth="1"/>
    <col min="11274" max="11274" width="11.85546875" customWidth="1"/>
    <col min="11275" max="11275" width="19.140625" customWidth="1"/>
    <col min="11521" max="11521" width="18.85546875" customWidth="1"/>
    <col min="11522" max="11522" width="12" customWidth="1"/>
    <col min="11523" max="11523" width="12.5703125" customWidth="1"/>
    <col min="11524" max="11524" width="12.28515625" customWidth="1"/>
    <col min="11525" max="11526" width="11.140625" customWidth="1"/>
    <col min="11527" max="11527" width="11" customWidth="1"/>
    <col min="11528" max="11528" width="12.42578125" customWidth="1"/>
    <col min="11529" max="11529" width="11.7109375" customWidth="1"/>
    <col min="11530" max="11530" width="11.85546875" customWidth="1"/>
    <col min="11531" max="11531" width="19.140625" customWidth="1"/>
    <col min="11777" max="11777" width="18.85546875" customWidth="1"/>
    <col min="11778" max="11778" width="12" customWidth="1"/>
    <col min="11779" max="11779" width="12.5703125" customWidth="1"/>
    <col min="11780" max="11780" width="12.28515625" customWidth="1"/>
    <col min="11781" max="11782" width="11.140625" customWidth="1"/>
    <col min="11783" max="11783" width="11" customWidth="1"/>
    <col min="11784" max="11784" width="12.42578125" customWidth="1"/>
    <col min="11785" max="11785" width="11.7109375" customWidth="1"/>
    <col min="11786" max="11786" width="11.85546875" customWidth="1"/>
    <col min="11787" max="11787" width="19.140625" customWidth="1"/>
    <col min="12033" max="12033" width="18.85546875" customWidth="1"/>
    <col min="12034" max="12034" width="12" customWidth="1"/>
    <col min="12035" max="12035" width="12.5703125" customWidth="1"/>
    <col min="12036" max="12036" width="12.28515625" customWidth="1"/>
    <col min="12037" max="12038" width="11.140625" customWidth="1"/>
    <col min="12039" max="12039" width="11" customWidth="1"/>
    <col min="12040" max="12040" width="12.42578125" customWidth="1"/>
    <col min="12041" max="12041" width="11.7109375" customWidth="1"/>
    <col min="12042" max="12042" width="11.85546875" customWidth="1"/>
    <col min="12043" max="12043" width="19.140625" customWidth="1"/>
    <col min="12289" max="12289" width="18.85546875" customWidth="1"/>
    <col min="12290" max="12290" width="12" customWidth="1"/>
    <col min="12291" max="12291" width="12.5703125" customWidth="1"/>
    <col min="12292" max="12292" width="12.28515625" customWidth="1"/>
    <col min="12293" max="12294" width="11.140625" customWidth="1"/>
    <col min="12295" max="12295" width="11" customWidth="1"/>
    <col min="12296" max="12296" width="12.42578125" customWidth="1"/>
    <col min="12297" max="12297" width="11.7109375" customWidth="1"/>
    <col min="12298" max="12298" width="11.85546875" customWidth="1"/>
    <col min="12299" max="12299" width="19.140625" customWidth="1"/>
    <col min="12545" max="12545" width="18.85546875" customWidth="1"/>
    <col min="12546" max="12546" width="12" customWidth="1"/>
    <col min="12547" max="12547" width="12.5703125" customWidth="1"/>
    <col min="12548" max="12548" width="12.28515625" customWidth="1"/>
    <col min="12549" max="12550" width="11.140625" customWidth="1"/>
    <col min="12551" max="12551" width="11" customWidth="1"/>
    <col min="12552" max="12552" width="12.42578125" customWidth="1"/>
    <col min="12553" max="12553" width="11.7109375" customWidth="1"/>
    <col min="12554" max="12554" width="11.85546875" customWidth="1"/>
    <col min="12555" max="12555" width="19.140625" customWidth="1"/>
    <col min="12801" max="12801" width="18.85546875" customWidth="1"/>
    <col min="12802" max="12802" width="12" customWidth="1"/>
    <col min="12803" max="12803" width="12.5703125" customWidth="1"/>
    <col min="12804" max="12804" width="12.28515625" customWidth="1"/>
    <col min="12805" max="12806" width="11.140625" customWidth="1"/>
    <col min="12807" max="12807" width="11" customWidth="1"/>
    <col min="12808" max="12808" width="12.42578125" customWidth="1"/>
    <col min="12809" max="12809" width="11.7109375" customWidth="1"/>
    <col min="12810" max="12810" width="11.85546875" customWidth="1"/>
    <col min="12811" max="12811" width="19.140625" customWidth="1"/>
    <col min="13057" max="13057" width="18.85546875" customWidth="1"/>
    <col min="13058" max="13058" width="12" customWidth="1"/>
    <col min="13059" max="13059" width="12.5703125" customWidth="1"/>
    <col min="13060" max="13060" width="12.28515625" customWidth="1"/>
    <col min="13061" max="13062" width="11.140625" customWidth="1"/>
    <col min="13063" max="13063" width="11" customWidth="1"/>
    <col min="13064" max="13064" width="12.42578125" customWidth="1"/>
    <col min="13065" max="13065" width="11.7109375" customWidth="1"/>
    <col min="13066" max="13066" width="11.85546875" customWidth="1"/>
    <col min="13067" max="13067" width="19.140625" customWidth="1"/>
    <col min="13313" max="13313" width="18.85546875" customWidth="1"/>
    <col min="13314" max="13314" width="12" customWidth="1"/>
    <col min="13315" max="13315" width="12.5703125" customWidth="1"/>
    <col min="13316" max="13316" width="12.28515625" customWidth="1"/>
    <col min="13317" max="13318" width="11.140625" customWidth="1"/>
    <col min="13319" max="13319" width="11" customWidth="1"/>
    <col min="13320" max="13320" width="12.42578125" customWidth="1"/>
    <col min="13321" max="13321" width="11.7109375" customWidth="1"/>
    <col min="13322" max="13322" width="11.85546875" customWidth="1"/>
    <col min="13323" max="13323" width="19.140625" customWidth="1"/>
    <col min="13569" max="13569" width="18.85546875" customWidth="1"/>
    <col min="13570" max="13570" width="12" customWidth="1"/>
    <col min="13571" max="13571" width="12.5703125" customWidth="1"/>
    <col min="13572" max="13572" width="12.28515625" customWidth="1"/>
    <col min="13573" max="13574" width="11.140625" customWidth="1"/>
    <col min="13575" max="13575" width="11" customWidth="1"/>
    <col min="13576" max="13576" width="12.42578125" customWidth="1"/>
    <col min="13577" max="13577" width="11.7109375" customWidth="1"/>
    <col min="13578" max="13578" width="11.85546875" customWidth="1"/>
    <col min="13579" max="13579" width="19.140625" customWidth="1"/>
    <col min="13825" max="13825" width="18.85546875" customWidth="1"/>
    <col min="13826" max="13826" width="12" customWidth="1"/>
    <col min="13827" max="13827" width="12.5703125" customWidth="1"/>
    <col min="13828" max="13828" width="12.28515625" customWidth="1"/>
    <col min="13829" max="13830" width="11.140625" customWidth="1"/>
    <col min="13831" max="13831" width="11" customWidth="1"/>
    <col min="13832" max="13832" width="12.42578125" customWidth="1"/>
    <col min="13833" max="13833" width="11.7109375" customWidth="1"/>
    <col min="13834" max="13834" width="11.85546875" customWidth="1"/>
    <col min="13835" max="13835" width="19.140625" customWidth="1"/>
    <col min="14081" max="14081" width="18.85546875" customWidth="1"/>
    <col min="14082" max="14082" width="12" customWidth="1"/>
    <col min="14083" max="14083" width="12.5703125" customWidth="1"/>
    <col min="14084" max="14084" width="12.28515625" customWidth="1"/>
    <col min="14085" max="14086" width="11.140625" customWidth="1"/>
    <col min="14087" max="14087" width="11" customWidth="1"/>
    <col min="14088" max="14088" width="12.42578125" customWidth="1"/>
    <col min="14089" max="14089" width="11.7109375" customWidth="1"/>
    <col min="14090" max="14090" width="11.85546875" customWidth="1"/>
    <col min="14091" max="14091" width="19.140625" customWidth="1"/>
    <col min="14337" max="14337" width="18.85546875" customWidth="1"/>
    <col min="14338" max="14338" width="12" customWidth="1"/>
    <col min="14339" max="14339" width="12.5703125" customWidth="1"/>
    <col min="14340" max="14340" width="12.28515625" customWidth="1"/>
    <col min="14341" max="14342" width="11.140625" customWidth="1"/>
    <col min="14343" max="14343" width="11" customWidth="1"/>
    <col min="14344" max="14344" width="12.42578125" customWidth="1"/>
    <col min="14345" max="14345" width="11.7109375" customWidth="1"/>
    <col min="14346" max="14346" width="11.85546875" customWidth="1"/>
    <col min="14347" max="14347" width="19.140625" customWidth="1"/>
    <col min="14593" max="14593" width="18.85546875" customWidth="1"/>
    <col min="14594" max="14594" width="12" customWidth="1"/>
    <col min="14595" max="14595" width="12.5703125" customWidth="1"/>
    <col min="14596" max="14596" width="12.28515625" customWidth="1"/>
    <col min="14597" max="14598" width="11.140625" customWidth="1"/>
    <col min="14599" max="14599" width="11" customWidth="1"/>
    <col min="14600" max="14600" width="12.42578125" customWidth="1"/>
    <col min="14601" max="14601" width="11.7109375" customWidth="1"/>
    <col min="14602" max="14602" width="11.85546875" customWidth="1"/>
    <col min="14603" max="14603" width="19.140625" customWidth="1"/>
    <col min="14849" max="14849" width="18.85546875" customWidth="1"/>
    <col min="14850" max="14850" width="12" customWidth="1"/>
    <col min="14851" max="14851" width="12.5703125" customWidth="1"/>
    <col min="14852" max="14852" width="12.28515625" customWidth="1"/>
    <col min="14853" max="14854" width="11.140625" customWidth="1"/>
    <col min="14855" max="14855" width="11" customWidth="1"/>
    <col min="14856" max="14856" width="12.42578125" customWidth="1"/>
    <col min="14857" max="14857" width="11.7109375" customWidth="1"/>
    <col min="14858" max="14858" width="11.85546875" customWidth="1"/>
    <col min="14859" max="14859" width="19.140625" customWidth="1"/>
    <col min="15105" max="15105" width="18.85546875" customWidth="1"/>
    <col min="15106" max="15106" width="12" customWidth="1"/>
    <col min="15107" max="15107" width="12.5703125" customWidth="1"/>
    <col min="15108" max="15108" width="12.28515625" customWidth="1"/>
    <col min="15109" max="15110" width="11.140625" customWidth="1"/>
    <col min="15111" max="15111" width="11" customWidth="1"/>
    <col min="15112" max="15112" width="12.42578125" customWidth="1"/>
    <col min="15113" max="15113" width="11.7109375" customWidth="1"/>
    <col min="15114" max="15114" width="11.85546875" customWidth="1"/>
    <col min="15115" max="15115" width="19.140625" customWidth="1"/>
    <col min="15361" max="15361" width="18.85546875" customWidth="1"/>
    <col min="15362" max="15362" width="12" customWidth="1"/>
    <col min="15363" max="15363" width="12.5703125" customWidth="1"/>
    <col min="15364" max="15364" width="12.28515625" customWidth="1"/>
    <col min="15365" max="15366" width="11.140625" customWidth="1"/>
    <col min="15367" max="15367" width="11" customWidth="1"/>
    <col min="15368" max="15368" width="12.42578125" customWidth="1"/>
    <col min="15369" max="15369" width="11.7109375" customWidth="1"/>
    <col min="15370" max="15370" width="11.85546875" customWidth="1"/>
    <col min="15371" max="15371" width="19.140625" customWidth="1"/>
    <col min="15617" max="15617" width="18.85546875" customWidth="1"/>
    <col min="15618" max="15618" width="12" customWidth="1"/>
    <col min="15619" max="15619" width="12.5703125" customWidth="1"/>
    <col min="15620" max="15620" width="12.28515625" customWidth="1"/>
    <col min="15621" max="15622" width="11.140625" customWidth="1"/>
    <col min="15623" max="15623" width="11" customWidth="1"/>
    <col min="15624" max="15624" width="12.42578125" customWidth="1"/>
    <col min="15625" max="15625" width="11.7109375" customWidth="1"/>
    <col min="15626" max="15626" width="11.85546875" customWidth="1"/>
    <col min="15627" max="15627" width="19.140625" customWidth="1"/>
    <col min="15873" max="15873" width="18.85546875" customWidth="1"/>
    <col min="15874" max="15874" width="12" customWidth="1"/>
    <col min="15875" max="15875" width="12.5703125" customWidth="1"/>
    <col min="15876" max="15876" width="12.28515625" customWidth="1"/>
    <col min="15877" max="15878" width="11.140625" customWidth="1"/>
    <col min="15879" max="15879" width="11" customWidth="1"/>
    <col min="15880" max="15880" width="12.42578125" customWidth="1"/>
    <col min="15881" max="15881" width="11.7109375" customWidth="1"/>
    <col min="15882" max="15882" width="11.85546875" customWidth="1"/>
    <col min="15883" max="15883" width="19.140625" customWidth="1"/>
    <col min="16129" max="16129" width="18.85546875" customWidth="1"/>
    <col min="16130" max="16130" width="12" customWidth="1"/>
    <col min="16131" max="16131" width="12.5703125" customWidth="1"/>
    <col min="16132" max="16132" width="12.28515625" customWidth="1"/>
    <col min="16133" max="16134" width="11.140625" customWidth="1"/>
    <col min="16135" max="16135" width="11" customWidth="1"/>
    <col min="16136" max="16136" width="12.42578125" customWidth="1"/>
    <col min="16137" max="16137" width="11.7109375" customWidth="1"/>
    <col min="16138" max="16138" width="11.85546875" customWidth="1"/>
    <col min="16139" max="16139" width="19.140625" customWidth="1"/>
  </cols>
  <sheetData>
    <row r="1" spans="1:11" ht="31.5" customHeight="1">
      <c r="A1" s="1587" t="s">
        <v>1657</v>
      </c>
      <c r="B1" s="1588"/>
      <c r="C1" s="1588"/>
      <c r="D1" s="1588"/>
      <c r="E1" s="1588"/>
      <c r="F1" s="1588"/>
      <c r="G1" s="1588"/>
      <c r="H1" s="1588"/>
      <c r="I1" s="1588"/>
      <c r="J1" s="1588"/>
      <c r="K1" s="1588"/>
    </row>
    <row r="2" spans="1:11" ht="12.75" customHeight="1">
      <c r="A2" s="1589"/>
      <c r="B2" s="1589"/>
      <c r="C2" s="1589"/>
      <c r="D2" s="1589"/>
      <c r="E2" s="1589"/>
      <c r="F2" s="1589"/>
      <c r="G2" s="1589"/>
      <c r="H2" s="1589"/>
      <c r="I2" s="1589"/>
      <c r="J2" s="1589"/>
      <c r="K2" s="1589"/>
    </row>
    <row r="3" spans="1:11" ht="25.5" customHeight="1">
      <c r="A3" s="1585" t="s">
        <v>1658</v>
      </c>
      <c r="B3" s="1589"/>
      <c r="C3" s="1589"/>
      <c r="D3" s="1589"/>
      <c r="E3" s="1589"/>
      <c r="F3" s="1589"/>
      <c r="G3" s="1589"/>
      <c r="H3" s="1589"/>
      <c r="I3" s="1589"/>
      <c r="J3" s="1589"/>
      <c r="K3" s="1589"/>
    </row>
    <row r="4" spans="1:11" ht="12.75" customHeight="1">
      <c r="A4" s="1589"/>
      <c r="B4" s="1589"/>
      <c r="C4" s="1589"/>
      <c r="D4" s="1589"/>
      <c r="E4" s="1589"/>
      <c r="F4" s="1589"/>
      <c r="G4" s="1589"/>
      <c r="H4" s="1589"/>
      <c r="I4" s="1589"/>
      <c r="J4" s="1589"/>
      <c r="K4" s="1589"/>
    </row>
    <row r="5" spans="1:11" ht="24.75" customHeight="1">
      <c r="A5" s="1585" t="s">
        <v>1606</v>
      </c>
      <c r="B5" s="1589"/>
      <c r="C5" s="1589"/>
      <c r="D5" s="1589"/>
      <c r="E5" s="1589"/>
      <c r="F5" s="1589"/>
      <c r="G5" s="1589"/>
      <c r="H5" s="1589"/>
      <c r="I5" s="1589"/>
      <c r="J5" s="1589"/>
      <c r="K5" s="1589"/>
    </row>
    <row r="6" spans="1:11" ht="12.75" customHeight="1">
      <c r="A6" s="1589"/>
      <c r="B6" s="1589"/>
      <c r="C6" s="1589"/>
      <c r="D6" s="1589"/>
      <c r="E6" s="1589"/>
      <c r="F6" s="1589"/>
      <c r="G6" s="1589"/>
      <c r="H6" s="1589"/>
      <c r="I6" s="1589"/>
      <c r="J6" s="1589"/>
      <c r="K6" s="1589"/>
    </row>
    <row r="7" spans="1:11" s="30" customFormat="1" ht="12.75" customHeight="1">
      <c r="A7" s="1586" t="s">
        <v>2148</v>
      </c>
      <c r="B7" s="1586"/>
      <c r="C7" s="1586"/>
      <c r="D7" s="1586"/>
      <c r="E7" s="1586"/>
      <c r="F7" s="1586"/>
      <c r="G7" s="1586"/>
      <c r="H7" s="1586"/>
      <c r="I7" s="1586"/>
      <c r="J7" s="1586"/>
      <c r="K7" s="1586"/>
    </row>
    <row r="8" spans="1:11" ht="12.75" customHeight="1">
      <c r="A8" s="1562"/>
      <c r="B8" s="1457" t="s">
        <v>1608</v>
      </c>
      <c r="C8" s="1565" t="s">
        <v>1659</v>
      </c>
      <c r="D8" s="1566"/>
      <c r="E8" s="1566"/>
      <c r="F8" s="1566"/>
      <c r="G8" s="1566"/>
      <c r="H8" s="1566"/>
      <c r="I8" s="1566"/>
      <c r="J8" s="1567"/>
      <c r="K8" s="1568"/>
    </row>
    <row r="9" spans="1:11" ht="12.75" customHeight="1">
      <c r="A9" s="1563"/>
      <c r="B9" s="1457"/>
      <c r="C9" s="1571" t="s">
        <v>1610</v>
      </c>
      <c r="D9" s="1565" t="s">
        <v>1611</v>
      </c>
      <c r="E9" s="1566"/>
      <c r="F9" s="1566"/>
      <c r="G9" s="1566"/>
      <c r="H9" s="1567"/>
      <c r="I9" s="1573" t="s">
        <v>1612</v>
      </c>
      <c r="J9" s="1571" t="s">
        <v>1613</v>
      </c>
      <c r="K9" s="1569"/>
    </row>
    <row r="10" spans="1:11" ht="54" customHeight="1">
      <c r="A10" s="1563"/>
      <c r="B10" s="1457"/>
      <c r="C10" s="1572"/>
      <c r="D10" s="16" t="s">
        <v>1614</v>
      </c>
      <c r="E10" s="16" t="s">
        <v>1615</v>
      </c>
      <c r="F10" s="16" t="s">
        <v>1616</v>
      </c>
      <c r="G10" s="16" t="s">
        <v>1617</v>
      </c>
      <c r="H10" s="16" t="s">
        <v>1618</v>
      </c>
      <c r="I10" s="1573"/>
      <c r="J10" s="1572"/>
      <c r="K10" s="1569"/>
    </row>
    <row r="11" spans="1:11" ht="12.75" customHeight="1">
      <c r="A11" s="1563"/>
      <c r="B11" s="1574" t="s">
        <v>1619</v>
      </c>
      <c r="C11" s="1577" t="s">
        <v>1620</v>
      </c>
      <c r="D11" s="1578"/>
      <c r="E11" s="1578"/>
      <c r="F11" s="1578"/>
      <c r="G11" s="1578"/>
      <c r="H11" s="1578"/>
      <c r="I11" s="1578"/>
      <c r="J11" s="1579"/>
      <c r="K11" s="1569"/>
    </row>
    <row r="12" spans="1:11" ht="12.75" customHeight="1">
      <c r="A12" s="1563"/>
      <c r="B12" s="1575"/>
      <c r="C12" s="1580" t="s">
        <v>1621</v>
      </c>
      <c r="D12" s="1573" t="s">
        <v>1622</v>
      </c>
      <c r="E12" s="1573"/>
      <c r="F12" s="1573"/>
      <c r="G12" s="1573"/>
      <c r="H12" s="1573"/>
      <c r="I12" s="1573" t="s">
        <v>1623</v>
      </c>
      <c r="J12" s="1571" t="s">
        <v>1660</v>
      </c>
      <c r="K12" s="1569"/>
    </row>
    <row r="13" spans="1:11" ht="63" customHeight="1">
      <c r="A13" s="1564"/>
      <c r="B13" s="1576"/>
      <c r="C13" s="1581"/>
      <c r="D13" s="16" t="s">
        <v>1625</v>
      </c>
      <c r="E13" s="16" t="s">
        <v>1661</v>
      </c>
      <c r="F13" s="16" t="s">
        <v>1627</v>
      </c>
      <c r="G13" s="16" t="s">
        <v>1662</v>
      </c>
      <c r="H13" s="16" t="s">
        <v>1629</v>
      </c>
      <c r="I13" s="1573"/>
      <c r="J13" s="1572"/>
      <c r="K13" s="1570"/>
    </row>
    <row r="14" spans="1:11" s="40" customFormat="1" ht="24">
      <c r="A14" s="123" t="s">
        <v>1663</v>
      </c>
      <c r="B14" s="124">
        <v>43263424.200000003</v>
      </c>
      <c r="C14" s="37">
        <v>41467557.799999997</v>
      </c>
      <c r="D14" s="37">
        <v>27844287.5</v>
      </c>
      <c r="E14" s="37">
        <v>3049962.3</v>
      </c>
      <c r="F14" s="37">
        <v>2247047.9</v>
      </c>
      <c r="G14" s="37">
        <v>214072.3</v>
      </c>
      <c r="H14" s="37">
        <v>8112187.7999999998</v>
      </c>
      <c r="I14" s="37">
        <v>1721956.1</v>
      </c>
      <c r="J14" s="37">
        <v>73910.3</v>
      </c>
      <c r="K14" s="35" t="s">
        <v>2149</v>
      </c>
    </row>
    <row r="15" spans="1:11" ht="36">
      <c r="A15" s="125" t="s">
        <v>1664</v>
      </c>
      <c r="B15" s="126">
        <v>40039826.5</v>
      </c>
      <c r="C15" s="127">
        <v>38278162.299999997</v>
      </c>
      <c r="D15" s="127">
        <v>26132602.899999999</v>
      </c>
      <c r="E15" s="127">
        <v>2764510.1</v>
      </c>
      <c r="F15" s="127">
        <v>1244924.3999999999</v>
      </c>
      <c r="G15" s="127">
        <v>112811.8</v>
      </c>
      <c r="H15" s="127">
        <v>8023313.0999999996</v>
      </c>
      <c r="I15" s="127">
        <v>1688153.9</v>
      </c>
      <c r="J15" s="127">
        <v>73510.3</v>
      </c>
      <c r="K15" s="128" t="s">
        <v>1665</v>
      </c>
    </row>
    <row r="16" spans="1:11" ht="36">
      <c r="A16" s="129" t="s">
        <v>1634</v>
      </c>
      <c r="B16" s="126">
        <v>18342072.800000001</v>
      </c>
      <c r="C16" s="127">
        <v>18103836.300000001</v>
      </c>
      <c r="D16" s="127">
        <v>14412544.699999999</v>
      </c>
      <c r="E16" s="127">
        <v>1999937.7</v>
      </c>
      <c r="F16" s="127">
        <v>661252.6</v>
      </c>
      <c r="G16" s="127">
        <v>980</v>
      </c>
      <c r="H16" s="127">
        <v>1029121.3</v>
      </c>
      <c r="I16" s="127">
        <v>220438.3</v>
      </c>
      <c r="J16" s="127">
        <v>17798.2</v>
      </c>
      <c r="K16" s="129" t="s">
        <v>1635</v>
      </c>
    </row>
    <row r="17" spans="1:11" ht="24">
      <c r="A17" s="129" t="s">
        <v>1638</v>
      </c>
      <c r="B17" s="126">
        <v>20227032.199999999</v>
      </c>
      <c r="C17" s="127">
        <v>18751730.699999999</v>
      </c>
      <c r="D17" s="127">
        <v>10931637.9</v>
      </c>
      <c r="E17" s="127">
        <v>548721.6</v>
      </c>
      <c r="F17" s="127">
        <v>391998.9</v>
      </c>
      <c r="G17" s="127">
        <v>55539.5</v>
      </c>
      <c r="H17" s="127">
        <v>6823832.7999999998</v>
      </c>
      <c r="I17" s="127">
        <v>1422734.2</v>
      </c>
      <c r="J17" s="127">
        <v>52567.3</v>
      </c>
      <c r="K17" s="129" t="s">
        <v>1639</v>
      </c>
    </row>
    <row r="18" spans="1:11">
      <c r="A18" s="129" t="s">
        <v>1666</v>
      </c>
      <c r="B18" s="126">
        <v>1199882</v>
      </c>
      <c r="C18" s="127">
        <v>1156248.6000000001</v>
      </c>
      <c r="D18" s="127">
        <v>707713.3</v>
      </c>
      <c r="E18" s="127">
        <v>212452.9</v>
      </c>
      <c r="F18" s="127">
        <v>179554</v>
      </c>
      <c r="G18" s="127">
        <v>41539.4</v>
      </c>
      <c r="H18" s="127">
        <v>14989</v>
      </c>
      <c r="I18" s="127">
        <v>43633.4</v>
      </c>
      <c r="J18" s="130"/>
      <c r="K18" s="129" t="s">
        <v>1667</v>
      </c>
    </row>
    <row r="19" spans="1:11" ht="36">
      <c r="A19" s="129" t="s">
        <v>1668</v>
      </c>
      <c r="B19" s="126">
        <v>113997.5</v>
      </c>
      <c r="C19" s="127">
        <v>109504.7</v>
      </c>
      <c r="D19" s="127">
        <v>79235</v>
      </c>
      <c r="E19" s="127">
        <v>3397.9</v>
      </c>
      <c r="F19" s="127">
        <v>12118.9</v>
      </c>
      <c r="G19" s="127">
        <v>14752.9</v>
      </c>
      <c r="H19" s="130" t="s">
        <v>1342</v>
      </c>
      <c r="I19" s="127">
        <v>1348</v>
      </c>
      <c r="J19" s="127">
        <v>3144.8</v>
      </c>
      <c r="K19" s="129" t="s">
        <v>1669</v>
      </c>
    </row>
    <row r="20" spans="1:11">
      <c r="A20" s="129" t="s">
        <v>1670</v>
      </c>
      <c r="B20" s="126">
        <v>156842</v>
      </c>
      <c r="C20" s="148">
        <v>156842</v>
      </c>
      <c r="D20" s="127">
        <v>1472</v>
      </c>
      <c r="E20" s="130" t="s">
        <v>1342</v>
      </c>
      <c r="F20" s="130" t="s">
        <v>1342</v>
      </c>
      <c r="G20" s="130" t="s">
        <v>1342</v>
      </c>
      <c r="H20" s="127">
        <v>155370</v>
      </c>
      <c r="I20" s="130" t="s">
        <v>1342</v>
      </c>
      <c r="J20" s="130" t="s">
        <v>1342</v>
      </c>
      <c r="K20" s="147" t="s">
        <v>1671</v>
      </c>
    </row>
    <row r="21" spans="1:11" ht="24">
      <c r="A21" s="131" t="s">
        <v>1672</v>
      </c>
      <c r="B21" s="132">
        <v>3223597.7</v>
      </c>
      <c r="C21" s="133">
        <v>3189395.5</v>
      </c>
      <c r="D21" s="133">
        <v>1711684.6</v>
      </c>
      <c r="E21" s="133">
        <v>285452.2</v>
      </c>
      <c r="F21" s="133">
        <v>1002123.5</v>
      </c>
      <c r="G21" s="133">
        <v>101260.5</v>
      </c>
      <c r="H21" s="133">
        <v>88874.7</v>
      </c>
      <c r="I21" s="133">
        <v>33802.199999999997</v>
      </c>
      <c r="J21" s="133">
        <v>400</v>
      </c>
      <c r="K21" s="134" t="s">
        <v>1673</v>
      </c>
    </row>
  </sheetData>
  <mergeCells count="21">
    <mergeCell ref="A7:K7"/>
    <mergeCell ref="A8:A13"/>
    <mergeCell ref="B8:B10"/>
    <mergeCell ref="C8:J8"/>
    <mergeCell ref="K8:K13"/>
    <mergeCell ref="C9:C10"/>
    <mergeCell ref="D9:H9"/>
    <mergeCell ref="I9:I10"/>
    <mergeCell ref="J9:J10"/>
    <mergeCell ref="B11:B13"/>
    <mergeCell ref="C11:J11"/>
    <mergeCell ref="C12:C13"/>
    <mergeCell ref="D12:H12"/>
    <mergeCell ref="I12:I13"/>
    <mergeCell ref="J12:J13"/>
    <mergeCell ref="A6:K6"/>
    <mergeCell ref="A1:K1"/>
    <mergeCell ref="A2:K2"/>
    <mergeCell ref="A3:K3"/>
    <mergeCell ref="A4:K4"/>
    <mergeCell ref="A5:K5"/>
  </mergeCells>
  <printOptions horizontalCentered="1"/>
  <pageMargins left="0.78740157480314965" right="0.59" top="0.78740157480314965" bottom="0.78740157480314965" header="0.39370078740157483" footer="0.43307086614173229"/>
  <pageSetup paperSize="9" scale="90" firstPageNumber="27" orientation="landscape" useFirstPageNumber="1" r:id="rId1"/>
  <headerFooter alignWithMargins="0">
    <oddFooter>&amp;R&amp;P</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24"/>
  <sheetViews>
    <sheetView view="pageBreakPreview" topLeftCell="B1" zoomScale="90" zoomScaleSheetLayoutView="90" workbookViewId="0">
      <selection activeCell="C12" sqref="C12"/>
    </sheetView>
  </sheetViews>
  <sheetFormatPr defaultRowHeight="12.75"/>
  <cols>
    <col min="1" max="1" width="23.7109375" style="32" customWidth="1"/>
    <col min="2" max="2" width="13.85546875" customWidth="1"/>
    <col min="3" max="3" width="14.28515625" customWidth="1"/>
    <col min="4" max="4" width="12.28515625" customWidth="1"/>
    <col min="5" max="5" width="12.7109375" customWidth="1"/>
    <col min="6" max="6" width="12.140625" customWidth="1"/>
    <col min="7" max="7" width="12.42578125" customWidth="1"/>
    <col min="8" max="8" width="13.42578125" customWidth="1"/>
    <col min="9" max="9" width="13.7109375" customWidth="1"/>
    <col min="10" max="10" width="14.5703125" customWidth="1"/>
    <col min="11" max="11" width="23.7109375" customWidth="1"/>
    <col min="257" max="257" width="23.7109375" customWidth="1"/>
    <col min="258" max="258" width="13.85546875" customWidth="1"/>
    <col min="259" max="259" width="14.28515625" customWidth="1"/>
    <col min="260" max="260" width="12.28515625" customWidth="1"/>
    <col min="261" max="261" width="12.7109375" customWidth="1"/>
    <col min="262" max="262" width="12.140625" customWidth="1"/>
    <col min="263" max="263" width="12.42578125" customWidth="1"/>
    <col min="264" max="264" width="13.42578125" customWidth="1"/>
    <col min="265" max="265" width="13.7109375" customWidth="1"/>
    <col min="266" max="266" width="14.5703125" customWidth="1"/>
    <col min="267" max="267" width="23.7109375" customWidth="1"/>
    <col min="513" max="513" width="23.7109375" customWidth="1"/>
    <col min="514" max="514" width="13.85546875" customWidth="1"/>
    <col min="515" max="515" width="14.28515625" customWidth="1"/>
    <col min="516" max="516" width="12.28515625" customWidth="1"/>
    <col min="517" max="517" width="12.7109375" customWidth="1"/>
    <col min="518" max="518" width="12.140625" customWidth="1"/>
    <col min="519" max="519" width="12.42578125" customWidth="1"/>
    <col min="520" max="520" width="13.42578125" customWidth="1"/>
    <col min="521" max="521" width="13.7109375" customWidth="1"/>
    <col min="522" max="522" width="14.5703125" customWidth="1"/>
    <col min="523" max="523" width="23.7109375" customWidth="1"/>
    <col min="769" max="769" width="23.7109375" customWidth="1"/>
    <col min="770" max="770" width="13.85546875" customWidth="1"/>
    <col min="771" max="771" width="14.28515625" customWidth="1"/>
    <col min="772" max="772" width="12.28515625" customWidth="1"/>
    <col min="773" max="773" width="12.7109375" customWidth="1"/>
    <col min="774" max="774" width="12.140625" customWidth="1"/>
    <col min="775" max="775" width="12.42578125" customWidth="1"/>
    <col min="776" max="776" width="13.42578125" customWidth="1"/>
    <col min="777" max="777" width="13.7109375" customWidth="1"/>
    <col min="778" max="778" width="14.5703125" customWidth="1"/>
    <col min="779" max="779" width="23.7109375" customWidth="1"/>
    <col min="1025" max="1025" width="23.7109375" customWidth="1"/>
    <col min="1026" max="1026" width="13.85546875" customWidth="1"/>
    <col min="1027" max="1027" width="14.28515625" customWidth="1"/>
    <col min="1028" max="1028" width="12.28515625" customWidth="1"/>
    <col min="1029" max="1029" width="12.7109375" customWidth="1"/>
    <col min="1030" max="1030" width="12.140625" customWidth="1"/>
    <col min="1031" max="1031" width="12.42578125" customWidth="1"/>
    <col min="1032" max="1032" width="13.42578125" customWidth="1"/>
    <col min="1033" max="1033" width="13.7109375" customWidth="1"/>
    <col min="1034" max="1034" width="14.5703125" customWidth="1"/>
    <col min="1035" max="1035" width="23.7109375" customWidth="1"/>
    <col min="1281" max="1281" width="23.7109375" customWidth="1"/>
    <col min="1282" max="1282" width="13.85546875" customWidth="1"/>
    <col min="1283" max="1283" width="14.28515625" customWidth="1"/>
    <col min="1284" max="1284" width="12.28515625" customWidth="1"/>
    <col min="1285" max="1285" width="12.7109375" customWidth="1"/>
    <col min="1286" max="1286" width="12.140625" customWidth="1"/>
    <col min="1287" max="1287" width="12.42578125" customWidth="1"/>
    <col min="1288" max="1288" width="13.42578125" customWidth="1"/>
    <col min="1289" max="1289" width="13.7109375" customWidth="1"/>
    <col min="1290" max="1290" width="14.5703125" customWidth="1"/>
    <col min="1291" max="1291" width="23.7109375" customWidth="1"/>
    <col min="1537" max="1537" width="23.7109375" customWidth="1"/>
    <col min="1538" max="1538" width="13.85546875" customWidth="1"/>
    <col min="1539" max="1539" width="14.28515625" customWidth="1"/>
    <col min="1540" max="1540" width="12.28515625" customWidth="1"/>
    <col min="1541" max="1541" width="12.7109375" customWidth="1"/>
    <col min="1542" max="1542" width="12.140625" customWidth="1"/>
    <col min="1543" max="1543" width="12.42578125" customWidth="1"/>
    <col min="1544" max="1544" width="13.42578125" customWidth="1"/>
    <col min="1545" max="1545" width="13.7109375" customWidth="1"/>
    <col min="1546" max="1546" width="14.5703125" customWidth="1"/>
    <col min="1547" max="1547" width="23.7109375" customWidth="1"/>
    <col min="1793" max="1793" width="23.7109375" customWidth="1"/>
    <col min="1794" max="1794" width="13.85546875" customWidth="1"/>
    <col min="1795" max="1795" width="14.28515625" customWidth="1"/>
    <col min="1796" max="1796" width="12.28515625" customWidth="1"/>
    <col min="1797" max="1797" width="12.7109375" customWidth="1"/>
    <col min="1798" max="1798" width="12.140625" customWidth="1"/>
    <col min="1799" max="1799" width="12.42578125" customWidth="1"/>
    <col min="1800" max="1800" width="13.42578125" customWidth="1"/>
    <col min="1801" max="1801" width="13.7109375" customWidth="1"/>
    <col min="1802" max="1802" width="14.5703125" customWidth="1"/>
    <col min="1803" max="1803" width="23.7109375" customWidth="1"/>
    <col min="2049" max="2049" width="23.7109375" customWidth="1"/>
    <col min="2050" max="2050" width="13.85546875" customWidth="1"/>
    <col min="2051" max="2051" width="14.28515625" customWidth="1"/>
    <col min="2052" max="2052" width="12.28515625" customWidth="1"/>
    <col min="2053" max="2053" width="12.7109375" customWidth="1"/>
    <col min="2054" max="2054" width="12.140625" customWidth="1"/>
    <col min="2055" max="2055" width="12.42578125" customWidth="1"/>
    <col min="2056" max="2056" width="13.42578125" customWidth="1"/>
    <col min="2057" max="2057" width="13.7109375" customWidth="1"/>
    <col min="2058" max="2058" width="14.5703125" customWidth="1"/>
    <col min="2059" max="2059" width="23.7109375" customWidth="1"/>
    <col min="2305" max="2305" width="23.7109375" customWidth="1"/>
    <col min="2306" max="2306" width="13.85546875" customWidth="1"/>
    <col min="2307" max="2307" width="14.28515625" customWidth="1"/>
    <col min="2308" max="2308" width="12.28515625" customWidth="1"/>
    <col min="2309" max="2309" width="12.7109375" customWidth="1"/>
    <col min="2310" max="2310" width="12.140625" customWidth="1"/>
    <col min="2311" max="2311" width="12.42578125" customWidth="1"/>
    <col min="2312" max="2312" width="13.42578125" customWidth="1"/>
    <col min="2313" max="2313" width="13.7109375" customWidth="1"/>
    <col min="2314" max="2314" width="14.5703125" customWidth="1"/>
    <col min="2315" max="2315" width="23.7109375" customWidth="1"/>
    <col min="2561" max="2561" width="23.7109375" customWidth="1"/>
    <col min="2562" max="2562" width="13.85546875" customWidth="1"/>
    <col min="2563" max="2563" width="14.28515625" customWidth="1"/>
    <col min="2564" max="2564" width="12.28515625" customWidth="1"/>
    <col min="2565" max="2565" width="12.7109375" customWidth="1"/>
    <col min="2566" max="2566" width="12.140625" customWidth="1"/>
    <col min="2567" max="2567" width="12.42578125" customWidth="1"/>
    <col min="2568" max="2568" width="13.42578125" customWidth="1"/>
    <col min="2569" max="2569" width="13.7109375" customWidth="1"/>
    <col min="2570" max="2570" width="14.5703125" customWidth="1"/>
    <col min="2571" max="2571" width="23.7109375" customWidth="1"/>
    <col min="2817" max="2817" width="23.7109375" customWidth="1"/>
    <col min="2818" max="2818" width="13.85546875" customWidth="1"/>
    <col min="2819" max="2819" width="14.28515625" customWidth="1"/>
    <col min="2820" max="2820" width="12.28515625" customWidth="1"/>
    <col min="2821" max="2821" width="12.7109375" customWidth="1"/>
    <col min="2822" max="2822" width="12.140625" customWidth="1"/>
    <col min="2823" max="2823" width="12.42578125" customWidth="1"/>
    <col min="2824" max="2824" width="13.42578125" customWidth="1"/>
    <col min="2825" max="2825" width="13.7109375" customWidth="1"/>
    <col min="2826" max="2826" width="14.5703125" customWidth="1"/>
    <col min="2827" max="2827" width="23.7109375" customWidth="1"/>
    <col min="3073" max="3073" width="23.7109375" customWidth="1"/>
    <col min="3074" max="3074" width="13.85546875" customWidth="1"/>
    <col min="3075" max="3075" width="14.28515625" customWidth="1"/>
    <col min="3076" max="3076" width="12.28515625" customWidth="1"/>
    <col min="3077" max="3077" width="12.7109375" customWidth="1"/>
    <col min="3078" max="3078" width="12.140625" customWidth="1"/>
    <col min="3079" max="3079" width="12.42578125" customWidth="1"/>
    <col min="3080" max="3080" width="13.42578125" customWidth="1"/>
    <col min="3081" max="3081" width="13.7109375" customWidth="1"/>
    <col min="3082" max="3082" width="14.5703125" customWidth="1"/>
    <col min="3083" max="3083" width="23.7109375" customWidth="1"/>
    <col min="3329" max="3329" width="23.7109375" customWidth="1"/>
    <col min="3330" max="3330" width="13.85546875" customWidth="1"/>
    <col min="3331" max="3331" width="14.28515625" customWidth="1"/>
    <col min="3332" max="3332" width="12.28515625" customWidth="1"/>
    <col min="3333" max="3333" width="12.7109375" customWidth="1"/>
    <col min="3334" max="3334" width="12.140625" customWidth="1"/>
    <col min="3335" max="3335" width="12.42578125" customWidth="1"/>
    <col min="3336" max="3336" width="13.42578125" customWidth="1"/>
    <col min="3337" max="3337" width="13.7109375" customWidth="1"/>
    <col min="3338" max="3338" width="14.5703125" customWidth="1"/>
    <col min="3339" max="3339" width="23.7109375" customWidth="1"/>
    <col min="3585" max="3585" width="23.7109375" customWidth="1"/>
    <col min="3586" max="3586" width="13.85546875" customWidth="1"/>
    <col min="3587" max="3587" width="14.28515625" customWidth="1"/>
    <col min="3588" max="3588" width="12.28515625" customWidth="1"/>
    <col min="3589" max="3589" width="12.7109375" customWidth="1"/>
    <col min="3590" max="3590" width="12.140625" customWidth="1"/>
    <col min="3591" max="3591" width="12.42578125" customWidth="1"/>
    <col min="3592" max="3592" width="13.42578125" customWidth="1"/>
    <col min="3593" max="3593" width="13.7109375" customWidth="1"/>
    <col min="3594" max="3594" width="14.5703125" customWidth="1"/>
    <col min="3595" max="3595" width="23.7109375" customWidth="1"/>
    <col min="3841" max="3841" width="23.7109375" customWidth="1"/>
    <col min="3842" max="3842" width="13.85546875" customWidth="1"/>
    <col min="3843" max="3843" width="14.28515625" customWidth="1"/>
    <col min="3844" max="3844" width="12.28515625" customWidth="1"/>
    <col min="3845" max="3845" width="12.7109375" customWidth="1"/>
    <col min="3846" max="3846" width="12.140625" customWidth="1"/>
    <col min="3847" max="3847" width="12.42578125" customWidth="1"/>
    <col min="3848" max="3848" width="13.42578125" customWidth="1"/>
    <col min="3849" max="3849" width="13.7109375" customWidth="1"/>
    <col min="3850" max="3850" width="14.5703125" customWidth="1"/>
    <col min="3851" max="3851" width="23.7109375" customWidth="1"/>
    <col min="4097" max="4097" width="23.7109375" customWidth="1"/>
    <col min="4098" max="4098" width="13.85546875" customWidth="1"/>
    <col min="4099" max="4099" width="14.28515625" customWidth="1"/>
    <col min="4100" max="4100" width="12.28515625" customWidth="1"/>
    <col min="4101" max="4101" width="12.7109375" customWidth="1"/>
    <col min="4102" max="4102" width="12.140625" customWidth="1"/>
    <col min="4103" max="4103" width="12.42578125" customWidth="1"/>
    <col min="4104" max="4104" width="13.42578125" customWidth="1"/>
    <col min="4105" max="4105" width="13.7109375" customWidth="1"/>
    <col min="4106" max="4106" width="14.5703125" customWidth="1"/>
    <col min="4107" max="4107" width="23.7109375" customWidth="1"/>
    <col min="4353" max="4353" width="23.7109375" customWidth="1"/>
    <col min="4354" max="4354" width="13.85546875" customWidth="1"/>
    <col min="4355" max="4355" width="14.28515625" customWidth="1"/>
    <col min="4356" max="4356" width="12.28515625" customWidth="1"/>
    <col min="4357" max="4357" width="12.7109375" customWidth="1"/>
    <col min="4358" max="4358" width="12.140625" customWidth="1"/>
    <col min="4359" max="4359" width="12.42578125" customWidth="1"/>
    <col min="4360" max="4360" width="13.42578125" customWidth="1"/>
    <col min="4361" max="4361" width="13.7109375" customWidth="1"/>
    <col min="4362" max="4362" width="14.5703125" customWidth="1"/>
    <col min="4363" max="4363" width="23.7109375" customWidth="1"/>
    <col min="4609" max="4609" width="23.7109375" customWidth="1"/>
    <col min="4610" max="4610" width="13.85546875" customWidth="1"/>
    <col min="4611" max="4611" width="14.28515625" customWidth="1"/>
    <col min="4612" max="4612" width="12.28515625" customWidth="1"/>
    <col min="4613" max="4613" width="12.7109375" customWidth="1"/>
    <col min="4614" max="4614" width="12.140625" customWidth="1"/>
    <col min="4615" max="4615" width="12.42578125" customWidth="1"/>
    <col min="4616" max="4616" width="13.42578125" customWidth="1"/>
    <col min="4617" max="4617" width="13.7109375" customWidth="1"/>
    <col min="4618" max="4618" width="14.5703125" customWidth="1"/>
    <col min="4619" max="4619" width="23.7109375" customWidth="1"/>
    <col min="4865" max="4865" width="23.7109375" customWidth="1"/>
    <col min="4866" max="4866" width="13.85546875" customWidth="1"/>
    <col min="4867" max="4867" width="14.28515625" customWidth="1"/>
    <col min="4868" max="4868" width="12.28515625" customWidth="1"/>
    <col min="4869" max="4869" width="12.7109375" customWidth="1"/>
    <col min="4870" max="4870" width="12.140625" customWidth="1"/>
    <col min="4871" max="4871" width="12.42578125" customWidth="1"/>
    <col min="4872" max="4872" width="13.42578125" customWidth="1"/>
    <col min="4873" max="4873" width="13.7109375" customWidth="1"/>
    <col min="4874" max="4874" width="14.5703125" customWidth="1"/>
    <col min="4875" max="4875" width="23.7109375" customWidth="1"/>
    <col min="5121" max="5121" width="23.7109375" customWidth="1"/>
    <col min="5122" max="5122" width="13.85546875" customWidth="1"/>
    <col min="5123" max="5123" width="14.28515625" customWidth="1"/>
    <col min="5124" max="5124" width="12.28515625" customWidth="1"/>
    <col min="5125" max="5125" width="12.7109375" customWidth="1"/>
    <col min="5126" max="5126" width="12.140625" customWidth="1"/>
    <col min="5127" max="5127" width="12.42578125" customWidth="1"/>
    <col min="5128" max="5128" width="13.42578125" customWidth="1"/>
    <col min="5129" max="5129" width="13.7109375" customWidth="1"/>
    <col min="5130" max="5130" width="14.5703125" customWidth="1"/>
    <col min="5131" max="5131" width="23.7109375" customWidth="1"/>
    <col min="5377" max="5377" width="23.7109375" customWidth="1"/>
    <col min="5378" max="5378" width="13.85546875" customWidth="1"/>
    <col min="5379" max="5379" width="14.28515625" customWidth="1"/>
    <col min="5380" max="5380" width="12.28515625" customWidth="1"/>
    <col min="5381" max="5381" width="12.7109375" customWidth="1"/>
    <col min="5382" max="5382" width="12.140625" customWidth="1"/>
    <col min="5383" max="5383" width="12.42578125" customWidth="1"/>
    <col min="5384" max="5384" width="13.42578125" customWidth="1"/>
    <col min="5385" max="5385" width="13.7109375" customWidth="1"/>
    <col min="5386" max="5386" width="14.5703125" customWidth="1"/>
    <col min="5387" max="5387" width="23.7109375" customWidth="1"/>
    <col min="5633" max="5633" width="23.7109375" customWidth="1"/>
    <col min="5634" max="5634" width="13.85546875" customWidth="1"/>
    <col min="5635" max="5635" width="14.28515625" customWidth="1"/>
    <col min="5636" max="5636" width="12.28515625" customWidth="1"/>
    <col min="5637" max="5637" width="12.7109375" customWidth="1"/>
    <col min="5638" max="5638" width="12.140625" customWidth="1"/>
    <col min="5639" max="5639" width="12.42578125" customWidth="1"/>
    <col min="5640" max="5640" width="13.42578125" customWidth="1"/>
    <col min="5641" max="5641" width="13.7109375" customWidth="1"/>
    <col min="5642" max="5642" width="14.5703125" customWidth="1"/>
    <col min="5643" max="5643" width="23.7109375" customWidth="1"/>
    <col min="5889" max="5889" width="23.7109375" customWidth="1"/>
    <col min="5890" max="5890" width="13.85546875" customWidth="1"/>
    <col min="5891" max="5891" width="14.28515625" customWidth="1"/>
    <col min="5892" max="5892" width="12.28515625" customWidth="1"/>
    <col min="5893" max="5893" width="12.7109375" customWidth="1"/>
    <col min="5894" max="5894" width="12.140625" customWidth="1"/>
    <col min="5895" max="5895" width="12.42578125" customWidth="1"/>
    <col min="5896" max="5896" width="13.42578125" customWidth="1"/>
    <col min="5897" max="5897" width="13.7109375" customWidth="1"/>
    <col min="5898" max="5898" width="14.5703125" customWidth="1"/>
    <col min="5899" max="5899" width="23.7109375" customWidth="1"/>
    <col min="6145" max="6145" width="23.7109375" customWidth="1"/>
    <col min="6146" max="6146" width="13.85546875" customWidth="1"/>
    <col min="6147" max="6147" width="14.28515625" customWidth="1"/>
    <col min="6148" max="6148" width="12.28515625" customWidth="1"/>
    <col min="6149" max="6149" width="12.7109375" customWidth="1"/>
    <col min="6150" max="6150" width="12.140625" customWidth="1"/>
    <col min="6151" max="6151" width="12.42578125" customWidth="1"/>
    <col min="6152" max="6152" width="13.42578125" customWidth="1"/>
    <col min="6153" max="6153" width="13.7109375" customWidth="1"/>
    <col min="6154" max="6154" width="14.5703125" customWidth="1"/>
    <col min="6155" max="6155" width="23.7109375" customWidth="1"/>
    <col min="6401" max="6401" width="23.7109375" customWidth="1"/>
    <col min="6402" max="6402" width="13.85546875" customWidth="1"/>
    <col min="6403" max="6403" width="14.28515625" customWidth="1"/>
    <col min="6404" max="6404" width="12.28515625" customWidth="1"/>
    <col min="6405" max="6405" width="12.7109375" customWidth="1"/>
    <col min="6406" max="6406" width="12.140625" customWidth="1"/>
    <col min="6407" max="6407" width="12.42578125" customWidth="1"/>
    <col min="6408" max="6408" width="13.42578125" customWidth="1"/>
    <col min="6409" max="6409" width="13.7109375" customWidth="1"/>
    <col min="6410" max="6410" width="14.5703125" customWidth="1"/>
    <col min="6411" max="6411" width="23.7109375" customWidth="1"/>
    <col min="6657" max="6657" width="23.7109375" customWidth="1"/>
    <col min="6658" max="6658" width="13.85546875" customWidth="1"/>
    <col min="6659" max="6659" width="14.28515625" customWidth="1"/>
    <col min="6660" max="6660" width="12.28515625" customWidth="1"/>
    <col min="6661" max="6661" width="12.7109375" customWidth="1"/>
    <col min="6662" max="6662" width="12.140625" customWidth="1"/>
    <col min="6663" max="6663" width="12.42578125" customWidth="1"/>
    <col min="6664" max="6664" width="13.42578125" customWidth="1"/>
    <col min="6665" max="6665" width="13.7109375" customWidth="1"/>
    <col min="6666" max="6666" width="14.5703125" customWidth="1"/>
    <col min="6667" max="6667" width="23.7109375" customWidth="1"/>
    <col min="6913" max="6913" width="23.7109375" customWidth="1"/>
    <col min="6914" max="6914" width="13.85546875" customWidth="1"/>
    <col min="6915" max="6915" width="14.28515625" customWidth="1"/>
    <col min="6916" max="6916" width="12.28515625" customWidth="1"/>
    <col min="6917" max="6917" width="12.7109375" customWidth="1"/>
    <col min="6918" max="6918" width="12.140625" customWidth="1"/>
    <col min="6919" max="6919" width="12.42578125" customWidth="1"/>
    <col min="6920" max="6920" width="13.42578125" customWidth="1"/>
    <col min="6921" max="6921" width="13.7109375" customWidth="1"/>
    <col min="6922" max="6922" width="14.5703125" customWidth="1"/>
    <col min="6923" max="6923" width="23.7109375" customWidth="1"/>
    <col min="7169" max="7169" width="23.7109375" customWidth="1"/>
    <col min="7170" max="7170" width="13.85546875" customWidth="1"/>
    <col min="7171" max="7171" width="14.28515625" customWidth="1"/>
    <col min="7172" max="7172" width="12.28515625" customWidth="1"/>
    <col min="7173" max="7173" width="12.7109375" customWidth="1"/>
    <col min="7174" max="7174" width="12.140625" customWidth="1"/>
    <col min="7175" max="7175" width="12.42578125" customWidth="1"/>
    <col min="7176" max="7176" width="13.42578125" customWidth="1"/>
    <col min="7177" max="7177" width="13.7109375" customWidth="1"/>
    <col min="7178" max="7178" width="14.5703125" customWidth="1"/>
    <col min="7179" max="7179" width="23.7109375" customWidth="1"/>
    <col min="7425" max="7425" width="23.7109375" customWidth="1"/>
    <col min="7426" max="7426" width="13.85546875" customWidth="1"/>
    <col min="7427" max="7427" width="14.28515625" customWidth="1"/>
    <col min="7428" max="7428" width="12.28515625" customWidth="1"/>
    <col min="7429" max="7429" width="12.7109375" customWidth="1"/>
    <col min="7430" max="7430" width="12.140625" customWidth="1"/>
    <col min="7431" max="7431" width="12.42578125" customWidth="1"/>
    <col min="7432" max="7432" width="13.42578125" customWidth="1"/>
    <col min="7433" max="7433" width="13.7109375" customWidth="1"/>
    <col min="7434" max="7434" width="14.5703125" customWidth="1"/>
    <col min="7435" max="7435" width="23.7109375" customWidth="1"/>
    <col min="7681" max="7681" width="23.7109375" customWidth="1"/>
    <col min="7682" max="7682" width="13.85546875" customWidth="1"/>
    <col min="7683" max="7683" width="14.28515625" customWidth="1"/>
    <col min="7684" max="7684" width="12.28515625" customWidth="1"/>
    <col min="7685" max="7685" width="12.7109375" customWidth="1"/>
    <col min="7686" max="7686" width="12.140625" customWidth="1"/>
    <col min="7687" max="7687" width="12.42578125" customWidth="1"/>
    <col min="7688" max="7688" width="13.42578125" customWidth="1"/>
    <col min="7689" max="7689" width="13.7109375" customWidth="1"/>
    <col min="7690" max="7690" width="14.5703125" customWidth="1"/>
    <col min="7691" max="7691" width="23.7109375" customWidth="1"/>
    <col min="7937" max="7937" width="23.7109375" customWidth="1"/>
    <col min="7938" max="7938" width="13.85546875" customWidth="1"/>
    <col min="7939" max="7939" width="14.28515625" customWidth="1"/>
    <col min="7940" max="7940" width="12.28515625" customWidth="1"/>
    <col min="7941" max="7941" width="12.7109375" customWidth="1"/>
    <col min="7942" max="7942" width="12.140625" customWidth="1"/>
    <col min="7943" max="7943" width="12.42578125" customWidth="1"/>
    <col min="7944" max="7944" width="13.42578125" customWidth="1"/>
    <col min="7945" max="7945" width="13.7109375" customWidth="1"/>
    <col min="7946" max="7946" width="14.5703125" customWidth="1"/>
    <col min="7947" max="7947" width="23.7109375" customWidth="1"/>
    <col min="8193" max="8193" width="23.7109375" customWidth="1"/>
    <col min="8194" max="8194" width="13.85546875" customWidth="1"/>
    <col min="8195" max="8195" width="14.28515625" customWidth="1"/>
    <col min="8196" max="8196" width="12.28515625" customWidth="1"/>
    <col min="8197" max="8197" width="12.7109375" customWidth="1"/>
    <col min="8198" max="8198" width="12.140625" customWidth="1"/>
    <col min="8199" max="8199" width="12.42578125" customWidth="1"/>
    <col min="8200" max="8200" width="13.42578125" customWidth="1"/>
    <col min="8201" max="8201" width="13.7109375" customWidth="1"/>
    <col min="8202" max="8202" width="14.5703125" customWidth="1"/>
    <col min="8203" max="8203" width="23.7109375" customWidth="1"/>
    <col min="8449" max="8449" width="23.7109375" customWidth="1"/>
    <col min="8450" max="8450" width="13.85546875" customWidth="1"/>
    <col min="8451" max="8451" width="14.28515625" customWidth="1"/>
    <col min="8452" max="8452" width="12.28515625" customWidth="1"/>
    <col min="8453" max="8453" width="12.7109375" customWidth="1"/>
    <col min="8454" max="8454" width="12.140625" customWidth="1"/>
    <col min="8455" max="8455" width="12.42578125" customWidth="1"/>
    <col min="8456" max="8456" width="13.42578125" customWidth="1"/>
    <col min="8457" max="8457" width="13.7109375" customWidth="1"/>
    <col min="8458" max="8458" width="14.5703125" customWidth="1"/>
    <col min="8459" max="8459" width="23.7109375" customWidth="1"/>
    <col min="8705" max="8705" width="23.7109375" customWidth="1"/>
    <col min="8706" max="8706" width="13.85546875" customWidth="1"/>
    <col min="8707" max="8707" width="14.28515625" customWidth="1"/>
    <col min="8708" max="8708" width="12.28515625" customWidth="1"/>
    <col min="8709" max="8709" width="12.7109375" customWidth="1"/>
    <col min="8710" max="8710" width="12.140625" customWidth="1"/>
    <col min="8711" max="8711" width="12.42578125" customWidth="1"/>
    <col min="8712" max="8712" width="13.42578125" customWidth="1"/>
    <col min="8713" max="8713" width="13.7109375" customWidth="1"/>
    <col min="8714" max="8714" width="14.5703125" customWidth="1"/>
    <col min="8715" max="8715" width="23.7109375" customWidth="1"/>
    <col min="8961" max="8961" width="23.7109375" customWidth="1"/>
    <col min="8962" max="8962" width="13.85546875" customWidth="1"/>
    <col min="8963" max="8963" width="14.28515625" customWidth="1"/>
    <col min="8964" max="8964" width="12.28515625" customWidth="1"/>
    <col min="8965" max="8965" width="12.7109375" customWidth="1"/>
    <col min="8966" max="8966" width="12.140625" customWidth="1"/>
    <col min="8967" max="8967" width="12.42578125" customWidth="1"/>
    <col min="8968" max="8968" width="13.42578125" customWidth="1"/>
    <col min="8969" max="8969" width="13.7109375" customWidth="1"/>
    <col min="8970" max="8970" width="14.5703125" customWidth="1"/>
    <col min="8971" max="8971" width="23.7109375" customWidth="1"/>
    <col min="9217" max="9217" width="23.7109375" customWidth="1"/>
    <col min="9218" max="9218" width="13.85546875" customWidth="1"/>
    <col min="9219" max="9219" width="14.28515625" customWidth="1"/>
    <col min="9220" max="9220" width="12.28515625" customWidth="1"/>
    <col min="9221" max="9221" width="12.7109375" customWidth="1"/>
    <col min="9222" max="9222" width="12.140625" customWidth="1"/>
    <col min="9223" max="9223" width="12.42578125" customWidth="1"/>
    <col min="9224" max="9224" width="13.42578125" customWidth="1"/>
    <col min="9225" max="9225" width="13.7109375" customWidth="1"/>
    <col min="9226" max="9226" width="14.5703125" customWidth="1"/>
    <col min="9227" max="9227" width="23.7109375" customWidth="1"/>
    <col min="9473" max="9473" width="23.7109375" customWidth="1"/>
    <col min="9474" max="9474" width="13.85546875" customWidth="1"/>
    <col min="9475" max="9475" width="14.28515625" customWidth="1"/>
    <col min="9476" max="9476" width="12.28515625" customWidth="1"/>
    <col min="9477" max="9477" width="12.7109375" customWidth="1"/>
    <col min="9478" max="9478" width="12.140625" customWidth="1"/>
    <col min="9479" max="9479" width="12.42578125" customWidth="1"/>
    <col min="9480" max="9480" width="13.42578125" customWidth="1"/>
    <col min="9481" max="9481" width="13.7109375" customWidth="1"/>
    <col min="9482" max="9482" width="14.5703125" customWidth="1"/>
    <col min="9483" max="9483" width="23.7109375" customWidth="1"/>
    <col min="9729" max="9729" width="23.7109375" customWidth="1"/>
    <col min="9730" max="9730" width="13.85546875" customWidth="1"/>
    <col min="9731" max="9731" width="14.28515625" customWidth="1"/>
    <col min="9732" max="9732" width="12.28515625" customWidth="1"/>
    <col min="9733" max="9733" width="12.7109375" customWidth="1"/>
    <col min="9734" max="9734" width="12.140625" customWidth="1"/>
    <col min="9735" max="9735" width="12.42578125" customWidth="1"/>
    <col min="9736" max="9736" width="13.42578125" customWidth="1"/>
    <col min="9737" max="9737" width="13.7109375" customWidth="1"/>
    <col min="9738" max="9738" width="14.5703125" customWidth="1"/>
    <col min="9739" max="9739" width="23.7109375" customWidth="1"/>
    <col min="9985" max="9985" width="23.7109375" customWidth="1"/>
    <col min="9986" max="9986" width="13.85546875" customWidth="1"/>
    <col min="9987" max="9987" width="14.28515625" customWidth="1"/>
    <col min="9988" max="9988" width="12.28515625" customWidth="1"/>
    <col min="9989" max="9989" width="12.7109375" customWidth="1"/>
    <col min="9990" max="9990" width="12.140625" customWidth="1"/>
    <col min="9991" max="9991" width="12.42578125" customWidth="1"/>
    <col min="9992" max="9992" width="13.42578125" customWidth="1"/>
    <col min="9993" max="9993" width="13.7109375" customWidth="1"/>
    <col min="9994" max="9994" width="14.5703125" customWidth="1"/>
    <col min="9995" max="9995" width="23.7109375" customWidth="1"/>
    <col min="10241" max="10241" width="23.7109375" customWidth="1"/>
    <col min="10242" max="10242" width="13.85546875" customWidth="1"/>
    <col min="10243" max="10243" width="14.28515625" customWidth="1"/>
    <col min="10244" max="10244" width="12.28515625" customWidth="1"/>
    <col min="10245" max="10245" width="12.7109375" customWidth="1"/>
    <col min="10246" max="10246" width="12.140625" customWidth="1"/>
    <col min="10247" max="10247" width="12.42578125" customWidth="1"/>
    <col min="10248" max="10248" width="13.42578125" customWidth="1"/>
    <col min="10249" max="10249" width="13.7109375" customWidth="1"/>
    <col min="10250" max="10250" width="14.5703125" customWidth="1"/>
    <col min="10251" max="10251" width="23.7109375" customWidth="1"/>
    <col min="10497" max="10497" width="23.7109375" customWidth="1"/>
    <col min="10498" max="10498" width="13.85546875" customWidth="1"/>
    <col min="10499" max="10499" width="14.28515625" customWidth="1"/>
    <col min="10500" max="10500" width="12.28515625" customWidth="1"/>
    <col min="10501" max="10501" width="12.7109375" customWidth="1"/>
    <col min="10502" max="10502" width="12.140625" customWidth="1"/>
    <col min="10503" max="10503" width="12.42578125" customWidth="1"/>
    <col min="10504" max="10504" width="13.42578125" customWidth="1"/>
    <col min="10505" max="10505" width="13.7109375" customWidth="1"/>
    <col min="10506" max="10506" width="14.5703125" customWidth="1"/>
    <col min="10507" max="10507" width="23.7109375" customWidth="1"/>
    <col min="10753" max="10753" width="23.7109375" customWidth="1"/>
    <col min="10754" max="10754" width="13.85546875" customWidth="1"/>
    <col min="10755" max="10755" width="14.28515625" customWidth="1"/>
    <col min="10756" max="10756" width="12.28515625" customWidth="1"/>
    <col min="10757" max="10757" width="12.7109375" customWidth="1"/>
    <col min="10758" max="10758" width="12.140625" customWidth="1"/>
    <col min="10759" max="10759" width="12.42578125" customWidth="1"/>
    <col min="10760" max="10760" width="13.42578125" customWidth="1"/>
    <col min="10761" max="10761" width="13.7109375" customWidth="1"/>
    <col min="10762" max="10762" width="14.5703125" customWidth="1"/>
    <col min="10763" max="10763" width="23.7109375" customWidth="1"/>
    <col min="11009" max="11009" width="23.7109375" customWidth="1"/>
    <col min="11010" max="11010" width="13.85546875" customWidth="1"/>
    <col min="11011" max="11011" width="14.28515625" customWidth="1"/>
    <col min="11012" max="11012" width="12.28515625" customWidth="1"/>
    <col min="11013" max="11013" width="12.7109375" customWidth="1"/>
    <col min="11014" max="11014" width="12.140625" customWidth="1"/>
    <col min="11015" max="11015" width="12.42578125" customWidth="1"/>
    <col min="11016" max="11016" width="13.42578125" customWidth="1"/>
    <col min="11017" max="11017" width="13.7109375" customWidth="1"/>
    <col min="11018" max="11018" width="14.5703125" customWidth="1"/>
    <col min="11019" max="11019" width="23.7109375" customWidth="1"/>
    <col min="11265" max="11265" width="23.7109375" customWidth="1"/>
    <col min="11266" max="11266" width="13.85546875" customWidth="1"/>
    <col min="11267" max="11267" width="14.28515625" customWidth="1"/>
    <col min="11268" max="11268" width="12.28515625" customWidth="1"/>
    <col min="11269" max="11269" width="12.7109375" customWidth="1"/>
    <col min="11270" max="11270" width="12.140625" customWidth="1"/>
    <col min="11271" max="11271" width="12.42578125" customWidth="1"/>
    <col min="11272" max="11272" width="13.42578125" customWidth="1"/>
    <col min="11273" max="11273" width="13.7109375" customWidth="1"/>
    <col min="11274" max="11274" width="14.5703125" customWidth="1"/>
    <col min="11275" max="11275" width="23.7109375" customWidth="1"/>
    <col min="11521" max="11521" width="23.7109375" customWidth="1"/>
    <col min="11522" max="11522" width="13.85546875" customWidth="1"/>
    <col min="11523" max="11523" width="14.28515625" customWidth="1"/>
    <col min="11524" max="11524" width="12.28515625" customWidth="1"/>
    <col min="11525" max="11525" width="12.7109375" customWidth="1"/>
    <col min="11526" max="11526" width="12.140625" customWidth="1"/>
    <col min="11527" max="11527" width="12.42578125" customWidth="1"/>
    <col min="11528" max="11528" width="13.42578125" customWidth="1"/>
    <col min="11529" max="11529" width="13.7109375" customWidth="1"/>
    <col min="11530" max="11530" width="14.5703125" customWidth="1"/>
    <col min="11531" max="11531" width="23.7109375" customWidth="1"/>
    <col min="11777" max="11777" width="23.7109375" customWidth="1"/>
    <col min="11778" max="11778" width="13.85546875" customWidth="1"/>
    <col min="11779" max="11779" width="14.28515625" customWidth="1"/>
    <col min="11780" max="11780" width="12.28515625" customWidth="1"/>
    <col min="11781" max="11781" width="12.7109375" customWidth="1"/>
    <col min="11782" max="11782" width="12.140625" customWidth="1"/>
    <col min="11783" max="11783" width="12.42578125" customWidth="1"/>
    <col min="11784" max="11784" width="13.42578125" customWidth="1"/>
    <col min="11785" max="11785" width="13.7109375" customWidth="1"/>
    <col min="11786" max="11786" width="14.5703125" customWidth="1"/>
    <col min="11787" max="11787" width="23.7109375" customWidth="1"/>
    <col min="12033" max="12033" width="23.7109375" customWidth="1"/>
    <col min="12034" max="12034" width="13.85546875" customWidth="1"/>
    <col min="12035" max="12035" width="14.28515625" customWidth="1"/>
    <col min="12036" max="12036" width="12.28515625" customWidth="1"/>
    <col min="12037" max="12037" width="12.7109375" customWidth="1"/>
    <col min="12038" max="12038" width="12.140625" customWidth="1"/>
    <col min="12039" max="12039" width="12.42578125" customWidth="1"/>
    <col min="12040" max="12040" width="13.42578125" customWidth="1"/>
    <col min="12041" max="12041" width="13.7109375" customWidth="1"/>
    <col min="12042" max="12042" width="14.5703125" customWidth="1"/>
    <col min="12043" max="12043" width="23.7109375" customWidth="1"/>
    <col min="12289" max="12289" width="23.7109375" customWidth="1"/>
    <col min="12290" max="12290" width="13.85546875" customWidth="1"/>
    <col min="12291" max="12291" width="14.28515625" customWidth="1"/>
    <col min="12292" max="12292" width="12.28515625" customWidth="1"/>
    <col min="12293" max="12293" width="12.7109375" customWidth="1"/>
    <col min="12294" max="12294" width="12.140625" customWidth="1"/>
    <col min="12295" max="12295" width="12.42578125" customWidth="1"/>
    <col min="12296" max="12296" width="13.42578125" customWidth="1"/>
    <col min="12297" max="12297" width="13.7109375" customWidth="1"/>
    <col min="12298" max="12298" width="14.5703125" customWidth="1"/>
    <col min="12299" max="12299" width="23.7109375" customWidth="1"/>
    <col min="12545" max="12545" width="23.7109375" customWidth="1"/>
    <col min="12546" max="12546" width="13.85546875" customWidth="1"/>
    <col min="12547" max="12547" width="14.28515625" customWidth="1"/>
    <col min="12548" max="12548" width="12.28515625" customWidth="1"/>
    <col min="12549" max="12549" width="12.7109375" customWidth="1"/>
    <col min="12550" max="12550" width="12.140625" customWidth="1"/>
    <col min="12551" max="12551" width="12.42578125" customWidth="1"/>
    <col min="12552" max="12552" width="13.42578125" customWidth="1"/>
    <col min="12553" max="12553" width="13.7109375" customWidth="1"/>
    <col min="12554" max="12554" width="14.5703125" customWidth="1"/>
    <col min="12555" max="12555" width="23.7109375" customWidth="1"/>
    <col min="12801" max="12801" width="23.7109375" customWidth="1"/>
    <col min="12802" max="12802" width="13.85546875" customWidth="1"/>
    <col min="12803" max="12803" width="14.28515625" customWidth="1"/>
    <col min="12804" max="12804" width="12.28515625" customWidth="1"/>
    <col min="12805" max="12805" width="12.7109375" customWidth="1"/>
    <col min="12806" max="12806" width="12.140625" customWidth="1"/>
    <col min="12807" max="12807" width="12.42578125" customWidth="1"/>
    <col min="12808" max="12808" width="13.42578125" customWidth="1"/>
    <col min="12809" max="12809" width="13.7109375" customWidth="1"/>
    <col min="12810" max="12810" width="14.5703125" customWidth="1"/>
    <col min="12811" max="12811" width="23.7109375" customWidth="1"/>
    <col min="13057" max="13057" width="23.7109375" customWidth="1"/>
    <col min="13058" max="13058" width="13.85546875" customWidth="1"/>
    <col min="13059" max="13059" width="14.28515625" customWidth="1"/>
    <col min="13060" max="13060" width="12.28515625" customWidth="1"/>
    <col min="13061" max="13061" width="12.7109375" customWidth="1"/>
    <col min="13062" max="13062" width="12.140625" customWidth="1"/>
    <col min="13063" max="13063" width="12.42578125" customWidth="1"/>
    <col min="13064" max="13064" width="13.42578125" customWidth="1"/>
    <col min="13065" max="13065" width="13.7109375" customWidth="1"/>
    <col min="13066" max="13066" width="14.5703125" customWidth="1"/>
    <col min="13067" max="13067" width="23.7109375" customWidth="1"/>
    <col min="13313" max="13313" width="23.7109375" customWidth="1"/>
    <col min="13314" max="13314" width="13.85546875" customWidth="1"/>
    <col min="13315" max="13315" width="14.28515625" customWidth="1"/>
    <col min="13316" max="13316" width="12.28515625" customWidth="1"/>
    <col min="13317" max="13317" width="12.7109375" customWidth="1"/>
    <col min="13318" max="13318" width="12.140625" customWidth="1"/>
    <col min="13319" max="13319" width="12.42578125" customWidth="1"/>
    <col min="13320" max="13320" width="13.42578125" customWidth="1"/>
    <col min="13321" max="13321" width="13.7109375" customWidth="1"/>
    <col min="13322" max="13322" width="14.5703125" customWidth="1"/>
    <col min="13323" max="13323" width="23.7109375" customWidth="1"/>
    <col min="13569" max="13569" width="23.7109375" customWidth="1"/>
    <col min="13570" max="13570" width="13.85546875" customWidth="1"/>
    <col min="13571" max="13571" width="14.28515625" customWidth="1"/>
    <col min="13572" max="13572" width="12.28515625" customWidth="1"/>
    <col min="13573" max="13573" width="12.7109375" customWidth="1"/>
    <col min="13574" max="13574" width="12.140625" customWidth="1"/>
    <col min="13575" max="13575" width="12.42578125" customWidth="1"/>
    <col min="13576" max="13576" width="13.42578125" customWidth="1"/>
    <col min="13577" max="13577" width="13.7109375" customWidth="1"/>
    <col min="13578" max="13578" width="14.5703125" customWidth="1"/>
    <col min="13579" max="13579" width="23.7109375" customWidth="1"/>
    <col min="13825" max="13825" width="23.7109375" customWidth="1"/>
    <col min="13826" max="13826" width="13.85546875" customWidth="1"/>
    <col min="13827" max="13827" width="14.28515625" customWidth="1"/>
    <col min="13828" max="13828" width="12.28515625" customWidth="1"/>
    <col min="13829" max="13829" width="12.7109375" customWidth="1"/>
    <col min="13830" max="13830" width="12.140625" customWidth="1"/>
    <col min="13831" max="13831" width="12.42578125" customWidth="1"/>
    <col min="13832" max="13832" width="13.42578125" customWidth="1"/>
    <col min="13833" max="13833" width="13.7109375" customWidth="1"/>
    <col min="13834" max="13834" width="14.5703125" customWidth="1"/>
    <col min="13835" max="13835" width="23.7109375" customWidth="1"/>
    <col min="14081" max="14081" width="23.7109375" customWidth="1"/>
    <col min="14082" max="14082" width="13.85546875" customWidth="1"/>
    <col min="14083" max="14083" width="14.28515625" customWidth="1"/>
    <col min="14084" max="14084" width="12.28515625" customWidth="1"/>
    <col min="14085" max="14085" width="12.7109375" customWidth="1"/>
    <col min="14086" max="14086" width="12.140625" customWidth="1"/>
    <col min="14087" max="14087" width="12.42578125" customWidth="1"/>
    <col min="14088" max="14088" width="13.42578125" customWidth="1"/>
    <col min="14089" max="14089" width="13.7109375" customWidth="1"/>
    <col min="14090" max="14090" width="14.5703125" customWidth="1"/>
    <col min="14091" max="14091" width="23.7109375" customWidth="1"/>
    <col min="14337" max="14337" width="23.7109375" customWidth="1"/>
    <col min="14338" max="14338" width="13.85546875" customWidth="1"/>
    <col min="14339" max="14339" width="14.28515625" customWidth="1"/>
    <col min="14340" max="14340" width="12.28515625" customWidth="1"/>
    <col min="14341" max="14341" width="12.7109375" customWidth="1"/>
    <col min="14342" max="14342" width="12.140625" customWidth="1"/>
    <col min="14343" max="14343" width="12.42578125" customWidth="1"/>
    <col min="14344" max="14344" width="13.42578125" customWidth="1"/>
    <col min="14345" max="14345" width="13.7109375" customWidth="1"/>
    <col min="14346" max="14346" width="14.5703125" customWidth="1"/>
    <col min="14347" max="14347" width="23.7109375" customWidth="1"/>
    <col min="14593" max="14593" width="23.7109375" customWidth="1"/>
    <col min="14594" max="14594" width="13.85546875" customWidth="1"/>
    <col min="14595" max="14595" width="14.28515625" customWidth="1"/>
    <col min="14596" max="14596" width="12.28515625" customWidth="1"/>
    <col min="14597" max="14597" width="12.7109375" customWidth="1"/>
    <col min="14598" max="14598" width="12.140625" customWidth="1"/>
    <col min="14599" max="14599" width="12.42578125" customWidth="1"/>
    <col min="14600" max="14600" width="13.42578125" customWidth="1"/>
    <col min="14601" max="14601" width="13.7109375" customWidth="1"/>
    <col min="14602" max="14602" width="14.5703125" customWidth="1"/>
    <col min="14603" max="14603" width="23.7109375" customWidth="1"/>
    <col min="14849" max="14849" width="23.7109375" customWidth="1"/>
    <col min="14850" max="14850" width="13.85546875" customWidth="1"/>
    <col min="14851" max="14851" width="14.28515625" customWidth="1"/>
    <col min="14852" max="14852" width="12.28515625" customWidth="1"/>
    <col min="14853" max="14853" width="12.7109375" customWidth="1"/>
    <col min="14854" max="14854" width="12.140625" customWidth="1"/>
    <col min="14855" max="14855" width="12.42578125" customWidth="1"/>
    <col min="14856" max="14856" width="13.42578125" customWidth="1"/>
    <col min="14857" max="14857" width="13.7109375" customWidth="1"/>
    <col min="14858" max="14858" width="14.5703125" customWidth="1"/>
    <col min="14859" max="14859" width="23.7109375" customWidth="1"/>
    <col min="15105" max="15105" width="23.7109375" customWidth="1"/>
    <col min="15106" max="15106" width="13.85546875" customWidth="1"/>
    <col min="15107" max="15107" width="14.28515625" customWidth="1"/>
    <col min="15108" max="15108" width="12.28515625" customWidth="1"/>
    <col min="15109" max="15109" width="12.7109375" customWidth="1"/>
    <col min="15110" max="15110" width="12.140625" customWidth="1"/>
    <col min="15111" max="15111" width="12.42578125" customWidth="1"/>
    <col min="15112" max="15112" width="13.42578125" customWidth="1"/>
    <col min="15113" max="15113" width="13.7109375" customWidth="1"/>
    <col min="15114" max="15114" width="14.5703125" customWidth="1"/>
    <col min="15115" max="15115" width="23.7109375" customWidth="1"/>
    <col min="15361" max="15361" width="23.7109375" customWidth="1"/>
    <col min="15362" max="15362" width="13.85546875" customWidth="1"/>
    <col min="15363" max="15363" width="14.28515625" customWidth="1"/>
    <col min="15364" max="15364" width="12.28515625" customWidth="1"/>
    <col min="15365" max="15365" width="12.7109375" customWidth="1"/>
    <col min="15366" max="15366" width="12.140625" customWidth="1"/>
    <col min="15367" max="15367" width="12.42578125" customWidth="1"/>
    <col min="15368" max="15368" width="13.42578125" customWidth="1"/>
    <col min="15369" max="15369" width="13.7109375" customWidth="1"/>
    <col min="15370" max="15370" width="14.5703125" customWidth="1"/>
    <col min="15371" max="15371" width="23.7109375" customWidth="1"/>
    <col min="15617" max="15617" width="23.7109375" customWidth="1"/>
    <col min="15618" max="15618" width="13.85546875" customWidth="1"/>
    <col min="15619" max="15619" width="14.28515625" customWidth="1"/>
    <col min="15620" max="15620" width="12.28515625" customWidth="1"/>
    <col min="15621" max="15621" width="12.7109375" customWidth="1"/>
    <col min="15622" max="15622" width="12.140625" customWidth="1"/>
    <col min="15623" max="15623" width="12.42578125" customWidth="1"/>
    <col min="15624" max="15624" width="13.42578125" customWidth="1"/>
    <col min="15625" max="15625" width="13.7109375" customWidth="1"/>
    <col min="15626" max="15626" width="14.5703125" customWidth="1"/>
    <col min="15627" max="15627" width="23.7109375" customWidth="1"/>
    <col min="15873" max="15873" width="23.7109375" customWidth="1"/>
    <col min="15874" max="15874" width="13.85546875" customWidth="1"/>
    <col min="15875" max="15875" width="14.28515625" customWidth="1"/>
    <col min="15876" max="15876" width="12.28515625" customWidth="1"/>
    <col min="15877" max="15877" width="12.7109375" customWidth="1"/>
    <col min="15878" max="15878" width="12.140625" customWidth="1"/>
    <col min="15879" max="15879" width="12.42578125" customWidth="1"/>
    <col min="15880" max="15880" width="13.42578125" customWidth="1"/>
    <col min="15881" max="15881" width="13.7109375" customWidth="1"/>
    <col min="15882" max="15882" width="14.5703125" customWidth="1"/>
    <col min="15883" max="15883" width="23.7109375" customWidth="1"/>
    <col min="16129" max="16129" width="23.7109375" customWidth="1"/>
    <col min="16130" max="16130" width="13.85546875" customWidth="1"/>
    <col min="16131" max="16131" width="14.28515625" customWidth="1"/>
    <col min="16132" max="16132" width="12.28515625" customWidth="1"/>
    <col min="16133" max="16133" width="12.7109375" customWidth="1"/>
    <col min="16134" max="16134" width="12.140625" customWidth="1"/>
    <col min="16135" max="16135" width="12.42578125" customWidth="1"/>
    <col min="16136" max="16136" width="13.42578125" customWidth="1"/>
    <col min="16137" max="16137" width="13.7109375" customWidth="1"/>
    <col min="16138" max="16138" width="14.5703125" customWidth="1"/>
    <col min="16139" max="16139" width="23.7109375" customWidth="1"/>
  </cols>
  <sheetData>
    <row r="1" spans="1:11" ht="33.75" customHeight="1">
      <c r="A1" s="1583" t="s">
        <v>1604</v>
      </c>
      <c r="B1" s="1584"/>
      <c r="C1" s="1584"/>
      <c r="D1" s="1584"/>
      <c r="E1" s="1584"/>
      <c r="F1" s="1584"/>
      <c r="G1" s="1584"/>
      <c r="H1" s="1584"/>
      <c r="I1" s="1584"/>
      <c r="J1" s="1584"/>
      <c r="K1" s="1584"/>
    </row>
    <row r="2" spans="1:11" ht="12.75" customHeight="1">
      <c r="A2" s="1585"/>
      <c r="B2" s="1585"/>
      <c r="C2" s="1585"/>
      <c r="D2" s="1585"/>
      <c r="E2" s="1585"/>
      <c r="F2" s="1585"/>
      <c r="G2" s="1585"/>
      <c r="H2" s="1585"/>
      <c r="I2" s="1585"/>
      <c r="J2" s="1585"/>
      <c r="K2" s="1585"/>
    </row>
    <row r="3" spans="1:11" ht="26.25" customHeight="1">
      <c r="A3" s="1585" t="s">
        <v>1656</v>
      </c>
      <c r="B3" s="1585"/>
      <c r="C3" s="1585"/>
      <c r="D3" s="1585"/>
      <c r="E3" s="1585"/>
      <c r="F3" s="1585"/>
      <c r="G3" s="1585"/>
      <c r="H3" s="1585"/>
      <c r="I3" s="1585"/>
      <c r="J3" s="1585"/>
      <c r="K3" s="1585"/>
    </row>
    <row r="4" spans="1:11" ht="12.75" customHeight="1">
      <c r="A4" s="1585"/>
      <c r="B4" s="1585"/>
      <c r="C4" s="1585"/>
      <c r="D4" s="1585"/>
      <c r="E4" s="1585"/>
      <c r="F4" s="1585"/>
      <c r="G4" s="1585"/>
      <c r="H4" s="1585"/>
      <c r="I4" s="1585"/>
      <c r="J4" s="1585"/>
      <c r="K4" s="1585"/>
    </row>
    <row r="5" spans="1:11" s="30" customFormat="1" ht="12" customHeight="1">
      <c r="A5" s="114" t="s">
        <v>2146</v>
      </c>
      <c r="B5" s="1586"/>
      <c r="C5" s="1586"/>
      <c r="D5" s="1586"/>
      <c r="E5" s="1586"/>
      <c r="F5" s="1586"/>
      <c r="G5" s="1586"/>
      <c r="H5" s="1586"/>
      <c r="I5" s="1586"/>
      <c r="J5" s="1586"/>
      <c r="K5" s="114" t="s">
        <v>2147</v>
      </c>
    </row>
    <row r="6" spans="1:11" ht="12" customHeight="1">
      <c r="A6" s="1562" t="s">
        <v>1607</v>
      </c>
      <c r="B6" s="1457" t="s">
        <v>1608</v>
      </c>
      <c r="C6" s="1565" t="s">
        <v>1609</v>
      </c>
      <c r="D6" s="1566"/>
      <c r="E6" s="1566"/>
      <c r="F6" s="1566"/>
      <c r="G6" s="1566"/>
      <c r="H6" s="1566"/>
      <c r="I6" s="1566"/>
      <c r="J6" s="1567"/>
      <c r="K6" s="1568"/>
    </row>
    <row r="7" spans="1:11" ht="12" customHeight="1">
      <c r="A7" s="1563"/>
      <c r="B7" s="1457"/>
      <c r="C7" s="1571" t="s">
        <v>1610</v>
      </c>
      <c r="D7" s="1565" t="s">
        <v>1611</v>
      </c>
      <c r="E7" s="1566"/>
      <c r="F7" s="1566"/>
      <c r="G7" s="1566"/>
      <c r="H7" s="1567"/>
      <c r="I7" s="1573" t="s">
        <v>1612</v>
      </c>
      <c r="J7" s="1571" t="s">
        <v>1613</v>
      </c>
      <c r="K7" s="1569"/>
    </row>
    <row r="8" spans="1:11" ht="68.25" customHeight="1">
      <c r="A8" s="1563"/>
      <c r="B8" s="1457"/>
      <c r="C8" s="1572"/>
      <c r="D8" s="16" t="s">
        <v>1614</v>
      </c>
      <c r="E8" s="16" t="s">
        <v>1615</v>
      </c>
      <c r="F8" s="16" t="s">
        <v>1616</v>
      </c>
      <c r="G8" s="16" t="s">
        <v>1617</v>
      </c>
      <c r="H8" s="16" t="s">
        <v>1618</v>
      </c>
      <c r="I8" s="1573"/>
      <c r="J8" s="1572"/>
      <c r="K8" s="1569"/>
    </row>
    <row r="9" spans="1:11" ht="12.75" customHeight="1">
      <c r="A9" s="1563"/>
      <c r="B9" s="1574" t="s">
        <v>1619</v>
      </c>
      <c r="C9" s="1577" t="s">
        <v>1620</v>
      </c>
      <c r="D9" s="1578"/>
      <c r="E9" s="1578"/>
      <c r="F9" s="1578"/>
      <c r="G9" s="1578"/>
      <c r="H9" s="1578"/>
      <c r="I9" s="1578"/>
      <c r="J9" s="1579"/>
      <c r="K9" s="1569"/>
    </row>
    <row r="10" spans="1:11" ht="12.75" customHeight="1">
      <c r="A10" s="1563"/>
      <c r="B10" s="1575"/>
      <c r="C10" s="1580" t="s">
        <v>1621</v>
      </c>
      <c r="D10" s="1573" t="s">
        <v>1622</v>
      </c>
      <c r="E10" s="1573"/>
      <c r="F10" s="1573"/>
      <c r="G10" s="1573"/>
      <c r="H10" s="1573"/>
      <c r="I10" s="1573" t="s">
        <v>1623</v>
      </c>
      <c r="J10" s="1571" t="s">
        <v>1624</v>
      </c>
      <c r="K10" s="1569"/>
    </row>
    <row r="11" spans="1:11" ht="68.25" customHeight="1">
      <c r="A11" s="1564"/>
      <c r="B11" s="1576"/>
      <c r="C11" s="1581"/>
      <c r="D11" s="16" t="s">
        <v>1625</v>
      </c>
      <c r="E11" s="16" t="s">
        <v>1626</v>
      </c>
      <c r="F11" s="16" t="s">
        <v>1627</v>
      </c>
      <c r="G11" s="16" t="s">
        <v>1628</v>
      </c>
      <c r="H11" s="16" t="s">
        <v>1629</v>
      </c>
      <c r="I11" s="1573"/>
      <c r="J11" s="1582"/>
      <c r="K11" s="1570"/>
    </row>
    <row r="12" spans="1:11" s="121" customFormat="1" ht="12">
      <c r="A12" s="17" t="s">
        <v>1630</v>
      </c>
      <c r="B12" s="15">
        <v>114427978.7</v>
      </c>
      <c r="C12" s="15">
        <v>112960503.09999999</v>
      </c>
      <c r="D12" s="15">
        <v>52233900.200000003</v>
      </c>
      <c r="E12" s="15">
        <v>22799444</v>
      </c>
      <c r="F12" s="15">
        <v>8617206.4000000004</v>
      </c>
      <c r="G12" s="15">
        <v>9671894.4000000004</v>
      </c>
      <c r="H12" s="15">
        <v>19638058.100000001</v>
      </c>
      <c r="I12" s="15">
        <v>703796.1</v>
      </c>
      <c r="J12" s="15">
        <v>763679.5</v>
      </c>
      <c r="K12" s="18" t="s">
        <v>1631</v>
      </c>
    </row>
    <row r="13" spans="1:11" s="122" customFormat="1" ht="12">
      <c r="A13" s="19" t="s">
        <v>1632</v>
      </c>
      <c r="B13" s="20">
        <v>32010431.600000001</v>
      </c>
      <c r="C13" s="20">
        <v>31371851.899999999</v>
      </c>
      <c r="D13" s="20">
        <v>23355067.5</v>
      </c>
      <c r="E13" s="20">
        <v>3212920.2</v>
      </c>
      <c r="F13" s="20">
        <v>2491055.7000000002</v>
      </c>
      <c r="G13" s="20">
        <v>1096254.7</v>
      </c>
      <c r="H13" s="20">
        <v>1216553.8</v>
      </c>
      <c r="I13" s="20">
        <v>551479.19999999995</v>
      </c>
      <c r="J13" s="20">
        <v>87100.5</v>
      </c>
      <c r="K13" s="21" t="s">
        <v>1633</v>
      </c>
    </row>
    <row r="14" spans="1:11" s="122" customFormat="1" ht="24">
      <c r="A14" s="22" t="s">
        <v>1634</v>
      </c>
      <c r="B14" s="20">
        <v>22887778.5</v>
      </c>
      <c r="C14" s="20">
        <v>22818398.699999999</v>
      </c>
      <c r="D14" s="20">
        <v>18886979.199999999</v>
      </c>
      <c r="E14" s="20">
        <v>884273</v>
      </c>
      <c r="F14" s="20">
        <v>2105227.7000000002</v>
      </c>
      <c r="G14" s="20">
        <v>15796</v>
      </c>
      <c r="H14" s="20">
        <v>926122.8</v>
      </c>
      <c r="I14" s="20">
        <v>67385.8</v>
      </c>
      <c r="J14" s="20">
        <v>1994</v>
      </c>
      <c r="K14" s="22" t="s">
        <v>1635</v>
      </c>
    </row>
    <row r="15" spans="1:11" s="122" customFormat="1" ht="12">
      <c r="A15" s="23" t="s">
        <v>1636</v>
      </c>
      <c r="B15" s="20">
        <v>70929.899999999994</v>
      </c>
      <c r="C15" s="20">
        <v>70053</v>
      </c>
      <c r="D15" s="20">
        <v>34012</v>
      </c>
      <c r="E15" s="24" t="s">
        <v>1342</v>
      </c>
      <c r="F15" s="20">
        <v>30958</v>
      </c>
      <c r="G15" s="20">
        <v>5083</v>
      </c>
      <c r="H15" s="24" t="s">
        <v>1342</v>
      </c>
      <c r="I15" s="20">
        <v>876.9</v>
      </c>
      <c r="J15" s="24" t="s">
        <v>1342</v>
      </c>
      <c r="K15" s="23" t="s">
        <v>1637</v>
      </c>
    </row>
    <row r="16" spans="1:11" s="122" customFormat="1" ht="12">
      <c r="A16" s="22" t="s">
        <v>1638</v>
      </c>
      <c r="B16" s="20">
        <v>8288979.5999999996</v>
      </c>
      <c r="C16" s="20">
        <v>8233733.2000000002</v>
      </c>
      <c r="D16" s="20">
        <v>4189384.3</v>
      </c>
      <c r="E16" s="20">
        <v>2324887.2000000002</v>
      </c>
      <c r="F16" s="20">
        <v>385628</v>
      </c>
      <c r="G16" s="20">
        <v>1071480.7</v>
      </c>
      <c r="H16" s="20">
        <v>262353</v>
      </c>
      <c r="I16" s="20">
        <v>38332.400000000001</v>
      </c>
      <c r="J16" s="20">
        <v>16914</v>
      </c>
      <c r="K16" s="22" t="s">
        <v>1639</v>
      </c>
    </row>
    <row r="17" spans="1:11" s="122" customFormat="1" ht="36">
      <c r="A17" s="22" t="s">
        <v>1640</v>
      </c>
      <c r="B17" s="20">
        <v>833673.5</v>
      </c>
      <c r="C17" s="20">
        <v>319720</v>
      </c>
      <c r="D17" s="20">
        <v>278704</v>
      </c>
      <c r="E17" s="20">
        <v>3760</v>
      </c>
      <c r="F17" s="20">
        <v>200</v>
      </c>
      <c r="G17" s="20">
        <v>8978</v>
      </c>
      <c r="H17" s="20">
        <v>28078</v>
      </c>
      <c r="I17" s="20">
        <v>445761</v>
      </c>
      <c r="J17" s="20">
        <v>68192.5</v>
      </c>
      <c r="K17" s="22" t="s">
        <v>1641</v>
      </c>
    </row>
    <row r="18" spans="1:11" s="122" customFormat="1" ht="12">
      <c r="A18" s="23" t="s">
        <v>1642</v>
      </c>
      <c r="B18" s="20">
        <v>77895.100000000006</v>
      </c>
      <c r="C18" s="20">
        <v>27778</v>
      </c>
      <c r="D18" s="24" t="s">
        <v>1342</v>
      </c>
      <c r="E18" s="24" t="s">
        <v>1342</v>
      </c>
      <c r="F18" s="24" t="s">
        <v>1342</v>
      </c>
      <c r="G18" s="24" t="s">
        <v>1342</v>
      </c>
      <c r="H18" s="20">
        <v>27778</v>
      </c>
      <c r="I18" s="20">
        <v>28393</v>
      </c>
      <c r="J18" s="20">
        <v>21724.1</v>
      </c>
      <c r="K18" s="23" t="s">
        <v>1643</v>
      </c>
    </row>
    <row r="19" spans="1:11" s="122" customFormat="1" ht="48">
      <c r="A19" s="19" t="s">
        <v>1644</v>
      </c>
      <c r="B19" s="20">
        <v>75030993.799999997</v>
      </c>
      <c r="C19" s="20">
        <v>74211519.900000006</v>
      </c>
      <c r="D19" s="20">
        <v>23239388</v>
      </c>
      <c r="E19" s="20">
        <v>19354163.600000001</v>
      </c>
      <c r="F19" s="20">
        <v>5828730</v>
      </c>
      <c r="G19" s="20">
        <v>8122202.0999999996</v>
      </c>
      <c r="H19" s="20">
        <v>17667036.199999999</v>
      </c>
      <c r="I19" s="20">
        <v>150442.9</v>
      </c>
      <c r="J19" s="20">
        <v>669031</v>
      </c>
      <c r="K19" s="21" t="s">
        <v>1645</v>
      </c>
    </row>
    <row r="20" spans="1:11" s="122" customFormat="1" ht="36">
      <c r="A20" s="19" t="s">
        <v>1646</v>
      </c>
      <c r="B20" s="20">
        <v>4782486.5</v>
      </c>
      <c r="C20" s="20">
        <v>4782486.5</v>
      </c>
      <c r="D20" s="20">
        <v>4220818.5999999996</v>
      </c>
      <c r="E20" s="20">
        <v>56070.6</v>
      </c>
      <c r="F20" s="20">
        <v>42452</v>
      </c>
      <c r="G20" s="20">
        <v>203165.1</v>
      </c>
      <c r="H20" s="20">
        <v>259980.2</v>
      </c>
      <c r="I20" s="24" t="s">
        <v>1342</v>
      </c>
      <c r="J20" s="24" t="s">
        <v>1342</v>
      </c>
      <c r="K20" s="21" t="s">
        <v>1647</v>
      </c>
    </row>
    <row r="21" spans="1:11" s="122" customFormat="1" ht="24">
      <c r="A21" s="19" t="s">
        <v>1648</v>
      </c>
      <c r="B21" s="20">
        <v>73450.2</v>
      </c>
      <c r="C21" s="20">
        <v>73443.199999999997</v>
      </c>
      <c r="D21" s="20">
        <v>44677.3</v>
      </c>
      <c r="E21" s="20">
        <v>6235.9</v>
      </c>
      <c r="F21" s="24" t="s">
        <v>1342</v>
      </c>
      <c r="G21" s="20">
        <v>887</v>
      </c>
      <c r="H21" s="20">
        <v>21643</v>
      </c>
      <c r="I21" s="24" t="s">
        <v>1342</v>
      </c>
      <c r="J21" s="20">
        <v>7</v>
      </c>
      <c r="K21" s="44" t="s">
        <v>1649</v>
      </c>
    </row>
    <row r="22" spans="1:11" s="122" customFormat="1" ht="12">
      <c r="A22" s="22" t="s">
        <v>1650</v>
      </c>
      <c r="B22" s="20">
        <v>52261.2</v>
      </c>
      <c r="C22" s="20">
        <v>52254.2</v>
      </c>
      <c r="D22" s="20">
        <v>41235.300000000003</v>
      </c>
      <c r="E22" s="20">
        <v>6228.9</v>
      </c>
      <c r="F22" s="24" t="s">
        <v>1342</v>
      </c>
      <c r="G22" s="20">
        <v>887</v>
      </c>
      <c r="H22" s="20">
        <v>3903</v>
      </c>
      <c r="I22" s="24" t="s">
        <v>1342</v>
      </c>
      <c r="J22" s="20">
        <v>7</v>
      </c>
      <c r="K22" s="22" t="s">
        <v>1651</v>
      </c>
    </row>
    <row r="23" spans="1:11" s="122" customFormat="1" ht="12">
      <c r="A23" s="22" t="s">
        <v>1652</v>
      </c>
      <c r="B23" s="20">
        <v>21189</v>
      </c>
      <c r="C23" s="20">
        <v>21189</v>
      </c>
      <c r="D23" s="20">
        <v>3442</v>
      </c>
      <c r="E23" s="20">
        <v>7</v>
      </c>
      <c r="F23" s="24" t="s">
        <v>1342</v>
      </c>
      <c r="G23" s="24" t="s">
        <v>1342</v>
      </c>
      <c r="H23" s="20">
        <v>17740</v>
      </c>
      <c r="I23" s="24" t="s">
        <v>1342</v>
      </c>
      <c r="J23" s="24" t="s">
        <v>1342</v>
      </c>
      <c r="K23" s="22" t="s">
        <v>1653</v>
      </c>
    </row>
    <row r="24" spans="1:11" s="122" customFormat="1" ht="60">
      <c r="A24" s="25" t="s">
        <v>1654</v>
      </c>
      <c r="B24" s="26">
        <v>2530616.6</v>
      </c>
      <c r="C24" s="943">
        <v>2521201.6</v>
      </c>
      <c r="D24" s="26">
        <v>1373948.8</v>
      </c>
      <c r="E24" s="26">
        <v>170053.7</v>
      </c>
      <c r="F24" s="26">
        <v>254968.7</v>
      </c>
      <c r="G24" s="26">
        <v>249385.5</v>
      </c>
      <c r="H24" s="26">
        <v>472844.9</v>
      </c>
      <c r="I24" s="26">
        <v>1874</v>
      </c>
      <c r="J24" s="26">
        <v>7541</v>
      </c>
      <c r="K24" s="43" t="s">
        <v>2143</v>
      </c>
    </row>
  </sheetData>
  <mergeCells count="19">
    <mergeCell ref="A1:K1"/>
    <mergeCell ref="A2:K2"/>
    <mergeCell ref="A3:K3"/>
    <mergeCell ref="A4:K4"/>
    <mergeCell ref="B5:J5"/>
    <mergeCell ref="A6:A11"/>
    <mergeCell ref="B6:B8"/>
    <mergeCell ref="C6:J6"/>
    <mergeCell ref="K6:K11"/>
    <mergeCell ref="C7:C8"/>
    <mergeCell ref="D7:H7"/>
    <mergeCell ref="I7:I8"/>
    <mergeCell ref="J7:J8"/>
    <mergeCell ref="B9:B11"/>
    <mergeCell ref="C9:J9"/>
    <mergeCell ref="C10:C11"/>
    <mergeCell ref="D10:H10"/>
    <mergeCell ref="I10:I11"/>
    <mergeCell ref="J10:J11"/>
  </mergeCells>
  <printOptions horizontalCentered="1"/>
  <pageMargins left="0.59055118110236227" right="0.59055118110236227" top="0.59055118110236227" bottom="0.59055118110236227" header="0.31496062992125984" footer="0.43307086614173229"/>
  <pageSetup paperSize="9" scale="82" firstPageNumber="22" orientation="landscape" useFirstPageNumber="1" r:id="rId1"/>
  <headerFooter alignWithMargins="0">
    <oddFooter>&amp;R&amp;P</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6"/>
  <sheetViews>
    <sheetView workbookViewId="0">
      <selection activeCell="D2" sqref="D2"/>
    </sheetView>
  </sheetViews>
  <sheetFormatPr defaultRowHeight="12.75"/>
  <cols>
    <col min="1" max="1" width="12.5703125" style="1066" customWidth="1"/>
    <col min="2" max="2" width="32" customWidth="1"/>
    <col min="3" max="3" width="11" customWidth="1"/>
    <col min="5" max="5" width="80.28515625" customWidth="1"/>
  </cols>
  <sheetData>
    <row r="2" spans="1:5" ht="15">
      <c r="A2" s="1065" t="s">
        <v>3064</v>
      </c>
      <c r="B2" t="str">
        <f>VLOOKUP(A2,Agency!A1:B289,2,)</f>
        <v>Agency for International Development</v>
      </c>
      <c r="C2" s="726" t="s">
        <v>3735</v>
      </c>
      <c r="D2" s="1057" t="s">
        <v>3740</v>
      </c>
      <c r="E2" s="1058" t="s">
        <v>3742</v>
      </c>
    </row>
    <row r="3" spans="1:5" ht="15">
      <c r="A3" s="1065" t="s">
        <v>3289</v>
      </c>
      <c r="B3" t="str">
        <f>VLOOKUP(A3,Agency!A2:B290,2,)</f>
        <v>Ministry for Science and Research</v>
      </c>
      <c r="C3" s="726" t="s">
        <v>3735</v>
      </c>
      <c r="D3" s="1057" t="s">
        <v>3740</v>
      </c>
      <c r="E3" s="1058" t="s">
        <v>3742</v>
      </c>
    </row>
    <row r="4" spans="1:5" ht="15">
      <c r="A4" s="1065" t="s">
        <v>3283</v>
      </c>
      <c r="B4" t="str">
        <f>VLOOKUP(A4,Agency!A3:B291,2,)</f>
        <v>Bundesministerium für Wirtschaftliche Zusammenarbeit und Entwicklung</v>
      </c>
      <c r="C4" s="726" t="s">
        <v>3735</v>
      </c>
      <c r="D4" s="1057" t="s">
        <v>3740</v>
      </c>
      <c r="E4" s="1058" t="s">
        <v>3742</v>
      </c>
    </row>
    <row r="5" spans="1:5" ht="15">
      <c r="A5" s="1065" t="s">
        <v>3431</v>
      </c>
      <c r="B5" t="str">
        <f>VLOOKUP(A5,Agency!A4:B292,2,)</f>
        <v>Department of Defense</v>
      </c>
      <c r="C5" s="726" t="s">
        <v>3735</v>
      </c>
      <c r="D5" s="1057" t="s">
        <v>3740</v>
      </c>
      <c r="E5" s="1058" t="s">
        <v>3742</v>
      </c>
    </row>
    <row r="6" spans="1:5" ht="15">
      <c r="A6" s="1065" t="s">
        <v>3213</v>
      </c>
      <c r="B6" t="str">
        <f>VLOOKUP(A6,Agency!A5:B293,2,)</f>
        <v>European Development Fund</v>
      </c>
      <c r="C6" s="726" t="s">
        <v>3735</v>
      </c>
      <c r="D6" s="1057" t="s">
        <v>3740</v>
      </c>
      <c r="E6" s="1058" t="s">
        <v>3742</v>
      </c>
    </row>
    <row r="7" spans="1:5" ht="15">
      <c r="A7" s="1065" t="s">
        <v>3159</v>
      </c>
      <c r="B7" t="str">
        <f>VLOOKUP(A7,Agency!A6:B294,2,)</f>
        <v>Foreign Office</v>
      </c>
      <c r="C7" s="726" t="s">
        <v>3735</v>
      </c>
      <c r="D7" s="1057" t="s">
        <v>3740</v>
      </c>
      <c r="E7" s="1058" t="s">
        <v>3742</v>
      </c>
    </row>
    <row r="8" spans="1:5" ht="15">
      <c r="A8" s="1065" t="s">
        <v>3137</v>
      </c>
      <c r="B8" t="str">
        <f>VLOOKUP(A8,Agency!A7:B295,2,)</f>
        <v>Federal Ministries</v>
      </c>
      <c r="C8" s="726" t="s">
        <v>3735</v>
      </c>
      <c r="D8" s="1057" t="s">
        <v>3740</v>
      </c>
      <c r="E8" s="1058" t="s">
        <v>3742</v>
      </c>
    </row>
    <row r="9" spans="1:5" ht="15">
      <c r="A9" s="1065" t="s">
        <v>3477</v>
      </c>
      <c r="B9" t="e">
        <f>VLOOKUP(A9,Agency!A8:B296,2,)</f>
        <v>#N/A</v>
      </c>
      <c r="C9" s="726" t="s">
        <v>3737</v>
      </c>
      <c r="D9" s="1057" t="s">
        <v>3744</v>
      </c>
      <c r="E9" s="1058" t="s">
        <v>3743</v>
      </c>
    </row>
    <row r="10" spans="1:5" ht="15">
      <c r="A10" s="1065" t="s">
        <v>3194</v>
      </c>
      <c r="B10" t="str">
        <f>VLOOKUP(A10,Agency!A9:B297,2,)</f>
        <v>Department of Health and Human Services</v>
      </c>
      <c r="C10" s="726" t="s">
        <v>3735</v>
      </c>
      <c r="D10" s="1057" t="s">
        <v>3740</v>
      </c>
      <c r="E10" s="1058" t="s">
        <v>3742</v>
      </c>
    </row>
    <row r="11" spans="1:5" ht="15">
      <c r="A11" s="1065" t="s">
        <v>3217</v>
      </c>
      <c r="B11" t="e">
        <f>VLOOKUP(A11,Agency!A10:B298,2,)</f>
        <v>#N/A</v>
      </c>
      <c r="C11" s="726" t="s">
        <v>3737</v>
      </c>
      <c r="D11" s="1057" t="s">
        <v>3744</v>
      </c>
      <c r="E11" s="1058" t="s">
        <v>3743</v>
      </c>
    </row>
    <row r="12" spans="1:5" ht="15">
      <c r="A12" s="1065" t="s">
        <v>3188</v>
      </c>
      <c r="B12" t="str">
        <f>VLOOKUP(A12,Agency!A11:B299,2,)</f>
        <v>Japanese International Co-operation Agency</v>
      </c>
      <c r="C12" s="726" t="s">
        <v>3735</v>
      </c>
      <c r="D12" s="1057" t="s">
        <v>3740</v>
      </c>
      <c r="E12" s="1058" t="s">
        <v>3742</v>
      </c>
    </row>
    <row r="13" spans="1:5" ht="15">
      <c r="A13" s="1065" t="s">
        <v>3103</v>
      </c>
      <c r="B13" t="str">
        <f>VLOOKUP(A13,Agency!A12:B300,2,)</f>
        <v>Korea International Cooperation Agency</v>
      </c>
      <c r="C13" s="726" t="s">
        <v>3735</v>
      </c>
      <c r="D13" s="1057" t="s">
        <v>3740</v>
      </c>
      <c r="E13" s="1058" t="s">
        <v>3742</v>
      </c>
    </row>
    <row r="14" spans="1:5" ht="15">
      <c r="A14" s="1065" t="s">
        <v>3131</v>
      </c>
      <c r="B14" t="str">
        <f>VLOOKUP(A14,Agency!A13:B301,2,)</f>
        <v>Khalifa Bin Zayed Al Nahyan Foundation</v>
      </c>
      <c r="C14" s="726" t="s">
        <v>3735</v>
      </c>
      <c r="D14" s="1057" t="s">
        <v>3740</v>
      </c>
      <c r="E14" s="1058" t="s">
        <v>3742</v>
      </c>
    </row>
    <row r="15" spans="1:5" ht="15">
      <c r="A15" s="1065" t="s">
        <v>3326</v>
      </c>
      <c r="B15" t="e">
        <f>VLOOKUP(A15,Agency!A14:B302,2,)</f>
        <v>#N/A</v>
      </c>
      <c r="C15" s="726" t="s">
        <v>3737</v>
      </c>
      <c r="D15" s="1057" t="s">
        <v>3744</v>
      </c>
      <c r="E15" s="1058" t="s">
        <v>3743</v>
      </c>
    </row>
    <row r="16" spans="1:5" ht="15">
      <c r="A16" s="1065" t="s">
        <v>3146</v>
      </c>
      <c r="B16" t="str">
        <f>VLOOKUP(A16,Agency!A15:B303,2,)</f>
        <v>Ministry of Foreign Affairs</v>
      </c>
      <c r="C16" s="726" t="s">
        <v>3735</v>
      </c>
      <c r="D16" s="1057" t="s">
        <v>3740</v>
      </c>
      <c r="E16" s="1058" t="s">
        <v>3742</v>
      </c>
    </row>
    <row r="17" spans="1:5" ht="15">
      <c r="A17" s="1065" t="s">
        <v>3309</v>
      </c>
      <c r="B17" t="str">
        <f>VLOOKUP(A17,Agency!A16:B304,2,)</f>
        <v>Ministry of Health &amp; Social Solidarity</v>
      </c>
      <c r="C17" s="726" t="s">
        <v>3735</v>
      </c>
      <c r="D17" s="1057" t="s">
        <v>3740</v>
      </c>
      <c r="E17" s="1058" t="s">
        <v>3742</v>
      </c>
    </row>
    <row r="18" spans="1:5" ht="15">
      <c r="A18" s="1065" t="s">
        <v>3223</v>
      </c>
      <c r="B18" t="str">
        <f>VLOOKUP(A18,Agency!A17:B305,2,)</f>
        <v>Miscellaneous</v>
      </c>
      <c r="C18" s="726" t="s">
        <v>3735</v>
      </c>
      <c r="D18" s="1057" t="s">
        <v>3740</v>
      </c>
      <c r="E18" s="1058" t="s">
        <v>3742</v>
      </c>
    </row>
    <row r="19" spans="1:5" ht="15">
      <c r="A19" s="1065" t="s">
        <v>3033</v>
      </c>
      <c r="B19" t="str">
        <f>VLOOKUP(A19,Agency!A18:B306,2,)</f>
        <v>Ministry of Foreign Affairs</v>
      </c>
      <c r="C19" s="726" t="s">
        <v>3735</v>
      </c>
      <c r="D19" s="1057" t="s">
        <v>3740</v>
      </c>
      <c r="E19" s="1058" t="s">
        <v>3742</v>
      </c>
    </row>
    <row r="20" spans="1:5" ht="15">
      <c r="A20" s="1065" t="s">
        <v>3081</v>
      </c>
      <c r="B20" t="str">
        <f>VLOOKUP(A20,Agency!A19:B307,2,)</f>
        <v>Other</v>
      </c>
      <c r="C20" s="726" t="s">
        <v>3735</v>
      </c>
      <c r="D20" s="1057" t="s">
        <v>3740</v>
      </c>
      <c r="E20" s="1058" t="s">
        <v>3742</v>
      </c>
    </row>
    <row r="21" spans="1:5" ht="15">
      <c r="A21" s="1065" t="s">
        <v>3109</v>
      </c>
      <c r="B21" t="str">
        <f>VLOOKUP(A21,Agency!A20:B308,2,)</f>
        <v>Trade and Development Agency</v>
      </c>
      <c r="C21" s="726" t="s">
        <v>3735</v>
      </c>
      <c r="D21" s="1057" t="s">
        <v>3740</v>
      </c>
      <c r="E21" s="1058" t="s">
        <v>3742</v>
      </c>
    </row>
    <row r="22" spans="1:5" ht="15">
      <c r="A22" s="1065" t="s">
        <v>3629</v>
      </c>
      <c r="B22" t="e">
        <f>VLOOKUP(A22,Agency!A21:B309,2,)</f>
        <v>#N/A</v>
      </c>
      <c r="C22" s="726" t="s">
        <v>3737</v>
      </c>
      <c r="D22" s="1057" t="s">
        <v>3744</v>
      </c>
      <c r="E22" s="1058" t="s">
        <v>3743</v>
      </c>
    </row>
    <row r="23" spans="1:5" ht="15">
      <c r="A23" s="1065" t="s">
        <v>3576</v>
      </c>
      <c r="B23" t="e">
        <f>VLOOKUP(A23,Agency!A22:B310,2,)</f>
        <v>#N/A</v>
      </c>
      <c r="C23" s="726" t="s">
        <v>3737</v>
      </c>
      <c r="D23" s="1057" t="s">
        <v>3744</v>
      </c>
      <c r="E23" s="1058" t="s">
        <v>3743</v>
      </c>
    </row>
    <row r="24" spans="1:5" ht="15">
      <c r="A24" s="1065" t="s">
        <v>3165</v>
      </c>
      <c r="B24" t="e">
        <f>VLOOKUP(A24,Agency!A23:B311,2,)</f>
        <v>#N/A</v>
      </c>
      <c r="C24" s="726" t="s">
        <v>3737</v>
      </c>
      <c r="D24" s="1057" t="s">
        <v>3744</v>
      </c>
      <c r="E24" s="1058" t="s">
        <v>3743</v>
      </c>
    </row>
    <row r="25" spans="1:5" ht="15">
      <c r="A25" s="1065" t="s">
        <v>3046</v>
      </c>
      <c r="B25" t="e">
        <f>VLOOKUP(A25,Agency!A24:B312,2,)</f>
        <v>#N/A</v>
      </c>
      <c r="C25" s="726" t="s">
        <v>3737</v>
      </c>
      <c r="D25" s="1057" t="s">
        <v>3744</v>
      </c>
      <c r="E25" s="1058" t="s">
        <v>3743</v>
      </c>
    </row>
    <row r="26" spans="1:5" ht="15">
      <c r="A26" s="1061" t="s">
        <v>3488</v>
      </c>
      <c r="B26" s="1061" t="s">
        <v>4213</v>
      </c>
      <c r="C26" s="726" t="s">
        <v>3735</v>
      </c>
      <c r="D26" s="1057" t="s">
        <v>3740</v>
      </c>
    </row>
  </sheetData>
  <sortState ref="A1:A26">
    <sortCondition ref="A1:A26"/>
  </sortState>
  <pageMargins left="0.7" right="0.7" top="0.75" bottom="0.75" header="0.3" footer="0.3"/>
  <pageSetup paperSize="9" orientation="portrait" horizontalDpi="300" verticalDpi="0" copies="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21"/>
  <sheetViews>
    <sheetView workbookViewId="0">
      <selection activeCell="E24" sqref="E24"/>
    </sheetView>
  </sheetViews>
  <sheetFormatPr defaultRowHeight="29.25" customHeight="1"/>
  <cols>
    <col min="1" max="1" width="38.7109375" style="45" customWidth="1"/>
    <col min="2" max="2" width="17.7109375" style="45" customWidth="1"/>
    <col min="3" max="3" width="18.7109375" style="45" customWidth="1"/>
    <col min="4" max="4" width="20.140625" style="45" customWidth="1"/>
    <col min="5" max="5" width="38.5703125" style="45" customWidth="1"/>
    <col min="6" max="6" width="9.42578125" style="45" customWidth="1"/>
    <col min="7" max="7" width="10" style="45" customWidth="1"/>
    <col min="8" max="8" width="9.140625" style="45"/>
    <col min="9" max="9" width="10.28515625" style="45" customWidth="1"/>
    <col min="10" max="10" width="27.28515625" style="45" customWidth="1"/>
    <col min="11" max="256" width="9.140625" style="45"/>
    <col min="257" max="257" width="38.7109375" style="45" customWidth="1"/>
    <col min="258" max="258" width="17.7109375" style="45" customWidth="1"/>
    <col min="259" max="259" width="18.7109375" style="45" customWidth="1"/>
    <col min="260" max="260" width="20.140625" style="45" customWidth="1"/>
    <col min="261" max="261" width="38.5703125" style="45" customWidth="1"/>
    <col min="262" max="262" width="9.42578125" style="45" customWidth="1"/>
    <col min="263" max="263" width="10" style="45" customWidth="1"/>
    <col min="264" max="264" width="9.140625" style="45"/>
    <col min="265" max="265" width="10.28515625" style="45" customWidth="1"/>
    <col min="266" max="266" width="27.28515625" style="45" customWidth="1"/>
    <col min="267" max="512" width="9.140625" style="45"/>
    <col min="513" max="513" width="38.7109375" style="45" customWidth="1"/>
    <col min="514" max="514" width="17.7109375" style="45" customWidth="1"/>
    <col min="515" max="515" width="18.7109375" style="45" customWidth="1"/>
    <col min="516" max="516" width="20.140625" style="45" customWidth="1"/>
    <col min="517" max="517" width="38.5703125" style="45" customWidth="1"/>
    <col min="518" max="518" width="9.42578125" style="45" customWidth="1"/>
    <col min="519" max="519" width="10" style="45" customWidth="1"/>
    <col min="520" max="520" width="9.140625" style="45"/>
    <col min="521" max="521" width="10.28515625" style="45" customWidth="1"/>
    <col min="522" max="522" width="27.28515625" style="45" customWidth="1"/>
    <col min="523" max="768" width="9.140625" style="45"/>
    <col min="769" max="769" width="38.7109375" style="45" customWidth="1"/>
    <col min="770" max="770" width="17.7109375" style="45" customWidth="1"/>
    <col min="771" max="771" width="18.7109375" style="45" customWidth="1"/>
    <col min="772" max="772" width="20.140625" style="45" customWidth="1"/>
    <col min="773" max="773" width="38.5703125" style="45" customWidth="1"/>
    <col min="774" max="774" width="9.42578125" style="45" customWidth="1"/>
    <col min="775" max="775" width="10" style="45" customWidth="1"/>
    <col min="776" max="776" width="9.140625" style="45"/>
    <col min="777" max="777" width="10.28515625" style="45" customWidth="1"/>
    <col min="778" max="778" width="27.28515625" style="45" customWidth="1"/>
    <col min="779" max="1024" width="9.140625" style="45"/>
    <col min="1025" max="1025" width="38.7109375" style="45" customWidth="1"/>
    <col min="1026" max="1026" width="17.7109375" style="45" customWidth="1"/>
    <col min="1027" max="1027" width="18.7109375" style="45" customWidth="1"/>
    <col min="1028" max="1028" width="20.140625" style="45" customWidth="1"/>
    <col min="1029" max="1029" width="38.5703125" style="45" customWidth="1"/>
    <col min="1030" max="1030" width="9.42578125" style="45" customWidth="1"/>
    <col min="1031" max="1031" width="10" style="45" customWidth="1"/>
    <col min="1032" max="1032" width="9.140625" style="45"/>
    <col min="1033" max="1033" width="10.28515625" style="45" customWidth="1"/>
    <col min="1034" max="1034" width="27.28515625" style="45" customWidth="1"/>
    <col min="1035" max="1280" width="9.140625" style="45"/>
    <col min="1281" max="1281" width="38.7109375" style="45" customWidth="1"/>
    <col min="1282" max="1282" width="17.7109375" style="45" customWidth="1"/>
    <col min="1283" max="1283" width="18.7109375" style="45" customWidth="1"/>
    <col min="1284" max="1284" width="20.140625" style="45" customWidth="1"/>
    <col min="1285" max="1285" width="38.5703125" style="45" customWidth="1"/>
    <col min="1286" max="1286" width="9.42578125" style="45" customWidth="1"/>
    <col min="1287" max="1287" width="10" style="45" customWidth="1"/>
    <col min="1288" max="1288" width="9.140625" style="45"/>
    <col min="1289" max="1289" width="10.28515625" style="45" customWidth="1"/>
    <col min="1290" max="1290" width="27.28515625" style="45" customWidth="1"/>
    <col min="1291" max="1536" width="9.140625" style="45"/>
    <col min="1537" max="1537" width="38.7109375" style="45" customWidth="1"/>
    <col min="1538" max="1538" width="17.7109375" style="45" customWidth="1"/>
    <col min="1539" max="1539" width="18.7109375" style="45" customWidth="1"/>
    <col min="1540" max="1540" width="20.140625" style="45" customWidth="1"/>
    <col min="1541" max="1541" width="38.5703125" style="45" customWidth="1"/>
    <col min="1542" max="1542" width="9.42578125" style="45" customWidth="1"/>
    <col min="1543" max="1543" width="10" style="45" customWidth="1"/>
    <col min="1544" max="1544" width="9.140625" style="45"/>
    <col min="1545" max="1545" width="10.28515625" style="45" customWidth="1"/>
    <col min="1546" max="1546" width="27.28515625" style="45" customWidth="1"/>
    <col min="1547" max="1792" width="9.140625" style="45"/>
    <col min="1793" max="1793" width="38.7109375" style="45" customWidth="1"/>
    <col min="1794" max="1794" width="17.7109375" style="45" customWidth="1"/>
    <col min="1795" max="1795" width="18.7109375" style="45" customWidth="1"/>
    <col min="1796" max="1796" width="20.140625" style="45" customWidth="1"/>
    <col min="1797" max="1797" width="38.5703125" style="45" customWidth="1"/>
    <col min="1798" max="1798" width="9.42578125" style="45" customWidth="1"/>
    <col min="1799" max="1799" width="10" style="45" customWidth="1"/>
    <col min="1800" max="1800" width="9.140625" style="45"/>
    <col min="1801" max="1801" width="10.28515625" style="45" customWidth="1"/>
    <col min="1802" max="1802" width="27.28515625" style="45" customWidth="1"/>
    <col min="1803" max="2048" width="9.140625" style="45"/>
    <col min="2049" max="2049" width="38.7109375" style="45" customWidth="1"/>
    <col min="2050" max="2050" width="17.7109375" style="45" customWidth="1"/>
    <col min="2051" max="2051" width="18.7109375" style="45" customWidth="1"/>
    <col min="2052" max="2052" width="20.140625" style="45" customWidth="1"/>
    <col min="2053" max="2053" width="38.5703125" style="45" customWidth="1"/>
    <col min="2054" max="2054" width="9.42578125" style="45" customWidth="1"/>
    <col min="2055" max="2055" width="10" style="45" customWidth="1"/>
    <col min="2056" max="2056" width="9.140625" style="45"/>
    <col min="2057" max="2057" width="10.28515625" style="45" customWidth="1"/>
    <col min="2058" max="2058" width="27.28515625" style="45" customWidth="1"/>
    <col min="2059" max="2304" width="9.140625" style="45"/>
    <col min="2305" max="2305" width="38.7109375" style="45" customWidth="1"/>
    <col min="2306" max="2306" width="17.7109375" style="45" customWidth="1"/>
    <col min="2307" max="2307" width="18.7109375" style="45" customWidth="1"/>
    <col min="2308" max="2308" width="20.140625" style="45" customWidth="1"/>
    <col min="2309" max="2309" width="38.5703125" style="45" customWidth="1"/>
    <col min="2310" max="2310" width="9.42578125" style="45" customWidth="1"/>
    <col min="2311" max="2311" width="10" style="45" customWidth="1"/>
    <col min="2312" max="2312" width="9.140625" style="45"/>
    <col min="2313" max="2313" width="10.28515625" style="45" customWidth="1"/>
    <col min="2314" max="2314" width="27.28515625" style="45" customWidth="1"/>
    <col min="2315" max="2560" width="9.140625" style="45"/>
    <col min="2561" max="2561" width="38.7109375" style="45" customWidth="1"/>
    <col min="2562" max="2562" width="17.7109375" style="45" customWidth="1"/>
    <col min="2563" max="2563" width="18.7109375" style="45" customWidth="1"/>
    <col min="2564" max="2564" width="20.140625" style="45" customWidth="1"/>
    <col min="2565" max="2565" width="38.5703125" style="45" customWidth="1"/>
    <col min="2566" max="2566" width="9.42578125" style="45" customWidth="1"/>
    <col min="2567" max="2567" width="10" style="45" customWidth="1"/>
    <col min="2568" max="2568" width="9.140625" style="45"/>
    <col min="2569" max="2569" width="10.28515625" style="45" customWidth="1"/>
    <col min="2570" max="2570" width="27.28515625" style="45" customWidth="1"/>
    <col min="2571" max="2816" width="9.140625" style="45"/>
    <col min="2817" max="2817" width="38.7109375" style="45" customWidth="1"/>
    <col min="2818" max="2818" width="17.7109375" style="45" customWidth="1"/>
    <col min="2819" max="2819" width="18.7109375" style="45" customWidth="1"/>
    <col min="2820" max="2820" width="20.140625" style="45" customWidth="1"/>
    <col min="2821" max="2821" width="38.5703125" style="45" customWidth="1"/>
    <col min="2822" max="2822" width="9.42578125" style="45" customWidth="1"/>
    <col min="2823" max="2823" width="10" style="45" customWidth="1"/>
    <col min="2824" max="2824" width="9.140625" style="45"/>
    <col min="2825" max="2825" width="10.28515625" style="45" customWidth="1"/>
    <col min="2826" max="2826" width="27.28515625" style="45" customWidth="1"/>
    <col min="2827" max="3072" width="9.140625" style="45"/>
    <col min="3073" max="3073" width="38.7109375" style="45" customWidth="1"/>
    <col min="3074" max="3074" width="17.7109375" style="45" customWidth="1"/>
    <col min="3075" max="3075" width="18.7109375" style="45" customWidth="1"/>
    <col min="3076" max="3076" width="20.140625" style="45" customWidth="1"/>
    <col min="3077" max="3077" width="38.5703125" style="45" customWidth="1"/>
    <col min="3078" max="3078" width="9.42578125" style="45" customWidth="1"/>
    <col min="3079" max="3079" width="10" style="45" customWidth="1"/>
    <col min="3080" max="3080" width="9.140625" style="45"/>
    <col min="3081" max="3081" width="10.28515625" style="45" customWidth="1"/>
    <col min="3082" max="3082" width="27.28515625" style="45" customWidth="1"/>
    <col min="3083" max="3328" width="9.140625" style="45"/>
    <col min="3329" max="3329" width="38.7109375" style="45" customWidth="1"/>
    <col min="3330" max="3330" width="17.7109375" style="45" customWidth="1"/>
    <col min="3331" max="3331" width="18.7109375" style="45" customWidth="1"/>
    <col min="3332" max="3332" width="20.140625" style="45" customWidth="1"/>
    <col min="3333" max="3333" width="38.5703125" style="45" customWidth="1"/>
    <col min="3334" max="3334" width="9.42578125" style="45" customWidth="1"/>
    <col min="3335" max="3335" width="10" style="45" customWidth="1"/>
    <col min="3336" max="3336" width="9.140625" style="45"/>
    <col min="3337" max="3337" width="10.28515625" style="45" customWidth="1"/>
    <col min="3338" max="3338" width="27.28515625" style="45" customWidth="1"/>
    <col min="3339" max="3584" width="9.140625" style="45"/>
    <col min="3585" max="3585" width="38.7109375" style="45" customWidth="1"/>
    <col min="3586" max="3586" width="17.7109375" style="45" customWidth="1"/>
    <col min="3587" max="3587" width="18.7109375" style="45" customWidth="1"/>
    <col min="3588" max="3588" width="20.140625" style="45" customWidth="1"/>
    <col min="3589" max="3589" width="38.5703125" style="45" customWidth="1"/>
    <col min="3590" max="3590" width="9.42578125" style="45" customWidth="1"/>
    <col min="3591" max="3591" width="10" style="45" customWidth="1"/>
    <col min="3592" max="3592" width="9.140625" style="45"/>
    <col min="3593" max="3593" width="10.28515625" style="45" customWidth="1"/>
    <col min="3594" max="3594" width="27.28515625" style="45" customWidth="1"/>
    <col min="3595" max="3840" width="9.140625" style="45"/>
    <col min="3841" max="3841" width="38.7109375" style="45" customWidth="1"/>
    <col min="3842" max="3842" width="17.7109375" style="45" customWidth="1"/>
    <col min="3843" max="3843" width="18.7109375" style="45" customWidth="1"/>
    <col min="3844" max="3844" width="20.140625" style="45" customWidth="1"/>
    <col min="3845" max="3845" width="38.5703125" style="45" customWidth="1"/>
    <col min="3846" max="3846" width="9.42578125" style="45" customWidth="1"/>
    <col min="3847" max="3847" width="10" style="45" customWidth="1"/>
    <col min="3848" max="3848" width="9.140625" style="45"/>
    <col min="3849" max="3849" width="10.28515625" style="45" customWidth="1"/>
    <col min="3850" max="3850" width="27.28515625" style="45" customWidth="1"/>
    <col min="3851" max="4096" width="9.140625" style="45"/>
    <col min="4097" max="4097" width="38.7109375" style="45" customWidth="1"/>
    <col min="4098" max="4098" width="17.7109375" style="45" customWidth="1"/>
    <col min="4099" max="4099" width="18.7109375" style="45" customWidth="1"/>
    <col min="4100" max="4100" width="20.140625" style="45" customWidth="1"/>
    <col min="4101" max="4101" width="38.5703125" style="45" customWidth="1"/>
    <col min="4102" max="4102" width="9.42578125" style="45" customWidth="1"/>
    <col min="4103" max="4103" width="10" style="45" customWidth="1"/>
    <col min="4104" max="4104" width="9.140625" style="45"/>
    <col min="4105" max="4105" width="10.28515625" style="45" customWidth="1"/>
    <col min="4106" max="4106" width="27.28515625" style="45" customWidth="1"/>
    <col min="4107" max="4352" width="9.140625" style="45"/>
    <col min="4353" max="4353" width="38.7109375" style="45" customWidth="1"/>
    <col min="4354" max="4354" width="17.7109375" style="45" customWidth="1"/>
    <col min="4355" max="4355" width="18.7109375" style="45" customWidth="1"/>
    <col min="4356" max="4356" width="20.140625" style="45" customWidth="1"/>
    <col min="4357" max="4357" width="38.5703125" style="45" customWidth="1"/>
    <col min="4358" max="4358" width="9.42578125" style="45" customWidth="1"/>
    <col min="4359" max="4359" width="10" style="45" customWidth="1"/>
    <col min="4360" max="4360" width="9.140625" style="45"/>
    <col min="4361" max="4361" width="10.28515625" style="45" customWidth="1"/>
    <col min="4362" max="4362" width="27.28515625" style="45" customWidth="1"/>
    <col min="4363" max="4608" width="9.140625" style="45"/>
    <col min="4609" max="4609" width="38.7109375" style="45" customWidth="1"/>
    <col min="4610" max="4610" width="17.7109375" style="45" customWidth="1"/>
    <col min="4611" max="4611" width="18.7109375" style="45" customWidth="1"/>
    <col min="4612" max="4612" width="20.140625" style="45" customWidth="1"/>
    <col min="4613" max="4613" width="38.5703125" style="45" customWidth="1"/>
    <col min="4614" max="4614" width="9.42578125" style="45" customWidth="1"/>
    <col min="4615" max="4615" width="10" style="45" customWidth="1"/>
    <col min="4616" max="4616" width="9.140625" style="45"/>
    <col min="4617" max="4617" width="10.28515625" style="45" customWidth="1"/>
    <col min="4618" max="4618" width="27.28515625" style="45" customWidth="1"/>
    <col min="4619" max="4864" width="9.140625" style="45"/>
    <col min="4865" max="4865" width="38.7109375" style="45" customWidth="1"/>
    <col min="4866" max="4866" width="17.7109375" style="45" customWidth="1"/>
    <col min="4867" max="4867" width="18.7109375" style="45" customWidth="1"/>
    <col min="4868" max="4868" width="20.140625" style="45" customWidth="1"/>
    <col min="4869" max="4869" width="38.5703125" style="45" customWidth="1"/>
    <col min="4870" max="4870" width="9.42578125" style="45" customWidth="1"/>
    <col min="4871" max="4871" width="10" style="45" customWidth="1"/>
    <col min="4872" max="4872" width="9.140625" style="45"/>
    <col min="4873" max="4873" width="10.28515625" style="45" customWidth="1"/>
    <col min="4874" max="4874" width="27.28515625" style="45" customWidth="1"/>
    <col min="4875" max="5120" width="9.140625" style="45"/>
    <col min="5121" max="5121" width="38.7109375" style="45" customWidth="1"/>
    <col min="5122" max="5122" width="17.7109375" style="45" customWidth="1"/>
    <col min="5123" max="5123" width="18.7109375" style="45" customWidth="1"/>
    <col min="5124" max="5124" width="20.140625" style="45" customWidth="1"/>
    <col min="5125" max="5125" width="38.5703125" style="45" customWidth="1"/>
    <col min="5126" max="5126" width="9.42578125" style="45" customWidth="1"/>
    <col min="5127" max="5127" width="10" style="45" customWidth="1"/>
    <col min="5128" max="5128" width="9.140625" style="45"/>
    <col min="5129" max="5129" width="10.28515625" style="45" customWidth="1"/>
    <col min="5130" max="5130" width="27.28515625" style="45" customWidth="1"/>
    <col min="5131" max="5376" width="9.140625" style="45"/>
    <col min="5377" max="5377" width="38.7109375" style="45" customWidth="1"/>
    <col min="5378" max="5378" width="17.7109375" style="45" customWidth="1"/>
    <col min="5379" max="5379" width="18.7109375" style="45" customWidth="1"/>
    <col min="5380" max="5380" width="20.140625" style="45" customWidth="1"/>
    <col min="5381" max="5381" width="38.5703125" style="45" customWidth="1"/>
    <col min="5382" max="5382" width="9.42578125" style="45" customWidth="1"/>
    <col min="5383" max="5383" width="10" style="45" customWidth="1"/>
    <col min="5384" max="5384" width="9.140625" style="45"/>
    <col min="5385" max="5385" width="10.28515625" style="45" customWidth="1"/>
    <col min="5386" max="5386" width="27.28515625" style="45" customWidth="1"/>
    <col min="5387" max="5632" width="9.140625" style="45"/>
    <col min="5633" max="5633" width="38.7109375" style="45" customWidth="1"/>
    <col min="5634" max="5634" width="17.7109375" style="45" customWidth="1"/>
    <col min="5635" max="5635" width="18.7109375" style="45" customWidth="1"/>
    <col min="5636" max="5636" width="20.140625" style="45" customWidth="1"/>
    <col min="5637" max="5637" width="38.5703125" style="45" customWidth="1"/>
    <col min="5638" max="5638" width="9.42578125" style="45" customWidth="1"/>
    <col min="5639" max="5639" width="10" style="45" customWidth="1"/>
    <col min="5640" max="5640" width="9.140625" style="45"/>
    <col min="5641" max="5641" width="10.28515625" style="45" customWidth="1"/>
    <col min="5642" max="5642" width="27.28515625" style="45" customWidth="1"/>
    <col min="5643" max="5888" width="9.140625" style="45"/>
    <col min="5889" max="5889" width="38.7109375" style="45" customWidth="1"/>
    <col min="5890" max="5890" width="17.7109375" style="45" customWidth="1"/>
    <col min="5891" max="5891" width="18.7109375" style="45" customWidth="1"/>
    <col min="5892" max="5892" width="20.140625" style="45" customWidth="1"/>
    <col min="5893" max="5893" width="38.5703125" style="45" customWidth="1"/>
    <col min="5894" max="5894" width="9.42578125" style="45" customWidth="1"/>
    <col min="5895" max="5895" width="10" style="45" customWidth="1"/>
    <col min="5896" max="5896" width="9.140625" style="45"/>
    <col min="5897" max="5897" width="10.28515625" style="45" customWidth="1"/>
    <col min="5898" max="5898" width="27.28515625" style="45" customWidth="1"/>
    <col min="5899" max="6144" width="9.140625" style="45"/>
    <col min="6145" max="6145" width="38.7109375" style="45" customWidth="1"/>
    <col min="6146" max="6146" width="17.7109375" style="45" customWidth="1"/>
    <col min="6147" max="6147" width="18.7109375" style="45" customWidth="1"/>
    <col min="6148" max="6148" width="20.140625" style="45" customWidth="1"/>
    <col min="6149" max="6149" width="38.5703125" style="45" customWidth="1"/>
    <col min="6150" max="6150" width="9.42578125" style="45" customWidth="1"/>
    <col min="6151" max="6151" width="10" style="45" customWidth="1"/>
    <col min="6152" max="6152" width="9.140625" style="45"/>
    <col min="6153" max="6153" width="10.28515625" style="45" customWidth="1"/>
    <col min="6154" max="6154" width="27.28515625" style="45" customWidth="1"/>
    <col min="6155" max="6400" width="9.140625" style="45"/>
    <col min="6401" max="6401" width="38.7109375" style="45" customWidth="1"/>
    <col min="6402" max="6402" width="17.7109375" style="45" customWidth="1"/>
    <col min="6403" max="6403" width="18.7109375" style="45" customWidth="1"/>
    <col min="6404" max="6404" width="20.140625" style="45" customWidth="1"/>
    <col min="6405" max="6405" width="38.5703125" style="45" customWidth="1"/>
    <col min="6406" max="6406" width="9.42578125" style="45" customWidth="1"/>
    <col min="6407" max="6407" width="10" style="45" customWidth="1"/>
    <col min="6408" max="6408" width="9.140625" style="45"/>
    <col min="6409" max="6409" width="10.28515625" style="45" customWidth="1"/>
    <col min="6410" max="6410" width="27.28515625" style="45" customWidth="1"/>
    <col min="6411" max="6656" width="9.140625" style="45"/>
    <col min="6657" max="6657" width="38.7109375" style="45" customWidth="1"/>
    <col min="6658" max="6658" width="17.7109375" style="45" customWidth="1"/>
    <col min="6659" max="6659" width="18.7109375" style="45" customWidth="1"/>
    <col min="6660" max="6660" width="20.140625" style="45" customWidth="1"/>
    <col min="6661" max="6661" width="38.5703125" style="45" customWidth="1"/>
    <col min="6662" max="6662" width="9.42578125" style="45" customWidth="1"/>
    <col min="6663" max="6663" width="10" style="45" customWidth="1"/>
    <col min="6664" max="6664" width="9.140625" style="45"/>
    <col min="6665" max="6665" width="10.28515625" style="45" customWidth="1"/>
    <col min="6666" max="6666" width="27.28515625" style="45" customWidth="1"/>
    <col min="6667" max="6912" width="9.140625" style="45"/>
    <col min="6913" max="6913" width="38.7109375" style="45" customWidth="1"/>
    <col min="6914" max="6914" width="17.7109375" style="45" customWidth="1"/>
    <col min="6915" max="6915" width="18.7109375" style="45" customWidth="1"/>
    <col min="6916" max="6916" width="20.140625" style="45" customWidth="1"/>
    <col min="6917" max="6917" width="38.5703125" style="45" customWidth="1"/>
    <col min="6918" max="6918" width="9.42578125" style="45" customWidth="1"/>
    <col min="6919" max="6919" width="10" style="45" customWidth="1"/>
    <col min="6920" max="6920" width="9.140625" style="45"/>
    <col min="6921" max="6921" width="10.28515625" style="45" customWidth="1"/>
    <col min="6922" max="6922" width="27.28515625" style="45" customWidth="1"/>
    <col min="6923" max="7168" width="9.140625" style="45"/>
    <col min="7169" max="7169" width="38.7109375" style="45" customWidth="1"/>
    <col min="7170" max="7170" width="17.7109375" style="45" customWidth="1"/>
    <col min="7171" max="7171" width="18.7109375" style="45" customWidth="1"/>
    <col min="7172" max="7172" width="20.140625" style="45" customWidth="1"/>
    <col min="7173" max="7173" width="38.5703125" style="45" customWidth="1"/>
    <col min="7174" max="7174" width="9.42578125" style="45" customWidth="1"/>
    <col min="7175" max="7175" width="10" style="45" customWidth="1"/>
    <col min="7176" max="7176" width="9.140625" style="45"/>
    <col min="7177" max="7177" width="10.28515625" style="45" customWidth="1"/>
    <col min="7178" max="7178" width="27.28515625" style="45" customWidth="1"/>
    <col min="7179" max="7424" width="9.140625" style="45"/>
    <col min="7425" max="7425" width="38.7109375" style="45" customWidth="1"/>
    <col min="7426" max="7426" width="17.7109375" style="45" customWidth="1"/>
    <col min="7427" max="7427" width="18.7109375" style="45" customWidth="1"/>
    <col min="7428" max="7428" width="20.140625" style="45" customWidth="1"/>
    <col min="7429" max="7429" width="38.5703125" style="45" customWidth="1"/>
    <col min="7430" max="7430" width="9.42578125" style="45" customWidth="1"/>
    <col min="7431" max="7431" width="10" style="45" customWidth="1"/>
    <col min="7432" max="7432" width="9.140625" style="45"/>
    <col min="7433" max="7433" width="10.28515625" style="45" customWidth="1"/>
    <col min="7434" max="7434" width="27.28515625" style="45" customWidth="1"/>
    <col min="7435" max="7680" width="9.140625" style="45"/>
    <col min="7681" max="7681" width="38.7109375" style="45" customWidth="1"/>
    <col min="7682" max="7682" width="17.7109375" style="45" customWidth="1"/>
    <col min="7683" max="7683" width="18.7109375" style="45" customWidth="1"/>
    <col min="7684" max="7684" width="20.140625" style="45" customWidth="1"/>
    <col min="7685" max="7685" width="38.5703125" style="45" customWidth="1"/>
    <col min="7686" max="7686" width="9.42578125" style="45" customWidth="1"/>
    <col min="7687" max="7687" width="10" style="45" customWidth="1"/>
    <col min="7688" max="7688" width="9.140625" style="45"/>
    <col min="7689" max="7689" width="10.28515625" style="45" customWidth="1"/>
    <col min="7690" max="7690" width="27.28515625" style="45" customWidth="1"/>
    <col min="7691" max="7936" width="9.140625" style="45"/>
    <col min="7937" max="7937" width="38.7109375" style="45" customWidth="1"/>
    <col min="7938" max="7938" width="17.7109375" style="45" customWidth="1"/>
    <col min="7939" max="7939" width="18.7109375" style="45" customWidth="1"/>
    <col min="7940" max="7940" width="20.140625" style="45" customWidth="1"/>
    <col min="7941" max="7941" width="38.5703125" style="45" customWidth="1"/>
    <col min="7942" max="7942" width="9.42578125" style="45" customWidth="1"/>
    <col min="7943" max="7943" width="10" style="45" customWidth="1"/>
    <col min="7944" max="7944" width="9.140625" style="45"/>
    <col min="7945" max="7945" width="10.28515625" style="45" customWidth="1"/>
    <col min="7946" max="7946" width="27.28515625" style="45" customWidth="1"/>
    <col min="7947" max="8192" width="9.140625" style="45"/>
    <col min="8193" max="8193" width="38.7109375" style="45" customWidth="1"/>
    <col min="8194" max="8194" width="17.7109375" style="45" customWidth="1"/>
    <col min="8195" max="8195" width="18.7109375" style="45" customWidth="1"/>
    <col min="8196" max="8196" width="20.140625" style="45" customWidth="1"/>
    <col min="8197" max="8197" width="38.5703125" style="45" customWidth="1"/>
    <col min="8198" max="8198" width="9.42578125" style="45" customWidth="1"/>
    <col min="8199" max="8199" width="10" style="45" customWidth="1"/>
    <col min="8200" max="8200" width="9.140625" style="45"/>
    <col min="8201" max="8201" width="10.28515625" style="45" customWidth="1"/>
    <col min="8202" max="8202" width="27.28515625" style="45" customWidth="1"/>
    <col min="8203" max="8448" width="9.140625" style="45"/>
    <col min="8449" max="8449" width="38.7109375" style="45" customWidth="1"/>
    <col min="8450" max="8450" width="17.7109375" style="45" customWidth="1"/>
    <col min="8451" max="8451" width="18.7109375" style="45" customWidth="1"/>
    <col min="8452" max="8452" width="20.140625" style="45" customWidth="1"/>
    <col min="8453" max="8453" width="38.5703125" style="45" customWidth="1"/>
    <col min="8454" max="8454" width="9.42578125" style="45" customWidth="1"/>
    <col min="8455" max="8455" width="10" style="45" customWidth="1"/>
    <col min="8456" max="8456" width="9.140625" style="45"/>
    <col min="8457" max="8457" width="10.28515625" style="45" customWidth="1"/>
    <col min="8458" max="8458" width="27.28515625" style="45" customWidth="1"/>
    <col min="8459" max="8704" width="9.140625" style="45"/>
    <col min="8705" max="8705" width="38.7109375" style="45" customWidth="1"/>
    <col min="8706" max="8706" width="17.7109375" style="45" customWidth="1"/>
    <col min="8707" max="8707" width="18.7109375" style="45" customWidth="1"/>
    <col min="8708" max="8708" width="20.140625" style="45" customWidth="1"/>
    <col min="8709" max="8709" width="38.5703125" style="45" customWidth="1"/>
    <col min="8710" max="8710" width="9.42578125" style="45" customWidth="1"/>
    <col min="8711" max="8711" width="10" style="45" customWidth="1"/>
    <col min="8712" max="8712" width="9.140625" style="45"/>
    <col min="8713" max="8713" width="10.28515625" style="45" customWidth="1"/>
    <col min="8714" max="8714" width="27.28515625" style="45" customWidth="1"/>
    <col min="8715" max="8960" width="9.140625" style="45"/>
    <col min="8961" max="8961" width="38.7109375" style="45" customWidth="1"/>
    <col min="8962" max="8962" width="17.7109375" style="45" customWidth="1"/>
    <col min="8963" max="8963" width="18.7109375" style="45" customWidth="1"/>
    <col min="8964" max="8964" width="20.140625" style="45" customWidth="1"/>
    <col min="8965" max="8965" width="38.5703125" style="45" customWidth="1"/>
    <col min="8966" max="8966" width="9.42578125" style="45" customWidth="1"/>
    <col min="8967" max="8967" width="10" style="45" customWidth="1"/>
    <col min="8968" max="8968" width="9.140625" style="45"/>
    <col min="8969" max="8969" width="10.28515625" style="45" customWidth="1"/>
    <col min="8970" max="8970" width="27.28515625" style="45" customWidth="1"/>
    <col min="8971" max="9216" width="9.140625" style="45"/>
    <col min="9217" max="9217" width="38.7109375" style="45" customWidth="1"/>
    <col min="9218" max="9218" width="17.7109375" style="45" customWidth="1"/>
    <col min="9219" max="9219" width="18.7109375" style="45" customWidth="1"/>
    <col min="9220" max="9220" width="20.140625" style="45" customWidth="1"/>
    <col min="9221" max="9221" width="38.5703125" style="45" customWidth="1"/>
    <col min="9222" max="9222" width="9.42578125" style="45" customWidth="1"/>
    <col min="9223" max="9223" width="10" style="45" customWidth="1"/>
    <col min="9224" max="9224" width="9.140625" style="45"/>
    <col min="9225" max="9225" width="10.28515625" style="45" customWidth="1"/>
    <col min="9226" max="9226" width="27.28515625" style="45" customWidth="1"/>
    <col min="9227" max="9472" width="9.140625" style="45"/>
    <col min="9473" max="9473" width="38.7109375" style="45" customWidth="1"/>
    <col min="9474" max="9474" width="17.7109375" style="45" customWidth="1"/>
    <col min="9475" max="9475" width="18.7109375" style="45" customWidth="1"/>
    <col min="9476" max="9476" width="20.140625" style="45" customWidth="1"/>
    <col min="9477" max="9477" width="38.5703125" style="45" customWidth="1"/>
    <col min="9478" max="9478" width="9.42578125" style="45" customWidth="1"/>
    <col min="9479" max="9479" width="10" style="45" customWidth="1"/>
    <col min="9480" max="9480" width="9.140625" style="45"/>
    <col min="9481" max="9481" width="10.28515625" style="45" customWidth="1"/>
    <col min="9482" max="9482" width="27.28515625" style="45" customWidth="1"/>
    <col min="9483" max="9728" width="9.140625" style="45"/>
    <col min="9729" max="9729" width="38.7109375" style="45" customWidth="1"/>
    <col min="9730" max="9730" width="17.7109375" style="45" customWidth="1"/>
    <col min="9731" max="9731" width="18.7109375" style="45" customWidth="1"/>
    <col min="9732" max="9732" width="20.140625" style="45" customWidth="1"/>
    <col min="9733" max="9733" width="38.5703125" style="45" customWidth="1"/>
    <col min="9734" max="9734" width="9.42578125" style="45" customWidth="1"/>
    <col min="9735" max="9735" width="10" style="45" customWidth="1"/>
    <col min="9736" max="9736" width="9.140625" style="45"/>
    <col min="9737" max="9737" width="10.28515625" style="45" customWidth="1"/>
    <col min="9738" max="9738" width="27.28515625" style="45" customWidth="1"/>
    <col min="9739" max="9984" width="9.140625" style="45"/>
    <col min="9985" max="9985" width="38.7109375" style="45" customWidth="1"/>
    <col min="9986" max="9986" width="17.7109375" style="45" customWidth="1"/>
    <col min="9987" max="9987" width="18.7109375" style="45" customWidth="1"/>
    <col min="9988" max="9988" width="20.140625" style="45" customWidth="1"/>
    <col min="9989" max="9989" width="38.5703125" style="45" customWidth="1"/>
    <col min="9990" max="9990" width="9.42578125" style="45" customWidth="1"/>
    <col min="9991" max="9991" width="10" style="45" customWidth="1"/>
    <col min="9992" max="9992" width="9.140625" style="45"/>
    <col min="9993" max="9993" width="10.28515625" style="45" customWidth="1"/>
    <col min="9994" max="9994" width="27.28515625" style="45" customWidth="1"/>
    <col min="9995" max="10240" width="9.140625" style="45"/>
    <col min="10241" max="10241" width="38.7109375" style="45" customWidth="1"/>
    <col min="10242" max="10242" width="17.7109375" style="45" customWidth="1"/>
    <col min="10243" max="10243" width="18.7109375" style="45" customWidth="1"/>
    <col min="10244" max="10244" width="20.140625" style="45" customWidth="1"/>
    <col min="10245" max="10245" width="38.5703125" style="45" customWidth="1"/>
    <col min="10246" max="10246" width="9.42578125" style="45" customWidth="1"/>
    <col min="10247" max="10247" width="10" style="45" customWidth="1"/>
    <col min="10248" max="10248" width="9.140625" style="45"/>
    <col min="10249" max="10249" width="10.28515625" style="45" customWidth="1"/>
    <col min="10250" max="10250" width="27.28515625" style="45" customWidth="1"/>
    <col min="10251" max="10496" width="9.140625" style="45"/>
    <col min="10497" max="10497" width="38.7109375" style="45" customWidth="1"/>
    <col min="10498" max="10498" width="17.7109375" style="45" customWidth="1"/>
    <col min="10499" max="10499" width="18.7109375" style="45" customWidth="1"/>
    <col min="10500" max="10500" width="20.140625" style="45" customWidth="1"/>
    <col min="10501" max="10501" width="38.5703125" style="45" customWidth="1"/>
    <col min="10502" max="10502" width="9.42578125" style="45" customWidth="1"/>
    <col min="10503" max="10503" width="10" style="45" customWidth="1"/>
    <col min="10504" max="10504" width="9.140625" style="45"/>
    <col min="10505" max="10505" width="10.28515625" style="45" customWidth="1"/>
    <col min="10506" max="10506" width="27.28515625" style="45" customWidth="1"/>
    <col min="10507" max="10752" width="9.140625" style="45"/>
    <col min="10753" max="10753" width="38.7109375" style="45" customWidth="1"/>
    <col min="10754" max="10754" width="17.7109375" style="45" customWidth="1"/>
    <col min="10755" max="10755" width="18.7109375" style="45" customWidth="1"/>
    <col min="10756" max="10756" width="20.140625" style="45" customWidth="1"/>
    <col min="10757" max="10757" width="38.5703125" style="45" customWidth="1"/>
    <col min="10758" max="10758" width="9.42578125" style="45" customWidth="1"/>
    <col min="10759" max="10759" width="10" style="45" customWidth="1"/>
    <col min="10760" max="10760" width="9.140625" style="45"/>
    <col min="10761" max="10761" width="10.28515625" style="45" customWidth="1"/>
    <col min="10762" max="10762" width="27.28515625" style="45" customWidth="1"/>
    <col min="10763" max="11008" width="9.140625" style="45"/>
    <col min="11009" max="11009" width="38.7109375" style="45" customWidth="1"/>
    <col min="11010" max="11010" width="17.7109375" style="45" customWidth="1"/>
    <col min="11011" max="11011" width="18.7109375" style="45" customWidth="1"/>
    <col min="11012" max="11012" width="20.140625" style="45" customWidth="1"/>
    <col min="11013" max="11013" width="38.5703125" style="45" customWidth="1"/>
    <col min="11014" max="11014" width="9.42578125" style="45" customWidth="1"/>
    <col min="11015" max="11015" width="10" style="45" customWidth="1"/>
    <col min="11016" max="11016" width="9.140625" style="45"/>
    <col min="11017" max="11017" width="10.28515625" style="45" customWidth="1"/>
    <col min="11018" max="11018" width="27.28515625" style="45" customWidth="1"/>
    <col min="11019" max="11264" width="9.140625" style="45"/>
    <col min="11265" max="11265" width="38.7109375" style="45" customWidth="1"/>
    <col min="11266" max="11266" width="17.7109375" style="45" customWidth="1"/>
    <col min="11267" max="11267" width="18.7109375" style="45" customWidth="1"/>
    <col min="11268" max="11268" width="20.140625" style="45" customWidth="1"/>
    <col min="11269" max="11269" width="38.5703125" style="45" customWidth="1"/>
    <col min="11270" max="11270" width="9.42578125" style="45" customWidth="1"/>
    <col min="11271" max="11271" width="10" style="45" customWidth="1"/>
    <col min="11272" max="11272" width="9.140625" style="45"/>
    <col min="11273" max="11273" width="10.28515625" style="45" customWidth="1"/>
    <col min="11274" max="11274" width="27.28515625" style="45" customWidth="1"/>
    <col min="11275" max="11520" width="9.140625" style="45"/>
    <col min="11521" max="11521" width="38.7109375" style="45" customWidth="1"/>
    <col min="11522" max="11522" width="17.7109375" style="45" customWidth="1"/>
    <col min="11523" max="11523" width="18.7109375" style="45" customWidth="1"/>
    <col min="11524" max="11524" width="20.140625" style="45" customWidth="1"/>
    <col min="11525" max="11525" width="38.5703125" style="45" customWidth="1"/>
    <col min="11526" max="11526" width="9.42578125" style="45" customWidth="1"/>
    <col min="11527" max="11527" width="10" style="45" customWidth="1"/>
    <col min="11528" max="11528" width="9.140625" style="45"/>
    <col min="11529" max="11529" width="10.28515625" style="45" customWidth="1"/>
    <col min="11530" max="11530" width="27.28515625" style="45" customWidth="1"/>
    <col min="11531" max="11776" width="9.140625" style="45"/>
    <col min="11777" max="11777" width="38.7109375" style="45" customWidth="1"/>
    <col min="11778" max="11778" width="17.7109375" style="45" customWidth="1"/>
    <col min="11779" max="11779" width="18.7109375" style="45" customWidth="1"/>
    <col min="11780" max="11780" width="20.140625" style="45" customWidth="1"/>
    <col min="11781" max="11781" width="38.5703125" style="45" customWidth="1"/>
    <col min="11782" max="11782" width="9.42578125" style="45" customWidth="1"/>
    <col min="11783" max="11783" width="10" style="45" customWidth="1"/>
    <col min="11784" max="11784" width="9.140625" style="45"/>
    <col min="11785" max="11785" width="10.28515625" style="45" customWidth="1"/>
    <col min="11786" max="11786" width="27.28515625" style="45" customWidth="1"/>
    <col min="11787" max="12032" width="9.140625" style="45"/>
    <col min="12033" max="12033" width="38.7109375" style="45" customWidth="1"/>
    <col min="12034" max="12034" width="17.7109375" style="45" customWidth="1"/>
    <col min="12035" max="12035" width="18.7109375" style="45" customWidth="1"/>
    <col min="12036" max="12036" width="20.140625" style="45" customWidth="1"/>
    <col min="12037" max="12037" width="38.5703125" style="45" customWidth="1"/>
    <col min="12038" max="12038" width="9.42578125" style="45" customWidth="1"/>
    <col min="12039" max="12039" width="10" style="45" customWidth="1"/>
    <col min="12040" max="12040" width="9.140625" style="45"/>
    <col min="12041" max="12041" width="10.28515625" style="45" customWidth="1"/>
    <col min="12042" max="12042" width="27.28515625" style="45" customWidth="1"/>
    <col min="12043" max="12288" width="9.140625" style="45"/>
    <col min="12289" max="12289" width="38.7109375" style="45" customWidth="1"/>
    <col min="12290" max="12290" width="17.7109375" style="45" customWidth="1"/>
    <col min="12291" max="12291" width="18.7109375" style="45" customWidth="1"/>
    <col min="12292" max="12292" width="20.140625" style="45" customWidth="1"/>
    <col min="12293" max="12293" width="38.5703125" style="45" customWidth="1"/>
    <col min="12294" max="12294" width="9.42578125" style="45" customWidth="1"/>
    <col min="12295" max="12295" width="10" style="45" customWidth="1"/>
    <col min="12296" max="12296" width="9.140625" style="45"/>
    <col min="12297" max="12297" width="10.28515625" style="45" customWidth="1"/>
    <col min="12298" max="12298" width="27.28515625" style="45" customWidth="1"/>
    <col min="12299" max="12544" width="9.140625" style="45"/>
    <col min="12545" max="12545" width="38.7109375" style="45" customWidth="1"/>
    <col min="12546" max="12546" width="17.7109375" style="45" customWidth="1"/>
    <col min="12547" max="12547" width="18.7109375" style="45" customWidth="1"/>
    <col min="12548" max="12548" width="20.140625" style="45" customWidth="1"/>
    <col min="12549" max="12549" width="38.5703125" style="45" customWidth="1"/>
    <col min="12550" max="12550" width="9.42578125" style="45" customWidth="1"/>
    <col min="12551" max="12551" width="10" style="45" customWidth="1"/>
    <col min="12552" max="12552" width="9.140625" style="45"/>
    <col min="12553" max="12553" width="10.28515625" style="45" customWidth="1"/>
    <col min="12554" max="12554" width="27.28515625" style="45" customWidth="1"/>
    <col min="12555" max="12800" width="9.140625" style="45"/>
    <col min="12801" max="12801" width="38.7109375" style="45" customWidth="1"/>
    <col min="12802" max="12802" width="17.7109375" style="45" customWidth="1"/>
    <col min="12803" max="12803" width="18.7109375" style="45" customWidth="1"/>
    <col min="12804" max="12804" width="20.140625" style="45" customWidth="1"/>
    <col min="12805" max="12805" width="38.5703125" style="45" customWidth="1"/>
    <col min="12806" max="12806" width="9.42578125" style="45" customWidth="1"/>
    <col min="12807" max="12807" width="10" style="45" customWidth="1"/>
    <col min="12808" max="12808" width="9.140625" style="45"/>
    <col min="12809" max="12809" width="10.28515625" style="45" customWidth="1"/>
    <col min="12810" max="12810" width="27.28515625" style="45" customWidth="1"/>
    <col min="12811" max="13056" width="9.140625" style="45"/>
    <col min="13057" max="13057" width="38.7109375" style="45" customWidth="1"/>
    <col min="13058" max="13058" width="17.7109375" style="45" customWidth="1"/>
    <col min="13059" max="13059" width="18.7109375" style="45" customWidth="1"/>
    <col min="13060" max="13060" width="20.140625" style="45" customWidth="1"/>
    <col min="13061" max="13061" width="38.5703125" style="45" customWidth="1"/>
    <col min="13062" max="13062" width="9.42578125" style="45" customWidth="1"/>
    <col min="13063" max="13063" width="10" style="45" customWidth="1"/>
    <col min="13064" max="13064" width="9.140625" style="45"/>
    <col min="13065" max="13065" width="10.28515625" style="45" customWidth="1"/>
    <col min="13066" max="13066" width="27.28515625" style="45" customWidth="1"/>
    <col min="13067" max="13312" width="9.140625" style="45"/>
    <col min="13313" max="13313" width="38.7109375" style="45" customWidth="1"/>
    <col min="13314" max="13314" width="17.7109375" style="45" customWidth="1"/>
    <col min="13315" max="13315" width="18.7109375" style="45" customWidth="1"/>
    <col min="13316" max="13316" width="20.140625" style="45" customWidth="1"/>
    <col min="13317" max="13317" width="38.5703125" style="45" customWidth="1"/>
    <col min="13318" max="13318" width="9.42578125" style="45" customWidth="1"/>
    <col min="13319" max="13319" width="10" style="45" customWidth="1"/>
    <col min="13320" max="13320" width="9.140625" style="45"/>
    <col min="13321" max="13321" width="10.28515625" style="45" customWidth="1"/>
    <col min="13322" max="13322" width="27.28515625" style="45" customWidth="1"/>
    <col min="13323" max="13568" width="9.140625" style="45"/>
    <col min="13569" max="13569" width="38.7109375" style="45" customWidth="1"/>
    <col min="13570" max="13570" width="17.7109375" style="45" customWidth="1"/>
    <col min="13571" max="13571" width="18.7109375" style="45" customWidth="1"/>
    <col min="13572" max="13572" width="20.140625" style="45" customWidth="1"/>
    <col min="13573" max="13573" width="38.5703125" style="45" customWidth="1"/>
    <col min="13574" max="13574" width="9.42578125" style="45" customWidth="1"/>
    <col min="13575" max="13575" width="10" style="45" customWidth="1"/>
    <col min="13576" max="13576" width="9.140625" style="45"/>
    <col min="13577" max="13577" width="10.28515625" style="45" customWidth="1"/>
    <col min="13578" max="13578" width="27.28515625" style="45" customWidth="1"/>
    <col min="13579" max="13824" width="9.140625" style="45"/>
    <col min="13825" max="13825" width="38.7109375" style="45" customWidth="1"/>
    <col min="13826" max="13826" width="17.7109375" style="45" customWidth="1"/>
    <col min="13827" max="13827" width="18.7109375" style="45" customWidth="1"/>
    <col min="13828" max="13828" width="20.140625" style="45" customWidth="1"/>
    <col min="13829" max="13829" width="38.5703125" style="45" customWidth="1"/>
    <col min="13830" max="13830" width="9.42578125" style="45" customWidth="1"/>
    <col min="13831" max="13831" width="10" style="45" customWidth="1"/>
    <col min="13832" max="13832" width="9.140625" style="45"/>
    <col min="13833" max="13833" width="10.28515625" style="45" customWidth="1"/>
    <col min="13834" max="13834" width="27.28515625" style="45" customWidth="1"/>
    <col min="13835" max="14080" width="9.140625" style="45"/>
    <col min="14081" max="14081" width="38.7109375" style="45" customWidth="1"/>
    <col min="14082" max="14082" width="17.7109375" style="45" customWidth="1"/>
    <col min="14083" max="14083" width="18.7109375" style="45" customWidth="1"/>
    <col min="14084" max="14084" width="20.140625" style="45" customWidth="1"/>
    <col min="14085" max="14085" width="38.5703125" style="45" customWidth="1"/>
    <col min="14086" max="14086" width="9.42578125" style="45" customWidth="1"/>
    <col min="14087" max="14087" width="10" style="45" customWidth="1"/>
    <col min="14088" max="14088" width="9.140625" style="45"/>
    <col min="14089" max="14089" width="10.28515625" style="45" customWidth="1"/>
    <col min="14090" max="14090" width="27.28515625" style="45" customWidth="1"/>
    <col min="14091" max="14336" width="9.140625" style="45"/>
    <col min="14337" max="14337" width="38.7109375" style="45" customWidth="1"/>
    <col min="14338" max="14338" width="17.7109375" style="45" customWidth="1"/>
    <col min="14339" max="14339" width="18.7109375" style="45" customWidth="1"/>
    <col min="14340" max="14340" width="20.140625" style="45" customWidth="1"/>
    <col min="14341" max="14341" width="38.5703125" style="45" customWidth="1"/>
    <col min="14342" max="14342" width="9.42578125" style="45" customWidth="1"/>
    <col min="14343" max="14343" width="10" style="45" customWidth="1"/>
    <col min="14344" max="14344" width="9.140625" style="45"/>
    <col min="14345" max="14345" width="10.28515625" style="45" customWidth="1"/>
    <col min="14346" max="14346" width="27.28515625" style="45" customWidth="1"/>
    <col min="14347" max="14592" width="9.140625" style="45"/>
    <col min="14593" max="14593" width="38.7109375" style="45" customWidth="1"/>
    <col min="14594" max="14594" width="17.7109375" style="45" customWidth="1"/>
    <col min="14595" max="14595" width="18.7109375" style="45" customWidth="1"/>
    <col min="14596" max="14596" width="20.140625" style="45" customWidth="1"/>
    <col min="14597" max="14597" width="38.5703125" style="45" customWidth="1"/>
    <col min="14598" max="14598" width="9.42578125" style="45" customWidth="1"/>
    <col min="14599" max="14599" width="10" style="45" customWidth="1"/>
    <col min="14600" max="14600" width="9.140625" style="45"/>
    <col min="14601" max="14601" width="10.28515625" style="45" customWidth="1"/>
    <col min="14602" max="14602" width="27.28515625" style="45" customWidth="1"/>
    <col min="14603" max="14848" width="9.140625" style="45"/>
    <col min="14849" max="14849" width="38.7109375" style="45" customWidth="1"/>
    <col min="14850" max="14850" width="17.7109375" style="45" customWidth="1"/>
    <col min="14851" max="14851" width="18.7109375" style="45" customWidth="1"/>
    <col min="14852" max="14852" width="20.140625" style="45" customWidth="1"/>
    <col min="14853" max="14853" width="38.5703125" style="45" customWidth="1"/>
    <col min="14854" max="14854" width="9.42578125" style="45" customWidth="1"/>
    <col min="14855" max="14855" width="10" style="45" customWidth="1"/>
    <col min="14856" max="14856" width="9.140625" style="45"/>
    <col min="14857" max="14857" width="10.28515625" style="45" customWidth="1"/>
    <col min="14858" max="14858" width="27.28515625" style="45" customWidth="1"/>
    <col min="14859" max="15104" width="9.140625" style="45"/>
    <col min="15105" max="15105" width="38.7109375" style="45" customWidth="1"/>
    <col min="15106" max="15106" width="17.7109375" style="45" customWidth="1"/>
    <col min="15107" max="15107" width="18.7109375" style="45" customWidth="1"/>
    <col min="15108" max="15108" width="20.140625" style="45" customWidth="1"/>
    <col min="15109" max="15109" width="38.5703125" style="45" customWidth="1"/>
    <col min="15110" max="15110" width="9.42578125" style="45" customWidth="1"/>
    <col min="15111" max="15111" width="10" style="45" customWidth="1"/>
    <col min="15112" max="15112" width="9.140625" style="45"/>
    <col min="15113" max="15113" width="10.28515625" style="45" customWidth="1"/>
    <col min="15114" max="15114" width="27.28515625" style="45" customWidth="1"/>
    <col min="15115" max="15360" width="9.140625" style="45"/>
    <col min="15361" max="15361" width="38.7109375" style="45" customWidth="1"/>
    <col min="15362" max="15362" width="17.7109375" style="45" customWidth="1"/>
    <col min="15363" max="15363" width="18.7109375" style="45" customWidth="1"/>
    <col min="15364" max="15364" width="20.140625" style="45" customWidth="1"/>
    <col min="15365" max="15365" width="38.5703125" style="45" customWidth="1"/>
    <col min="15366" max="15366" width="9.42578125" style="45" customWidth="1"/>
    <col min="15367" max="15367" width="10" style="45" customWidth="1"/>
    <col min="15368" max="15368" width="9.140625" style="45"/>
    <col min="15369" max="15369" width="10.28515625" style="45" customWidth="1"/>
    <col min="15370" max="15370" width="27.28515625" style="45" customWidth="1"/>
    <col min="15371" max="15616" width="9.140625" style="45"/>
    <col min="15617" max="15617" width="38.7109375" style="45" customWidth="1"/>
    <col min="15618" max="15618" width="17.7109375" style="45" customWidth="1"/>
    <col min="15619" max="15619" width="18.7109375" style="45" customWidth="1"/>
    <col min="15620" max="15620" width="20.140625" style="45" customWidth="1"/>
    <col min="15621" max="15621" width="38.5703125" style="45" customWidth="1"/>
    <col min="15622" max="15622" width="9.42578125" style="45" customWidth="1"/>
    <col min="15623" max="15623" width="10" style="45" customWidth="1"/>
    <col min="15624" max="15624" width="9.140625" style="45"/>
    <col min="15625" max="15625" width="10.28515625" style="45" customWidth="1"/>
    <col min="15626" max="15626" width="27.28515625" style="45" customWidth="1"/>
    <col min="15627" max="15872" width="9.140625" style="45"/>
    <col min="15873" max="15873" width="38.7109375" style="45" customWidth="1"/>
    <col min="15874" max="15874" width="17.7109375" style="45" customWidth="1"/>
    <col min="15875" max="15875" width="18.7109375" style="45" customWidth="1"/>
    <col min="15876" max="15876" width="20.140625" style="45" customWidth="1"/>
    <col min="15877" max="15877" width="38.5703125" style="45" customWidth="1"/>
    <col min="15878" max="15878" width="9.42578125" style="45" customWidth="1"/>
    <col min="15879" max="15879" width="10" style="45" customWidth="1"/>
    <col min="15880" max="15880" width="9.140625" style="45"/>
    <col min="15881" max="15881" width="10.28515625" style="45" customWidth="1"/>
    <col min="15882" max="15882" width="27.28515625" style="45" customWidth="1"/>
    <col min="15883" max="16128" width="9.140625" style="45"/>
    <col min="16129" max="16129" width="38.7109375" style="45" customWidth="1"/>
    <col min="16130" max="16130" width="17.7109375" style="45" customWidth="1"/>
    <col min="16131" max="16131" width="18.7109375" style="45" customWidth="1"/>
    <col min="16132" max="16132" width="20.140625" style="45" customWidth="1"/>
    <col min="16133" max="16133" width="38.5703125" style="45" customWidth="1"/>
    <col min="16134" max="16134" width="9.42578125" style="45" customWidth="1"/>
    <col min="16135" max="16135" width="10" style="45" customWidth="1"/>
    <col min="16136" max="16136" width="9.140625" style="45"/>
    <col min="16137" max="16137" width="10.28515625" style="45" customWidth="1"/>
    <col min="16138" max="16138" width="27.28515625" style="45" customWidth="1"/>
    <col min="16139" max="16384" width="9.140625" style="45"/>
  </cols>
  <sheetData>
    <row r="1" spans="1:10" ht="17.25" customHeight="1">
      <c r="A1" s="1590" t="s">
        <v>2170</v>
      </c>
      <c r="B1" s="1590"/>
      <c r="C1" s="1590"/>
      <c r="D1" s="1590"/>
      <c r="E1" s="1590"/>
      <c r="F1" s="175"/>
      <c r="G1" s="175"/>
      <c r="H1" s="175"/>
      <c r="I1" s="175"/>
      <c r="J1" s="175"/>
    </row>
    <row r="2" spans="1:10" ht="18.75" customHeight="1">
      <c r="A2" s="1590" t="s">
        <v>2161</v>
      </c>
      <c r="B2" s="1590"/>
      <c r="C2" s="1590"/>
      <c r="D2" s="1590"/>
      <c r="E2" s="1590"/>
      <c r="F2" s="175"/>
      <c r="G2" s="175"/>
      <c r="H2" s="175"/>
      <c r="I2" s="175"/>
      <c r="J2" s="175"/>
    </row>
    <row r="3" spans="1:10" s="46" customFormat="1" ht="12.75" customHeight="1">
      <c r="A3" s="181" t="s">
        <v>2171</v>
      </c>
      <c r="B3" s="181"/>
      <c r="C3" s="181"/>
      <c r="D3" s="181"/>
      <c r="E3" s="165" t="s">
        <v>2162</v>
      </c>
    </row>
    <row r="4" spans="1:10" s="182" customFormat="1" ht="15.75" customHeight="1">
      <c r="A4" s="1591"/>
      <c r="B4" s="1594" t="s">
        <v>2172</v>
      </c>
      <c r="C4" s="1595"/>
      <c r="D4" s="1596"/>
      <c r="E4" s="1597"/>
    </row>
    <row r="5" spans="1:10" s="182" customFormat="1" ht="15.75" customHeight="1">
      <c r="A5" s="1592"/>
      <c r="B5" s="1580" t="s">
        <v>2173</v>
      </c>
      <c r="C5" s="1577" t="s">
        <v>1609</v>
      </c>
      <c r="D5" s="1579"/>
      <c r="E5" s="1598"/>
    </row>
    <row r="6" spans="1:10" s="182" customFormat="1" ht="14.25" customHeight="1">
      <c r="A6" s="1592"/>
      <c r="B6" s="1581"/>
      <c r="C6" s="16" t="s">
        <v>2174</v>
      </c>
      <c r="D6" s="16" t="s">
        <v>2175</v>
      </c>
      <c r="E6" s="1598"/>
    </row>
    <row r="7" spans="1:10" s="182" customFormat="1" ht="15.75" customHeight="1">
      <c r="A7" s="1592"/>
      <c r="B7" s="1577" t="s">
        <v>2163</v>
      </c>
      <c r="C7" s="1578"/>
      <c r="D7" s="1579"/>
      <c r="E7" s="1598"/>
    </row>
    <row r="8" spans="1:10" s="182" customFormat="1" ht="15.75" customHeight="1">
      <c r="A8" s="1592"/>
      <c r="B8" s="1580" t="s">
        <v>2176</v>
      </c>
      <c r="C8" s="1577" t="s">
        <v>1813</v>
      </c>
      <c r="D8" s="1579"/>
      <c r="E8" s="1598"/>
    </row>
    <row r="9" spans="1:10" s="182" customFormat="1" ht="15.75" customHeight="1">
      <c r="A9" s="1593"/>
      <c r="B9" s="1581"/>
      <c r="C9" s="151" t="s">
        <v>2177</v>
      </c>
      <c r="D9" s="16" t="s">
        <v>2178</v>
      </c>
      <c r="E9" s="1599"/>
    </row>
    <row r="10" spans="1:10" s="46" customFormat="1" ht="14.25" customHeight="1">
      <c r="A10" s="47" t="s">
        <v>2179</v>
      </c>
      <c r="B10" s="186">
        <v>8574</v>
      </c>
      <c r="C10" s="166">
        <v>11047</v>
      </c>
      <c r="D10" s="166">
        <v>5605</v>
      </c>
      <c r="E10" s="47" t="s">
        <v>1814</v>
      </c>
    </row>
    <row r="11" spans="1:10" s="46" customFormat="1" ht="15" customHeight="1">
      <c r="A11" s="167" t="s">
        <v>2180</v>
      </c>
      <c r="B11" s="187">
        <v>323</v>
      </c>
      <c r="C11" s="168">
        <v>447</v>
      </c>
      <c r="D11" s="168">
        <v>174</v>
      </c>
      <c r="E11" s="167" t="s">
        <v>1815</v>
      </c>
    </row>
    <row r="12" spans="1:10" s="183" customFormat="1" ht="13.5" customHeight="1">
      <c r="A12" s="167" t="s">
        <v>2181</v>
      </c>
      <c r="B12" s="187">
        <v>212</v>
      </c>
      <c r="C12" s="168">
        <v>191</v>
      </c>
      <c r="D12" s="168">
        <v>238</v>
      </c>
      <c r="E12" s="169" t="s">
        <v>1816</v>
      </c>
    </row>
    <row r="13" spans="1:10" s="183" customFormat="1" ht="15" customHeight="1">
      <c r="A13" s="167" t="s">
        <v>2182</v>
      </c>
      <c r="B13" s="187">
        <v>4396</v>
      </c>
      <c r="C13" s="168">
        <v>5557</v>
      </c>
      <c r="D13" s="168">
        <v>3001</v>
      </c>
      <c r="E13" s="169" t="s">
        <v>1817</v>
      </c>
    </row>
    <row r="14" spans="1:10" s="184" customFormat="1" ht="14.25" customHeight="1">
      <c r="A14" s="167" t="s">
        <v>2183</v>
      </c>
      <c r="B14" s="187">
        <v>263</v>
      </c>
      <c r="C14" s="168">
        <v>361</v>
      </c>
      <c r="D14" s="168">
        <v>144</v>
      </c>
      <c r="E14" s="167" t="s">
        <v>1818</v>
      </c>
    </row>
    <row r="15" spans="1:10" s="184" customFormat="1" ht="13.5" customHeight="1">
      <c r="A15" s="167" t="s">
        <v>2184</v>
      </c>
      <c r="B15" s="187">
        <v>1818</v>
      </c>
      <c r="C15" s="168">
        <v>2513</v>
      </c>
      <c r="D15" s="168">
        <v>984</v>
      </c>
      <c r="E15" s="167" t="s">
        <v>1819</v>
      </c>
    </row>
    <row r="16" spans="1:10" s="184" customFormat="1" ht="13.5" customHeight="1">
      <c r="A16" s="167" t="s">
        <v>2185</v>
      </c>
      <c r="B16" s="187">
        <v>421</v>
      </c>
      <c r="C16" s="168">
        <v>592</v>
      </c>
      <c r="D16" s="168">
        <v>216</v>
      </c>
      <c r="E16" s="167" t="s">
        <v>2164</v>
      </c>
    </row>
    <row r="17" spans="1:5" s="184" customFormat="1" ht="12.75" customHeight="1">
      <c r="A17" s="167" t="s">
        <v>2186</v>
      </c>
      <c r="B17" s="187">
        <v>395</v>
      </c>
      <c r="C17" s="168">
        <v>517</v>
      </c>
      <c r="D17" s="168">
        <v>249</v>
      </c>
      <c r="E17" s="167" t="s">
        <v>2165</v>
      </c>
    </row>
    <row r="18" spans="1:5" s="184" customFormat="1" ht="26.25" customHeight="1">
      <c r="A18" s="167" t="s">
        <v>2187</v>
      </c>
      <c r="B18" s="187">
        <v>525</v>
      </c>
      <c r="C18" s="168">
        <v>628</v>
      </c>
      <c r="D18" s="168">
        <v>402</v>
      </c>
      <c r="E18" s="167" t="s">
        <v>2166</v>
      </c>
    </row>
    <row r="19" spans="1:5" s="184" customFormat="1" ht="24.75" customHeight="1">
      <c r="A19" s="167" t="s">
        <v>2188</v>
      </c>
      <c r="B19" s="187">
        <v>117</v>
      </c>
      <c r="C19" s="168">
        <v>105</v>
      </c>
      <c r="D19" s="168">
        <v>131</v>
      </c>
      <c r="E19" s="167" t="s">
        <v>2167</v>
      </c>
    </row>
    <row r="20" spans="1:5" s="184" customFormat="1" ht="15" customHeight="1">
      <c r="A20" s="170" t="s">
        <v>2189</v>
      </c>
      <c r="B20" s="188">
        <v>104</v>
      </c>
      <c r="C20" s="171">
        <v>136</v>
      </c>
      <c r="D20" s="171">
        <v>66</v>
      </c>
      <c r="E20" s="170" t="s">
        <v>1603</v>
      </c>
    </row>
    <row r="21" spans="1:5" ht="29.25" customHeight="1">
      <c r="B21" s="185"/>
      <c r="C21" s="185"/>
      <c r="D21" s="185"/>
    </row>
  </sheetData>
  <mergeCells count="10">
    <mergeCell ref="A1:E1"/>
    <mergeCell ref="A2:E2"/>
    <mergeCell ref="A4:A9"/>
    <mergeCell ref="B4:D4"/>
    <mergeCell ref="E4:E9"/>
    <mergeCell ref="B5:B6"/>
    <mergeCell ref="C5:D5"/>
    <mergeCell ref="B7:D7"/>
    <mergeCell ref="B8:B9"/>
    <mergeCell ref="C8:D8"/>
  </mergeCells>
  <pageMargins left="0.78740157480314965" right="0.59055118110236227" top="0.59055118110236227" bottom="0.59055118110236227" header="0" footer="0.35433070866141736"/>
  <pageSetup paperSize="9" orientation="landscape" horizontalDpi="300" verticalDpi="300" r:id="rId1"/>
  <headerFooter alignWithMargins="0">
    <oddFooter>&amp;R64</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J401"/>
  <sheetViews>
    <sheetView topLeftCell="A365" zoomScale="70" zoomScaleNormal="70" workbookViewId="0">
      <selection activeCell="F413" sqref="F413"/>
    </sheetView>
  </sheetViews>
  <sheetFormatPr defaultRowHeight="15"/>
  <cols>
    <col min="1" max="1" width="17.7109375" style="196" bestFit="1" customWidth="1"/>
    <col min="2" max="2" width="54.28515625" style="196" bestFit="1" customWidth="1"/>
    <col min="3" max="3" width="104.42578125" style="196" customWidth="1"/>
    <col min="4" max="4" width="23.85546875" style="222" customWidth="1"/>
    <col min="5" max="5" width="25.140625" style="222" customWidth="1"/>
    <col min="6" max="6" width="10.140625" style="196" customWidth="1"/>
    <col min="7" max="7" width="29" style="196" customWidth="1"/>
    <col min="8" max="8" width="21.7109375" style="196" customWidth="1"/>
    <col min="9" max="9" width="23.5703125" style="196" customWidth="1"/>
    <col min="10" max="10" width="23.140625" style="196" customWidth="1"/>
    <col min="11" max="11" width="10.5703125" style="196" customWidth="1"/>
    <col min="12" max="12" width="12.5703125" style="196" customWidth="1"/>
    <col min="13" max="13" width="6.42578125" style="196" customWidth="1"/>
    <col min="14" max="16" width="10.5703125" style="196" customWidth="1"/>
    <col min="17" max="18" width="6.42578125" style="196" customWidth="1"/>
    <col min="19" max="19" width="10.5703125" style="196" customWidth="1"/>
    <col min="20" max="20" width="6.42578125" style="196" customWidth="1"/>
    <col min="21" max="21" width="7.42578125" style="196" customWidth="1"/>
    <col min="22" max="22" width="9.5703125" style="196" customWidth="1"/>
    <col min="23" max="23" width="12.5703125" style="196" customWidth="1"/>
    <col min="24" max="24" width="7.42578125" style="196" customWidth="1"/>
    <col min="25" max="25" width="11.5703125" style="196" customWidth="1"/>
    <col min="26" max="26" width="7.42578125" style="196" customWidth="1"/>
    <col min="27" max="27" width="10.5703125" style="196" customWidth="1"/>
    <col min="28" max="32" width="7.42578125" style="196" customWidth="1"/>
    <col min="33" max="33" width="9.5703125" style="196" customWidth="1"/>
    <col min="34" max="35" width="8.5703125" style="196" customWidth="1"/>
    <col min="36" max="36" width="25.5703125" style="196" customWidth="1"/>
    <col min="37" max="37" width="7.42578125" style="196" customWidth="1"/>
    <col min="38" max="38" width="12.140625" style="196" customWidth="1"/>
    <col min="39" max="39" width="13.5703125" style="196" customWidth="1"/>
    <col min="40" max="40" width="11" style="196" customWidth="1"/>
    <col min="41" max="41" width="13.5703125" style="196" customWidth="1"/>
    <col min="42" max="42" width="7.42578125" style="196" customWidth="1"/>
    <col min="43" max="43" width="10" style="196" customWidth="1"/>
    <col min="44" max="44" width="7.42578125" style="196" customWidth="1"/>
    <col min="45" max="45" width="10" style="196" customWidth="1"/>
    <col min="46" max="46" width="8.85546875" style="196" customWidth="1"/>
    <col min="47" max="47" width="11.5703125" style="196" customWidth="1"/>
    <col min="48" max="48" width="11" style="196" customWidth="1"/>
    <col min="49" max="49" width="13.5703125" style="196" customWidth="1"/>
    <col min="50" max="50" width="11" style="196" customWidth="1"/>
    <col min="51" max="51" width="13.5703125" style="196" customWidth="1"/>
    <col min="52" max="52" width="7.42578125" style="196" customWidth="1"/>
    <col min="53" max="53" width="10" style="196" customWidth="1"/>
    <col min="54" max="54" width="11" style="196" customWidth="1"/>
    <col min="55" max="55" width="13.5703125" style="196" customWidth="1"/>
    <col min="56" max="56" width="8.85546875" style="196" customWidth="1"/>
    <col min="57" max="57" width="11.5703125" style="196" customWidth="1"/>
    <col min="58" max="58" width="7.42578125" style="196" customWidth="1"/>
    <col min="59" max="59" width="10" style="196" customWidth="1"/>
    <col min="60" max="60" width="11" style="196" customWidth="1"/>
    <col min="61" max="61" width="13.5703125" style="196" customWidth="1"/>
    <col min="62" max="62" width="11" style="196" customWidth="1"/>
    <col min="63" max="63" width="13.5703125" style="196" customWidth="1"/>
    <col min="64" max="64" width="11" style="196" customWidth="1"/>
    <col min="65" max="65" width="13.5703125" style="196" customWidth="1"/>
    <col min="66" max="66" width="11" style="196" customWidth="1"/>
    <col min="67" max="67" width="13.5703125" style="196" customWidth="1"/>
    <col min="68" max="68" width="7.42578125" style="196" customWidth="1"/>
    <col min="69" max="69" width="10" style="196" customWidth="1"/>
    <col min="70" max="70" width="11" style="196" customWidth="1"/>
    <col min="71" max="71" width="13.5703125" style="196" customWidth="1"/>
    <col min="72" max="72" width="11" style="196" customWidth="1"/>
    <col min="73" max="73" width="13.5703125" style="196" customWidth="1"/>
    <col min="74" max="74" width="11" style="196" customWidth="1"/>
    <col min="75" max="75" width="13.5703125" style="196" customWidth="1"/>
    <col min="76" max="76" width="11" style="196" customWidth="1"/>
    <col min="77" max="77" width="13.5703125" style="196" customWidth="1"/>
    <col min="78" max="78" width="11" style="196" customWidth="1"/>
    <col min="79" max="79" width="13.5703125" style="196" customWidth="1"/>
    <col min="80" max="80" width="13" style="196" customWidth="1"/>
    <col min="81" max="81" width="15.7109375" style="196" customWidth="1"/>
    <col min="82" max="82" width="12" style="196" customWidth="1"/>
    <col min="83" max="83" width="14.5703125" style="196" customWidth="1"/>
    <col min="84" max="84" width="7.85546875" style="196" customWidth="1"/>
    <col min="85" max="85" width="11" style="196" customWidth="1"/>
    <col min="86" max="86" width="12" style="196" customWidth="1"/>
    <col min="87" max="87" width="14.5703125" style="196" customWidth="1"/>
    <col min="88" max="88" width="12" style="196" customWidth="1"/>
    <col min="89" max="89" width="14.5703125" style="196" customWidth="1"/>
    <col min="90" max="90" width="12" style="196" customWidth="1"/>
    <col min="91" max="91" width="14.5703125" style="196" customWidth="1"/>
    <col min="92" max="92" width="7.85546875" style="196" customWidth="1"/>
    <col min="93" max="93" width="11" style="196" customWidth="1"/>
    <col min="94" max="94" width="7.85546875" style="196" customWidth="1"/>
    <col min="95" max="95" width="11" style="196" customWidth="1"/>
    <col min="96" max="96" width="13" style="196" customWidth="1"/>
    <col min="97" max="97" width="15.7109375" style="196" customWidth="1"/>
    <col min="98" max="98" width="10" style="196" customWidth="1"/>
    <col min="99" max="99" width="12.5703125" style="196" customWidth="1"/>
    <col min="100" max="100" width="7.85546875" style="196" customWidth="1"/>
    <col min="101" max="101" width="11" style="196" customWidth="1"/>
    <col min="102" max="102" width="12" style="196" customWidth="1"/>
    <col min="103" max="103" width="14.5703125" style="196" customWidth="1"/>
    <col min="104" max="104" width="7.85546875" style="196" customWidth="1"/>
    <col min="105" max="105" width="11" style="196" customWidth="1"/>
    <col min="106" max="106" width="13" style="196" customWidth="1"/>
    <col min="107" max="107" width="15.7109375" style="196" customWidth="1"/>
    <col min="108" max="108" width="7.85546875" style="196" customWidth="1"/>
    <col min="109" max="109" width="11" style="196" customWidth="1"/>
    <col min="110" max="110" width="7.85546875" style="196" customWidth="1"/>
    <col min="111" max="111" width="11" style="196" customWidth="1"/>
    <col min="112" max="112" width="7.85546875" style="196" customWidth="1"/>
    <col min="113" max="113" width="11" style="196" customWidth="1"/>
    <col min="114" max="114" width="12" style="196" customWidth="1"/>
    <col min="115" max="115" width="14.5703125" style="196" customWidth="1"/>
    <col min="116" max="116" width="12" style="196" customWidth="1"/>
    <col min="117" max="117" width="14.5703125" style="196" customWidth="1"/>
    <col min="118" max="118" width="7.85546875" style="196" customWidth="1"/>
    <col min="119" max="119" width="11" style="196" customWidth="1"/>
    <col min="120" max="120" width="12" style="196" customWidth="1"/>
    <col min="121" max="121" width="14.5703125" style="196" customWidth="1"/>
    <col min="122" max="122" width="14" style="196" customWidth="1"/>
    <col min="123" max="123" width="16.7109375" style="196" customWidth="1"/>
    <col min="124" max="124" width="7.85546875" style="196" customWidth="1"/>
    <col min="125" max="125" width="11" style="196" customWidth="1"/>
    <col min="126" max="126" width="12" style="196" customWidth="1"/>
    <col min="127" max="127" width="14.5703125" style="196" customWidth="1"/>
    <col min="128" max="128" width="7.85546875" style="196" customWidth="1"/>
    <col min="129" max="129" width="11" style="196" customWidth="1"/>
    <col min="130" max="130" width="13" style="196" customWidth="1"/>
    <col min="131" max="131" width="15.7109375" style="196" customWidth="1"/>
    <col min="132" max="132" width="12" style="196" customWidth="1"/>
    <col min="133" max="133" width="14.5703125" style="196" customWidth="1"/>
    <col min="134" max="134" width="14" style="196" customWidth="1"/>
    <col min="135" max="135" width="16.7109375" style="196" customWidth="1"/>
    <col min="136" max="136" width="12" style="196" customWidth="1"/>
    <col min="137" max="137" width="14.5703125" style="196" customWidth="1"/>
    <col min="138" max="138" width="11" style="196" customWidth="1"/>
    <col min="139" max="139" width="13.5703125" style="196" customWidth="1"/>
    <col min="140" max="140" width="10" style="196" customWidth="1"/>
    <col min="141" max="141" width="12.5703125" style="196" customWidth="1"/>
    <col min="142" max="142" width="7.85546875" style="196" customWidth="1"/>
    <col min="143" max="143" width="11" style="196" customWidth="1"/>
    <col min="144" max="144" width="7.85546875" style="196" customWidth="1"/>
    <col min="145" max="145" width="11" style="196" customWidth="1"/>
    <col min="146" max="146" width="7.85546875" style="196" customWidth="1"/>
    <col min="147" max="147" width="11" style="196" customWidth="1"/>
    <col min="148" max="148" width="7.85546875" style="196" customWidth="1"/>
    <col min="149" max="149" width="11" style="196" customWidth="1"/>
    <col min="150" max="150" width="14" style="196" customWidth="1"/>
    <col min="151" max="151" width="16.7109375" style="196" customWidth="1"/>
    <col min="152" max="152" width="7.85546875" style="196" customWidth="1"/>
    <col min="153" max="153" width="11" style="196" customWidth="1"/>
    <col min="154" max="154" width="7.85546875" style="196" customWidth="1"/>
    <col min="155" max="155" width="11" style="196" customWidth="1"/>
    <col min="156" max="156" width="7.85546875" style="196" customWidth="1"/>
    <col min="157" max="157" width="11" style="196" customWidth="1"/>
    <col min="158" max="158" width="10" style="196" customWidth="1"/>
    <col min="159" max="159" width="12.5703125" style="196" customWidth="1"/>
    <col min="160" max="160" width="13" style="196" customWidth="1"/>
    <col min="161" max="161" width="15.7109375" style="196" customWidth="1"/>
    <col min="162" max="162" width="7.85546875" style="196" customWidth="1"/>
    <col min="163" max="164" width="11" style="196" customWidth="1"/>
    <col min="165" max="165" width="13.5703125" style="196" customWidth="1"/>
    <col min="166" max="166" width="10" style="196" customWidth="1"/>
    <col min="167" max="167" width="12.5703125" style="196" customWidth="1"/>
    <col min="168" max="168" width="7.85546875" style="196" customWidth="1"/>
    <col min="169" max="169" width="11" style="196" customWidth="1"/>
    <col min="170" max="170" width="7.85546875" style="196" customWidth="1"/>
    <col min="171" max="171" width="11" style="196" customWidth="1"/>
    <col min="172" max="172" width="10" style="196" customWidth="1"/>
    <col min="173" max="173" width="12.5703125" style="196" customWidth="1"/>
    <col min="174" max="174" width="7.85546875" style="196" customWidth="1"/>
    <col min="175" max="175" width="11" style="196" customWidth="1"/>
    <col min="176" max="176" width="7.85546875" style="196" customWidth="1"/>
    <col min="177" max="177" width="11" style="196" customWidth="1"/>
    <col min="178" max="178" width="7.85546875" style="196" customWidth="1"/>
    <col min="179" max="179" width="11" style="196" customWidth="1"/>
    <col min="180" max="180" width="7.85546875" style="196" customWidth="1"/>
    <col min="181" max="181" width="11" style="196" customWidth="1"/>
    <col min="182" max="182" width="10" style="196" customWidth="1"/>
    <col min="183" max="183" width="12.5703125" style="196" customWidth="1"/>
    <col min="184" max="184" width="12" style="196" customWidth="1"/>
    <col min="185" max="185" width="14.5703125" style="196" customWidth="1"/>
    <col min="186" max="186" width="7.85546875" style="196" customWidth="1"/>
    <col min="187" max="187" width="11" style="196" customWidth="1"/>
    <col min="188" max="188" width="7.85546875" style="196" customWidth="1"/>
    <col min="189" max="189" width="11" style="196" customWidth="1"/>
    <col min="190" max="190" width="7.85546875" style="196" customWidth="1"/>
    <col min="191" max="191" width="11" style="196" customWidth="1"/>
    <col min="192" max="192" width="13" style="196" customWidth="1"/>
    <col min="193" max="193" width="15.7109375" style="196" customWidth="1"/>
    <col min="194" max="194" width="7.85546875" style="196" customWidth="1"/>
    <col min="195" max="195" width="11" style="196" customWidth="1"/>
    <col min="196" max="196" width="7.85546875" style="196" customWidth="1"/>
    <col min="197" max="197" width="11" style="196" customWidth="1"/>
    <col min="198" max="198" width="7.85546875" style="196" customWidth="1"/>
    <col min="199" max="200" width="11" style="196" customWidth="1"/>
    <col min="201" max="201" width="13.5703125" style="196" customWidth="1"/>
    <col min="202" max="202" width="7.85546875" style="196" customWidth="1"/>
    <col min="203" max="203" width="11" style="196" customWidth="1"/>
    <col min="204" max="204" width="7.85546875" style="196" customWidth="1"/>
    <col min="205" max="205" width="11" style="196" customWidth="1"/>
    <col min="206" max="206" width="12" style="196" customWidth="1"/>
    <col min="207" max="207" width="14.5703125" style="196" customWidth="1"/>
    <col min="208" max="208" width="7.85546875" style="196" customWidth="1"/>
    <col min="209" max="209" width="11" style="196" customWidth="1"/>
    <col min="210" max="210" width="12" style="196" customWidth="1"/>
    <col min="211" max="211" width="14.5703125" style="196" customWidth="1"/>
    <col min="212" max="212" width="7.85546875" style="196" customWidth="1"/>
    <col min="213" max="213" width="11" style="196" customWidth="1"/>
    <col min="214" max="214" width="12" style="196" customWidth="1"/>
    <col min="215" max="215" width="14.5703125" style="196" customWidth="1"/>
    <col min="216" max="216" width="12" style="196" customWidth="1"/>
    <col min="217" max="217" width="14.5703125" style="196" customWidth="1"/>
    <col min="218" max="218" width="7.85546875" style="196" customWidth="1"/>
    <col min="219" max="219" width="11" style="196" customWidth="1"/>
    <col min="220" max="220" width="10" style="196" customWidth="1"/>
    <col min="221" max="221" width="12.5703125" style="196" customWidth="1"/>
    <col min="222" max="222" width="7.85546875" style="196" customWidth="1"/>
    <col min="223" max="223" width="11" style="196" customWidth="1"/>
    <col min="224" max="224" width="10" style="196" customWidth="1"/>
    <col min="225" max="225" width="12.5703125" style="196" customWidth="1"/>
    <col min="226" max="226" width="7.85546875" style="196" customWidth="1"/>
    <col min="227" max="227" width="11" style="196" customWidth="1"/>
    <col min="228" max="228" width="10" style="196" customWidth="1"/>
    <col min="229" max="229" width="12.5703125" style="196" customWidth="1"/>
    <col min="230" max="230" width="7.85546875" style="196" customWidth="1"/>
    <col min="231" max="231" width="11" style="196" customWidth="1"/>
    <col min="232" max="232" width="12" style="196" customWidth="1"/>
    <col min="233" max="233" width="14.5703125" style="196" customWidth="1"/>
    <col min="234" max="234" width="13" style="196" customWidth="1"/>
    <col min="235" max="235" width="15.7109375" style="196" customWidth="1"/>
    <col min="236" max="236" width="7.85546875" style="196" customWidth="1"/>
    <col min="237" max="237" width="11" style="196" customWidth="1"/>
    <col min="238" max="238" width="7.85546875" style="196" customWidth="1"/>
    <col min="239" max="239" width="11" style="196" customWidth="1"/>
    <col min="240" max="240" width="7.85546875" style="196" customWidth="1"/>
    <col min="241" max="241" width="11" style="196" customWidth="1"/>
    <col min="242" max="242" width="7.85546875" style="196" customWidth="1"/>
    <col min="243" max="243" width="11" style="196" customWidth="1"/>
    <col min="244" max="244" width="10" style="196" customWidth="1"/>
    <col min="245" max="245" width="12.5703125" style="196" customWidth="1"/>
    <col min="246" max="246" width="7.85546875" style="196" customWidth="1"/>
    <col min="247" max="247" width="11" style="196" customWidth="1"/>
    <col min="248" max="248" width="10" style="196" customWidth="1"/>
    <col min="249" max="249" width="12.5703125" style="196" customWidth="1"/>
    <col min="250" max="250" width="7.85546875" style="196" customWidth="1"/>
    <col min="251" max="251" width="11" style="196" customWidth="1"/>
    <col min="252" max="252" width="14" style="196" customWidth="1"/>
    <col min="253" max="253" width="16.7109375" style="196" customWidth="1"/>
    <col min="254" max="254" width="7.85546875" style="196" customWidth="1"/>
    <col min="255" max="255" width="11" style="196" customWidth="1"/>
    <col min="256" max="256" width="12" style="196" customWidth="1"/>
    <col min="257" max="257" width="14.5703125" style="196" customWidth="1"/>
    <col min="258" max="258" width="12" style="196" customWidth="1"/>
    <col min="259" max="259" width="14.5703125" style="196" customWidth="1"/>
    <col min="260" max="260" width="7.85546875" style="196" customWidth="1"/>
    <col min="261" max="261" width="11" style="196" customWidth="1"/>
    <col min="262" max="262" width="7.85546875" style="196" customWidth="1"/>
    <col min="263" max="263" width="11" style="196" customWidth="1"/>
    <col min="264" max="264" width="12" style="196" customWidth="1"/>
    <col min="265" max="265" width="14.5703125" style="196" customWidth="1"/>
    <col min="266" max="266" width="7.85546875" style="196" customWidth="1"/>
    <col min="267" max="267" width="11" style="196" customWidth="1"/>
    <col min="268" max="268" width="7.85546875" style="196" customWidth="1"/>
    <col min="269" max="269" width="11" style="196" customWidth="1"/>
    <col min="270" max="270" width="7.85546875" style="196" customWidth="1"/>
    <col min="271" max="271" width="11" style="196" customWidth="1"/>
    <col min="272" max="272" width="10" style="196" customWidth="1"/>
    <col min="273" max="273" width="12.5703125" style="196" customWidth="1"/>
    <col min="274" max="274" width="7.85546875" style="196" customWidth="1"/>
    <col min="275" max="275" width="11" style="196" customWidth="1"/>
    <col min="276" max="276" width="12" style="196" customWidth="1"/>
    <col min="277" max="277" width="14.5703125" style="196" customWidth="1"/>
    <col min="278" max="278" width="13" style="196" customWidth="1"/>
    <col min="279" max="279" width="15.7109375" style="196" customWidth="1"/>
    <col min="280" max="280" width="10" style="196" customWidth="1"/>
    <col min="281" max="281" width="12.5703125" style="196" customWidth="1"/>
    <col min="282" max="282" width="7.85546875" style="196" customWidth="1"/>
    <col min="283" max="283" width="11" style="196" customWidth="1"/>
    <col min="284" max="284" width="10" style="196" customWidth="1"/>
    <col min="285" max="285" width="12.5703125" style="196" bestFit="1" customWidth="1"/>
    <col min="286" max="286" width="12" style="196" bestFit="1" customWidth="1"/>
    <col min="287" max="287" width="14.5703125" style="196" bestFit="1" customWidth="1"/>
    <col min="288" max="288" width="14" style="196" bestFit="1" customWidth="1"/>
    <col min="289" max="289" width="16.7109375" style="196" bestFit="1" customWidth="1"/>
    <col min="290" max="290" width="7.85546875" style="196" customWidth="1"/>
    <col min="291" max="291" width="11" style="196" bestFit="1" customWidth="1"/>
    <col min="292" max="292" width="13" style="196" bestFit="1" customWidth="1"/>
    <col min="293" max="293" width="15.7109375" style="196" bestFit="1" customWidth="1"/>
    <col min="294" max="294" width="12" style="196" bestFit="1" customWidth="1"/>
    <col min="295" max="295" width="14.5703125" style="196" bestFit="1" customWidth="1"/>
    <col min="296" max="296" width="7.85546875" style="196" customWidth="1"/>
    <col min="297" max="297" width="11" style="196" bestFit="1" customWidth="1"/>
    <col min="298" max="298" width="7.85546875" style="196" customWidth="1"/>
    <col min="299" max="299" width="11" style="196" bestFit="1" customWidth="1"/>
    <col min="300" max="300" width="10" style="196" bestFit="1" customWidth="1"/>
    <col min="301" max="301" width="12.5703125" style="196" bestFit="1" customWidth="1"/>
    <col min="302" max="302" width="7.85546875" style="196" customWidth="1"/>
    <col min="303" max="303" width="11" style="196" bestFit="1" customWidth="1"/>
    <col min="304" max="304" width="12" style="196" bestFit="1" customWidth="1"/>
    <col min="305" max="305" width="14.5703125" style="196" bestFit="1" customWidth="1"/>
    <col min="306" max="306" width="12" style="196" bestFit="1" customWidth="1"/>
    <col min="307" max="307" width="14.5703125" style="196" bestFit="1" customWidth="1"/>
    <col min="308" max="308" width="7.85546875" style="196" customWidth="1"/>
    <col min="309" max="310" width="11" style="196" bestFit="1" customWidth="1"/>
    <col min="311" max="311" width="13.5703125" style="196" bestFit="1" customWidth="1"/>
    <col min="312" max="312" width="7.85546875" style="196" customWidth="1"/>
    <col min="313" max="313" width="11" style="196" bestFit="1" customWidth="1"/>
    <col min="314" max="314" width="10" style="196" bestFit="1" customWidth="1"/>
    <col min="315" max="315" width="12.5703125" style="196" bestFit="1" customWidth="1"/>
    <col min="316" max="316" width="10" style="196" bestFit="1" customWidth="1"/>
    <col min="317" max="317" width="12.5703125" style="196" bestFit="1" customWidth="1"/>
    <col min="318" max="318" width="10" style="196" bestFit="1" customWidth="1"/>
    <col min="319" max="319" width="12.5703125" style="196" bestFit="1" customWidth="1"/>
    <col min="320" max="320" width="10" style="196" bestFit="1" customWidth="1"/>
    <col min="321" max="321" width="12.5703125" style="196" bestFit="1" customWidth="1"/>
    <col min="322" max="322" width="14" style="196" bestFit="1" customWidth="1"/>
    <col min="323" max="323" width="16.7109375" style="196" bestFit="1" customWidth="1"/>
    <col min="324" max="324" width="12" style="196" bestFit="1" customWidth="1"/>
    <col min="325" max="325" width="14.5703125" style="196" bestFit="1" customWidth="1"/>
    <col min="326" max="326" width="12" style="196" bestFit="1" customWidth="1"/>
    <col min="327" max="327" width="14.5703125" style="196" bestFit="1" customWidth="1"/>
    <col min="328" max="328" width="7.85546875" style="196" customWidth="1"/>
    <col min="329" max="329" width="11" style="196" bestFit="1" customWidth="1"/>
    <col min="330" max="330" width="7.85546875" style="196" customWidth="1"/>
    <col min="331" max="331" width="11" style="196" bestFit="1" customWidth="1"/>
    <col min="332" max="332" width="7.85546875" style="196" customWidth="1"/>
    <col min="333" max="333" width="11" style="196" bestFit="1" customWidth="1"/>
    <col min="334" max="334" width="7.85546875" style="196" customWidth="1"/>
    <col min="335" max="335" width="11" style="196" bestFit="1" customWidth="1"/>
    <col min="336" max="336" width="12" style="196" bestFit="1" customWidth="1"/>
    <col min="337" max="337" width="14.5703125" style="196" bestFit="1" customWidth="1"/>
    <col min="338" max="338" width="10" style="196" bestFit="1" customWidth="1"/>
    <col min="339" max="339" width="12.5703125" style="196" bestFit="1" customWidth="1"/>
    <col min="340" max="340" width="7.85546875" style="196" customWidth="1"/>
    <col min="341" max="341" width="11" style="196" bestFit="1" customWidth="1"/>
    <col min="342" max="342" width="7.85546875" style="196" customWidth="1"/>
    <col min="343" max="343" width="11" style="196" bestFit="1" customWidth="1"/>
    <col min="344" max="344" width="10" style="196" bestFit="1" customWidth="1"/>
    <col min="345" max="345" width="12.5703125" style="196" bestFit="1" customWidth="1"/>
    <col min="346" max="346" width="7.85546875" style="196" customWidth="1"/>
    <col min="347" max="347" width="11" style="196" bestFit="1" customWidth="1"/>
    <col min="348" max="348" width="7.85546875" style="196" customWidth="1"/>
    <col min="349" max="349" width="11" style="196" bestFit="1" customWidth="1"/>
    <col min="350" max="350" width="10" style="196" bestFit="1" customWidth="1"/>
    <col min="351" max="351" width="12.5703125" style="196" bestFit="1" customWidth="1"/>
    <col min="352" max="352" width="7.85546875" style="196" customWidth="1"/>
    <col min="353" max="353" width="11" style="196" bestFit="1" customWidth="1"/>
    <col min="354" max="354" width="7.85546875" style="196" customWidth="1"/>
    <col min="355" max="355" width="11" style="196" bestFit="1" customWidth="1"/>
    <col min="356" max="356" width="7.85546875" style="196" customWidth="1"/>
    <col min="357" max="357" width="11" style="196" bestFit="1" customWidth="1"/>
    <col min="358" max="358" width="12" style="196" bestFit="1" customWidth="1"/>
    <col min="359" max="359" width="14.5703125" style="196" bestFit="1" customWidth="1"/>
    <col min="360" max="360" width="12" style="196" bestFit="1" customWidth="1"/>
    <col min="361" max="361" width="14.5703125" style="196" bestFit="1" customWidth="1"/>
    <col min="362" max="362" width="7.85546875" style="196" customWidth="1"/>
    <col min="363" max="363" width="11" style="196" bestFit="1" customWidth="1"/>
    <col min="364" max="364" width="13" style="196" bestFit="1" customWidth="1"/>
    <col min="365" max="365" width="15.7109375" style="196" bestFit="1" customWidth="1"/>
    <col min="366" max="366" width="11" style="196" bestFit="1" customWidth="1"/>
    <col min="367" max="367" width="13.5703125" style="196" bestFit="1" customWidth="1"/>
    <col min="368" max="368" width="12" style="196" bestFit="1" customWidth="1"/>
    <col min="369" max="369" width="14.5703125" style="196" bestFit="1" customWidth="1"/>
    <col min="370" max="370" width="10" style="196" bestFit="1" customWidth="1"/>
    <col min="371" max="371" width="12.5703125" style="196" bestFit="1" customWidth="1"/>
    <col min="372" max="372" width="7.85546875" style="196" customWidth="1"/>
    <col min="373" max="373" width="11" style="196" bestFit="1" customWidth="1"/>
    <col min="374" max="374" width="7.85546875" style="196" customWidth="1"/>
    <col min="375" max="375" width="11" style="196" bestFit="1" customWidth="1"/>
    <col min="376" max="376" width="12" style="196" bestFit="1" customWidth="1"/>
    <col min="377" max="377" width="14.5703125" style="196" bestFit="1" customWidth="1"/>
    <col min="378" max="378" width="8.85546875" style="196" customWidth="1"/>
    <col min="379" max="379" width="12" style="196" bestFit="1" customWidth="1"/>
    <col min="380" max="380" width="11" style="196" bestFit="1" customWidth="1"/>
    <col min="381" max="381" width="13.5703125" style="196" bestFit="1" customWidth="1"/>
    <col min="382" max="382" width="13" style="196" bestFit="1" customWidth="1"/>
    <col min="383" max="383" width="15.7109375" style="196" bestFit="1" customWidth="1"/>
    <col min="384" max="384" width="11" style="196" bestFit="1" customWidth="1"/>
    <col min="385" max="385" width="13.5703125" style="196" bestFit="1" customWidth="1"/>
    <col min="386" max="386" width="11" style="196" bestFit="1" customWidth="1"/>
    <col min="387" max="387" width="13.5703125" style="196" bestFit="1" customWidth="1"/>
    <col min="388" max="388" width="8.85546875" style="196" customWidth="1"/>
    <col min="389" max="389" width="12" style="196" bestFit="1" customWidth="1"/>
    <col min="390" max="390" width="11" style="196" bestFit="1" customWidth="1"/>
    <col min="391" max="391" width="13.5703125" style="196" bestFit="1" customWidth="1"/>
    <col min="392" max="392" width="11" style="196" bestFit="1" customWidth="1"/>
    <col min="393" max="393" width="13.5703125" style="196" bestFit="1" customWidth="1"/>
    <col min="394" max="394" width="11" style="196" bestFit="1" customWidth="1"/>
    <col min="395" max="395" width="13.5703125" style="196" bestFit="1" customWidth="1"/>
    <col min="396" max="396" width="12" style="196" bestFit="1" customWidth="1"/>
    <col min="397" max="397" width="14.5703125" style="196" bestFit="1" customWidth="1"/>
    <col min="398" max="398" width="8.85546875" style="196" customWidth="1"/>
    <col min="399" max="399" width="12" style="196" bestFit="1" customWidth="1"/>
    <col min="400" max="400" width="8.85546875" style="196" customWidth="1"/>
    <col min="401" max="401" width="12" style="196" bestFit="1" customWidth="1"/>
    <col min="402" max="402" width="11" style="196" bestFit="1" customWidth="1"/>
    <col min="403" max="403" width="13.5703125" style="196" bestFit="1" customWidth="1"/>
    <col min="404" max="404" width="8.85546875" style="196" customWidth="1"/>
    <col min="405" max="405" width="12" style="196" bestFit="1" customWidth="1"/>
    <col min="406" max="406" width="14" style="196" bestFit="1" customWidth="1"/>
    <col min="407" max="407" width="16.7109375" style="196" bestFit="1" customWidth="1"/>
    <col min="408" max="408" width="14" style="196" bestFit="1" customWidth="1"/>
    <col min="409" max="409" width="16.7109375" style="196" bestFit="1" customWidth="1"/>
    <col min="410" max="410" width="8.85546875" style="196" customWidth="1"/>
    <col min="411" max="411" width="12" style="196" bestFit="1" customWidth="1"/>
    <col min="412" max="412" width="8.85546875" style="196" customWidth="1"/>
    <col min="413" max="413" width="12" style="196" bestFit="1" customWidth="1"/>
    <col min="414" max="414" width="8.85546875" style="196" customWidth="1"/>
    <col min="415" max="415" width="12" style="196" bestFit="1" customWidth="1"/>
    <col min="416" max="416" width="8.85546875" style="196" customWidth="1"/>
    <col min="417" max="417" width="12" style="196" bestFit="1" customWidth="1"/>
    <col min="418" max="418" width="11" style="196" bestFit="1" customWidth="1"/>
    <col min="419" max="419" width="13.5703125" style="196" bestFit="1" customWidth="1"/>
    <col min="420" max="420" width="11" style="196" bestFit="1" customWidth="1"/>
    <col min="421" max="421" width="13.5703125" style="196" bestFit="1" customWidth="1"/>
    <col min="422" max="422" width="8.85546875" style="196" customWidth="1"/>
    <col min="423" max="423" width="12" style="196" bestFit="1" customWidth="1"/>
    <col min="424" max="424" width="13" style="196" bestFit="1" customWidth="1"/>
    <col min="425" max="425" width="15.7109375" style="196" bestFit="1" customWidth="1"/>
    <col min="426" max="426" width="14" style="196" bestFit="1" customWidth="1"/>
    <col min="427" max="427" width="17.7109375" style="196" bestFit="1" customWidth="1"/>
    <col min="428" max="428" width="13" style="196" bestFit="1" customWidth="1"/>
    <col min="429" max="429" width="15.7109375" style="196" bestFit="1" customWidth="1"/>
    <col min="430" max="430" width="13" style="196" bestFit="1" customWidth="1"/>
    <col min="431" max="431" width="15.7109375" style="196" bestFit="1" customWidth="1"/>
    <col min="432" max="432" width="8.85546875" style="196" customWidth="1"/>
    <col min="433" max="433" width="12" style="196" bestFit="1" customWidth="1"/>
    <col min="434" max="434" width="8.85546875" style="196" customWidth="1"/>
    <col min="435" max="436" width="12" style="196" bestFit="1" customWidth="1"/>
    <col min="437" max="437" width="14.5703125" style="196" bestFit="1" customWidth="1"/>
    <col min="438" max="438" width="8.85546875" style="196" customWidth="1"/>
    <col min="439" max="439" width="12" style="196" bestFit="1" customWidth="1"/>
    <col min="440" max="440" width="8.85546875" style="196" customWidth="1"/>
    <col min="441" max="441" width="12" style="196" bestFit="1" customWidth="1"/>
    <col min="442" max="442" width="11" style="196" bestFit="1" customWidth="1"/>
    <col min="443" max="443" width="13.5703125" style="196" bestFit="1" customWidth="1"/>
    <col min="444" max="444" width="11" style="196" bestFit="1" customWidth="1"/>
    <col min="445" max="445" width="13.5703125" style="196" bestFit="1" customWidth="1"/>
    <col min="446" max="446" width="8.85546875" style="196" customWidth="1"/>
    <col min="447" max="447" width="12" style="196" bestFit="1" customWidth="1"/>
    <col min="448" max="448" width="8.85546875" style="196" customWidth="1"/>
    <col min="449" max="449" width="12" style="196" bestFit="1" customWidth="1"/>
    <col min="450" max="450" width="11" style="196" bestFit="1" customWidth="1"/>
    <col min="451" max="451" width="13.5703125" style="196" bestFit="1" customWidth="1"/>
    <col min="452" max="452" width="11" style="196" bestFit="1" customWidth="1"/>
    <col min="453" max="453" width="13.5703125" style="196" bestFit="1" customWidth="1"/>
    <col min="454" max="454" width="11" style="196" bestFit="1" customWidth="1"/>
    <col min="455" max="455" width="13.5703125" style="196" bestFit="1" customWidth="1"/>
    <col min="456" max="456" width="8.85546875" style="196" customWidth="1"/>
    <col min="457" max="457" width="12" style="196" bestFit="1" customWidth="1"/>
    <col min="458" max="458" width="8.85546875" style="196" customWidth="1"/>
    <col min="459" max="459" width="12" style="196" bestFit="1" customWidth="1"/>
    <col min="460" max="460" width="14" style="196" bestFit="1" customWidth="1"/>
    <col min="461" max="461" width="17.7109375" style="196" bestFit="1" customWidth="1"/>
    <col min="462" max="462" width="11" style="196" bestFit="1" customWidth="1"/>
    <col min="463" max="463" width="13.5703125" style="196" bestFit="1" customWidth="1"/>
    <col min="464" max="464" width="13" style="196" bestFit="1" customWidth="1"/>
    <col min="465" max="465" width="15.7109375" style="196" bestFit="1" customWidth="1"/>
    <col min="466" max="466" width="14" style="196" bestFit="1" customWidth="1"/>
    <col min="467" max="467" width="17.7109375" style="196" bestFit="1" customWidth="1"/>
    <col min="468" max="468" width="11" style="196" bestFit="1" customWidth="1"/>
    <col min="469" max="469" width="13.5703125" style="196" bestFit="1" customWidth="1"/>
    <col min="470" max="470" width="13" style="196" bestFit="1" customWidth="1"/>
    <col min="471" max="471" width="15.7109375" style="196" bestFit="1" customWidth="1"/>
    <col min="472" max="472" width="14" style="196" bestFit="1" customWidth="1"/>
    <col min="473" max="473" width="17.7109375" style="196" bestFit="1" customWidth="1"/>
    <col min="474" max="474" width="13" style="196" bestFit="1" customWidth="1"/>
    <col min="475" max="475" width="15.7109375" style="196" bestFit="1" customWidth="1"/>
    <col min="476" max="476" width="8.85546875" style="196" customWidth="1"/>
    <col min="477" max="477" width="12" style="196" bestFit="1" customWidth="1"/>
    <col min="478" max="478" width="8.85546875" style="196" customWidth="1"/>
    <col min="479" max="479" width="12" style="196" bestFit="1" customWidth="1"/>
    <col min="480" max="480" width="8.85546875" style="196" customWidth="1"/>
    <col min="481" max="481" width="12" style="196" bestFit="1" customWidth="1"/>
    <col min="482" max="482" width="8.85546875" style="196" customWidth="1"/>
    <col min="483" max="483" width="12" style="196" bestFit="1" customWidth="1"/>
    <col min="484" max="484" width="11" style="196" bestFit="1" customWidth="1"/>
    <col min="485" max="485" width="13.5703125" style="196" bestFit="1" customWidth="1"/>
    <col min="486" max="486" width="11" style="196" bestFit="1" customWidth="1"/>
    <col min="487" max="487" width="13.5703125" style="196" bestFit="1" customWidth="1"/>
    <col min="488" max="488" width="13" style="196" bestFit="1" customWidth="1"/>
    <col min="489" max="489" width="15.7109375" style="196" bestFit="1" customWidth="1"/>
    <col min="490" max="490" width="13" style="196" bestFit="1" customWidth="1"/>
    <col min="491" max="491" width="15.7109375" style="196" bestFit="1" customWidth="1"/>
    <col min="492" max="492" width="11" style="196" bestFit="1" customWidth="1"/>
    <col min="493" max="493" width="13.5703125" style="196" bestFit="1" customWidth="1"/>
    <col min="494" max="494" width="13" style="196" bestFit="1" customWidth="1"/>
    <col min="495" max="495" width="15.7109375" style="196" bestFit="1" customWidth="1"/>
    <col min="496" max="496" width="11" style="196" bestFit="1" customWidth="1"/>
    <col min="497" max="497" width="13.5703125" style="196" bestFit="1" customWidth="1"/>
    <col min="498" max="498" width="13" style="196" bestFit="1" customWidth="1"/>
    <col min="499" max="499" width="15.7109375" style="196" bestFit="1" customWidth="1"/>
    <col min="500" max="500" width="11" style="196" bestFit="1" customWidth="1"/>
    <col min="501" max="501" width="13.5703125" style="196" bestFit="1" customWidth="1"/>
    <col min="502" max="502" width="8.85546875" style="196" customWidth="1"/>
    <col min="503" max="503" width="12" style="196" bestFit="1" customWidth="1"/>
    <col min="504" max="504" width="8.85546875" style="196" customWidth="1"/>
    <col min="505" max="505" width="12" style="196" bestFit="1" customWidth="1"/>
    <col min="506" max="506" width="8.85546875" style="196" customWidth="1"/>
    <col min="507" max="507" width="12" style="196" bestFit="1" customWidth="1"/>
    <col min="508" max="508" width="8.85546875" style="196" customWidth="1"/>
    <col min="509" max="509" width="12" style="196" bestFit="1" customWidth="1"/>
    <col min="510" max="510" width="11" style="196" bestFit="1" customWidth="1"/>
    <col min="511" max="511" width="13.5703125" style="196" bestFit="1" customWidth="1"/>
    <col min="512" max="512" width="11" style="196" bestFit="1" customWidth="1"/>
    <col min="513" max="513" width="13.5703125" style="196" bestFit="1" customWidth="1"/>
    <col min="514" max="514" width="11" style="196" bestFit="1" customWidth="1"/>
    <col min="515" max="515" width="13.5703125" style="196" bestFit="1" customWidth="1"/>
    <col min="516" max="516" width="8.85546875" style="196" customWidth="1"/>
    <col min="517" max="517" width="12" style="196" bestFit="1" customWidth="1"/>
    <col min="518" max="518" width="8.85546875" style="196" customWidth="1"/>
    <col min="519" max="519" width="12" style="196" bestFit="1" customWidth="1"/>
    <col min="520" max="520" width="11" style="196" bestFit="1" customWidth="1"/>
    <col min="521" max="521" width="13.5703125" style="196" bestFit="1" customWidth="1"/>
    <col min="522" max="522" width="8.85546875" style="196" customWidth="1"/>
    <col min="523" max="523" width="12" style="196" bestFit="1" customWidth="1"/>
    <col min="524" max="524" width="14" style="196" bestFit="1" customWidth="1"/>
    <col min="525" max="525" width="16.7109375" style="196" bestFit="1" customWidth="1"/>
    <col min="526" max="526" width="11" style="196" bestFit="1" customWidth="1"/>
    <col min="527" max="527" width="13.5703125" style="196" bestFit="1" customWidth="1"/>
    <col min="528" max="528" width="13" style="196" bestFit="1" customWidth="1"/>
    <col min="529" max="529" width="15.7109375" style="196" bestFit="1" customWidth="1"/>
    <col min="530" max="530" width="8.85546875" style="196" customWidth="1"/>
    <col min="531" max="531" width="12" style="196" bestFit="1" customWidth="1"/>
    <col min="532" max="532" width="11" style="196" bestFit="1" customWidth="1"/>
    <col min="533" max="533" width="13.5703125" style="196" bestFit="1" customWidth="1"/>
    <col min="534" max="534" width="8.85546875" style="196" customWidth="1"/>
    <col min="535" max="535" width="12" style="196" bestFit="1" customWidth="1"/>
    <col min="536" max="536" width="13" style="196" bestFit="1" customWidth="1"/>
    <col min="537" max="537" width="15.7109375" style="196" bestFit="1" customWidth="1"/>
    <col min="538" max="538" width="11" style="196" bestFit="1" customWidth="1"/>
    <col min="539" max="539" width="13.5703125" style="196" bestFit="1" customWidth="1"/>
    <col min="540" max="540" width="13" style="196" bestFit="1" customWidth="1"/>
    <col min="541" max="541" width="15.7109375" style="196" bestFit="1" customWidth="1"/>
    <col min="542" max="542" width="11" style="196" bestFit="1" customWidth="1"/>
    <col min="543" max="543" width="13.5703125" style="196" bestFit="1" customWidth="1"/>
    <col min="544" max="544" width="8.85546875" style="196" customWidth="1"/>
    <col min="545" max="545" width="12" style="196" bestFit="1" customWidth="1"/>
    <col min="546" max="546" width="8.85546875" style="196" customWidth="1"/>
    <col min="547" max="547" width="12" style="196" bestFit="1" customWidth="1"/>
    <col min="548" max="548" width="14" style="196" bestFit="1" customWidth="1"/>
    <col min="549" max="549" width="18.85546875" style="196" bestFit="1" customWidth="1"/>
    <col min="550" max="550" width="14" style="196" bestFit="1" customWidth="1"/>
    <col min="551" max="551" width="20" style="196" bestFit="1" customWidth="1"/>
    <col min="552" max="552" width="14" style="196" bestFit="1" customWidth="1"/>
    <col min="553" max="553" width="20" style="196" bestFit="1" customWidth="1"/>
    <col min="554" max="554" width="14" style="196" bestFit="1" customWidth="1"/>
    <col min="555" max="555" width="20" style="196" bestFit="1" customWidth="1"/>
    <col min="556" max="556" width="14" style="196" bestFit="1" customWidth="1"/>
    <col min="557" max="557" width="21" style="196" bestFit="1" customWidth="1"/>
    <col min="558" max="558" width="25.5703125" style="196" bestFit="1" customWidth="1"/>
    <col min="559" max="559" width="22.5703125" style="196" bestFit="1" customWidth="1"/>
    <col min="560" max="582" width="11.5703125" style="196" bestFit="1" customWidth="1"/>
    <col min="583" max="583" width="12" style="196" bestFit="1" customWidth="1"/>
    <col min="584" max="584" width="12.140625" style="196" bestFit="1" customWidth="1"/>
    <col min="585" max="16384" width="9.140625" style="196"/>
  </cols>
  <sheetData>
    <row r="1" spans="1:5" ht="18.75" customHeight="1">
      <c r="A1" s="193" t="s">
        <v>2191</v>
      </c>
      <c r="B1" s="193" t="s">
        <v>2192</v>
      </c>
      <c r="C1" s="193" t="s">
        <v>2193</v>
      </c>
      <c r="D1" s="194" t="s">
        <v>1844</v>
      </c>
      <c r="E1" s="195" t="s">
        <v>1843</v>
      </c>
    </row>
    <row r="2" spans="1:5">
      <c r="A2" s="197" t="s">
        <v>2194</v>
      </c>
      <c r="B2" s="198" t="s">
        <v>2195</v>
      </c>
      <c r="C2" s="199" t="s">
        <v>2196</v>
      </c>
      <c r="D2" s="200">
        <v>25825</v>
      </c>
      <c r="E2" s="201"/>
    </row>
    <row r="3" spans="1:5">
      <c r="A3" s="197" t="s">
        <v>2194</v>
      </c>
      <c r="B3" s="202" t="s">
        <v>2197</v>
      </c>
      <c r="C3" s="203" t="s">
        <v>2198</v>
      </c>
      <c r="D3" s="204">
        <v>2000.7</v>
      </c>
      <c r="E3" s="201"/>
    </row>
    <row r="4" spans="1:5">
      <c r="A4" s="197" t="s">
        <v>2194</v>
      </c>
      <c r="B4" s="202" t="s">
        <v>2197</v>
      </c>
      <c r="C4" s="203" t="s">
        <v>2199</v>
      </c>
      <c r="D4" s="200">
        <v>2000.7</v>
      </c>
      <c r="E4" s="201"/>
    </row>
    <row r="5" spans="1:5">
      <c r="A5" s="197" t="s">
        <v>2194</v>
      </c>
      <c r="B5" s="202" t="s">
        <v>2197</v>
      </c>
      <c r="C5" s="203" t="s">
        <v>2200</v>
      </c>
      <c r="D5" s="200">
        <v>3001</v>
      </c>
      <c r="E5" s="201"/>
    </row>
    <row r="6" spans="1:5">
      <c r="A6" s="197" t="s">
        <v>2194</v>
      </c>
      <c r="B6" s="202" t="s">
        <v>2197</v>
      </c>
      <c r="C6" s="205" t="s">
        <v>2201</v>
      </c>
      <c r="D6" s="200">
        <v>2000.7</v>
      </c>
      <c r="E6" s="201"/>
    </row>
    <row r="7" spans="1:5">
      <c r="A7" s="197" t="s">
        <v>2194</v>
      </c>
      <c r="B7" s="202" t="s">
        <v>2197</v>
      </c>
      <c r="C7" s="205" t="s">
        <v>2202</v>
      </c>
      <c r="D7" s="200">
        <v>20371.5</v>
      </c>
      <c r="E7" s="201"/>
    </row>
    <row r="8" spans="1:5">
      <c r="A8" s="197" t="s">
        <v>2194</v>
      </c>
      <c r="B8" s="202" t="s">
        <v>2197</v>
      </c>
      <c r="C8" s="205" t="s">
        <v>2203</v>
      </c>
      <c r="D8" s="200">
        <v>2000.7</v>
      </c>
      <c r="E8" s="201"/>
    </row>
    <row r="9" spans="1:5">
      <c r="A9" s="197" t="s">
        <v>2194</v>
      </c>
      <c r="B9" s="202" t="s">
        <v>2197</v>
      </c>
      <c r="C9" s="205" t="s">
        <v>2204</v>
      </c>
      <c r="D9" s="200">
        <v>2000.7</v>
      </c>
      <c r="E9" s="201"/>
    </row>
    <row r="10" spans="1:5">
      <c r="A10" s="197" t="s">
        <v>2194</v>
      </c>
      <c r="B10" s="202" t="s">
        <v>2197</v>
      </c>
      <c r="C10" s="205" t="s">
        <v>2205</v>
      </c>
      <c r="D10" s="200">
        <v>26105.3</v>
      </c>
      <c r="E10" s="201"/>
    </row>
    <row r="11" spans="1:5">
      <c r="A11" s="197" t="s">
        <v>2194</v>
      </c>
      <c r="B11" s="202" t="s">
        <v>2197</v>
      </c>
      <c r="C11" s="205" t="s">
        <v>2206</v>
      </c>
      <c r="D11" s="200">
        <v>2000.7</v>
      </c>
      <c r="E11" s="201"/>
    </row>
    <row r="12" spans="1:5">
      <c r="A12" s="197" t="s">
        <v>2194</v>
      </c>
      <c r="B12" s="202" t="s">
        <v>2197</v>
      </c>
      <c r="C12" s="205" t="s">
        <v>2207</v>
      </c>
      <c r="D12" s="200">
        <v>2000.7</v>
      </c>
      <c r="E12" s="201"/>
    </row>
    <row r="13" spans="1:5">
      <c r="A13" s="197" t="s">
        <v>2194</v>
      </c>
      <c r="B13" s="202" t="s">
        <v>2197</v>
      </c>
      <c r="C13" s="203" t="s">
        <v>2208</v>
      </c>
      <c r="D13" s="200">
        <v>2000.7</v>
      </c>
      <c r="E13" s="201"/>
    </row>
    <row r="14" spans="1:5">
      <c r="A14" s="197" t="s">
        <v>2194</v>
      </c>
      <c r="B14" s="202" t="s">
        <v>2197</v>
      </c>
      <c r="C14" s="203" t="s">
        <v>2209</v>
      </c>
      <c r="D14" s="200">
        <v>5055.8999999999996</v>
      </c>
      <c r="E14" s="201"/>
    </row>
    <row r="15" spans="1:5">
      <c r="A15" s="197" t="s">
        <v>2194</v>
      </c>
      <c r="B15" s="202" t="s">
        <v>2197</v>
      </c>
      <c r="C15" s="206" t="s">
        <v>2210</v>
      </c>
      <c r="D15" s="200">
        <v>2000.7</v>
      </c>
      <c r="E15" s="201"/>
    </row>
    <row r="16" spans="1:5">
      <c r="A16" s="197" t="s">
        <v>2194</v>
      </c>
      <c r="B16" s="202" t="s">
        <v>2197</v>
      </c>
      <c r="C16" s="203" t="s">
        <v>2211</v>
      </c>
      <c r="D16" s="200">
        <v>196554.8</v>
      </c>
      <c r="E16" s="201"/>
    </row>
    <row r="17" spans="1:5">
      <c r="A17" s="197" t="s">
        <v>2194</v>
      </c>
      <c r="B17" s="202" t="s">
        <v>2197</v>
      </c>
      <c r="C17" s="207" t="s">
        <v>2212</v>
      </c>
      <c r="D17" s="200">
        <v>25854.06</v>
      </c>
      <c r="E17" s="201"/>
    </row>
    <row r="18" spans="1:5">
      <c r="A18" s="197" t="s">
        <v>2194</v>
      </c>
      <c r="B18" s="202" t="s">
        <v>2197</v>
      </c>
      <c r="C18" s="206" t="s">
        <v>2213</v>
      </c>
      <c r="D18" s="200">
        <v>87899.5</v>
      </c>
      <c r="E18" s="201"/>
    </row>
    <row r="19" spans="1:5">
      <c r="A19" s="197" t="s">
        <v>2194</v>
      </c>
      <c r="B19" s="208" t="s">
        <v>2214</v>
      </c>
      <c r="C19" s="209" t="s">
        <v>2215</v>
      </c>
      <c r="D19" s="200">
        <v>798688.7</v>
      </c>
      <c r="E19" s="201"/>
    </row>
    <row r="20" spans="1:5">
      <c r="A20" s="197" t="s">
        <v>2194</v>
      </c>
      <c r="B20" s="210" t="s">
        <v>2216</v>
      </c>
      <c r="C20" s="211" t="s">
        <v>2217</v>
      </c>
      <c r="D20" s="200">
        <v>74269.440000000002</v>
      </c>
      <c r="E20" s="201"/>
    </row>
    <row r="21" spans="1:5">
      <c r="A21" s="197" t="s">
        <v>2194</v>
      </c>
      <c r="B21" s="210" t="s">
        <v>2216</v>
      </c>
      <c r="C21" s="212" t="s">
        <v>2218</v>
      </c>
      <c r="D21" s="200">
        <v>111404.2</v>
      </c>
      <c r="E21" s="201"/>
    </row>
    <row r="22" spans="1:5">
      <c r="A22" s="197" t="s">
        <v>2194</v>
      </c>
      <c r="B22" s="210" t="s">
        <v>2216</v>
      </c>
      <c r="C22" s="211" t="s">
        <v>2219</v>
      </c>
      <c r="D22" s="200">
        <v>109663.5</v>
      </c>
      <c r="E22" s="201"/>
    </row>
    <row r="23" spans="1:5">
      <c r="A23" s="197" t="s">
        <v>2194</v>
      </c>
      <c r="B23" s="210" t="s">
        <v>2216</v>
      </c>
      <c r="C23" s="211" t="s">
        <v>2220</v>
      </c>
      <c r="D23" s="200">
        <v>114305.31</v>
      </c>
      <c r="E23" s="201"/>
    </row>
    <row r="24" spans="1:5">
      <c r="A24" s="197" t="s">
        <v>2194</v>
      </c>
      <c r="B24" s="210" t="s">
        <v>2216</v>
      </c>
      <c r="C24" s="213" t="s">
        <v>2221</v>
      </c>
      <c r="D24" s="214">
        <v>83349</v>
      </c>
      <c r="E24" s="201"/>
    </row>
    <row r="25" spans="1:5">
      <c r="A25" s="197" t="s">
        <v>2194</v>
      </c>
      <c r="B25" s="210" t="s">
        <v>2216</v>
      </c>
      <c r="C25" s="213" t="s">
        <v>2222</v>
      </c>
      <c r="D25" s="214">
        <v>282695</v>
      </c>
      <c r="E25" s="201"/>
    </row>
    <row r="26" spans="1:5">
      <c r="A26" s="197" t="s">
        <v>2194</v>
      </c>
      <c r="B26" s="210" t="s">
        <v>2216</v>
      </c>
      <c r="C26" s="213" t="s">
        <v>2223</v>
      </c>
      <c r="D26" s="214">
        <v>60177.599999999999</v>
      </c>
      <c r="E26" s="201"/>
    </row>
    <row r="27" spans="1:5">
      <c r="A27" s="197" t="s">
        <v>2194</v>
      </c>
      <c r="B27" s="215" t="s">
        <v>2224</v>
      </c>
      <c r="C27" s="216" t="s">
        <v>2225</v>
      </c>
      <c r="D27" s="214">
        <v>325373.7</v>
      </c>
      <c r="E27" s="201"/>
    </row>
    <row r="28" spans="1:5">
      <c r="A28" s="197" t="s">
        <v>2226</v>
      </c>
      <c r="B28" s="202" t="s">
        <v>2197</v>
      </c>
      <c r="C28" s="217" t="s">
        <v>2227</v>
      </c>
      <c r="D28" s="218">
        <v>197316.8</v>
      </c>
      <c r="E28" s="219"/>
    </row>
    <row r="29" spans="1:5">
      <c r="A29" s="197" t="s">
        <v>2226</v>
      </c>
      <c r="B29" s="202" t="s">
        <v>2197</v>
      </c>
      <c r="C29" s="217" t="s">
        <v>2228</v>
      </c>
      <c r="D29" s="218">
        <v>162814</v>
      </c>
      <c r="E29" s="219"/>
    </row>
    <row r="30" spans="1:5">
      <c r="A30" s="197" t="s">
        <v>2226</v>
      </c>
      <c r="B30" s="202" t="s">
        <v>2197</v>
      </c>
      <c r="C30" s="217" t="s">
        <v>2229</v>
      </c>
      <c r="D30" s="218">
        <v>181512.8</v>
      </c>
      <c r="E30" s="219"/>
    </row>
    <row r="31" spans="1:5">
      <c r="A31" s="197" t="s">
        <v>2226</v>
      </c>
      <c r="B31" s="202" t="s">
        <v>2197</v>
      </c>
      <c r="C31" s="220" t="s">
        <v>2230</v>
      </c>
      <c r="D31" s="221">
        <v>845886.2</v>
      </c>
    </row>
    <row r="32" spans="1:5">
      <c r="A32" s="197" t="s">
        <v>2226</v>
      </c>
      <c r="B32" s="208" t="s">
        <v>2214</v>
      </c>
      <c r="C32" s="223" t="s">
        <v>2231</v>
      </c>
      <c r="D32" s="218">
        <v>516251.2</v>
      </c>
      <c r="E32" s="219"/>
    </row>
    <row r="33" spans="1:10">
      <c r="A33" s="197" t="s">
        <v>2226</v>
      </c>
      <c r="B33" s="208" t="s">
        <v>2214</v>
      </c>
      <c r="C33" s="223" t="s">
        <v>2232</v>
      </c>
      <c r="D33" s="224">
        <v>559506</v>
      </c>
      <c r="E33" s="219"/>
    </row>
    <row r="34" spans="1:10">
      <c r="A34" s="197" t="s">
        <v>2226</v>
      </c>
      <c r="B34" s="210" t="s">
        <v>2216</v>
      </c>
      <c r="C34" s="225" t="s">
        <v>2233</v>
      </c>
      <c r="D34" s="224">
        <v>162820.49</v>
      </c>
      <c r="E34" s="219"/>
    </row>
    <row r="35" spans="1:10">
      <c r="A35" s="197" t="s">
        <v>2226</v>
      </c>
      <c r="B35" s="210" t="s">
        <v>2216</v>
      </c>
      <c r="C35" s="225" t="s">
        <v>2234</v>
      </c>
      <c r="D35" s="224">
        <v>104380.3</v>
      </c>
      <c r="E35" s="219"/>
    </row>
    <row r="36" spans="1:10">
      <c r="A36" s="197" t="s">
        <v>2226</v>
      </c>
      <c r="B36" s="210" t="s">
        <v>2216</v>
      </c>
      <c r="C36" s="225" t="s">
        <v>2235</v>
      </c>
      <c r="D36" s="224">
        <v>105713.5</v>
      </c>
      <c r="E36" s="219"/>
    </row>
    <row r="37" spans="1:10">
      <c r="A37" s="197" t="s">
        <v>2226</v>
      </c>
      <c r="B37" s="210" t="s">
        <v>2216</v>
      </c>
      <c r="C37" s="225" t="s">
        <v>2236</v>
      </c>
      <c r="D37" s="224">
        <v>288371</v>
      </c>
      <c r="E37" s="219"/>
    </row>
    <row r="38" spans="1:10">
      <c r="A38" s="197" t="s">
        <v>2226</v>
      </c>
      <c r="B38" s="210" t="s">
        <v>2216</v>
      </c>
      <c r="C38" s="225" t="s">
        <v>2237</v>
      </c>
      <c r="D38" s="224">
        <v>89705.1</v>
      </c>
      <c r="E38" s="219"/>
    </row>
    <row r="39" spans="1:10">
      <c r="A39" s="197" t="s">
        <v>2226</v>
      </c>
      <c r="B39" s="210" t="s">
        <v>2216</v>
      </c>
      <c r="C39" s="225" t="s">
        <v>2238</v>
      </c>
      <c r="D39" s="224">
        <v>118317.9</v>
      </c>
      <c r="E39" s="219"/>
    </row>
    <row r="40" spans="1:10">
      <c r="A40" s="197" t="s">
        <v>2226</v>
      </c>
      <c r="B40" s="210" t="s">
        <v>2216</v>
      </c>
      <c r="C40" s="225" t="s">
        <v>2239</v>
      </c>
      <c r="D40" s="224">
        <v>75533.7</v>
      </c>
      <c r="E40" s="219"/>
    </row>
    <row r="41" spans="1:10">
      <c r="A41" s="197" t="s">
        <v>2226</v>
      </c>
      <c r="B41" s="210" t="s">
        <v>2216</v>
      </c>
      <c r="C41" s="225" t="s">
        <v>2240</v>
      </c>
      <c r="D41" s="224">
        <v>106749.1</v>
      </c>
      <c r="E41" s="219"/>
    </row>
    <row r="42" spans="1:10">
      <c r="A42" s="197" t="s">
        <v>2226</v>
      </c>
      <c r="B42" s="210" t="s">
        <v>2216</v>
      </c>
      <c r="C42" s="225" t="s">
        <v>2241</v>
      </c>
      <c r="D42" s="224">
        <v>40738.9</v>
      </c>
      <c r="E42" s="219"/>
    </row>
    <row r="43" spans="1:10">
      <c r="A43" s="197" t="s">
        <v>2226</v>
      </c>
      <c r="B43" s="215" t="s">
        <v>2224</v>
      </c>
      <c r="C43" s="226" t="s">
        <v>2242</v>
      </c>
      <c r="D43" s="224">
        <v>235086.9</v>
      </c>
      <c r="E43" s="219"/>
    </row>
    <row r="44" spans="1:10">
      <c r="A44" s="197" t="s">
        <v>2226</v>
      </c>
      <c r="B44" s="215" t="s">
        <v>2224</v>
      </c>
      <c r="C44" s="226" t="s">
        <v>2243</v>
      </c>
      <c r="D44" s="224">
        <v>382409.1</v>
      </c>
      <c r="E44" s="219"/>
    </row>
    <row r="45" spans="1:10">
      <c r="A45" s="197" t="s">
        <v>2169</v>
      </c>
      <c r="B45" s="198" t="s">
        <v>2195</v>
      </c>
      <c r="C45" s="227" t="s">
        <v>2244</v>
      </c>
      <c r="D45" s="228">
        <v>105678.39999999999</v>
      </c>
      <c r="E45" s="219"/>
    </row>
    <row r="46" spans="1:10">
      <c r="A46" s="197" t="s">
        <v>2169</v>
      </c>
      <c r="B46" s="202" t="s">
        <v>2197</v>
      </c>
      <c r="C46" s="229" t="s">
        <v>1808</v>
      </c>
      <c r="D46" s="228">
        <v>89836</v>
      </c>
      <c r="E46" s="219"/>
    </row>
    <row r="47" spans="1:10" s="232" customFormat="1">
      <c r="A47" s="197" t="s">
        <v>2169</v>
      </c>
      <c r="B47" s="202" t="s">
        <v>2197</v>
      </c>
      <c r="C47" s="229" t="s">
        <v>2245</v>
      </c>
      <c r="D47" s="230">
        <v>396932.6</v>
      </c>
      <c r="E47" s="219"/>
      <c r="F47" s="231"/>
      <c r="G47" s="231"/>
      <c r="H47" s="231"/>
      <c r="I47" s="231"/>
      <c r="J47" s="231"/>
    </row>
    <row r="48" spans="1:10">
      <c r="A48" s="197" t="s">
        <v>2169</v>
      </c>
      <c r="B48" s="202" t="s">
        <v>2197</v>
      </c>
      <c r="C48" s="229" t="s">
        <v>2246</v>
      </c>
      <c r="D48" s="230">
        <v>411639</v>
      </c>
      <c r="E48" s="219"/>
    </row>
    <row r="49" spans="1:5">
      <c r="A49" s="197" t="s">
        <v>2169</v>
      </c>
      <c r="B49" s="208" t="s">
        <v>2214</v>
      </c>
      <c r="C49" s="233" t="s">
        <v>2247</v>
      </c>
      <c r="D49" s="230">
        <v>173720.9</v>
      </c>
      <c r="E49" s="219"/>
    </row>
    <row r="50" spans="1:5">
      <c r="A50" s="197" t="s">
        <v>2169</v>
      </c>
      <c r="B50" s="208" t="s">
        <v>2214</v>
      </c>
      <c r="C50" s="233" t="s">
        <v>2248</v>
      </c>
      <c r="D50" s="230">
        <v>724549.8</v>
      </c>
      <c r="E50" s="219"/>
    </row>
    <row r="51" spans="1:5">
      <c r="A51" s="197" t="s">
        <v>2169</v>
      </c>
      <c r="B51" s="208" t="s">
        <v>2214</v>
      </c>
      <c r="C51" s="233" t="s">
        <v>2249</v>
      </c>
      <c r="D51" s="230">
        <v>197000.4</v>
      </c>
      <c r="E51" s="219"/>
    </row>
    <row r="52" spans="1:5">
      <c r="A52" s="197" t="s">
        <v>2169</v>
      </c>
      <c r="B52" s="208" t="s">
        <v>2214</v>
      </c>
      <c r="C52" s="233" t="s">
        <v>2250</v>
      </c>
      <c r="D52" s="230">
        <v>88894</v>
      </c>
      <c r="E52" s="219"/>
    </row>
    <row r="53" spans="1:5">
      <c r="A53" s="197" t="s">
        <v>2169</v>
      </c>
      <c r="B53" s="210" t="s">
        <v>2216</v>
      </c>
      <c r="C53" s="234" t="s">
        <v>2251</v>
      </c>
      <c r="D53" s="230">
        <v>621872.6</v>
      </c>
      <c r="E53" s="219"/>
    </row>
    <row r="54" spans="1:5">
      <c r="A54" s="197" t="s">
        <v>2169</v>
      </c>
      <c r="B54" s="210" t="s">
        <v>2216</v>
      </c>
      <c r="C54" s="234" t="s">
        <v>2252</v>
      </c>
      <c r="D54" s="235">
        <v>134949.20000000001</v>
      </c>
      <c r="E54" s="219"/>
    </row>
    <row r="55" spans="1:5">
      <c r="A55" s="197" t="s">
        <v>2169</v>
      </c>
      <c r="B55" s="210" t="s">
        <v>2216</v>
      </c>
      <c r="C55" s="234" t="s">
        <v>2253</v>
      </c>
      <c r="D55" s="230">
        <v>210856.1</v>
      </c>
      <c r="E55" s="219"/>
    </row>
    <row r="56" spans="1:5">
      <c r="A56" s="197" t="s">
        <v>2169</v>
      </c>
      <c r="B56" s="215" t="s">
        <v>2224</v>
      </c>
      <c r="C56" s="236" t="s">
        <v>2254</v>
      </c>
      <c r="D56" s="230">
        <v>818730</v>
      </c>
      <c r="E56" s="219"/>
    </row>
    <row r="57" spans="1:5">
      <c r="A57" s="197" t="s">
        <v>2169</v>
      </c>
      <c r="B57" s="237" t="s">
        <v>1822</v>
      </c>
      <c r="C57" s="238" t="s">
        <v>2255</v>
      </c>
      <c r="D57" s="230">
        <v>381339.03</v>
      </c>
      <c r="E57" s="219"/>
    </row>
    <row r="58" spans="1:5">
      <c r="A58" s="239" t="s">
        <v>2256</v>
      </c>
      <c r="B58" s="202" t="s">
        <v>2197</v>
      </c>
      <c r="C58" s="240" t="s">
        <v>2257</v>
      </c>
      <c r="D58" s="241">
        <v>29788.5</v>
      </c>
      <c r="E58" s="219"/>
    </row>
    <row r="59" spans="1:5">
      <c r="A59" s="239" t="s">
        <v>2256</v>
      </c>
      <c r="B59" s="202" t="s">
        <v>2197</v>
      </c>
      <c r="C59" s="240" t="s">
        <v>2258</v>
      </c>
      <c r="D59" s="241">
        <v>407483.7</v>
      </c>
      <c r="E59" s="219"/>
    </row>
    <row r="60" spans="1:5">
      <c r="A60" s="239" t="s">
        <v>2256</v>
      </c>
      <c r="B60" s="202" t="s">
        <v>2197</v>
      </c>
      <c r="C60" s="240" t="s">
        <v>2259</v>
      </c>
      <c r="D60" s="241">
        <v>531634.9</v>
      </c>
      <c r="E60" s="219"/>
    </row>
    <row r="61" spans="1:5">
      <c r="A61" s="239" t="s">
        <v>2256</v>
      </c>
      <c r="B61" s="202" t="s">
        <v>2197</v>
      </c>
      <c r="C61" s="242" t="s">
        <v>2257</v>
      </c>
      <c r="D61" s="241"/>
      <c r="E61" s="241">
        <v>325880</v>
      </c>
    </row>
    <row r="62" spans="1:5">
      <c r="A62" s="239" t="s">
        <v>2256</v>
      </c>
      <c r="B62" s="208" t="s">
        <v>2214</v>
      </c>
      <c r="C62" s="243" t="s">
        <v>2260</v>
      </c>
      <c r="D62" s="241">
        <v>770004.3</v>
      </c>
      <c r="E62" s="219"/>
    </row>
    <row r="63" spans="1:5">
      <c r="A63" s="239" t="s">
        <v>2256</v>
      </c>
      <c r="B63" s="215" t="s">
        <v>2224</v>
      </c>
      <c r="C63" s="244" t="s">
        <v>2261</v>
      </c>
      <c r="D63" s="241">
        <v>690985.42299999995</v>
      </c>
      <c r="E63" s="219"/>
    </row>
    <row r="64" spans="1:5">
      <c r="A64" s="239" t="s">
        <v>1863</v>
      </c>
      <c r="B64" s="198" t="s">
        <v>2195</v>
      </c>
      <c r="C64" s="245" t="s">
        <v>2262</v>
      </c>
      <c r="D64" s="246">
        <v>158003.87072000001</v>
      </c>
      <c r="E64" s="246">
        <v>111025.97988</v>
      </c>
    </row>
    <row r="65" spans="1:5">
      <c r="A65" s="239" t="s">
        <v>1863</v>
      </c>
      <c r="B65" s="202" t="s">
        <v>2197</v>
      </c>
      <c r="C65" s="247" t="s">
        <v>2263</v>
      </c>
      <c r="D65" s="246">
        <v>21675.755939999999</v>
      </c>
      <c r="E65" s="246">
        <v>16517.425139999999</v>
      </c>
    </row>
    <row r="66" spans="1:5">
      <c r="A66" s="239" t="s">
        <v>1863</v>
      </c>
      <c r="B66" s="202" t="s">
        <v>2197</v>
      </c>
      <c r="C66" s="248" t="s">
        <v>2264</v>
      </c>
      <c r="D66" s="246">
        <v>66283.480420000007</v>
      </c>
      <c r="E66" s="219"/>
    </row>
    <row r="67" spans="1:5">
      <c r="A67" s="239" t="s">
        <v>1863</v>
      </c>
      <c r="B67" s="202" t="s">
        <v>2197</v>
      </c>
      <c r="C67" s="249" t="s">
        <v>2265</v>
      </c>
      <c r="D67" s="246">
        <f>16919+359.9974</f>
        <v>17278.9974</v>
      </c>
      <c r="E67" s="219"/>
    </row>
    <row r="68" spans="1:5">
      <c r="A68" s="239" t="s">
        <v>1863</v>
      </c>
      <c r="B68" s="202" t="s">
        <v>2197</v>
      </c>
      <c r="C68" s="249" t="s">
        <v>2266</v>
      </c>
      <c r="D68" s="246">
        <v>12615.9984</v>
      </c>
      <c r="E68" s="219"/>
    </row>
    <row r="69" spans="1:5">
      <c r="A69" s="239" t="s">
        <v>1863</v>
      </c>
      <c r="B69" s="202" t="s">
        <v>2197</v>
      </c>
      <c r="C69" s="249" t="s">
        <v>2267</v>
      </c>
      <c r="D69" s="246">
        <v>10114.9984</v>
      </c>
      <c r="E69" s="219"/>
    </row>
    <row r="70" spans="1:5">
      <c r="A70" s="239" t="s">
        <v>1863</v>
      </c>
      <c r="B70" s="202" t="s">
        <v>2197</v>
      </c>
      <c r="C70" s="249" t="s">
        <v>2268</v>
      </c>
      <c r="D70" s="246">
        <v>13971.9984</v>
      </c>
      <c r="E70" s="219"/>
    </row>
    <row r="71" spans="1:5">
      <c r="A71" s="239" t="s">
        <v>1863</v>
      </c>
      <c r="B71" s="202" t="s">
        <v>2197</v>
      </c>
      <c r="C71" s="249" t="s">
        <v>2269</v>
      </c>
      <c r="D71" s="250">
        <v>18382.997319999999</v>
      </c>
      <c r="E71" s="219"/>
    </row>
    <row r="72" spans="1:5">
      <c r="A72" s="239" t="s">
        <v>1863</v>
      </c>
      <c r="B72" s="202" t="s">
        <v>2197</v>
      </c>
      <c r="C72" s="249" t="s">
        <v>2270</v>
      </c>
      <c r="D72" s="246">
        <v>16696.999759999999</v>
      </c>
      <c r="E72" s="219"/>
    </row>
    <row r="73" spans="1:5">
      <c r="A73" s="239" t="s">
        <v>1863</v>
      </c>
      <c r="B73" s="202" t="s">
        <v>2197</v>
      </c>
      <c r="C73" s="249" t="s">
        <v>2271</v>
      </c>
      <c r="D73" s="246">
        <v>30942.998500000002</v>
      </c>
      <c r="E73" s="219"/>
    </row>
    <row r="74" spans="1:5">
      <c r="A74" s="239" t="s">
        <v>1863</v>
      </c>
      <c r="B74" s="202" t="s">
        <v>2197</v>
      </c>
      <c r="C74" s="249" t="s">
        <v>2272</v>
      </c>
      <c r="D74" s="246">
        <v>223309.99106999999</v>
      </c>
      <c r="E74" s="219"/>
    </row>
    <row r="75" spans="1:5">
      <c r="A75" s="239" t="s">
        <v>1863</v>
      </c>
      <c r="B75" s="208" t="s">
        <v>2214</v>
      </c>
      <c r="C75" s="251" t="s">
        <v>2273</v>
      </c>
      <c r="D75" s="246">
        <v>662892.94579999999</v>
      </c>
      <c r="E75" s="219"/>
    </row>
    <row r="76" spans="1:5">
      <c r="A76" s="239" t="s">
        <v>1863</v>
      </c>
      <c r="B76" s="210" t="s">
        <v>2216</v>
      </c>
      <c r="C76" s="252" t="s">
        <v>2274</v>
      </c>
      <c r="D76" s="246">
        <v>62322.907500000001</v>
      </c>
      <c r="E76" s="219"/>
    </row>
    <row r="77" spans="1:5">
      <c r="A77" s="239" t="s">
        <v>1863</v>
      </c>
      <c r="B77" s="210" t="s">
        <v>2216</v>
      </c>
      <c r="C77" s="252" t="s">
        <v>2275</v>
      </c>
      <c r="D77" s="246">
        <v>69713.854400000011</v>
      </c>
      <c r="E77" s="219"/>
    </row>
    <row r="78" spans="1:5">
      <c r="A78" s="239" t="s">
        <v>1863</v>
      </c>
      <c r="B78" s="210" t="s">
        <v>2216</v>
      </c>
      <c r="C78" s="252" t="s">
        <v>2276</v>
      </c>
      <c r="D78" s="246">
        <v>122280.93920000001</v>
      </c>
      <c r="E78" s="219"/>
    </row>
    <row r="79" spans="1:5">
      <c r="A79" s="239" t="s">
        <v>1863</v>
      </c>
      <c r="B79" s="210" t="s">
        <v>2216</v>
      </c>
      <c r="C79" s="252" t="s">
        <v>2277</v>
      </c>
      <c r="D79" s="246">
        <v>125773.94720000001</v>
      </c>
      <c r="E79" s="219"/>
    </row>
    <row r="80" spans="1:5">
      <c r="A80" s="239" t="s">
        <v>1863</v>
      </c>
      <c r="B80" s="210" t="s">
        <v>2216</v>
      </c>
      <c r="C80" s="252" t="s">
        <v>2278</v>
      </c>
      <c r="D80" s="246">
        <v>93625.9136</v>
      </c>
      <c r="E80" s="219"/>
    </row>
    <row r="81" spans="1:5">
      <c r="A81" s="239" t="s">
        <v>1863</v>
      </c>
      <c r="B81" s="210" t="s">
        <v>2216</v>
      </c>
      <c r="C81" s="252" t="s">
        <v>2279</v>
      </c>
      <c r="D81" s="246">
        <v>31596.959999999999</v>
      </c>
      <c r="E81" s="219"/>
    </row>
    <row r="82" spans="1:5">
      <c r="A82" s="239" t="s">
        <v>1863</v>
      </c>
      <c r="B82" s="210" t="s">
        <v>2216</v>
      </c>
      <c r="C82" s="252" t="s">
        <v>2280</v>
      </c>
      <c r="D82" s="246">
        <v>29907.975999999999</v>
      </c>
      <c r="E82" s="219"/>
    </row>
    <row r="83" spans="1:5">
      <c r="A83" s="239" t="s">
        <v>1863</v>
      </c>
      <c r="B83" s="210" t="s">
        <v>2216</v>
      </c>
      <c r="C83" s="252" t="s">
        <v>2281</v>
      </c>
      <c r="D83" s="246">
        <f>89467+2435.965</f>
        <v>91902.964999999997</v>
      </c>
      <c r="E83" s="219"/>
    </row>
    <row r="84" spans="1:5">
      <c r="A84" s="239" t="s">
        <v>1863</v>
      </c>
      <c r="B84" s="210" t="s">
        <v>2216</v>
      </c>
      <c r="C84" s="252" t="s">
        <v>2282</v>
      </c>
      <c r="D84" s="246">
        <v>146213</v>
      </c>
      <c r="E84" s="219"/>
    </row>
    <row r="85" spans="1:5">
      <c r="A85" s="239" t="s">
        <v>1863</v>
      </c>
      <c r="B85" s="215" t="s">
        <v>2224</v>
      </c>
      <c r="C85" s="253" t="s">
        <v>2283</v>
      </c>
      <c r="D85" s="246">
        <v>206918.65891</v>
      </c>
      <c r="E85" s="219"/>
    </row>
    <row r="86" spans="1:5">
      <c r="A86" s="239" t="s">
        <v>1796</v>
      </c>
      <c r="B86" s="198" t="s">
        <v>2195</v>
      </c>
      <c r="C86" s="254" t="s">
        <v>2284</v>
      </c>
      <c r="D86" s="219">
        <v>146207.1</v>
      </c>
      <c r="E86" s="219"/>
    </row>
    <row r="87" spans="1:5">
      <c r="A87" s="239" t="s">
        <v>1796</v>
      </c>
      <c r="B87" s="198" t="s">
        <v>2195</v>
      </c>
      <c r="C87" s="254" t="s">
        <v>2285</v>
      </c>
      <c r="D87" s="219">
        <v>125895.7</v>
      </c>
      <c r="E87" s="219"/>
    </row>
    <row r="88" spans="1:5">
      <c r="A88" s="239" t="s">
        <v>1796</v>
      </c>
      <c r="B88" s="198" t="s">
        <v>2195</v>
      </c>
      <c r="C88" s="254" t="s">
        <v>2284</v>
      </c>
      <c r="D88" s="219"/>
      <c r="E88" s="219">
        <v>121451</v>
      </c>
    </row>
    <row r="89" spans="1:5">
      <c r="A89" s="239" t="s">
        <v>1796</v>
      </c>
      <c r="B89" s="198" t="s">
        <v>2195</v>
      </c>
      <c r="C89" s="254" t="s">
        <v>2285</v>
      </c>
      <c r="D89" s="219"/>
      <c r="E89" s="219">
        <v>103731.9</v>
      </c>
    </row>
    <row r="90" spans="1:5">
      <c r="A90" s="239" t="s">
        <v>1796</v>
      </c>
      <c r="B90" s="202" t="s">
        <v>2197</v>
      </c>
      <c r="C90" s="255" t="s">
        <v>2286</v>
      </c>
      <c r="D90" s="219">
        <v>93867.14</v>
      </c>
      <c r="E90" s="219"/>
    </row>
    <row r="91" spans="1:5">
      <c r="A91" s="239" t="s">
        <v>1796</v>
      </c>
      <c r="B91" s="202" t="s">
        <v>2197</v>
      </c>
      <c r="C91" s="256" t="s">
        <v>2287</v>
      </c>
      <c r="D91" s="219">
        <v>84807.981</v>
      </c>
      <c r="E91" s="219"/>
    </row>
    <row r="92" spans="1:5">
      <c r="A92" s="239" t="s">
        <v>1796</v>
      </c>
      <c r="B92" s="202" t="s">
        <v>2197</v>
      </c>
      <c r="C92" s="255" t="s">
        <v>2288</v>
      </c>
      <c r="D92" s="219">
        <v>56098.112999999998</v>
      </c>
      <c r="E92" s="219"/>
    </row>
    <row r="93" spans="1:5" ht="30">
      <c r="A93" s="239" t="s">
        <v>1796</v>
      </c>
      <c r="B93" s="202" t="s">
        <v>2197</v>
      </c>
      <c r="C93" s="255" t="s">
        <v>2289</v>
      </c>
      <c r="D93" s="219">
        <v>9237.4709999999995</v>
      </c>
      <c r="E93" s="219"/>
    </row>
    <row r="94" spans="1:5" ht="30">
      <c r="A94" s="239" t="s">
        <v>1796</v>
      </c>
      <c r="B94" s="202" t="s">
        <v>2197</v>
      </c>
      <c r="C94" s="255" t="s">
        <v>2290</v>
      </c>
      <c r="D94" s="219">
        <v>95148.381999999998</v>
      </c>
      <c r="E94" s="219"/>
    </row>
    <row r="95" spans="1:5" ht="30">
      <c r="A95" s="239" t="s">
        <v>1796</v>
      </c>
      <c r="B95" s="202" t="s">
        <v>2197</v>
      </c>
      <c r="C95" s="255" t="s">
        <v>2291</v>
      </c>
      <c r="D95" s="219">
        <v>15775.906000000001</v>
      </c>
      <c r="E95" s="219"/>
    </row>
    <row r="96" spans="1:5" ht="30">
      <c r="A96" s="239" t="s">
        <v>1796</v>
      </c>
      <c r="B96" s="202" t="s">
        <v>2197</v>
      </c>
      <c r="C96" s="255" t="s">
        <v>2292</v>
      </c>
      <c r="D96" s="219">
        <v>35368.489000000001</v>
      </c>
      <c r="E96" s="219"/>
    </row>
    <row r="97" spans="1:5" ht="30">
      <c r="A97" s="239" t="s">
        <v>1796</v>
      </c>
      <c r="B97" s="202" t="s">
        <v>2197</v>
      </c>
      <c r="C97" s="255" t="s">
        <v>2293</v>
      </c>
      <c r="D97" s="219">
        <v>11178.405000000001</v>
      </c>
      <c r="E97" s="219"/>
    </row>
    <row r="98" spans="1:5" ht="30">
      <c r="A98" s="239" t="s">
        <v>1796</v>
      </c>
      <c r="B98" s="202" t="s">
        <v>2197</v>
      </c>
      <c r="C98" s="255" t="s">
        <v>2294</v>
      </c>
      <c r="D98" s="219">
        <v>16451.194</v>
      </c>
      <c r="E98" s="219"/>
    </row>
    <row r="99" spans="1:5" ht="30">
      <c r="A99" s="239" t="s">
        <v>1796</v>
      </c>
      <c r="B99" s="202" t="s">
        <v>2197</v>
      </c>
      <c r="C99" s="255" t="s">
        <v>2295</v>
      </c>
      <c r="D99" s="219">
        <v>10575.343999999999</v>
      </c>
      <c r="E99" s="219"/>
    </row>
    <row r="100" spans="1:5" ht="30">
      <c r="A100" s="239" t="s">
        <v>1796</v>
      </c>
      <c r="B100" s="202" t="s">
        <v>2197</v>
      </c>
      <c r="C100" s="255" t="s">
        <v>2296</v>
      </c>
      <c r="D100" s="219">
        <v>7877.1</v>
      </c>
      <c r="E100" s="219"/>
    </row>
    <row r="101" spans="1:5">
      <c r="A101" s="239" t="s">
        <v>1796</v>
      </c>
      <c r="B101" s="202" t="s">
        <v>2197</v>
      </c>
      <c r="C101" s="255" t="s">
        <v>2297</v>
      </c>
      <c r="D101" s="219">
        <v>4778.7120000000004</v>
      </c>
      <c r="E101" s="219"/>
    </row>
    <row r="102" spans="1:5">
      <c r="A102" s="239" t="s">
        <v>1796</v>
      </c>
      <c r="B102" s="202" t="s">
        <v>2197</v>
      </c>
      <c r="C102" s="255" t="s">
        <v>2298</v>
      </c>
      <c r="D102" s="219">
        <v>9406.6740000000009</v>
      </c>
      <c r="E102" s="219"/>
    </row>
    <row r="103" spans="1:5">
      <c r="A103" s="239" t="s">
        <v>1796</v>
      </c>
      <c r="B103" s="202" t="s">
        <v>2197</v>
      </c>
      <c r="C103" s="255" t="s">
        <v>2299</v>
      </c>
      <c r="D103" s="219">
        <v>10765.053</v>
      </c>
      <c r="E103" s="219"/>
    </row>
    <row r="104" spans="1:5">
      <c r="A104" s="239" t="s">
        <v>1796</v>
      </c>
      <c r="B104" s="202" t="s">
        <v>2197</v>
      </c>
      <c r="C104" s="255" t="s">
        <v>2300</v>
      </c>
      <c r="D104" s="219">
        <v>16872.262999999999</v>
      </c>
      <c r="E104" s="219"/>
    </row>
    <row r="105" spans="1:5">
      <c r="A105" s="239" t="s">
        <v>1796</v>
      </c>
      <c r="B105" s="202" t="s">
        <v>2197</v>
      </c>
      <c r="C105" s="255" t="s">
        <v>2301</v>
      </c>
      <c r="D105" s="219">
        <v>9914.6579999999994</v>
      </c>
      <c r="E105" s="219"/>
    </row>
    <row r="106" spans="1:5">
      <c r="A106" s="239" t="s">
        <v>1796</v>
      </c>
      <c r="B106" s="202" t="s">
        <v>2197</v>
      </c>
      <c r="C106" s="255" t="s">
        <v>2302</v>
      </c>
      <c r="D106" s="219">
        <v>38411.178</v>
      </c>
      <c r="E106" s="219"/>
    </row>
    <row r="107" spans="1:5" ht="30">
      <c r="A107" s="239" t="s">
        <v>1796</v>
      </c>
      <c r="B107" s="202" t="s">
        <v>2197</v>
      </c>
      <c r="C107" s="255" t="s">
        <v>2303</v>
      </c>
      <c r="D107" s="219">
        <v>243739.057</v>
      </c>
      <c r="E107" s="219"/>
    </row>
    <row r="108" spans="1:5" ht="30">
      <c r="A108" s="239" t="s">
        <v>1796</v>
      </c>
      <c r="B108" s="202" t="s">
        <v>2197</v>
      </c>
      <c r="C108" s="255" t="s">
        <v>2304</v>
      </c>
      <c r="D108" s="219">
        <v>2887.5590000000002</v>
      </c>
      <c r="E108" s="219"/>
    </row>
    <row r="109" spans="1:5" ht="30">
      <c r="A109" s="239" t="s">
        <v>1796</v>
      </c>
      <c r="B109" s="202" t="s">
        <v>2197</v>
      </c>
      <c r="C109" s="255" t="s">
        <v>2305</v>
      </c>
      <c r="D109" s="219">
        <v>3449.72</v>
      </c>
      <c r="E109" s="219"/>
    </row>
    <row r="110" spans="1:5" ht="30">
      <c r="A110" s="239" t="s">
        <v>1796</v>
      </c>
      <c r="B110" s="202" t="s">
        <v>2197</v>
      </c>
      <c r="C110" s="255" t="s">
        <v>2306</v>
      </c>
      <c r="D110" s="219">
        <v>18799.274000000001</v>
      </c>
      <c r="E110" s="219"/>
    </row>
    <row r="111" spans="1:5">
      <c r="A111" s="239" t="s">
        <v>1796</v>
      </c>
      <c r="B111" s="202" t="s">
        <v>2197</v>
      </c>
      <c r="C111" s="255" t="s">
        <v>2307</v>
      </c>
      <c r="D111" s="219">
        <v>12807.8</v>
      </c>
      <c r="E111" s="219"/>
    </row>
    <row r="112" spans="1:5">
      <c r="A112" s="239" t="s">
        <v>1796</v>
      </c>
      <c r="B112" s="202" t="s">
        <v>2197</v>
      </c>
      <c r="C112" s="255" t="s">
        <v>2308</v>
      </c>
      <c r="D112" s="219">
        <v>10271.508</v>
      </c>
      <c r="E112" s="219"/>
    </row>
    <row r="113" spans="1:5" ht="30">
      <c r="A113" s="239" t="s">
        <v>1796</v>
      </c>
      <c r="B113" s="202" t="s">
        <v>2197</v>
      </c>
      <c r="C113" s="255" t="s">
        <v>2309</v>
      </c>
      <c r="D113" s="219">
        <v>8549.7479999999996</v>
      </c>
      <c r="E113" s="219"/>
    </row>
    <row r="114" spans="1:5" ht="30">
      <c r="A114" s="239" t="s">
        <v>1796</v>
      </c>
      <c r="B114" s="202" t="s">
        <v>2197</v>
      </c>
      <c r="C114" s="255" t="s">
        <v>2310</v>
      </c>
      <c r="D114" s="219">
        <v>15838.323</v>
      </c>
      <c r="E114" s="219"/>
    </row>
    <row r="115" spans="1:5" ht="30">
      <c r="A115" s="239" t="s">
        <v>1796</v>
      </c>
      <c r="B115" s="202" t="s">
        <v>2197</v>
      </c>
      <c r="C115" s="255" t="s">
        <v>2311</v>
      </c>
      <c r="D115" s="219">
        <v>118894.01182</v>
      </c>
      <c r="E115" s="219">
        <v>116311</v>
      </c>
    </row>
    <row r="116" spans="1:5" ht="30">
      <c r="A116" s="239" t="s">
        <v>1796</v>
      </c>
      <c r="B116" s="208" t="s">
        <v>2214</v>
      </c>
      <c r="C116" s="257" t="s">
        <v>2312</v>
      </c>
      <c r="D116" s="219">
        <v>760162.598</v>
      </c>
      <c r="E116" s="219"/>
    </row>
    <row r="117" spans="1:5" ht="30">
      <c r="A117" s="239" t="s">
        <v>1796</v>
      </c>
      <c r="B117" s="208" t="s">
        <v>2214</v>
      </c>
      <c r="C117" s="257" t="s">
        <v>2313</v>
      </c>
      <c r="D117" s="219">
        <v>795854.79299999995</v>
      </c>
      <c r="E117" s="219"/>
    </row>
    <row r="118" spans="1:5" ht="30">
      <c r="A118" s="239" t="s">
        <v>1796</v>
      </c>
      <c r="B118" s="208" t="s">
        <v>2214</v>
      </c>
      <c r="C118" s="257" t="s">
        <v>2314</v>
      </c>
      <c r="D118" s="219">
        <v>73897.934999999998</v>
      </c>
      <c r="E118" s="219"/>
    </row>
    <row r="119" spans="1:5" ht="30">
      <c r="A119" s="239" t="s">
        <v>1796</v>
      </c>
      <c r="B119" s="208" t="s">
        <v>2214</v>
      </c>
      <c r="C119" s="257" t="s">
        <v>2315</v>
      </c>
      <c r="D119" s="219">
        <v>104411.40700000001</v>
      </c>
      <c r="E119" s="219"/>
    </row>
    <row r="120" spans="1:5" ht="30">
      <c r="A120" s="239" t="s">
        <v>1796</v>
      </c>
      <c r="B120" s="208" t="s">
        <v>2214</v>
      </c>
      <c r="C120" s="257" t="s">
        <v>2316</v>
      </c>
      <c r="D120" s="219">
        <v>65339.303</v>
      </c>
      <c r="E120" s="219"/>
    </row>
    <row r="121" spans="1:5" ht="30">
      <c r="A121" s="239" t="s">
        <v>1796</v>
      </c>
      <c r="B121" s="210" t="s">
        <v>2216</v>
      </c>
      <c r="C121" s="258" t="s">
        <v>2317</v>
      </c>
      <c r="D121" s="219">
        <v>99949.349000000002</v>
      </c>
      <c r="E121" s="219"/>
    </row>
    <row r="122" spans="1:5" ht="30">
      <c r="A122" s="239" t="s">
        <v>1796</v>
      </c>
      <c r="B122" s="210" t="s">
        <v>2216</v>
      </c>
      <c r="C122" s="258" t="s">
        <v>2318</v>
      </c>
      <c r="D122" s="219">
        <v>61022.928</v>
      </c>
      <c r="E122" s="219"/>
    </row>
    <row r="123" spans="1:5" ht="30">
      <c r="A123" s="239" t="s">
        <v>1796</v>
      </c>
      <c r="B123" s="210" t="s">
        <v>2216</v>
      </c>
      <c r="C123" s="258" t="s">
        <v>2319</v>
      </c>
      <c r="D123" s="219">
        <v>80047.436000000002</v>
      </c>
      <c r="E123" s="219"/>
    </row>
    <row r="124" spans="1:5" ht="30">
      <c r="A124" s="239" t="s">
        <v>1796</v>
      </c>
      <c r="B124" s="210" t="s">
        <v>2216</v>
      </c>
      <c r="C124" s="258" t="s">
        <v>2320</v>
      </c>
      <c r="D124" s="219">
        <v>5331.9279999999999</v>
      </c>
      <c r="E124" s="219"/>
    </row>
    <row r="125" spans="1:5">
      <c r="A125" s="239" t="s">
        <v>1796</v>
      </c>
      <c r="B125" s="210" t="s">
        <v>2216</v>
      </c>
      <c r="C125" s="258" t="s">
        <v>2321</v>
      </c>
      <c r="D125" s="219">
        <v>47630.539259999998</v>
      </c>
      <c r="E125" s="219"/>
    </row>
    <row r="126" spans="1:5" ht="30">
      <c r="A126" s="239" t="s">
        <v>1796</v>
      </c>
      <c r="B126" s="210" t="s">
        <v>2216</v>
      </c>
      <c r="C126" s="258" t="s">
        <v>2322</v>
      </c>
      <c r="D126" s="219">
        <v>160334.73499999999</v>
      </c>
      <c r="E126" s="219"/>
    </row>
    <row r="127" spans="1:5" ht="30">
      <c r="A127" s="239" t="s">
        <v>1796</v>
      </c>
      <c r="B127" s="210" t="s">
        <v>2216</v>
      </c>
      <c r="C127" s="258" t="s">
        <v>2323</v>
      </c>
      <c r="D127" s="219">
        <v>51845.686999999998</v>
      </c>
      <c r="E127" s="219"/>
    </row>
    <row r="128" spans="1:5" ht="30">
      <c r="A128" s="239" t="s">
        <v>1796</v>
      </c>
      <c r="B128" s="210" t="s">
        <v>2216</v>
      </c>
      <c r="C128" s="258" t="s">
        <v>2324</v>
      </c>
      <c r="D128" s="219">
        <v>43373.506000000001</v>
      </c>
      <c r="E128" s="219"/>
    </row>
    <row r="129" spans="1:5" ht="30">
      <c r="A129" s="239" t="s">
        <v>1796</v>
      </c>
      <c r="B129" s="215" t="s">
        <v>2224</v>
      </c>
      <c r="C129" s="259" t="s">
        <v>2325</v>
      </c>
      <c r="D129" s="219">
        <v>248151.69813</v>
      </c>
      <c r="E129" s="219"/>
    </row>
    <row r="130" spans="1:5" ht="30">
      <c r="A130" s="239" t="s">
        <v>1796</v>
      </c>
      <c r="B130" s="215" t="s">
        <v>2224</v>
      </c>
      <c r="C130" s="259" t="s">
        <v>2326</v>
      </c>
      <c r="D130" s="219">
        <v>399708.98100000003</v>
      </c>
      <c r="E130" s="219"/>
    </row>
    <row r="131" spans="1:5" ht="30">
      <c r="A131" s="239" t="s">
        <v>1796</v>
      </c>
      <c r="B131" s="215" t="s">
        <v>2224</v>
      </c>
      <c r="C131" s="259" t="s">
        <v>2327</v>
      </c>
      <c r="D131" s="219">
        <v>276454.42300000001</v>
      </c>
      <c r="E131" s="219"/>
    </row>
    <row r="132" spans="1:5" ht="30">
      <c r="A132" s="239" t="s">
        <v>1796</v>
      </c>
      <c r="B132" s="215" t="s">
        <v>2224</v>
      </c>
      <c r="C132" s="259" t="s">
        <v>2328</v>
      </c>
      <c r="D132" s="219">
        <v>77973.615189999997</v>
      </c>
      <c r="E132" s="219"/>
    </row>
    <row r="133" spans="1:5" ht="30">
      <c r="A133" s="239" t="s">
        <v>1796</v>
      </c>
      <c r="B133" s="215" t="s">
        <v>2224</v>
      </c>
      <c r="C133" s="259" t="s">
        <v>2329</v>
      </c>
      <c r="D133" s="219">
        <v>90786.758000000002</v>
      </c>
      <c r="E133" s="219"/>
    </row>
    <row r="134" spans="1:5" ht="30">
      <c r="A134" s="239" t="s">
        <v>1796</v>
      </c>
      <c r="B134" s="215" t="s">
        <v>2224</v>
      </c>
      <c r="C134" s="259" t="s">
        <v>2330</v>
      </c>
      <c r="D134" s="219">
        <v>333125.57299999997</v>
      </c>
      <c r="E134" s="219"/>
    </row>
    <row r="135" spans="1:5" ht="15.75">
      <c r="A135" s="239" t="s">
        <v>1797</v>
      </c>
      <c r="B135" s="198" t="s">
        <v>2195</v>
      </c>
      <c r="C135" s="260" t="s">
        <v>2331</v>
      </c>
      <c r="D135" s="261">
        <v>67052</v>
      </c>
      <c r="E135" s="219"/>
    </row>
    <row r="136" spans="1:5" ht="15.75">
      <c r="A136" s="239" t="s">
        <v>1797</v>
      </c>
      <c r="B136" s="198" t="s">
        <v>2195</v>
      </c>
      <c r="C136" s="262" t="s">
        <v>2332</v>
      </c>
      <c r="D136" s="261">
        <v>72494</v>
      </c>
      <c r="E136" s="219"/>
    </row>
    <row r="137" spans="1:5" ht="15.75">
      <c r="A137" s="239" t="s">
        <v>1797</v>
      </c>
      <c r="B137" s="198" t="s">
        <v>2195</v>
      </c>
      <c r="C137" s="262" t="s">
        <v>2333</v>
      </c>
      <c r="D137" s="219"/>
      <c r="E137" s="263">
        <v>54312</v>
      </c>
    </row>
    <row r="138" spans="1:5" ht="15.75">
      <c r="A138" s="239" t="s">
        <v>1797</v>
      </c>
      <c r="B138" s="198" t="s">
        <v>2195</v>
      </c>
      <c r="C138" s="262" t="s">
        <v>2334</v>
      </c>
      <c r="D138" s="219"/>
      <c r="E138" s="263">
        <v>185587</v>
      </c>
    </row>
    <row r="139" spans="1:5" ht="15.75">
      <c r="A139" s="239" t="s">
        <v>1797</v>
      </c>
      <c r="B139" s="202" t="s">
        <v>2197</v>
      </c>
      <c r="C139" s="264" t="s">
        <v>2335</v>
      </c>
      <c r="D139" s="265">
        <v>77895.5</v>
      </c>
      <c r="E139" s="219"/>
    </row>
    <row r="140" spans="1:5" ht="15.75">
      <c r="A140" s="239" t="s">
        <v>1797</v>
      </c>
      <c r="B140" s="202" t="s">
        <v>2197</v>
      </c>
      <c r="C140" s="264" t="s">
        <v>2336</v>
      </c>
      <c r="D140" s="265">
        <v>328646.09999999998</v>
      </c>
      <c r="E140" s="219"/>
    </row>
    <row r="141" spans="1:5" ht="15.75">
      <c r="A141" s="239" t="s">
        <v>1797</v>
      </c>
      <c r="B141" s="202" t="s">
        <v>2197</v>
      </c>
      <c r="C141" s="266" t="s">
        <v>2337</v>
      </c>
      <c r="D141" s="219"/>
      <c r="E141" s="263">
        <v>62539.694000000003</v>
      </c>
    </row>
    <row r="142" spans="1:5" ht="15.75">
      <c r="A142" s="239" t="s">
        <v>1797</v>
      </c>
      <c r="B142" s="202" t="s">
        <v>2197</v>
      </c>
      <c r="C142" s="264" t="s">
        <v>2335</v>
      </c>
      <c r="D142" s="219"/>
      <c r="E142" s="263">
        <v>2777.7</v>
      </c>
    </row>
    <row r="143" spans="1:5" ht="15.75">
      <c r="A143" s="239" t="s">
        <v>1797</v>
      </c>
      <c r="B143" s="208" t="s">
        <v>2214</v>
      </c>
      <c r="C143" s="267" t="s">
        <v>2338</v>
      </c>
      <c r="D143" s="265">
        <v>666215.80000000005</v>
      </c>
      <c r="E143" s="219"/>
    </row>
    <row r="144" spans="1:5" ht="15.75">
      <c r="A144" s="239" t="s">
        <v>1797</v>
      </c>
      <c r="B144" s="210" t="s">
        <v>2216</v>
      </c>
      <c r="C144" s="268" t="s">
        <v>2339</v>
      </c>
      <c r="D144" s="265">
        <v>137647.79999999999</v>
      </c>
      <c r="E144" s="219"/>
    </row>
    <row r="145" spans="1:5" ht="15.75">
      <c r="A145" s="239" t="s">
        <v>1797</v>
      </c>
      <c r="B145" s="210" t="s">
        <v>2216</v>
      </c>
      <c r="C145" s="268" t="s">
        <v>2340</v>
      </c>
      <c r="D145" s="265">
        <v>96845.1</v>
      </c>
      <c r="E145" s="219"/>
    </row>
    <row r="146" spans="1:5" ht="31.5">
      <c r="A146" s="239" t="s">
        <v>1797</v>
      </c>
      <c r="B146" s="210" t="s">
        <v>2216</v>
      </c>
      <c r="C146" s="269" t="s">
        <v>2341</v>
      </c>
      <c r="D146" s="261">
        <v>73386.600000000006</v>
      </c>
      <c r="E146" s="219"/>
    </row>
    <row r="147" spans="1:5" ht="31.5">
      <c r="A147" s="239" t="s">
        <v>1797</v>
      </c>
      <c r="B147" s="210" t="s">
        <v>2216</v>
      </c>
      <c r="C147" s="269" t="s">
        <v>2342</v>
      </c>
      <c r="D147" s="261">
        <v>41452.800000000003</v>
      </c>
      <c r="E147" s="219"/>
    </row>
    <row r="148" spans="1:5" ht="31.5">
      <c r="A148" s="239" t="s">
        <v>1797</v>
      </c>
      <c r="B148" s="210" t="s">
        <v>2216</v>
      </c>
      <c r="C148" s="269" t="s">
        <v>2343</v>
      </c>
      <c r="D148" s="261">
        <v>62872.2</v>
      </c>
      <c r="E148" s="219"/>
    </row>
    <row r="149" spans="1:5" ht="31.5">
      <c r="A149" s="239" t="s">
        <v>1797</v>
      </c>
      <c r="B149" s="210" t="s">
        <v>2216</v>
      </c>
      <c r="C149" s="269" t="s">
        <v>2344</v>
      </c>
      <c r="D149" s="261">
        <v>42009.7</v>
      </c>
      <c r="E149" s="219"/>
    </row>
    <row r="150" spans="1:5" ht="31.5">
      <c r="A150" s="239" t="s">
        <v>1797</v>
      </c>
      <c r="B150" s="210" t="s">
        <v>2216</v>
      </c>
      <c r="C150" s="269" t="s">
        <v>2345</v>
      </c>
      <c r="D150" s="261">
        <v>65143.3</v>
      </c>
      <c r="E150" s="219"/>
    </row>
    <row r="151" spans="1:5" ht="31.5">
      <c r="A151" s="239" t="s">
        <v>1797</v>
      </c>
      <c r="B151" s="210" t="s">
        <v>2216</v>
      </c>
      <c r="C151" s="269" t="s">
        <v>2346</v>
      </c>
      <c r="D151" s="261">
        <v>46092.4</v>
      </c>
      <c r="E151" s="219"/>
    </row>
    <row r="152" spans="1:5" ht="31.5">
      <c r="A152" s="239" t="s">
        <v>1797</v>
      </c>
      <c r="B152" s="210" t="s">
        <v>2216</v>
      </c>
      <c r="C152" s="269" t="s">
        <v>2347</v>
      </c>
      <c r="D152" s="261">
        <v>47054.9</v>
      </c>
      <c r="E152" s="219"/>
    </row>
    <row r="153" spans="1:5" ht="31.5">
      <c r="A153" s="239" t="s">
        <v>1797</v>
      </c>
      <c r="B153" s="210" t="s">
        <v>2216</v>
      </c>
      <c r="C153" s="269" t="s">
        <v>2348</v>
      </c>
      <c r="D153" s="261">
        <v>87040.5</v>
      </c>
      <c r="E153" s="219"/>
    </row>
    <row r="154" spans="1:5" ht="31.5">
      <c r="A154" s="239" t="s">
        <v>1797</v>
      </c>
      <c r="B154" s="210" t="s">
        <v>2216</v>
      </c>
      <c r="C154" s="269" t="s">
        <v>2349</v>
      </c>
      <c r="D154" s="261">
        <v>77727.3</v>
      </c>
      <c r="E154" s="219"/>
    </row>
    <row r="155" spans="1:5" ht="15.75">
      <c r="A155" s="239" t="s">
        <v>1797</v>
      </c>
      <c r="B155" s="215" t="s">
        <v>2224</v>
      </c>
      <c r="C155" s="270" t="s">
        <v>2350</v>
      </c>
      <c r="D155" s="261">
        <f>415586+125837.2</f>
        <v>541423.19999999995</v>
      </c>
      <c r="E155" s="219"/>
    </row>
    <row r="156" spans="1:5" ht="15.75">
      <c r="A156" s="239" t="s">
        <v>1797</v>
      </c>
      <c r="B156" s="202" t="s">
        <v>2197</v>
      </c>
      <c r="C156" s="271" t="s">
        <v>1798</v>
      </c>
      <c r="D156" s="261">
        <v>14136</v>
      </c>
      <c r="E156" s="219"/>
    </row>
    <row r="157" spans="1:5" ht="15.75">
      <c r="A157" s="239" t="s">
        <v>1797</v>
      </c>
      <c r="B157" s="202" t="s">
        <v>2197</v>
      </c>
      <c r="C157" s="271" t="s">
        <v>2351</v>
      </c>
      <c r="D157" s="261">
        <v>7066</v>
      </c>
      <c r="E157" s="219"/>
    </row>
    <row r="158" spans="1:5" ht="15.75">
      <c r="A158" s="239" t="s">
        <v>1797</v>
      </c>
      <c r="B158" s="202" t="s">
        <v>2197</v>
      </c>
      <c r="C158" s="271" t="s">
        <v>1799</v>
      </c>
      <c r="D158" s="261">
        <v>6231</v>
      </c>
      <c r="E158" s="219"/>
    </row>
    <row r="159" spans="1:5" ht="15.75">
      <c r="A159" s="239" t="s">
        <v>1797</v>
      </c>
      <c r="B159" s="202" t="s">
        <v>2197</v>
      </c>
      <c r="C159" s="271" t="s">
        <v>1800</v>
      </c>
      <c r="D159" s="261">
        <v>15804</v>
      </c>
      <c r="E159" s="219"/>
    </row>
    <row r="160" spans="1:5" ht="15.75">
      <c r="A160" s="239" t="s">
        <v>1797</v>
      </c>
      <c r="B160" s="202" t="s">
        <v>2197</v>
      </c>
      <c r="C160" s="271" t="s">
        <v>1801</v>
      </c>
      <c r="D160" s="261">
        <v>8191.5910000000003</v>
      </c>
      <c r="E160" s="219"/>
    </row>
    <row r="161" spans="1:9" ht="15.75">
      <c r="A161" s="239" t="s">
        <v>1797</v>
      </c>
      <c r="B161" s="202" t="s">
        <v>2197</v>
      </c>
      <c r="C161" s="271" t="s">
        <v>1802</v>
      </c>
      <c r="D161" s="261">
        <v>12692</v>
      </c>
      <c r="E161" s="219"/>
    </row>
    <row r="162" spans="1:9" ht="15.75">
      <c r="A162" s="239" t="s">
        <v>1797</v>
      </c>
      <c r="B162" s="202" t="s">
        <v>2197</v>
      </c>
      <c r="C162" s="271" t="s">
        <v>2352</v>
      </c>
      <c r="D162" s="261">
        <v>8611.6820000000007</v>
      </c>
      <c r="E162" s="219"/>
    </row>
    <row r="163" spans="1:9" ht="15.75">
      <c r="A163" s="239" t="s">
        <v>1797</v>
      </c>
      <c r="B163" s="202" t="s">
        <v>2197</v>
      </c>
      <c r="C163" s="271" t="s">
        <v>2353</v>
      </c>
      <c r="D163" s="261">
        <v>15374.527</v>
      </c>
      <c r="E163" s="219"/>
    </row>
    <row r="164" spans="1:9" ht="15.75">
      <c r="A164" s="239" t="s">
        <v>1797</v>
      </c>
      <c r="B164" s="202" t="s">
        <v>2197</v>
      </c>
      <c r="C164" s="271" t="s">
        <v>1803</v>
      </c>
      <c r="D164" s="261">
        <v>19842.367999999999</v>
      </c>
      <c r="E164" s="219"/>
    </row>
    <row r="165" spans="1:9" ht="15.75">
      <c r="A165" s="239" t="s">
        <v>1797</v>
      </c>
      <c r="B165" s="202" t="s">
        <v>2197</v>
      </c>
      <c r="C165" s="271" t="s">
        <v>2354</v>
      </c>
      <c r="D165" s="261">
        <v>10573.632</v>
      </c>
      <c r="E165" s="219"/>
    </row>
    <row r="166" spans="1:9" ht="15.75">
      <c r="A166" s="239" t="s">
        <v>1797</v>
      </c>
      <c r="B166" s="202" t="s">
        <v>2197</v>
      </c>
      <c r="C166" s="271" t="s">
        <v>2355</v>
      </c>
      <c r="D166" s="261">
        <v>9668</v>
      </c>
      <c r="E166" s="219"/>
    </row>
    <row r="167" spans="1:9" ht="15.75">
      <c r="A167" s="239" t="s">
        <v>1797</v>
      </c>
      <c r="B167" s="202" t="s">
        <v>2197</v>
      </c>
      <c r="C167" s="271" t="s">
        <v>2356</v>
      </c>
      <c r="D167" s="261">
        <v>14077</v>
      </c>
      <c r="E167" s="219"/>
    </row>
    <row r="168" spans="1:9" ht="15.75">
      <c r="A168" s="239" t="s">
        <v>1797</v>
      </c>
      <c r="B168" s="202" t="s">
        <v>2197</v>
      </c>
      <c r="C168" s="271" t="s">
        <v>2357</v>
      </c>
      <c r="D168" s="261">
        <v>2930.2</v>
      </c>
      <c r="E168" s="219"/>
    </row>
    <row r="169" spans="1:9" ht="15.75">
      <c r="A169" s="239" t="s">
        <v>1797</v>
      </c>
      <c r="B169" s="202" t="s">
        <v>2197</v>
      </c>
      <c r="C169" s="271" t="s">
        <v>1804</v>
      </c>
      <c r="D169" s="261">
        <v>8663</v>
      </c>
      <c r="E169" s="219"/>
    </row>
    <row r="170" spans="1:9" ht="15.75">
      <c r="A170" s="239" t="s">
        <v>1797</v>
      </c>
      <c r="B170" s="202" t="s">
        <v>2197</v>
      </c>
      <c r="C170" s="271" t="s">
        <v>2358</v>
      </c>
      <c r="D170" s="261">
        <v>12164</v>
      </c>
      <c r="E170" s="219"/>
    </row>
    <row r="171" spans="1:9" ht="30">
      <c r="A171" s="272" t="s">
        <v>2359</v>
      </c>
      <c r="B171" s="202" t="s">
        <v>2197</v>
      </c>
      <c r="C171" s="273" t="s">
        <v>2360</v>
      </c>
      <c r="D171" s="274">
        <v>9826.4210000000003</v>
      </c>
      <c r="E171" s="275"/>
      <c r="G171" s="1600"/>
      <c r="H171" s="1600"/>
      <c r="I171" s="1600"/>
    </row>
    <row r="172" spans="1:9" ht="30">
      <c r="A172" s="239" t="s">
        <v>2359</v>
      </c>
      <c r="B172" s="202" t="s">
        <v>2197</v>
      </c>
      <c r="C172" s="276" t="s">
        <v>2361</v>
      </c>
      <c r="D172" s="277">
        <v>2479.893</v>
      </c>
      <c r="E172" s="275"/>
      <c r="G172" s="1600"/>
      <c r="H172" s="1600"/>
      <c r="I172" s="1600"/>
    </row>
    <row r="173" spans="1:9" ht="30">
      <c r="A173" s="239" t="s">
        <v>2359</v>
      </c>
      <c r="B173" s="202" t="s">
        <v>2197</v>
      </c>
      <c r="C173" s="276" t="s">
        <v>2362</v>
      </c>
      <c r="D173" s="277">
        <v>8557.3119999999999</v>
      </c>
      <c r="E173" s="275"/>
      <c r="G173" s="1600"/>
      <c r="H173" s="1600"/>
      <c r="I173" s="1600"/>
    </row>
    <row r="174" spans="1:9" ht="30">
      <c r="A174" s="239" t="s">
        <v>2359</v>
      </c>
      <c r="B174" s="202" t="s">
        <v>2197</v>
      </c>
      <c r="C174" s="276" t="s">
        <v>2363</v>
      </c>
      <c r="D174" s="277">
        <v>3049.3510000000001</v>
      </c>
      <c r="E174" s="275"/>
      <c r="G174" s="1600"/>
      <c r="H174" s="1600"/>
      <c r="I174" s="1600"/>
    </row>
    <row r="175" spans="1:9" ht="30" collapsed="1">
      <c r="A175" s="239" t="s">
        <v>2359</v>
      </c>
      <c r="B175" s="202" t="s">
        <v>2197</v>
      </c>
      <c r="C175" s="276" t="s">
        <v>2364</v>
      </c>
      <c r="D175" s="278">
        <v>4547.7290000000003</v>
      </c>
      <c r="E175" s="279"/>
      <c r="G175" s="1600"/>
      <c r="H175" s="1600"/>
      <c r="I175" s="1600"/>
    </row>
    <row r="176" spans="1:9" ht="45">
      <c r="A176" s="239" t="s">
        <v>2359</v>
      </c>
      <c r="B176" s="202" t="s">
        <v>2197</v>
      </c>
      <c r="C176" s="276" t="s">
        <v>2365</v>
      </c>
      <c r="D176" s="277">
        <v>17837.454000000002</v>
      </c>
      <c r="E176" s="275"/>
      <c r="G176" s="1600"/>
      <c r="H176" s="1600"/>
      <c r="I176" s="1600"/>
    </row>
    <row r="177" spans="1:9" ht="45">
      <c r="A177" s="239" t="s">
        <v>2359</v>
      </c>
      <c r="B177" s="202" t="s">
        <v>2197</v>
      </c>
      <c r="C177" s="276" t="s">
        <v>2366</v>
      </c>
      <c r="D177" s="277">
        <v>9991.9169999999995</v>
      </c>
      <c r="E177" s="275"/>
      <c r="G177" s="1600"/>
      <c r="H177" s="1600"/>
      <c r="I177" s="1600"/>
    </row>
    <row r="178" spans="1:9" ht="30">
      <c r="A178" s="239" t="s">
        <v>2359</v>
      </c>
      <c r="B178" s="202" t="s">
        <v>2197</v>
      </c>
      <c r="C178" s="276" t="s">
        <v>2367</v>
      </c>
      <c r="D178" s="277">
        <v>18931.34</v>
      </c>
      <c r="E178" s="275"/>
      <c r="G178" s="1600"/>
      <c r="H178" s="1600"/>
      <c r="I178" s="1600"/>
    </row>
    <row r="179" spans="1:9" ht="30">
      <c r="A179" s="239" t="s">
        <v>2359</v>
      </c>
      <c r="B179" s="202" t="s">
        <v>2197</v>
      </c>
      <c r="C179" s="276" t="s">
        <v>2368</v>
      </c>
      <c r="D179" s="277">
        <v>37160.593000000001</v>
      </c>
      <c r="E179" s="275"/>
      <c r="G179" s="1600"/>
      <c r="H179" s="1600"/>
      <c r="I179" s="1600"/>
    </row>
    <row r="180" spans="1:9" ht="30">
      <c r="A180" s="239" t="s">
        <v>2359</v>
      </c>
      <c r="B180" s="202" t="s">
        <v>2197</v>
      </c>
      <c r="C180" s="276" t="s">
        <v>2369</v>
      </c>
      <c r="D180" s="277">
        <v>8476.0669999999991</v>
      </c>
      <c r="E180" s="275"/>
      <c r="G180" s="1600"/>
      <c r="H180" s="1600"/>
      <c r="I180" s="1600"/>
    </row>
    <row r="181" spans="1:9" ht="30">
      <c r="A181" s="239" t="s">
        <v>2359</v>
      </c>
      <c r="B181" s="202" t="s">
        <v>2197</v>
      </c>
      <c r="C181" s="276" t="s">
        <v>2370</v>
      </c>
      <c r="D181" s="277">
        <v>2677.3780000000002</v>
      </c>
      <c r="E181" s="275"/>
      <c r="G181" s="1600"/>
      <c r="H181" s="1600"/>
      <c r="I181" s="1600"/>
    </row>
    <row r="182" spans="1:9" ht="45">
      <c r="A182" s="239" t="s">
        <v>2359</v>
      </c>
      <c r="B182" s="202" t="s">
        <v>2197</v>
      </c>
      <c r="C182" s="280" t="s">
        <v>2365</v>
      </c>
      <c r="D182" s="281"/>
      <c r="E182" s="282">
        <v>136569.39000000001</v>
      </c>
      <c r="G182" s="1600"/>
      <c r="H182" s="1600"/>
      <c r="I182" s="1600"/>
    </row>
    <row r="183" spans="1:9" ht="45">
      <c r="A183" s="239" t="s">
        <v>2359</v>
      </c>
      <c r="B183" s="202" t="s">
        <v>2197</v>
      </c>
      <c r="C183" s="280" t="s">
        <v>2366</v>
      </c>
      <c r="D183" s="281"/>
      <c r="E183" s="282">
        <v>50258.093999999997</v>
      </c>
      <c r="G183" s="1601"/>
      <c r="H183" s="1601"/>
      <c r="I183" s="1601"/>
    </row>
    <row r="184" spans="1:9" ht="30">
      <c r="A184" s="239" t="s">
        <v>2359</v>
      </c>
      <c r="B184" s="215" t="s">
        <v>2224</v>
      </c>
      <c r="C184" s="283" t="s">
        <v>2371</v>
      </c>
      <c r="D184" s="282">
        <v>153671.75700000001</v>
      </c>
      <c r="E184" s="275"/>
      <c r="G184" s="1600"/>
      <c r="H184" s="1600"/>
      <c r="I184" s="1600"/>
    </row>
    <row r="185" spans="1:9" ht="30">
      <c r="A185" s="239" t="s">
        <v>2359</v>
      </c>
      <c r="B185" s="215" t="s">
        <v>2224</v>
      </c>
      <c r="C185" s="283" t="s">
        <v>2372</v>
      </c>
      <c r="D185" s="282">
        <v>346490.34299999999</v>
      </c>
      <c r="E185" s="275"/>
      <c r="G185" s="1600"/>
      <c r="H185" s="1600"/>
      <c r="I185" s="1600"/>
    </row>
    <row r="186" spans="1:9" ht="30">
      <c r="A186" s="239" t="s">
        <v>2359</v>
      </c>
      <c r="B186" s="215" t="s">
        <v>2224</v>
      </c>
      <c r="C186" s="283" t="s">
        <v>2373</v>
      </c>
      <c r="D186" s="277">
        <v>79283.691000000006</v>
      </c>
      <c r="E186" s="275"/>
      <c r="G186" s="1600"/>
      <c r="H186" s="1600"/>
      <c r="I186" s="1600"/>
    </row>
    <row r="187" spans="1:9" ht="30">
      <c r="A187" s="239" t="s">
        <v>2359</v>
      </c>
      <c r="B187" s="215" t="s">
        <v>2224</v>
      </c>
      <c r="C187" s="283" t="s">
        <v>2374</v>
      </c>
      <c r="D187" s="277">
        <v>71465.633000000002</v>
      </c>
      <c r="E187" s="275"/>
      <c r="G187" s="1600"/>
      <c r="H187" s="1600"/>
      <c r="I187" s="1600"/>
    </row>
    <row r="188" spans="1:9" ht="30">
      <c r="A188" s="239" t="s">
        <v>2359</v>
      </c>
      <c r="B188" s="215" t="s">
        <v>2224</v>
      </c>
      <c r="C188" s="283" t="s">
        <v>2375</v>
      </c>
      <c r="D188" s="277">
        <v>158165.85500000001</v>
      </c>
      <c r="E188" s="275"/>
      <c r="G188" s="1600"/>
      <c r="H188" s="1600"/>
      <c r="I188" s="1600"/>
    </row>
    <row r="189" spans="1:9" ht="30">
      <c r="A189" s="239" t="s">
        <v>2359</v>
      </c>
      <c r="B189" s="202" t="s">
        <v>2197</v>
      </c>
      <c r="C189" s="283" t="s">
        <v>2376</v>
      </c>
      <c r="D189" s="277">
        <v>73943.527000000002</v>
      </c>
      <c r="E189" s="275"/>
      <c r="G189" s="284"/>
      <c r="H189" s="284"/>
      <c r="I189" s="284"/>
    </row>
    <row r="190" spans="1:9" ht="30">
      <c r="A190" s="239" t="s">
        <v>2359</v>
      </c>
      <c r="B190" s="202" t="s">
        <v>2197</v>
      </c>
      <c r="C190" s="283" t="s">
        <v>2377</v>
      </c>
      <c r="D190" s="277">
        <v>7449.2780000000002</v>
      </c>
      <c r="E190" s="275"/>
      <c r="G190" s="284"/>
      <c r="H190" s="284"/>
      <c r="I190" s="284"/>
    </row>
    <row r="191" spans="1:9" ht="30">
      <c r="A191" s="239" t="s">
        <v>2359</v>
      </c>
      <c r="B191" s="202" t="s">
        <v>2197</v>
      </c>
      <c r="C191" s="283" t="s">
        <v>2377</v>
      </c>
      <c r="D191" s="277">
        <v>49859.218999999997</v>
      </c>
      <c r="E191" s="275"/>
      <c r="G191" s="284"/>
      <c r="H191" s="284"/>
      <c r="I191" s="284"/>
    </row>
    <row r="192" spans="1:9" ht="30">
      <c r="A192" s="239" t="s">
        <v>2359</v>
      </c>
      <c r="B192" s="198" t="s">
        <v>2195</v>
      </c>
      <c r="C192" s="283" t="s">
        <v>2378</v>
      </c>
      <c r="D192" s="277">
        <v>49108</v>
      </c>
      <c r="E192" s="275"/>
      <c r="G192" s="284"/>
      <c r="H192" s="284"/>
      <c r="I192" s="284"/>
    </row>
    <row r="193" spans="1:9" ht="30">
      <c r="A193" s="239" t="s">
        <v>2359</v>
      </c>
      <c r="B193" s="202" t="s">
        <v>2197</v>
      </c>
      <c r="C193" s="283" t="s">
        <v>2379</v>
      </c>
      <c r="D193" s="277">
        <v>9971.9480000000003</v>
      </c>
      <c r="E193" s="275"/>
      <c r="G193" s="284"/>
      <c r="H193" s="284"/>
      <c r="I193" s="284"/>
    </row>
    <row r="194" spans="1:9" ht="30">
      <c r="A194" s="239" t="s">
        <v>2359</v>
      </c>
      <c r="B194" s="202" t="s">
        <v>2197</v>
      </c>
      <c r="C194" s="283" t="s">
        <v>2380</v>
      </c>
      <c r="D194" s="277">
        <v>32217.168000000001</v>
      </c>
      <c r="E194" s="275"/>
      <c r="G194" s="284"/>
      <c r="H194" s="284"/>
      <c r="I194" s="284"/>
    </row>
    <row r="195" spans="1:9" ht="30">
      <c r="A195" s="239" t="s">
        <v>2359</v>
      </c>
      <c r="B195" s="202" t="s">
        <v>2197</v>
      </c>
      <c r="C195" s="283" t="s">
        <v>2381</v>
      </c>
      <c r="D195" s="277">
        <v>6551.7520000000004</v>
      </c>
      <c r="E195" s="275"/>
      <c r="G195" s="284"/>
      <c r="H195" s="284"/>
      <c r="I195" s="284"/>
    </row>
    <row r="196" spans="1:9" ht="30">
      <c r="A196" s="239" t="s">
        <v>2359</v>
      </c>
      <c r="B196" s="198" t="s">
        <v>2195</v>
      </c>
      <c r="C196" s="283" t="s">
        <v>2382</v>
      </c>
      <c r="D196" s="277">
        <v>12987.659</v>
      </c>
      <c r="E196" s="275"/>
      <c r="G196" s="284"/>
      <c r="H196" s="284"/>
      <c r="I196" s="284"/>
    </row>
    <row r="197" spans="1:9" ht="30">
      <c r="A197" s="239" t="s">
        <v>2359</v>
      </c>
      <c r="B197" s="198" t="s">
        <v>2195</v>
      </c>
      <c r="C197" s="283" t="s">
        <v>2383</v>
      </c>
      <c r="D197" s="277">
        <v>20808</v>
      </c>
      <c r="E197" s="275"/>
      <c r="G197" s="284"/>
      <c r="H197" s="284"/>
      <c r="I197" s="284"/>
    </row>
    <row r="198" spans="1:9" ht="30">
      <c r="A198" s="239" t="s">
        <v>2359</v>
      </c>
      <c r="B198" s="198" t="s">
        <v>2195</v>
      </c>
      <c r="C198" s="283" t="s">
        <v>2384</v>
      </c>
      <c r="D198" s="277">
        <v>28090.799999999999</v>
      </c>
      <c r="E198" s="275"/>
      <c r="G198" s="284"/>
      <c r="H198" s="284"/>
      <c r="I198" s="284"/>
    </row>
    <row r="199" spans="1:9">
      <c r="A199" s="239" t="s">
        <v>2385</v>
      </c>
      <c r="B199" s="198" t="s">
        <v>2195</v>
      </c>
      <c r="C199" s="285" t="s">
        <v>2386</v>
      </c>
      <c r="D199" s="286"/>
      <c r="E199" s="286">
        <v>253994</v>
      </c>
      <c r="G199" s="1600"/>
      <c r="H199" s="1600"/>
      <c r="I199" s="1600"/>
    </row>
    <row r="200" spans="1:9">
      <c r="A200" s="239" t="s">
        <v>2385</v>
      </c>
      <c r="B200" s="202" t="s">
        <v>2197</v>
      </c>
      <c r="C200" s="287" t="s">
        <v>2387</v>
      </c>
      <c r="D200" s="288">
        <v>130498</v>
      </c>
      <c r="E200" s="219"/>
      <c r="G200" s="1600"/>
      <c r="H200" s="1600"/>
      <c r="I200" s="1600"/>
    </row>
    <row r="201" spans="1:9">
      <c r="A201" s="239" t="s">
        <v>2385</v>
      </c>
      <c r="B201" s="202" t="s">
        <v>2197</v>
      </c>
      <c r="C201" s="287" t="s">
        <v>2386</v>
      </c>
      <c r="D201" s="288">
        <v>36546</v>
      </c>
      <c r="E201" s="219"/>
      <c r="G201" s="1600"/>
      <c r="H201" s="1600"/>
      <c r="I201" s="1600"/>
    </row>
    <row r="202" spans="1:9">
      <c r="A202" s="239" t="s">
        <v>2385</v>
      </c>
      <c r="B202" s="202" t="s">
        <v>2197</v>
      </c>
      <c r="C202" s="287" t="s">
        <v>2388</v>
      </c>
      <c r="D202" s="288">
        <v>98474</v>
      </c>
      <c r="E202" s="219"/>
      <c r="G202" s="1600"/>
      <c r="H202" s="1600"/>
      <c r="I202" s="1600"/>
    </row>
    <row r="203" spans="1:9">
      <c r="A203" s="239" t="s">
        <v>2385</v>
      </c>
      <c r="B203" s="202" t="s">
        <v>2197</v>
      </c>
      <c r="C203" s="287" t="s">
        <v>2389</v>
      </c>
      <c r="D203" s="288">
        <v>23333</v>
      </c>
      <c r="E203" s="219"/>
      <c r="G203" s="1600"/>
      <c r="H203" s="1600"/>
      <c r="I203" s="1600"/>
    </row>
    <row r="204" spans="1:9">
      <c r="A204" s="239" t="s">
        <v>2385</v>
      </c>
      <c r="B204" s="202" t="s">
        <v>2197</v>
      </c>
      <c r="C204" s="287" t="s">
        <v>2390</v>
      </c>
      <c r="D204" s="288">
        <v>16850</v>
      </c>
      <c r="E204" s="219"/>
      <c r="G204" s="1600"/>
      <c r="H204" s="1600"/>
      <c r="I204" s="1600"/>
    </row>
    <row r="205" spans="1:9">
      <c r="A205" s="239" t="s">
        <v>2385</v>
      </c>
      <c r="B205" s="202" t="s">
        <v>2197</v>
      </c>
      <c r="C205" s="287" t="s">
        <v>2391</v>
      </c>
      <c r="D205" s="288">
        <v>30265</v>
      </c>
      <c r="E205" s="219"/>
      <c r="G205" s="1600"/>
      <c r="H205" s="1600"/>
      <c r="I205" s="1600"/>
    </row>
    <row r="206" spans="1:9">
      <c r="A206" s="239" t="s">
        <v>2385</v>
      </c>
      <c r="B206" s="202" t="s">
        <v>2197</v>
      </c>
      <c r="C206" s="287" t="s">
        <v>2392</v>
      </c>
      <c r="D206" s="288">
        <v>40936</v>
      </c>
      <c r="E206" s="219"/>
      <c r="G206" s="1600"/>
      <c r="H206" s="1600"/>
      <c r="I206" s="1600"/>
    </row>
    <row r="207" spans="1:9">
      <c r="A207" s="239" t="s">
        <v>2385</v>
      </c>
      <c r="B207" s="202" t="s">
        <v>2197</v>
      </c>
      <c r="C207" s="287" t="s">
        <v>2393</v>
      </c>
      <c r="D207" s="288">
        <v>7288</v>
      </c>
      <c r="E207" s="219"/>
      <c r="G207" s="1600"/>
      <c r="H207" s="1600"/>
      <c r="I207" s="1600"/>
    </row>
    <row r="208" spans="1:9">
      <c r="A208" s="239" t="s">
        <v>2385</v>
      </c>
      <c r="B208" s="202" t="s">
        <v>2197</v>
      </c>
      <c r="C208" s="287" t="s">
        <v>2394</v>
      </c>
      <c r="D208" s="288">
        <v>28758</v>
      </c>
      <c r="E208" s="219"/>
      <c r="G208" s="1600"/>
      <c r="H208" s="1600"/>
      <c r="I208" s="1600"/>
    </row>
    <row r="209" spans="1:9">
      <c r="A209" s="239" t="s">
        <v>2385</v>
      </c>
      <c r="B209" s="202" t="s">
        <v>2197</v>
      </c>
      <c r="C209" s="287" t="s">
        <v>2395</v>
      </c>
      <c r="D209" s="288">
        <v>10475</v>
      </c>
      <c r="E209" s="219"/>
      <c r="G209" s="1600"/>
      <c r="H209" s="1600"/>
      <c r="I209" s="1600"/>
    </row>
    <row r="210" spans="1:9">
      <c r="A210" s="239" t="s">
        <v>2385</v>
      </c>
      <c r="B210" s="202" t="s">
        <v>2197</v>
      </c>
      <c r="C210" s="287" t="s">
        <v>2396</v>
      </c>
      <c r="D210" s="288">
        <v>15486</v>
      </c>
      <c r="E210" s="219"/>
      <c r="G210" s="1600"/>
      <c r="H210" s="1600"/>
      <c r="I210" s="1600"/>
    </row>
    <row r="211" spans="1:9">
      <c r="A211" s="239" t="s">
        <v>2385</v>
      </c>
      <c r="B211" s="202" t="s">
        <v>2197</v>
      </c>
      <c r="C211" s="287" t="s">
        <v>2397</v>
      </c>
      <c r="D211" s="288">
        <v>2490</v>
      </c>
      <c r="E211" s="219"/>
      <c r="G211" s="1600"/>
      <c r="H211" s="1600"/>
      <c r="I211" s="1600"/>
    </row>
    <row r="212" spans="1:9">
      <c r="A212" s="239" t="s">
        <v>2385</v>
      </c>
      <c r="B212" s="202" t="s">
        <v>2197</v>
      </c>
      <c r="C212" s="287" t="s">
        <v>2398</v>
      </c>
      <c r="D212" s="288">
        <v>1822</v>
      </c>
      <c r="E212" s="219"/>
      <c r="G212" s="1600"/>
      <c r="H212" s="1600"/>
      <c r="I212" s="1600"/>
    </row>
    <row r="213" spans="1:9">
      <c r="A213" s="239" t="s">
        <v>2385</v>
      </c>
      <c r="B213" s="202" t="s">
        <v>2197</v>
      </c>
      <c r="C213" s="287" t="s">
        <v>2399</v>
      </c>
      <c r="D213" s="288">
        <v>9260</v>
      </c>
      <c r="E213" s="219"/>
      <c r="G213" s="1600"/>
      <c r="H213" s="1600"/>
      <c r="I213" s="1600"/>
    </row>
    <row r="214" spans="1:9">
      <c r="A214" s="239" t="s">
        <v>2385</v>
      </c>
      <c r="B214" s="202" t="s">
        <v>2197</v>
      </c>
      <c r="C214" s="287" t="s">
        <v>2400</v>
      </c>
      <c r="D214" s="288">
        <v>39954</v>
      </c>
      <c r="E214" s="219"/>
      <c r="G214" s="1600"/>
      <c r="H214" s="1600"/>
      <c r="I214" s="1600"/>
    </row>
    <row r="215" spans="1:9">
      <c r="A215" s="239" t="s">
        <v>2385</v>
      </c>
      <c r="B215" s="289" t="s">
        <v>2197</v>
      </c>
      <c r="C215" s="287" t="s">
        <v>2401</v>
      </c>
      <c r="D215" s="288">
        <v>1742</v>
      </c>
      <c r="E215" s="219"/>
      <c r="G215" s="1600"/>
      <c r="H215" s="1600"/>
      <c r="I215" s="1600"/>
    </row>
    <row r="216" spans="1:9">
      <c r="A216" s="239" t="s">
        <v>2385</v>
      </c>
      <c r="B216" s="202" t="s">
        <v>2197</v>
      </c>
      <c r="C216" s="287" t="s">
        <v>2402</v>
      </c>
      <c r="D216" s="288">
        <v>1905</v>
      </c>
      <c r="E216" s="219"/>
      <c r="G216" s="1600"/>
      <c r="H216" s="1600"/>
      <c r="I216" s="1600"/>
    </row>
    <row r="217" spans="1:9">
      <c r="A217" s="239" t="s">
        <v>2385</v>
      </c>
      <c r="B217" s="289" t="s">
        <v>2197</v>
      </c>
      <c r="C217" s="287" t="s">
        <v>2403</v>
      </c>
      <c r="D217" s="288">
        <v>14808</v>
      </c>
      <c r="E217" s="219"/>
      <c r="G217" s="1600"/>
      <c r="H217" s="1600"/>
      <c r="I217" s="1600"/>
    </row>
    <row r="218" spans="1:9">
      <c r="A218" s="239" t="s">
        <v>2385</v>
      </c>
      <c r="B218" s="202" t="s">
        <v>2197</v>
      </c>
      <c r="C218" s="287" t="s">
        <v>2404</v>
      </c>
      <c r="D218" s="288">
        <v>4894</v>
      </c>
      <c r="E218" s="219"/>
      <c r="G218" s="1600"/>
      <c r="H218" s="1600"/>
      <c r="I218" s="1600"/>
    </row>
    <row r="219" spans="1:9">
      <c r="A219" s="239" t="s">
        <v>2385</v>
      </c>
      <c r="B219" s="202" t="s">
        <v>2197</v>
      </c>
      <c r="C219" s="287" t="s">
        <v>2405</v>
      </c>
      <c r="D219" s="288">
        <v>11503</v>
      </c>
      <c r="E219" s="219"/>
      <c r="G219" s="1600"/>
      <c r="H219" s="1600"/>
      <c r="I219" s="1600"/>
    </row>
    <row r="220" spans="1:9" ht="15.75">
      <c r="A220" s="239" t="s">
        <v>2406</v>
      </c>
      <c r="B220" s="290" t="s">
        <v>2195</v>
      </c>
      <c r="C220" s="291" t="s">
        <v>2407</v>
      </c>
      <c r="D220" s="292">
        <v>15149</v>
      </c>
      <c r="E220" s="219"/>
    </row>
    <row r="221" spans="1:9" ht="15.75">
      <c r="A221" s="239" t="s">
        <v>2406</v>
      </c>
      <c r="B221" s="202" t="s">
        <v>2197</v>
      </c>
      <c r="C221" s="293" t="s">
        <v>2408</v>
      </c>
      <c r="D221" s="292">
        <v>97971</v>
      </c>
      <c r="E221" s="219"/>
      <c r="G221" s="294"/>
      <c r="H221" s="294"/>
      <c r="I221" s="294"/>
    </row>
    <row r="222" spans="1:9" ht="15.75">
      <c r="A222" s="239" t="s">
        <v>2406</v>
      </c>
      <c r="B222" s="202" t="s">
        <v>2197</v>
      </c>
      <c r="C222" s="295" t="s">
        <v>2409</v>
      </c>
      <c r="D222" s="292">
        <v>130197</v>
      </c>
      <c r="E222" s="219"/>
      <c r="G222" s="294"/>
      <c r="H222" s="294"/>
      <c r="I222" s="294"/>
    </row>
    <row r="223" spans="1:9" ht="15.75">
      <c r="A223" s="239" t="s">
        <v>2406</v>
      </c>
      <c r="B223" s="202" t="s">
        <v>2197</v>
      </c>
      <c r="C223" s="295" t="s">
        <v>2410</v>
      </c>
      <c r="D223" s="292">
        <v>28945</v>
      </c>
      <c r="E223" s="219"/>
      <c r="G223" s="294"/>
      <c r="H223" s="294"/>
      <c r="I223" s="294"/>
    </row>
    <row r="224" spans="1:9" ht="15.75">
      <c r="A224" s="239" t="s">
        <v>2406</v>
      </c>
      <c r="B224" s="202" t="s">
        <v>2197</v>
      </c>
      <c r="C224" s="295" t="s">
        <v>2411</v>
      </c>
      <c r="D224" s="292">
        <v>29274</v>
      </c>
      <c r="E224" s="219"/>
      <c r="G224" s="294"/>
      <c r="H224" s="294"/>
      <c r="I224" s="294"/>
    </row>
    <row r="225" spans="1:9" ht="15.75">
      <c r="A225" s="239" t="s">
        <v>2406</v>
      </c>
      <c r="B225" s="202" t="s">
        <v>2197</v>
      </c>
      <c r="C225" s="295" t="s">
        <v>2412</v>
      </c>
      <c r="D225" s="292">
        <v>31735</v>
      </c>
      <c r="E225" s="219"/>
      <c r="G225" s="294"/>
      <c r="H225" s="294"/>
      <c r="I225" s="294"/>
    </row>
    <row r="226" spans="1:9" ht="15.75">
      <c r="A226" s="239" t="s">
        <v>2406</v>
      </c>
      <c r="B226" s="202" t="s">
        <v>2197</v>
      </c>
      <c r="C226" s="295" t="s">
        <v>2413</v>
      </c>
      <c r="D226" s="292">
        <v>27643</v>
      </c>
      <c r="E226" s="219"/>
      <c r="G226" s="294"/>
      <c r="H226" s="294"/>
      <c r="I226" s="294"/>
    </row>
    <row r="227" spans="1:9" ht="15.75">
      <c r="A227" s="239" t="s">
        <v>2406</v>
      </c>
      <c r="B227" s="202" t="s">
        <v>2197</v>
      </c>
      <c r="C227" s="295" t="s">
        <v>2414</v>
      </c>
      <c r="D227" s="292">
        <v>23528</v>
      </c>
      <c r="E227" s="219"/>
      <c r="G227" s="294"/>
      <c r="H227" s="294"/>
      <c r="I227" s="294"/>
    </row>
    <row r="228" spans="1:9" ht="15.75">
      <c r="A228" s="239" t="s">
        <v>2406</v>
      </c>
      <c r="B228" s="202" t="s">
        <v>2197</v>
      </c>
      <c r="C228" s="295" t="s">
        <v>2415</v>
      </c>
      <c r="D228" s="292">
        <v>42145</v>
      </c>
      <c r="E228" s="219"/>
      <c r="G228" s="294"/>
      <c r="H228" s="294"/>
      <c r="I228" s="294"/>
    </row>
    <row r="229" spans="1:9" ht="15.75">
      <c r="A229" s="296" t="s">
        <v>2406</v>
      </c>
      <c r="B229" s="296"/>
      <c r="C229" s="297" t="s">
        <v>2416</v>
      </c>
      <c r="D229" s="298"/>
      <c r="E229" s="219">
        <v>6270.52</v>
      </c>
      <c r="G229" s="294"/>
      <c r="H229" s="294"/>
      <c r="I229" s="294"/>
    </row>
    <row r="230" spans="1:9">
      <c r="A230" s="239" t="s">
        <v>2417</v>
      </c>
      <c r="B230" s="198" t="s">
        <v>2195</v>
      </c>
      <c r="C230" s="299" t="s">
        <v>2333</v>
      </c>
      <c r="D230" s="300">
        <v>25407.571499999998</v>
      </c>
      <c r="E230" s="219"/>
      <c r="G230" s="1600"/>
      <c r="H230" s="1600"/>
      <c r="I230" s="1600"/>
    </row>
    <row r="231" spans="1:9">
      <c r="A231" s="239" t="s">
        <v>2417</v>
      </c>
      <c r="B231" s="198" t="s">
        <v>2195</v>
      </c>
      <c r="C231" s="299" t="s">
        <v>2333</v>
      </c>
      <c r="D231" s="300"/>
      <c r="E231" s="300">
        <v>66743</v>
      </c>
      <c r="G231" s="1600"/>
      <c r="H231" s="1600"/>
      <c r="I231" s="1600"/>
    </row>
    <row r="232" spans="1:9">
      <c r="A232" s="239" t="s">
        <v>2417</v>
      </c>
      <c r="B232" s="202" t="s">
        <v>2197</v>
      </c>
      <c r="C232" s="301" t="s">
        <v>2418</v>
      </c>
      <c r="D232" s="300">
        <v>28805</v>
      </c>
      <c r="E232" s="219"/>
      <c r="G232" s="1600"/>
      <c r="H232" s="1600"/>
      <c r="I232" s="1600"/>
    </row>
    <row r="233" spans="1:9">
      <c r="A233" s="239" t="s">
        <v>2417</v>
      </c>
      <c r="B233" s="202" t="s">
        <v>2197</v>
      </c>
      <c r="C233" s="301" t="s">
        <v>2419</v>
      </c>
      <c r="D233" s="300">
        <v>92876</v>
      </c>
      <c r="E233" s="219"/>
      <c r="G233" s="1600"/>
      <c r="H233" s="1600"/>
      <c r="I233" s="1600"/>
    </row>
    <row r="234" spans="1:9">
      <c r="A234" s="239" t="s">
        <v>2417</v>
      </c>
      <c r="B234" s="202" t="s">
        <v>2197</v>
      </c>
      <c r="C234" s="301" t="s">
        <v>2420</v>
      </c>
      <c r="D234" s="300">
        <v>44140</v>
      </c>
      <c r="E234" s="219"/>
      <c r="G234" s="1600"/>
      <c r="H234" s="1600"/>
      <c r="I234" s="1600"/>
    </row>
    <row r="235" spans="1:9">
      <c r="A235" s="239" t="s">
        <v>2417</v>
      </c>
      <c r="B235" s="202" t="s">
        <v>2197</v>
      </c>
      <c r="C235" s="301" t="s">
        <v>1806</v>
      </c>
      <c r="D235" s="300">
        <v>24000</v>
      </c>
      <c r="E235" s="219"/>
      <c r="G235" s="1600"/>
      <c r="H235" s="1600"/>
      <c r="I235" s="1600"/>
    </row>
    <row r="236" spans="1:9">
      <c r="A236" s="239" t="s">
        <v>2417</v>
      </c>
      <c r="B236" s="202" t="s">
        <v>2197</v>
      </c>
      <c r="C236" s="301" t="s">
        <v>2421</v>
      </c>
      <c r="D236" s="300">
        <v>21060</v>
      </c>
      <c r="E236" s="219"/>
      <c r="G236" s="1600"/>
      <c r="H236" s="1600"/>
      <c r="I236" s="1600"/>
    </row>
    <row r="237" spans="1:9">
      <c r="A237" s="239" t="s">
        <v>2417</v>
      </c>
      <c r="B237" s="202" t="s">
        <v>2197</v>
      </c>
      <c r="C237" s="301" t="s">
        <v>2422</v>
      </c>
      <c r="D237" s="300">
        <v>24000</v>
      </c>
      <c r="E237" s="219"/>
      <c r="G237" s="1600"/>
      <c r="H237" s="1600"/>
      <c r="I237" s="1600"/>
    </row>
    <row r="238" spans="1:9">
      <c r="A238" s="239" t="s">
        <v>2417</v>
      </c>
      <c r="B238" s="202" t="s">
        <v>2197</v>
      </c>
      <c r="C238" s="302" t="s">
        <v>2423</v>
      </c>
      <c r="D238" s="300">
        <v>43769.4545</v>
      </c>
      <c r="E238" s="219"/>
      <c r="G238" s="1600"/>
      <c r="H238" s="1600"/>
      <c r="I238" s="1600"/>
    </row>
    <row r="239" spans="1:9">
      <c r="A239" s="239" t="s">
        <v>2417</v>
      </c>
      <c r="B239" s="202" t="s">
        <v>2197</v>
      </c>
      <c r="C239" s="302" t="s">
        <v>2424</v>
      </c>
      <c r="D239" s="300">
        <v>17160</v>
      </c>
      <c r="E239" s="219"/>
      <c r="G239" s="1600"/>
      <c r="H239" s="1600"/>
      <c r="I239" s="1600"/>
    </row>
    <row r="240" spans="1:9">
      <c r="A240" s="239" t="s">
        <v>2417</v>
      </c>
      <c r="B240" s="202" t="s">
        <v>2197</v>
      </c>
      <c r="C240" s="302" t="s">
        <v>2425</v>
      </c>
      <c r="D240" s="300">
        <v>12000</v>
      </c>
      <c r="E240" s="219"/>
    </row>
    <row r="241" spans="1:5">
      <c r="A241" s="239" t="s">
        <v>2417</v>
      </c>
      <c r="B241" s="202" t="s">
        <v>2197</v>
      </c>
      <c r="C241" s="302" t="s">
        <v>2418</v>
      </c>
      <c r="D241" s="300"/>
      <c r="E241" s="300">
        <v>66743</v>
      </c>
    </row>
    <row r="242" spans="1:5">
      <c r="A242" s="239" t="s">
        <v>2417</v>
      </c>
      <c r="B242" s="202" t="s">
        <v>2197</v>
      </c>
      <c r="C242" s="302" t="s">
        <v>2419</v>
      </c>
      <c r="D242" s="300"/>
      <c r="E242" s="300">
        <v>19688</v>
      </c>
    </row>
    <row r="243" spans="1:5">
      <c r="A243" s="239" t="s">
        <v>2417</v>
      </c>
      <c r="B243" s="208" t="s">
        <v>2214</v>
      </c>
      <c r="C243" s="303" t="s">
        <v>2426</v>
      </c>
      <c r="D243" s="300">
        <v>388868.804</v>
      </c>
      <c r="E243" s="219"/>
    </row>
    <row r="244" spans="1:5">
      <c r="A244" s="239" t="s">
        <v>2417</v>
      </c>
      <c r="B244" s="215" t="s">
        <v>2224</v>
      </c>
      <c r="C244" s="304" t="s">
        <v>2427</v>
      </c>
      <c r="D244" s="300">
        <v>219065.31899999999</v>
      </c>
      <c r="E244" s="219"/>
    </row>
    <row r="245" spans="1:5">
      <c r="A245" s="239" t="s">
        <v>1862</v>
      </c>
      <c r="B245" s="198" t="s">
        <v>2195</v>
      </c>
      <c r="C245" s="305" t="s">
        <v>2428</v>
      </c>
      <c r="D245" s="306">
        <v>15964</v>
      </c>
      <c r="E245" s="219"/>
    </row>
    <row r="246" spans="1:5">
      <c r="A246" s="239" t="s">
        <v>1862</v>
      </c>
      <c r="B246" s="202" t="s">
        <v>2197</v>
      </c>
      <c r="C246" s="307" t="s">
        <v>2429</v>
      </c>
      <c r="D246" s="306">
        <v>8138</v>
      </c>
      <c r="E246" s="219"/>
    </row>
    <row r="247" spans="1:5">
      <c r="A247" s="239" t="s">
        <v>1862</v>
      </c>
      <c r="B247" s="202" t="s">
        <v>2197</v>
      </c>
      <c r="C247" s="307" t="s">
        <v>2430</v>
      </c>
      <c r="D247" s="306">
        <v>35275</v>
      </c>
      <c r="E247" s="219"/>
    </row>
    <row r="248" spans="1:5">
      <c r="A248" s="239" t="s">
        <v>1862</v>
      </c>
      <c r="B248" s="202" t="s">
        <v>2197</v>
      </c>
      <c r="C248" s="307" t="s">
        <v>2431</v>
      </c>
      <c r="D248" s="306">
        <v>3747</v>
      </c>
      <c r="E248" s="219"/>
    </row>
    <row r="249" spans="1:5">
      <c r="A249" s="239" t="s">
        <v>1862</v>
      </c>
      <c r="B249" s="202" t="s">
        <v>2197</v>
      </c>
      <c r="C249" s="307" t="s">
        <v>2432</v>
      </c>
      <c r="D249" s="306">
        <v>1311</v>
      </c>
      <c r="E249" s="219"/>
    </row>
    <row r="250" spans="1:5">
      <c r="A250" s="239" t="s">
        <v>1862</v>
      </c>
      <c r="B250" s="202" t="s">
        <v>2197</v>
      </c>
      <c r="C250" s="307" t="s">
        <v>2433</v>
      </c>
      <c r="D250" s="306">
        <v>30989</v>
      </c>
      <c r="E250" s="219"/>
    </row>
    <row r="251" spans="1:5">
      <c r="A251" s="239" t="s">
        <v>1862</v>
      </c>
      <c r="B251" s="202" t="s">
        <v>2197</v>
      </c>
      <c r="C251" s="307" t="s">
        <v>2434</v>
      </c>
      <c r="D251" s="306">
        <v>5009</v>
      </c>
      <c r="E251" s="219"/>
    </row>
    <row r="252" spans="1:5">
      <c r="A252" s="197" t="s">
        <v>1862</v>
      </c>
      <c r="B252" s="202" t="s">
        <v>2197</v>
      </c>
      <c r="C252" s="307" t="s">
        <v>2435</v>
      </c>
      <c r="D252" s="306">
        <v>30864</v>
      </c>
      <c r="E252" s="306"/>
    </row>
    <row r="253" spans="1:5">
      <c r="A253" s="239" t="s">
        <v>1862</v>
      </c>
      <c r="B253" s="202" t="s">
        <v>2197</v>
      </c>
      <c r="C253" s="307" t="s">
        <v>2436</v>
      </c>
      <c r="D253" s="306">
        <v>133914</v>
      </c>
      <c r="E253" s="219"/>
    </row>
    <row r="254" spans="1:5">
      <c r="A254" s="239" t="s">
        <v>1862</v>
      </c>
      <c r="B254" s="202" t="s">
        <v>2197</v>
      </c>
      <c r="C254" s="307" t="s">
        <v>2437</v>
      </c>
      <c r="D254" s="306">
        <v>4344</v>
      </c>
      <c r="E254" s="219"/>
    </row>
    <row r="255" spans="1:5">
      <c r="A255" s="239" t="s">
        <v>1862</v>
      </c>
      <c r="B255" s="202" t="s">
        <v>2197</v>
      </c>
      <c r="C255" s="307" t="s">
        <v>2438</v>
      </c>
      <c r="D255" s="306">
        <v>7364</v>
      </c>
      <c r="E255" s="219"/>
    </row>
    <row r="256" spans="1:5">
      <c r="A256" s="239" t="s">
        <v>1862</v>
      </c>
      <c r="B256" s="202" t="s">
        <v>2197</v>
      </c>
      <c r="C256" s="307" t="s">
        <v>2439</v>
      </c>
      <c r="D256" s="306">
        <v>9860</v>
      </c>
      <c r="E256" s="219"/>
    </row>
    <row r="257" spans="1:5">
      <c r="A257" s="239" t="s">
        <v>1862</v>
      </c>
      <c r="B257" s="208" t="s">
        <v>2214</v>
      </c>
      <c r="C257" s="308" t="s">
        <v>2440</v>
      </c>
      <c r="D257" s="309">
        <v>1020453</v>
      </c>
      <c r="E257" s="219"/>
    </row>
    <row r="258" spans="1:5">
      <c r="A258" s="239" t="s">
        <v>1862</v>
      </c>
      <c r="B258" s="210" t="s">
        <v>2216</v>
      </c>
      <c r="C258" s="310" t="s">
        <v>2441</v>
      </c>
      <c r="D258" s="306">
        <v>52322</v>
      </c>
      <c r="E258" s="219"/>
    </row>
    <row r="259" spans="1:5">
      <c r="A259" s="239" t="s">
        <v>1862</v>
      </c>
      <c r="B259" s="210" t="s">
        <v>2216</v>
      </c>
      <c r="C259" s="310" t="s">
        <v>2442</v>
      </c>
      <c r="D259" s="306">
        <v>198727</v>
      </c>
      <c r="E259" s="219"/>
    </row>
    <row r="260" spans="1:5">
      <c r="A260" s="239" t="s">
        <v>1862</v>
      </c>
      <c r="B260" s="210" t="s">
        <v>2216</v>
      </c>
      <c r="C260" s="310" t="s">
        <v>2443</v>
      </c>
      <c r="D260" s="306">
        <v>47585</v>
      </c>
      <c r="E260" s="219"/>
    </row>
    <row r="261" spans="1:5">
      <c r="A261" s="239" t="s">
        <v>1862</v>
      </c>
      <c r="B261" s="210" t="s">
        <v>2216</v>
      </c>
      <c r="C261" s="310" t="s">
        <v>2444</v>
      </c>
      <c r="D261" s="306">
        <v>41489</v>
      </c>
      <c r="E261" s="219"/>
    </row>
    <row r="262" spans="1:5">
      <c r="A262" s="239" t="s">
        <v>1862</v>
      </c>
      <c r="B262" s="210" t="s">
        <v>2216</v>
      </c>
      <c r="C262" s="310" t="s">
        <v>2445</v>
      </c>
      <c r="D262" s="306">
        <v>89175</v>
      </c>
      <c r="E262" s="219"/>
    </row>
    <row r="263" spans="1:5">
      <c r="A263" s="239" t="s">
        <v>1862</v>
      </c>
      <c r="B263" s="210" t="s">
        <v>2216</v>
      </c>
      <c r="C263" s="310" t="s">
        <v>2446</v>
      </c>
      <c r="D263" s="306">
        <v>46882</v>
      </c>
      <c r="E263" s="219"/>
    </row>
    <row r="264" spans="1:5">
      <c r="A264" s="311" t="s">
        <v>1862</v>
      </c>
      <c r="B264" s="210" t="s">
        <v>2216</v>
      </c>
      <c r="C264" s="310" t="s">
        <v>2447</v>
      </c>
      <c r="D264" s="306">
        <v>31311</v>
      </c>
      <c r="E264" s="219"/>
    </row>
    <row r="265" spans="1:5">
      <c r="A265" s="311" t="s">
        <v>1862</v>
      </c>
      <c r="B265" s="210" t="s">
        <v>2216</v>
      </c>
      <c r="C265" s="310" t="s">
        <v>2448</v>
      </c>
      <c r="D265" s="306">
        <v>33650</v>
      </c>
      <c r="E265" s="219"/>
    </row>
    <row r="266" spans="1:5">
      <c r="A266" s="311" t="s">
        <v>1862</v>
      </c>
      <c r="B266" s="210" t="s">
        <v>2216</v>
      </c>
      <c r="C266" s="310" t="s">
        <v>2449</v>
      </c>
      <c r="D266" s="306">
        <v>31780</v>
      </c>
      <c r="E266" s="219"/>
    </row>
    <row r="267" spans="1:5">
      <c r="A267" s="311" t="s">
        <v>1862</v>
      </c>
      <c r="B267" s="215" t="s">
        <v>2224</v>
      </c>
      <c r="C267" s="312" t="s">
        <v>2450</v>
      </c>
      <c r="D267" s="306">
        <v>73868</v>
      </c>
      <c r="E267" s="219"/>
    </row>
    <row r="268" spans="1:5">
      <c r="A268" s="311" t="s">
        <v>1862</v>
      </c>
      <c r="B268" s="215" t="s">
        <v>2224</v>
      </c>
      <c r="C268" s="312" t="s">
        <v>2451</v>
      </c>
      <c r="D268" s="306">
        <v>621644</v>
      </c>
      <c r="E268" s="219"/>
    </row>
    <row r="269" spans="1:5">
      <c r="A269" s="311" t="s">
        <v>1862</v>
      </c>
      <c r="B269" s="202" t="s">
        <v>2197</v>
      </c>
      <c r="C269" s="307" t="s">
        <v>2452</v>
      </c>
      <c r="D269" s="306">
        <v>408856</v>
      </c>
      <c r="E269" s="219"/>
    </row>
    <row r="270" spans="1:5">
      <c r="A270" s="311" t="s">
        <v>1862</v>
      </c>
      <c r="B270" s="210" t="s">
        <v>2216</v>
      </c>
      <c r="C270" s="310" t="s">
        <v>2453</v>
      </c>
      <c r="D270" s="313">
        <v>25486</v>
      </c>
      <c r="E270" s="219"/>
    </row>
    <row r="271" spans="1:5">
      <c r="A271" s="311" t="s">
        <v>1862</v>
      </c>
      <c r="B271" s="210" t="s">
        <v>2216</v>
      </c>
      <c r="C271" s="310" t="s">
        <v>2454</v>
      </c>
      <c r="D271" s="313">
        <v>37996</v>
      </c>
      <c r="E271" s="219"/>
    </row>
    <row r="272" spans="1:5">
      <c r="A272" s="311" t="s">
        <v>1862</v>
      </c>
      <c r="B272" s="210" t="s">
        <v>2216</v>
      </c>
      <c r="C272" s="310" t="s">
        <v>2455</v>
      </c>
      <c r="D272" s="313">
        <v>229534</v>
      </c>
      <c r="E272" s="219"/>
    </row>
    <row r="273" spans="1:5">
      <c r="A273" s="311" t="s">
        <v>1807</v>
      </c>
      <c r="B273" s="198" t="s">
        <v>2195</v>
      </c>
      <c r="C273" s="314" t="s">
        <v>2456</v>
      </c>
      <c r="D273" s="315"/>
      <c r="E273" s="219">
        <v>100736</v>
      </c>
    </row>
    <row r="274" spans="1:5">
      <c r="A274" s="311" t="s">
        <v>1807</v>
      </c>
      <c r="B274" s="202" t="s">
        <v>2197</v>
      </c>
      <c r="C274" s="316" t="s">
        <v>2457</v>
      </c>
      <c r="D274" s="219">
        <v>75377.3</v>
      </c>
      <c r="E274" s="219"/>
    </row>
    <row r="275" spans="1:5">
      <c r="A275" s="239" t="s">
        <v>1807</v>
      </c>
      <c r="B275" s="202" t="s">
        <v>2197</v>
      </c>
      <c r="C275" s="317" t="s">
        <v>2458</v>
      </c>
      <c r="D275" s="219">
        <v>83063</v>
      </c>
      <c r="E275" s="219"/>
    </row>
    <row r="276" spans="1:5">
      <c r="A276" s="239" t="s">
        <v>1807</v>
      </c>
      <c r="B276" s="202" t="s">
        <v>2197</v>
      </c>
      <c r="C276" s="318" t="s">
        <v>2459</v>
      </c>
      <c r="D276" s="219">
        <v>184747</v>
      </c>
      <c r="E276" s="219"/>
    </row>
    <row r="277" spans="1:5">
      <c r="A277" s="239" t="s">
        <v>1807</v>
      </c>
      <c r="B277" s="202" t="s">
        <v>2197</v>
      </c>
      <c r="C277" s="318" t="s">
        <v>2460</v>
      </c>
      <c r="D277" s="219">
        <v>87785</v>
      </c>
      <c r="E277" s="219"/>
    </row>
    <row r="278" spans="1:5">
      <c r="A278" s="239" t="s">
        <v>1807</v>
      </c>
      <c r="B278" s="202" t="s">
        <v>2197</v>
      </c>
      <c r="C278" s="318" t="s">
        <v>2461</v>
      </c>
      <c r="D278" s="219">
        <v>44445</v>
      </c>
      <c r="E278" s="219"/>
    </row>
    <row r="279" spans="1:5">
      <c r="A279" s="239" t="s">
        <v>1807</v>
      </c>
      <c r="B279" s="202" t="s">
        <v>2197</v>
      </c>
      <c r="C279" s="318" t="s">
        <v>2462</v>
      </c>
      <c r="D279" s="219">
        <v>45636</v>
      </c>
      <c r="E279" s="219"/>
    </row>
    <row r="280" spans="1:5">
      <c r="A280" s="239" t="s">
        <v>1807</v>
      </c>
      <c r="B280" s="202" t="s">
        <v>2197</v>
      </c>
      <c r="C280" s="318" t="s">
        <v>2463</v>
      </c>
      <c r="D280" s="219">
        <v>31546</v>
      </c>
      <c r="E280" s="219"/>
    </row>
    <row r="281" spans="1:5">
      <c r="A281" s="239" t="s">
        <v>1807</v>
      </c>
      <c r="B281" s="202" t="s">
        <v>2197</v>
      </c>
      <c r="C281" s="318" t="s">
        <v>2464</v>
      </c>
      <c r="D281" s="219">
        <v>21640</v>
      </c>
      <c r="E281" s="219"/>
    </row>
    <row r="282" spans="1:5">
      <c r="A282" s="239" t="s">
        <v>1807</v>
      </c>
      <c r="B282" s="202" t="s">
        <v>2197</v>
      </c>
      <c r="C282" s="318" t="s">
        <v>2465</v>
      </c>
      <c r="D282" s="219">
        <v>13329</v>
      </c>
      <c r="E282" s="219"/>
    </row>
    <row r="283" spans="1:5">
      <c r="A283" s="239" t="s">
        <v>1807</v>
      </c>
      <c r="B283" s="202" t="s">
        <v>2197</v>
      </c>
      <c r="C283" s="318" t="s">
        <v>2466</v>
      </c>
      <c r="D283" s="219">
        <v>20426</v>
      </c>
      <c r="E283" s="219"/>
    </row>
    <row r="284" spans="1:5">
      <c r="A284" s="239" t="s">
        <v>1807</v>
      </c>
      <c r="B284" s="202" t="s">
        <v>2197</v>
      </c>
      <c r="C284" s="318" t="s">
        <v>2467</v>
      </c>
      <c r="D284" s="219">
        <v>0</v>
      </c>
      <c r="E284" s="219"/>
    </row>
    <row r="285" spans="1:5">
      <c r="A285" s="239" t="s">
        <v>1807</v>
      </c>
      <c r="B285" s="202" t="s">
        <v>2197</v>
      </c>
      <c r="C285" s="318" t="s">
        <v>2468</v>
      </c>
      <c r="D285" s="219">
        <v>12862</v>
      </c>
      <c r="E285" s="219"/>
    </row>
    <row r="286" spans="1:5">
      <c r="A286" s="239" t="s">
        <v>1807</v>
      </c>
      <c r="B286" s="202" t="s">
        <v>2197</v>
      </c>
      <c r="C286" s="318" t="s">
        <v>2469</v>
      </c>
      <c r="D286" s="219">
        <v>30271</v>
      </c>
      <c r="E286" s="219"/>
    </row>
    <row r="287" spans="1:5">
      <c r="A287" s="239" t="s">
        <v>1807</v>
      </c>
      <c r="B287" s="202" t="s">
        <v>2197</v>
      </c>
      <c r="C287" s="318" t="s">
        <v>2470</v>
      </c>
      <c r="D287" s="219">
        <v>59024</v>
      </c>
      <c r="E287" s="219"/>
    </row>
    <row r="288" spans="1:5">
      <c r="A288" s="239" t="s">
        <v>1807</v>
      </c>
      <c r="B288" s="202" t="s">
        <v>2197</v>
      </c>
      <c r="C288" s="318" t="s">
        <v>2471</v>
      </c>
      <c r="D288" s="219">
        <v>57600</v>
      </c>
      <c r="E288" s="219"/>
    </row>
    <row r="289" spans="1:5">
      <c r="A289" s="239" t="s">
        <v>1807</v>
      </c>
      <c r="B289" s="202" t="s">
        <v>2197</v>
      </c>
      <c r="C289" s="319" t="s">
        <v>2472</v>
      </c>
      <c r="D289" s="219"/>
      <c r="E289" s="219">
        <v>50797</v>
      </c>
    </row>
    <row r="290" spans="1:5" ht="15" customHeight="1">
      <c r="A290" s="239" t="s">
        <v>1807</v>
      </c>
      <c r="B290" s="208" t="s">
        <v>2214</v>
      </c>
      <c r="C290" s="320" t="s">
        <v>2473</v>
      </c>
      <c r="D290" s="219">
        <v>738494</v>
      </c>
      <c r="E290" s="219"/>
    </row>
    <row r="291" spans="1:5" ht="15" customHeight="1">
      <c r="A291" s="239" t="s">
        <v>1807</v>
      </c>
      <c r="B291" s="208" t="s">
        <v>2214</v>
      </c>
      <c r="C291" s="321" t="s">
        <v>2474</v>
      </c>
      <c r="D291" s="219">
        <v>87253</v>
      </c>
      <c r="E291" s="219"/>
    </row>
    <row r="292" spans="1:5" ht="15" customHeight="1">
      <c r="A292" s="239" t="s">
        <v>1807</v>
      </c>
      <c r="B292" s="208" t="s">
        <v>2214</v>
      </c>
      <c r="C292" s="321" t="s">
        <v>2475</v>
      </c>
      <c r="D292" s="219">
        <v>161008</v>
      </c>
      <c r="E292" s="219"/>
    </row>
    <row r="293" spans="1:5" ht="15" customHeight="1">
      <c r="A293" s="239" t="s">
        <v>1807</v>
      </c>
      <c r="B293" s="208" t="s">
        <v>2214</v>
      </c>
      <c r="C293" s="321" t="s">
        <v>2476</v>
      </c>
      <c r="D293" s="219">
        <v>71934</v>
      </c>
      <c r="E293" s="219"/>
    </row>
    <row r="294" spans="1:5" ht="15" customHeight="1">
      <c r="A294" s="239" t="s">
        <v>1807</v>
      </c>
      <c r="B294" s="208" t="s">
        <v>2214</v>
      </c>
      <c r="C294" s="321" t="s">
        <v>2477</v>
      </c>
      <c r="D294" s="219">
        <v>84460</v>
      </c>
      <c r="E294" s="219"/>
    </row>
    <row r="295" spans="1:5" ht="15" customHeight="1">
      <c r="A295" s="239" t="s">
        <v>1807</v>
      </c>
      <c r="B295" s="215" t="s">
        <v>2224</v>
      </c>
      <c r="C295" s="322" t="s">
        <v>2478</v>
      </c>
      <c r="D295" s="219">
        <v>459737</v>
      </c>
      <c r="E295" s="219"/>
    </row>
    <row r="296" spans="1:5" ht="15" customHeight="1">
      <c r="A296" s="239" t="s">
        <v>1807</v>
      </c>
      <c r="B296" s="237" t="s">
        <v>1822</v>
      </c>
      <c r="C296" s="323" t="s">
        <v>2456</v>
      </c>
      <c r="D296" s="219">
        <v>33763</v>
      </c>
      <c r="E296" s="219"/>
    </row>
    <row r="297" spans="1:5" ht="15" customHeight="1">
      <c r="A297" s="239" t="s">
        <v>1805</v>
      </c>
      <c r="B297" s="202" t="s">
        <v>2197</v>
      </c>
      <c r="C297" s="324" t="s">
        <v>2479</v>
      </c>
      <c r="D297" s="325">
        <v>648388</v>
      </c>
      <c r="E297" s="325">
        <v>346743</v>
      </c>
    </row>
    <row r="298" spans="1:5" ht="15" customHeight="1">
      <c r="A298" s="239" t="s">
        <v>1805</v>
      </c>
      <c r="B298" s="208" t="s">
        <v>2214</v>
      </c>
      <c r="C298" s="326" t="s">
        <v>2480</v>
      </c>
      <c r="D298" s="325">
        <v>718597</v>
      </c>
      <c r="E298" s="219"/>
    </row>
    <row r="299" spans="1:5" ht="15" customHeight="1">
      <c r="A299" s="239" t="s">
        <v>1805</v>
      </c>
      <c r="B299" s="208" t="s">
        <v>2214</v>
      </c>
      <c r="C299" s="326" t="s">
        <v>2481</v>
      </c>
      <c r="D299" s="325">
        <v>450100</v>
      </c>
      <c r="E299" s="219"/>
    </row>
    <row r="300" spans="1:5" ht="15" customHeight="1">
      <c r="A300" s="239" t="s">
        <v>1805</v>
      </c>
      <c r="B300" s="208" t="s">
        <v>2214</v>
      </c>
      <c r="C300" s="326" t="s">
        <v>2482</v>
      </c>
      <c r="D300" s="325">
        <v>127817</v>
      </c>
      <c r="E300" s="219"/>
    </row>
    <row r="301" spans="1:5">
      <c r="A301" s="239" t="s">
        <v>1805</v>
      </c>
      <c r="B301" s="208" t="s">
        <v>2214</v>
      </c>
      <c r="C301" s="326" t="s">
        <v>2483</v>
      </c>
      <c r="D301" s="325">
        <v>60813</v>
      </c>
      <c r="E301" s="219"/>
    </row>
    <row r="302" spans="1:5">
      <c r="A302" s="239" t="s">
        <v>1805</v>
      </c>
      <c r="B302" s="208" t="s">
        <v>2214</v>
      </c>
      <c r="C302" s="326" t="s">
        <v>2484</v>
      </c>
      <c r="D302" s="325">
        <v>83847</v>
      </c>
      <c r="E302" s="219"/>
    </row>
    <row r="303" spans="1:5">
      <c r="A303" s="239" t="s">
        <v>1805</v>
      </c>
      <c r="B303" s="208" t="s">
        <v>2214</v>
      </c>
      <c r="C303" s="326" t="s">
        <v>2485</v>
      </c>
      <c r="D303" s="325">
        <v>170118</v>
      </c>
      <c r="E303" s="219"/>
    </row>
    <row r="304" spans="1:5">
      <c r="A304" s="239" t="s">
        <v>1805</v>
      </c>
      <c r="B304" s="208" t="s">
        <v>2214</v>
      </c>
      <c r="C304" s="326" t="s">
        <v>2486</v>
      </c>
      <c r="D304" s="325">
        <v>121446</v>
      </c>
      <c r="E304" s="219"/>
    </row>
    <row r="305" spans="1:5">
      <c r="A305" s="239" t="s">
        <v>1805</v>
      </c>
      <c r="B305" s="208" t="s">
        <v>2214</v>
      </c>
      <c r="C305" s="326" t="s">
        <v>2487</v>
      </c>
      <c r="D305" s="325">
        <v>89720</v>
      </c>
      <c r="E305" s="219"/>
    </row>
    <row r="306" spans="1:5">
      <c r="A306" s="239" t="s">
        <v>1805</v>
      </c>
      <c r="B306" s="208" t="s">
        <v>2214</v>
      </c>
      <c r="C306" s="326" t="s">
        <v>2488</v>
      </c>
      <c r="D306" s="325">
        <v>168143</v>
      </c>
      <c r="E306" s="219"/>
    </row>
    <row r="307" spans="1:5">
      <c r="A307" s="239" t="s">
        <v>1805</v>
      </c>
      <c r="B307" s="208" t="s">
        <v>2214</v>
      </c>
      <c r="C307" s="326" t="s">
        <v>2489</v>
      </c>
      <c r="D307" s="325">
        <v>64881</v>
      </c>
      <c r="E307" s="219"/>
    </row>
    <row r="308" spans="1:5">
      <c r="A308" s="239" t="s">
        <v>1805</v>
      </c>
      <c r="B308" s="208" t="s">
        <v>2214</v>
      </c>
      <c r="C308" s="326" t="s">
        <v>2490</v>
      </c>
      <c r="D308" s="325">
        <v>74850</v>
      </c>
      <c r="E308" s="219"/>
    </row>
    <row r="309" spans="1:5">
      <c r="A309" s="239" t="s">
        <v>1805</v>
      </c>
      <c r="B309" s="208" t="s">
        <v>2214</v>
      </c>
      <c r="C309" s="326" t="s">
        <v>2491</v>
      </c>
      <c r="D309" s="325">
        <v>56776</v>
      </c>
      <c r="E309" s="219"/>
    </row>
    <row r="310" spans="1:5">
      <c r="A310" s="239" t="s">
        <v>1805</v>
      </c>
      <c r="B310" s="208" t="s">
        <v>2214</v>
      </c>
      <c r="C310" s="326" t="s">
        <v>2492</v>
      </c>
      <c r="D310" s="325">
        <v>114370</v>
      </c>
      <c r="E310" s="219"/>
    </row>
    <row r="311" spans="1:5">
      <c r="A311" s="239" t="s">
        <v>1805</v>
      </c>
      <c r="B311" s="210" t="s">
        <v>2216</v>
      </c>
      <c r="C311" s="327" t="s">
        <v>2493</v>
      </c>
      <c r="D311" s="325">
        <v>116472</v>
      </c>
      <c r="E311" s="219"/>
    </row>
    <row r="312" spans="1:5">
      <c r="A312" s="239" t="s">
        <v>1805</v>
      </c>
      <c r="B312" s="210" t="s">
        <v>2216</v>
      </c>
      <c r="C312" s="327" t="s">
        <v>2494</v>
      </c>
      <c r="D312" s="325">
        <v>74138</v>
      </c>
      <c r="E312" s="219"/>
    </row>
    <row r="313" spans="1:5">
      <c r="A313" s="239" t="s">
        <v>1805</v>
      </c>
      <c r="B313" s="210" t="s">
        <v>2216</v>
      </c>
      <c r="C313" s="327" t="s">
        <v>2495</v>
      </c>
      <c r="D313" s="325">
        <v>296658</v>
      </c>
      <c r="E313" s="219"/>
    </row>
    <row r="314" spans="1:5">
      <c r="A314" s="239" t="s">
        <v>1805</v>
      </c>
      <c r="B314" s="210" t="s">
        <v>2216</v>
      </c>
      <c r="C314" s="327" t="s">
        <v>2496</v>
      </c>
      <c r="D314" s="325">
        <v>90729</v>
      </c>
      <c r="E314" s="219"/>
    </row>
    <row r="315" spans="1:5">
      <c r="A315" s="239" t="s">
        <v>1805</v>
      </c>
      <c r="B315" s="210" t="s">
        <v>2216</v>
      </c>
      <c r="C315" s="327" t="s">
        <v>2497</v>
      </c>
      <c r="D315" s="325">
        <v>134312</v>
      </c>
      <c r="E315" s="219"/>
    </row>
    <row r="316" spans="1:5" collapsed="1">
      <c r="A316" s="239" t="s">
        <v>1805</v>
      </c>
      <c r="B316" s="210" t="s">
        <v>2216</v>
      </c>
      <c r="C316" s="327" t="s">
        <v>2498</v>
      </c>
      <c r="D316" s="325">
        <v>206065</v>
      </c>
      <c r="E316" s="219"/>
    </row>
    <row r="317" spans="1:5">
      <c r="A317" s="239" t="s">
        <v>1805</v>
      </c>
      <c r="B317" s="210" t="s">
        <v>2216</v>
      </c>
      <c r="C317" s="327" t="s">
        <v>2499</v>
      </c>
      <c r="D317" s="325">
        <v>291056</v>
      </c>
      <c r="E317" s="219"/>
    </row>
    <row r="318" spans="1:5">
      <c r="A318" s="239" t="s">
        <v>1805</v>
      </c>
      <c r="B318" s="328" t="s">
        <v>2216</v>
      </c>
      <c r="C318" s="327" t="s">
        <v>2500</v>
      </c>
      <c r="D318" s="325">
        <v>105716</v>
      </c>
      <c r="E318" s="219"/>
    </row>
    <row r="319" spans="1:5">
      <c r="A319" s="239" t="s">
        <v>1805</v>
      </c>
      <c r="B319" s="215" t="s">
        <v>2224</v>
      </c>
      <c r="C319" s="329" t="s">
        <v>2501</v>
      </c>
      <c r="D319" s="325">
        <v>852568</v>
      </c>
      <c r="E319" s="219"/>
    </row>
    <row r="320" spans="1:5">
      <c r="A320" s="239"/>
      <c r="B320" s="202" t="s">
        <v>2197</v>
      </c>
      <c r="C320" s="318" t="s">
        <v>2471</v>
      </c>
      <c r="D320" s="219"/>
      <c r="E320" s="219">
        <v>181941</v>
      </c>
    </row>
    <row r="321" spans="1:5">
      <c r="A321" s="330" t="s">
        <v>2194</v>
      </c>
      <c r="B321" s="203" t="s">
        <v>2197</v>
      </c>
      <c r="C321" s="203" t="s">
        <v>2212</v>
      </c>
      <c r="D321" s="331"/>
      <c r="E321" s="332">
        <v>226978.81200000001</v>
      </c>
    </row>
    <row r="322" spans="1:5">
      <c r="A322" s="330" t="s">
        <v>2194</v>
      </c>
      <c r="B322" s="199" t="s">
        <v>2195</v>
      </c>
      <c r="C322" s="199" t="s">
        <v>2196</v>
      </c>
      <c r="D322" s="331"/>
      <c r="E322" s="332">
        <v>161536.72500000001</v>
      </c>
    </row>
    <row r="323" spans="1:5">
      <c r="A323" s="197" t="s">
        <v>2502</v>
      </c>
      <c r="B323" s="239" t="s">
        <v>2503</v>
      </c>
      <c r="C323" s="333" t="s">
        <v>2504</v>
      </c>
      <c r="D323" s="334">
        <v>80809.24028682537</v>
      </c>
      <c r="E323" s="219"/>
    </row>
    <row r="324" spans="1:5">
      <c r="A324" s="197" t="s">
        <v>2502</v>
      </c>
      <c r="B324" s="198" t="s">
        <v>2505</v>
      </c>
      <c r="C324" s="335" t="s">
        <v>2506</v>
      </c>
      <c r="D324" s="334">
        <v>96774.772474910336</v>
      </c>
      <c r="E324" s="219"/>
    </row>
    <row r="325" spans="1:5">
      <c r="A325" s="197" t="s">
        <v>2502</v>
      </c>
      <c r="B325" s="336" t="s">
        <v>2197</v>
      </c>
      <c r="C325" s="337" t="s">
        <v>2507</v>
      </c>
      <c r="D325" s="334">
        <v>100658.09655642915</v>
      </c>
      <c r="E325" s="219"/>
    </row>
    <row r="326" spans="1:5">
      <c r="A326" s="197" t="s">
        <v>2502</v>
      </c>
      <c r="B326" s="336" t="s">
        <v>2197</v>
      </c>
      <c r="C326" s="337" t="s">
        <v>2508</v>
      </c>
      <c r="D326" s="334">
        <v>32309.03653672908</v>
      </c>
      <c r="E326" s="219"/>
    </row>
    <row r="327" spans="1:5">
      <c r="A327" s="197" t="s">
        <v>2502</v>
      </c>
      <c r="B327" s="336" t="s">
        <v>2197</v>
      </c>
      <c r="C327" s="337" t="s">
        <v>2509</v>
      </c>
      <c r="D327" s="334">
        <v>69436.83414436951</v>
      </c>
      <c r="E327" s="219"/>
    </row>
    <row r="328" spans="1:5">
      <c r="A328" s="197" t="s">
        <v>2502</v>
      </c>
      <c r="B328" s="336" t="s">
        <v>2197</v>
      </c>
      <c r="C328" s="337" t="s">
        <v>2510</v>
      </c>
      <c r="D328" s="334">
        <v>43219.079036729076</v>
      </c>
      <c r="E328" s="219"/>
    </row>
    <row r="329" spans="1:5">
      <c r="A329" s="197" t="s">
        <v>2502</v>
      </c>
      <c r="B329" s="336" t="s">
        <v>2197</v>
      </c>
      <c r="C329" s="337" t="s">
        <v>2511</v>
      </c>
      <c r="D329" s="334">
        <v>51788.359902546814</v>
      </c>
      <c r="E329" s="219"/>
    </row>
    <row r="330" spans="1:5">
      <c r="A330" s="197" t="s">
        <v>2502</v>
      </c>
      <c r="B330" s="336" t="s">
        <v>2197</v>
      </c>
      <c r="C330" s="337" t="s">
        <v>2512</v>
      </c>
      <c r="D330" s="334">
        <v>113319.99235382021</v>
      </c>
      <c r="E330" s="219"/>
    </row>
    <row r="331" spans="1:5">
      <c r="A331" s="197" t="s">
        <v>2502</v>
      </c>
      <c r="B331" s="336" t="s">
        <v>2197</v>
      </c>
      <c r="C331" s="337" t="s">
        <v>2513</v>
      </c>
      <c r="D331" s="334">
        <v>79388.171920911351</v>
      </c>
      <c r="E331" s="219"/>
    </row>
    <row r="332" spans="1:5">
      <c r="A332" s="197" t="s">
        <v>2502</v>
      </c>
      <c r="B332" s="336" t="s">
        <v>2197</v>
      </c>
      <c r="C332" s="337" t="s">
        <v>2514</v>
      </c>
      <c r="D332" s="334">
        <v>37679.256436729083</v>
      </c>
      <c r="E332" s="219"/>
    </row>
    <row r="333" spans="1:5">
      <c r="A333" s="197" t="s">
        <v>2502</v>
      </c>
      <c r="B333" s="336" t="s">
        <v>2197</v>
      </c>
      <c r="C333" s="337" t="s">
        <v>2515</v>
      </c>
      <c r="D333" s="334">
        <v>18285.101999999999</v>
      </c>
      <c r="E333" s="219"/>
    </row>
    <row r="334" spans="1:5">
      <c r="A334" s="197" t="s">
        <v>2502</v>
      </c>
      <c r="B334" s="336" t="s">
        <v>2197</v>
      </c>
      <c r="C334" s="337" t="s">
        <v>2516</v>
      </c>
      <c r="D334" s="334">
        <v>29366.982000000004</v>
      </c>
      <c r="E334" s="219"/>
    </row>
    <row r="335" spans="1:5">
      <c r="A335" s="197" t="s">
        <v>2502</v>
      </c>
      <c r="B335" s="336" t="s">
        <v>2197</v>
      </c>
      <c r="C335" s="337" t="s">
        <v>2517</v>
      </c>
      <c r="D335" s="334">
        <v>43311.680999999997</v>
      </c>
      <c r="E335" s="219"/>
    </row>
    <row r="336" spans="1:5">
      <c r="A336" s="197" t="s">
        <v>2502</v>
      </c>
      <c r="B336" s="336" t="s">
        <v>2197</v>
      </c>
      <c r="C336" s="337" t="s">
        <v>2518</v>
      </c>
      <c r="D336" s="334">
        <v>39932.667500000003</v>
      </c>
      <c r="E336" s="219"/>
    </row>
    <row r="337" spans="1:5">
      <c r="A337" s="197" t="s">
        <v>2502</v>
      </c>
      <c r="B337" s="336" t="s">
        <v>2197</v>
      </c>
      <c r="C337" s="337" t="s">
        <v>2519</v>
      </c>
      <c r="D337" s="334">
        <v>28782.105000000003</v>
      </c>
      <c r="E337" s="219"/>
    </row>
    <row r="338" spans="1:5">
      <c r="A338" s="197" t="s">
        <v>2502</v>
      </c>
      <c r="B338" s="336" t="s">
        <v>2197</v>
      </c>
      <c r="C338" s="337" t="s">
        <v>2520</v>
      </c>
      <c r="D338" s="334">
        <v>20316.78</v>
      </c>
      <c r="E338" s="219"/>
    </row>
    <row r="339" spans="1:5">
      <c r="A339" s="197" t="s">
        <v>2502</v>
      </c>
      <c r="B339" s="336" t="s">
        <v>2197</v>
      </c>
      <c r="C339" s="337" t="s">
        <v>2521</v>
      </c>
      <c r="D339" s="334">
        <v>26089.457000000009</v>
      </c>
      <c r="E339" s="219"/>
    </row>
    <row r="340" spans="1:5">
      <c r="A340" s="197" t="s">
        <v>2502</v>
      </c>
      <c r="B340" s="336" t="s">
        <v>2197</v>
      </c>
      <c r="C340" s="337" t="s">
        <v>2522</v>
      </c>
      <c r="D340" s="334">
        <v>20258.524000000001</v>
      </c>
      <c r="E340" s="219"/>
    </row>
    <row r="341" spans="1:5">
      <c r="A341" s="197" t="s">
        <v>2502</v>
      </c>
      <c r="B341" s="336" t="s">
        <v>2197</v>
      </c>
      <c r="C341" s="337" t="s">
        <v>2523</v>
      </c>
      <c r="D341" s="334">
        <v>27089.040000000001</v>
      </c>
      <c r="E341" s="219"/>
    </row>
    <row r="342" spans="1:5">
      <c r="A342" s="197" t="s">
        <v>2502</v>
      </c>
      <c r="B342" s="336" t="s">
        <v>2197</v>
      </c>
      <c r="C342" s="337" t="s">
        <v>2524</v>
      </c>
      <c r="D342" s="334">
        <v>22585.487100000002</v>
      </c>
      <c r="E342" s="219"/>
    </row>
    <row r="343" spans="1:5">
      <c r="A343" s="197" t="s">
        <v>2502</v>
      </c>
      <c r="B343" s="336" t="s">
        <v>2197</v>
      </c>
      <c r="C343" s="337" t="s">
        <v>2525</v>
      </c>
      <c r="D343" s="334">
        <v>24718.749000000003</v>
      </c>
      <c r="E343" s="219"/>
    </row>
    <row r="344" spans="1:5">
      <c r="A344" s="197" t="s">
        <v>2502</v>
      </c>
      <c r="B344" s="336" t="s">
        <v>2197</v>
      </c>
      <c r="C344" s="337" t="s">
        <v>2526</v>
      </c>
      <c r="D344" s="334">
        <v>28658.972999999998</v>
      </c>
      <c r="E344" s="219"/>
    </row>
    <row r="345" spans="1:5">
      <c r="A345" s="197" t="s">
        <v>2502</v>
      </c>
      <c r="B345" s="336" t="s">
        <v>2197</v>
      </c>
      <c r="C345" s="337" t="s">
        <v>2527</v>
      </c>
      <c r="D345" s="334">
        <v>20860.613000000001</v>
      </c>
      <c r="E345" s="219"/>
    </row>
    <row r="346" spans="1:5">
      <c r="A346" s="197" t="s">
        <v>2502</v>
      </c>
      <c r="B346" s="198" t="s">
        <v>2195</v>
      </c>
      <c r="C346" s="338" t="s">
        <v>2528</v>
      </c>
      <c r="D346" s="219"/>
      <c r="E346" s="334">
        <v>157809</v>
      </c>
    </row>
    <row r="347" spans="1:5">
      <c r="A347" s="197" t="s">
        <v>2502</v>
      </c>
      <c r="B347" s="198" t="s">
        <v>2195</v>
      </c>
      <c r="C347" s="335" t="s">
        <v>2506</v>
      </c>
      <c r="D347" s="219"/>
      <c r="E347" s="334">
        <v>276310</v>
      </c>
    </row>
    <row r="348" spans="1:5" ht="28.5">
      <c r="A348" s="239" t="s">
        <v>2529</v>
      </c>
      <c r="B348" s="208" t="s">
        <v>2214</v>
      </c>
      <c r="C348" s="339" t="s">
        <v>2530</v>
      </c>
      <c r="D348" s="340">
        <v>825664</v>
      </c>
      <c r="E348" s="219"/>
    </row>
    <row r="349" spans="1:5" ht="15.75">
      <c r="A349" s="239" t="s">
        <v>2529</v>
      </c>
      <c r="B349" s="215" t="s">
        <v>2224</v>
      </c>
      <c r="C349" s="341" t="s">
        <v>2531</v>
      </c>
      <c r="D349" s="340">
        <v>398277.81920000003</v>
      </c>
      <c r="E349" s="219"/>
    </row>
    <row r="350" spans="1:5" ht="15.75">
      <c r="A350" s="239" t="s">
        <v>2529</v>
      </c>
      <c r="B350" s="210" t="s">
        <v>2216</v>
      </c>
      <c r="C350" s="342" t="s">
        <v>2532</v>
      </c>
      <c r="D350" s="340">
        <v>231320.85522</v>
      </c>
      <c r="E350" s="219"/>
    </row>
    <row r="351" spans="1:5" ht="15.75">
      <c r="A351" s="239" t="s">
        <v>2529</v>
      </c>
      <c r="B351" s="202" t="s">
        <v>2197</v>
      </c>
      <c r="C351" s="343" t="s">
        <v>2533</v>
      </c>
      <c r="D351" s="340">
        <v>541269.00155000004</v>
      </c>
      <c r="E351" s="219"/>
    </row>
    <row r="352" spans="1:5" ht="15.75">
      <c r="A352" s="239" t="s">
        <v>2529</v>
      </c>
      <c r="B352" s="210" t="s">
        <v>2216</v>
      </c>
      <c r="C352" s="342" t="s">
        <v>2534</v>
      </c>
      <c r="D352" s="340">
        <v>89648.999649999998</v>
      </c>
      <c r="E352" s="219"/>
    </row>
    <row r="353" spans="1:5" ht="15.75">
      <c r="A353" s="239" t="s">
        <v>2529</v>
      </c>
      <c r="B353" s="210" t="s">
        <v>2216</v>
      </c>
      <c r="C353" s="342" t="s">
        <v>2535</v>
      </c>
      <c r="D353" s="340">
        <v>33281.104570000003</v>
      </c>
      <c r="E353" s="219"/>
    </row>
    <row r="354" spans="1:5" ht="15.75">
      <c r="A354" s="239" t="s">
        <v>2529</v>
      </c>
      <c r="B354" s="210" t="s">
        <v>2216</v>
      </c>
      <c r="C354" s="342" t="s">
        <v>2536</v>
      </c>
      <c r="D354" s="340">
        <v>41897.999900000003</v>
      </c>
      <c r="E354" s="219"/>
    </row>
    <row r="355" spans="1:5" ht="15.75">
      <c r="A355" s="239" t="s">
        <v>2529</v>
      </c>
      <c r="B355" s="210" t="s">
        <v>2216</v>
      </c>
      <c r="C355" s="342" t="s">
        <v>2537</v>
      </c>
      <c r="D355" s="340">
        <v>114295</v>
      </c>
      <c r="E355" s="219"/>
    </row>
    <row r="356" spans="1:5" ht="15.75">
      <c r="A356" s="239" t="s">
        <v>2529</v>
      </c>
      <c r="B356" s="210" t="s">
        <v>2216</v>
      </c>
      <c r="C356" s="342" t="s">
        <v>2538</v>
      </c>
      <c r="D356" s="340">
        <v>71747.956319999998</v>
      </c>
      <c r="E356" s="219"/>
    </row>
    <row r="357" spans="1:5" ht="15.75">
      <c r="A357" s="239" t="s">
        <v>2529</v>
      </c>
      <c r="B357" s="210" t="s">
        <v>2216</v>
      </c>
      <c r="C357" s="342" t="s">
        <v>2539</v>
      </c>
      <c r="D357" s="340">
        <v>128640.48927999999</v>
      </c>
      <c r="E357" s="219"/>
    </row>
    <row r="358" spans="1:5" ht="15.75">
      <c r="A358" s="239" t="s">
        <v>2529</v>
      </c>
      <c r="B358" s="208" t="s">
        <v>2214</v>
      </c>
      <c r="C358" s="339" t="s">
        <v>2540</v>
      </c>
      <c r="D358" s="340">
        <v>124212</v>
      </c>
      <c r="E358" s="219"/>
    </row>
    <row r="359" spans="1:5" ht="15.75">
      <c r="A359" s="239" t="s">
        <v>2529</v>
      </c>
      <c r="B359" s="208" t="s">
        <v>2214</v>
      </c>
      <c r="C359" s="339" t="s">
        <v>2541</v>
      </c>
      <c r="D359" s="340">
        <v>56280.172100000003</v>
      </c>
      <c r="E359" s="219"/>
    </row>
    <row r="360" spans="1:5" ht="15.75">
      <c r="A360" s="239" t="s">
        <v>2529</v>
      </c>
      <c r="B360" s="208" t="s">
        <v>2214</v>
      </c>
      <c r="C360" s="339" t="s">
        <v>2542</v>
      </c>
      <c r="D360" s="340">
        <v>145590.99989000001</v>
      </c>
      <c r="E360" s="219"/>
    </row>
    <row r="361" spans="1:5" ht="15.75">
      <c r="A361" s="239" t="s">
        <v>2529</v>
      </c>
      <c r="B361" s="208" t="s">
        <v>2214</v>
      </c>
      <c r="C361" s="339" t="s">
        <v>2543</v>
      </c>
      <c r="D361" s="340">
        <v>117398.15399999999</v>
      </c>
      <c r="E361" s="219"/>
    </row>
    <row r="362" spans="1:5" ht="15.75">
      <c r="A362" s="239" t="s">
        <v>2529</v>
      </c>
      <c r="B362" s="208" t="s">
        <v>2214</v>
      </c>
      <c r="C362" s="339" t="s">
        <v>2544</v>
      </c>
      <c r="D362" s="340">
        <v>121715</v>
      </c>
      <c r="E362" s="219"/>
    </row>
    <row r="363" spans="1:5" ht="28.5">
      <c r="A363" s="239" t="s">
        <v>2529</v>
      </c>
      <c r="B363" s="202" t="s">
        <v>2197</v>
      </c>
      <c r="C363" s="343" t="s">
        <v>2545</v>
      </c>
      <c r="D363" s="340">
        <v>97887.946490000002</v>
      </c>
      <c r="E363" s="219"/>
    </row>
    <row r="364" spans="1:5" ht="15.75">
      <c r="A364" s="239" t="s">
        <v>2529</v>
      </c>
      <c r="B364" s="202" t="s">
        <v>2197</v>
      </c>
      <c r="C364" s="343" t="s">
        <v>2546</v>
      </c>
      <c r="D364" s="344">
        <v>22843</v>
      </c>
      <c r="E364" s="219"/>
    </row>
    <row r="365" spans="1:5" ht="15.75">
      <c r="A365" s="239" t="s">
        <v>2529</v>
      </c>
      <c r="B365" s="202" t="s">
        <v>2197</v>
      </c>
      <c r="C365" s="343" t="s">
        <v>2547</v>
      </c>
      <c r="D365" s="344">
        <v>20541</v>
      </c>
      <c r="E365" s="219"/>
    </row>
    <row r="366" spans="1:5" ht="15.75">
      <c r="A366" s="239" t="s">
        <v>2529</v>
      </c>
      <c r="B366" s="202" t="s">
        <v>2197</v>
      </c>
      <c r="C366" s="343" t="s">
        <v>2548</v>
      </c>
      <c r="D366" s="344">
        <v>32140</v>
      </c>
      <c r="E366" s="219"/>
    </row>
    <row r="367" spans="1:5" ht="15.75">
      <c r="A367" s="239" t="s">
        <v>2529</v>
      </c>
      <c r="B367" s="202" t="s">
        <v>2197</v>
      </c>
      <c r="C367" s="343" t="s">
        <v>2549</v>
      </c>
      <c r="D367" s="344">
        <v>26945</v>
      </c>
      <c r="E367" s="219"/>
    </row>
    <row r="368" spans="1:5" ht="15.75">
      <c r="A368" s="239" t="s">
        <v>2529</v>
      </c>
      <c r="B368" s="202" t="s">
        <v>2197</v>
      </c>
      <c r="C368" s="343" t="s">
        <v>2550</v>
      </c>
      <c r="D368" s="344">
        <v>34938</v>
      </c>
      <c r="E368" s="219"/>
    </row>
    <row r="369" spans="1:5" ht="15.75">
      <c r="A369" s="239" t="s">
        <v>2529</v>
      </c>
      <c r="B369" s="202" t="s">
        <v>2197</v>
      </c>
      <c r="C369" s="343" t="s">
        <v>2551</v>
      </c>
      <c r="D369" s="344">
        <v>25507</v>
      </c>
      <c r="E369" s="219"/>
    </row>
    <row r="370" spans="1:5" ht="15.75">
      <c r="A370" s="239" t="s">
        <v>2529</v>
      </c>
      <c r="B370" s="202" t="s">
        <v>2197</v>
      </c>
      <c r="C370" s="343" t="s">
        <v>2552</v>
      </c>
      <c r="D370" s="344">
        <v>17731</v>
      </c>
      <c r="E370" s="219"/>
    </row>
    <row r="371" spans="1:5" ht="15.75">
      <c r="A371" s="239" t="s">
        <v>2529</v>
      </c>
      <c r="B371" s="202" t="s">
        <v>2197</v>
      </c>
      <c r="C371" s="343" t="s">
        <v>2553</v>
      </c>
      <c r="D371" s="344">
        <v>33814</v>
      </c>
      <c r="E371" s="219"/>
    </row>
    <row r="372" spans="1:5" ht="15.75">
      <c r="A372" s="239" t="s">
        <v>2529</v>
      </c>
      <c r="B372" s="202" t="s">
        <v>2197</v>
      </c>
      <c r="C372" s="343" t="s">
        <v>2554</v>
      </c>
      <c r="D372" s="344">
        <v>31138</v>
      </c>
      <c r="E372" s="219"/>
    </row>
    <row r="373" spans="1:5" ht="15.75">
      <c r="A373" s="239" t="s">
        <v>2529</v>
      </c>
      <c r="B373" s="202" t="s">
        <v>2197</v>
      </c>
      <c r="C373" s="343" t="s">
        <v>2555</v>
      </c>
      <c r="D373" s="344">
        <v>23052</v>
      </c>
      <c r="E373" s="219"/>
    </row>
    <row r="374" spans="1:5" ht="15.75">
      <c r="A374" s="239" t="s">
        <v>2529</v>
      </c>
      <c r="B374" s="198" t="s">
        <v>2195</v>
      </c>
      <c r="C374" s="345" t="s">
        <v>2556</v>
      </c>
      <c r="D374" s="344">
        <v>23254</v>
      </c>
      <c r="E374" s="219"/>
    </row>
    <row r="375" spans="1:5" ht="15.75">
      <c r="A375" s="239" t="s">
        <v>2529</v>
      </c>
      <c r="B375" s="198" t="s">
        <v>2195</v>
      </c>
      <c r="C375" s="345" t="s">
        <v>2557</v>
      </c>
      <c r="D375" s="344"/>
      <c r="E375" s="344">
        <v>249120</v>
      </c>
    </row>
    <row r="376" spans="1:5" ht="28.5">
      <c r="A376" s="272" t="s">
        <v>2529</v>
      </c>
      <c r="B376" s="346" t="s">
        <v>2197</v>
      </c>
      <c r="C376" s="347" t="s">
        <v>2558</v>
      </c>
      <c r="D376" s="344"/>
      <c r="E376" s="348">
        <v>39228.323400000001</v>
      </c>
    </row>
    <row r="377" spans="1:5">
      <c r="A377" s="197" t="s">
        <v>2559</v>
      </c>
      <c r="B377" s="208" t="s">
        <v>2214</v>
      </c>
      <c r="C377" s="208" t="s">
        <v>2560</v>
      </c>
      <c r="D377" s="349">
        <v>145377</v>
      </c>
      <c r="E377" s="219"/>
    </row>
    <row r="378" spans="1:5">
      <c r="A378" s="197" t="s">
        <v>2559</v>
      </c>
      <c r="B378" s="208" t="s">
        <v>2214</v>
      </c>
      <c r="C378" s="208" t="s">
        <v>2561</v>
      </c>
      <c r="D378" s="349">
        <v>415885</v>
      </c>
      <c r="E378" s="219"/>
    </row>
    <row r="379" spans="1:5">
      <c r="A379" s="197" t="s">
        <v>2559</v>
      </c>
      <c r="B379" s="215" t="s">
        <v>2224</v>
      </c>
      <c r="C379" s="215" t="s">
        <v>2562</v>
      </c>
      <c r="D379" s="349">
        <v>20253</v>
      </c>
      <c r="E379" s="219"/>
    </row>
    <row r="380" spans="1:5">
      <c r="A380" s="197" t="s">
        <v>2559</v>
      </c>
      <c r="B380" s="208" t="s">
        <v>2214</v>
      </c>
      <c r="C380" s="208" t="s">
        <v>2563</v>
      </c>
      <c r="D380" s="349">
        <v>154505</v>
      </c>
      <c r="E380" s="219"/>
    </row>
    <row r="381" spans="1:5">
      <c r="A381" s="197" t="s">
        <v>2559</v>
      </c>
      <c r="B381" s="202" t="s">
        <v>2197</v>
      </c>
      <c r="C381" s="202" t="s">
        <v>2564</v>
      </c>
      <c r="D381" s="349">
        <v>20706</v>
      </c>
      <c r="E381" s="219"/>
    </row>
    <row r="382" spans="1:5">
      <c r="A382" s="197" t="s">
        <v>2559</v>
      </c>
      <c r="B382" s="202" t="s">
        <v>2197</v>
      </c>
      <c r="C382" s="202" t="s">
        <v>2565</v>
      </c>
      <c r="D382" s="349">
        <v>13683</v>
      </c>
      <c r="E382" s="219"/>
    </row>
    <row r="383" spans="1:5">
      <c r="A383" s="197" t="s">
        <v>2559</v>
      </c>
      <c r="B383" s="202" t="s">
        <v>2197</v>
      </c>
      <c r="C383" s="202" t="s">
        <v>2566</v>
      </c>
      <c r="D383" s="349">
        <v>12363</v>
      </c>
      <c r="E383" s="219"/>
    </row>
    <row r="384" spans="1:5">
      <c r="A384" s="197" t="s">
        <v>2559</v>
      </c>
      <c r="B384" s="202" t="s">
        <v>2197</v>
      </c>
      <c r="C384" s="202" t="s">
        <v>2567</v>
      </c>
      <c r="D384" s="349">
        <v>15341</v>
      </c>
      <c r="E384" s="219"/>
    </row>
    <row r="385" spans="1:5">
      <c r="A385" s="197" t="s">
        <v>2559</v>
      </c>
      <c r="B385" s="202" t="s">
        <v>2197</v>
      </c>
      <c r="C385" s="202" t="s">
        <v>2568</v>
      </c>
      <c r="D385" s="349">
        <v>6252</v>
      </c>
      <c r="E385" s="219"/>
    </row>
    <row r="386" spans="1:5">
      <c r="A386" s="197" t="s">
        <v>2559</v>
      </c>
      <c r="B386" s="202" t="s">
        <v>2197</v>
      </c>
      <c r="C386" s="202" t="s">
        <v>2569</v>
      </c>
      <c r="D386" s="349">
        <v>1547</v>
      </c>
      <c r="E386" s="219"/>
    </row>
    <row r="387" spans="1:5">
      <c r="A387" s="197" t="s">
        <v>2559</v>
      </c>
      <c r="B387" s="202" t="s">
        <v>2197</v>
      </c>
      <c r="C387" s="202" t="s">
        <v>2570</v>
      </c>
      <c r="D387" s="349">
        <v>13287</v>
      </c>
      <c r="E387" s="219"/>
    </row>
    <row r="388" spans="1:5">
      <c r="A388" s="197" t="s">
        <v>2559</v>
      </c>
      <c r="B388" s="202" t="s">
        <v>2197</v>
      </c>
      <c r="C388" s="202" t="s">
        <v>2571</v>
      </c>
      <c r="D388" s="349">
        <v>13905</v>
      </c>
      <c r="E388" s="219"/>
    </row>
    <row r="389" spans="1:5">
      <c r="A389" s="197" t="s">
        <v>2559</v>
      </c>
      <c r="B389" s="208" t="s">
        <v>2214</v>
      </c>
      <c r="C389" s="208" t="s">
        <v>2572</v>
      </c>
      <c r="D389" s="349">
        <v>625275</v>
      </c>
      <c r="E389" s="219"/>
    </row>
    <row r="390" spans="1:5">
      <c r="A390" s="197" t="s">
        <v>2559</v>
      </c>
      <c r="B390" s="202" t="s">
        <v>2197</v>
      </c>
      <c r="C390" s="202" t="s">
        <v>2573</v>
      </c>
      <c r="D390" s="349">
        <v>30566</v>
      </c>
      <c r="E390" s="219"/>
    </row>
    <row r="391" spans="1:5">
      <c r="A391" s="197" t="s">
        <v>2559</v>
      </c>
      <c r="B391" s="202" t="s">
        <v>2197</v>
      </c>
      <c r="C391" s="202" t="s">
        <v>2574</v>
      </c>
      <c r="D391" s="349">
        <v>21296</v>
      </c>
      <c r="E391" s="219"/>
    </row>
    <row r="392" spans="1:5">
      <c r="A392" s="197" t="s">
        <v>2559</v>
      </c>
      <c r="B392" s="215" t="s">
        <v>2224</v>
      </c>
      <c r="C392" s="215" t="s">
        <v>2575</v>
      </c>
      <c r="D392" s="349">
        <v>496600</v>
      </c>
      <c r="E392" s="219"/>
    </row>
    <row r="393" spans="1:5">
      <c r="A393" s="197" t="s">
        <v>2559</v>
      </c>
      <c r="B393" s="198" t="s">
        <v>2195</v>
      </c>
      <c r="C393" s="198" t="s">
        <v>2576</v>
      </c>
      <c r="D393" s="349">
        <v>26205</v>
      </c>
      <c r="E393" s="219"/>
    </row>
    <row r="394" spans="1:5">
      <c r="A394" s="197" t="s">
        <v>2559</v>
      </c>
      <c r="B394" s="202" t="s">
        <v>2197</v>
      </c>
      <c r="C394" s="202" t="s">
        <v>2577</v>
      </c>
      <c r="D394" s="349">
        <v>37392</v>
      </c>
      <c r="E394" s="219"/>
    </row>
    <row r="395" spans="1:5">
      <c r="A395" s="197" t="s">
        <v>2559</v>
      </c>
      <c r="B395" s="202" t="s">
        <v>2197</v>
      </c>
      <c r="C395" s="202" t="s">
        <v>2578</v>
      </c>
      <c r="D395" s="349">
        <v>21901</v>
      </c>
      <c r="E395" s="219"/>
    </row>
    <row r="396" spans="1:5">
      <c r="A396" s="197" t="s">
        <v>2559</v>
      </c>
      <c r="B396" s="202" t="s">
        <v>2197</v>
      </c>
      <c r="C396" s="202" t="s">
        <v>2579</v>
      </c>
      <c r="D396" s="349">
        <v>18454</v>
      </c>
      <c r="E396" s="219"/>
    </row>
    <row r="397" spans="1:5">
      <c r="A397" s="197" t="s">
        <v>2559</v>
      </c>
      <c r="B397" s="215" t="s">
        <v>2224</v>
      </c>
      <c r="C397" s="215" t="s">
        <v>2580</v>
      </c>
      <c r="D397" s="349">
        <v>36766</v>
      </c>
      <c r="E397" s="219"/>
    </row>
    <row r="398" spans="1:5">
      <c r="A398" s="197" t="s">
        <v>2559</v>
      </c>
      <c r="B398" s="202" t="s">
        <v>2197</v>
      </c>
      <c r="C398" s="202" t="s">
        <v>2581</v>
      </c>
      <c r="D398" s="349">
        <v>108197</v>
      </c>
      <c r="E398" s="219"/>
    </row>
    <row r="399" spans="1:5">
      <c r="A399" s="197" t="s">
        <v>2559</v>
      </c>
      <c r="B399" s="208" t="s">
        <v>2214</v>
      </c>
      <c r="C399" s="208" t="s">
        <v>2582</v>
      </c>
      <c r="D399" s="349">
        <v>13955</v>
      </c>
      <c r="E399" s="219"/>
    </row>
    <row r="400" spans="1:5">
      <c r="A400" s="197" t="s">
        <v>2559</v>
      </c>
      <c r="B400" s="198" t="s">
        <v>2195</v>
      </c>
      <c r="C400" s="198" t="s">
        <v>2583</v>
      </c>
      <c r="D400" s="219"/>
      <c r="E400" s="349">
        <v>145357</v>
      </c>
    </row>
    <row r="401" spans="1:5">
      <c r="A401" s="197" t="s">
        <v>2559</v>
      </c>
      <c r="B401" s="198" t="s">
        <v>2195</v>
      </c>
      <c r="C401" s="198" t="s">
        <v>2584</v>
      </c>
      <c r="D401" s="219"/>
      <c r="E401" s="349">
        <v>105321</v>
      </c>
    </row>
  </sheetData>
  <autoFilter ref="A1:E401"/>
  <mergeCells count="49">
    <mergeCell ref="G176:I176"/>
    <mergeCell ref="G171:I171"/>
    <mergeCell ref="G172:I172"/>
    <mergeCell ref="G173:I173"/>
    <mergeCell ref="G174:I174"/>
    <mergeCell ref="G175:I175"/>
    <mergeCell ref="G188:I188"/>
    <mergeCell ref="G177:I177"/>
    <mergeCell ref="G178:I178"/>
    <mergeCell ref="G179:I179"/>
    <mergeCell ref="G180:I180"/>
    <mergeCell ref="G181:I181"/>
    <mergeCell ref="G182:I182"/>
    <mergeCell ref="G183:I183"/>
    <mergeCell ref="G184:I184"/>
    <mergeCell ref="G185:I185"/>
    <mergeCell ref="G186:I186"/>
    <mergeCell ref="G187:I187"/>
    <mergeCell ref="G210:I210"/>
    <mergeCell ref="G199:I199"/>
    <mergeCell ref="G200:I200"/>
    <mergeCell ref="G201:I201"/>
    <mergeCell ref="G202:I202"/>
    <mergeCell ref="G203:I203"/>
    <mergeCell ref="G204:I204"/>
    <mergeCell ref="G205:I205"/>
    <mergeCell ref="G206:I206"/>
    <mergeCell ref="G207:I207"/>
    <mergeCell ref="G208:I208"/>
    <mergeCell ref="G209:I209"/>
    <mergeCell ref="G232:I232"/>
    <mergeCell ref="G211:I211"/>
    <mergeCell ref="G212:I212"/>
    <mergeCell ref="G213:I213"/>
    <mergeCell ref="G214:I214"/>
    <mergeCell ref="G215:I215"/>
    <mergeCell ref="G216:I216"/>
    <mergeCell ref="G217:I217"/>
    <mergeCell ref="G218:I218"/>
    <mergeCell ref="G219:I219"/>
    <mergeCell ref="G230:I230"/>
    <mergeCell ref="G231:I231"/>
    <mergeCell ref="G239:I239"/>
    <mergeCell ref="G233:I233"/>
    <mergeCell ref="G234:I234"/>
    <mergeCell ref="G235:I235"/>
    <mergeCell ref="G236:I236"/>
    <mergeCell ref="G237:I237"/>
    <mergeCell ref="G238:I238"/>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11"/>
  <sheetViews>
    <sheetView workbookViewId="0">
      <selection activeCell="A11" sqref="A11"/>
    </sheetView>
  </sheetViews>
  <sheetFormatPr defaultRowHeight="12.75"/>
  <sheetData>
    <row r="3" spans="1:1">
      <c r="A3" t="s">
        <v>1146</v>
      </c>
    </row>
    <row r="4" spans="1:1">
      <c r="A4" t="s">
        <v>1147</v>
      </c>
    </row>
    <row r="5" spans="1:1">
      <c r="A5" t="s">
        <v>1148</v>
      </c>
    </row>
    <row r="6" spans="1:1">
      <c r="A6" t="s">
        <v>1149</v>
      </c>
    </row>
    <row r="7" spans="1:1">
      <c r="A7" t="s">
        <v>1150</v>
      </c>
    </row>
    <row r="8" spans="1:1">
      <c r="A8" t="s">
        <v>1151</v>
      </c>
    </row>
    <row r="9" spans="1:1">
      <c r="A9" t="s">
        <v>1152</v>
      </c>
    </row>
    <row r="10" spans="1:1">
      <c r="A10" t="s">
        <v>1153</v>
      </c>
    </row>
    <row r="11" spans="1:1">
      <c r="A11" t="s">
        <v>1154</v>
      </c>
    </row>
  </sheetData>
  <phoneticPr fontId="11" type="noConversion"/>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8"/>
  <sheetViews>
    <sheetView topLeftCell="D4" zoomScale="80" zoomScaleNormal="80" workbookViewId="0">
      <selection activeCell="G9" sqref="G9"/>
    </sheetView>
  </sheetViews>
  <sheetFormatPr defaultRowHeight="15"/>
  <cols>
    <col min="1" max="1" width="23.28515625" style="87" customWidth="1"/>
    <col min="2" max="2" width="18.7109375" style="152" bestFit="1" customWidth="1"/>
    <col min="3" max="3" width="29.5703125" style="153" customWidth="1"/>
    <col min="4" max="4" width="18.5703125" style="153" customWidth="1"/>
    <col min="5" max="5" width="36.140625" style="154" customWidth="1"/>
    <col min="6" max="6" width="13.28515625" style="155" customWidth="1"/>
    <col min="7" max="7" width="20.7109375" style="87" customWidth="1"/>
    <col min="8" max="8" width="18.5703125" style="87" customWidth="1"/>
    <col min="9" max="9" width="14.85546875" style="87" bestFit="1" customWidth="1"/>
    <col min="10" max="10" width="13" style="87" bestFit="1" customWidth="1"/>
    <col min="11" max="16384" width="9.140625" style="87"/>
  </cols>
  <sheetData>
    <row r="1" spans="1:10" ht="19.5" customHeight="1">
      <c r="A1" s="369" t="s">
        <v>2594</v>
      </c>
      <c r="B1" s="370"/>
      <c r="C1" s="371"/>
      <c r="E1" s="1603" t="s">
        <v>2161</v>
      </c>
      <c r="F1" s="1604"/>
      <c r="G1" s="1605"/>
    </row>
    <row r="2" spans="1:10">
      <c r="A2" s="366">
        <v>2011</v>
      </c>
      <c r="B2" s="365"/>
      <c r="C2" s="367"/>
      <c r="E2" s="189" t="s">
        <v>2163</v>
      </c>
      <c r="F2" s="190" t="s">
        <v>2162</v>
      </c>
      <c r="G2" s="178" t="s">
        <v>2599</v>
      </c>
    </row>
    <row r="3" spans="1:10">
      <c r="A3" s="368" t="s">
        <v>2190</v>
      </c>
      <c r="B3" s="365" t="s">
        <v>2168</v>
      </c>
      <c r="C3" s="367"/>
      <c r="E3" s="191" t="s">
        <v>1814</v>
      </c>
      <c r="F3" s="192">
        <v>8574</v>
      </c>
      <c r="G3" s="698">
        <v>269793715.98494202</v>
      </c>
    </row>
    <row r="4" spans="1:10" ht="180.75">
      <c r="A4" s="691" t="s">
        <v>2690</v>
      </c>
      <c r="B4" s="692">
        <v>367646</v>
      </c>
      <c r="C4" s="691" t="s">
        <v>2691</v>
      </c>
      <c r="E4" s="647" t="s">
        <v>1815</v>
      </c>
      <c r="F4" s="192">
        <v>323</v>
      </c>
      <c r="G4" s="179">
        <f>F4/$F$3*$G$3</f>
        <v>10163677.427470991</v>
      </c>
      <c r="H4" s="376">
        <f>G4/$G$3</f>
        <v>3.7672031723816189E-2</v>
      </c>
    </row>
    <row r="5" spans="1:10" ht="51.75" thickBot="1">
      <c r="A5" s="693" t="s">
        <v>2695</v>
      </c>
      <c r="B5" s="694">
        <v>8574</v>
      </c>
      <c r="C5" s="695" t="s">
        <v>2697</v>
      </c>
      <c r="E5" s="647" t="s">
        <v>1816</v>
      </c>
      <c r="F5" s="192">
        <v>212</v>
      </c>
      <c r="G5" s="179">
        <f t="shared" ref="G5:G13" si="0">F5/$F$3*$G$3</f>
        <v>6670896.639702322</v>
      </c>
      <c r="H5" s="376">
        <f t="shared" ref="H5:H13" si="1">G5/$G$3</f>
        <v>2.4725915558665733E-2</v>
      </c>
      <c r="I5" s="362"/>
      <c r="J5" s="362"/>
    </row>
    <row r="6" spans="1:10" ht="90" thickBot="1">
      <c r="A6" s="691" t="s">
        <v>2692</v>
      </c>
      <c r="B6" s="694">
        <v>16441959</v>
      </c>
      <c r="C6" s="691" t="s">
        <v>2693</v>
      </c>
      <c r="E6" s="647" t="s">
        <v>1817</v>
      </c>
      <c r="F6" s="192">
        <v>4396</v>
      </c>
      <c r="G6" s="179">
        <f t="shared" si="0"/>
        <v>138326705.7930727</v>
      </c>
      <c r="H6" s="376">
        <f t="shared" si="1"/>
        <v>0.51271285281082346</v>
      </c>
      <c r="I6" s="362"/>
      <c r="J6" s="362"/>
    </row>
    <row r="7" spans="1:10" ht="30" customHeight="1">
      <c r="A7" s="1602" t="s">
        <v>2597</v>
      </c>
      <c r="B7" s="1602"/>
      <c r="C7" s="1602"/>
      <c r="E7" s="647" t="s">
        <v>1818</v>
      </c>
      <c r="F7" s="192">
        <v>263</v>
      </c>
      <c r="G7" s="179">
        <f t="shared" si="0"/>
        <v>8275687.8124608994</v>
      </c>
      <c r="H7" s="376">
        <f t="shared" si="1"/>
        <v>3.067413109400513E-2</v>
      </c>
      <c r="I7" s="361"/>
      <c r="J7" s="362"/>
    </row>
    <row r="8" spans="1:10" ht="15.75">
      <c r="A8" s="160"/>
      <c r="B8" s="364" t="s">
        <v>2593</v>
      </c>
      <c r="C8" s="157"/>
      <c r="E8" s="647" t="s">
        <v>1819</v>
      </c>
      <c r="F8" s="192">
        <v>1818</v>
      </c>
      <c r="G8" s="179">
        <f t="shared" si="0"/>
        <v>57206085.334805757</v>
      </c>
      <c r="H8" s="376">
        <f t="shared" si="1"/>
        <v>0.21203638908327502</v>
      </c>
    </row>
    <row r="9" spans="1:10" ht="15.75">
      <c r="A9" s="158" t="s">
        <v>2595</v>
      </c>
      <c r="B9" s="159">
        <v>14739372</v>
      </c>
      <c r="C9" s="157"/>
      <c r="D9" s="87"/>
      <c r="E9" s="647" t="s">
        <v>2164</v>
      </c>
      <c r="F9" s="192">
        <v>421</v>
      </c>
      <c r="G9" s="179">
        <f t="shared" si="0"/>
        <v>13247393.798654139</v>
      </c>
      <c r="H9" s="376">
        <f t="shared" si="1"/>
        <v>4.9101936085840917E-2</v>
      </c>
    </row>
    <row r="10" spans="1:10" s="150" customFormat="1" ht="30" customHeight="1">
      <c r="A10" s="161" t="s">
        <v>2596</v>
      </c>
      <c r="B10" s="159">
        <v>11568530.5</v>
      </c>
      <c r="C10" s="688" t="s">
        <v>1865</v>
      </c>
      <c r="D10" s="689" t="s">
        <v>2696</v>
      </c>
      <c r="E10" s="647" t="s">
        <v>2165</v>
      </c>
      <c r="F10" s="192">
        <v>395</v>
      </c>
      <c r="G10" s="179">
        <f t="shared" si="0"/>
        <v>12429264.965483101</v>
      </c>
      <c r="H10" s="376">
        <f t="shared" si="1"/>
        <v>4.6069512479589458E-2</v>
      </c>
    </row>
    <row r="11" spans="1:10" ht="30.75">
      <c r="A11" s="162" t="s">
        <v>1864</v>
      </c>
      <c r="B11" s="159">
        <f>B6*B4/1000000</f>
        <v>6044820.4585140003</v>
      </c>
      <c r="C11" s="157" t="s">
        <v>2698</v>
      </c>
      <c r="D11" s="163"/>
      <c r="E11" s="647" t="s">
        <v>2166</v>
      </c>
      <c r="F11" s="192">
        <v>525</v>
      </c>
      <c r="G11" s="179">
        <f t="shared" si="0"/>
        <v>16519909.131338298</v>
      </c>
      <c r="H11" s="376">
        <f t="shared" si="1"/>
        <v>6.1231630510846749E-2</v>
      </c>
    </row>
    <row r="12" spans="1:10" ht="75">
      <c r="A12" s="161" t="s">
        <v>2694</v>
      </c>
      <c r="B12" s="690">
        <f>B10/B11</f>
        <v>1.9137922423661025</v>
      </c>
      <c r="C12" s="157" t="s">
        <v>2698</v>
      </c>
      <c r="D12" s="163"/>
      <c r="E12" s="373" t="s">
        <v>2167</v>
      </c>
      <c r="F12" s="192">
        <v>117</v>
      </c>
      <c r="G12" s="179">
        <f t="shared" si="0"/>
        <v>3681579.7492696773</v>
      </c>
      <c r="H12" s="376">
        <f t="shared" si="1"/>
        <v>1.364590622813156E-2</v>
      </c>
    </row>
    <row r="13" spans="1:10" ht="15.75">
      <c r="A13" s="374" t="s">
        <v>2600</v>
      </c>
      <c r="B13" s="696">
        <f>B5/B4</f>
        <v>2.3321347165479837E-2</v>
      </c>
      <c r="C13" s="163" t="s">
        <v>2698</v>
      </c>
      <c r="D13" s="163"/>
      <c r="E13" s="647" t="s">
        <v>1603</v>
      </c>
      <c r="F13" s="192">
        <v>104</v>
      </c>
      <c r="G13" s="179">
        <f t="shared" si="0"/>
        <v>3272515.3326841579</v>
      </c>
      <c r="H13" s="376">
        <f t="shared" si="1"/>
        <v>1.2129694425005831E-2</v>
      </c>
    </row>
    <row r="14" spans="1:10" ht="30" customHeight="1">
      <c r="A14" s="158" t="s">
        <v>2699</v>
      </c>
      <c r="B14" s="697">
        <f>B5*B6*B12/1000000</f>
        <v>269793.71598494204</v>
      </c>
      <c r="C14" s="163"/>
      <c r="E14" s="87"/>
      <c r="F14" s="87"/>
    </row>
    <row r="15" spans="1:10">
      <c r="E15" s="372" t="s">
        <v>2598</v>
      </c>
      <c r="F15" s="375">
        <f>G3/654380673*100</f>
        <v>41.228863735855171</v>
      </c>
    </row>
    <row r="16" spans="1:10">
      <c r="B16" s="156"/>
      <c r="C16" s="163"/>
      <c r="E16" s="87"/>
      <c r="F16" s="87"/>
      <c r="H16" s="180"/>
      <c r="I16" s="180"/>
      <c r="J16" s="180"/>
    </row>
    <row r="17" spans="2:13">
      <c r="D17" s="175"/>
      <c r="E17" s="87"/>
      <c r="F17" s="87"/>
      <c r="H17" s="177"/>
    </row>
    <row r="18" spans="2:13">
      <c r="C18" s="163"/>
      <c r="D18" s="172"/>
      <c r="E18" s="87"/>
      <c r="F18" s="87"/>
      <c r="H18" s="177"/>
    </row>
    <row r="19" spans="2:13" ht="18">
      <c r="B19" s="697">
        <v>269793.71598494204</v>
      </c>
      <c r="C19" s="163"/>
      <c r="D19" s="176"/>
      <c r="E19" s="87"/>
      <c r="F19" s="87"/>
      <c r="H19" s="177"/>
    </row>
    <row r="20" spans="2:13">
      <c r="C20" s="163"/>
      <c r="D20" s="176"/>
      <c r="E20" s="87"/>
      <c r="F20" s="87"/>
      <c r="H20" s="177"/>
    </row>
    <row r="21" spans="2:13">
      <c r="C21" s="163"/>
      <c r="D21" s="167"/>
      <c r="E21" s="168"/>
      <c r="F21" s="168"/>
      <c r="G21" s="168"/>
      <c r="H21" s="167"/>
      <c r="I21" s="173"/>
      <c r="J21" s="173"/>
    </row>
    <row r="22" spans="2:13">
      <c r="C22" s="163"/>
      <c r="D22" s="167"/>
      <c r="E22" s="359"/>
      <c r="F22" s="359"/>
      <c r="G22" s="359"/>
      <c r="H22" s="360"/>
      <c r="I22" s="361"/>
      <c r="J22" s="361"/>
      <c r="K22" s="362"/>
      <c r="L22" s="362"/>
      <c r="M22" s="362"/>
    </row>
    <row r="23" spans="2:13">
      <c r="C23" s="163"/>
      <c r="D23" s="167"/>
      <c r="E23" s="359"/>
      <c r="F23" s="359"/>
      <c r="G23" s="359"/>
      <c r="H23" s="360"/>
      <c r="I23" s="361"/>
      <c r="J23" s="361"/>
      <c r="K23" s="362"/>
      <c r="L23" s="362"/>
      <c r="M23" s="362"/>
    </row>
    <row r="24" spans="2:13">
      <c r="C24" s="163"/>
      <c r="D24" s="163"/>
      <c r="E24" s="363"/>
      <c r="F24" s="363"/>
      <c r="G24" s="361"/>
      <c r="H24" s="361"/>
      <c r="I24" s="361"/>
      <c r="J24" s="361"/>
      <c r="K24" s="362"/>
      <c r="L24" s="362"/>
      <c r="M24" s="362"/>
    </row>
    <row r="25" spans="2:13">
      <c r="C25" s="163"/>
      <c r="D25" s="163"/>
      <c r="E25" s="363"/>
      <c r="F25" s="363"/>
      <c r="G25" s="361"/>
      <c r="H25" s="361"/>
      <c r="I25" s="361"/>
      <c r="J25" s="361"/>
      <c r="K25" s="362"/>
      <c r="L25" s="362"/>
      <c r="M25" s="362"/>
    </row>
    <row r="26" spans="2:13">
      <c r="C26" s="163"/>
      <c r="D26" s="163"/>
      <c r="E26" s="363"/>
      <c r="F26" s="363"/>
      <c r="G26" s="361"/>
      <c r="H26" s="361"/>
      <c r="I26" s="361"/>
      <c r="J26" s="361"/>
      <c r="K26" s="362"/>
      <c r="L26" s="362"/>
      <c r="M26" s="362"/>
    </row>
    <row r="27" spans="2:13">
      <c r="C27" s="163"/>
      <c r="D27" s="163"/>
      <c r="E27" s="363"/>
      <c r="F27" s="363"/>
      <c r="G27" s="361"/>
      <c r="H27" s="361"/>
      <c r="I27" s="361"/>
      <c r="J27" s="361"/>
      <c r="K27" s="362"/>
      <c r="L27" s="362"/>
      <c r="M27" s="362"/>
    </row>
    <row r="28" spans="2:13">
      <c r="C28" s="163"/>
      <c r="D28" s="163"/>
      <c r="E28" s="363"/>
      <c r="F28" s="363"/>
      <c r="G28" s="361"/>
      <c r="H28" s="361"/>
      <c r="I28" s="361"/>
      <c r="J28" s="361"/>
      <c r="K28" s="362"/>
      <c r="L28" s="362"/>
      <c r="M28" s="362"/>
    </row>
    <row r="29" spans="2:13">
      <c r="C29" s="163"/>
      <c r="D29" s="163"/>
      <c r="E29" s="363"/>
      <c r="F29" s="363"/>
      <c r="G29" s="361"/>
      <c r="H29" s="361"/>
      <c r="I29" s="361"/>
      <c r="J29" s="361"/>
      <c r="K29" s="362"/>
      <c r="L29" s="362"/>
      <c r="M29" s="362"/>
    </row>
    <row r="30" spans="2:13">
      <c r="C30" s="163"/>
      <c r="D30" s="163"/>
      <c r="E30" s="363"/>
      <c r="F30" s="363"/>
      <c r="G30" s="361"/>
      <c r="H30" s="361"/>
      <c r="I30" s="361"/>
      <c r="J30" s="361"/>
      <c r="K30" s="362"/>
      <c r="L30" s="362"/>
      <c r="M30" s="362"/>
    </row>
    <row r="31" spans="2:13">
      <c r="C31" s="163"/>
      <c r="D31" s="163"/>
      <c r="E31" s="363"/>
      <c r="F31" s="363"/>
      <c r="G31" s="361"/>
      <c r="H31" s="361"/>
      <c r="I31" s="361"/>
      <c r="J31" s="361"/>
      <c r="K31" s="362"/>
      <c r="L31" s="362"/>
      <c r="M31" s="362"/>
    </row>
    <row r="32" spans="2:13">
      <c r="C32" s="163"/>
      <c r="D32" s="163"/>
      <c r="E32" s="363"/>
      <c r="F32" s="363"/>
      <c r="G32" s="361"/>
      <c r="H32" s="361"/>
      <c r="I32" s="361"/>
      <c r="J32" s="361"/>
      <c r="K32" s="362"/>
      <c r="L32" s="362"/>
      <c r="M32" s="362"/>
    </row>
    <row r="33" spans="3:13">
      <c r="C33" s="163"/>
      <c r="D33" s="163"/>
      <c r="E33" s="363"/>
      <c r="F33" s="363"/>
      <c r="G33" s="361"/>
      <c r="H33" s="361"/>
      <c r="I33" s="361"/>
      <c r="J33" s="361"/>
      <c r="K33" s="362"/>
      <c r="L33" s="362"/>
      <c r="M33" s="362"/>
    </row>
    <row r="34" spans="3:13">
      <c r="C34" s="163"/>
      <c r="D34" s="163"/>
      <c r="E34" s="363"/>
      <c r="F34" s="363"/>
      <c r="G34" s="361"/>
      <c r="H34" s="361"/>
      <c r="I34" s="361"/>
      <c r="J34" s="361"/>
      <c r="K34" s="362"/>
      <c r="L34" s="362"/>
      <c r="M34" s="362"/>
    </row>
    <row r="35" spans="3:13">
      <c r="C35" s="163"/>
      <c r="D35" s="163"/>
      <c r="E35" s="363"/>
      <c r="F35" s="363"/>
      <c r="G35" s="361"/>
      <c r="H35" s="361"/>
      <c r="I35" s="361"/>
      <c r="J35" s="361"/>
      <c r="K35" s="362"/>
      <c r="L35" s="362"/>
      <c r="M35" s="362"/>
    </row>
    <row r="36" spans="3:13">
      <c r="C36" s="163"/>
      <c r="D36" s="163"/>
      <c r="E36" s="363"/>
      <c r="F36" s="363"/>
      <c r="G36" s="361"/>
      <c r="H36" s="361"/>
      <c r="I36" s="361"/>
      <c r="J36" s="361"/>
      <c r="K36" s="362"/>
      <c r="L36" s="362"/>
      <c r="M36" s="362"/>
    </row>
    <row r="37" spans="3:13">
      <c r="C37" s="163"/>
      <c r="D37" s="163"/>
      <c r="E37" s="363"/>
      <c r="F37" s="363"/>
      <c r="G37" s="361"/>
      <c r="H37" s="361"/>
      <c r="I37" s="361"/>
      <c r="J37" s="361"/>
      <c r="K37" s="362"/>
      <c r="L37" s="362"/>
      <c r="M37" s="362"/>
    </row>
    <row r="38" spans="3:13">
      <c r="C38" s="163"/>
      <c r="D38" s="163"/>
      <c r="E38" s="363"/>
      <c r="F38" s="363"/>
      <c r="G38" s="361"/>
      <c r="H38" s="361"/>
      <c r="I38" s="361"/>
      <c r="J38" s="361"/>
      <c r="K38" s="362"/>
      <c r="L38" s="362"/>
      <c r="M38" s="362"/>
    </row>
    <row r="39" spans="3:13">
      <c r="C39" s="163"/>
      <c r="D39" s="163"/>
      <c r="E39" s="363"/>
      <c r="F39" s="363"/>
      <c r="G39" s="361"/>
      <c r="H39" s="361"/>
      <c r="I39" s="361"/>
      <c r="J39" s="361"/>
      <c r="K39" s="362"/>
      <c r="L39" s="362"/>
      <c r="M39" s="362"/>
    </row>
    <row r="40" spans="3:13">
      <c r="C40" s="163"/>
      <c r="D40" s="163"/>
      <c r="E40" s="363"/>
      <c r="F40" s="363"/>
      <c r="G40" s="361"/>
      <c r="H40" s="361"/>
      <c r="I40" s="361"/>
      <c r="J40" s="361"/>
      <c r="K40" s="362"/>
      <c r="L40" s="362"/>
      <c r="M40" s="362"/>
    </row>
    <row r="41" spans="3:13">
      <c r="C41" s="163"/>
      <c r="D41" s="163"/>
      <c r="E41" s="363"/>
      <c r="F41" s="363"/>
      <c r="G41" s="361"/>
      <c r="H41" s="361"/>
      <c r="I41" s="361"/>
      <c r="J41" s="361"/>
      <c r="K41" s="362"/>
      <c r="L41" s="362"/>
      <c r="M41" s="362"/>
    </row>
    <row r="42" spans="3:13">
      <c r="C42" s="163"/>
      <c r="D42" s="163"/>
      <c r="E42" s="363"/>
      <c r="F42" s="363"/>
      <c r="G42" s="361"/>
      <c r="H42" s="361"/>
      <c r="I42" s="361"/>
      <c r="J42" s="361"/>
      <c r="K42" s="362"/>
      <c r="L42" s="362"/>
      <c r="M42" s="362"/>
    </row>
    <row r="43" spans="3:13">
      <c r="C43" s="163"/>
      <c r="D43" s="163"/>
      <c r="E43" s="363"/>
      <c r="F43" s="363"/>
      <c r="G43" s="361"/>
      <c r="H43" s="361"/>
      <c r="I43" s="361"/>
      <c r="J43" s="361"/>
      <c r="K43" s="362"/>
      <c r="L43" s="362"/>
      <c r="M43" s="362"/>
    </row>
    <row r="44" spans="3:13">
      <c r="C44" s="163"/>
      <c r="D44" s="163"/>
      <c r="E44" s="363"/>
      <c r="F44" s="363"/>
      <c r="G44" s="361"/>
      <c r="H44" s="361"/>
      <c r="I44" s="361"/>
      <c r="J44" s="361"/>
      <c r="K44" s="362"/>
      <c r="L44" s="362"/>
      <c r="M44" s="362"/>
    </row>
    <row r="45" spans="3:13">
      <c r="C45" s="163"/>
      <c r="D45" s="163"/>
      <c r="E45" s="363"/>
      <c r="F45" s="363"/>
      <c r="G45" s="361"/>
      <c r="H45" s="361"/>
      <c r="I45" s="361"/>
      <c r="J45" s="361"/>
      <c r="K45" s="362"/>
      <c r="L45" s="362"/>
      <c r="M45" s="362"/>
    </row>
    <row r="46" spans="3:13">
      <c r="C46" s="163"/>
      <c r="D46" s="163"/>
      <c r="E46" s="363"/>
      <c r="F46" s="363"/>
      <c r="G46" s="361"/>
      <c r="H46" s="361"/>
      <c r="I46" s="361"/>
      <c r="J46" s="361"/>
      <c r="K46" s="362"/>
      <c r="L46" s="362"/>
      <c r="M46" s="362"/>
    </row>
    <row r="47" spans="3:13">
      <c r="C47" s="163"/>
      <c r="D47" s="163"/>
      <c r="E47" s="363"/>
      <c r="F47" s="363"/>
      <c r="G47" s="361"/>
      <c r="H47" s="361"/>
      <c r="I47" s="361"/>
      <c r="J47" s="361"/>
      <c r="K47" s="362"/>
      <c r="L47" s="362"/>
      <c r="M47" s="362"/>
    </row>
    <row r="48" spans="3:13">
      <c r="C48" s="163"/>
      <c r="D48" s="163"/>
      <c r="E48" s="363"/>
      <c r="F48" s="363"/>
      <c r="G48" s="361"/>
      <c r="H48" s="361"/>
      <c r="I48" s="361"/>
      <c r="J48" s="361"/>
      <c r="K48" s="362"/>
      <c r="L48" s="362"/>
      <c r="M48" s="362"/>
    </row>
    <row r="49" spans="3:13">
      <c r="C49" s="163"/>
      <c r="D49" s="163"/>
      <c r="E49" s="363"/>
      <c r="F49" s="363"/>
      <c r="G49" s="361"/>
      <c r="H49" s="361"/>
      <c r="I49" s="361"/>
      <c r="J49" s="361"/>
      <c r="K49" s="362"/>
      <c r="L49" s="362"/>
      <c r="M49" s="362"/>
    </row>
    <row r="50" spans="3:13">
      <c r="C50" s="163"/>
      <c r="D50" s="163"/>
      <c r="E50" s="363"/>
      <c r="F50" s="363"/>
      <c r="G50" s="361"/>
      <c r="H50" s="361"/>
      <c r="I50" s="361"/>
      <c r="J50" s="361"/>
      <c r="K50" s="362"/>
      <c r="L50" s="362"/>
      <c r="M50" s="362"/>
    </row>
    <row r="51" spans="3:13">
      <c r="C51" s="163"/>
      <c r="D51" s="163"/>
      <c r="E51" s="363"/>
      <c r="F51" s="363"/>
      <c r="G51" s="361"/>
      <c r="H51" s="361"/>
      <c r="I51" s="361"/>
      <c r="J51" s="361"/>
      <c r="K51" s="362"/>
      <c r="L51" s="362"/>
      <c r="M51" s="362"/>
    </row>
    <row r="52" spans="3:13">
      <c r="C52" s="163"/>
      <c r="D52" s="163"/>
      <c r="E52" s="363"/>
      <c r="F52" s="363"/>
      <c r="G52" s="361"/>
      <c r="H52" s="361"/>
      <c r="I52" s="361"/>
      <c r="J52" s="361"/>
      <c r="K52" s="362"/>
      <c r="L52" s="362"/>
      <c r="M52" s="362"/>
    </row>
    <row r="53" spans="3:13">
      <c r="C53" s="163"/>
      <c r="D53" s="163"/>
      <c r="E53" s="363"/>
      <c r="F53" s="363"/>
      <c r="G53" s="361"/>
      <c r="H53" s="361"/>
      <c r="I53" s="361"/>
      <c r="J53" s="361"/>
      <c r="K53" s="362"/>
      <c r="L53" s="362"/>
      <c r="M53" s="362"/>
    </row>
    <row r="54" spans="3:13">
      <c r="C54" s="163"/>
      <c r="D54" s="163"/>
      <c r="E54" s="363"/>
      <c r="F54" s="363"/>
      <c r="G54" s="361"/>
      <c r="H54" s="361"/>
      <c r="I54" s="361"/>
      <c r="J54" s="361"/>
      <c r="K54" s="362"/>
      <c r="L54" s="362"/>
      <c r="M54" s="362"/>
    </row>
    <row r="55" spans="3:13">
      <c r="C55" s="163"/>
      <c r="D55" s="163"/>
      <c r="E55" s="363"/>
      <c r="F55" s="363"/>
      <c r="G55" s="361"/>
      <c r="H55" s="361"/>
      <c r="I55" s="361"/>
      <c r="J55" s="361"/>
      <c r="K55" s="362"/>
      <c r="L55" s="362"/>
      <c r="M55" s="362"/>
    </row>
    <row r="56" spans="3:13">
      <c r="C56" s="163"/>
      <c r="D56" s="163"/>
      <c r="E56" s="363"/>
      <c r="F56" s="363"/>
      <c r="G56" s="361"/>
      <c r="H56" s="361"/>
      <c r="I56" s="361"/>
      <c r="J56" s="361"/>
      <c r="K56" s="362"/>
      <c r="L56" s="362"/>
      <c r="M56" s="362"/>
    </row>
    <row r="57" spans="3:13">
      <c r="C57" s="163"/>
      <c r="D57" s="163"/>
      <c r="E57" s="363"/>
      <c r="F57" s="363"/>
      <c r="G57" s="361"/>
      <c r="H57" s="361"/>
      <c r="I57" s="361"/>
      <c r="J57" s="361"/>
      <c r="K57" s="362"/>
      <c r="L57" s="362"/>
      <c r="M57" s="362"/>
    </row>
    <row r="58" spans="3:13">
      <c r="C58" s="163"/>
      <c r="D58" s="163"/>
      <c r="E58" s="363"/>
      <c r="F58" s="363"/>
      <c r="G58" s="361"/>
      <c r="H58" s="361"/>
      <c r="I58" s="361"/>
      <c r="J58" s="361"/>
      <c r="K58" s="362"/>
      <c r="L58" s="362"/>
      <c r="M58" s="362"/>
    </row>
    <row r="59" spans="3:13">
      <c r="C59" s="163"/>
      <c r="D59" s="163"/>
      <c r="E59" s="363"/>
      <c r="F59" s="363"/>
      <c r="G59" s="361"/>
      <c r="H59" s="361"/>
      <c r="I59" s="361"/>
      <c r="J59" s="361"/>
      <c r="K59" s="362"/>
      <c r="L59" s="362"/>
      <c r="M59" s="362"/>
    </row>
    <row r="60" spans="3:13">
      <c r="C60" s="163"/>
      <c r="D60" s="163"/>
      <c r="E60" s="363"/>
      <c r="F60" s="363"/>
      <c r="G60" s="361"/>
      <c r="H60" s="361"/>
      <c r="I60" s="361"/>
      <c r="J60" s="361"/>
      <c r="K60" s="362"/>
      <c r="L60" s="362"/>
      <c r="M60" s="362"/>
    </row>
    <row r="61" spans="3:13">
      <c r="C61" s="163"/>
      <c r="D61" s="163"/>
      <c r="E61" s="363"/>
      <c r="F61" s="363"/>
      <c r="G61" s="361"/>
      <c r="H61" s="361"/>
      <c r="I61" s="361"/>
      <c r="J61" s="361"/>
      <c r="K61" s="362"/>
      <c r="L61" s="362"/>
      <c r="M61" s="362"/>
    </row>
    <row r="62" spans="3:13">
      <c r="C62" s="163"/>
      <c r="D62" s="163"/>
      <c r="E62" s="363"/>
      <c r="F62" s="363"/>
      <c r="G62" s="361"/>
      <c r="H62" s="361"/>
      <c r="I62" s="361"/>
      <c r="J62" s="361"/>
      <c r="K62" s="362"/>
      <c r="L62" s="362"/>
      <c r="M62" s="362"/>
    </row>
    <row r="63" spans="3:13">
      <c r="C63" s="163"/>
      <c r="D63" s="163"/>
      <c r="E63" s="363"/>
      <c r="F63" s="363"/>
      <c r="G63" s="361"/>
      <c r="H63" s="361"/>
      <c r="I63" s="361"/>
      <c r="J63" s="361"/>
      <c r="K63" s="362"/>
      <c r="L63" s="362"/>
      <c r="M63" s="362"/>
    </row>
    <row r="64" spans="3:13">
      <c r="C64" s="163"/>
      <c r="D64" s="163"/>
      <c r="E64" s="363"/>
      <c r="F64" s="363"/>
      <c r="G64" s="361"/>
      <c r="H64" s="361"/>
      <c r="I64" s="361"/>
      <c r="J64" s="361"/>
      <c r="K64" s="362"/>
      <c r="L64" s="362"/>
      <c r="M64" s="362"/>
    </row>
    <row r="65" spans="3:13">
      <c r="C65" s="163"/>
      <c r="D65" s="163"/>
      <c r="E65" s="363"/>
      <c r="F65" s="363"/>
      <c r="G65" s="361"/>
      <c r="H65" s="361"/>
      <c r="I65" s="361"/>
      <c r="J65" s="361"/>
      <c r="K65" s="362"/>
      <c r="L65" s="362"/>
      <c r="M65" s="362"/>
    </row>
    <row r="66" spans="3:13">
      <c r="C66" s="163"/>
      <c r="D66" s="163"/>
      <c r="E66" s="363"/>
      <c r="F66" s="363"/>
      <c r="G66" s="361"/>
      <c r="H66" s="361"/>
      <c r="I66" s="361"/>
      <c r="J66" s="361"/>
      <c r="K66" s="362"/>
      <c r="L66" s="362"/>
      <c r="M66" s="362"/>
    </row>
    <row r="67" spans="3:13">
      <c r="C67" s="163"/>
      <c r="D67" s="163"/>
      <c r="E67" s="363"/>
      <c r="F67" s="363"/>
      <c r="G67" s="361"/>
      <c r="H67" s="361"/>
      <c r="I67" s="361"/>
      <c r="J67" s="361"/>
      <c r="K67" s="362"/>
      <c r="L67" s="362"/>
      <c r="M67" s="362"/>
    </row>
    <row r="68" spans="3:13">
      <c r="C68" s="163"/>
      <c r="D68" s="163"/>
      <c r="E68" s="363"/>
      <c r="F68" s="363"/>
      <c r="G68" s="361"/>
      <c r="H68" s="361"/>
      <c r="I68" s="361"/>
      <c r="J68" s="361"/>
      <c r="K68" s="362"/>
      <c r="L68" s="362"/>
      <c r="M68" s="362"/>
    </row>
    <row r="69" spans="3:13">
      <c r="C69" s="163"/>
      <c r="D69" s="163"/>
      <c r="E69" s="363"/>
      <c r="F69" s="363"/>
      <c r="G69" s="361"/>
      <c r="H69" s="361"/>
      <c r="I69" s="361"/>
      <c r="J69" s="361"/>
      <c r="K69" s="362"/>
      <c r="L69" s="362"/>
      <c r="M69" s="362"/>
    </row>
    <row r="70" spans="3:13">
      <c r="C70" s="163"/>
      <c r="D70" s="163"/>
      <c r="E70" s="363"/>
      <c r="F70" s="363"/>
      <c r="G70" s="361"/>
      <c r="H70" s="361"/>
      <c r="I70" s="361"/>
      <c r="J70" s="361"/>
      <c r="K70" s="362"/>
      <c r="L70" s="362"/>
      <c r="M70" s="362"/>
    </row>
    <row r="71" spans="3:13">
      <c r="C71" s="163"/>
      <c r="D71" s="163"/>
      <c r="E71" s="363"/>
      <c r="F71" s="363"/>
      <c r="G71" s="361"/>
      <c r="H71" s="361"/>
      <c r="I71" s="361"/>
      <c r="J71" s="361"/>
      <c r="K71" s="362"/>
      <c r="L71" s="362"/>
      <c r="M71" s="362"/>
    </row>
    <row r="72" spans="3:13">
      <c r="C72" s="163"/>
      <c r="D72" s="163"/>
      <c r="E72" s="363"/>
      <c r="F72" s="363"/>
      <c r="G72" s="361"/>
      <c r="H72" s="361"/>
      <c r="I72" s="361"/>
      <c r="J72" s="361"/>
      <c r="K72" s="362"/>
      <c r="L72" s="362"/>
      <c r="M72" s="362"/>
    </row>
    <row r="73" spans="3:13">
      <c r="C73" s="163"/>
      <c r="D73" s="163"/>
      <c r="E73" s="363"/>
      <c r="F73" s="363"/>
      <c r="G73" s="361"/>
      <c r="H73" s="361"/>
      <c r="I73" s="361"/>
      <c r="J73" s="361"/>
      <c r="K73" s="362"/>
      <c r="L73" s="362"/>
      <c r="M73" s="362"/>
    </row>
    <row r="74" spans="3:13">
      <c r="C74" s="163"/>
      <c r="D74" s="163"/>
      <c r="E74" s="363"/>
      <c r="F74" s="363"/>
      <c r="G74" s="361"/>
      <c r="H74" s="361"/>
      <c r="I74" s="361"/>
      <c r="J74" s="361"/>
      <c r="K74" s="362"/>
      <c r="L74" s="362"/>
      <c r="M74" s="362"/>
    </row>
    <row r="75" spans="3:13">
      <c r="C75" s="163"/>
      <c r="D75" s="163"/>
      <c r="E75" s="363"/>
      <c r="F75" s="363"/>
      <c r="G75" s="361"/>
      <c r="H75" s="361"/>
      <c r="I75" s="361"/>
      <c r="J75" s="361"/>
      <c r="K75" s="362"/>
      <c r="L75" s="362"/>
      <c r="M75" s="362"/>
    </row>
    <row r="76" spans="3:13">
      <c r="C76" s="163"/>
      <c r="D76" s="163"/>
      <c r="E76" s="363"/>
      <c r="F76" s="363"/>
      <c r="G76" s="361"/>
      <c r="H76" s="361"/>
      <c r="I76" s="361"/>
      <c r="J76" s="361"/>
      <c r="K76" s="362"/>
      <c r="L76" s="362"/>
      <c r="M76" s="362"/>
    </row>
    <row r="77" spans="3:13">
      <c r="C77" s="163"/>
      <c r="D77" s="163"/>
      <c r="E77" s="363"/>
      <c r="F77" s="363"/>
      <c r="G77" s="361"/>
      <c r="H77" s="361"/>
      <c r="I77" s="361"/>
      <c r="J77" s="361"/>
      <c r="K77" s="362"/>
      <c r="L77" s="362"/>
      <c r="M77" s="362"/>
    </row>
    <row r="78" spans="3:13">
      <c r="C78" s="163"/>
      <c r="D78" s="163"/>
      <c r="E78" s="363"/>
      <c r="F78" s="363"/>
      <c r="G78" s="361"/>
      <c r="H78" s="361"/>
      <c r="I78" s="361"/>
      <c r="J78" s="361"/>
      <c r="K78" s="362"/>
      <c r="L78" s="362"/>
      <c r="M78" s="362"/>
    </row>
    <row r="79" spans="3:13">
      <c r="C79" s="163"/>
      <c r="D79" s="163"/>
      <c r="E79" s="363"/>
      <c r="F79" s="363"/>
      <c r="G79" s="361"/>
      <c r="H79" s="361"/>
      <c r="I79" s="361"/>
      <c r="J79" s="361"/>
      <c r="K79" s="362"/>
      <c r="L79" s="362"/>
      <c r="M79" s="362"/>
    </row>
    <row r="80" spans="3:13">
      <c r="C80" s="163"/>
      <c r="D80" s="163"/>
      <c r="E80" s="363"/>
      <c r="F80" s="363"/>
      <c r="G80" s="361"/>
      <c r="H80" s="361"/>
      <c r="I80" s="361"/>
      <c r="J80" s="361"/>
      <c r="K80" s="362"/>
      <c r="L80" s="362"/>
      <c r="M80" s="362"/>
    </row>
    <row r="81" spans="3:13">
      <c r="C81" s="163"/>
      <c r="D81" s="163"/>
      <c r="E81" s="363"/>
      <c r="F81" s="363"/>
      <c r="G81" s="361"/>
      <c r="H81" s="361"/>
      <c r="I81" s="361"/>
      <c r="J81" s="361"/>
      <c r="K81" s="362"/>
      <c r="L81" s="362"/>
      <c r="M81" s="362"/>
    </row>
    <row r="82" spans="3:13">
      <c r="C82" s="163"/>
      <c r="D82" s="163"/>
      <c r="E82" s="363"/>
      <c r="F82" s="363"/>
      <c r="G82" s="361"/>
      <c r="H82" s="361"/>
      <c r="I82" s="361"/>
      <c r="J82" s="361"/>
      <c r="K82" s="362"/>
      <c r="L82" s="362"/>
      <c r="M82" s="362"/>
    </row>
    <row r="83" spans="3:13">
      <c r="C83" s="163"/>
      <c r="D83" s="163"/>
      <c r="E83" s="363"/>
      <c r="F83" s="363"/>
      <c r="G83" s="361"/>
      <c r="H83" s="361"/>
      <c r="I83" s="361"/>
      <c r="J83" s="361"/>
      <c r="K83" s="362"/>
      <c r="L83" s="362"/>
      <c r="M83" s="362"/>
    </row>
    <row r="84" spans="3:13">
      <c r="C84" s="163"/>
      <c r="D84" s="163"/>
      <c r="E84" s="363"/>
      <c r="F84" s="363"/>
      <c r="G84" s="361"/>
      <c r="H84" s="361"/>
      <c r="I84" s="361"/>
      <c r="J84" s="361"/>
      <c r="K84" s="362"/>
      <c r="L84" s="362"/>
      <c r="M84" s="362"/>
    </row>
    <row r="85" spans="3:13">
      <c r="C85" s="163"/>
      <c r="D85" s="163"/>
      <c r="E85" s="363"/>
      <c r="F85" s="363"/>
      <c r="G85" s="361"/>
      <c r="H85" s="361"/>
      <c r="I85" s="361"/>
      <c r="J85" s="361"/>
      <c r="K85" s="362"/>
      <c r="L85" s="362"/>
      <c r="M85" s="362"/>
    </row>
    <row r="86" spans="3:13">
      <c r="C86" s="163"/>
      <c r="D86" s="163"/>
      <c r="E86" s="363"/>
      <c r="F86" s="363"/>
      <c r="G86" s="361"/>
      <c r="H86" s="361"/>
      <c r="I86" s="361"/>
      <c r="J86" s="361"/>
      <c r="K86" s="362"/>
      <c r="L86" s="362"/>
      <c r="M86" s="362"/>
    </row>
    <row r="87" spans="3:13">
      <c r="C87" s="163"/>
      <c r="D87" s="163"/>
      <c r="E87" s="363"/>
      <c r="F87" s="363"/>
      <c r="G87" s="361"/>
      <c r="H87" s="361"/>
      <c r="I87" s="361"/>
      <c r="J87" s="361"/>
      <c r="K87" s="362"/>
      <c r="L87" s="362"/>
      <c r="M87" s="362"/>
    </row>
    <row r="88" spans="3:13">
      <c r="C88" s="163"/>
      <c r="D88" s="163"/>
      <c r="E88" s="363"/>
      <c r="F88" s="363"/>
      <c r="G88" s="361"/>
      <c r="H88" s="361"/>
      <c r="I88" s="361"/>
      <c r="J88" s="361"/>
      <c r="K88" s="362"/>
      <c r="L88" s="362"/>
      <c r="M88" s="362"/>
    </row>
    <row r="89" spans="3:13">
      <c r="C89" s="163"/>
      <c r="D89" s="163"/>
      <c r="E89" s="363"/>
      <c r="F89" s="363"/>
      <c r="G89" s="361"/>
      <c r="H89" s="361"/>
      <c r="I89" s="361"/>
      <c r="J89" s="361"/>
      <c r="K89" s="362"/>
      <c r="L89" s="362"/>
      <c r="M89" s="362"/>
    </row>
    <row r="90" spans="3:13">
      <c r="C90" s="163"/>
      <c r="D90" s="163"/>
      <c r="E90" s="363"/>
      <c r="F90" s="363"/>
      <c r="G90" s="361"/>
      <c r="H90" s="361"/>
      <c r="I90" s="361"/>
      <c r="J90" s="361"/>
      <c r="K90" s="362"/>
      <c r="L90" s="362"/>
      <c r="M90" s="362"/>
    </row>
    <row r="91" spans="3:13">
      <c r="C91" s="163"/>
      <c r="D91" s="163"/>
      <c r="E91" s="363"/>
      <c r="F91" s="363"/>
      <c r="G91" s="361"/>
      <c r="H91" s="361"/>
      <c r="I91" s="361"/>
      <c r="J91" s="361"/>
      <c r="K91" s="362"/>
      <c r="L91" s="362"/>
      <c r="M91" s="362"/>
    </row>
    <row r="92" spans="3:13">
      <c r="C92" s="163"/>
      <c r="D92" s="163"/>
      <c r="E92" s="363"/>
      <c r="F92" s="363"/>
      <c r="G92" s="361"/>
      <c r="H92" s="361"/>
      <c r="I92" s="361"/>
      <c r="J92" s="361"/>
      <c r="K92" s="362"/>
      <c r="L92" s="362"/>
      <c r="M92" s="362"/>
    </row>
    <row r="93" spans="3:13">
      <c r="C93" s="163"/>
      <c r="D93" s="163"/>
      <c r="E93" s="363"/>
      <c r="F93" s="363"/>
      <c r="G93" s="361"/>
      <c r="H93" s="361"/>
      <c r="I93" s="361"/>
      <c r="J93" s="361"/>
      <c r="K93" s="362"/>
      <c r="L93" s="362"/>
      <c r="M93" s="362"/>
    </row>
    <row r="94" spans="3:13">
      <c r="C94" s="163"/>
      <c r="D94" s="163"/>
      <c r="E94" s="363"/>
      <c r="F94" s="363"/>
      <c r="G94" s="361"/>
      <c r="H94" s="361"/>
      <c r="I94" s="361"/>
      <c r="J94" s="361"/>
      <c r="K94" s="362"/>
      <c r="L94" s="362"/>
      <c r="M94" s="362"/>
    </row>
    <row r="95" spans="3:13">
      <c r="C95" s="163"/>
      <c r="D95" s="163"/>
      <c r="E95" s="363"/>
      <c r="F95" s="363"/>
      <c r="G95" s="361"/>
      <c r="H95" s="361"/>
      <c r="I95" s="361"/>
      <c r="J95" s="361"/>
      <c r="K95" s="362"/>
      <c r="L95" s="362"/>
      <c r="M95" s="362"/>
    </row>
    <row r="96" spans="3:13">
      <c r="C96" s="163"/>
      <c r="D96" s="163"/>
      <c r="E96" s="363"/>
      <c r="F96" s="363"/>
      <c r="G96" s="361"/>
      <c r="H96" s="361"/>
      <c r="I96" s="361"/>
      <c r="J96" s="361"/>
      <c r="K96" s="362"/>
      <c r="L96" s="362"/>
      <c r="M96" s="362"/>
    </row>
    <row r="97" spans="3:13">
      <c r="C97" s="163"/>
      <c r="D97" s="163"/>
      <c r="E97" s="363"/>
      <c r="F97" s="363"/>
      <c r="G97" s="361"/>
      <c r="H97" s="361"/>
      <c r="I97" s="361"/>
      <c r="J97" s="361"/>
      <c r="K97" s="362"/>
      <c r="L97" s="362"/>
      <c r="M97" s="362"/>
    </row>
    <row r="98" spans="3:13">
      <c r="C98" s="163"/>
      <c r="D98" s="163"/>
      <c r="E98" s="363"/>
      <c r="F98" s="363"/>
      <c r="G98" s="361"/>
      <c r="H98" s="361"/>
      <c r="I98" s="361"/>
      <c r="J98" s="361"/>
      <c r="K98" s="362"/>
      <c r="L98" s="362"/>
      <c r="M98" s="362"/>
    </row>
    <row r="99" spans="3:13">
      <c r="C99" s="163"/>
      <c r="D99" s="163"/>
      <c r="E99" s="363"/>
      <c r="F99" s="363"/>
      <c r="G99" s="361"/>
      <c r="H99" s="361"/>
      <c r="I99" s="361"/>
      <c r="J99" s="361"/>
      <c r="K99" s="362"/>
      <c r="L99" s="362"/>
      <c r="M99" s="362"/>
    </row>
    <row r="100" spans="3:13">
      <c r="C100" s="163"/>
      <c r="D100" s="163"/>
      <c r="E100" s="363"/>
      <c r="F100" s="363"/>
      <c r="G100" s="361"/>
      <c r="H100" s="361"/>
      <c r="I100" s="361"/>
      <c r="J100" s="361"/>
      <c r="K100" s="362"/>
      <c r="L100" s="362"/>
      <c r="M100" s="362"/>
    </row>
    <row r="101" spans="3:13">
      <c r="C101" s="163"/>
      <c r="D101" s="163"/>
      <c r="E101" s="363"/>
      <c r="F101" s="363"/>
      <c r="G101" s="361"/>
      <c r="H101" s="361"/>
      <c r="I101" s="361"/>
      <c r="J101" s="361"/>
      <c r="K101" s="362"/>
      <c r="L101" s="362"/>
      <c r="M101" s="362"/>
    </row>
    <row r="102" spans="3:13">
      <c r="C102" s="163"/>
      <c r="D102" s="163"/>
      <c r="E102" s="363"/>
      <c r="F102" s="363"/>
      <c r="G102" s="361"/>
      <c r="H102" s="361"/>
      <c r="I102" s="361"/>
      <c r="J102" s="361"/>
      <c r="K102" s="362"/>
      <c r="L102" s="362"/>
      <c r="M102" s="362"/>
    </row>
    <row r="103" spans="3:13">
      <c r="C103" s="163"/>
      <c r="D103" s="163"/>
      <c r="E103" s="363"/>
      <c r="F103" s="363"/>
      <c r="G103" s="361"/>
      <c r="H103" s="361"/>
      <c r="I103" s="361"/>
      <c r="J103" s="361"/>
      <c r="K103" s="362"/>
      <c r="L103" s="362"/>
      <c r="M103" s="362"/>
    </row>
    <row r="104" spans="3:13">
      <c r="C104" s="163"/>
      <c r="D104" s="163"/>
      <c r="E104" s="363"/>
      <c r="F104" s="363"/>
      <c r="G104" s="361"/>
      <c r="H104" s="361"/>
      <c r="I104" s="361"/>
      <c r="J104" s="361"/>
      <c r="K104" s="362"/>
      <c r="L104" s="362"/>
      <c r="M104" s="362"/>
    </row>
    <row r="105" spans="3:13">
      <c r="C105" s="163"/>
      <c r="D105" s="163"/>
      <c r="E105" s="363"/>
      <c r="F105" s="363"/>
      <c r="G105" s="361"/>
      <c r="H105" s="361"/>
      <c r="I105" s="361"/>
      <c r="J105" s="361"/>
      <c r="K105" s="362"/>
      <c r="L105" s="362"/>
      <c r="M105" s="362"/>
    </row>
    <row r="106" spans="3:13">
      <c r="C106" s="163"/>
      <c r="D106" s="163"/>
      <c r="E106" s="363"/>
      <c r="F106" s="363"/>
      <c r="G106" s="361"/>
      <c r="H106" s="361"/>
      <c r="I106" s="361"/>
      <c r="J106" s="361"/>
      <c r="K106" s="362"/>
      <c r="L106" s="362"/>
      <c r="M106" s="362"/>
    </row>
    <row r="107" spans="3:13">
      <c r="C107" s="163"/>
      <c r="D107" s="163"/>
      <c r="E107" s="363"/>
      <c r="F107" s="363"/>
      <c r="G107" s="361"/>
      <c r="H107" s="361"/>
      <c r="I107" s="361"/>
      <c r="J107" s="361"/>
      <c r="K107" s="362"/>
      <c r="L107" s="362"/>
      <c r="M107" s="362"/>
    </row>
    <row r="108" spans="3:13">
      <c r="C108" s="163"/>
      <c r="D108" s="163"/>
      <c r="E108" s="363"/>
      <c r="F108" s="363"/>
      <c r="G108" s="361"/>
      <c r="H108" s="361"/>
      <c r="I108" s="361"/>
      <c r="J108" s="361"/>
      <c r="K108" s="362"/>
      <c r="L108" s="362"/>
      <c r="M108" s="362"/>
    </row>
    <row r="109" spans="3:13">
      <c r="C109" s="163"/>
      <c r="D109" s="163"/>
      <c r="E109" s="363"/>
      <c r="F109" s="363"/>
      <c r="G109" s="361"/>
      <c r="H109" s="361"/>
      <c r="I109" s="361"/>
      <c r="J109" s="361"/>
      <c r="K109" s="362"/>
      <c r="L109" s="362"/>
      <c r="M109" s="362"/>
    </row>
    <row r="110" spans="3:13">
      <c r="C110" s="163"/>
      <c r="D110" s="163"/>
      <c r="E110" s="363"/>
      <c r="F110" s="363"/>
      <c r="G110" s="361"/>
      <c r="H110" s="361"/>
      <c r="I110" s="361"/>
      <c r="J110" s="361"/>
      <c r="K110" s="362"/>
      <c r="L110" s="362"/>
      <c r="M110" s="362"/>
    </row>
    <row r="111" spans="3:13">
      <c r="C111" s="163"/>
      <c r="D111" s="163"/>
      <c r="E111" s="363"/>
      <c r="F111" s="363"/>
      <c r="G111" s="361"/>
      <c r="H111" s="361"/>
      <c r="I111" s="361"/>
      <c r="J111" s="361"/>
      <c r="K111" s="362"/>
      <c r="L111" s="362"/>
      <c r="M111" s="362"/>
    </row>
    <row r="112" spans="3:13">
      <c r="C112" s="163"/>
      <c r="D112" s="163"/>
      <c r="E112" s="363"/>
      <c r="F112" s="363"/>
      <c r="G112" s="361"/>
      <c r="H112" s="361"/>
      <c r="I112" s="361"/>
      <c r="J112" s="361"/>
      <c r="K112" s="362"/>
      <c r="L112" s="362"/>
      <c r="M112" s="362"/>
    </row>
    <row r="113" spans="3:13">
      <c r="C113" s="163"/>
      <c r="D113" s="163"/>
      <c r="E113" s="363"/>
      <c r="F113" s="363"/>
      <c r="G113" s="361"/>
      <c r="H113" s="361"/>
      <c r="I113" s="361"/>
      <c r="J113" s="361"/>
      <c r="K113" s="362"/>
      <c r="L113" s="362"/>
      <c r="M113" s="362"/>
    </row>
    <row r="114" spans="3:13">
      <c r="C114" s="163"/>
      <c r="D114" s="163"/>
      <c r="E114" s="363"/>
      <c r="F114" s="363"/>
      <c r="G114" s="361"/>
      <c r="H114" s="361"/>
      <c r="I114" s="361"/>
      <c r="J114" s="361"/>
      <c r="K114" s="362"/>
      <c r="L114" s="362"/>
      <c r="M114" s="362"/>
    </row>
    <row r="115" spans="3:13">
      <c r="C115" s="163"/>
      <c r="D115" s="163"/>
      <c r="E115" s="363"/>
      <c r="F115" s="363"/>
      <c r="G115" s="361"/>
      <c r="H115" s="361"/>
      <c r="I115" s="361"/>
      <c r="J115" s="361"/>
      <c r="K115" s="362"/>
      <c r="L115" s="362"/>
      <c r="M115" s="362"/>
    </row>
    <row r="116" spans="3:13">
      <c r="C116" s="163"/>
      <c r="D116" s="163"/>
      <c r="E116" s="363"/>
      <c r="F116" s="363"/>
      <c r="G116" s="361"/>
      <c r="H116" s="361"/>
      <c r="I116" s="361"/>
      <c r="J116" s="361"/>
      <c r="K116" s="362"/>
      <c r="L116" s="362"/>
      <c r="M116" s="362"/>
    </row>
    <row r="117" spans="3:13">
      <c r="C117" s="163"/>
      <c r="D117" s="163"/>
      <c r="E117" s="363"/>
      <c r="F117" s="363"/>
      <c r="G117" s="361"/>
      <c r="H117" s="361"/>
      <c r="I117" s="361"/>
      <c r="J117" s="361"/>
      <c r="K117" s="362"/>
      <c r="L117" s="362"/>
      <c r="M117" s="362"/>
    </row>
    <row r="118" spans="3:13">
      <c r="C118" s="163"/>
      <c r="D118" s="163"/>
      <c r="E118" s="363"/>
      <c r="F118" s="363"/>
      <c r="G118" s="361"/>
      <c r="H118" s="361"/>
      <c r="I118" s="361"/>
      <c r="J118" s="361"/>
      <c r="K118" s="362"/>
      <c r="L118" s="362"/>
      <c r="M118" s="362"/>
    </row>
    <row r="119" spans="3:13">
      <c r="C119" s="163"/>
      <c r="D119" s="163"/>
      <c r="E119" s="363"/>
      <c r="F119" s="363"/>
      <c r="G119" s="361"/>
      <c r="H119" s="361"/>
      <c r="I119" s="361"/>
      <c r="J119" s="361"/>
      <c r="K119" s="362"/>
      <c r="L119" s="362"/>
      <c r="M119" s="362"/>
    </row>
    <row r="120" spans="3:13">
      <c r="C120" s="163"/>
      <c r="D120" s="163"/>
      <c r="E120" s="363"/>
      <c r="F120" s="363"/>
      <c r="G120" s="361"/>
      <c r="H120" s="361"/>
      <c r="I120" s="361"/>
      <c r="J120" s="361"/>
      <c r="K120" s="362"/>
      <c r="L120" s="362"/>
      <c r="M120" s="362"/>
    </row>
    <row r="121" spans="3:13">
      <c r="C121" s="163"/>
      <c r="D121" s="163"/>
      <c r="E121" s="363"/>
      <c r="F121" s="363"/>
      <c r="G121" s="361"/>
      <c r="H121" s="361"/>
      <c r="I121" s="361"/>
      <c r="J121" s="361"/>
      <c r="K121" s="362"/>
      <c r="L121" s="362"/>
      <c r="M121" s="362"/>
    </row>
    <row r="122" spans="3:13">
      <c r="C122" s="163"/>
      <c r="D122" s="163"/>
      <c r="E122" s="363"/>
      <c r="F122" s="363"/>
      <c r="G122" s="361"/>
      <c r="H122" s="361"/>
      <c r="I122" s="361"/>
      <c r="J122" s="361"/>
      <c r="K122" s="362"/>
      <c r="L122" s="362"/>
      <c r="M122" s="362"/>
    </row>
    <row r="123" spans="3:13">
      <c r="C123" s="163"/>
      <c r="D123" s="163"/>
      <c r="E123" s="363"/>
      <c r="F123" s="363"/>
      <c r="G123" s="361"/>
      <c r="H123" s="361"/>
      <c r="I123" s="361"/>
      <c r="J123" s="361"/>
      <c r="K123" s="362"/>
      <c r="L123" s="362"/>
      <c r="M123" s="362"/>
    </row>
    <row r="124" spans="3:13">
      <c r="C124" s="163"/>
      <c r="D124" s="163"/>
      <c r="E124" s="363"/>
      <c r="F124" s="363"/>
      <c r="G124" s="361"/>
      <c r="H124" s="361"/>
      <c r="I124" s="361"/>
      <c r="J124" s="361"/>
      <c r="K124" s="362"/>
      <c r="L124" s="362"/>
      <c r="M124" s="362"/>
    </row>
    <row r="125" spans="3:13">
      <c r="C125" s="163"/>
      <c r="D125" s="163"/>
      <c r="E125" s="363"/>
      <c r="F125" s="363"/>
      <c r="G125" s="361"/>
      <c r="H125" s="361"/>
      <c r="I125" s="361"/>
      <c r="J125" s="361"/>
      <c r="K125" s="362"/>
      <c r="L125" s="362"/>
      <c r="M125" s="362"/>
    </row>
    <row r="126" spans="3:13">
      <c r="C126" s="163"/>
      <c r="D126" s="163"/>
      <c r="E126" s="363"/>
      <c r="F126" s="363"/>
      <c r="G126" s="361"/>
      <c r="H126" s="361"/>
      <c r="I126" s="361"/>
      <c r="J126" s="361"/>
      <c r="K126" s="362"/>
      <c r="L126" s="362"/>
      <c r="M126" s="362"/>
    </row>
    <row r="127" spans="3:13">
      <c r="C127" s="163"/>
      <c r="D127" s="163"/>
      <c r="E127" s="363"/>
      <c r="F127" s="363"/>
      <c r="G127" s="361"/>
      <c r="H127" s="361"/>
      <c r="I127" s="361"/>
      <c r="J127" s="361"/>
      <c r="K127" s="362"/>
      <c r="L127" s="362"/>
      <c r="M127" s="362"/>
    </row>
    <row r="128" spans="3:13">
      <c r="C128" s="163"/>
      <c r="D128" s="163"/>
      <c r="E128" s="363"/>
      <c r="F128" s="363"/>
      <c r="G128" s="361"/>
      <c r="H128" s="361"/>
      <c r="I128" s="361"/>
      <c r="J128" s="361"/>
      <c r="K128" s="362"/>
      <c r="L128" s="362"/>
      <c r="M128" s="362"/>
    </row>
    <row r="129" spans="3:13">
      <c r="C129" s="163"/>
      <c r="D129" s="163"/>
      <c r="E129" s="363"/>
      <c r="F129" s="363"/>
      <c r="G129" s="361"/>
      <c r="H129" s="361"/>
      <c r="I129" s="361"/>
      <c r="J129" s="361"/>
      <c r="K129" s="362"/>
      <c r="L129" s="362"/>
      <c r="M129" s="362"/>
    </row>
    <row r="130" spans="3:13">
      <c r="C130" s="163"/>
      <c r="D130" s="163"/>
      <c r="E130" s="363"/>
      <c r="F130" s="363"/>
      <c r="G130" s="361"/>
      <c r="H130" s="361"/>
      <c r="I130" s="361"/>
      <c r="J130" s="361"/>
      <c r="K130" s="362"/>
      <c r="L130" s="362"/>
      <c r="M130" s="362"/>
    </row>
    <row r="131" spans="3:13">
      <c r="C131" s="163"/>
      <c r="D131" s="163"/>
      <c r="E131" s="363"/>
      <c r="F131" s="363"/>
      <c r="G131" s="361"/>
      <c r="H131" s="361"/>
      <c r="I131" s="361"/>
      <c r="J131" s="361"/>
      <c r="K131" s="362"/>
      <c r="L131" s="362"/>
      <c r="M131" s="362"/>
    </row>
    <row r="132" spans="3:13">
      <c r="C132" s="163"/>
      <c r="D132" s="163"/>
      <c r="E132" s="363"/>
      <c r="F132" s="363"/>
      <c r="G132" s="361"/>
      <c r="H132" s="361"/>
      <c r="I132" s="361"/>
      <c r="J132" s="361"/>
      <c r="K132" s="362"/>
      <c r="L132" s="362"/>
      <c r="M132" s="362"/>
    </row>
    <row r="133" spans="3:13">
      <c r="C133" s="163"/>
      <c r="D133" s="163"/>
      <c r="E133" s="363"/>
      <c r="F133" s="363"/>
      <c r="G133" s="361"/>
      <c r="H133" s="361"/>
      <c r="I133" s="361"/>
      <c r="J133" s="361"/>
      <c r="K133" s="362"/>
      <c r="L133" s="362"/>
      <c r="M133" s="362"/>
    </row>
    <row r="134" spans="3:13">
      <c r="C134" s="163"/>
      <c r="D134" s="163"/>
      <c r="E134" s="363"/>
      <c r="F134" s="363"/>
      <c r="G134" s="361"/>
      <c r="H134" s="361"/>
      <c r="I134" s="361"/>
      <c r="J134" s="361"/>
      <c r="K134" s="362"/>
      <c r="L134" s="362"/>
      <c r="M134" s="362"/>
    </row>
    <row r="135" spans="3:13">
      <c r="C135" s="163"/>
      <c r="D135" s="163"/>
      <c r="E135" s="363"/>
      <c r="F135" s="363"/>
      <c r="G135" s="361"/>
      <c r="H135" s="361"/>
      <c r="I135" s="361"/>
      <c r="J135" s="361"/>
      <c r="K135" s="362"/>
      <c r="L135" s="362"/>
      <c r="M135" s="362"/>
    </row>
    <row r="136" spans="3:13">
      <c r="C136" s="163"/>
      <c r="D136" s="163"/>
      <c r="E136" s="363"/>
      <c r="F136" s="363"/>
      <c r="G136" s="361"/>
      <c r="H136" s="361"/>
      <c r="I136" s="361"/>
      <c r="J136" s="361"/>
      <c r="K136" s="362"/>
      <c r="L136" s="362"/>
      <c r="M136" s="362"/>
    </row>
    <row r="137" spans="3:13">
      <c r="C137" s="163"/>
      <c r="D137" s="163"/>
      <c r="E137" s="363"/>
      <c r="F137" s="363"/>
      <c r="G137" s="361"/>
      <c r="H137" s="361"/>
      <c r="I137" s="361"/>
      <c r="J137" s="361"/>
      <c r="K137" s="362"/>
      <c r="L137" s="362"/>
      <c r="M137" s="362"/>
    </row>
    <row r="138" spans="3:13">
      <c r="C138" s="163"/>
      <c r="D138" s="163"/>
      <c r="E138" s="363"/>
      <c r="F138" s="363"/>
      <c r="G138" s="361"/>
      <c r="H138" s="361"/>
      <c r="I138" s="361"/>
      <c r="J138" s="361"/>
      <c r="K138" s="362"/>
      <c r="L138" s="362"/>
      <c r="M138" s="362"/>
    </row>
    <row r="139" spans="3:13">
      <c r="C139" s="163"/>
      <c r="D139" s="163"/>
      <c r="E139" s="363"/>
      <c r="F139" s="363"/>
      <c r="G139" s="361"/>
      <c r="H139" s="361"/>
      <c r="I139" s="361"/>
      <c r="J139" s="361"/>
      <c r="K139" s="362"/>
      <c r="L139" s="362"/>
      <c r="M139" s="362"/>
    </row>
    <row r="140" spans="3:13">
      <c r="C140" s="163"/>
      <c r="D140" s="163"/>
      <c r="E140" s="363"/>
      <c r="F140" s="363"/>
      <c r="G140" s="361"/>
      <c r="H140" s="361"/>
      <c r="I140" s="361"/>
      <c r="J140" s="361"/>
      <c r="K140" s="362"/>
      <c r="L140" s="362"/>
      <c r="M140" s="362"/>
    </row>
    <row r="141" spans="3:13">
      <c r="C141" s="163"/>
      <c r="D141" s="163"/>
      <c r="E141" s="363"/>
      <c r="F141" s="363"/>
      <c r="G141" s="361"/>
      <c r="H141" s="361"/>
      <c r="I141" s="361"/>
      <c r="J141" s="361"/>
      <c r="K141" s="362"/>
      <c r="L141" s="362"/>
      <c r="M141" s="362"/>
    </row>
    <row r="142" spans="3:13">
      <c r="C142" s="163"/>
      <c r="D142" s="163"/>
      <c r="E142" s="363"/>
      <c r="F142" s="363"/>
      <c r="G142" s="361"/>
      <c r="H142" s="361"/>
      <c r="I142" s="361"/>
      <c r="J142" s="361"/>
      <c r="K142" s="362"/>
      <c r="L142" s="362"/>
      <c r="M142" s="362"/>
    </row>
    <row r="143" spans="3:13">
      <c r="C143" s="163"/>
      <c r="D143" s="163"/>
      <c r="E143" s="363"/>
      <c r="F143" s="363"/>
      <c r="G143" s="361"/>
      <c r="H143" s="361"/>
      <c r="I143" s="361"/>
      <c r="J143" s="361"/>
      <c r="K143" s="362"/>
      <c r="L143" s="362"/>
      <c r="M143" s="362"/>
    </row>
    <row r="144" spans="3:13">
      <c r="C144" s="163"/>
      <c r="D144" s="163"/>
      <c r="E144" s="363"/>
      <c r="F144" s="363"/>
      <c r="G144" s="361"/>
      <c r="H144" s="361"/>
      <c r="I144" s="361"/>
      <c r="J144" s="361"/>
      <c r="K144" s="362"/>
      <c r="L144" s="362"/>
      <c r="M144" s="362"/>
    </row>
    <row r="145" spans="3:13">
      <c r="C145" s="163"/>
      <c r="D145" s="163"/>
      <c r="E145" s="363"/>
      <c r="F145" s="363"/>
      <c r="G145" s="361"/>
      <c r="H145" s="361"/>
      <c r="I145" s="361"/>
      <c r="J145" s="361"/>
      <c r="K145" s="362"/>
      <c r="L145" s="362"/>
      <c r="M145" s="362"/>
    </row>
    <row r="146" spans="3:13">
      <c r="C146" s="163"/>
      <c r="D146" s="163"/>
      <c r="E146" s="363"/>
      <c r="F146" s="363"/>
      <c r="G146" s="361"/>
      <c r="H146" s="361"/>
      <c r="I146" s="361"/>
      <c r="J146" s="361"/>
      <c r="K146" s="362"/>
      <c r="L146" s="362"/>
      <c r="M146" s="362"/>
    </row>
    <row r="147" spans="3:13">
      <c r="C147" s="163"/>
      <c r="D147" s="163"/>
      <c r="E147" s="363"/>
      <c r="F147" s="363"/>
      <c r="G147" s="361"/>
      <c r="H147" s="361"/>
      <c r="I147" s="361"/>
      <c r="J147" s="361"/>
      <c r="K147" s="362"/>
      <c r="L147" s="362"/>
      <c r="M147" s="362"/>
    </row>
    <row r="148" spans="3:13">
      <c r="C148" s="163"/>
      <c r="D148" s="163"/>
      <c r="E148" s="363"/>
      <c r="F148" s="363"/>
      <c r="G148" s="361"/>
      <c r="H148" s="361"/>
      <c r="I148" s="361"/>
      <c r="J148" s="361"/>
      <c r="K148" s="362"/>
      <c r="L148" s="362"/>
      <c r="M148" s="362"/>
    </row>
    <row r="149" spans="3:13">
      <c r="C149" s="163"/>
      <c r="D149" s="163"/>
      <c r="E149" s="363"/>
      <c r="F149" s="363"/>
      <c r="G149" s="361"/>
      <c r="H149" s="361"/>
      <c r="I149" s="361"/>
      <c r="J149" s="361"/>
      <c r="K149" s="362"/>
      <c r="L149" s="362"/>
      <c r="M149" s="362"/>
    </row>
    <row r="150" spans="3:13">
      <c r="C150" s="163"/>
      <c r="D150" s="163"/>
      <c r="E150" s="363"/>
      <c r="F150" s="363"/>
      <c r="G150" s="361"/>
      <c r="H150" s="361"/>
      <c r="I150" s="361"/>
      <c r="J150" s="361"/>
      <c r="K150" s="362"/>
      <c r="L150" s="362"/>
      <c r="M150" s="362"/>
    </row>
    <row r="151" spans="3:13">
      <c r="C151" s="163"/>
      <c r="D151" s="163"/>
      <c r="E151" s="363"/>
      <c r="F151" s="363"/>
      <c r="G151" s="361"/>
      <c r="H151" s="361"/>
      <c r="I151" s="361"/>
      <c r="J151" s="361"/>
      <c r="K151" s="362"/>
      <c r="L151" s="362"/>
      <c r="M151" s="362"/>
    </row>
    <row r="152" spans="3:13">
      <c r="C152" s="163"/>
      <c r="D152" s="163"/>
      <c r="E152" s="363"/>
      <c r="F152" s="363"/>
      <c r="G152" s="361"/>
      <c r="H152" s="361"/>
      <c r="I152" s="361"/>
      <c r="J152" s="361"/>
      <c r="K152" s="362"/>
      <c r="L152" s="362"/>
      <c r="M152" s="362"/>
    </row>
    <row r="153" spans="3:13">
      <c r="C153" s="163"/>
      <c r="D153" s="163"/>
      <c r="E153" s="363"/>
      <c r="F153" s="363"/>
      <c r="G153" s="361"/>
      <c r="H153" s="361"/>
      <c r="I153" s="361"/>
      <c r="J153" s="361"/>
      <c r="K153" s="362"/>
      <c r="L153" s="362"/>
      <c r="M153" s="362"/>
    </row>
    <row r="154" spans="3:13">
      <c r="C154" s="163"/>
      <c r="D154" s="163"/>
      <c r="E154" s="363"/>
      <c r="F154" s="363"/>
      <c r="G154" s="361"/>
      <c r="H154" s="361"/>
      <c r="I154" s="361"/>
      <c r="J154" s="361"/>
      <c r="K154" s="362"/>
      <c r="L154" s="362"/>
      <c r="M154" s="362"/>
    </row>
    <row r="155" spans="3:13">
      <c r="C155" s="163"/>
      <c r="D155" s="163"/>
      <c r="E155" s="363"/>
      <c r="F155" s="363"/>
      <c r="G155" s="361"/>
      <c r="H155" s="361"/>
      <c r="I155" s="361"/>
      <c r="J155" s="361"/>
      <c r="K155" s="362"/>
      <c r="L155" s="362"/>
      <c r="M155" s="362"/>
    </row>
    <row r="156" spans="3:13">
      <c r="C156" s="163"/>
      <c r="D156" s="163"/>
      <c r="E156" s="363"/>
      <c r="F156" s="363"/>
      <c r="G156" s="361"/>
      <c r="H156" s="361"/>
      <c r="I156" s="361"/>
      <c r="J156" s="361"/>
      <c r="K156" s="362"/>
      <c r="L156" s="362"/>
      <c r="M156" s="362"/>
    </row>
    <row r="157" spans="3:13">
      <c r="C157" s="163"/>
      <c r="D157" s="163"/>
      <c r="E157" s="363"/>
      <c r="F157" s="363"/>
      <c r="G157" s="361"/>
      <c r="H157" s="361"/>
      <c r="I157" s="361"/>
      <c r="J157" s="361"/>
      <c r="K157" s="362"/>
      <c r="L157" s="362"/>
      <c r="M157" s="362"/>
    </row>
    <row r="158" spans="3:13">
      <c r="C158" s="163"/>
      <c r="D158" s="163"/>
      <c r="E158" s="363"/>
      <c r="F158" s="363"/>
      <c r="G158" s="361"/>
      <c r="H158" s="361"/>
      <c r="I158" s="361"/>
      <c r="J158" s="361"/>
      <c r="K158" s="362"/>
      <c r="L158" s="362"/>
      <c r="M158" s="362"/>
    </row>
    <row r="159" spans="3:13">
      <c r="C159" s="163"/>
      <c r="D159" s="163"/>
      <c r="E159" s="363"/>
      <c r="F159" s="363"/>
      <c r="G159" s="361"/>
      <c r="H159" s="361"/>
      <c r="I159" s="361"/>
      <c r="J159" s="361"/>
      <c r="K159" s="362"/>
      <c r="L159" s="362"/>
      <c r="M159" s="362"/>
    </row>
    <row r="160" spans="3:13">
      <c r="C160" s="163"/>
      <c r="D160" s="163"/>
      <c r="E160" s="363"/>
      <c r="F160" s="363"/>
      <c r="G160" s="361"/>
      <c r="H160" s="361"/>
      <c r="I160" s="361"/>
      <c r="J160" s="361"/>
      <c r="K160" s="362"/>
      <c r="L160" s="362"/>
      <c r="M160" s="362"/>
    </row>
    <row r="161" spans="3:13">
      <c r="C161" s="163"/>
      <c r="D161" s="163"/>
      <c r="E161" s="363"/>
      <c r="F161" s="363"/>
      <c r="G161" s="361"/>
      <c r="H161" s="361"/>
      <c r="I161" s="361"/>
      <c r="J161" s="361"/>
      <c r="K161" s="362"/>
      <c r="L161" s="362"/>
      <c r="M161" s="362"/>
    </row>
    <row r="162" spans="3:13">
      <c r="C162" s="163"/>
      <c r="D162" s="163"/>
      <c r="E162" s="363"/>
      <c r="F162" s="363"/>
      <c r="G162" s="361"/>
      <c r="H162" s="361"/>
      <c r="I162" s="361"/>
      <c r="J162" s="361"/>
      <c r="K162" s="362"/>
      <c r="L162" s="362"/>
      <c r="M162" s="362"/>
    </row>
    <row r="163" spans="3:13">
      <c r="C163" s="163"/>
      <c r="D163" s="163"/>
      <c r="E163" s="363"/>
      <c r="F163" s="363"/>
      <c r="G163" s="361"/>
      <c r="H163" s="361"/>
      <c r="I163" s="361"/>
      <c r="J163" s="361"/>
      <c r="K163" s="362"/>
      <c r="L163" s="362"/>
      <c r="M163" s="362"/>
    </row>
    <row r="164" spans="3:13">
      <c r="C164" s="163"/>
      <c r="D164" s="163"/>
      <c r="E164" s="363"/>
      <c r="F164" s="363"/>
      <c r="G164" s="361"/>
      <c r="H164" s="361"/>
      <c r="I164" s="361"/>
      <c r="J164" s="361"/>
      <c r="K164" s="362"/>
      <c r="L164" s="362"/>
      <c r="M164" s="362"/>
    </row>
    <row r="165" spans="3:13">
      <c r="C165" s="163"/>
      <c r="D165" s="163"/>
      <c r="E165" s="363"/>
      <c r="F165" s="363"/>
      <c r="G165" s="361"/>
      <c r="H165" s="361"/>
      <c r="I165" s="361"/>
      <c r="J165" s="361"/>
      <c r="K165" s="362"/>
      <c r="L165" s="362"/>
      <c r="M165" s="362"/>
    </row>
    <row r="166" spans="3:13">
      <c r="C166" s="163"/>
      <c r="D166" s="163"/>
      <c r="E166" s="363"/>
      <c r="F166" s="363"/>
      <c r="G166" s="361"/>
      <c r="H166" s="361"/>
      <c r="I166" s="361"/>
      <c r="J166" s="361"/>
      <c r="K166" s="362"/>
      <c r="L166" s="362"/>
      <c r="M166" s="362"/>
    </row>
    <row r="167" spans="3:13">
      <c r="C167" s="163"/>
      <c r="D167" s="163"/>
      <c r="E167" s="363"/>
      <c r="F167" s="363"/>
      <c r="G167" s="361"/>
      <c r="H167" s="361"/>
      <c r="I167" s="361"/>
      <c r="J167" s="361"/>
      <c r="K167" s="362"/>
      <c r="L167" s="362"/>
      <c r="M167" s="362"/>
    </row>
    <row r="168" spans="3:13">
      <c r="C168" s="163"/>
      <c r="D168" s="163"/>
      <c r="E168" s="363"/>
      <c r="F168" s="363"/>
      <c r="G168" s="361"/>
      <c r="H168" s="361"/>
      <c r="I168" s="361"/>
      <c r="J168" s="361"/>
      <c r="K168" s="362"/>
      <c r="L168" s="362"/>
      <c r="M168" s="362"/>
    </row>
    <row r="169" spans="3:13">
      <c r="C169" s="163"/>
      <c r="D169" s="163"/>
      <c r="E169" s="363"/>
      <c r="F169" s="363"/>
      <c r="G169" s="361"/>
      <c r="H169" s="361"/>
      <c r="I169" s="361"/>
      <c r="J169" s="361"/>
      <c r="K169" s="362"/>
      <c r="L169" s="362"/>
      <c r="M169" s="362"/>
    </row>
    <row r="170" spans="3:13">
      <c r="C170" s="163"/>
      <c r="D170" s="163"/>
      <c r="E170" s="363"/>
      <c r="F170" s="363"/>
      <c r="G170" s="361"/>
      <c r="H170" s="361"/>
      <c r="I170" s="361"/>
      <c r="J170" s="361"/>
      <c r="K170" s="362"/>
      <c r="L170" s="362"/>
      <c r="M170" s="362"/>
    </row>
    <row r="171" spans="3:13">
      <c r="C171" s="163"/>
      <c r="D171" s="163"/>
      <c r="E171" s="363"/>
      <c r="F171" s="363"/>
      <c r="G171" s="361"/>
      <c r="H171" s="361"/>
      <c r="I171" s="361"/>
      <c r="J171" s="361"/>
      <c r="K171" s="362"/>
      <c r="L171" s="362"/>
      <c r="M171" s="362"/>
    </row>
    <row r="172" spans="3:13">
      <c r="C172" s="163"/>
      <c r="D172" s="163"/>
      <c r="E172" s="363"/>
      <c r="F172" s="363"/>
      <c r="G172" s="361"/>
      <c r="H172" s="361"/>
      <c r="I172" s="361"/>
      <c r="J172" s="361"/>
      <c r="K172" s="362"/>
      <c r="L172" s="362"/>
      <c r="M172" s="362"/>
    </row>
    <row r="173" spans="3:13">
      <c r="C173" s="163"/>
      <c r="D173" s="163"/>
      <c r="E173" s="363"/>
      <c r="F173" s="363"/>
      <c r="G173" s="361"/>
      <c r="H173" s="361"/>
      <c r="I173" s="361"/>
      <c r="J173" s="361"/>
      <c r="K173" s="362"/>
      <c r="L173" s="362"/>
      <c r="M173" s="362"/>
    </row>
    <row r="174" spans="3:13">
      <c r="C174" s="163"/>
      <c r="D174" s="163"/>
      <c r="E174" s="363"/>
      <c r="F174" s="363"/>
      <c r="G174" s="361"/>
      <c r="H174" s="361"/>
      <c r="I174" s="361"/>
      <c r="J174" s="361"/>
      <c r="K174" s="362"/>
      <c r="L174" s="362"/>
      <c r="M174" s="362"/>
    </row>
    <row r="175" spans="3:13">
      <c r="C175" s="163"/>
      <c r="D175" s="163"/>
      <c r="E175" s="363"/>
      <c r="F175" s="363"/>
      <c r="G175" s="361"/>
      <c r="H175" s="361"/>
      <c r="I175" s="361"/>
      <c r="J175" s="361"/>
      <c r="K175" s="362"/>
      <c r="L175" s="362"/>
      <c r="M175" s="362"/>
    </row>
    <row r="176" spans="3:13">
      <c r="C176" s="163"/>
      <c r="D176" s="163"/>
      <c r="E176" s="363"/>
      <c r="F176" s="363"/>
      <c r="G176" s="361"/>
      <c r="H176" s="361"/>
      <c r="I176" s="361"/>
      <c r="J176" s="361"/>
      <c r="K176" s="362"/>
      <c r="L176" s="362"/>
      <c r="M176" s="362"/>
    </row>
    <row r="177" spans="3:13">
      <c r="C177" s="163"/>
      <c r="D177" s="163"/>
      <c r="E177" s="363"/>
      <c r="F177" s="363"/>
      <c r="G177" s="361"/>
      <c r="H177" s="361"/>
      <c r="I177" s="361"/>
      <c r="J177" s="361"/>
      <c r="K177" s="362"/>
      <c r="L177" s="362"/>
      <c r="M177" s="362"/>
    </row>
    <row r="178" spans="3:13">
      <c r="C178" s="163"/>
      <c r="D178" s="163"/>
      <c r="E178" s="363"/>
      <c r="F178" s="363"/>
      <c r="G178" s="361"/>
      <c r="H178" s="361"/>
      <c r="I178" s="361"/>
      <c r="J178" s="361"/>
      <c r="K178" s="362"/>
      <c r="L178" s="362"/>
      <c r="M178" s="362"/>
    </row>
    <row r="179" spans="3:13">
      <c r="C179" s="163"/>
      <c r="D179" s="163"/>
      <c r="E179" s="363"/>
      <c r="F179" s="363"/>
      <c r="G179" s="361"/>
      <c r="H179" s="361"/>
      <c r="I179" s="361"/>
      <c r="J179" s="361"/>
      <c r="K179" s="362"/>
      <c r="L179" s="362"/>
      <c r="M179" s="362"/>
    </row>
    <row r="180" spans="3:13">
      <c r="C180" s="163"/>
      <c r="D180" s="163"/>
      <c r="E180" s="363"/>
      <c r="F180" s="363"/>
      <c r="G180" s="361"/>
      <c r="H180" s="361"/>
      <c r="I180" s="361"/>
      <c r="J180" s="361"/>
      <c r="K180" s="362"/>
      <c r="L180" s="362"/>
      <c r="M180" s="362"/>
    </row>
    <row r="181" spans="3:13">
      <c r="C181" s="163"/>
      <c r="D181" s="163"/>
      <c r="E181" s="363"/>
      <c r="F181" s="363"/>
      <c r="G181" s="361"/>
      <c r="H181" s="361"/>
      <c r="I181" s="361"/>
      <c r="J181" s="361"/>
      <c r="K181" s="362"/>
      <c r="L181" s="362"/>
      <c r="M181" s="362"/>
    </row>
    <row r="182" spans="3:13">
      <c r="C182" s="163"/>
      <c r="D182" s="163"/>
      <c r="E182" s="363"/>
      <c r="F182" s="363"/>
      <c r="G182" s="361"/>
      <c r="H182" s="361"/>
      <c r="I182" s="361"/>
      <c r="J182" s="361"/>
      <c r="K182" s="362"/>
      <c r="L182" s="362"/>
      <c r="M182" s="362"/>
    </row>
    <row r="183" spans="3:13">
      <c r="C183" s="163"/>
      <c r="D183" s="163"/>
      <c r="E183" s="363"/>
      <c r="F183" s="363"/>
      <c r="G183" s="361"/>
      <c r="H183" s="361"/>
      <c r="I183" s="361"/>
      <c r="J183" s="361"/>
      <c r="K183" s="362"/>
      <c r="L183" s="362"/>
      <c r="M183" s="362"/>
    </row>
    <row r="184" spans="3:13">
      <c r="C184" s="163"/>
      <c r="D184" s="163"/>
      <c r="E184" s="363"/>
      <c r="F184" s="363"/>
      <c r="G184" s="361"/>
      <c r="H184" s="361"/>
      <c r="I184" s="361"/>
      <c r="J184" s="361"/>
      <c r="K184" s="362"/>
      <c r="L184" s="362"/>
      <c r="M184" s="362"/>
    </row>
    <row r="185" spans="3:13">
      <c r="C185" s="163"/>
      <c r="D185" s="163"/>
      <c r="E185" s="363"/>
      <c r="F185" s="363"/>
      <c r="G185" s="361"/>
      <c r="H185" s="361"/>
      <c r="I185" s="361"/>
      <c r="J185" s="361"/>
      <c r="K185" s="362"/>
      <c r="L185" s="362"/>
      <c r="M185" s="362"/>
    </row>
    <row r="186" spans="3:13">
      <c r="C186" s="163"/>
      <c r="D186" s="163"/>
      <c r="E186" s="363"/>
      <c r="F186" s="363"/>
      <c r="G186" s="361"/>
      <c r="H186" s="361"/>
      <c r="I186" s="361"/>
      <c r="J186" s="361"/>
      <c r="K186" s="362"/>
      <c r="L186" s="362"/>
      <c r="M186" s="362"/>
    </row>
    <row r="187" spans="3:13">
      <c r="C187" s="163"/>
      <c r="D187" s="163"/>
      <c r="E187" s="363"/>
      <c r="F187" s="363"/>
      <c r="G187" s="361"/>
      <c r="H187" s="361"/>
      <c r="I187" s="361"/>
      <c r="J187" s="361"/>
      <c r="K187" s="362"/>
      <c r="L187" s="362"/>
      <c r="M187" s="362"/>
    </row>
    <row r="188" spans="3:13">
      <c r="C188" s="163"/>
      <c r="D188" s="163"/>
      <c r="E188" s="363"/>
      <c r="F188" s="363"/>
      <c r="G188" s="361"/>
      <c r="H188" s="361"/>
      <c r="I188" s="361"/>
      <c r="J188" s="361"/>
      <c r="K188" s="362"/>
      <c r="L188" s="362"/>
      <c r="M188" s="362"/>
    </row>
    <row r="189" spans="3:13">
      <c r="C189" s="163"/>
      <c r="D189" s="163"/>
      <c r="E189" s="363"/>
      <c r="F189" s="363"/>
      <c r="G189" s="361"/>
      <c r="H189" s="361"/>
      <c r="I189" s="361"/>
      <c r="J189" s="361"/>
      <c r="K189" s="362"/>
      <c r="L189" s="362"/>
      <c r="M189" s="362"/>
    </row>
    <row r="190" spans="3:13">
      <c r="C190" s="163"/>
      <c r="D190" s="163"/>
      <c r="E190" s="363"/>
      <c r="F190" s="363"/>
      <c r="G190" s="361"/>
      <c r="H190" s="361"/>
      <c r="I190" s="361"/>
      <c r="J190" s="361"/>
      <c r="K190" s="362"/>
      <c r="L190" s="362"/>
      <c r="M190" s="362"/>
    </row>
    <row r="191" spans="3:13">
      <c r="C191" s="163"/>
      <c r="D191" s="163"/>
      <c r="E191" s="363"/>
      <c r="F191" s="363"/>
      <c r="G191" s="361"/>
      <c r="H191" s="361"/>
      <c r="I191" s="361"/>
      <c r="J191" s="361"/>
      <c r="K191" s="362"/>
      <c r="L191" s="362"/>
      <c r="M191" s="362"/>
    </row>
    <row r="192" spans="3:13">
      <c r="C192" s="163"/>
      <c r="D192" s="163"/>
      <c r="E192" s="363"/>
      <c r="F192" s="363"/>
      <c r="G192" s="361"/>
      <c r="H192" s="361"/>
      <c r="I192" s="361"/>
      <c r="J192" s="361"/>
      <c r="K192" s="362"/>
      <c r="L192" s="362"/>
      <c r="M192" s="362"/>
    </row>
    <row r="193" spans="3:13">
      <c r="C193" s="163"/>
      <c r="D193" s="163"/>
      <c r="E193" s="363"/>
      <c r="F193" s="363"/>
      <c r="G193" s="361"/>
      <c r="H193" s="361"/>
      <c r="I193" s="361"/>
      <c r="J193" s="361"/>
      <c r="K193" s="362"/>
      <c r="L193" s="362"/>
      <c r="M193" s="362"/>
    </row>
    <row r="194" spans="3:13">
      <c r="C194" s="163"/>
      <c r="D194" s="163"/>
      <c r="E194" s="363"/>
      <c r="F194" s="363"/>
      <c r="G194" s="361"/>
      <c r="H194" s="361"/>
      <c r="I194" s="361"/>
      <c r="J194" s="361"/>
      <c r="K194" s="362"/>
      <c r="L194" s="362"/>
      <c r="M194" s="362"/>
    </row>
    <row r="195" spans="3:13">
      <c r="C195" s="163"/>
      <c r="D195" s="163"/>
      <c r="E195" s="363"/>
      <c r="F195" s="363"/>
      <c r="G195" s="361"/>
      <c r="H195" s="361"/>
      <c r="I195" s="361"/>
      <c r="J195" s="361"/>
      <c r="K195" s="362"/>
      <c r="L195" s="362"/>
      <c r="M195" s="362"/>
    </row>
    <row r="196" spans="3:13">
      <c r="C196" s="163"/>
      <c r="D196" s="163"/>
      <c r="E196" s="363"/>
      <c r="F196" s="363"/>
      <c r="G196" s="361"/>
      <c r="H196" s="361"/>
      <c r="I196" s="361"/>
      <c r="J196" s="361"/>
      <c r="K196" s="362"/>
      <c r="L196" s="362"/>
      <c r="M196" s="362"/>
    </row>
    <row r="197" spans="3:13">
      <c r="C197" s="163"/>
      <c r="D197" s="163"/>
      <c r="E197" s="363"/>
      <c r="F197" s="363"/>
      <c r="G197" s="361"/>
      <c r="H197" s="361"/>
      <c r="I197" s="361"/>
      <c r="J197" s="361"/>
      <c r="K197" s="362"/>
      <c r="L197" s="362"/>
      <c r="M197" s="362"/>
    </row>
    <row r="198" spans="3:13">
      <c r="C198" s="163"/>
      <c r="D198" s="163"/>
      <c r="E198" s="363"/>
      <c r="F198" s="363"/>
      <c r="G198" s="361"/>
      <c r="H198" s="361"/>
      <c r="I198" s="361"/>
      <c r="J198" s="361"/>
      <c r="K198" s="362"/>
      <c r="L198" s="362"/>
      <c r="M198" s="362"/>
    </row>
    <row r="199" spans="3:13">
      <c r="C199" s="163"/>
      <c r="D199" s="163"/>
      <c r="E199" s="363"/>
      <c r="F199" s="363"/>
      <c r="G199" s="361"/>
      <c r="H199" s="361"/>
      <c r="I199" s="361"/>
      <c r="J199" s="361"/>
      <c r="K199" s="362"/>
      <c r="L199" s="362"/>
      <c r="M199" s="362"/>
    </row>
    <row r="200" spans="3:13">
      <c r="C200" s="163"/>
      <c r="D200" s="163"/>
      <c r="E200" s="363"/>
      <c r="F200" s="363"/>
      <c r="G200" s="361"/>
      <c r="H200" s="361"/>
      <c r="I200" s="361"/>
      <c r="J200" s="361"/>
      <c r="K200" s="362"/>
      <c r="L200" s="362"/>
      <c r="M200" s="362"/>
    </row>
    <row r="201" spans="3:13">
      <c r="C201" s="163"/>
      <c r="D201" s="163"/>
      <c r="E201" s="363"/>
      <c r="F201" s="363"/>
      <c r="G201" s="361"/>
      <c r="H201" s="361"/>
      <c r="I201" s="361"/>
      <c r="J201" s="361"/>
      <c r="K201" s="362"/>
      <c r="L201" s="362"/>
      <c r="M201" s="362"/>
    </row>
    <row r="202" spans="3:13">
      <c r="C202" s="163"/>
      <c r="D202" s="163"/>
      <c r="E202" s="363"/>
      <c r="F202" s="363"/>
      <c r="G202" s="361"/>
      <c r="H202" s="361"/>
      <c r="I202" s="361"/>
      <c r="J202" s="361"/>
      <c r="K202" s="362"/>
      <c r="L202" s="362"/>
      <c r="M202" s="362"/>
    </row>
    <row r="203" spans="3:13">
      <c r="C203" s="163"/>
      <c r="D203" s="163"/>
      <c r="E203" s="363"/>
      <c r="F203" s="363"/>
      <c r="G203" s="361"/>
      <c r="H203" s="361"/>
      <c r="I203" s="361"/>
      <c r="J203" s="361"/>
      <c r="K203" s="362"/>
      <c r="L203" s="362"/>
      <c r="M203" s="362"/>
    </row>
    <row r="204" spans="3:13">
      <c r="C204" s="163"/>
      <c r="D204" s="163"/>
      <c r="E204" s="363"/>
      <c r="F204" s="363"/>
      <c r="G204" s="361"/>
      <c r="H204" s="361"/>
      <c r="I204" s="361"/>
      <c r="J204" s="361"/>
      <c r="K204" s="362"/>
      <c r="L204" s="362"/>
      <c r="M204" s="362"/>
    </row>
    <row r="205" spans="3:13">
      <c r="C205" s="163"/>
      <c r="D205" s="163"/>
      <c r="E205" s="363"/>
      <c r="F205" s="363"/>
      <c r="G205" s="361"/>
      <c r="H205" s="361"/>
      <c r="I205" s="361"/>
      <c r="J205" s="361"/>
      <c r="K205" s="362"/>
      <c r="L205" s="362"/>
      <c r="M205" s="362"/>
    </row>
    <row r="206" spans="3:13">
      <c r="C206" s="163"/>
      <c r="D206" s="163"/>
      <c r="E206" s="363"/>
      <c r="F206" s="363"/>
      <c r="G206" s="361"/>
      <c r="H206" s="361"/>
      <c r="I206" s="361"/>
      <c r="J206" s="361"/>
      <c r="K206" s="362"/>
      <c r="L206" s="362"/>
      <c r="M206" s="362"/>
    </row>
    <row r="207" spans="3:13">
      <c r="C207" s="163"/>
      <c r="D207" s="163"/>
      <c r="E207" s="363"/>
      <c r="F207" s="363"/>
      <c r="G207" s="361"/>
      <c r="H207" s="361"/>
      <c r="I207" s="361"/>
      <c r="J207" s="361"/>
      <c r="K207" s="362"/>
      <c r="L207" s="362"/>
      <c r="M207" s="362"/>
    </row>
    <row r="208" spans="3:13">
      <c r="C208" s="163"/>
      <c r="D208" s="163"/>
      <c r="E208" s="363"/>
      <c r="F208" s="363"/>
      <c r="G208" s="361"/>
      <c r="H208" s="361"/>
      <c r="I208" s="361"/>
      <c r="J208" s="361"/>
      <c r="K208" s="362"/>
      <c r="L208" s="362"/>
      <c r="M208" s="362"/>
    </row>
    <row r="209" spans="3:13">
      <c r="C209" s="163"/>
      <c r="D209" s="163"/>
      <c r="E209" s="363"/>
      <c r="F209" s="363"/>
      <c r="G209" s="361"/>
      <c r="H209" s="361"/>
      <c r="I209" s="361"/>
      <c r="J209" s="361"/>
      <c r="K209" s="362"/>
      <c r="L209" s="362"/>
      <c r="M209" s="362"/>
    </row>
    <row r="210" spans="3:13">
      <c r="C210" s="163"/>
      <c r="D210" s="163"/>
      <c r="E210" s="363"/>
      <c r="F210" s="363"/>
      <c r="G210" s="361"/>
      <c r="H210" s="361"/>
      <c r="I210" s="361"/>
      <c r="J210" s="361"/>
      <c r="K210" s="362"/>
      <c r="L210" s="362"/>
      <c r="M210" s="362"/>
    </row>
    <row r="211" spans="3:13">
      <c r="C211" s="163"/>
      <c r="D211" s="163"/>
      <c r="E211" s="363"/>
      <c r="F211" s="363"/>
      <c r="G211" s="361"/>
      <c r="H211" s="361"/>
      <c r="I211" s="361"/>
      <c r="J211" s="361"/>
      <c r="K211" s="362"/>
      <c r="L211" s="362"/>
      <c r="M211" s="362"/>
    </row>
    <row r="212" spans="3:13">
      <c r="C212" s="163"/>
      <c r="D212" s="163"/>
      <c r="E212" s="363"/>
      <c r="F212" s="363"/>
      <c r="G212" s="361"/>
      <c r="H212" s="361"/>
      <c r="I212" s="361"/>
      <c r="J212" s="361"/>
      <c r="K212" s="362"/>
      <c r="L212" s="362"/>
      <c r="M212" s="362"/>
    </row>
    <row r="213" spans="3:13">
      <c r="C213" s="163"/>
      <c r="D213" s="163"/>
      <c r="E213" s="363"/>
      <c r="F213" s="363"/>
      <c r="G213" s="361"/>
      <c r="H213" s="361"/>
      <c r="I213" s="361"/>
      <c r="J213" s="361"/>
      <c r="K213" s="362"/>
      <c r="L213" s="362"/>
      <c r="M213" s="362"/>
    </row>
    <row r="214" spans="3:13">
      <c r="C214" s="163"/>
      <c r="D214" s="163"/>
      <c r="E214" s="363"/>
      <c r="F214" s="363"/>
      <c r="G214" s="361"/>
      <c r="H214" s="361"/>
      <c r="I214" s="361"/>
      <c r="J214" s="361"/>
      <c r="K214" s="362"/>
      <c r="L214" s="362"/>
      <c r="M214" s="362"/>
    </row>
    <row r="215" spans="3:13">
      <c r="C215" s="163"/>
      <c r="D215" s="163"/>
      <c r="E215" s="363"/>
      <c r="F215" s="363"/>
      <c r="G215" s="361"/>
      <c r="H215" s="361"/>
      <c r="I215" s="361"/>
      <c r="J215" s="361"/>
      <c r="K215" s="362"/>
      <c r="L215" s="362"/>
      <c r="M215" s="362"/>
    </row>
    <row r="216" spans="3:13">
      <c r="C216" s="163"/>
      <c r="D216" s="163"/>
      <c r="E216" s="363"/>
      <c r="F216" s="363"/>
      <c r="G216" s="361"/>
      <c r="H216" s="361"/>
      <c r="I216" s="361"/>
      <c r="J216" s="361"/>
      <c r="K216" s="362"/>
      <c r="L216" s="362"/>
      <c r="M216" s="362"/>
    </row>
    <row r="217" spans="3:13">
      <c r="C217" s="163"/>
      <c r="D217" s="163"/>
      <c r="E217" s="363"/>
      <c r="F217" s="363"/>
      <c r="G217" s="361"/>
      <c r="H217" s="361"/>
      <c r="I217" s="361"/>
      <c r="J217" s="361"/>
      <c r="K217" s="362"/>
      <c r="L217" s="362"/>
      <c r="M217" s="362"/>
    </row>
    <row r="218" spans="3:13">
      <c r="C218" s="163"/>
      <c r="D218" s="163"/>
      <c r="E218" s="363"/>
      <c r="F218" s="363"/>
      <c r="G218" s="361"/>
      <c r="H218" s="361"/>
      <c r="I218" s="361"/>
      <c r="J218" s="361"/>
      <c r="K218" s="362"/>
      <c r="L218" s="362"/>
      <c r="M218" s="362"/>
    </row>
    <row r="219" spans="3:13">
      <c r="C219" s="163"/>
      <c r="D219" s="163"/>
      <c r="E219" s="363"/>
      <c r="F219" s="363"/>
      <c r="G219" s="361"/>
      <c r="H219" s="361"/>
      <c r="I219" s="361"/>
      <c r="J219" s="361"/>
      <c r="K219" s="362"/>
      <c r="L219" s="362"/>
      <c r="M219" s="362"/>
    </row>
    <row r="220" spans="3:13">
      <c r="C220" s="163"/>
      <c r="D220" s="163"/>
      <c r="E220" s="363"/>
      <c r="F220" s="363"/>
      <c r="G220" s="361"/>
      <c r="H220" s="361"/>
      <c r="I220" s="361"/>
      <c r="J220" s="361"/>
      <c r="K220" s="362"/>
      <c r="L220" s="362"/>
      <c r="M220" s="362"/>
    </row>
    <row r="221" spans="3:13">
      <c r="C221" s="163"/>
      <c r="D221" s="163"/>
      <c r="E221" s="363"/>
      <c r="F221" s="363"/>
      <c r="G221" s="361"/>
      <c r="H221" s="361"/>
      <c r="I221" s="361"/>
      <c r="J221" s="361"/>
      <c r="K221" s="362"/>
      <c r="L221" s="362"/>
      <c r="M221" s="362"/>
    </row>
    <row r="222" spans="3:13">
      <c r="C222" s="163"/>
      <c r="D222" s="163"/>
      <c r="E222" s="363"/>
      <c r="F222" s="363"/>
      <c r="G222" s="361"/>
      <c r="H222" s="361"/>
      <c r="I222" s="361"/>
      <c r="J222" s="361"/>
      <c r="K222" s="362"/>
      <c r="L222" s="362"/>
      <c r="M222" s="362"/>
    </row>
    <row r="223" spans="3:13">
      <c r="C223" s="163"/>
      <c r="D223" s="163"/>
      <c r="E223" s="363"/>
      <c r="F223" s="363"/>
      <c r="G223" s="361"/>
      <c r="H223" s="361"/>
      <c r="I223" s="361"/>
      <c r="J223" s="361"/>
      <c r="K223" s="362"/>
      <c r="L223" s="362"/>
      <c r="M223" s="362"/>
    </row>
    <row r="224" spans="3:13">
      <c r="C224" s="163"/>
      <c r="D224" s="163"/>
      <c r="E224" s="363"/>
      <c r="F224" s="363"/>
      <c r="G224" s="361"/>
      <c r="H224" s="361"/>
      <c r="I224" s="361"/>
      <c r="J224" s="361"/>
      <c r="K224" s="362"/>
      <c r="L224" s="362"/>
      <c r="M224" s="362"/>
    </row>
    <row r="225" spans="3:13">
      <c r="C225" s="163"/>
      <c r="D225" s="163"/>
      <c r="E225" s="363"/>
      <c r="F225" s="363"/>
      <c r="G225" s="361"/>
      <c r="H225" s="361"/>
      <c r="I225" s="361"/>
      <c r="J225" s="361"/>
      <c r="K225" s="362"/>
      <c r="L225" s="362"/>
      <c r="M225" s="362"/>
    </row>
    <row r="226" spans="3:13">
      <c r="C226" s="163"/>
      <c r="D226" s="163"/>
      <c r="E226" s="363"/>
      <c r="F226" s="363"/>
      <c r="G226" s="361"/>
      <c r="H226" s="361"/>
      <c r="I226" s="361"/>
      <c r="J226" s="361"/>
      <c r="K226" s="362"/>
      <c r="L226" s="362"/>
      <c r="M226" s="362"/>
    </row>
    <row r="227" spans="3:13">
      <c r="C227" s="163"/>
      <c r="D227" s="163"/>
      <c r="E227" s="363"/>
      <c r="F227" s="363"/>
      <c r="G227" s="361"/>
      <c r="H227" s="361"/>
      <c r="I227" s="361"/>
      <c r="J227" s="361"/>
      <c r="K227" s="362"/>
      <c r="L227" s="362"/>
      <c r="M227" s="362"/>
    </row>
    <row r="228" spans="3:13">
      <c r="C228" s="163"/>
      <c r="D228" s="163"/>
      <c r="E228" s="363"/>
      <c r="F228" s="363"/>
      <c r="G228" s="361"/>
      <c r="H228" s="361"/>
      <c r="I228" s="361"/>
      <c r="J228" s="361"/>
      <c r="K228" s="362"/>
      <c r="L228" s="362"/>
      <c r="M228" s="362"/>
    </row>
    <row r="229" spans="3:13">
      <c r="C229" s="163"/>
      <c r="D229" s="163"/>
      <c r="E229" s="164"/>
      <c r="F229" s="174"/>
      <c r="G229" s="173"/>
      <c r="H229" s="173"/>
      <c r="I229" s="173"/>
      <c r="J229" s="173"/>
    </row>
    <row r="230" spans="3:13">
      <c r="C230" s="163"/>
      <c r="D230" s="163"/>
      <c r="E230" s="164"/>
      <c r="F230" s="174"/>
      <c r="G230" s="173"/>
      <c r="H230" s="173"/>
      <c r="I230" s="173"/>
      <c r="J230" s="173"/>
    </row>
    <row r="231" spans="3:13">
      <c r="C231" s="163"/>
      <c r="D231" s="163"/>
      <c r="E231" s="164"/>
      <c r="F231" s="174"/>
      <c r="G231" s="173"/>
      <c r="H231" s="173"/>
      <c r="I231" s="173"/>
      <c r="J231" s="173"/>
    </row>
    <row r="232" spans="3:13">
      <c r="C232" s="163"/>
      <c r="D232" s="163"/>
      <c r="E232" s="164"/>
      <c r="F232" s="174"/>
      <c r="G232" s="173"/>
      <c r="H232" s="173"/>
      <c r="I232" s="173"/>
      <c r="J232" s="173"/>
    </row>
    <row r="233" spans="3:13">
      <c r="C233" s="163"/>
      <c r="D233" s="163"/>
      <c r="E233" s="164"/>
      <c r="F233" s="174"/>
      <c r="G233" s="173"/>
      <c r="H233" s="173"/>
      <c r="I233" s="173"/>
      <c r="J233" s="173"/>
    </row>
    <row r="234" spans="3:13">
      <c r="C234" s="163"/>
      <c r="D234" s="163"/>
      <c r="E234" s="164"/>
      <c r="F234" s="174"/>
      <c r="G234" s="173"/>
      <c r="H234" s="173"/>
      <c r="I234" s="173"/>
      <c r="J234" s="173"/>
    </row>
    <row r="235" spans="3:13">
      <c r="C235" s="163"/>
      <c r="D235" s="163"/>
      <c r="E235" s="164"/>
      <c r="F235" s="174"/>
      <c r="G235" s="173"/>
      <c r="H235" s="173"/>
      <c r="I235" s="173"/>
      <c r="J235" s="173"/>
    </row>
    <row r="236" spans="3:13">
      <c r="C236" s="163"/>
      <c r="D236" s="163"/>
      <c r="E236" s="164"/>
      <c r="F236" s="174"/>
      <c r="G236" s="173"/>
      <c r="H236" s="173"/>
      <c r="I236" s="173"/>
      <c r="J236" s="173"/>
    </row>
    <row r="237" spans="3:13">
      <c r="C237" s="163"/>
      <c r="D237" s="163"/>
      <c r="E237" s="164"/>
      <c r="F237" s="174"/>
      <c r="G237" s="173"/>
      <c r="H237" s="173"/>
      <c r="I237" s="173"/>
      <c r="J237" s="173"/>
    </row>
    <row r="238" spans="3:13">
      <c r="C238" s="163"/>
      <c r="D238" s="163"/>
      <c r="E238" s="164"/>
      <c r="F238" s="174"/>
      <c r="G238" s="173"/>
      <c r="H238" s="173"/>
      <c r="I238" s="173"/>
      <c r="J238" s="173"/>
    </row>
  </sheetData>
  <mergeCells count="2">
    <mergeCell ref="A7:C7"/>
    <mergeCell ref="E1:G1"/>
  </mergeCells>
  <hyperlinks>
    <hyperlink ref="C10" r:id="rId1"/>
  </hyperlinks>
  <pageMargins left="0.7" right="0.7"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48"/>
  <sheetViews>
    <sheetView topLeftCell="C4" workbookViewId="0">
      <selection activeCell="F13" sqref="F13"/>
    </sheetView>
  </sheetViews>
  <sheetFormatPr defaultRowHeight="12.75"/>
  <cols>
    <col min="1" max="1" width="28.42578125" customWidth="1"/>
    <col min="2" max="2" width="16" customWidth="1"/>
    <col min="3" max="3" width="13.7109375" customWidth="1"/>
    <col min="4" max="4" width="13.42578125" customWidth="1"/>
    <col min="5" max="5" width="14.140625" customWidth="1"/>
    <col min="6" max="6" width="13.42578125" customWidth="1"/>
    <col min="7" max="7" width="29.5703125" customWidth="1"/>
    <col min="257" max="257" width="28.42578125" customWidth="1"/>
    <col min="258" max="258" width="16" customWidth="1"/>
    <col min="259" max="259" width="13.7109375" customWidth="1"/>
    <col min="260" max="260" width="13.42578125" customWidth="1"/>
    <col min="261" max="261" width="14.140625" customWidth="1"/>
    <col min="262" max="262" width="13.42578125" customWidth="1"/>
    <col min="263" max="263" width="29.5703125" customWidth="1"/>
    <col min="513" max="513" width="28.42578125" customWidth="1"/>
    <col min="514" max="514" width="16" customWidth="1"/>
    <col min="515" max="515" width="13.7109375" customWidth="1"/>
    <col min="516" max="516" width="13.42578125" customWidth="1"/>
    <col min="517" max="517" width="14.140625" customWidth="1"/>
    <col min="518" max="518" width="13.42578125" customWidth="1"/>
    <col min="519" max="519" width="29.5703125" customWidth="1"/>
    <col min="769" max="769" width="28.42578125" customWidth="1"/>
    <col min="770" max="770" width="16" customWidth="1"/>
    <col min="771" max="771" width="13.7109375" customWidth="1"/>
    <col min="772" max="772" width="13.42578125" customWidth="1"/>
    <col min="773" max="773" width="14.140625" customWidth="1"/>
    <col min="774" max="774" width="13.42578125" customWidth="1"/>
    <col min="775" max="775" width="29.5703125" customWidth="1"/>
    <col min="1025" max="1025" width="28.42578125" customWidth="1"/>
    <col min="1026" max="1026" width="16" customWidth="1"/>
    <col min="1027" max="1027" width="13.7109375" customWidth="1"/>
    <col min="1028" max="1028" width="13.42578125" customWidth="1"/>
    <col min="1029" max="1029" width="14.140625" customWidth="1"/>
    <col min="1030" max="1030" width="13.42578125" customWidth="1"/>
    <col min="1031" max="1031" width="29.5703125" customWidth="1"/>
    <col min="1281" max="1281" width="28.42578125" customWidth="1"/>
    <col min="1282" max="1282" width="16" customWidth="1"/>
    <col min="1283" max="1283" width="13.7109375" customWidth="1"/>
    <col min="1284" max="1284" width="13.42578125" customWidth="1"/>
    <col min="1285" max="1285" width="14.140625" customWidth="1"/>
    <col min="1286" max="1286" width="13.42578125" customWidth="1"/>
    <col min="1287" max="1287" width="29.5703125" customWidth="1"/>
    <col min="1537" max="1537" width="28.42578125" customWidth="1"/>
    <col min="1538" max="1538" width="16" customWidth="1"/>
    <col min="1539" max="1539" width="13.7109375" customWidth="1"/>
    <col min="1540" max="1540" width="13.42578125" customWidth="1"/>
    <col min="1541" max="1541" width="14.140625" customWidth="1"/>
    <col min="1542" max="1542" width="13.42578125" customWidth="1"/>
    <col min="1543" max="1543" width="29.5703125" customWidth="1"/>
    <col min="1793" max="1793" width="28.42578125" customWidth="1"/>
    <col min="1794" max="1794" width="16" customWidth="1"/>
    <col min="1795" max="1795" width="13.7109375" customWidth="1"/>
    <col min="1796" max="1796" width="13.42578125" customWidth="1"/>
    <col min="1797" max="1797" width="14.140625" customWidth="1"/>
    <col min="1798" max="1798" width="13.42578125" customWidth="1"/>
    <col min="1799" max="1799" width="29.5703125" customWidth="1"/>
    <col min="2049" max="2049" width="28.42578125" customWidth="1"/>
    <col min="2050" max="2050" width="16" customWidth="1"/>
    <col min="2051" max="2051" width="13.7109375" customWidth="1"/>
    <col min="2052" max="2052" width="13.42578125" customWidth="1"/>
    <col min="2053" max="2053" width="14.140625" customWidth="1"/>
    <col min="2054" max="2054" width="13.42578125" customWidth="1"/>
    <col min="2055" max="2055" width="29.5703125" customWidth="1"/>
    <col min="2305" max="2305" width="28.42578125" customWidth="1"/>
    <col min="2306" max="2306" width="16" customWidth="1"/>
    <col min="2307" max="2307" width="13.7109375" customWidth="1"/>
    <col min="2308" max="2308" width="13.42578125" customWidth="1"/>
    <col min="2309" max="2309" width="14.140625" customWidth="1"/>
    <col min="2310" max="2310" width="13.42578125" customWidth="1"/>
    <col min="2311" max="2311" width="29.5703125" customWidth="1"/>
    <col min="2561" max="2561" width="28.42578125" customWidth="1"/>
    <col min="2562" max="2562" width="16" customWidth="1"/>
    <col min="2563" max="2563" width="13.7109375" customWidth="1"/>
    <col min="2564" max="2564" width="13.42578125" customWidth="1"/>
    <col min="2565" max="2565" width="14.140625" customWidth="1"/>
    <col min="2566" max="2566" width="13.42578125" customWidth="1"/>
    <col min="2567" max="2567" width="29.5703125" customWidth="1"/>
    <col min="2817" max="2817" width="28.42578125" customWidth="1"/>
    <col min="2818" max="2818" width="16" customWidth="1"/>
    <col min="2819" max="2819" width="13.7109375" customWidth="1"/>
    <col min="2820" max="2820" width="13.42578125" customWidth="1"/>
    <col min="2821" max="2821" width="14.140625" customWidth="1"/>
    <col min="2822" max="2822" width="13.42578125" customWidth="1"/>
    <col min="2823" max="2823" width="29.5703125" customWidth="1"/>
    <col min="3073" max="3073" width="28.42578125" customWidth="1"/>
    <col min="3074" max="3074" width="16" customWidth="1"/>
    <col min="3075" max="3075" width="13.7109375" customWidth="1"/>
    <col min="3076" max="3076" width="13.42578125" customWidth="1"/>
    <col min="3077" max="3077" width="14.140625" customWidth="1"/>
    <col min="3078" max="3078" width="13.42578125" customWidth="1"/>
    <col min="3079" max="3079" width="29.5703125" customWidth="1"/>
    <col min="3329" max="3329" width="28.42578125" customWidth="1"/>
    <col min="3330" max="3330" width="16" customWidth="1"/>
    <col min="3331" max="3331" width="13.7109375" customWidth="1"/>
    <col min="3332" max="3332" width="13.42578125" customWidth="1"/>
    <col min="3333" max="3333" width="14.140625" customWidth="1"/>
    <col min="3334" max="3334" width="13.42578125" customWidth="1"/>
    <col min="3335" max="3335" width="29.5703125" customWidth="1"/>
    <col min="3585" max="3585" width="28.42578125" customWidth="1"/>
    <col min="3586" max="3586" width="16" customWidth="1"/>
    <col min="3587" max="3587" width="13.7109375" customWidth="1"/>
    <col min="3588" max="3588" width="13.42578125" customWidth="1"/>
    <col min="3589" max="3589" width="14.140625" customWidth="1"/>
    <col min="3590" max="3590" width="13.42578125" customWidth="1"/>
    <col min="3591" max="3591" width="29.5703125" customWidth="1"/>
    <col min="3841" max="3841" width="28.42578125" customWidth="1"/>
    <col min="3842" max="3842" width="16" customWidth="1"/>
    <col min="3843" max="3843" width="13.7109375" customWidth="1"/>
    <col min="3844" max="3844" width="13.42578125" customWidth="1"/>
    <col min="3845" max="3845" width="14.140625" customWidth="1"/>
    <col min="3846" max="3846" width="13.42578125" customWidth="1"/>
    <col min="3847" max="3847" width="29.5703125" customWidth="1"/>
    <col min="4097" max="4097" width="28.42578125" customWidth="1"/>
    <col min="4098" max="4098" width="16" customWidth="1"/>
    <col min="4099" max="4099" width="13.7109375" customWidth="1"/>
    <col min="4100" max="4100" width="13.42578125" customWidth="1"/>
    <col min="4101" max="4101" width="14.140625" customWidth="1"/>
    <col min="4102" max="4102" width="13.42578125" customWidth="1"/>
    <col min="4103" max="4103" width="29.5703125" customWidth="1"/>
    <col min="4353" max="4353" width="28.42578125" customWidth="1"/>
    <col min="4354" max="4354" width="16" customWidth="1"/>
    <col min="4355" max="4355" width="13.7109375" customWidth="1"/>
    <col min="4356" max="4356" width="13.42578125" customWidth="1"/>
    <col min="4357" max="4357" width="14.140625" customWidth="1"/>
    <col min="4358" max="4358" width="13.42578125" customWidth="1"/>
    <col min="4359" max="4359" width="29.5703125" customWidth="1"/>
    <col min="4609" max="4609" width="28.42578125" customWidth="1"/>
    <col min="4610" max="4610" width="16" customWidth="1"/>
    <col min="4611" max="4611" width="13.7109375" customWidth="1"/>
    <col min="4612" max="4612" width="13.42578125" customWidth="1"/>
    <col min="4613" max="4613" width="14.140625" customWidth="1"/>
    <col min="4614" max="4614" width="13.42578125" customWidth="1"/>
    <col min="4615" max="4615" width="29.5703125" customWidth="1"/>
    <col min="4865" max="4865" width="28.42578125" customWidth="1"/>
    <col min="4866" max="4866" width="16" customWidth="1"/>
    <col min="4867" max="4867" width="13.7109375" customWidth="1"/>
    <col min="4868" max="4868" width="13.42578125" customWidth="1"/>
    <col min="4869" max="4869" width="14.140625" customWidth="1"/>
    <col min="4870" max="4870" width="13.42578125" customWidth="1"/>
    <col min="4871" max="4871" width="29.5703125" customWidth="1"/>
    <col min="5121" max="5121" width="28.42578125" customWidth="1"/>
    <col min="5122" max="5122" width="16" customWidth="1"/>
    <col min="5123" max="5123" width="13.7109375" customWidth="1"/>
    <col min="5124" max="5124" width="13.42578125" customWidth="1"/>
    <col min="5125" max="5125" width="14.140625" customWidth="1"/>
    <col min="5126" max="5126" width="13.42578125" customWidth="1"/>
    <col min="5127" max="5127" width="29.5703125" customWidth="1"/>
    <col min="5377" max="5377" width="28.42578125" customWidth="1"/>
    <col min="5378" max="5378" width="16" customWidth="1"/>
    <col min="5379" max="5379" width="13.7109375" customWidth="1"/>
    <col min="5380" max="5380" width="13.42578125" customWidth="1"/>
    <col min="5381" max="5381" width="14.140625" customWidth="1"/>
    <col min="5382" max="5382" width="13.42578125" customWidth="1"/>
    <col min="5383" max="5383" width="29.5703125" customWidth="1"/>
    <col min="5633" max="5633" width="28.42578125" customWidth="1"/>
    <col min="5634" max="5634" width="16" customWidth="1"/>
    <col min="5635" max="5635" width="13.7109375" customWidth="1"/>
    <col min="5636" max="5636" width="13.42578125" customWidth="1"/>
    <col min="5637" max="5637" width="14.140625" customWidth="1"/>
    <col min="5638" max="5638" width="13.42578125" customWidth="1"/>
    <col min="5639" max="5639" width="29.5703125" customWidth="1"/>
    <col min="5889" max="5889" width="28.42578125" customWidth="1"/>
    <col min="5890" max="5890" width="16" customWidth="1"/>
    <col min="5891" max="5891" width="13.7109375" customWidth="1"/>
    <col min="5892" max="5892" width="13.42578125" customWidth="1"/>
    <col min="5893" max="5893" width="14.140625" customWidth="1"/>
    <col min="5894" max="5894" width="13.42578125" customWidth="1"/>
    <col min="5895" max="5895" width="29.5703125" customWidth="1"/>
    <col min="6145" max="6145" width="28.42578125" customWidth="1"/>
    <col min="6146" max="6146" width="16" customWidth="1"/>
    <col min="6147" max="6147" width="13.7109375" customWidth="1"/>
    <col min="6148" max="6148" width="13.42578125" customWidth="1"/>
    <col min="6149" max="6149" width="14.140625" customWidth="1"/>
    <col min="6150" max="6150" width="13.42578125" customWidth="1"/>
    <col min="6151" max="6151" width="29.5703125" customWidth="1"/>
    <col min="6401" max="6401" width="28.42578125" customWidth="1"/>
    <col min="6402" max="6402" width="16" customWidth="1"/>
    <col min="6403" max="6403" width="13.7109375" customWidth="1"/>
    <col min="6404" max="6404" width="13.42578125" customWidth="1"/>
    <col min="6405" max="6405" width="14.140625" customWidth="1"/>
    <col min="6406" max="6406" width="13.42578125" customWidth="1"/>
    <col min="6407" max="6407" width="29.5703125" customWidth="1"/>
    <col min="6657" max="6657" width="28.42578125" customWidth="1"/>
    <col min="6658" max="6658" width="16" customWidth="1"/>
    <col min="6659" max="6659" width="13.7109375" customWidth="1"/>
    <col min="6660" max="6660" width="13.42578125" customWidth="1"/>
    <col min="6661" max="6661" width="14.140625" customWidth="1"/>
    <col min="6662" max="6662" width="13.42578125" customWidth="1"/>
    <col min="6663" max="6663" width="29.5703125" customWidth="1"/>
    <col min="6913" max="6913" width="28.42578125" customWidth="1"/>
    <col min="6914" max="6914" width="16" customWidth="1"/>
    <col min="6915" max="6915" width="13.7109375" customWidth="1"/>
    <col min="6916" max="6916" width="13.42578125" customWidth="1"/>
    <col min="6917" max="6917" width="14.140625" customWidth="1"/>
    <col min="6918" max="6918" width="13.42578125" customWidth="1"/>
    <col min="6919" max="6919" width="29.5703125" customWidth="1"/>
    <col min="7169" max="7169" width="28.42578125" customWidth="1"/>
    <col min="7170" max="7170" width="16" customWidth="1"/>
    <col min="7171" max="7171" width="13.7109375" customWidth="1"/>
    <col min="7172" max="7172" width="13.42578125" customWidth="1"/>
    <col min="7173" max="7173" width="14.140625" customWidth="1"/>
    <col min="7174" max="7174" width="13.42578125" customWidth="1"/>
    <col min="7175" max="7175" width="29.5703125" customWidth="1"/>
    <col min="7425" max="7425" width="28.42578125" customWidth="1"/>
    <col min="7426" max="7426" width="16" customWidth="1"/>
    <col min="7427" max="7427" width="13.7109375" customWidth="1"/>
    <col min="7428" max="7428" width="13.42578125" customWidth="1"/>
    <col min="7429" max="7429" width="14.140625" customWidth="1"/>
    <col min="7430" max="7430" width="13.42578125" customWidth="1"/>
    <col min="7431" max="7431" width="29.5703125" customWidth="1"/>
    <col min="7681" max="7681" width="28.42578125" customWidth="1"/>
    <col min="7682" max="7682" width="16" customWidth="1"/>
    <col min="7683" max="7683" width="13.7109375" customWidth="1"/>
    <col min="7684" max="7684" width="13.42578125" customWidth="1"/>
    <col min="7685" max="7685" width="14.140625" customWidth="1"/>
    <col min="7686" max="7686" width="13.42578125" customWidth="1"/>
    <col min="7687" max="7687" width="29.5703125" customWidth="1"/>
    <col min="7937" max="7937" width="28.42578125" customWidth="1"/>
    <col min="7938" max="7938" width="16" customWidth="1"/>
    <col min="7939" max="7939" width="13.7109375" customWidth="1"/>
    <col min="7940" max="7940" width="13.42578125" customWidth="1"/>
    <col min="7941" max="7941" width="14.140625" customWidth="1"/>
    <col min="7942" max="7942" width="13.42578125" customWidth="1"/>
    <col min="7943" max="7943" width="29.5703125" customWidth="1"/>
    <col min="8193" max="8193" width="28.42578125" customWidth="1"/>
    <col min="8194" max="8194" width="16" customWidth="1"/>
    <col min="8195" max="8195" width="13.7109375" customWidth="1"/>
    <col min="8196" max="8196" width="13.42578125" customWidth="1"/>
    <col min="8197" max="8197" width="14.140625" customWidth="1"/>
    <col min="8198" max="8198" width="13.42578125" customWidth="1"/>
    <col min="8199" max="8199" width="29.5703125" customWidth="1"/>
    <col min="8449" max="8449" width="28.42578125" customWidth="1"/>
    <col min="8450" max="8450" width="16" customWidth="1"/>
    <col min="8451" max="8451" width="13.7109375" customWidth="1"/>
    <col min="8452" max="8452" width="13.42578125" customWidth="1"/>
    <col min="8453" max="8453" width="14.140625" customWidth="1"/>
    <col min="8454" max="8454" width="13.42578125" customWidth="1"/>
    <col min="8455" max="8455" width="29.5703125" customWidth="1"/>
    <col min="8705" max="8705" width="28.42578125" customWidth="1"/>
    <col min="8706" max="8706" width="16" customWidth="1"/>
    <col min="8707" max="8707" width="13.7109375" customWidth="1"/>
    <col min="8708" max="8708" width="13.42578125" customWidth="1"/>
    <col min="8709" max="8709" width="14.140625" customWidth="1"/>
    <col min="8710" max="8710" width="13.42578125" customWidth="1"/>
    <col min="8711" max="8711" width="29.5703125" customWidth="1"/>
    <col min="8961" max="8961" width="28.42578125" customWidth="1"/>
    <col min="8962" max="8962" width="16" customWidth="1"/>
    <col min="8963" max="8963" width="13.7109375" customWidth="1"/>
    <col min="8964" max="8964" width="13.42578125" customWidth="1"/>
    <col min="8965" max="8965" width="14.140625" customWidth="1"/>
    <col min="8966" max="8966" width="13.42578125" customWidth="1"/>
    <col min="8967" max="8967" width="29.5703125" customWidth="1"/>
    <col min="9217" max="9217" width="28.42578125" customWidth="1"/>
    <col min="9218" max="9218" width="16" customWidth="1"/>
    <col min="9219" max="9219" width="13.7109375" customWidth="1"/>
    <col min="9220" max="9220" width="13.42578125" customWidth="1"/>
    <col min="9221" max="9221" width="14.140625" customWidth="1"/>
    <col min="9222" max="9222" width="13.42578125" customWidth="1"/>
    <col min="9223" max="9223" width="29.5703125" customWidth="1"/>
    <col min="9473" max="9473" width="28.42578125" customWidth="1"/>
    <col min="9474" max="9474" width="16" customWidth="1"/>
    <col min="9475" max="9475" width="13.7109375" customWidth="1"/>
    <col min="9476" max="9476" width="13.42578125" customWidth="1"/>
    <col min="9477" max="9477" width="14.140625" customWidth="1"/>
    <col min="9478" max="9478" width="13.42578125" customWidth="1"/>
    <col min="9479" max="9479" width="29.5703125" customWidth="1"/>
    <col min="9729" max="9729" width="28.42578125" customWidth="1"/>
    <col min="9730" max="9730" width="16" customWidth="1"/>
    <col min="9731" max="9731" width="13.7109375" customWidth="1"/>
    <col min="9732" max="9732" width="13.42578125" customWidth="1"/>
    <col min="9733" max="9733" width="14.140625" customWidth="1"/>
    <col min="9734" max="9734" width="13.42578125" customWidth="1"/>
    <col min="9735" max="9735" width="29.5703125" customWidth="1"/>
    <col min="9985" max="9985" width="28.42578125" customWidth="1"/>
    <col min="9986" max="9986" width="16" customWidth="1"/>
    <col min="9987" max="9987" width="13.7109375" customWidth="1"/>
    <col min="9988" max="9988" width="13.42578125" customWidth="1"/>
    <col min="9989" max="9989" width="14.140625" customWidth="1"/>
    <col min="9990" max="9990" width="13.42578125" customWidth="1"/>
    <col min="9991" max="9991" width="29.5703125" customWidth="1"/>
    <col min="10241" max="10241" width="28.42578125" customWidth="1"/>
    <col min="10242" max="10242" width="16" customWidth="1"/>
    <col min="10243" max="10243" width="13.7109375" customWidth="1"/>
    <col min="10244" max="10244" width="13.42578125" customWidth="1"/>
    <col min="10245" max="10245" width="14.140625" customWidth="1"/>
    <col min="10246" max="10246" width="13.42578125" customWidth="1"/>
    <col min="10247" max="10247" width="29.5703125" customWidth="1"/>
    <col min="10497" max="10497" width="28.42578125" customWidth="1"/>
    <col min="10498" max="10498" width="16" customWidth="1"/>
    <col min="10499" max="10499" width="13.7109375" customWidth="1"/>
    <col min="10500" max="10500" width="13.42578125" customWidth="1"/>
    <col min="10501" max="10501" width="14.140625" customWidth="1"/>
    <col min="10502" max="10502" width="13.42578125" customWidth="1"/>
    <col min="10503" max="10503" width="29.5703125" customWidth="1"/>
    <col min="10753" max="10753" width="28.42578125" customWidth="1"/>
    <col min="10754" max="10754" width="16" customWidth="1"/>
    <col min="10755" max="10755" width="13.7109375" customWidth="1"/>
    <col min="10756" max="10756" width="13.42578125" customWidth="1"/>
    <col min="10757" max="10757" width="14.140625" customWidth="1"/>
    <col min="10758" max="10758" width="13.42578125" customWidth="1"/>
    <col min="10759" max="10759" width="29.5703125" customWidth="1"/>
    <col min="11009" max="11009" width="28.42578125" customWidth="1"/>
    <col min="11010" max="11010" width="16" customWidth="1"/>
    <col min="11011" max="11011" width="13.7109375" customWidth="1"/>
    <col min="11012" max="11012" width="13.42578125" customWidth="1"/>
    <col min="11013" max="11013" width="14.140625" customWidth="1"/>
    <col min="11014" max="11014" width="13.42578125" customWidth="1"/>
    <col min="11015" max="11015" width="29.5703125" customWidth="1"/>
    <col min="11265" max="11265" width="28.42578125" customWidth="1"/>
    <col min="11266" max="11266" width="16" customWidth="1"/>
    <col min="11267" max="11267" width="13.7109375" customWidth="1"/>
    <col min="11268" max="11268" width="13.42578125" customWidth="1"/>
    <col min="11269" max="11269" width="14.140625" customWidth="1"/>
    <col min="11270" max="11270" width="13.42578125" customWidth="1"/>
    <col min="11271" max="11271" width="29.5703125" customWidth="1"/>
    <col min="11521" max="11521" width="28.42578125" customWidth="1"/>
    <col min="11522" max="11522" width="16" customWidth="1"/>
    <col min="11523" max="11523" width="13.7109375" customWidth="1"/>
    <col min="11524" max="11524" width="13.42578125" customWidth="1"/>
    <col min="11525" max="11525" width="14.140625" customWidth="1"/>
    <col min="11526" max="11526" width="13.42578125" customWidth="1"/>
    <col min="11527" max="11527" width="29.5703125" customWidth="1"/>
    <col min="11777" max="11777" width="28.42578125" customWidth="1"/>
    <col min="11778" max="11778" width="16" customWidth="1"/>
    <col min="11779" max="11779" width="13.7109375" customWidth="1"/>
    <col min="11780" max="11780" width="13.42578125" customWidth="1"/>
    <col min="11781" max="11781" width="14.140625" customWidth="1"/>
    <col min="11782" max="11782" width="13.42578125" customWidth="1"/>
    <col min="11783" max="11783" width="29.5703125" customWidth="1"/>
    <col min="12033" max="12033" width="28.42578125" customWidth="1"/>
    <col min="12034" max="12034" width="16" customWidth="1"/>
    <col min="12035" max="12035" width="13.7109375" customWidth="1"/>
    <col min="12036" max="12036" width="13.42578125" customWidth="1"/>
    <col min="12037" max="12037" width="14.140625" customWidth="1"/>
    <col min="12038" max="12038" width="13.42578125" customWidth="1"/>
    <col min="12039" max="12039" width="29.5703125" customWidth="1"/>
    <col min="12289" max="12289" width="28.42578125" customWidth="1"/>
    <col min="12290" max="12290" width="16" customWidth="1"/>
    <col min="12291" max="12291" width="13.7109375" customWidth="1"/>
    <col min="12292" max="12292" width="13.42578125" customWidth="1"/>
    <col min="12293" max="12293" width="14.140625" customWidth="1"/>
    <col min="12294" max="12294" width="13.42578125" customWidth="1"/>
    <col min="12295" max="12295" width="29.5703125" customWidth="1"/>
    <col min="12545" max="12545" width="28.42578125" customWidth="1"/>
    <col min="12546" max="12546" width="16" customWidth="1"/>
    <col min="12547" max="12547" width="13.7109375" customWidth="1"/>
    <col min="12548" max="12548" width="13.42578125" customWidth="1"/>
    <col min="12549" max="12549" width="14.140625" customWidth="1"/>
    <col min="12550" max="12550" width="13.42578125" customWidth="1"/>
    <col min="12551" max="12551" width="29.5703125" customWidth="1"/>
    <col min="12801" max="12801" width="28.42578125" customWidth="1"/>
    <col min="12802" max="12802" width="16" customWidth="1"/>
    <col min="12803" max="12803" width="13.7109375" customWidth="1"/>
    <col min="12804" max="12804" width="13.42578125" customWidth="1"/>
    <col min="12805" max="12805" width="14.140625" customWidth="1"/>
    <col min="12806" max="12806" width="13.42578125" customWidth="1"/>
    <col min="12807" max="12807" width="29.5703125" customWidth="1"/>
    <col min="13057" max="13057" width="28.42578125" customWidth="1"/>
    <col min="13058" max="13058" width="16" customWidth="1"/>
    <col min="13059" max="13059" width="13.7109375" customWidth="1"/>
    <col min="13060" max="13060" width="13.42578125" customWidth="1"/>
    <col min="13061" max="13061" width="14.140625" customWidth="1"/>
    <col min="13062" max="13062" width="13.42578125" customWidth="1"/>
    <col min="13063" max="13063" width="29.5703125" customWidth="1"/>
    <col min="13313" max="13313" width="28.42578125" customWidth="1"/>
    <col min="13314" max="13314" width="16" customWidth="1"/>
    <col min="13315" max="13315" width="13.7109375" customWidth="1"/>
    <col min="13316" max="13316" width="13.42578125" customWidth="1"/>
    <col min="13317" max="13317" width="14.140625" customWidth="1"/>
    <col min="13318" max="13318" width="13.42578125" customWidth="1"/>
    <col min="13319" max="13319" width="29.5703125" customWidth="1"/>
    <col min="13569" max="13569" width="28.42578125" customWidth="1"/>
    <col min="13570" max="13570" width="16" customWidth="1"/>
    <col min="13571" max="13571" width="13.7109375" customWidth="1"/>
    <col min="13572" max="13572" width="13.42578125" customWidth="1"/>
    <col min="13573" max="13573" width="14.140625" customWidth="1"/>
    <col min="13574" max="13574" width="13.42578125" customWidth="1"/>
    <col min="13575" max="13575" width="29.5703125" customWidth="1"/>
    <col min="13825" max="13825" width="28.42578125" customWidth="1"/>
    <col min="13826" max="13826" width="16" customWidth="1"/>
    <col min="13827" max="13827" width="13.7109375" customWidth="1"/>
    <col min="13828" max="13828" width="13.42578125" customWidth="1"/>
    <col min="13829" max="13829" width="14.140625" customWidth="1"/>
    <col min="13830" max="13830" width="13.42578125" customWidth="1"/>
    <col min="13831" max="13831" width="29.5703125" customWidth="1"/>
    <col min="14081" max="14081" width="28.42578125" customWidth="1"/>
    <col min="14082" max="14082" width="16" customWidth="1"/>
    <col min="14083" max="14083" width="13.7109375" customWidth="1"/>
    <col min="14084" max="14084" width="13.42578125" customWidth="1"/>
    <col min="14085" max="14085" width="14.140625" customWidth="1"/>
    <col min="14086" max="14086" width="13.42578125" customWidth="1"/>
    <col min="14087" max="14087" width="29.5703125" customWidth="1"/>
    <col min="14337" max="14337" width="28.42578125" customWidth="1"/>
    <col min="14338" max="14338" width="16" customWidth="1"/>
    <col min="14339" max="14339" width="13.7109375" customWidth="1"/>
    <col min="14340" max="14340" width="13.42578125" customWidth="1"/>
    <col min="14341" max="14341" width="14.140625" customWidth="1"/>
    <col min="14342" max="14342" width="13.42578125" customWidth="1"/>
    <col min="14343" max="14343" width="29.5703125" customWidth="1"/>
    <col min="14593" max="14593" width="28.42578125" customWidth="1"/>
    <col min="14594" max="14594" width="16" customWidth="1"/>
    <col min="14595" max="14595" width="13.7109375" customWidth="1"/>
    <col min="14596" max="14596" width="13.42578125" customWidth="1"/>
    <col min="14597" max="14597" width="14.140625" customWidth="1"/>
    <col min="14598" max="14598" width="13.42578125" customWidth="1"/>
    <col min="14599" max="14599" width="29.5703125" customWidth="1"/>
    <col min="14849" max="14849" width="28.42578125" customWidth="1"/>
    <col min="14850" max="14850" width="16" customWidth="1"/>
    <col min="14851" max="14851" width="13.7109375" customWidth="1"/>
    <col min="14852" max="14852" width="13.42578125" customWidth="1"/>
    <col min="14853" max="14853" width="14.140625" customWidth="1"/>
    <col min="14854" max="14854" width="13.42578125" customWidth="1"/>
    <col min="14855" max="14855" width="29.5703125" customWidth="1"/>
    <col min="15105" max="15105" width="28.42578125" customWidth="1"/>
    <col min="15106" max="15106" width="16" customWidth="1"/>
    <col min="15107" max="15107" width="13.7109375" customWidth="1"/>
    <col min="15108" max="15108" width="13.42578125" customWidth="1"/>
    <col min="15109" max="15109" width="14.140625" customWidth="1"/>
    <col min="15110" max="15110" width="13.42578125" customWidth="1"/>
    <col min="15111" max="15111" width="29.5703125" customWidth="1"/>
    <col min="15361" max="15361" width="28.42578125" customWidth="1"/>
    <col min="15362" max="15362" width="16" customWidth="1"/>
    <col min="15363" max="15363" width="13.7109375" customWidth="1"/>
    <col min="15364" max="15364" width="13.42578125" customWidth="1"/>
    <col min="15365" max="15365" width="14.140625" customWidth="1"/>
    <col min="15366" max="15366" width="13.42578125" customWidth="1"/>
    <col min="15367" max="15367" width="29.5703125" customWidth="1"/>
    <col min="15617" max="15617" width="28.42578125" customWidth="1"/>
    <col min="15618" max="15618" width="16" customWidth="1"/>
    <col min="15619" max="15619" width="13.7109375" customWidth="1"/>
    <col min="15620" max="15620" width="13.42578125" customWidth="1"/>
    <col min="15621" max="15621" width="14.140625" customWidth="1"/>
    <col min="15622" max="15622" width="13.42578125" customWidth="1"/>
    <col min="15623" max="15623" width="29.5703125" customWidth="1"/>
    <col min="15873" max="15873" width="28.42578125" customWidth="1"/>
    <col min="15874" max="15874" width="16" customWidth="1"/>
    <col min="15875" max="15875" width="13.7109375" customWidth="1"/>
    <col min="15876" max="15876" width="13.42578125" customWidth="1"/>
    <col min="15877" max="15877" width="14.140625" customWidth="1"/>
    <col min="15878" max="15878" width="13.42578125" customWidth="1"/>
    <col min="15879" max="15879" width="29.5703125" customWidth="1"/>
    <col min="16129" max="16129" width="28.42578125" customWidth="1"/>
    <col min="16130" max="16130" width="16" customWidth="1"/>
    <col min="16131" max="16131" width="13.7109375" customWidth="1"/>
    <col min="16132" max="16132" width="13.42578125" customWidth="1"/>
    <col min="16133" max="16133" width="14.140625" customWidth="1"/>
    <col min="16134" max="16134" width="13.42578125" customWidth="1"/>
    <col min="16135" max="16135" width="29.5703125" customWidth="1"/>
  </cols>
  <sheetData>
    <row r="1" spans="1:7" ht="15.75">
      <c r="A1" s="1588" t="s">
        <v>1676</v>
      </c>
      <c r="B1" s="1588"/>
      <c r="C1" s="1588"/>
      <c r="D1" s="1588"/>
      <c r="E1" s="1588"/>
      <c r="F1" s="1588"/>
      <c r="G1" s="1588"/>
    </row>
    <row r="2" spans="1:7" ht="15.75">
      <c r="A2" s="1588" t="s">
        <v>1677</v>
      </c>
      <c r="B2" s="1588"/>
      <c r="C2" s="1588"/>
      <c r="D2" s="1588"/>
      <c r="E2" s="1588"/>
      <c r="F2" s="1588"/>
      <c r="G2" s="1588"/>
    </row>
    <row r="3" spans="1:7" ht="12.75" customHeight="1">
      <c r="A3" s="1607"/>
      <c r="B3" s="1607"/>
      <c r="C3" s="1607"/>
      <c r="D3" s="1607"/>
      <c r="E3" s="1607"/>
      <c r="F3" s="1607"/>
      <c r="G3" s="1607"/>
    </row>
    <row r="4" spans="1:7" ht="26.25" customHeight="1">
      <c r="A4" s="1608" t="s">
        <v>1678</v>
      </c>
      <c r="B4" s="1607"/>
      <c r="C4" s="1607"/>
      <c r="D4" s="1607"/>
      <c r="E4" s="1607"/>
      <c r="F4" s="1607"/>
      <c r="G4" s="1607"/>
    </row>
    <row r="5" spans="1:7" ht="12.75" customHeight="1">
      <c r="A5" s="1607"/>
      <c r="B5" s="1607"/>
      <c r="C5" s="1607"/>
      <c r="D5" s="1607"/>
      <c r="E5" s="1607"/>
      <c r="F5" s="1607"/>
      <c r="G5" s="1607"/>
    </row>
    <row r="6" spans="1:7">
      <c r="A6" s="1606" t="s">
        <v>1679</v>
      </c>
      <c r="B6" s="1606"/>
      <c r="C6" s="1606"/>
      <c r="D6" s="1606"/>
      <c r="E6" s="1606"/>
      <c r="F6" s="1606"/>
      <c r="G6" s="1606"/>
    </row>
    <row r="7" spans="1:7" ht="30" customHeight="1">
      <c r="A7" s="1609" t="s">
        <v>1680</v>
      </c>
      <c r="B7" s="1613" t="s">
        <v>1681</v>
      </c>
      <c r="C7" s="1614" t="s">
        <v>1682</v>
      </c>
      <c r="D7" s="1614" t="s">
        <v>1683</v>
      </c>
      <c r="E7" s="1615"/>
      <c r="F7" s="1616"/>
      <c r="G7" s="1617"/>
    </row>
    <row r="8" spans="1:7" ht="30.75" customHeight="1">
      <c r="A8" s="1610"/>
      <c r="B8" s="1613"/>
      <c r="C8" s="1614"/>
      <c r="D8" s="143" t="s">
        <v>1684</v>
      </c>
      <c r="E8" s="143" t="s">
        <v>1685</v>
      </c>
      <c r="F8" s="144" t="s">
        <v>1686</v>
      </c>
      <c r="G8" s="1618"/>
    </row>
    <row r="9" spans="1:7" ht="30" customHeight="1">
      <c r="A9" s="1611"/>
      <c r="B9" s="1613" t="s">
        <v>1687</v>
      </c>
      <c r="C9" s="1614" t="s">
        <v>1688</v>
      </c>
      <c r="D9" s="1614" t="s">
        <v>1689</v>
      </c>
      <c r="E9" s="1615"/>
      <c r="F9" s="1616"/>
      <c r="G9" s="1619"/>
    </row>
    <row r="10" spans="1:7" ht="30.75" customHeight="1">
      <c r="A10" s="1612"/>
      <c r="B10" s="1613"/>
      <c r="C10" s="1614"/>
      <c r="D10" s="143" t="s">
        <v>1690</v>
      </c>
      <c r="E10" s="143" t="s">
        <v>1691</v>
      </c>
      <c r="F10" s="144" t="s">
        <v>1692</v>
      </c>
      <c r="G10" s="1620"/>
    </row>
    <row r="11" spans="1:7" s="31" customFormat="1" ht="36">
      <c r="A11" s="18" t="s">
        <v>2151</v>
      </c>
      <c r="B11" s="34" t="s">
        <v>1693</v>
      </c>
      <c r="C11" s="15">
        <v>573801775.89999998</v>
      </c>
      <c r="D11" s="15">
        <v>479095552.39999998</v>
      </c>
      <c r="E11" s="15">
        <v>68341446</v>
      </c>
      <c r="F11" s="15">
        <v>26364777.5</v>
      </c>
      <c r="G11" s="28" t="s">
        <v>1694</v>
      </c>
    </row>
    <row r="12" spans="1:7" s="31" customFormat="1" ht="24">
      <c r="A12" s="18" t="s">
        <v>1695</v>
      </c>
      <c r="B12" s="34" t="s">
        <v>1696</v>
      </c>
      <c r="C12" s="15">
        <v>566544338.89999998</v>
      </c>
      <c r="D12" s="15">
        <v>477806287.39999998</v>
      </c>
      <c r="E12" s="15">
        <v>64159615.399999999</v>
      </c>
      <c r="F12" s="15">
        <v>24578436.100000001</v>
      </c>
      <c r="G12" s="28" t="s">
        <v>1697</v>
      </c>
    </row>
    <row r="13" spans="1:7" s="40" customFormat="1" ht="24">
      <c r="A13" s="35" t="s">
        <v>1698</v>
      </c>
      <c r="B13" s="36" t="s">
        <v>1699</v>
      </c>
      <c r="C13" s="37">
        <v>529346166.30000001</v>
      </c>
      <c r="D13" s="37">
        <v>441927977.80000001</v>
      </c>
      <c r="E13" s="38">
        <v>63620523.799999997</v>
      </c>
      <c r="F13" s="38">
        <v>23797664.699999999</v>
      </c>
      <c r="G13" s="39" t="s">
        <v>1700</v>
      </c>
    </row>
    <row r="14" spans="1:7">
      <c r="A14" s="21" t="s">
        <v>1701</v>
      </c>
      <c r="B14" s="41" t="s">
        <v>1702</v>
      </c>
      <c r="C14" s="20">
        <v>319193811.60000002</v>
      </c>
      <c r="D14" s="20">
        <v>292173216.69999999</v>
      </c>
      <c r="E14" s="20">
        <v>20058912.300000001</v>
      </c>
      <c r="F14" s="20">
        <v>6961682.5999999996</v>
      </c>
      <c r="G14" s="29" t="s">
        <v>1703</v>
      </c>
    </row>
    <row r="15" spans="1:7" ht="24">
      <c r="A15" s="21" t="s">
        <v>1704</v>
      </c>
      <c r="B15" s="41" t="s">
        <v>1705</v>
      </c>
      <c r="C15" s="20">
        <v>86316687.700000003</v>
      </c>
      <c r="D15" s="20">
        <v>65698342.100000001</v>
      </c>
      <c r="E15" s="20">
        <v>12532960.199999999</v>
      </c>
      <c r="F15" s="20">
        <v>8085385.4000000004</v>
      </c>
      <c r="G15" s="29" t="s">
        <v>1706</v>
      </c>
    </row>
    <row r="16" spans="1:7" ht="36">
      <c r="A16" s="21" t="s">
        <v>1707</v>
      </c>
      <c r="B16" s="41" t="s">
        <v>1708</v>
      </c>
      <c r="C16" s="20">
        <v>33029921.600000001</v>
      </c>
      <c r="D16" s="20">
        <v>25599528.199999999</v>
      </c>
      <c r="E16" s="20">
        <v>4266011.9000000004</v>
      </c>
      <c r="F16" s="20">
        <v>3164381.5</v>
      </c>
      <c r="G16" s="29" t="s">
        <v>1709</v>
      </c>
    </row>
    <row r="17" spans="1:7" ht="24">
      <c r="A17" s="21" t="s">
        <v>1710</v>
      </c>
      <c r="B17" s="41" t="s">
        <v>1711</v>
      </c>
      <c r="C17" s="20">
        <v>13113731</v>
      </c>
      <c r="D17" s="20">
        <v>3445982.2</v>
      </c>
      <c r="E17" s="20">
        <v>8453827.5999999996</v>
      </c>
      <c r="F17" s="20">
        <v>1213921.2</v>
      </c>
      <c r="G17" s="29" t="s">
        <v>1712</v>
      </c>
    </row>
    <row r="18" spans="1:7" ht="24">
      <c r="A18" s="21" t="s">
        <v>1713</v>
      </c>
      <c r="B18" s="41" t="s">
        <v>1714</v>
      </c>
      <c r="C18" s="20">
        <v>77692014.400000006</v>
      </c>
      <c r="D18" s="20">
        <v>55010908.600000001</v>
      </c>
      <c r="E18" s="20">
        <v>18308811.800000001</v>
      </c>
      <c r="F18" s="20">
        <v>4372294</v>
      </c>
      <c r="G18" s="29" t="s">
        <v>1715</v>
      </c>
    </row>
    <row r="19" spans="1:7" s="40" customFormat="1" ht="36">
      <c r="A19" s="35" t="s">
        <v>1716</v>
      </c>
      <c r="B19" s="36" t="s">
        <v>1717</v>
      </c>
      <c r="C19" s="37">
        <v>33917743.299999997</v>
      </c>
      <c r="D19" s="37">
        <v>32996038.600000001</v>
      </c>
      <c r="E19" s="37">
        <v>492434.5</v>
      </c>
      <c r="F19" s="37">
        <v>429270.2</v>
      </c>
      <c r="G19" s="39" t="s">
        <v>1718</v>
      </c>
    </row>
    <row r="20" spans="1:7" ht="36">
      <c r="A20" s="21" t="s">
        <v>1719</v>
      </c>
      <c r="B20" s="41" t="s">
        <v>1720</v>
      </c>
      <c r="C20" s="20">
        <v>631490.69999999995</v>
      </c>
      <c r="D20" s="20">
        <v>630141.69999999995</v>
      </c>
      <c r="E20" s="20">
        <v>418</v>
      </c>
      <c r="F20" s="20">
        <v>931</v>
      </c>
      <c r="G20" s="29" t="s">
        <v>1721</v>
      </c>
    </row>
    <row r="21" spans="1:7" ht="72">
      <c r="A21" s="21" t="s">
        <v>1722</v>
      </c>
      <c r="B21" s="41" t="s">
        <v>1723</v>
      </c>
      <c r="C21" s="20">
        <v>12606575.300000001</v>
      </c>
      <c r="D21" s="20">
        <v>12508977.1</v>
      </c>
      <c r="E21" s="20">
        <v>79099.199999999997</v>
      </c>
      <c r="F21" s="20">
        <v>18499</v>
      </c>
      <c r="G21" s="29" t="s">
        <v>1724</v>
      </c>
    </row>
    <row r="22" spans="1:7" ht="36">
      <c r="A22" s="21" t="s">
        <v>1725</v>
      </c>
      <c r="B22" s="41" t="s">
        <v>1726</v>
      </c>
      <c r="C22" s="20">
        <v>7617798.4000000004</v>
      </c>
      <c r="D22" s="20">
        <v>7494426.9000000004</v>
      </c>
      <c r="E22" s="20">
        <v>83320.5</v>
      </c>
      <c r="F22" s="20">
        <v>40051</v>
      </c>
      <c r="G22" s="29" t="s">
        <v>1727</v>
      </c>
    </row>
    <row r="23" spans="1:7" ht="24">
      <c r="A23" s="21" t="s">
        <v>1728</v>
      </c>
      <c r="B23" s="41" t="s">
        <v>1729</v>
      </c>
      <c r="C23" s="20">
        <v>13061878.9</v>
      </c>
      <c r="D23" s="20">
        <v>12362492.9</v>
      </c>
      <c r="E23" s="20">
        <v>329596.79999999999</v>
      </c>
      <c r="F23" s="20">
        <v>369789.2</v>
      </c>
      <c r="G23" s="29" t="s">
        <v>1730</v>
      </c>
    </row>
    <row r="24" spans="1:7" s="40" customFormat="1" ht="36">
      <c r="A24" s="35" t="s">
        <v>1731</v>
      </c>
      <c r="B24" s="36" t="s">
        <v>1732</v>
      </c>
      <c r="C24" s="37">
        <v>3280429.3</v>
      </c>
      <c r="D24" s="37">
        <v>2882271</v>
      </c>
      <c r="E24" s="37">
        <v>46657.1</v>
      </c>
      <c r="F24" s="37">
        <v>351501.2</v>
      </c>
      <c r="G24" s="39" t="s">
        <v>1733</v>
      </c>
    </row>
    <row r="25" spans="1:7" ht="48">
      <c r="A25" s="21" t="s">
        <v>1734</v>
      </c>
      <c r="B25" s="41" t="s">
        <v>1735</v>
      </c>
      <c r="C25" s="20">
        <v>910880.3</v>
      </c>
      <c r="D25" s="20">
        <v>706712.3</v>
      </c>
      <c r="E25" s="20">
        <v>6404</v>
      </c>
      <c r="F25" s="20">
        <v>197764</v>
      </c>
      <c r="G25" s="29" t="s">
        <v>1736</v>
      </c>
    </row>
    <row r="26" spans="1:7" ht="24">
      <c r="A26" s="21" t="s">
        <v>1737</v>
      </c>
      <c r="B26" s="41" t="s">
        <v>1738</v>
      </c>
      <c r="C26" s="20">
        <v>294197.40000000002</v>
      </c>
      <c r="D26" s="20">
        <v>272210</v>
      </c>
      <c r="E26" s="20">
        <v>21987.4</v>
      </c>
      <c r="F26" s="24" t="s">
        <v>1342</v>
      </c>
      <c r="G26" s="29" t="s">
        <v>1739</v>
      </c>
    </row>
    <row r="27" spans="1:7" ht="48">
      <c r="A27" s="21" t="s">
        <v>1740</v>
      </c>
      <c r="B27" s="41" t="s">
        <v>1741</v>
      </c>
      <c r="C27" s="20">
        <v>2075351.6</v>
      </c>
      <c r="D27" s="20">
        <v>1903348.7</v>
      </c>
      <c r="E27" s="20">
        <v>18265.7</v>
      </c>
      <c r="F27" s="20">
        <v>153737.20000000001</v>
      </c>
      <c r="G27" s="29" t="s">
        <v>1742</v>
      </c>
    </row>
    <row r="28" spans="1:7" s="31" customFormat="1" ht="24">
      <c r="A28" s="18" t="s">
        <v>1743</v>
      </c>
      <c r="B28" s="34" t="s">
        <v>1744</v>
      </c>
      <c r="C28" s="15">
        <v>7257437</v>
      </c>
      <c r="D28" s="15">
        <v>1289265</v>
      </c>
      <c r="E28" s="15">
        <v>4181830.6</v>
      </c>
      <c r="F28" s="15">
        <v>1786341.4</v>
      </c>
      <c r="G28" s="28" t="s">
        <v>1745</v>
      </c>
    </row>
    <row r="29" spans="1:7">
      <c r="A29" s="21" t="s">
        <v>1746</v>
      </c>
      <c r="B29" s="41" t="s">
        <v>1176</v>
      </c>
      <c r="C29" s="20">
        <v>179015</v>
      </c>
      <c r="D29" s="24" t="s">
        <v>1342</v>
      </c>
      <c r="E29" s="24" t="s">
        <v>1342</v>
      </c>
      <c r="F29" s="20">
        <v>179015</v>
      </c>
      <c r="G29" s="29" t="s">
        <v>1747</v>
      </c>
    </row>
    <row r="30" spans="1:7">
      <c r="A30" s="21" t="s">
        <v>1748</v>
      </c>
      <c r="B30" s="41" t="s">
        <v>1177</v>
      </c>
      <c r="C30" s="20">
        <v>211524.4</v>
      </c>
      <c r="D30" s="24" t="s">
        <v>1342</v>
      </c>
      <c r="E30" s="20">
        <v>6260</v>
      </c>
      <c r="F30" s="20">
        <v>205264.4</v>
      </c>
      <c r="G30" s="29" t="s">
        <v>1749</v>
      </c>
    </row>
    <row r="31" spans="1:7">
      <c r="A31" s="21" t="s">
        <v>1750</v>
      </c>
      <c r="B31" s="41" t="s">
        <v>1751</v>
      </c>
      <c r="C31" s="20">
        <v>548</v>
      </c>
      <c r="D31" s="24" t="s">
        <v>1342</v>
      </c>
      <c r="E31" s="24" t="s">
        <v>1342</v>
      </c>
      <c r="F31" s="20">
        <v>548</v>
      </c>
      <c r="G31" s="29" t="s">
        <v>1752</v>
      </c>
    </row>
    <row r="32" spans="1:7">
      <c r="A32" s="21" t="s">
        <v>1753</v>
      </c>
      <c r="B32" s="41" t="s">
        <v>1754</v>
      </c>
      <c r="C32" s="20">
        <v>6558</v>
      </c>
      <c r="D32" s="24" t="s">
        <v>1342</v>
      </c>
      <c r="E32" s="24" t="s">
        <v>1342</v>
      </c>
      <c r="F32" s="20">
        <v>6558</v>
      </c>
      <c r="G32" s="29" t="s">
        <v>1755</v>
      </c>
    </row>
    <row r="33" spans="1:7" ht="48">
      <c r="A33" s="21" t="s">
        <v>1756</v>
      </c>
      <c r="B33" s="41" t="s">
        <v>1757</v>
      </c>
      <c r="C33" s="20">
        <v>205</v>
      </c>
      <c r="D33" s="24" t="s">
        <v>1342</v>
      </c>
      <c r="E33" s="24" t="s">
        <v>1342</v>
      </c>
      <c r="F33" s="20">
        <v>205</v>
      </c>
      <c r="G33" s="29" t="s">
        <v>1758</v>
      </c>
    </row>
    <row r="34" spans="1:7" ht="60">
      <c r="A34" s="21" t="s">
        <v>1759</v>
      </c>
      <c r="B34" s="41" t="s">
        <v>1760</v>
      </c>
      <c r="C34" s="20">
        <v>350</v>
      </c>
      <c r="D34" s="24" t="s">
        <v>1342</v>
      </c>
      <c r="E34" s="20">
        <v>350</v>
      </c>
      <c r="F34" s="24" t="s">
        <v>1342</v>
      </c>
      <c r="G34" s="29" t="s">
        <v>1761</v>
      </c>
    </row>
    <row r="35" spans="1:7" ht="48">
      <c r="A35" s="21" t="s">
        <v>1762</v>
      </c>
      <c r="B35" s="41" t="s">
        <v>1763</v>
      </c>
      <c r="C35" s="20">
        <v>619849</v>
      </c>
      <c r="D35" s="24" t="s">
        <v>1342</v>
      </c>
      <c r="E35" s="20">
        <v>23272.1</v>
      </c>
      <c r="F35" s="20">
        <v>596576.9</v>
      </c>
      <c r="G35" s="29" t="s">
        <v>1764</v>
      </c>
    </row>
    <row r="36" spans="1:7" ht="36">
      <c r="A36" s="21" t="s">
        <v>1765</v>
      </c>
      <c r="B36" s="41" t="s">
        <v>1766</v>
      </c>
      <c r="C36" s="20">
        <v>4189379.2</v>
      </c>
      <c r="D36" s="20">
        <v>1145097</v>
      </c>
      <c r="E36" s="20">
        <v>2861436.2</v>
      </c>
      <c r="F36" s="20">
        <v>182846</v>
      </c>
      <c r="G36" s="29" t="s">
        <v>1767</v>
      </c>
    </row>
    <row r="37" spans="1:7" ht="24">
      <c r="A37" s="21" t="s">
        <v>1768</v>
      </c>
      <c r="B37" s="41" t="s">
        <v>1769</v>
      </c>
      <c r="C37" s="20">
        <v>34632</v>
      </c>
      <c r="D37" s="24" t="s">
        <v>1342</v>
      </c>
      <c r="E37" s="20">
        <v>19526</v>
      </c>
      <c r="F37" s="20">
        <v>15106</v>
      </c>
      <c r="G37" s="29" t="s">
        <v>1770</v>
      </c>
    </row>
    <row r="38" spans="1:7" ht="36">
      <c r="A38" s="21" t="s">
        <v>1771</v>
      </c>
      <c r="B38" s="41" t="s">
        <v>1772</v>
      </c>
      <c r="C38" s="20">
        <v>55111</v>
      </c>
      <c r="D38" s="24" t="s">
        <v>1342</v>
      </c>
      <c r="E38" s="20">
        <v>50029</v>
      </c>
      <c r="F38" s="20">
        <v>5082</v>
      </c>
      <c r="G38" s="29" t="s">
        <v>1773</v>
      </c>
    </row>
    <row r="39" spans="1:7">
      <c r="A39" s="21" t="s">
        <v>2152</v>
      </c>
      <c r="B39" s="41" t="s">
        <v>2153</v>
      </c>
      <c r="C39" s="20">
        <v>425.8</v>
      </c>
      <c r="D39" s="24" t="s">
        <v>1342</v>
      </c>
      <c r="E39" s="24" t="s">
        <v>1342</v>
      </c>
      <c r="F39" s="20">
        <v>425.8</v>
      </c>
      <c r="G39" s="29" t="s">
        <v>2154</v>
      </c>
    </row>
    <row r="40" spans="1:7" ht="24">
      <c r="A40" s="21" t="s">
        <v>1774</v>
      </c>
      <c r="B40" s="41" t="s">
        <v>1775</v>
      </c>
      <c r="C40" s="20">
        <v>95166.9</v>
      </c>
      <c r="D40" s="20">
        <v>508</v>
      </c>
      <c r="E40" s="20">
        <v>4189.8999999999996</v>
      </c>
      <c r="F40" s="20">
        <v>90469</v>
      </c>
      <c r="G40" s="29" t="s">
        <v>1776</v>
      </c>
    </row>
    <row r="41" spans="1:7" ht="36">
      <c r="A41" s="21" t="s">
        <v>1777</v>
      </c>
      <c r="B41" s="41" t="s">
        <v>1778</v>
      </c>
      <c r="C41" s="20">
        <v>11080</v>
      </c>
      <c r="D41" s="24" t="s">
        <v>1342</v>
      </c>
      <c r="E41" s="24" t="s">
        <v>1342</v>
      </c>
      <c r="F41" s="20">
        <v>11080</v>
      </c>
      <c r="G41" s="29" t="s">
        <v>1779</v>
      </c>
    </row>
    <row r="42" spans="1:7" ht="36">
      <c r="A42" s="21" t="s">
        <v>2155</v>
      </c>
      <c r="B42" s="41" t="s">
        <v>2156</v>
      </c>
      <c r="C42" s="20">
        <v>2218.8000000000002</v>
      </c>
      <c r="D42" s="24" t="s">
        <v>1342</v>
      </c>
      <c r="E42" s="24" t="s">
        <v>1342</v>
      </c>
      <c r="F42" s="20">
        <v>2218.8000000000002</v>
      </c>
      <c r="G42" s="29" t="s">
        <v>2157</v>
      </c>
    </row>
    <row r="43" spans="1:7">
      <c r="A43" s="21" t="s">
        <v>1780</v>
      </c>
      <c r="B43" s="41" t="s">
        <v>1781</v>
      </c>
      <c r="C43" s="20">
        <v>251462.2</v>
      </c>
      <c r="D43" s="24" t="s">
        <v>1342</v>
      </c>
      <c r="E43" s="20">
        <v>38386.300000000003</v>
      </c>
      <c r="F43" s="20">
        <v>213075.9</v>
      </c>
      <c r="G43" s="29" t="s">
        <v>1782</v>
      </c>
    </row>
    <row r="44" spans="1:7" ht="60">
      <c r="A44" s="21" t="s">
        <v>1783</v>
      </c>
      <c r="B44" s="41" t="s">
        <v>1784</v>
      </c>
      <c r="C44" s="20">
        <v>36</v>
      </c>
      <c r="D44" s="24" t="s">
        <v>1342</v>
      </c>
      <c r="E44" s="24" t="s">
        <v>1342</v>
      </c>
      <c r="F44" s="20">
        <v>36</v>
      </c>
      <c r="G44" s="29" t="s">
        <v>1785</v>
      </c>
    </row>
    <row r="45" spans="1:7" ht="36">
      <c r="A45" s="21" t="s">
        <v>2158</v>
      </c>
      <c r="B45" s="41" t="s">
        <v>2159</v>
      </c>
      <c r="C45" s="20">
        <v>2087</v>
      </c>
      <c r="D45" s="24" t="s">
        <v>1342</v>
      </c>
      <c r="E45" s="24" t="s">
        <v>1342</v>
      </c>
      <c r="F45" s="20">
        <v>2087</v>
      </c>
      <c r="G45" s="29" t="s">
        <v>2160</v>
      </c>
    </row>
    <row r="46" spans="1:7" ht="24">
      <c r="A46" s="21" t="s">
        <v>1786</v>
      </c>
      <c r="B46" s="41" t="s">
        <v>1787</v>
      </c>
      <c r="C46" s="20">
        <v>191208</v>
      </c>
      <c r="D46" s="20">
        <v>117460</v>
      </c>
      <c r="E46" s="20">
        <v>59970</v>
      </c>
      <c r="F46" s="20">
        <v>13778</v>
      </c>
      <c r="G46" s="29" t="s">
        <v>1788</v>
      </c>
    </row>
    <row r="47" spans="1:7" ht="36">
      <c r="A47" s="21" t="s">
        <v>1789</v>
      </c>
      <c r="B47" s="41" t="s">
        <v>1790</v>
      </c>
      <c r="C47" s="20">
        <v>45502.3</v>
      </c>
      <c r="D47" s="24" t="s">
        <v>1342</v>
      </c>
      <c r="E47" s="20">
        <v>38949</v>
      </c>
      <c r="F47" s="20">
        <v>6553.3</v>
      </c>
      <c r="G47" s="29" t="s">
        <v>1791</v>
      </c>
    </row>
    <row r="48" spans="1:7">
      <c r="A48" s="27" t="s">
        <v>1792</v>
      </c>
      <c r="B48" s="42" t="s">
        <v>1793</v>
      </c>
      <c r="C48" s="26">
        <v>1361078.4</v>
      </c>
      <c r="D48" s="26">
        <v>26200</v>
      </c>
      <c r="E48" s="26">
        <v>1079462.1000000001</v>
      </c>
      <c r="F48" s="26">
        <v>255416.3</v>
      </c>
      <c r="G48" s="27" t="s">
        <v>1794</v>
      </c>
    </row>
  </sheetData>
  <mergeCells count="14">
    <mergeCell ref="A7:A10"/>
    <mergeCell ref="B7:B8"/>
    <mergeCell ref="C7:C8"/>
    <mergeCell ref="D7:F7"/>
    <mergeCell ref="G7:G10"/>
    <mergeCell ref="B9:B10"/>
    <mergeCell ref="C9:C10"/>
    <mergeCell ref="D9:F9"/>
    <mergeCell ref="A6:G6"/>
    <mergeCell ref="A1:G1"/>
    <mergeCell ref="A2:G2"/>
    <mergeCell ref="A3:G3"/>
    <mergeCell ref="A4:G4"/>
    <mergeCell ref="A5:G5"/>
  </mergeCells>
  <printOptions horizontalCentered="1"/>
  <pageMargins left="0.78740157480314965" right="0.65" top="0.78740157480314965" bottom="0.78740157480314965" header="0.39370078740157483" footer="0.51181102362204722"/>
  <pageSetup paperSize="9" firstPageNumber="117" orientation="landscape" useFirstPageNumber="1" r:id="rId1"/>
  <headerFooter alignWithMargins="0">
    <oddFooter>&amp;R&amp;P</oddFooter>
  </headerFooter>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4"/>
  <sheetViews>
    <sheetView topLeftCell="G1" zoomScale="60" zoomScaleNormal="60" workbookViewId="0">
      <selection activeCell="M14" sqref="M14"/>
    </sheetView>
  </sheetViews>
  <sheetFormatPr defaultColWidth="22.7109375" defaultRowHeight="33" customHeight="1"/>
  <cols>
    <col min="2" max="2" width="0" hidden="1" customWidth="1"/>
    <col min="6" max="6" width="19" customWidth="1"/>
  </cols>
  <sheetData>
    <row r="1" spans="1:29" ht="33" customHeight="1">
      <c r="A1" s="1626" t="s">
        <v>4530</v>
      </c>
      <c r="B1" s="1626"/>
      <c r="C1" s="1626"/>
      <c r="D1" s="1626"/>
      <c r="E1" s="1626"/>
      <c r="F1" s="1280"/>
      <c r="G1" s="1235"/>
      <c r="H1" s="1235"/>
      <c r="I1" s="1235"/>
      <c r="J1" s="1235"/>
      <c r="K1" s="1235"/>
      <c r="L1" s="1235"/>
      <c r="M1" s="1235"/>
      <c r="N1" s="1235"/>
      <c r="O1" s="1235"/>
      <c r="P1" s="1235"/>
      <c r="Q1" s="1235"/>
      <c r="R1" s="1235"/>
      <c r="S1" s="1235"/>
      <c r="T1" s="1235"/>
      <c r="U1" s="1235"/>
      <c r="V1" s="1235"/>
      <c r="W1" s="1235"/>
      <c r="X1" s="1235"/>
      <c r="Y1" s="1235"/>
      <c r="Z1" s="1235"/>
      <c r="AA1" s="1235"/>
      <c r="AB1" s="1235"/>
      <c r="AC1" s="1235"/>
    </row>
    <row r="2" spans="1:29" ht="33" customHeight="1">
      <c r="A2" s="1235"/>
      <c r="B2" s="1622" t="s">
        <v>4531</v>
      </c>
      <c r="C2" s="1624"/>
      <c r="D2" s="1625"/>
      <c r="E2" s="1625"/>
      <c r="F2" s="1279"/>
      <c r="G2" s="1271"/>
      <c r="H2" s="1627" t="s">
        <v>4443</v>
      </c>
      <c r="I2" s="1627"/>
      <c r="J2" s="1627"/>
      <c r="K2" s="1627"/>
      <c r="L2" s="1627"/>
      <c r="M2" s="1235"/>
      <c r="N2" s="1621" t="s">
        <v>1281</v>
      </c>
      <c r="O2" s="1621"/>
      <c r="P2" s="1621"/>
      <c r="Q2" s="1621" t="s">
        <v>4444</v>
      </c>
      <c r="R2" s="1621"/>
      <c r="S2" s="1621"/>
      <c r="T2" s="1621" t="s">
        <v>4445</v>
      </c>
      <c r="U2" s="1621"/>
      <c r="V2" s="1621"/>
      <c r="W2" s="1621" t="s">
        <v>4446</v>
      </c>
      <c r="X2" s="1621"/>
      <c r="Y2" s="1621"/>
      <c r="Z2" s="1621" t="s">
        <v>87</v>
      </c>
      <c r="AA2" s="1621"/>
      <c r="AB2" s="1621"/>
      <c r="AC2" s="1235"/>
    </row>
    <row r="3" spans="1:29" ht="33" customHeight="1">
      <c r="A3" s="1235"/>
      <c r="B3" s="1623"/>
      <c r="C3" s="1236" t="s">
        <v>4532</v>
      </c>
      <c r="D3" s="1236" t="s">
        <v>4533</v>
      </c>
      <c r="E3" s="1260" t="s">
        <v>4534</v>
      </c>
      <c r="F3" s="1279"/>
      <c r="G3" s="1271"/>
      <c r="H3" s="1265" t="s">
        <v>4447</v>
      </c>
      <c r="I3" s="1251" t="s">
        <v>4444</v>
      </c>
      <c r="J3" s="1251" t="s">
        <v>4445</v>
      </c>
      <c r="K3" s="1251" t="s">
        <v>4446</v>
      </c>
      <c r="L3" s="1250" t="s">
        <v>87</v>
      </c>
      <c r="M3" s="1246"/>
      <c r="N3" s="1250" t="s">
        <v>4448</v>
      </c>
      <c r="O3" s="1250" t="s">
        <v>4449</v>
      </c>
      <c r="P3" s="1250" t="s">
        <v>4450</v>
      </c>
      <c r="Q3" s="1250" t="s">
        <v>4448</v>
      </c>
      <c r="R3" s="1250" t="s">
        <v>4449</v>
      </c>
      <c r="S3" s="1250" t="s">
        <v>4450</v>
      </c>
      <c r="T3" s="1250" t="s">
        <v>4448</v>
      </c>
      <c r="U3" s="1250" t="s">
        <v>4449</v>
      </c>
      <c r="V3" s="1250" t="s">
        <v>4450</v>
      </c>
      <c r="W3" s="1250" t="s">
        <v>4448</v>
      </c>
      <c r="X3" s="1250" t="s">
        <v>4449</v>
      </c>
      <c r="Y3" s="1250" t="s">
        <v>4450</v>
      </c>
      <c r="Z3" s="1250" t="s">
        <v>4448</v>
      </c>
      <c r="AA3" s="1250" t="s">
        <v>4449</v>
      </c>
      <c r="AB3" s="1250" t="s">
        <v>4450</v>
      </c>
      <c r="AC3" s="1235"/>
    </row>
    <row r="4" spans="1:29" ht="33" customHeight="1">
      <c r="A4" s="1261" t="s">
        <v>4451</v>
      </c>
      <c r="B4" s="1262"/>
      <c r="C4" s="1262">
        <v>570699987</v>
      </c>
      <c r="D4" s="1262">
        <v>77184297</v>
      </c>
      <c r="E4" s="1273">
        <v>35859145</v>
      </c>
      <c r="F4" s="1276"/>
      <c r="G4" s="1272"/>
      <c r="H4" s="1266">
        <v>29320033</v>
      </c>
      <c r="I4" s="1258">
        <v>13992714</v>
      </c>
      <c r="J4" s="1258">
        <v>4764469</v>
      </c>
      <c r="K4" s="1258">
        <v>8454240</v>
      </c>
      <c r="L4" s="1258">
        <v>16619434</v>
      </c>
      <c r="M4" s="1259"/>
      <c r="N4" s="1258">
        <v>93951750</v>
      </c>
      <c r="O4" s="1258">
        <v>5889350</v>
      </c>
      <c r="P4" s="1258">
        <v>2124286</v>
      </c>
      <c r="Q4" s="1258">
        <v>14306506</v>
      </c>
      <c r="R4" s="1258">
        <v>3106794</v>
      </c>
      <c r="S4" s="1258">
        <v>2557781</v>
      </c>
      <c r="T4" s="1258">
        <v>5293868</v>
      </c>
      <c r="U4" s="1258">
        <v>1009645</v>
      </c>
      <c r="V4" s="1258">
        <v>714768</v>
      </c>
      <c r="W4" s="1258">
        <v>858147</v>
      </c>
      <c r="X4" s="1258">
        <v>1959008</v>
      </c>
      <c r="Y4" s="1258">
        <v>276383</v>
      </c>
      <c r="Z4" s="1258">
        <v>13802196</v>
      </c>
      <c r="AA4" s="1258">
        <v>3748515</v>
      </c>
      <c r="AB4" s="1258">
        <v>1214486</v>
      </c>
      <c r="AC4" s="1253"/>
    </row>
    <row r="5" spans="1:29" ht="33" customHeight="1">
      <c r="A5" s="1261" t="s">
        <v>4452</v>
      </c>
      <c r="B5" s="1254"/>
      <c r="C5" s="1254">
        <v>530056226</v>
      </c>
      <c r="D5" s="1254">
        <v>76818666</v>
      </c>
      <c r="E5" s="1274">
        <v>35511010</v>
      </c>
      <c r="F5" s="1277"/>
      <c r="G5" s="1272"/>
      <c r="H5" s="1267">
        <v>29314631</v>
      </c>
      <c r="I5" s="1254">
        <v>13992626</v>
      </c>
      <c r="J5" s="1254">
        <v>4764469</v>
      </c>
      <c r="K5" s="1254">
        <v>8454240</v>
      </c>
      <c r="L5" s="1254">
        <v>16617808</v>
      </c>
      <c r="M5" s="1255"/>
      <c r="N5" s="1254">
        <v>93874967</v>
      </c>
      <c r="O5" s="1254">
        <v>5888220</v>
      </c>
      <c r="P5" s="1254">
        <v>2124286</v>
      </c>
      <c r="Q5" s="1254">
        <v>14306261</v>
      </c>
      <c r="R5" s="1254">
        <v>3106794</v>
      </c>
      <c r="S5" s="1254">
        <v>2557781</v>
      </c>
      <c r="T5" s="1254">
        <v>5293868</v>
      </c>
      <c r="U5" s="1254">
        <v>1009645</v>
      </c>
      <c r="V5" s="1254">
        <v>714768</v>
      </c>
      <c r="W5" s="1254">
        <v>858147</v>
      </c>
      <c r="X5" s="1254">
        <v>1959008</v>
      </c>
      <c r="Y5" s="1254">
        <v>276383</v>
      </c>
      <c r="Z5" s="1254">
        <v>13802196</v>
      </c>
      <c r="AA5" s="1254">
        <v>3748204</v>
      </c>
      <c r="AB5" s="1254">
        <v>1214486</v>
      </c>
      <c r="AC5" s="1253" t="s">
        <v>4452</v>
      </c>
    </row>
    <row r="6" spans="1:29" ht="33" customHeight="1">
      <c r="A6" s="1263" t="s">
        <v>4453</v>
      </c>
      <c r="B6" s="1249"/>
      <c r="C6" s="1249">
        <v>350449536</v>
      </c>
      <c r="D6" s="1264">
        <v>27364961</v>
      </c>
      <c r="E6" s="1275">
        <v>9840111</v>
      </c>
      <c r="F6" s="1278"/>
      <c r="G6" s="1271"/>
      <c r="H6" s="1268">
        <v>26219538</v>
      </c>
      <c r="I6" s="1249">
        <v>76323</v>
      </c>
      <c r="J6" s="1249">
        <v>228224</v>
      </c>
      <c r="K6" s="1249">
        <v>12793</v>
      </c>
      <c r="L6" s="1249">
        <v>35188</v>
      </c>
      <c r="M6" s="1247"/>
      <c r="N6" s="1249">
        <v>84133673</v>
      </c>
      <c r="O6" s="1249">
        <v>5161625</v>
      </c>
      <c r="P6" s="1249">
        <v>1807214</v>
      </c>
      <c r="Q6" s="1249">
        <v>651699</v>
      </c>
      <c r="R6" s="1249">
        <v>234797</v>
      </c>
      <c r="S6" s="1249">
        <v>76193</v>
      </c>
      <c r="T6" s="1249" t="s">
        <v>1342</v>
      </c>
      <c r="U6" s="1249">
        <v>67563</v>
      </c>
      <c r="V6" s="1249">
        <v>14699</v>
      </c>
      <c r="W6" s="1249">
        <v>46038</v>
      </c>
      <c r="X6" s="1249">
        <v>1464</v>
      </c>
      <c r="Y6" s="1249">
        <v>572</v>
      </c>
      <c r="Z6" s="1249">
        <v>135873</v>
      </c>
      <c r="AA6" s="1249">
        <v>1141</v>
      </c>
      <c r="AB6" s="1249">
        <v>36721</v>
      </c>
      <c r="AC6" s="1245" t="s">
        <v>4453</v>
      </c>
    </row>
    <row r="7" spans="1:29" ht="33" customHeight="1">
      <c r="A7" s="1263" t="s">
        <v>4454</v>
      </c>
      <c r="B7" s="1249"/>
      <c r="C7" s="1249">
        <v>81680002</v>
      </c>
      <c r="D7" s="1264">
        <v>15851619</v>
      </c>
      <c r="E7" s="1275">
        <v>11863481</v>
      </c>
      <c r="F7" s="1278"/>
      <c r="G7" s="1271"/>
      <c r="H7" s="1268">
        <v>1215168</v>
      </c>
      <c r="I7" s="1249">
        <v>12987709</v>
      </c>
      <c r="J7" s="1249">
        <v>236476</v>
      </c>
      <c r="K7" s="1249">
        <v>3297</v>
      </c>
      <c r="L7" s="1249">
        <v>43341</v>
      </c>
      <c r="M7" s="1247"/>
      <c r="N7" s="1249">
        <v>4914624</v>
      </c>
      <c r="O7" s="1249">
        <v>257935</v>
      </c>
      <c r="P7" s="1249">
        <v>44743</v>
      </c>
      <c r="Q7" s="1249">
        <v>12966710</v>
      </c>
      <c r="R7" s="1249">
        <v>2710675</v>
      </c>
      <c r="S7" s="1249">
        <v>2223253</v>
      </c>
      <c r="T7" s="1249">
        <v>685736</v>
      </c>
      <c r="U7" s="1249">
        <v>43978</v>
      </c>
      <c r="V7" s="1249">
        <v>112225</v>
      </c>
      <c r="W7" s="1249">
        <v>3738</v>
      </c>
      <c r="X7" s="1249">
        <v>24974</v>
      </c>
      <c r="Y7" s="1249">
        <v>215</v>
      </c>
      <c r="Z7" s="1249">
        <v>470705</v>
      </c>
      <c r="AA7" s="1249">
        <v>6946</v>
      </c>
      <c r="AB7" s="1249">
        <v>5485</v>
      </c>
      <c r="AC7" s="1245" t="s">
        <v>4454</v>
      </c>
    </row>
    <row r="8" spans="1:29" ht="33" customHeight="1">
      <c r="A8" s="1263" t="s">
        <v>4455</v>
      </c>
      <c r="B8" s="1249"/>
      <c r="C8" s="1249">
        <v>29525616</v>
      </c>
      <c r="D8" s="1264">
        <v>4810270</v>
      </c>
      <c r="E8" s="1275">
        <v>3545408</v>
      </c>
      <c r="F8" s="1278"/>
      <c r="G8" s="1271"/>
      <c r="H8" s="1268">
        <v>429695</v>
      </c>
      <c r="I8" s="1249">
        <v>534046</v>
      </c>
      <c r="J8" s="1249">
        <v>3366727</v>
      </c>
      <c r="K8" s="1249">
        <v>182344</v>
      </c>
      <c r="L8" s="1249">
        <v>29841</v>
      </c>
      <c r="M8" s="1247"/>
      <c r="N8" s="1249">
        <v>2747679</v>
      </c>
      <c r="O8" s="1249">
        <v>151941</v>
      </c>
      <c r="P8" s="1249">
        <v>80725</v>
      </c>
      <c r="Q8" s="1249">
        <v>435227</v>
      </c>
      <c r="R8" s="1249">
        <v>88003</v>
      </c>
      <c r="S8" s="1249">
        <v>137442</v>
      </c>
      <c r="T8" s="1249">
        <v>4415518</v>
      </c>
      <c r="U8" s="1249">
        <v>713462</v>
      </c>
      <c r="V8" s="1249">
        <v>468913</v>
      </c>
      <c r="W8" s="1249" t="s">
        <v>1342</v>
      </c>
      <c r="X8" s="1249">
        <v>37158</v>
      </c>
      <c r="Y8" s="1249">
        <v>4888</v>
      </c>
      <c r="Z8" s="1249">
        <v>537215</v>
      </c>
      <c r="AA8" s="1249">
        <v>16211</v>
      </c>
      <c r="AB8" s="1249">
        <v>61</v>
      </c>
      <c r="AC8" s="1245" t="s">
        <v>4455</v>
      </c>
    </row>
    <row r="9" spans="1:29" ht="33" customHeight="1">
      <c r="A9" s="1263" t="s">
        <v>4456</v>
      </c>
      <c r="B9" s="1249"/>
      <c r="C9" s="1249">
        <v>4963338</v>
      </c>
      <c r="D9" s="1264">
        <v>9259328</v>
      </c>
      <c r="E9" s="1275">
        <v>1670710</v>
      </c>
      <c r="F9" s="1278"/>
      <c r="G9" s="1271"/>
      <c r="H9" s="1268">
        <v>287683</v>
      </c>
      <c r="I9" s="1249">
        <v>136153</v>
      </c>
      <c r="J9" s="1249">
        <v>40960</v>
      </c>
      <c r="K9" s="1249">
        <v>8246808</v>
      </c>
      <c r="L9" s="1249">
        <v>238130</v>
      </c>
      <c r="M9" s="1247"/>
      <c r="N9" s="1249">
        <v>169048</v>
      </c>
      <c r="O9" s="1249">
        <v>65760</v>
      </c>
      <c r="P9" s="1249">
        <v>61072</v>
      </c>
      <c r="Q9" s="1249">
        <v>17021</v>
      </c>
      <c r="R9" s="1249">
        <v>29758</v>
      </c>
      <c r="S9" s="1249">
        <v>6074</v>
      </c>
      <c r="T9" s="1249">
        <v>25094</v>
      </c>
      <c r="U9" s="1249">
        <v>15372</v>
      </c>
      <c r="V9" s="1249">
        <v>57599</v>
      </c>
      <c r="W9" s="1249">
        <v>808371</v>
      </c>
      <c r="X9" s="1249">
        <v>1892393</v>
      </c>
      <c r="Y9" s="1249">
        <v>268650</v>
      </c>
      <c r="Z9" s="1249">
        <v>14230</v>
      </c>
      <c r="AA9" s="1249">
        <v>1220</v>
      </c>
      <c r="AB9" s="1249">
        <v>85</v>
      </c>
      <c r="AC9" s="1245" t="s">
        <v>4456</v>
      </c>
    </row>
    <row r="10" spans="1:29" ht="33" customHeight="1">
      <c r="A10" s="1263" t="s">
        <v>4457</v>
      </c>
      <c r="B10" s="1249"/>
      <c r="C10" s="1249">
        <v>63437734</v>
      </c>
      <c r="D10" s="1264">
        <v>19532488</v>
      </c>
      <c r="E10" s="1275">
        <v>8591300</v>
      </c>
      <c r="F10" s="1278"/>
      <c r="G10" s="1271"/>
      <c r="H10" s="1268">
        <v>1162547</v>
      </c>
      <c r="I10" s="1249">
        <v>258395</v>
      </c>
      <c r="J10" s="1249">
        <v>892082</v>
      </c>
      <c r="K10" s="1249">
        <v>8998</v>
      </c>
      <c r="L10" s="1249">
        <v>16271308</v>
      </c>
      <c r="M10" s="1247"/>
      <c r="N10" s="1249">
        <v>1909943</v>
      </c>
      <c r="O10" s="1249">
        <v>250959</v>
      </c>
      <c r="P10" s="1249">
        <v>130532</v>
      </c>
      <c r="Q10" s="1249">
        <v>235604</v>
      </c>
      <c r="R10" s="1249">
        <v>43561</v>
      </c>
      <c r="S10" s="1249">
        <v>114819</v>
      </c>
      <c r="T10" s="1249">
        <v>167520</v>
      </c>
      <c r="U10" s="1249">
        <v>169270</v>
      </c>
      <c r="V10" s="1249">
        <v>61332</v>
      </c>
      <c r="W10" s="1249" t="s">
        <v>1342</v>
      </c>
      <c r="X10" s="1249">
        <v>3019</v>
      </c>
      <c r="Y10" s="1249">
        <v>2058</v>
      </c>
      <c r="Z10" s="1249">
        <v>12644173</v>
      </c>
      <c r="AA10" s="1249">
        <v>3722686</v>
      </c>
      <c r="AB10" s="1249">
        <v>1172134</v>
      </c>
      <c r="AC10" s="1245" t="s">
        <v>4457</v>
      </c>
    </row>
    <row r="11" spans="1:29" ht="33" customHeight="1">
      <c r="A11" s="1261" t="s">
        <v>4535</v>
      </c>
      <c r="B11" s="1254"/>
      <c r="C11" s="1254">
        <v>36976007</v>
      </c>
      <c r="D11" s="1254">
        <v>296020</v>
      </c>
      <c r="E11" s="1274">
        <v>157937</v>
      </c>
      <c r="F11" s="1277"/>
      <c r="G11" s="1272"/>
      <c r="H11" s="1267">
        <v>5246</v>
      </c>
      <c r="I11" s="1256">
        <v>0</v>
      </c>
      <c r="J11" s="1256">
        <v>0</v>
      </c>
      <c r="K11" s="1256">
        <v>0</v>
      </c>
      <c r="L11" s="1256">
        <v>350</v>
      </c>
      <c r="M11" s="1255"/>
      <c r="N11" s="1254">
        <v>52039</v>
      </c>
      <c r="O11" s="1254">
        <v>1130</v>
      </c>
      <c r="P11" s="1256"/>
      <c r="Q11" s="1256"/>
      <c r="R11" s="1256"/>
      <c r="S11" s="1256"/>
      <c r="T11" s="1256"/>
      <c r="U11" s="1256"/>
      <c r="V11" s="1256"/>
      <c r="W11" s="1256"/>
      <c r="X11" s="1256"/>
      <c r="Y11" s="1256"/>
      <c r="Z11" s="1256"/>
      <c r="AA11" s="1256"/>
      <c r="AB11" s="1256"/>
      <c r="AC11" s="1252" t="s">
        <v>4535</v>
      </c>
    </row>
    <row r="12" spans="1:29" ht="33" customHeight="1">
      <c r="A12" s="1263" t="s">
        <v>4458</v>
      </c>
      <c r="B12" s="1249"/>
      <c r="C12" s="1249">
        <v>548346</v>
      </c>
      <c r="D12" s="1264">
        <v>469</v>
      </c>
      <c r="E12" s="1275">
        <v>113</v>
      </c>
      <c r="F12" s="1278"/>
      <c r="G12" s="1271"/>
      <c r="H12" s="1269">
        <v>0</v>
      </c>
      <c r="I12" s="1248">
        <v>0</v>
      </c>
      <c r="J12" s="1248">
        <v>0</v>
      </c>
      <c r="K12" s="1248">
        <v>0</v>
      </c>
      <c r="L12" s="1248">
        <v>0</v>
      </c>
      <c r="M12" s="1246"/>
      <c r="N12" s="1248"/>
      <c r="O12" s="1248"/>
      <c r="P12" s="1248"/>
      <c r="Q12" s="1248"/>
      <c r="R12" s="1248"/>
      <c r="S12" s="1248"/>
      <c r="T12" s="1248"/>
      <c r="U12" s="1248"/>
      <c r="V12" s="1248"/>
      <c r="W12" s="1248"/>
      <c r="X12" s="1248"/>
      <c r="Y12" s="1248"/>
      <c r="Z12" s="1248"/>
      <c r="AA12" s="1248"/>
      <c r="AB12" s="1248"/>
      <c r="AC12" s="1239" t="s">
        <v>4458</v>
      </c>
    </row>
    <row r="13" spans="1:29" ht="33" customHeight="1">
      <c r="A13" s="1263" t="s">
        <v>4459</v>
      </c>
      <c r="B13" s="1249"/>
      <c r="C13" s="1249">
        <v>13450225</v>
      </c>
      <c r="D13" s="1264">
        <v>10581</v>
      </c>
      <c r="E13" s="1275">
        <v>1370</v>
      </c>
      <c r="F13" s="1278"/>
      <c r="G13" s="1271"/>
      <c r="H13" s="1269">
        <v>0</v>
      </c>
      <c r="I13" s="1248">
        <v>0</v>
      </c>
      <c r="J13" s="1248">
        <v>0</v>
      </c>
      <c r="K13" s="1248">
        <v>0</v>
      </c>
      <c r="L13" s="1248">
        <v>0</v>
      </c>
      <c r="M13" s="1246"/>
      <c r="N13" s="1248">
        <v>52039</v>
      </c>
      <c r="O13" s="1248"/>
      <c r="P13" s="1248"/>
      <c r="Q13" s="1248"/>
      <c r="R13" s="1248"/>
      <c r="S13" s="1248"/>
      <c r="T13" s="1248"/>
      <c r="U13" s="1248"/>
      <c r="V13" s="1248"/>
      <c r="W13" s="1248"/>
      <c r="X13" s="1248"/>
      <c r="Y13" s="1248"/>
      <c r="Z13" s="1248"/>
      <c r="AA13" s="1248"/>
      <c r="AB13" s="1248"/>
      <c r="AC13" s="1239" t="s">
        <v>4459</v>
      </c>
    </row>
    <row r="14" spans="1:29" ht="33" customHeight="1">
      <c r="A14" s="1263" t="s">
        <v>4460</v>
      </c>
      <c r="B14" s="1249"/>
      <c r="C14" s="1249">
        <v>7941742</v>
      </c>
      <c r="D14" s="1264">
        <v>97051</v>
      </c>
      <c r="E14" s="1275">
        <v>3145</v>
      </c>
      <c r="F14" s="1278"/>
      <c r="G14" s="1271"/>
      <c r="H14" s="1269">
        <v>0</v>
      </c>
      <c r="I14" s="1248">
        <v>0</v>
      </c>
      <c r="J14" s="1248">
        <v>0</v>
      </c>
      <c r="K14" s="1248">
        <v>0</v>
      </c>
      <c r="L14" s="1248">
        <v>0</v>
      </c>
      <c r="M14" s="1246"/>
      <c r="N14" s="1248"/>
      <c r="O14" s="1248"/>
      <c r="P14" s="1248"/>
      <c r="Q14" s="1248"/>
      <c r="R14" s="1248"/>
      <c r="S14" s="1248"/>
      <c r="T14" s="1248"/>
      <c r="U14" s="1248"/>
      <c r="V14" s="1248"/>
      <c r="W14" s="1248"/>
      <c r="X14" s="1248"/>
      <c r="Y14" s="1248"/>
      <c r="Z14" s="1248"/>
      <c r="AA14" s="1248"/>
      <c r="AB14" s="1248"/>
      <c r="AC14" s="1239" t="s">
        <v>4460</v>
      </c>
    </row>
    <row r="15" spans="1:29" ht="33" customHeight="1">
      <c r="A15" s="1263" t="s">
        <v>4461</v>
      </c>
      <c r="B15" s="1249"/>
      <c r="C15" s="1249">
        <v>15035694</v>
      </c>
      <c r="D15" s="1264">
        <v>187919</v>
      </c>
      <c r="E15" s="1275">
        <v>153309</v>
      </c>
      <c r="F15" s="1278"/>
      <c r="G15" s="1271"/>
      <c r="H15" s="1269">
        <v>5246</v>
      </c>
      <c r="I15" s="1248">
        <v>0</v>
      </c>
      <c r="J15" s="1248">
        <v>0</v>
      </c>
      <c r="K15" s="1248">
        <v>0</v>
      </c>
      <c r="L15" s="1248">
        <v>350</v>
      </c>
      <c r="M15" s="1246"/>
      <c r="N15" s="1248"/>
      <c r="O15" s="1248">
        <v>1130</v>
      </c>
      <c r="P15" s="1248"/>
      <c r="Q15" s="1248"/>
      <c r="R15" s="1248"/>
      <c r="S15" s="1248"/>
      <c r="T15" s="1248"/>
      <c r="U15" s="1248"/>
      <c r="V15" s="1248"/>
      <c r="W15" s="1248"/>
      <c r="X15" s="1248"/>
      <c r="Y15" s="1248"/>
      <c r="Z15" s="1248"/>
      <c r="AA15" s="1248"/>
      <c r="AB15" s="1248"/>
      <c r="AC15" s="1239" t="s">
        <v>4461</v>
      </c>
    </row>
    <row r="16" spans="1:29" ht="33" customHeight="1">
      <c r="A16" s="1261" t="s">
        <v>4536</v>
      </c>
      <c r="B16" s="1254"/>
      <c r="C16" s="1254">
        <v>3667754</v>
      </c>
      <c r="D16" s="1254">
        <v>69611</v>
      </c>
      <c r="E16" s="1274">
        <v>190198</v>
      </c>
      <c r="F16" s="1277"/>
      <c r="G16" s="1272"/>
      <c r="H16" s="1270">
        <v>156</v>
      </c>
      <c r="I16" s="1256">
        <v>88</v>
      </c>
      <c r="J16" s="1256">
        <v>0</v>
      </c>
      <c r="K16" s="1256">
        <v>0</v>
      </c>
      <c r="L16" s="1256">
        <v>1276</v>
      </c>
      <c r="M16" s="1255"/>
      <c r="N16" s="1256">
        <v>24744</v>
      </c>
      <c r="O16" s="1256"/>
      <c r="P16" s="1256"/>
      <c r="Q16" s="1257">
        <v>245</v>
      </c>
      <c r="R16" s="1256"/>
      <c r="S16" s="1256"/>
      <c r="T16" s="1256"/>
      <c r="U16" s="1256"/>
      <c r="V16" s="1256"/>
      <c r="W16" s="1256"/>
      <c r="X16" s="1256"/>
      <c r="Y16" s="1256"/>
      <c r="Z16" s="1256"/>
      <c r="AA16" s="1256">
        <v>311</v>
      </c>
      <c r="AB16" s="1256"/>
      <c r="AC16" s="1253" t="s">
        <v>4536</v>
      </c>
    </row>
    <row r="17" spans="1:29" ht="33" customHeight="1">
      <c r="A17" s="1263" t="s">
        <v>4462</v>
      </c>
      <c r="B17" s="1249"/>
      <c r="C17" s="1249">
        <v>992527</v>
      </c>
      <c r="D17" s="1264">
        <v>18074</v>
      </c>
      <c r="E17" s="1275">
        <v>145619</v>
      </c>
      <c r="F17" s="1278"/>
      <c r="G17" s="1271"/>
      <c r="H17" s="1269">
        <v>0</v>
      </c>
      <c r="I17" s="1248">
        <v>88</v>
      </c>
      <c r="J17" s="1248">
        <v>0</v>
      </c>
      <c r="K17" s="1248">
        <v>0</v>
      </c>
      <c r="L17" s="1248">
        <v>0</v>
      </c>
      <c r="M17" s="1246"/>
      <c r="N17" s="1248">
        <v>19438</v>
      </c>
      <c r="O17" s="1248"/>
      <c r="P17" s="1248"/>
      <c r="Q17" s="1248"/>
      <c r="R17" s="1248"/>
      <c r="S17" s="1248"/>
      <c r="T17" s="1248"/>
      <c r="U17" s="1248"/>
      <c r="V17" s="1248"/>
      <c r="W17" s="1248"/>
      <c r="X17" s="1248"/>
      <c r="Y17" s="1248"/>
      <c r="Z17" s="1248"/>
      <c r="AA17" s="1248"/>
      <c r="AB17" s="1248"/>
      <c r="AC17" s="1237" t="s">
        <v>4462</v>
      </c>
    </row>
    <row r="18" spans="1:29" ht="33" customHeight="1">
      <c r="A18" s="1263" t="s">
        <v>4463</v>
      </c>
      <c r="B18" s="1249"/>
      <c r="C18" s="1249">
        <v>505115</v>
      </c>
      <c r="D18" s="1264">
        <v>23461</v>
      </c>
      <c r="E18" s="1275">
        <v>800</v>
      </c>
      <c r="F18" s="1278"/>
      <c r="G18" s="1271"/>
      <c r="H18" s="1269">
        <v>0</v>
      </c>
      <c r="I18" s="1248">
        <v>0</v>
      </c>
      <c r="J18" s="1248">
        <v>0</v>
      </c>
      <c r="K18" s="1248">
        <v>0</v>
      </c>
      <c r="L18" s="1248">
        <v>0</v>
      </c>
      <c r="M18" s="1246"/>
      <c r="N18" s="1248"/>
      <c r="O18" s="1248"/>
      <c r="P18" s="1248"/>
      <c r="Q18" s="1248"/>
      <c r="R18" s="1248"/>
      <c r="S18" s="1248"/>
      <c r="T18" s="1248"/>
      <c r="U18" s="1248"/>
      <c r="V18" s="1248"/>
      <c r="W18" s="1248"/>
      <c r="X18" s="1248"/>
      <c r="Y18" s="1248"/>
      <c r="Z18" s="1248"/>
      <c r="AA18" s="1248"/>
      <c r="AB18" s="1248"/>
      <c r="AC18" s="1237" t="s">
        <v>4463</v>
      </c>
    </row>
    <row r="19" spans="1:29" ht="33" customHeight="1">
      <c r="A19" s="1263" t="s">
        <v>4464</v>
      </c>
      <c r="B19" s="1249"/>
      <c r="C19" s="1249">
        <v>2170112</v>
      </c>
      <c r="D19" s="1264">
        <v>28076</v>
      </c>
      <c r="E19" s="1275">
        <v>43779</v>
      </c>
      <c r="F19" s="1278"/>
      <c r="G19" s="1271"/>
      <c r="H19" s="1269">
        <v>156</v>
      </c>
      <c r="I19" s="1248">
        <v>0</v>
      </c>
      <c r="J19" s="1248">
        <v>0</v>
      </c>
      <c r="K19" s="1248">
        <v>0</v>
      </c>
      <c r="L19" s="1248">
        <v>1276</v>
      </c>
      <c r="M19" s="1246"/>
      <c r="N19" s="1248">
        <v>5306</v>
      </c>
      <c r="O19" s="1248"/>
      <c r="P19" s="1248"/>
      <c r="Q19" s="1248">
        <v>245</v>
      </c>
      <c r="R19" s="1248"/>
      <c r="S19" s="1248"/>
      <c r="T19" s="1248"/>
      <c r="U19" s="1248"/>
      <c r="V19" s="1248"/>
      <c r="W19" s="1248"/>
      <c r="X19" s="1248"/>
      <c r="Y19" s="1248"/>
      <c r="Z19" s="1248"/>
      <c r="AA19" s="1248">
        <v>311</v>
      </c>
      <c r="AB19" s="1248"/>
      <c r="AC19" s="1238" t="s">
        <v>4464</v>
      </c>
    </row>
    <row r="20" spans="1:29" ht="33" customHeight="1">
      <c r="A20" s="1235"/>
      <c r="B20" s="1235"/>
      <c r="C20" s="1235"/>
      <c r="D20" s="1235"/>
      <c r="E20" s="1235"/>
      <c r="F20" s="1235"/>
      <c r="G20" s="1235"/>
      <c r="H20" s="1243"/>
      <c r="I20" s="1243"/>
      <c r="J20" s="1243"/>
      <c r="K20" s="1243"/>
      <c r="L20" s="1243"/>
      <c r="M20" s="1235"/>
      <c r="N20" s="1241"/>
      <c r="O20" s="1241"/>
      <c r="P20" s="1241"/>
      <c r="Q20" s="1241"/>
      <c r="R20" s="1241"/>
      <c r="S20" s="1241"/>
      <c r="T20" s="1241"/>
      <c r="U20" s="1241"/>
      <c r="V20" s="1241"/>
      <c r="W20" s="1241"/>
      <c r="X20" s="1241"/>
      <c r="Y20" s="1241"/>
      <c r="Z20" s="1241"/>
      <c r="AA20" s="1241"/>
      <c r="AB20" s="1241"/>
      <c r="AC20" s="1235"/>
    </row>
    <row r="21" spans="1:29" ht="33" customHeight="1">
      <c r="A21" s="1235"/>
      <c r="B21" s="1235"/>
      <c r="C21" s="1235"/>
      <c r="D21" s="1235"/>
      <c r="E21" s="1235"/>
      <c r="F21" s="1235"/>
      <c r="G21" s="1235"/>
      <c r="H21" s="1242"/>
      <c r="I21" s="1242"/>
      <c r="J21" s="1242"/>
      <c r="K21" s="1242"/>
      <c r="L21" s="1242"/>
      <c r="M21" s="1235"/>
      <c r="N21" s="1240"/>
      <c r="O21" s="1240"/>
      <c r="P21" s="1240"/>
      <c r="Q21" s="1240"/>
      <c r="R21" s="1240"/>
      <c r="S21" s="1240"/>
      <c r="T21" s="1240"/>
      <c r="U21" s="1240"/>
      <c r="V21" s="1240"/>
      <c r="W21" s="1240"/>
      <c r="X21" s="1240"/>
      <c r="Y21" s="1240"/>
      <c r="Z21" s="1240"/>
      <c r="AA21" s="1240"/>
      <c r="AB21" s="1240"/>
      <c r="AC21" s="1235"/>
    </row>
    <row r="22" spans="1:29" ht="33" customHeight="1">
      <c r="A22" s="1235"/>
      <c r="B22" s="1235"/>
      <c r="C22" s="1235"/>
      <c r="D22" s="1235"/>
      <c r="E22" s="1235"/>
      <c r="F22" s="1235"/>
      <c r="G22" s="1235"/>
      <c r="H22" s="1242"/>
      <c r="I22" s="1242"/>
      <c r="J22" s="1242"/>
      <c r="K22" s="1242"/>
      <c r="L22" s="1242"/>
      <c r="M22" s="1235"/>
      <c r="N22" s="1241"/>
      <c r="O22" s="1241"/>
      <c r="P22" s="1241"/>
      <c r="Q22" s="1241"/>
      <c r="R22" s="1241"/>
      <c r="S22" s="1241"/>
      <c r="T22" s="1241"/>
      <c r="U22" s="1241"/>
      <c r="V22" s="1241"/>
      <c r="W22" s="1241"/>
      <c r="X22" s="1241"/>
      <c r="Y22" s="1241"/>
      <c r="Z22" s="1241"/>
      <c r="AA22" s="1241"/>
      <c r="AB22" s="1241"/>
      <c r="AC22" s="1235"/>
    </row>
    <row r="23" spans="1:29" ht="33" customHeight="1">
      <c r="A23" s="1235"/>
      <c r="B23" s="1235"/>
      <c r="C23" s="1235"/>
      <c r="D23" s="1235"/>
      <c r="E23" s="1235"/>
      <c r="F23" s="1235"/>
      <c r="G23" s="1235"/>
      <c r="H23" s="1242"/>
      <c r="I23" s="1242"/>
      <c r="J23" s="1242"/>
      <c r="K23" s="1242"/>
      <c r="L23" s="1242"/>
      <c r="M23" s="1235"/>
      <c r="N23" s="1241"/>
      <c r="O23" s="1241"/>
      <c r="P23" s="1241"/>
      <c r="Q23" s="1241"/>
      <c r="R23" s="1241"/>
      <c r="S23" s="1241"/>
      <c r="T23" s="1241"/>
      <c r="U23" s="1241"/>
      <c r="V23" s="1241"/>
      <c r="W23" s="1241"/>
      <c r="X23" s="1241"/>
      <c r="Y23" s="1241"/>
      <c r="Z23" s="1241"/>
      <c r="AA23" s="1241"/>
      <c r="AB23" s="1241"/>
      <c r="AC23" s="1235"/>
    </row>
    <row r="24" spans="1:29" ht="33" customHeight="1">
      <c r="A24" s="1235"/>
      <c r="B24" s="1235"/>
      <c r="C24" s="1235"/>
      <c r="D24" s="1235"/>
      <c r="E24" s="1235"/>
      <c r="F24" s="1235"/>
      <c r="G24" s="1235"/>
      <c r="H24" s="1244"/>
      <c r="I24" s="1244"/>
      <c r="J24" s="1244"/>
      <c r="K24" s="1244"/>
      <c r="L24" s="1244"/>
      <c r="M24" s="1235"/>
      <c r="N24" s="1241"/>
      <c r="O24" s="1241"/>
      <c r="P24" s="1241"/>
      <c r="Q24" s="1241"/>
      <c r="R24" s="1241"/>
      <c r="S24" s="1241"/>
      <c r="T24" s="1241"/>
      <c r="U24" s="1241"/>
      <c r="V24" s="1241"/>
      <c r="W24" s="1241"/>
      <c r="X24" s="1241"/>
      <c r="Y24" s="1241"/>
      <c r="Z24" s="1241"/>
      <c r="AA24" s="1241"/>
      <c r="AB24" s="1241"/>
      <c r="AC24" s="1235"/>
    </row>
  </sheetData>
  <mergeCells count="9">
    <mergeCell ref="Z2:AB2"/>
    <mergeCell ref="B2:B3"/>
    <mergeCell ref="C2:E2"/>
    <mergeCell ref="A1:E1"/>
    <mergeCell ref="H2:L2"/>
    <mergeCell ref="N2:P2"/>
    <mergeCell ref="Q2:S2"/>
    <mergeCell ref="T2:V2"/>
    <mergeCell ref="W2:Y2"/>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topLeftCell="A6" workbookViewId="0">
      <selection activeCell="H19" sqref="H19"/>
    </sheetView>
  </sheetViews>
  <sheetFormatPr defaultRowHeight="12.75"/>
  <cols>
    <col min="1" max="1" width="25.28515625" style="32" customWidth="1"/>
    <col min="2" max="2" width="13.140625" customWidth="1"/>
    <col min="3" max="3" width="13.7109375" customWidth="1"/>
    <col min="4" max="4" width="12.85546875" customWidth="1"/>
    <col min="5" max="5" width="12.5703125" customWidth="1"/>
    <col min="6" max="6" width="12.140625" customWidth="1"/>
    <col min="7" max="7" width="12.42578125" customWidth="1"/>
    <col min="8" max="8" width="12.7109375" customWidth="1"/>
    <col min="9" max="9" width="13.5703125" customWidth="1"/>
    <col min="10" max="10" width="13.28515625" customWidth="1"/>
    <col min="11" max="11" width="23.42578125" customWidth="1"/>
    <col min="257" max="257" width="25.28515625" customWidth="1"/>
    <col min="258" max="258" width="13.140625" customWidth="1"/>
    <col min="259" max="259" width="13.7109375" customWidth="1"/>
    <col min="260" max="260" width="12.85546875" customWidth="1"/>
    <col min="261" max="261" width="12.5703125" customWidth="1"/>
    <col min="262" max="262" width="12.140625" customWidth="1"/>
    <col min="263" max="263" width="12.42578125" customWidth="1"/>
    <col min="264" max="264" width="12.7109375" customWidth="1"/>
    <col min="265" max="265" width="13.5703125" customWidth="1"/>
    <col min="266" max="266" width="13.28515625" customWidth="1"/>
    <col min="267" max="267" width="23.42578125" customWidth="1"/>
    <col min="513" max="513" width="25.28515625" customWidth="1"/>
    <col min="514" max="514" width="13.140625" customWidth="1"/>
    <col min="515" max="515" width="13.7109375" customWidth="1"/>
    <col min="516" max="516" width="12.85546875" customWidth="1"/>
    <col min="517" max="517" width="12.5703125" customWidth="1"/>
    <col min="518" max="518" width="12.140625" customWidth="1"/>
    <col min="519" max="519" width="12.42578125" customWidth="1"/>
    <col min="520" max="520" width="12.7109375" customWidth="1"/>
    <col min="521" max="521" width="13.5703125" customWidth="1"/>
    <col min="522" max="522" width="13.28515625" customWidth="1"/>
    <col min="523" max="523" width="23.42578125" customWidth="1"/>
    <col min="769" max="769" width="25.28515625" customWidth="1"/>
    <col min="770" max="770" width="13.140625" customWidth="1"/>
    <col min="771" max="771" width="13.7109375" customWidth="1"/>
    <col min="772" max="772" width="12.85546875" customWidth="1"/>
    <col min="773" max="773" width="12.5703125" customWidth="1"/>
    <col min="774" max="774" width="12.140625" customWidth="1"/>
    <col min="775" max="775" width="12.42578125" customWidth="1"/>
    <col min="776" max="776" width="12.7109375" customWidth="1"/>
    <col min="777" max="777" width="13.5703125" customWidth="1"/>
    <col min="778" max="778" width="13.28515625" customWidth="1"/>
    <col min="779" max="779" width="23.42578125" customWidth="1"/>
    <col min="1025" max="1025" width="25.28515625" customWidth="1"/>
    <col min="1026" max="1026" width="13.140625" customWidth="1"/>
    <col min="1027" max="1027" width="13.7109375" customWidth="1"/>
    <col min="1028" max="1028" width="12.85546875" customWidth="1"/>
    <col min="1029" max="1029" width="12.5703125" customWidth="1"/>
    <col min="1030" max="1030" width="12.140625" customWidth="1"/>
    <col min="1031" max="1031" width="12.42578125" customWidth="1"/>
    <col min="1032" max="1032" width="12.7109375" customWidth="1"/>
    <col min="1033" max="1033" width="13.5703125" customWidth="1"/>
    <col min="1034" max="1034" width="13.28515625" customWidth="1"/>
    <col min="1035" max="1035" width="23.42578125" customWidth="1"/>
    <col min="1281" max="1281" width="25.28515625" customWidth="1"/>
    <col min="1282" max="1282" width="13.140625" customWidth="1"/>
    <col min="1283" max="1283" width="13.7109375" customWidth="1"/>
    <col min="1284" max="1284" width="12.85546875" customWidth="1"/>
    <col min="1285" max="1285" width="12.5703125" customWidth="1"/>
    <col min="1286" max="1286" width="12.140625" customWidth="1"/>
    <col min="1287" max="1287" width="12.42578125" customWidth="1"/>
    <col min="1288" max="1288" width="12.7109375" customWidth="1"/>
    <col min="1289" max="1289" width="13.5703125" customWidth="1"/>
    <col min="1290" max="1290" width="13.28515625" customWidth="1"/>
    <col min="1291" max="1291" width="23.42578125" customWidth="1"/>
    <col min="1537" max="1537" width="25.28515625" customWidth="1"/>
    <col min="1538" max="1538" width="13.140625" customWidth="1"/>
    <col min="1539" max="1539" width="13.7109375" customWidth="1"/>
    <col min="1540" max="1540" width="12.85546875" customWidth="1"/>
    <col min="1541" max="1541" width="12.5703125" customWidth="1"/>
    <col min="1542" max="1542" width="12.140625" customWidth="1"/>
    <col min="1543" max="1543" width="12.42578125" customWidth="1"/>
    <col min="1544" max="1544" width="12.7109375" customWidth="1"/>
    <col min="1545" max="1545" width="13.5703125" customWidth="1"/>
    <col min="1546" max="1546" width="13.28515625" customWidth="1"/>
    <col min="1547" max="1547" width="23.42578125" customWidth="1"/>
    <col min="1793" max="1793" width="25.28515625" customWidth="1"/>
    <col min="1794" max="1794" width="13.140625" customWidth="1"/>
    <col min="1795" max="1795" width="13.7109375" customWidth="1"/>
    <col min="1796" max="1796" width="12.85546875" customWidth="1"/>
    <col min="1797" max="1797" width="12.5703125" customWidth="1"/>
    <col min="1798" max="1798" width="12.140625" customWidth="1"/>
    <col min="1799" max="1799" width="12.42578125" customWidth="1"/>
    <col min="1800" max="1800" width="12.7109375" customWidth="1"/>
    <col min="1801" max="1801" width="13.5703125" customWidth="1"/>
    <col min="1802" max="1802" width="13.28515625" customWidth="1"/>
    <col min="1803" max="1803" width="23.42578125" customWidth="1"/>
    <col min="2049" max="2049" width="25.28515625" customWidth="1"/>
    <col min="2050" max="2050" width="13.140625" customWidth="1"/>
    <col min="2051" max="2051" width="13.7109375" customWidth="1"/>
    <col min="2052" max="2052" width="12.85546875" customWidth="1"/>
    <col min="2053" max="2053" width="12.5703125" customWidth="1"/>
    <col min="2054" max="2054" width="12.140625" customWidth="1"/>
    <col min="2055" max="2055" width="12.42578125" customWidth="1"/>
    <col min="2056" max="2056" width="12.7109375" customWidth="1"/>
    <col min="2057" max="2057" width="13.5703125" customWidth="1"/>
    <col min="2058" max="2058" width="13.28515625" customWidth="1"/>
    <col min="2059" max="2059" width="23.42578125" customWidth="1"/>
    <col min="2305" max="2305" width="25.28515625" customWidth="1"/>
    <col min="2306" max="2306" width="13.140625" customWidth="1"/>
    <col min="2307" max="2307" width="13.7109375" customWidth="1"/>
    <col min="2308" max="2308" width="12.85546875" customWidth="1"/>
    <col min="2309" max="2309" width="12.5703125" customWidth="1"/>
    <col min="2310" max="2310" width="12.140625" customWidth="1"/>
    <col min="2311" max="2311" width="12.42578125" customWidth="1"/>
    <col min="2312" max="2312" width="12.7109375" customWidth="1"/>
    <col min="2313" max="2313" width="13.5703125" customWidth="1"/>
    <col min="2314" max="2314" width="13.28515625" customWidth="1"/>
    <col min="2315" max="2315" width="23.42578125" customWidth="1"/>
    <col min="2561" max="2561" width="25.28515625" customWidth="1"/>
    <col min="2562" max="2562" width="13.140625" customWidth="1"/>
    <col min="2563" max="2563" width="13.7109375" customWidth="1"/>
    <col min="2564" max="2564" width="12.85546875" customWidth="1"/>
    <col min="2565" max="2565" width="12.5703125" customWidth="1"/>
    <col min="2566" max="2566" width="12.140625" customWidth="1"/>
    <col min="2567" max="2567" width="12.42578125" customWidth="1"/>
    <col min="2568" max="2568" width="12.7109375" customWidth="1"/>
    <col min="2569" max="2569" width="13.5703125" customWidth="1"/>
    <col min="2570" max="2570" width="13.28515625" customWidth="1"/>
    <col min="2571" max="2571" width="23.42578125" customWidth="1"/>
    <col min="2817" max="2817" width="25.28515625" customWidth="1"/>
    <col min="2818" max="2818" width="13.140625" customWidth="1"/>
    <col min="2819" max="2819" width="13.7109375" customWidth="1"/>
    <col min="2820" max="2820" width="12.85546875" customWidth="1"/>
    <col min="2821" max="2821" width="12.5703125" customWidth="1"/>
    <col min="2822" max="2822" width="12.140625" customWidth="1"/>
    <col min="2823" max="2823" width="12.42578125" customWidth="1"/>
    <col min="2824" max="2824" width="12.7109375" customWidth="1"/>
    <col min="2825" max="2825" width="13.5703125" customWidth="1"/>
    <col min="2826" max="2826" width="13.28515625" customWidth="1"/>
    <col min="2827" max="2827" width="23.42578125" customWidth="1"/>
    <col min="3073" max="3073" width="25.28515625" customWidth="1"/>
    <col min="3074" max="3074" width="13.140625" customWidth="1"/>
    <col min="3075" max="3075" width="13.7109375" customWidth="1"/>
    <col min="3076" max="3076" width="12.85546875" customWidth="1"/>
    <col min="3077" max="3077" width="12.5703125" customWidth="1"/>
    <col min="3078" max="3078" width="12.140625" customWidth="1"/>
    <col min="3079" max="3079" width="12.42578125" customWidth="1"/>
    <col min="3080" max="3080" width="12.7109375" customWidth="1"/>
    <col min="3081" max="3081" width="13.5703125" customWidth="1"/>
    <col min="3082" max="3082" width="13.28515625" customWidth="1"/>
    <col min="3083" max="3083" width="23.42578125" customWidth="1"/>
    <col min="3329" max="3329" width="25.28515625" customWidth="1"/>
    <col min="3330" max="3330" width="13.140625" customWidth="1"/>
    <col min="3331" max="3331" width="13.7109375" customWidth="1"/>
    <col min="3332" max="3332" width="12.85546875" customWidth="1"/>
    <col min="3333" max="3333" width="12.5703125" customWidth="1"/>
    <col min="3334" max="3334" width="12.140625" customWidth="1"/>
    <col min="3335" max="3335" width="12.42578125" customWidth="1"/>
    <col min="3336" max="3336" width="12.7109375" customWidth="1"/>
    <col min="3337" max="3337" width="13.5703125" customWidth="1"/>
    <col min="3338" max="3338" width="13.28515625" customWidth="1"/>
    <col min="3339" max="3339" width="23.42578125" customWidth="1"/>
    <col min="3585" max="3585" width="25.28515625" customWidth="1"/>
    <col min="3586" max="3586" width="13.140625" customWidth="1"/>
    <col min="3587" max="3587" width="13.7109375" customWidth="1"/>
    <col min="3588" max="3588" width="12.85546875" customWidth="1"/>
    <col min="3589" max="3589" width="12.5703125" customWidth="1"/>
    <col min="3590" max="3590" width="12.140625" customWidth="1"/>
    <col min="3591" max="3591" width="12.42578125" customWidth="1"/>
    <col min="3592" max="3592" width="12.7109375" customWidth="1"/>
    <col min="3593" max="3593" width="13.5703125" customWidth="1"/>
    <col min="3594" max="3594" width="13.28515625" customWidth="1"/>
    <col min="3595" max="3595" width="23.42578125" customWidth="1"/>
    <col min="3841" max="3841" width="25.28515625" customWidth="1"/>
    <col min="3842" max="3842" width="13.140625" customWidth="1"/>
    <col min="3843" max="3843" width="13.7109375" customWidth="1"/>
    <col min="3844" max="3844" width="12.85546875" customWidth="1"/>
    <col min="3845" max="3845" width="12.5703125" customWidth="1"/>
    <col min="3846" max="3846" width="12.140625" customWidth="1"/>
    <col min="3847" max="3847" width="12.42578125" customWidth="1"/>
    <col min="3848" max="3848" width="12.7109375" customWidth="1"/>
    <col min="3849" max="3849" width="13.5703125" customWidth="1"/>
    <col min="3850" max="3850" width="13.28515625" customWidth="1"/>
    <col min="3851" max="3851" width="23.42578125" customWidth="1"/>
    <col min="4097" max="4097" width="25.28515625" customWidth="1"/>
    <col min="4098" max="4098" width="13.140625" customWidth="1"/>
    <col min="4099" max="4099" width="13.7109375" customWidth="1"/>
    <col min="4100" max="4100" width="12.85546875" customWidth="1"/>
    <col min="4101" max="4101" width="12.5703125" customWidth="1"/>
    <col min="4102" max="4102" width="12.140625" customWidth="1"/>
    <col min="4103" max="4103" width="12.42578125" customWidth="1"/>
    <col min="4104" max="4104" width="12.7109375" customWidth="1"/>
    <col min="4105" max="4105" width="13.5703125" customWidth="1"/>
    <col min="4106" max="4106" width="13.28515625" customWidth="1"/>
    <col min="4107" max="4107" width="23.42578125" customWidth="1"/>
    <col min="4353" max="4353" width="25.28515625" customWidth="1"/>
    <col min="4354" max="4354" width="13.140625" customWidth="1"/>
    <col min="4355" max="4355" width="13.7109375" customWidth="1"/>
    <col min="4356" max="4356" width="12.85546875" customWidth="1"/>
    <col min="4357" max="4357" width="12.5703125" customWidth="1"/>
    <col min="4358" max="4358" width="12.140625" customWidth="1"/>
    <col min="4359" max="4359" width="12.42578125" customWidth="1"/>
    <col min="4360" max="4360" width="12.7109375" customWidth="1"/>
    <col min="4361" max="4361" width="13.5703125" customWidth="1"/>
    <col min="4362" max="4362" width="13.28515625" customWidth="1"/>
    <col min="4363" max="4363" width="23.42578125" customWidth="1"/>
    <col min="4609" max="4609" width="25.28515625" customWidth="1"/>
    <col min="4610" max="4610" width="13.140625" customWidth="1"/>
    <col min="4611" max="4611" width="13.7109375" customWidth="1"/>
    <col min="4612" max="4612" width="12.85546875" customWidth="1"/>
    <col min="4613" max="4613" width="12.5703125" customWidth="1"/>
    <col min="4614" max="4614" width="12.140625" customWidth="1"/>
    <col min="4615" max="4615" width="12.42578125" customWidth="1"/>
    <col min="4616" max="4616" width="12.7109375" customWidth="1"/>
    <col min="4617" max="4617" width="13.5703125" customWidth="1"/>
    <col min="4618" max="4618" width="13.28515625" customWidth="1"/>
    <col min="4619" max="4619" width="23.42578125" customWidth="1"/>
    <col min="4865" max="4865" width="25.28515625" customWidth="1"/>
    <col min="4866" max="4866" width="13.140625" customWidth="1"/>
    <col min="4867" max="4867" width="13.7109375" customWidth="1"/>
    <col min="4868" max="4868" width="12.85546875" customWidth="1"/>
    <col min="4869" max="4869" width="12.5703125" customWidth="1"/>
    <col min="4870" max="4870" width="12.140625" customWidth="1"/>
    <col min="4871" max="4871" width="12.42578125" customWidth="1"/>
    <col min="4872" max="4872" width="12.7109375" customWidth="1"/>
    <col min="4873" max="4873" width="13.5703125" customWidth="1"/>
    <col min="4874" max="4874" width="13.28515625" customWidth="1"/>
    <col min="4875" max="4875" width="23.42578125" customWidth="1"/>
    <col min="5121" max="5121" width="25.28515625" customWidth="1"/>
    <col min="5122" max="5122" width="13.140625" customWidth="1"/>
    <col min="5123" max="5123" width="13.7109375" customWidth="1"/>
    <col min="5124" max="5124" width="12.85546875" customWidth="1"/>
    <col min="5125" max="5125" width="12.5703125" customWidth="1"/>
    <col min="5126" max="5126" width="12.140625" customWidth="1"/>
    <col min="5127" max="5127" width="12.42578125" customWidth="1"/>
    <col min="5128" max="5128" width="12.7109375" customWidth="1"/>
    <col min="5129" max="5129" width="13.5703125" customWidth="1"/>
    <col min="5130" max="5130" width="13.28515625" customWidth="1"/>
    <col min="5131" max="5131" width="23.42578125" customWidth="1"/>
    <col min="5377" max="5377" width="25.28515625" customWidth="1"/>
    <col min="5378" max="5378" width="13.140625" customWidth="1"/>
    <col min="5379" max="5379" width="13.7109375" customWidth="1"/>
    <col min="5380" max="5380" width="12.85546875" customWidth="1"/>
    <col min="5381" max="5381" width="12.5703125" customWidth="1"/>
    <col min="5382" max="5382" width="12.140625" customWidth="1"/>
    <col min="5383" max="5383" width="12.42578125" customWidth="1"/>
    <col min="5384" max="5384" width="12.7109375" customWidth="1"/>
    <col min="5385" max="5385" width="13.5703125" customWidth="1"/>
    <col min="5386" max="5386" width="13.28515625" customWidth="1"/>
    <col min="5387" max="5387" width="23.42578125" customWidth="1"/>
    <col min="5633" max="5633" width="25.28515625" customWidth="1"/>
    <col min="5634" max="5634" width="13.140625" customWidth="1"/>
    <col min="5635" max="5635" width="13.7109375" customWidth="1"/>
    <col min="5636" max="5636" width="12.85546875" customWidth="1"/>
    <col min="5637" max="5637" width="12.5703125" customWidth="1"/>
    <col min="5638" max="5638" width="12.140625" customWidth="1"/>
    <col min="5639" max="5639" width="12.42578125" customWidth="1"/>
    <col min="5640" max="5640" width="12.7109375" customWidth="1"/>
    <col min="5641" max="5641" width="13.5703125" customWidth="1"/>
    <col min="5642" max="5642" width="13.28515625" customWidth="1"/>
    <col min="5643" max="5643" width="23.42578125" customWidth="1"/>
    <col min="5889" max="5889" width="25.28515625" customWidth="1"/>
    <col min="5890" max="5890" width="13.140625" customWidth="1"/>
    <col min="5891" max="5891" width="13.7109375" customWidth="1"/>
    <col min="5892" max="5892" width="12.85546875" customWidth="1"/>
    <col min="5893" max="5893" width="12.5703125" customWidth="1"/>
    <col min="5894" max="5894" width="12.140625" customWidth="1"/>
    <col min="5895" max="5895" width="12.42578125" customWidth="1"/>
    <col min="5896" max="5896" width="12.7109375" customWidth="1"/>
    <col min="5897" max="5897" width="13.5703125" customWidth="1"/>
    <col min="5898" max="5898" width="13.28515625" customWidth="1"/>
    <col min="5899" max="5899" width="23.42578125" customWidth="1"/>
    <col min="6145" max="6145" width="25.28515625" customWidth="1"/>
    <col min="6146" max="6146" width="13.140625" customWidth="1"/>
    <col min="6147" max="6147" width="13.7109375" customWidth="1"/>
    <col min="6148" max="6148" width="12.85546875" customWidth="1"/>
    <col min="6149" max="6149" width="12.5703125" customWidth="1"/>
    <col min="6150" max="6150" width="12.140625" customWidth="1"/>
    <col min="6151" max="6151" width="12.42578125" customWidth="1"/>
    <col min="6152" max="6152" width="12.7109375" customWidth="1"/>
    <col min="6153" max="6153" width="13.5703125" customWidth="1"/>
    <col min="6154" max="6154" width="13.28515625" customWidth="1"/>
    <col min="6155" max="6155" width="23.42578125" customWidth="1"/>
    <col min="6401" max="6401" width="25.28515625" customWidth="1"/>
    <col min="6402" max="6402" width="13.140625" customWidth="1"/>
    <col min="6403" max="6403" width="13.7109375" customWidth="1"/>
    <col min="6404" max="6404" width="12.85546875" customWidth="1"/>
    <col min="6405" max="6405" width="12.5703125" customWidth="1"/>
    <col min="6406" max="6406" width="12.140625" customWidth="1"/>
    <col min="6407" max="6407" width="12.42578125" customWidth="1"/>
    <col min="6408" max="6408" width="12.7109375" customWidth="1"/>
    <col min="6409" max="6409" width="13.5703125" customWidth="1"/>
    <col min="6410" max="6410" width="13.28515625" customWidth="1"/>
    <col min="6411" max="6411" width="23.42578125" customWidth="1"/>
    <col min="6657" max="6657" width="25.28515625" customWidth="1"/>
    <col min="6658" max="6658" width="13.140625" customWidth="1"/>
    <col min="6659" max="6659" width="13.7109375" customWidth="1"/>
    <col min="6660" max="6660" width="12.85546875" customWidth="1"/>
    <col min="6661" max="6661" width="12.5703125" customWidth="1"/>
    <col min="6662" max="6662" width="12.140625" customWidth="1"/>
    <col min="6663" max="6663" width="12.42578125" customWidth="1"/>
    <col min="6664" max="6664" width="12.7109375" customWidth="1"/>
    <col min="6665" max="6665" width="13.5703125" customWidth="1"/>
    <col min="6666" max="6666" width="13.28515625" customWidth="1"/>
    <col min="6667" max="6667" width="23.42578125" customWidth="1"/>
    <col min="6913" max="6913" width="25.28515625" customWidth="1"/>
    <col min="6914" max="6914" width="13.140625" customWidth="1"/>
    <col min="6915" max="6915" width="13.7109375" customWidth="1"/>
    <col min="6916" max="6916" width="12.85546875" customWidth="1"/>
    <col min="6917" max="6917" width="12.5703125" customWidth="1"/>
    <col min="6918" max="6918" width="12.140625" customWidth="1"/>
    <col min="6919" max="6919" width="12.42578125" customWidth="1"/>
    <col min="6920" max="6920" width="12.7109375" customWidth="1"/>
    <col min="6921" max="6921" width="13.5703125" customWidth="1"/>
    <col min="6922" max="6922" width="13.28515625" customWidth="1"/>
    <col min="6923" max="6923" width="23.42578125" customWidth="1"/>
    <col min="7169" max="7169" width="25.28515625" customWidth="1"/>
    <col min="7170" max="7170" width="13.140625" customWidth="1"/>
    <col min="7171" max="7171" width="13.7109375" customWidth="1"/>
    <col min="7172" max="7172" width="12.85546875" customWidth="1"/>
    <col min="7173" max="7173" width="12.5703125" customWidth="1"/>
    <col min="7174" max="7174" width="12.140625" customWidth="1"/>
    <col min="7175" max="7175" width="12.42578125" customWidth="1"/>
    <col min="7176" max="7176" width="12.7109375" customWidth="1"/>
    <col min="7177" max="7177" width="13.5703125" customWidth="1"/>
    <col min="7178" max="7178" width="13.28515625" customWidth="1"/>
    <col min="7179" max="7179" width="23.42578125" customWidth="1"/>
    <col min="7425" max="7425" width="25.28515625" customWidth="1"/>
    <col min="7426" max="7426" width="13.140625" customWidth="1"/>
    <col min="7427" max="7427" width="13.7109375" customWidth="1"/>
    <col min="7428" max="7428" width="12.85546875" customWidth="1"/>
    <col min="7429" max="7429" width="12.5703125" customWidth="1"/>
    <col min="7430" max="7430" width="12.140625" customWidth="1"/>
    <col min="7431" max="7431" width="12.42578125" customWidth="1"/>
    <col min="7432" max="7432" width="12.7109375" customWidth="1"/>
    <col min="7433" max="7433" width="13.5703125" customWidth="1"/>
    <col min="7434" max="7434" width="13.28515625" customWidth="1"/>
    <col min="7435" max="7435" width="23.42578125" customWidth="1"/>
    <col min="7681" max="7681" width="25.28515625" customWidth="1"/>
    <col min="7682" max="7682" width="13.140625" customWidth="1"/>
    <col min="7683" max="7683" width="13.7109375" customWidth="1"/>
    <col min="7684" max="7684" width="12.85546875" customWidth="1"/>
    <col min="7685" max="7685" width="12.5703125" customWidth="1"/>
    <col min="7686" max="7686" width="12.140625" customWidth="1"/>
    <col min="7687" max="7687" width="12.42578125" customWidth="1"/>
    <col min="7688" max="7688" width="12.7109375" customWidth="1"/>
    <col min="7689" max="7689" width="13.5703125" customWidth="1"/>
    <col min="7690" max="7690" width="13.28515625" customWidth="1"/>
    <col min="7691" max="7691" width="23.42578125" customWidth="1"/>
    <col min="7937" max="7937" width="25.28515625" customWidth="1"/>
    <col min="7938" max="7938" width="13.140625" customWidth="1"/>
    <col min="7939" max="7939" width="13.7109375" customWidth="1"/>
    <col min="7940" max="7940" width="12.85546875" customWidth="1"/>
    <col min="7941" max="7941" width="12.5703125" customWidth="1"/>
    <col min="7942" max="7942" width="12.140625" customWidth="1"/>
    <col min="7943" max="7943" width="12.42578125" customWidth="1"/>
    <col min="7944" max="7944" width="12.7109375" customWidth="1"/>
    <col min="7945" max="7945" width="13.5703125" customWidth="1"/>
    <col min="7946" max="7946" width="13.28515625" customWidth="1"/>
    <col min="7947" max="7947" width="23.42578125" customWidth="1"/>
    <col min="8193" max="8193" width="25.28515625" customWidth="1"/>
    <col min="8194" max="8194" width="13.140625" customWidth="1"/>
    <col min="8195" max="8195" width="13.7109375" customWidth="1"/>
    <col min="8196" max="8196" width="12.85546875" customWidth="1"/>
    <col min="8197" max="8197" width="12.5703125" customWidth="1"/>
    <col min="8198" max="8198" width="12.140625" customWidth="1"/>
    <col min="8199" max="8199" width="12.42578125" customWidth="1"/>
    <col min="8200" max="8200" width="12.7109375" customWidth="1"/>
    <col min="8201" max="8201" width="13.5703125" customWidth="1"/>
    <col min="8202" max="8202" width="13.28515625" customWidth="1"/>
    <col min="8203" max="8203" width="23.42578125" customWidth="1"/>
    <col min="8449" max="8449" width="25.28515625" customWidth="1"/>
    <col min="8450" max="8450" width="13.140625" customWidth="1"/>
    <col min="8451" max="8451" width="13.7109375" customWidth="1"/>
    <col min="8452" max="8452" width="12.85546875" customWidth="1"/>
    <col min="8453" max="8453" width="12.5703125" customWidth="1"/>
    <col min="8454" max="8454" width="12.140625" customWidth="1"/>
    <col min="8455" max="8455" width="12.42578125" customWidth="1"/>
    <col min="8456" max="8456" width="12.7109375" customWidth="1"/>
    <col min="8457" max="8457" width="13.5703125" customWidth="1"/>
    <col min="8458" max="8458" width="13.28515625" customWidth="1"/>
    <col min="8459" max="8459" width="23.42578125" customWidth="1"/>
    <col min="8705" max="8705" width="25.28515625" customWidth="1"/>
    <col min="8706" max="8706" width="13.140625" customWidth="1"/>
    <col min="8707" max="8707" width="13.7109375" customWidth="1"/>
    <col min="8708" max="8708" width="12.85546875" customWidth="1"/>
    <col min="8709" max="8709" width="12.5703125" customWidth="1"/>
    <col min="8710" max="8710" width="12.140625" customWidth="1"/>
    <col min="8711" max="8711" width="12.42578125" customWidth="1"/>
    <col min="8712" max="8712" width="12.7109375" customWidth="1"/>
    <col min="8713" max="8713" width="13.5703125" customWidth="1"/>
    <col min="8714" max="8714" width="13.28515625" customWidth="1"/>
    <col min="8715" max="8715" width="23.42578125" customWidth="1"/>
    <col min="8961" max="8961" width="25.28515625" customWidth="1"/>
    <col min="8962" max="8962" width="13.140625" customWidth="1"/>
    <col min="8963" max="8963" width="13.7109375" customWidth="1"/>
    <col min="8964" max="8964" width="12.85546875" customWidth="1"/>
    <col min="8965" max="8965" width="12.5703125" customWidth="1"/>
    <col min="8966" max="8966" width="12.140625" customWidth="1"/>
    <col min="8967" max="8967" width="12.42578125" customWidth="1"/>
    <col min="8968" max="8968" width="12.7109375" customWidth="1"/>
    <col min="8969" max="8969" width="13.5703125" customWidth="1"/>
    <col min="8970" max="8970" width="13.28515625" customWidth="1"/>
    <col min="8971" max="8971" width="23.42578125" customWidth="1"/>
    <col min="9217" max="9217" width="25.28515625" customWidth="1"/>
    <col min="9218" max="9218" width="13.140625" customWidth="1"/>
    <col min="9219" max="9219" width="13.7109375" customWidth="1"/>
    <col min="9220" max="9220" width="12.85546875" customWidth="1"/>
    <col min="9221" max="9221" width="12.5703125" customWidth="1"/>
    <col min="9222" max="9222" width="12.140625" customWidth="1"/>
    <col min="9223" max="9223" width="12.42578125" customWidth="1"/>
    <col min="9224" max="9224" width="12.7109375" customWidth="1"/>
    <col min="9225" max="9225" width="13.5703125" customWidth="1"/>
    <col min="9226" max="9226" width="13.28515625" customWidth="1"/>
    <col min="9227" max="9227" width="23.42578125" customWidth="1"/>
    <col min="9473" max="9473" width="25.28515625" customWidth="1"/>
    <col min="9474" max="9474" width="13.140625" customWidth="1"/>
    <col min="9475" max="9475" width="13.7109375" customWidth="1"/>
    <col min="9476" max="9476" width="12.85546875" customWidth="1"/>
    <col min="9477" max="9477" width="12.5703125" customWidth="1"/>
    <col min="9478" max="9478" width="12.140625" customWidth="1"/>
    <col min="9479" max="9479" width="12.42578125" customWidth="1"/>
    <col min="9480" max="9480" width="12.7109375" customWidth="1"/>
    <col min="9481" max="9481" width="13.5703125" customWidth="1"/>
    <col min="9482" max="9482" width="13.28515625" customWidth="1"/>
    <col min="9483" max="9483" width="23.42578125" customWidth="1"/>
    <col min="9729" max="9729" width="25.28515625" customWidth="1"/>
    <col min="9730" max="9730" width="13.140625" customWidth="1"/>
    <col min="9731" max="9731" width="13.7109375" customWidth="1"/>
    <col min="9732" max="9732" width="12.85546875" customWidth="1"/>
    <col min="9733" max="9733" width="12.5703125" customWidth="1"/>
    <col min="9734" max="9734" width="12.140625" customWidth="1"/>
    <col min="9735" max="9735" width="12.42578125" customWidth="1"/>
    <col min="9736" max="9736" width="12.7109375" customWidth="1"/>
    <col min="9737" max="9737" width="13.5703125" customWidth="1"/>
    <col min="9738" max="9738" width="13.28515625" customWidth="1"/>
    <col min="9739" max="9739" width="23.42578125" customWidth="1"/>
    <col min="9985" max="9985" width="25.28515625" customWidth="1"/>
    <col min="9986" max="9986" width="13.140625" customWidth="1"/>
    <col min="9987" max="9987" width="13.7109375" customWidth="1"/>
    <col min="9988" max="9988" width="12.85546875" customWidth="1"/>
    <col min="9989" max="9989" width="12.5703125" customWidth="1"/>
    <col min="9990" max="9990" width="12.140625" customWidth="1"/>
    <col min="9991" max="9991" width="12.42578125" customWidth="1"/>
    <col min="9992" max="9992" width="12.7109375" customWidth="1"/>
    <col min="9993" max="9993" width="13.5703125" customWidth="1"/>
    <col min="9994" max="9994" width="13.28515625" customWidth="1"/>
    <col min="9995" max="9995" width="23.42578125" customWidth="1"/>
    <col min="10241" max="10241" width="25.28515625" customWidth="1"/>
    <col min="10242" max="10242" width="13.140625" customWidth="1"/>
    <col min="10243" max="10243" width="13.7109375" customWidth="1"/>
    <col min="10244" max="10244" width="12.85546875" customWidth="1"/>
    <col min="10245" max="10245" width="12.5703125" customWidth="1"/>
    <col min="10246" max="10246" width="12.140625" customWidth="1"/>
    <col min="10247" max="10247" width="12.42578125" customWidth="1"/>
    <col min="10248" max="10248" width="12.7109375" customWidth="1"/>
    <col min="10249" max="10249" width="13.5703125" customWidth="1"/>
    <col min="10250" max="10250" width="13.28515625" customWidth="1"/>
    <col min="10251" max="10251" width="23.42578125" customWidth="1"/>
    <col min="10497" max="10497" width="25.28515625" customWidth="1"/>
    <col min="10498" max="10498" width="13.140625" customWidth="1"/>
    <col min="10499" max="10499" width="13.7109375" customWidth="1"/>
    <col min="10500" max="10500" width="12.85546875" customWidth="1"/>
    <col min="10501" max="10501" width="12.5703125" customWidth="1"/>
    <col min="10502" max="10502" width="12.140625" customWidth="1"/>
    <col min="10503" max="10503" width="12.42578125" customWidth="1"/>
    <col min="10504" max="10504" width="12.7109375" customWidth="1"/>
    <col min="10505" max="10505" width="13.5703125" customWidth="1"/>
    <col min="10506" max="10506" width="13.28515625" customWidth="1"/>
    <col min="10507" max="10507" width="23.42578125" customWidth="1"/>
    <col min="10753" max="10753" width="25.28515625" customWidth="1"/>
    <col min="10754" max="10754" width="13.140625" customWidth="1"/>
    <col min="10755" max="10755" width="13.7109375" customWidth="1"/>
    <col min="10756" max="10756" width="12.85546875" customWidth="1"/>
    <col min="10757" max="10757" width="12.5703125" customWidth="1"/>
    <col min="10758" max="10758" width="12.140625" customWidth="1"/>
    <col min="10759" max="10759" width="12.42578125" customWidth="1"/>
    <col min="10760" max="10760" width="12.7109375" customWidth="1"/>
    <col min="10761" max="10761" width="13.5703125" customWidth="1"/>
    <col min="10762" max="10762" width="13.28515625" customWidth="1"/>
    <col min="10763" max="10763" width="23.42578125" customWidth="1"/>
    <col min="11009" max="11009" width="25.28515625" customWidth="1"/>
    <col min="11010" max="11010" width="13.140625" customWidth="1"/>
    <col min="11011" max="11011" width="13.7109375" customWidth="1"/>
    <col min="11012" max="11012" width="12.85546875" customWidth="1"/>
    <col min="11013" max="11013" width="12.5703125" customWidth="1"/>
    <col min="11014" max="11014" width="12.140625" customWidth="1"/>
    <col min="11015" max="11015" width="12.42578125" customWidth="1"/>
    <col min="11016" max="11016" width="12.7109375" customWidth="1"/>
    <col min="11017" max="11017" width="13.5703125" customWidth="1"/>
    <col min="11018" max="11018" width="13.28515625" customWidth="1"/>
    <col min="11019" max="11019" width="23.42578125" customWidth="1"/>
    <col min="11265" max="11265" width="25.28515625" customWidth="1"/>
    <col min="11266" max="11266" width="13.140625" customWidth="1"/>
    <col min="11267" max="11267" width="13.7109375" customWidth="1"/>
    <col min="11268" max="11268" width="12.85546875" customWidth="1"/>
    <col min="11269" max="11269" width="12.5703125" customWidth="1"/>
    <col min="11270" max="11270" width="12.140625" customWidth="1"/>
    <col min="11271" max="11271" width="12.42578125" customWidth="1"/>
    <col min="11272" max="11272" width="12.7109375" customWidth="1"/>
    <col min="11273" max="11273" width="13.5703125" customWidth="1"/>
    <col min="11274" max="11274" width="13.28515625" customWidth="1"/>
    <col min="11275" max="11275" width="23.42578125" customWidth="1"/>
    <col min="11521" max="11521" width="25.28515625" customWidth="1"/>
    <col min="11522" max="11522" width="13.140625" customWidth="1"/>
    <col min="11523" max="11523" width="13.7109375" customWidth="1"/>
    <col min="11524" max="11524" width="12.85546875" customWidth="1"/>
    <col min="11525" max="11525" width="12.5703125" customWidth="1"/>
    <col min="11526" max="11526" width="12.140625" customWidth="1"/>
    <col min="11527" max="11527" width="12.42578125" customWidth="1"/>
    <col min="11528" max="11528" width="12.7109375" customWidth="1"/>
    <col min="11529" max="11529" width="13.5703125" customWidth="1"/>
    <col min="11530" max="11530" width="13.28515625" customWidth="1"/>
    <col min="11531" max="11531" width="23.42578125" customWidth="1"/>
    <col min="11777" max="11777" width="25.28515625" customWidth="1"/>
    <col min="11778" max="11778" width="13.140625" customWidth="1"/>
    <col min="11779" max="11779" width="13.7109375" customWidth="1"/>
    <col min="11780" max="11780" width="12.85546875" customWidth="1"/>
    <col min="11781" max="11781" width="12.5703125" customWidth="1"/>
    <col min="11782" max="11782" width="12.140625" customWidth="1"/>
    <col min="11783" max="11783" width="12.42578125" customWidth="1"/>
    <col min="11784" max="11784" width="12.7109375" customWidth="1"/>
    <col min="11785" max="11785" width="13.5703125" customWidth="1"/>
    <col min="11786" max="11786" width="13.28515625" customWidth="1"/>
    <col min="11787" max="11787" width="23.42578125" customWidth="1"/>
    <col min="12033" max="12033" width="25.28515625" customWidth="1"/>
    <col min="12034" max="12034" width="13.140625" customWidth="1"/>
    <col min="12035" max="12035" width="13.7109375" customWidth="1"/>
    <col min="12036" max="12036" width="12.85546875" customWidth="1"/>
    <col min="12037" max="12037" width="12.5703125" customWidth="1"/>
    <col min="12038" max="12038" width="12.140625" customWidth="1"/>
    <col min="12039" max="12039" width="12.42578125" customWidth="1"/>
    <col min="12040" max="12040" width="12.7109375" customWidth="1"/>
    <col min="12041" max="12041" width="13.5703125" customWidth="1"/>
    <col min="12042" max="12042" width="13.28515625" customWidth="1"/>
    <col min="12043" max="12043" width="23.42578125" customWidth="1"/>
    <col min="12289" max="12289" width="25.28515625" customWidth="1"/>
    <col min="12290" max="12290" width="13.140625" customWidth="1"/>
    <col min="12291" max="12291" width="13.7109375" customWidth="1"/>
    <col min="12292" max="12292" width="12.85546875" customWidth="1"/>
    <col min="12293" max="12293" width="12.5703125" customWidth="1"/>
    <col min="12294" max="12294" width="12.140625" customWidth="1"/>
    <col min="12295" max="12295" width="12.42578125" customWidth="1"/>
    <col min="12296" max="12296" width="12.7109375" customWidth="1"/>
    <col min="12297" max="12297" width="13.5703125" customWidth="1"/>
    <col min="12298" max="12298" width="13.28515625" customWidth="1"/>
    <col min="12299" max="12299" width="23.42578125" customWidth="1"/>
    <col min="12545" max="12545" width="25.28515625" customWidth="1"/>
    <col min="12546" max="12546" width="13.140625" customWidth="1"/>
    <col min="12547" max="12547" width="13.7109375" customWidth="1"/>
    <col min="12548" max="12548" width="12.85546875" customWidth="1"/>
    <col min="12549" max="12549" width="12.5703125" customWidth="1"/>
    <col min="12550" max="12550" width="12.140625" customWidth="1"/>
    <col min="12551" max="12551" width="12.42578125" customWidth="1"/>
    <col min="12552" max="12552" width="12.7109375" customWidth="1"/>
    <col min="12553" max="12553" width="13.5703125" customWidth="1"/>
    <col min="12554" max="12554" width="13.28515625" customWidth="1"/>
    <col min="12555" max="12555" width="23.42578125" customWidth="1"/>
    <col min="12801" max="12801" width="25.28515625" customWidth="1"/>
    <col min="12802" max="12802" width="13.140625" customWidth="1"/>
    <col min="12803" max="12803" width="13.7109375" customWidth="1"/>
    <col min="12804" max="12804" width="12.85546875" customWidth="1"/>
    <col min="12805" max="12805" width="12.5703125" customWidth="1"/>
    <col min="12806" max="12806" width="12.140625" customWidth="1"/>
    <col min="12807" max="12807" width="12.42578125" customWidth="1"/>
    <col min="12808" max="12808" width="12.7109375" customWidth="1"/>
    <col min="12809" max="12809" width="13.5703125" customWidth="1"/>
    <col min="12810" max="12810" width="13.28515625" customWidth="1"/>
    <col min="12811" max="12811" width="23.42578125" customWidth="1"/>
    <col min="13057" max="13057" width="25.28515625" customWidth="1"/>
    <col min="13058" max="13058" width="13.140625" customWidth="1"/>
    <col min="13059" max="13059" width="13.7109375" customWidth="1"/>
    <col min="13060" max="13060" width="12.85546875" customWidth="1"/>
    <col min="13061" max="13061" width="12.5703125" customWidth="1"/>
    <col min="13062" max="13062" width="12.140625" customWidth="1"/>
    <col min="13063" max="13063" width="12.42578125" customWidth="1"/>
    <col min="13064" max="13064" width="12.7109375" customWidth="1"/>
    <col min="13065" max="13065" width="13.5703125" customWidth="1"/>
    <col min="13066" max="13066" width="13.28515625" customWidth="1"/>
    <col min="13067" max="13067" width="23.42578125" customWidth="1"/>
    <col min="13313" max="13313" width="25.28515625" customWidth="1"/>
    <col min="13314" max="13314" width="13.140625" customWidth="1"/>
    <col min="13315" max="13315" width="13.7109375" customWidth="1"/>
    <col min="13316" max="13316" width="12.85546875" customWidth="1"/>
    <col min="13317" max="13317" width="12.5703125" customWidth="1"/>
    <col min="13318" max="13318" width="12.140625" customWidth="1"/>
    <col min="13319" max="13319" width="12.42578125" customWidth="1"/>
    <col min="13320" max="13320" width="12.7109375" customWidth="1"/>
    <col min="13321" max="13321" width="13.5703125" customWidth="1"/>
    <col min="13322" max="13322" width="13.28515625" customWidth="1"/>
    <col min="13323" max="13323" width="23.42578125" customWidth="1"/>
    <col min="13569" max="13569" width="25.28515625" customWidth="1"/>
    <col min="13570" max="13570" width="13.140625" customWidth="1"/>
    <col min="13571" max="13571" width="13.7109375" customWidth="1"/>
    <col min="13572" max="13572" width="12.85546875" customWidth="1"/>
    <col min="13573" max="13573" width="12.5703125" customWidth="1"/>
    <col min="13574" max="13574" width="12.140625" customWidth="1"/>
    <col min="13575" max="13575" width="12.42578125" customWidth="1"/>
    <col min="13576" max="13576" width="12.7109375" customWidth="1"/>
    <col min="13577" max="13577" width="13.5703125" customWidth="1"/>
    <col min="13578" max="13578" width="13.28515625" customWidth="1"/>
    <col min="13579" max="13579" width="23.42578125" customWidth="1"/>
    <col min="13825" max="13825" width="25.28515625" customWidth="1"/>
    <col min="13826" max="13826" width="13.140625" customWidth="1"/>
    <col min="13827" max="13827" width="13.7109375" customWidth="1"/>
    <col min="13828" max="13828" width="12.85546875" customWidth="1"/>
    <col min="13829" max="13829" width="12.5703125" customWidth="1"/>
    <col min="13830" max="13830" width="12.140625" customWidth="1"/>
    <col min="13831" max="13831" width="12.42578125" customWidth="1"/>
    <col min="13832" max="13832" width="12.7109375" customWidth="1"/>
    <col min="13833" max="13833" width="13.5703125" customWidth="1"/>
    <col min="13834" max="13834" width="13.28515625" customWidth="1"/>
    <col min="13835" max="13835" width="23.42578125" customWidth="1"/>
    <col min="14081" max="14081" width="25.28515625" customWidth="1"/>
    <col min="14082" max="14082" width="13.140625" customWidth="1"/>
    <col min="14083" max="14083" width="13.7109375" customWidth="1"/>
    <col min="14084" max="14084" width="12.85546875" customWidth="1"/>
    <col min="14085" max="14085" width="12.5703125" customWidth="1"/>
    <col min="14086" max="14086" width="12.140625" customWidth="1"/>
    <col min="14087" max="14087" width="12.42578125" customWidth="1"/>
    <col min="14088" max="14088" width="12.7109375" customWidth="1"/>
    <col min="14089" max="14089" width="13.5703125" customWidth="1"/>
    <col min="14090" max="14090" width="13.28515625" customWidth="1"/>
    <col min="14091" max="14091" width="23.42578125" customWidth="1"/>
    <col min="14337" max="14337" width="25.28515625" customWidth="1"/>
    <col min="14338" max="14338" width="13.140625" customWidth="1"/>
    <col min="14339" max="14339" width="13.7109375" customWidth="1"/>
    <col min="14340" max="14340" width="12.85546875" customWidth="1"/>
    <col min="14341" max="14341" width="12.5703125" customWidth="1"/>
    <col min="14342" max="14342" width="12.140625" customWidth="1"/>
    <col min="14343" max="14343" width="12.42578125" customWidth="1"/>
    <col min="14344" max="14344" width="12.7109375" customWidth="1"/>
    <col min="14345" max="14345" width="13.5703125" customWidth="1"/>
    <col min="14346" max="14346" width="13.28515625" customWidth="1"/>
    <col min="14347" max="14347" width="23.42578125" customWidth="1"/>
    <col min="14593" max="14593" width="25.28515625" customWidth="1"/>
    <col min="14594" max="14594" width="13.140625" customWidth="1"/>
    <col min="14595" max="14595" width="13.7109375" customWidth="1"/>
    <col min="14596" max="14596" width="12.85546875" customWidth="1"/>
    <col min="14597" max="14597" width="12.5703125" customWidth="1"/>
    <col min="14598" max="14598" width="12.140625" customWidth="1"/>
    <col min="14599" max="14599" width="12.42578125" customWidth="1"/>
    <col min="14600" max="14600" width="12.7109375" customWidth="1"/>
    <col min="14601" max="14601" width="13.5703125" customWidth="1"/>
    <col min="14602" max="14602" width="13.28515625" customWidth="1"/>
    <col min="14603" max="14603" width="23.42578125" customWidth="1"/>
    <col min="14849" max="14849" width="25.28515625" customWidth="1"/>
    <col min="14850" max="14850" width="13.140625" customWidth="1"/>
    <col min="14851" max="14851" width="13.7109375" customWidth="1"/>
    <col min="14852" max="14852" width="12.85546875" customWidth="1"/>
    <col min="14853" max="14853" width="12.5703125" customWidth="1"/>
    <col min="14854" max="14854" width="12.140625" customWidth="1"/>
    <col min="14855" max="14855" width="12.42578125" customWidth="1"/>
    <col min="14856" max="14856" width="12.7109375" customWidth="1"/>
    <col min="14857" max="14857" width="13.5703125" customWidth="1"/>
    <col min="14858" max="14858" width="13.28515625" customWidth="1"/>
    <col min="14859" max="14859" width="23.42578125" customWidth="1"/>
    <col min="15105" max="15105" width="25.28515625" customWidth="1"/>
    <col min="15106" max="15106" width="13.140625" customWidth="1"/>
    <col min="15107" max="15107" width="13.7109375" customWidth="1"/>
    <col min="15108" max="15108" width="12.85546875" customWidth="1"/>
    <col min="15109" max="15109" width="12.5703125" customWidth="1"/>
    <col min="15110" max="15110" width="12.140625" customWidth="1"/>
    <col min="15111" max="15111" width="12.42578125" customWidth="1"/>
    <col min="15112" max="15112" width="12.7109375" customWidth="1"/>
    <col min="15113" max="15113" width="13.5703125" customWidth="1"/>
    <col min="15114" max="15114" width="13.28515625" customWidth="1"/>
    <col min="15115" max="15115" width="23.42578125" customWidth="1"/>
    <col min="15361" max="15361" width="25.28515625" customWidth="1"/>
    <col min="15362" max="15362" width="13.140625" customWidth="1"/>
    <col min="15363" max="15363" width="13.7109375" customWidth="1"/>
    <col min="15364" max="15364" width="12.85546875" customWidth="1"/>
    <col min="15365" max="15365" width="12.5703125" customWidth="1"/>
    <col min="15366" max="15366" width="12.140625" customWidth="1"/>
    <col min="15367" max="15367" width="12.42578125" customWidth="1"/>
    <col min="15368" max="15368" width="12.7109375" customWidth="1"/>
    <col min="15369" max="15369" width="13.5703125" customWidth="1"/>
    <col min="15370" max="15370" width="13.28515625" customWidth="1"/>
    <col min="15371" max="15371" width="23.42578125" customWidth="1"/>
    <col min="15617" max="15617" width="25.28515625" customWidth="1"/>
    <col min="15618" max="15618" width="13.140625" customWidth="1"/>
    <col min="15619" max="15619" width="13.7109375" customWidth="1"/>
    <col min="15620" max="15620" width="12.85546875" customWidth="1"/>
    <col min="15621" max="15621" width="12.5703125" customWidth="1"/>
    <col min="15622" max="15622" width="12.140625" customWidth="1"/>
    <col min="15623" max="15623" width="12.42578125" customWidth="1"/>
    <col min="15624" max="15624" width="12.7109375" customWidth="1"/>
    <col min="15625" max="15625" width="13.5703125" customWidth="1"/>
    <col min="15626" max="15626" width="13.28515625" customWidth="1"/>
    <col min="15627" max="15627" width="23.42578125" customWidth="1"/>
    <col min="15873" max="15873" width="25.28515625" customWidth="1"/>
    <col min="15874" max="15874" width="13.140625" customWidth="1"/>
    <col min="15875" max="15875" width="13.7109375" customWidth="1"/>
    <col min="15876" max="15876" width="12.85546875" customWidth="1"/>
    <col min="15877" max="15877" width="12.5703125" customWidth="1"/>
    <col min="15878" max="15878" width="12.140625" customWidth="1"/>
    <col min="15879" max="15879" width="12.42578125" customWidth="1"/>
    <col min="15880" max="15880" width="12.7109375" customWidth="1"/>
    <col min="15881" max="15881" width="13.5703125" customWidth="1"/>
    <col min="15882" max="15882" width="13.28515625" customWidth="1"/>
    <col min="15883" max="15883" width="23.42578125" customWidth="1"/>
    <col min="16129" max="16129" width="25.28515625" customWidth="1"/>
    <col min="16130" max="16130" width="13.140625" customWidth="1"/>
    <col min="16131" max="16131" width="13.7109375" customWidth="1"/>
    <col min="16132" max="16132" width="12.85546875" customWidth="1"/>
    <col min="16133" max="16133" width="12.5703125" customWidth="1"/>
    <col min="16134" max="16134" width="12.140625" customWidth="1"/>
    <col min="16135" max="16135" width="12.42578125" customWidth="1"/>
    <col min="16136" max="16136" width="12.7109375" customWidth="1"/>
    <col min="16137" max="16137" width="13.5703125" customWidth="1"/>
    <col min="16138" max="16138" width="13.28515625" customWidth="1"/>
    <col min="16139" max="16139" width="23.42578125" customWidth="1"/>
  </cols>
  <sheetData>
    <row r="1" spans="1:11" ht="33.75" customHeight="1">
      <c r="A1" s="1583" t="s">
        <v>1604</v>
      </c>
      <c r="B1" s="1584"/>
      <c r="C1" s="1584"/>
      <c r="D1" s="1584"/>
      <c r="E1" s="1584"/>
      <c r="F1" s="1584"/>
      <c r="G1" s="1584"/>
      <c r="H1" s="1584"/>
      <c r="I1" s="1584"/>
      <c r="J1" s="1584"/>
      <c r="K1" s="1584"/>
    </row>
    <row r="2" spans="1:11" ht="13.5" customHeight="1">
      <c r="A2" s="1585"/>
      <c r="B2" s="1585"/>
      <c r="C2" s="1585"/>
      <c r="D2" s="1585"/>
      <c r="E2" s="1585"/>
      <c r="F2" s="1585"/>
      <c r="G2" s="1585"/>
      <c r="H2" s="1585"/>
      <c r="I2" s="1585"/>
      <c r="J2" s="1585"/>
      <c r="K2" s="1585"/>
    </row>
    <row r="3" spans="1:11" ht="27" customHeight="1">
      <c r="A3" s="1585" t="s">
        <v>1605</v>
      </c>
      <c r="B3" s="1585"/>
      <c r="C3" s="1585"/>
      <c r="D3" s="1585"/>
      <c r="E3" s="1585"/>
      <c r="F3" s="1585"/>
      <c r="G3" s="1585"/>
      <c r="H3" s="1585"/>
      <c r="I3" s="1585"/>
      <c r="J3" s="1585"/>
      <c r="K3" s="1585"/>
    </row>
    <row r="4" spans="1:11" ht="12.75" customHeight="1">
      <c r="A4" s="1585"/>
      <c r="B4" s="1585"/>
      <c r="C4" s="1585"/>
      <c r="D4" s="1585"/>
      <c r="E4" s="1585"/>
      <c r="F4" s="1585"/>
      <c r="G4" s="1585"/>
      <c r="H4" s="1585"/>
      <c r="I4" s="1585"/>
      <c r="J4" s="1585"/>
      <c r="K4" s="1585"/>
    </row>
    <row r="5" spans="1:11" ht="28.5" customHeight="1">
      <c r="A5" s="1585" t="s">
        <v>1606</v>
      </c>
      <c r="B5" s="1585"/>
      <c r="C5" s="1585"/>
      <c r="D5" s="1585"/>
      <c r="E5" s="1585"/>
      <c r="F5" s="1585"/>
      <c r="G5" s="1585"/>
      <c r="H5" s="1585"/>
      <c r="I5" s="1585"/>
      <c r="J5" s="1585"/>
      <c r="K5" s="1585"/>
    </row>
    <row r="6" spans="1:11" s="30" customFormat="1" ht="12" customHeight="1">
      <c r="A6" s="114" t="s">
        <v>2141</v>
      </c>
      <c r="B6" s="1586"/>
      <c r="C6" s="1586"/>
      <c r="D6" s="1586"/>
      <c r="E6" s="1586"/>
      <c r="F6" s="1586"/>
      <c r="G6" s="1586"/>
      <c r="H6" s="1586"/>
      <c r="I6" s="1586"/>
      <c r="J6" s="1586"/>
      <c r="K6" s="114" t="s">
        <v>2142</v>
      </c>
    </row>
    <row r="7" spans="1:11" ht="12" customHeight="1">
      <c r="A7" s="1562" t="s">
        <v>1607</v>
      </c>
      <c r="B7" s="1457" t="s">
        <v>1608</v>
      </c>
      <c r="C7" s="1565" t="s">
        <v>1609</v>
      </c>
      <c r="D7" s="1566"/>
      <c r="E7" s="1566"/>
      <c r="F7" s="1566"/>
      <c r="G7" s="1566"/>
      <c r="H7" s="1566"/>
      <c r="I7" s="1566"/>
      <c r="J7" s="1567"/>
      <c r="K7" s="1568"/>
    </row>
    <row r="8" spans="1:11" ht="12" customHeight="1">
      <c r="A8" s="1563"/>
      <c r="B8" s="1457"/>
      <c r="C8" s="1571" t="s">
        <v>1610</v>
      </c>
      <c r="D8" s="1565" t="s">
        <v>1611</v>
      </c>
      <c r="E8" s="1566"/>
      <c r="F8" s="1566"/>
      <c r="G8" s="1566"/>
      <c r="H8" s="1567"/>
      <c r="I8" s="1573" t="s">
        <v>1612</v>
      </c>
      <c r="J8" s="1571" t="s">
        <v>1613</v>
      </c>
      <c r="K8" s="1569"/>
    </row>
    <row r="9" spans="1:11" ht="57" customHeight="1">
      <c r="A9" s="1563"/>
      <c r="B9" s="1457"/>
      <c r="C9" s="1572"/>
      <c r="D9" s="16" t="s">
        <v>1614</v>
      </c>
      <c r="E9" s="16" t="s">
        <v>1615</v>
      </c>
      <c r="F9" s="16" t="s">
        <v>1616</v>
      </c>
      <c r="G9" s="16" t="s">
        <v>1617</v>
      </c>
      <c r="H9" s="16" t="s">
        <v>1618</v>
      </c>
      <c r="I9" s="1573"/>
      <c r="J9" s="1572"/>
      <c r="K9" s="1569"/>
    </row>
    <row r="10" spans="1:11" ht="12.75" customHeight="1">
      <c r="A10" s="1563"/>
      <c r="B10" s="1574" t="s">
        <v>1619</v>
      </c>
      <c r="C10" s="1577" t="s">
        <v>1620</v>
      </c>
      <c r="D10" s="1578"/>
      <c r="E10" s="1578"/>
      <c r="F10" s="1578"/>
      <c r="G10" s="1578"/>
      <c r="H10" s="1578"/>
      <c r="I10" s="1578"/>
      <c r="J10" s="1579"/>
      <c r="K10" s="1569"/>
    </row>
    <row r="11" spans="1:11" ht="12.75" customHeight="1">
      <c r="A11" s="1563"/>
      <c r="B11" s="1575"/>
      <c r="C11" s="1580" t="s">
        <v>1621</v>
      </c>
      <c r="D11" s="1573" t="s">
        <v>1622</v>
      </c>
      <c r="E11" s="1573"/>
      <c r="F11" s="1573"/>
      <c r="G11" s="1573"/>
      <c r="H11" s="1573"/>
      <c r="I11" s="1573" t="s">
        <v>1623</v>
      </c>
      <c r="J11" s="1571" t="s">
        <v>1624</v>
      </c>
      <c r="K11" s="1569"/>
    </row>
    <row r="12" spans="1:11" ht="48.75" customHeight="1">
      <c r="A12" s="1564"/>
      <c r="B12" s="1576"/>
      <c r="C12" s="1581"/>
      <c r="D12" s="16" t="s">
        <v>1625</v>
      </c>
      <c r="E12" s="16" t="s">
        <v>1626</v>
      </c>
      <c r="F12" s="16" t="s">
        <v>1627</v>
      </c>
      <c r="G12" s="16" t="s">
        <v>1628</v>
      </c>
      <c r="H12" s="16" t="s">
        <v>1629</v>
      </c>
      <c r="I12" s="1573"/>
      <c r="J12" s="1582"/>
      <c r="K12" s="1570"/>
    </row>
    <row r="13" spans="1:11" s="31" customFormat="1">
      <c r="A13" s="17" t="s">
        <v>1630</v>
      </c>
      <c r="B13" s="15">
        <v>573344340.5</v>
      </c>
      <c r="C13" s="15">
        <v>536113133.89999998</v>
      </c>
      <c r="D13" s="15">
        <v>358136648.30000001</v>
      </c>
      <c r="E13" s="15">
        <v>74731691.900000006</v>
      </c>
      <c r="F13" s="15">
        <v>21201575.600000001</v>
      </c>
      <c r="G13" s="15">
        <v>11912691.4</v>
      </c>
      <c r="H13" s="15">
        <v>70130526.700000003</v>
      </c>
      <c r="I13" s="15">
        <v>33681505.399999999</v>
      </c>
      <c r="J13" s="15">
        <v>3549701.2</v>
      </c>
      <c r="K13" s="18" t="s">
        <v>1631</v>
      </c>
    </row>
    <row r="14" spans="1:11">
      <c r="A14" s="19" t="s">
        <v>1632</v>
      </c>
      <c r="B14" s="20">
        <v>455536568.30000001</v>
      </c>
      <c r="C14" s="20">
        <v>419349304.89999998</v>
      </c>
      <c r="D14" s="20">
        <v>307255880.89999998</v>
      </c>
      <c r="E14" s="20">
        <v>48198066.899999999</v>
      </c>
      <c r="F14" s="20">
        <v>14340785.699999999</v>
      </c>
      <c r="G14" s="20">
        <v>2709261.9</v>
      </c>
      <c r="H14" s="20">
        <v>46845309.5</v>
      </c>
      <c r="I14" s="20">
        <v>33415301.5</v>
      </c>
      <c r="J14" s="20">
        <v>2771961.9</v>
      </c>
      <c r="K14" s="21" t="s">
        <v>1633</v>
      </c>
    </row>
    <row r="15" spans="1:11" ht="24">
      <c r="A15" s="22" t="s">
        <v>1634</v>
      </c>
      <c r="B15" s="20">
        <v>207870649.69999999</v>
      </c>
      <c r="C15" s="20">
        <v>205463204.30000001</v>
      </c>
      <c r="D15" s="20">
        <v>179445843.69999999</v>
      </c>
      <c r="E15" s="20">
        <v>11088489.699999999</v>
      </c>
      <c r="F15" s="20">
        <v>4135152.3</v>
      </c>
      <c r="G15" s="20">
        <v>150161</v>
      </c>
      <c r="H15" s="20">
        <v>10643557.6</v>
      </c>
      <c r="I15" s="20">
        <v>2041410.3</v>
      </c>
      <c r="J15" s="20">
        <v>366035.1</v>
      </c>
      <c r="K15" s="22" t="s">
        <v>1635</v>
      </c>
    </row>
    <row r="16" spans="1:11">
      <c r="A16" s="23" t="s">
        <v>1636</v>
      </c>
      <c r="B16" s="20">
        <v>846389.8</v>
      </c>
      <c r="C16" s="20">
        <v>831993.9</v>
      </c>
      <c r="D16" s="20">
        <v>645960.69999999995</v>
      </c>
      <c r="E16" s="24" t="s">
        <v>1342</v>
      </c>
      <c r="F16" s="20">
        <v>30958</v>
      </c>
      <c r="G16" s="20">
        <v>5083</v>
      </c>
      <c r="H16" s="20">
        <v>149992.20000000001</v>
      </c>
      <c r="I16" s="20">
        <v>14395.9</v>
      </c>
      <c r="J16" s="24" t="s">
        <v>1342</v>
      </c>
      <c r="K16" s="23" t="s">
        <v>1637</v>
      </c>
    </row>
    <row r="17" spans="1:11">
      <c r="A17" s="22" t="s">
        <v>1638</v>
      </c>
      <c r="B17" s="20">
        <v>245798294.30000001</v>
      </c>
      <c r="C17" s="20">
        <v>212693684.30000001</v>
      </c>
      <c r="D17" s="20">
        <v>126904685.40000001</v>
      </c>
      <c r="E17" s="20">
        <v>36902148.600000001</v>
      </c>
      <c r="F17" s="20">
        <v>10181425.4</v>
      </c>
      <c r="G17" s="20">
        <v>2550122.9</v>
      </c>
      <c r="H17" s="20">
        <v>36155302</v>
      </c>
      <c r="I17" s="20">
        <v>30774470</v>
      </c>
      <c r="J17" s="20">
        <v>2330140</v>
      </c>
      <c r="K17" s="22" t="s">
        <v>1639</v>
      </c>
    </row>
    <row r="18" spans="1:11" ht="36">
      <c r="A18" s="22" t="s">
        <v>1640</v>
      </c>
      <c r="B18" s="20">
        <v>1867624.3</v>
      </c>
      <c r="C18" s="20">
        <v>1192416.3</v>
      </c>
      <c r="D18" s="20">
        <v>905351.8</v>
      </c>
      <c r="E18" s="20">
        <v>207428.6</v>
      </c>
      <c r="F18" s="20">
        <v>24208</v>
      </c>
      <c r="G18" s="20">
        <v>8978</v>
      </c>
      <c r="H18" s="20">
        <v>46449.9</v>
      </c>
      <c r="I18" s="20">
        <v>599421.19999999995</v>
      </c>
      <c r="J18" s="20">
        <v>75786.8</v>
      </c>
      <c r="K18" s="22" t="s">
        <v>1641</v>
      </c>
    </row>
    <row r="19" spans="1:11">
      <c r="A19" s="23" t="s">
        <v>1642</v>
      </c>
      <c r="B19" s="20">
        <v>93594.1</v>
      </c>
      <c r="C19" s="145">
        <v>34737</v>
      </c>
      <c r="D19" s="20">
        <v>3596.6</v>
      </c>
      <c r="E19" s="24" t="s">
        <v>1342</v>
      </c>
      <c r="F19" s="24" t="s">
        <v>1342</v>
      </c>
      <c r="G19" s="24" t="s">
        <v>1342</v>
      </c>
      <c r="H19" s="20">
        <v>31140.400000000001</v>
      </c>
      <c r="I19" s="20">
        <v>29594</v>
      </c>
      <c r="J19" s="20">
        <v>29263.1</v>
      </c>
      <c r="K19" s="146" t="s">
        <v>1643</v>
      </c>
    </row>
    <row r="20" spans="1:11" s="1169" customFormat="1" ht="48">
      <c r="A20" s="1166" t="s">
        <v>1644</v>
      </c>
      <c r="B20" s="1167">
        <v>106652434.90000001</v>
      </c>
      <c r="C20" s="1167">
        <v>105634115.8</v>
      </c>
      <c r="D20" s="1167">
        <v>43947820.600000001</v>
      </c>
      <c r="E20" s="1167">
        <v>25605874.899999999</v>
      </c>
      <c r="F20" s="1167">
        <v>6521826.0999999996</v>
      </c>
      <c r="G20" s="1167">
        <v>8665113.1999999993</v>
      </c>
      <c r="H20" s="1167">
        <v>20893481</v>
      </c>
      <c r="I20" s="1167">
        <v>264329.90000000002</v>
      </c>
      <c r="J20" s="1167">
        <v>753989.2</v>
      </c>
      <c r="K20" s="1168" t="s">
        <v>1645</v>
      </c>
    </row>
    <row r="21" spans="1:11" ht="36">
      <c r="A21" s="19" t="s">
        <v>1646</v>
      </c>
      <c r="B21" s="20">
        <v>6202801.5</v>
      </c>
      <c r="C21" s="20">
        <v>6186599.4000000004</v>
      </c>
      <c r="D21" s="20">
        <v>4262314.5</v>
      </c>
      <c r="E21" s="20">
        <v>404348.6</v>
      </c>
      <c r="F21" s="20">
        <v>42452</v>
      </c>
      <c r="G21" s="20">
        <v>240787.1</v>
      </c>
      <c r="H21" s="20">
        <v>1236697.2</v>
      </c>
      <c r="I21" s="24" t="s">
        <v>1342</v>
      </c>
      <c r="J21" s="20">
        <v>16202.1</v>
      </c>
      <c r="K21" s="21" t="s">
        <v>1647</v>
      </c>
    </row>
    <row r="22" spans="1:11" ht="24">
      <c r="A22" s="19" t="s">
        <v>1648</v>
      </c>
      <c r="B22" s="20">
        <v>208742.39999999999</v>
      </c>
      <c r="C22" s="20">
        <v>208735.4</v>
      </c>
      <c r="D22" s="20">
        <v>145212.29999999999</v>
      </c>
      <c r="E22" s="20">
        <v>7877.9</v>
      </c>
      <c r="F22" s="20">
        <v>11115.2</v>
      </c>
      <c r="G22" s="20">
        <v>887</v>
      </c>
      <c r="H22" s="20">
        <v>43643</v>
      </c>
      <c r="I22" s="24" t="s">
        <v>1342</v>
      </c>
      <c r="J22" s="20">
        <v>7</v>
      </c>
      <c r="K22" s="21" t="s">
        <v>1649</v>
      </c>
    </row>
    <row r="23" spans="1:11">
      <c r="A23" s="22" t="s">
        <v>1650</v>
      </c>
      <c r="B23" s="20">
        <v>53903.199999999997</v>
      </c>
      <c r="C23" s="20">
        <v>53896.2</v>
      </c>
      <c r="D23" s="20">
        <v>41235.300000000003</v>
      </c>
      <c r="E23" s="20">
        <v>7870.9</v>
      </c>
      <c r="F23" s="24" t="s">
        <v>1342</v>
      </c>
      <c r="G23" s="20">
        <v>887</v>
      </c>
      <c r="H23" s="20">
        <v>3903</v>
      </c>
      <c r="I23" s="24" t="s">
        <v>1342</v>
      </c>
      <c r="J23" s="20">
        <v>7</v>
      </c>
      <c r="K23" s="22" t="s">
        <v>1651</v>
      </c>
    </row>
    <row r="24" spans="1:11">
      <c r="A24" s="22" t="s">
        <v>1652</v>
      </c>
      <c r="B24" s="20">
        <v>154839.20000000001</v>
      </c>
      <c r="C24" s="20">
        <v>154839.20000000001</v>
      </c>
      <c r="D24" s="20">
        <v>103977</v>
      </c>
      <c r="E24" s="20">
        <v>7</v>
      </c>
      <c r="F24" s="20">
        <v>11115.2</v>
      </c>
      <c r="G24" s="24" t="s">
        <v>1342</v>
      </c>
      <c r="H24" s="20">
        <v>39740</v>
      </c>
      <c r="I24" s="24" t="s">
        <v>1342</v>
      </c>
      <c r="J24" s="24" t="s">
        <v>1342</v>
      </c>
      <c r="K24" s="22" t="s">
        <v>1653</v>
      </c>
    </row>
    <row r="25" spans="1:11" ht="48">
      <c r="A25" s="25" t="s">
        <v>1654</v>
      </c>
      <c r="B25" s="26">
        <v>4743793.4000000004</v>
      </c>
      <c r="C25" s="26">
        <v>4734378.4000000004</v>
      </c>
      <c r="D25" s="26">
        <v>2525420</v>
      </c>
      <c r="E25" s="26">
        <v>515523.6</v>
      </c>
      <c r="F25" s="26">
        <v>285396.59999999998</v>
      </c>
      <c r="G25" s="26">
        <v>296642.2</v>
      </c>
      <c r="H25" s="26">
        <v>1111396</v>
      </c>
      <c r="I25" s="26">
        <v>1874</v>
      </c>
      <c r="J25" s="26">
        <v>7541</v>
      </c>
      <c r="K25" s="27" t="s">
        <v>2143</v>
      </c>
    </row>
  </sheetData>
  <mergeCells count="20">
    <mergeCell ref="A7:A12"/>
    <mergeCell ref="B7:B9"/>
    <mergeCell ref="C7:J7"/>
    <mergeCell ref="B10:B12"/>
    <mergeCell ref="K7:K12"/>
    <mergeCell ref="C8:C9"/>
    <mergeCell ref="D8:H8"/>
    <mergeCell ref="I8:I9"/>
    <mergeCell ref="J8:J9"/>
    <mergeCell ref="C10:J10"/>
    <mergeCell ref="C11:C12"/>
    <mergeCell ref="D11:H11"/>
    <mergeCell ref="I11:I12"/>
    <mergeCell ref="J11:J12"/>
    <mergeCell ref="B6:J6"/>
    <mergeCell ref="A1:K1"/>
    <mergeCell ref="A2:K2"/>
    <mergeCell ref="A3:K3"/>
    <mergeCell ref="A4:K4"/>
    <mergeCell ref="A5:K5"/>
  </mergeCells>
  <printOptions horizontalCentered="1"/>
  <pageMargins left="0.59055118110236227" right="0.59055118110236227" top="0.59055118110236227" bottom="0.59055118110236227" header="0.31496062992125984" footer="0.43307086614173229"/>
  <pageSetup paperSize="9" scale="82" firstPageNumber="18" orientation="landscape" useFirstPageNumber="1" r:id="rId1"/>
  <headerFooter alignWithMargins="0">
    <oddFooter>&amp;R&amp;P</oddFoot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48"/>
  <sheetViews>
    <sheetView topLeftCell="D1" workbookViewId="0">
      <selection activeCell="J21" sqref="J21"/>
    </sheetView>
  </sheetViews>
  <sheetFormatPr defaultColWidth="9.140625" defaultRowHeight="12.75"/>
  <cols>
    <col min="1" max="1" width="55.85546875" style="1170" customWidth="1"/>
    <col min="2" max="2" width="12.7109375" style="1219" customWidth="1"/>
    <col min="3" max="8" width="12.7109375" style="1170" customWidth="1"/>
    <col min="9" max="9" width="12.7109375" style="1227" customWidth="1"/>
    <col min="10" max="11" width="12.7109375" style="1170" customWidth="1"/>
    <col min="12" max="12" width="13.5703125" style="1188" customWidth="1"/>
    <col min="13" max="13" width="14.28515625" style="1192" customWidth="1"/>
    <col min="14" max="14" width="13.28515625" style="1170" customWidth="1"/>
    <col min="15" max="15" width="15.28515625" style="1170" customWidth="1"/>
    <col min="16" max="256" width="9.140625" style="1170"/>
    <col min="257" max="257" width="55.85546875" style="1170" customWidth="1"/>
    <col min="258" max="267" width="12.7109375" style="1170" customWidth="1"/>
    <col min="268" max="268" width="13.5703125" style="1170" customWidth="1"/>
    <col min="269" max="269" width="14.28515625" style="1170" customWidth="1"/>
    <col min="270" max="270" width="13.28515625" style="1170" customWidth="1"/>
    <col min="271" max="271" width="15.28515625" style="1170" customWidth="1"/>
    <col min="272" max="512" width="9.140625" style="1170"/>
    <col min="513" max="513" width="55.85546875" style="1170" customWidth="1"/>
    <col min="514" max="523" width="12.7109375" style="1170" customWidth="1"/>
    <col min="524" max="524" width="13.5703125" style="1170" customWidth="1"/>
    <col min="525" max="525" width="14.28515625" style="1170" customWidth="1"/>
    <col min="526" max="526" width="13.28515625" style="1170" customWidth="1"/>
    <col min="527" max="527" width="15.28515625" style="1170" customWidth="1"/>
    <col min="528" max="768" width="9.140625" style="1170"/>
    <col min="769" max="769" width="55.85546875" style="1170" customWidth="1"/>
    <col min="770" max="779" width="12.7109375" style="1170" customWidth="1"/>
    <col min="780" max="780" width="13.5703125" style="1170" customWidth="1"/>
    <col min="781" max="781" width="14.28515625" style="1170" customWidth="1"/>
    <col min="782" max="782" width="13.28515625" style="1170" customWidth="1"/>
    <col min="783" max="783" width="15.28515625" style="1170" customWidth="1"/>
    <col min="784" max="1024" width="9.140625" style="1170"/>
    <col min="1025" max="1025" width="55.85546875" style="1170" customWidth="1"/>
    <col min="1026" max="1035" width="12.7109375" style="1170" customWidth="1"/>
    <col min="1036" max="1036" width="13.5703125" style="1170" customWidth="1"/>
    <col min="1037" max="1037" width="14.28515625" style="1170" customWidth="1"/>
    <col min="1038" max="1038" width="13.28515625" style="1170" customWidth="1"/>
    <col min="1039" max="1039" width="15.28515625" style="1170" customWidth="1"/>
    <col min="1040" max="1280" width="9.140625" style="1170"/>
    <col min="1281" max="1281" width="55.85546875" style="1170" customWidth="1"/>
    <col min="1282" max="1291" width="12.7109375" style="1170" customWidth="1"/>
    <col min="1292" max="1292" width="13.5703125" style="1170" customWidth="1"/>
    <col min="1293" max="1293" width="14.28515625" style="1170" customWidth="1"/>
    <col min="1294" max="1294" width="13.28515625" style="1170" customWidth="1"/>
    <col min="1295" max="1295" width="15.28515625" style="1170" customWidth="1"/>
    <col min="1296" max="1536" width="9.140625" style="1170"/>
    <col min="1537" max="1537" width="55.85546875" style="1170" customWidth="1"/>
    <col min="1538" max="1547" width="12.7109375" style="1170" customWidth="1"/>
    <col min="1548" max="1548" width="13.5703125" style="1170" customWidth="1"/>
    <col min="1549" max="1549" width="14.28515625" style="1170" customWidth="1"/>
    <col min="1550" max="1550" width="13.28515625" style="1170" customWidth="1"/>
    <col min="1551" max="1551" width="15.28515625" style="1170" customWidth="1"/>
    <col min="1552" max="1792" width="9.140625" style="1170"/>
    <col min="1793" max="1793" width="55.85546875" style="1170" customWidth="1"/>
    <col min="1794" max="1803" width="12.7109375" style="1170" customWidth="1"/>
    <col min="1804" max="1804" width="13.5703125" style="1170" customWidth="1"/>
    <col min="1805" max="1805" width="14.28515625" style="1170" customWidth="1"/>
    <col min="1806" max="1806" width="13.28515625" style="1170" customWidth="1"/>
    <col min="1807" max="1807" width="15.28515625" style="1170" customWidth="1"/>
    <col min="1808" max="2048" width="9.140625" style="1170"/>
    <col min="2049" max="2049" width="55.85546875" style="1170" customWidth="1"/>
    <col min="2050" max="2059" width="12.7109375" style="1170" customWidth="1"/>
    <col min="2060" max="2060" width="13.5703125" style="1170" customWidth="1"/>
    <col min="2061" max="2061" width="14.28515625" style="1170" customWidth="1"/>
    <col min="2062" max="2062" width="13.28515625" style="1170" customWidth="1"/>
    <col min="2063" max="2063" width="15.28515625" style="1170" customWidth="1"/>
    <col min="2064" max="2304" width="9.140625" style="1170"/>
    <col min="2305" max="2305" width="55.85546875" style="1170" customWidth="1"/>
    <col min="2306" max="2315" width="12.7109375" style="1170" customWidth="1"/>
    <col min="2316" max="2316" width="13.5703125" style="1170" customWidth="1"/>
    <col min="2317" max="2317" width="14.28515625" style="1170" customWidth="1"/>
    <col min="2318" max="2318" width="13.28515625" style="1170" customWidth="1"/>
    <col min="2319" max="2319" width="15.28515625" style="1170" customWidth="1"/>
    <col min="2320" max="2560" width="9.140625" style="1170"/>
    <col min="2561" max="2561" width="55.85546875" style="1170" customWidth="1"/>
    <col min="2562" max="2571" width="12.7109375" style="1170" customWidth="1"/>
    <col min="2572" max="2572" width="13.5703125" style="1170" customWidth="1"/>
    <col min="2573" max="2573" width="14.28515625" style="1170" customWidth="1"/>
    <col min="2574" max="2574" width="13.28515625" style="1170" customWidth="1"/>
    <col min="2575" max="2575" width="15.28515625" style="1170" customWidth="1"/>
    <col min="2576" max="2816" width="9.140625" style="1170"/>
    <col min="2817" max="2817" width="55.85546875" style="1170" customWidth="1"/>
    <col min="2818" max="2827" width="12.7109375" style="1170" customWidth="1"/>
    <col min="2828" max="2828" width="13.5703125" style="1170" customWidth="1"/>
    <col min="2829" max="2829" width="14.28515625" style="1170" customWidth="1"/>
    <col min="2830" max="2830" width="13.28515625" style="1170" customWidth="1"/>
    <col min="2831" max="2831" width="15.28515625" style="1170" customWidth="1"/>
    <col min="2832" max="3072" width="9.140625" style="1170"/>
    <col min="3073" max="3073" width="55.85546875" style="1170" customWidth="1"/>
    <col min="3074" max="3083" width="12.7109375" style="1170" customWidth="1"/>
    <col min="3084" max="3084" width="13.5703125" style="1170" customWidth="1"/>
    <col min="3085" max="3085" width="14.28515625" style="1170" customWidth="1"/>
    <col min="3086" max="3086" width="13.28515625" style="1170" customWidth="1"/>
    <col min="3087" max="3087" width="15.28515625" style="1170" customWidth="1"/>
    <col min="3088" max="3328" width="9.140625" style="1170"/>
    <col min="3329" max="3329" width="55.85546875" style="1170" customWidth="1"/>
    <col min="3330" max="3339" width="12.7109375" style="1170" customWidth="1"/>
    <col min="3340" max="3340" width="13.5703125" style="1170" customWidth="1"/>
    <col min="3341" max="3341" width="14.28515625" style="1170" customWidth="1"/>
    <col min="3342" max="3342" width="13.28515625" style="1170" customWidth="1"/>
    <col min="3343" max="3343" width="15.28515625" style="1170" customWidth="1"/>
    <col min="3344" max="3584" width="9.140625" style="1170"/>
    <col min="3585" max="3585" width="55.85546875" style="1170" customWidth="1"/>
    <col min="3586" max="3595" width="12.7109375" style="1170" customWidth="1"/>
    <col min="3596" max="3596" width="13.5703125" style="1170" customWidth="1"/>
    <col min="3597" max="3597" width="14.28515625" style="1170" customWidth="1"/>
    <col min="3598" max="3598" width="13.28515625" style="1170" customWidth="1"/>
    <col min="3599" max="3599" width="15.28515625" style="1170" customWidth="1"/>
    <col min="3600" max="3840" width="9.140625" style="1170"/>
    <col min="3841" max="3841" width="55.85546875" style="1170" customWidth="1"/>
    <col min="3842" max="3851" width="12.7109375" style="1170" customWidth="1"/>
    <col min="3852" max="3852" width="13.5703125" style="1170" customWidth="1"/>
    <col min="3853" max="3853" width="14.28515625" style="1170" customWidth="1"/>
    <col min="3854" max="3854" width="13.28515625" style="1170" customWidth="1"/>
    <col min="3855" max="3855" width="15.28515625" style="1170" customWidth="1"/>
    <col min="3856" max="4096" width="9.140625" style="1170"/>
    <col min="4097" max="4097" width="55.85546875" style="1170" customWidth="1"/>
    <col min="4098" max="4107" width="12.7109375" style="1170" customWidth="1"/>
    <col min="4108" max="4108" width="13.5703125" style="1170" customWidth="1"/>
    <col min="4109" max="4109" width="14.28515625" style="1170" customWidth="1"/>
    <col min="4110" max="4110" width="13.28515625" style="1170" customWidth="1"/>
    <col min="4111" max="4111" width="15.28515625" style="1170" customWidth="1"/>
    <col min="4112" max="4352" width="9.140625" style="1170"/>
    <col min="4353" max="4353" width="55.85546875" style="1170" customWidth="1"/>
    <col min="4354" max="4363" width="12.7109375" style="1170" customWidth="1"/>
    <col min="4364" max="4364" width="13.5703125" style="1170" customWidth="1"/>
    <col min="4365" max="4365" width="14.28515625" style="1170" customWidth="1"/>
    <col min="4366" max="4366" width="13.28515625" style="1170" customWidth="1"/>
    <col min="4367" max="4367" width="15.28515625" style="1170" customWidth="1"/>
    <col min="4368" max="4608" width="9.140625" style="1170"/>
    <col min="4609" max="4609" width="55.85546875" style="1170" customWidth="1"/>
    <col min="4610" max="4619" width="12.7109375" style="1170" customWidth="1"/>
    <col min="4620" max="4620" width="13.5703125" style="1170" customWidth="1"/>
    <col min="4621" max="4621" width="14.28515625" style="1170" customWidth="1"/>
    <col min="4622" max="4622" width="13.28515625" style="1170" customWidth="1"/>
    <col min="4623" max="4623" width="15.28515625" style="1170" customWidth="1"/>
    <col min="4624" max="4864" width="9.140625" style="1170"/>
    <col min="4865" max="4865" width="55.85546875" style="1170" customWidth="1"/>
    <col min="4866" max="4875" width="12.7109375" style="1170" customWidth="1"/>
    <col min="4876" max="4876" width="13.5703125" style="1170" customWidth="1"/>
    <col min="4877" max="4877" width="14.28515625" style="1170" customWidth="1"/>
    <col min="4878" max="4878" width="13.28515625" style="1170" customWidth="1"/>
    <col min="4879" max="4879" width="15.28515625" style="1170" customWidth="1"/>
    <col min="4880" max="5120" width="9.140625" style="1170"/>
    <col min="5121" max="5121" width="55.85546875" style="1170" customWidth="1"/>
    <col min="5122" max="5131" width="12.7109375" style="1170" customWidth="1"/>
    <col min="5132" max="5132" width="13.5703125" style="1170" customWidth="1"/>
    <col min="5133" max="5133" width="14.28515625" style="1170" customWidth="1"/>
    <col min="5134" max="5134" width="13.28515625" style="1170" customWidth="1"/>
    <col min="5135" max="5135" width="15.28515625" style="1170" customWidth="1"/>
    <col min="5136" max="5376" width="9.140625" style="1170"/>
    <col min="5377" max="5377" width="55.85546875" style="1170" customWidth="1"/>
    <col min="5378" max="5387" width="12.7109375" style="1170" customWidth="1"/>
    <col min="5388" max="5388" width="13.5703125" style="1170" customWidth="1"/>
    <col min="5389" max="5389" width="14.28515625" style="1170" customWidth="1"/>
    <col min="5390" max="5390" width="13.28515625" style="1170" customWidth="1"/>
    <col min="5391" max="5391" width="15.28515625" style="1170" customWidth="1"/>
    <col min="5392" max="5632" width="9.140625" style="1170"/>
    <col min="5633" max="5633" width="55.85546875" style="1170" customWidth="1"/>
    <col min="5634" max="5643" width="12.7109375" style="1170" customWidth="1"/>
    <col min="5644" max="5644" width="13.5703125" style="1170" customWidth="1"/>
    <col min="5645" max="5645" width="14.28515625" style="1170" customWidth="1"/>
    <col min="5646" max="5646" width="13.28515625" style="1170" customWidth="1"/>
    <col min="5647" max="5647" width="15.28515625" style="1170" customWidth="1"/>
    <col min="5648" max="5888" width="9.140625" style="1170"/>
    <col min="5889" max="5889" width="55.85546875" style="1170" customWidth="1"/>
    <col min="5890" max="5899" width="12.7109375" style="1170" customWidth="1"/>
    <col min="5900" max="5900" width="13.5703125" style="1170" customWidth="1"/>
    <col min="5901" max="5901" width="14.28515625" style="1170" customWidth="1"/>
    <col min="5902" max="5902" width="13.28515625" style="1170" customWidth="1"/>
    <col min="5903" max="5903" width="15.28515625" style="1170" customWidth="1"/>
    <col min="5904" max="6144" width="9.140625" style="1170"/>
    <col min="6145" max="6145" width="55.85546875" style="1170" customWidth="1"/>
    <col min="6146" max="6155" width="12.7109375" style="1170" customWidth="1"/>
    <col min="6156" max="6156" width="13.5703125" style="1170" customWidth="1"/>
    <col min="6157" max="6157" width="14.28515625" style="1170" customWidth="1"/>
    <col min="6158" max="6158" width="13.28515625" style="1170" customWidth="1"/>
    <col min="6159" max="6159" width="15.28515625" style="1170" customWidth="1"/>
    <col min="6160" max="6400" width="9.140625" style="1170"/>
    <col min="6401" max="6401" width="55.85546875" style="1170" customWidth="1"/>
    <col min="6402" max="6411" width="12.7109375" style="1170" customWidth="1"/>
    <col min="6412" max="6412" width="13.5703125" style="1170" customWidth="1"/>
    <col min="6413" max="6413" width="14.28515625" style="1170" customWidth="1"/>
    <col min="6414" max="6414" width="13.28515625" style="1170" customWidth="1"/>
    <col min="6415" max="6415" width="15.28515625" style="1170" customWidth="1"/>
    <col min="6416" max="6656" width="9.140625" style="1170"/>
    <col min="6657" max="6657" width="55.85546875" style="1170" customWidth="1"/>
    <col min="6658" max="6667" width="12.7109375" style="1170" customWidth="1"/>
    <col min="6668" max="6668" width="13.5703125" style="1170" customWidth="1"/>
    <col min="6669" max="6669" width="14.28515625" style="1170" customWidth="1"/>
    <col min="6670" max="6670" width="13.28515625" style="1170" customWidth="1"/>
    <col min="6671" max="6671" width="15.28515625" style="1170" customWidth="1"/>
    <col min="6672" max="6912" width="9.140625" style="1170"/>
    <col min="6913" max="6913" width="55.85546875" style="1170" customWidth="1"/>
    <col min="6914" max="6923" width="12.7109375" style="1170" customWidth="1"/>
    <col min="6924" max="6924" width="13.5703125" style="1170" customWidth="1"/>
    <col min="6925" max="6925" width="14.28515625" style="1170" customWidth="1"/>
    <col min="6926" max="6926" width="13.28515625" style="1170" customWidth="1"/>
    <col min="6927" max="6927" width="15.28515625" style="1170" customWidth="1"/>
    <col min="6928" max="7168" width="9.140625" style="1170"/>
    <col min="7169" max="7169" width="55.85546875" style="1170" customWidth="1"/>
    <col min="7170" max="7179" width="12.7109375" style="1170" customWidth="1"/>
    <col min="7180" max="7180" width="13.5703125" style="1170" customWidth="1"/>
    <col min="7181" max="7181" width="14.28515625" style="1170" customWidth="1"/>
    <col min="7182" max="7182" width="13.28515625" style="1170" customWidth="1"/>
    <col min="7183" max="7183" width="15.28515625" style="1170" customWidth="1"/>
    <col min="7184" max="7424" width="9.140625" style="1170"/>
    <col min="7425" max="7425" width="55.85546875" style="1170" customWidth="1"/>
    <col min="7426" max="7435" width="12.7109375" style="1170" customWidth="1"/>
    <col min="7436" max="7436" width="13.5703125" style="1170" customWidth="1"/>
    <col min="7437" max="7437" width="14.28515625" style="1170" customWidth="1"/>
    <col min="7438" max="7438" width="13.28515625" style="1170" customWidth="1"/>
    <col min="7439" max="7439" width="15.28515625" style="1170" customWidth="1"/>
    <col min="7440" max="7680" width="9.140625" style="1170"/>
    <col min="7681" max="7681" width="55.85546875" style="1170" customWidth="1"/>
    <col min="7682" max="7691" width="12.7109375" style="1170" customWidth="1"/>
    <col min="7692" max="7692" width="13.5703125" style="1170" customWidth="1"/>
    <col min="7693" max="7693" width="14.28515625" style="1170" customWidth="1"/>
    <col min="7694" max="7694" width="13.28515625" style="1170" customWidth="1"/>
    <col min="7695" max="7695" width="15.28515625" style="1170" customWidth="1"/>
    <col min="7696" max="7936" width="9.140625" style="1170"/>
    <col min="7937" max="7937" width="55.85546875" style="1170" customWidth="1"/>
    <col min="7938" max="7947" width="12.7109375" style="1170" customWidth="1"/>
    <col min="7948" max="7948" width="13.5703125" style="1170" customWidth="1"/>
    <col min="7949" max="7949" width="14.28515625" style="1170" customWidth="1"/>
    <col min="7950" max="7950" width="13.28515625" style="1170" customWidth="1"/>
    <col min="7951" max="7951" width="15.28515625" style="1170" customWidth="1"/>
    <col min="7952" max="8192" width="9.140625" style="1170"/>
    <col min="8193" max="8193" width="55.85546875" style="1170" customWidth="1"/>
    <col min="8194" max="8203" width="12.7109375" style="1170" customWidth="1"/>
    <col min="8204" max="8204" width="13.5703125" style="1170" customWidth="1"/>
    <col min="8205" max="8205" width="14.28515625" style="1170" customWidth="1"/>
    <col min="8206" max="8206" width="13.28515625" style="1170" customWidth="1"/>
    <col min="8207" max="8207" width="15.28515625" style="1170" customWidth="1"/>
    <col min="8208" max="8448" width="9.140625" style="1170"/>
    <col min="8449" max="8449" width="55.85546875" style="1170" customWidth="1"/>
    <col min="8450" max="8459" width="12.7109375" style="1170" customWidth="1"/>
    <col min="8460" max="8460" width="13.5703125" style="1170" customWidth="1"/>
    <col min="8461" max="8461" width="14.28515625" style="1170" customWidth="1"/>
    <col min="8462" max="8462" width="13.28515625" style="1170" customWidth="1"/>
    <col min="8463" max="8463" width="15.28515625" style="1170" customWidth="1"/>
    <col min="8464" max="8704" width="9.140625" style="1170"/>
    <col min="8705" max="8705" width="55.85546875" style="1170" customWidth="1"/>
    <col min="8706" max="8715" width="12.7109375" style="1170" customWidth="1"/>
    <col min="8716" max="8716" width="13.5703125" style="1170" customWidth="1"/>
    <col min="8717" max="8717" width="14.28515625" style="1170" customWidth="1"/>
    <col min="8718" max="8718" width="13.28515625" style="1170" customWidth="1"/>
    <col min="8719" max="8719" width="15.28515625" style="1170" customWidth="1"/>
    <col min="8720" max="8960" width="9.140625" style="1170"/>
    <col min="8961" max="8961" width="55.85546875" style="1170" customWidth="1"/>
    <col min="8962" max="8971" width="12.7109375" style="1170" customWidth="1"/>
    <col min="8972" max="8972" width="13.5703125" style="1170" customWidth="1"/>
    <col min="8973" max="8973" width="14.28515625" style="1170" customWidth="1"/>
    <col min="8974" max="8974" width="13.28515625" style="1170" customWidth="1"/>
    <col min="8975" max="8975" width="15.28515625" style="1170" customWidth="1"/>
    <col min="8976" max="9216" width="9.140625" style="1170"/>
    <col min="9217" max="9217" width="55.85546875" style="1170" customWidth="1"/>
    <col min="9218" max="9227" width="12.7109375" style="1170" customWidth="1"/>
    <col min="9228" max="9228" width="13.5703125" style="1170" customWidth="1"/>
    <col min="9229" max="9229" width="14.28515625" style="1170" customWidth="1"/>
    <col min="9230" max="9230" width="13.28515625" style="1170" customWidth="1"/>
    <col min="9231" max="9231" width="15.28515625" style="1170" customWidth="1"/>
    <col min="9232" max="9472" width="9.140625" style="1170"/>
    <col min="9473" max="9473" width="55.85546875" style="1170" customWidth="1"/>
    <col min="9474" max="9483" width="12.7109375" style="1170" customWidth="1"/>
    <col min="9484" max="9484" width="13.5703125" style="1170" customWidth="1"/>
    <col min="9485" max="9485" width="14.28515625" style="1170" customWidth="1"/>
    <col min="9486" max="9486" width="13.28515625" style="1170" customWidth="1"/>
    <col min="9487" max="9487" width="15.28515625" style="1170" customWidth="1"/>
    <col min="9488" max="9728" width="9.140625" style="1170"/>
    <col min="9729" max="9729" width="55.85546875" style="1170" customWidth="1"/>
    <col min="9730" max="9739" width="12.7109375" style="1170" customWidth="1"/>
    <col min="9740" max="9740" width="13.5703125" style="1170" customWidth="1"/>
    <col min="9741" max="9741" width="14.28515625" style="1170" customWidth="1"/>
    <col min="9742" max="9742" width="13.28515625" style="1170" customWidth="1"/>
    <col min="9743" max="9743" width="15.28515625" style="1170" customWidth="1"/>
    <col min="9744" max="9984" width="9.140625" style="1170"/>
    <col min="9985" max="9985" width="55.85546875" style="1170" customWidth="1"/>
    <col min="9986" max="9995" width="12.7109375" style="1170" customWidth="1"/>
    <col min="9996" max="9996" width="13.5703125" style="1170" customWidth="1"/>
    <col min="9997" max="9997" width="14.28515625" style="1170" customWidth="1"/>
    <col min="9998" max="9998" width="13.28515625" style="1170" customWidth="1"/>
    <col min="9999" max="9999" width="15.28515625" style="1170" customWidth="1"/>
    <col min="10000" max="10240" width="9.140625" style="1170"/>
    <col min="10241" max="10241" width="55.85546875" style="1170" customWidth="1"/>
    <col min="10242" max="10251" width="12.7109375" style="1170" customWidth="1"/>
    <col min="10252" max="10252" width="13.5703125" style="1170" customWidth="1"/>
    <col min="10253" max="10253" width="14.28515625" style="1170" customWidth="1"/>
    <col min="10254" max="10254" width="13.28515625" style="1170" customWidth="1"/>
    <col min="10255" max="10255" width="15.28515625" style="1170" customWidth="1"/>
    <col min="10256" max="10496" width="9.140625" style="1170"/>
    <col min="10497" max="10497" width="55.85546875" style="1170" customWidth="1"/>
    <col min="10498" max="10507" width="12.7109375" style="1170" customWidth="1"/>
    <col min="10508" max="10508" width="13.5703125" style="1170" customWidth="1"/>
    <col min="10509" max="10509" width="14.28515625" style="1170" customWidth="1"/>
    <col min="10510" max="10510" width="13.28515625" style="1170" customWidth="1"/>
    <col min="10511" max="10511" width="15.28515625" style="1170" customWidth="1"/>
    <col min="10512" max="10752" width="9.140625" style="1170"/>
    <col min="10753" max="10753" width="55.85546875" style="1170" customWidth="1"/>
    <col min="10754" max="10763" width="12.7109375" style="1170" customWidth="1"/>
    <col min="10764" max="10764" width="13.5703125" style="1170" customWidth="1"/>
    <col min="10765" max="10765" width="14.28515625" style="1170" customWidth="1"/>
    <col min="10766" max="10766" width="13.28515625" style="1170" customWidth="1"/>
    <col min="10767" max="10767" width="15.28515625" style="1170" customWidth="1"/>
    <col min="10768" max="11008" width="9.140625" style="1170"/>
    <col min="11009" max="11009" width="55.85546875" style="1170" customWidth="1"/>
    <col min="11010" max="11019" width="12.7109375" style="1170" customWidth="1"/>
    <col min="11020" max="11020" width="13.5703125" style="1170" customWidth="1"/>
    <col min="11021" max="11021" width="14.28515625" style="1170" customWidth="1"/>
    <col min="11022" max="11022" width="13.28515625" style="1170" customWidth="1"/>
    <col min="11023" max="11023" width="15.28515625" style="1170" customWidth="1"/>
    <col min="11024" max="11264" width="9.140625" style="1170"/>
    <col min="11265" max="11265" width="55.85546875" style="1170" customWidth="1"/>
    <col min="11266" max="11275" width="12.7109375" style="1170" customWidth="1"/>
    <col min="11276" max="11276" width="13.5703125" style="1170" customWidth="1"/>
    <col min="11277" max="11277" width="14.28515625" style="1170" customWidth="1"/>
    <col min="11278" max="11278" width="13.28515625" style="1170" customWidth="1"/>
    <col min="11279" max="11279" width="15.28515625" style="1170" customWidth="1"/>
    <col min="11280" max="11520" width="9.140625" style="1170"/>
    <col min="11521" max="11521" width="55.85546875" style="1170" customWidth="1"/>
    <col min="11522" max="11531" width="12.7109375" style="1170" customWidth="1"/>
    <col min="11532" max="11532" width="13.5703125" style="1170" customWidth="1"/>
    <col min="11533" max="11533" width="14.28515625" style="1170" customWidth="1"/>
    <col min="11534" max="11534" width="13.28515625" style="1170" customWidth="1"/>
    <col min="11535" max="11535" width="15.28515625" style="1170" customWidth="1"/>
    <col min="11536" max="11776" width="9.140625" style="1170"/>
    <col min="11777" max="11777" width="55.85546875" style="1170" customWidth="1"/>
    <col min="11778" max="11787" width="12.7109375" style="1170" customWidth="1"/>
    <col min="11788" max="11788" width="13.5703125" style="1170" customWidth="1"/>
    <col min="11789" max="11789" width="14.28515625" style="1170" customWidth="1"/>
    <col min="11790" max="11790" width="13.28515625" style="1170" customWidth="1"/>
    <col min="11791" max="11791" width="15.28515625" style="1170" customWidth="1"/>
    <col min="11792" max="12032" width="9.140625" style="1170"/>
    <col min="12033" max="12033" width="55.85546875" style="1170" customWidth="1"/>
    <col min="12034" max="12043" width="12.7109375" style="1170" customWidth="1"/>
    <col min="12044" max="12044" width="13.5703125" style="1170" customWidth="1"/>
    <col min="12045" max="12045" width="14.28515625" style="1170" customWidth="1"/>
    <col min="12046" max="12046" width="13.28515625" style="1170" customWidth="1"/>
    <col min="12047" max="12047" width="15.28515625" style="1170" customWidth="1"/>
    <col min="12048" max="12288" width="9.140625" style="1170"/>
    <col min="12289" max="12289" width="55.85546875" style="1170" customWidth="1"/>
    <col min="12290" max="12299" width="12.7109375" style="1170" customWidth="1"/>
    <col min="12300" max="12300" width="13.5703125" style="1170" customWidth="1"/>
    <col min="12301" max="12301" width="14.28515625" style="1170" customWidth="1"/>
    <col min="12302" max="12302" width="13.28515625" style="1170" customWidth="1"/>
    <col min="12303" max="12303" width="15.28515625" style="1170" customWidth="1"/>
    <col min="12304" max="12544" width="9.140625" style="1170"/>
    <col min="12545" max="12545" width="55.85546875" style="1170" customWidth="1"/>
    <col min="12546" max="12555" width="12.7109375" style="1170" customWidth="1"/>
    <col min="12556" max="12556" width="13.5703125" style="1170" customWidth="1"/>
    <col min="12557" max="12557" width="14.28515625" style="1170" customWidth="1"/>
    <col min="12558" max="12558" width="13.28515625" style="1170" customWidth="1"/>
    <col min="12559" max="12559" width="15.28515625" style="1170" customWidth="1"/>
    <col min="12560" max="12800" width="9.140625" style="1170"/>
    <col min="12801" max="12801" width="55.85546875" style="1170" customWidth="1"/>
    <col min="12802" max="12811" width="12.7109375" style="1170" customWidth="1"/>
    <col min="12812" max="12812" width="13.5703125" style="1170" customWidth="1"/>
    <col min="12813" max="12813" width="14.28515625" style="1170" customWidth="1"/>
    <col min="12814" max="12814" width="13.28515625" style="1170" customWidth="1"/>
    <col min="12815" max="12815" width="15.28515625" style="1170" customWidth="1"/>
    <col min="12816" max="13056" width="9.140625" style="1170"/>
    <col min="13057" max="13057" width="55.85546875" style="1170" customWidth="1"/>
    <col min="13058" max="13067" width="12.7109375" style="1170" customWidth="1"/>
    <col min="13068" max="13068" width="13.5703125" style="1170" customWidth="1"/>
    <col min="13069" max="13069" width="14.28515625" style="1170" customWidth="1"/>
    <col min="13070" max="13070" width="13.28515625" style="1170" customWidth="1"/>
    <col min="13071" max="13071" width="15.28515625" style="1170" customWidth="1"/>
    <col min="13072" max="13312" width="9.140625" style="1170"/>
    <col min="13313" max="13313" width="55.85546875" style="1170" customWidth="1"/>
    <col min="13314" max="13323" width="12.7109375" style="1170" customWidth="1"/>
    <col min="13324" max="13324" width="13.5703125" style="1170" customWidth="1"/>
    <col min="13325" max="13325" width="14.28515625" style="1170" customWidth="1"/>
    <col min="13326" max="13326" width="13.28515625" style="1170" customWidth="1"/>
    <col min="13327" max="13327" width="15.28515625" style="1170" customWidth="1"/>
    <col min="13328" max="13568" width="9.140625" style="1170"/>
    <col min="13569" max="13569" width="55.85546875" style="1170" customWidth="1"/>
    <col min="13570" max="13579" width="12.7109375" style="1170" customWidth="1"/>
    <col min="13580" max="13580" width="13.5703125" style="1170" customWidth="1"/>
    <col min="13581" max="13581" width="14.28515625" style="1170" customWidth="1"/>
    <col min="13582" max="13582" width="13.28515625" style="1170" customWidth="1"/>
    <col min="13583" max="13583" width="15.28515625" style="1170" customWidth="1"/>
    <col min="13584" max="13824" width="9.140625" style="1170"/>
    <col min="13825" max="13825" width="55.85546875" style="1170" customWidth="1"/>
    <col min="13826" max="13835" width="12.7109375" style="1170" customWidth="1"/>
    <col min="13836" max="13836" width="13.5703125" style="1170" customWidth="1"/>
    <col min="13837" max="13837" width="14.28515625" style="1170" customWidth="1"/>
    <col min="13838" max="13838" width="13.28515625" style="1170" customWidth="1"/>
    <col min="13839" max="13839" width="15.28515625" style="1170" customWidth="1"/>
    <col min="13840" max="14080" width="9.140625" style="1170"/>
    <col min="14081" max="14081" width="55.85546875" style="1170" customWidth="1"/>
    <col min="14082" max="14091" width="12.7109375" style="1170" customWidth="1"/>
    <col min="14092" max="14092" width="13.5703125" style="1170" customWidth="1"/>
    <col min="14093" max="14093" width="14.28515625" style="1170" customWidth="1"/>
    <col min="14094" max="14094" width="13.28515625" style="1170" customWidth="1"/>
    <col min="14095" max="14095" width="15.28515625" style="1170" customWidth="1"/>
    <col min="14096" max="14336" width="9.140625" style="1170"/>
    <col min="14337" max="14337" width="55.85546875" style="1170" customWidth="1"/>
    <col min="14338" max="14347" width="12.7109375" style="1170" customWidth="1"/>
    <col min="14348" max="14348" width="13.5703125" style="1170" customWidth="1"/>
    <col min="14349" max="14349" width="14.28515625" style="1170" customWidth="1"/>
    <col min="14350" max="14350" width="13.28515625" style="1170" customWidth="1"/>
    <col min="14351" max="14351" width="15.28515625" style="1170" customWidth="1"/>
    <col min="14352" max="14592" width="9.140625" style="1170"/>
    <col min="14593" max="14593" width="55.85546875" style="1170" customWidth="1"/>
    <col min="14594" max="14603" width="12.7109375" style="1170" customWidth="1"/>
    <col min="14604" max="14604" width="13.5703125" style="1170" customWidth="1"/>
    <col min="14605" max="14605" width="14.28515625" style="1170" customWidth="1"/>
    <col min="14606" max="14606" width="13.28515625" style="1170" customWidth="1"/>
    <col min="14607" max="14607" width="15.28515625" style="1170" customWidth="1"/>
    <col min="14608" max="14848" width="9.140625" style="1170"/>
    <col min="14849" max="14849" width="55.85546875" style="1170" customWidth="1"/>
    <col min="14850" max="14859" width="12.7109375" style="1170" customWidth="1"/>
    <col min="14860" max="14860" width="13.5703125" style="1170" customWidth="1"/>
    <col min="14861" max="14861" width="14.28515625" style="1170" customWidth="1"/>
    <col min="14862" max="14862" width="13.28515625" style="1170" customWidth="1"/>
    <col min="14863" max="14863" width="15.28515625" style="1170" customWidth="1"/>
    <col min="14864" max="15104" width="9.140625" style="1170"/>
    <col min="15105" max="15105" width="55.85546875" style="1170" customWidth="1"/>
    <col min="15106" max="15115" width="12.7109375" style="1170" customWidth="1"/>
    <col min="15116" max="15116" width="13.5703125" style="1170" customWidth="1"/>
    <col min="15117" max="15117" width="14.28515625" style="1170" customWidth="1"/>
    <col min="15118" max="15118" width="13.28515625" style="1170" customWidth="1"/>
    <col min="15119" max="15119" width="15.28515625" style="1170" customWidth="1"/>
    <col min="15120" max="15360" width="9.140625" style="1170"/>
    <col min="15361" max="15361" width="55.85546875" style="1170" customWidth="1"/>
    <col min="15362" max="15371" width="12.7109375" style="1170" customWidth="1"/>
    <col min="15372" max="15372" width="13.5703125" style="1170" customWidth="1"/>
    <col min="15373" max="15373" width="14.28515625" style="1170" customWidth="1"/>
    <col min="15374" max="15374" width="13.28515625" style="1170" customWidth="1"/>
    <col min="15375" max="15375" width="15.28515625" style="1170" customWidth="1"/>
    <col min="15376" max="15616" width="9.140625" style="1170"/>
    <col min="15617" max="15617" width="55.85546875" style="1170" customWidth="1"/>
    <col min="15618" max="15627" width="12.7109375" style="1170" customWidth="1"/>
    <col min="15628" max="15628" width="13.5703125" style="1170" customWidth="1"/>
    <col min="15629" max="15629" width="14.28515625" style="1170" customWidth="1"/>
    <col min="15630" max="15630" width="13.28515625" style="1170" customWidth="1"/>
    <col min="15631" max="15631" width="15.28515625" style="1170" customWidth="1"/>
    <col min="15632" max="15872" width="9.140625" style="1170"/>
    <col min="15873" max="15873" width="55.85546875" style="1170" customWidth="1"/>
    <col min="15874" max="15883" width="12.7109375" style="1170" customWidth="1"/>
    <col min="15884" max="15884" width="13.5703125" style="1170" customWidth="1"/>
    <col min="15885" max="15885" width="14.28515625" style="1170" customWidth="1"/>
    <col min="15886" max="15886" width="13.28515625" style="1170" customWidth="1"/>
    <col min="15887" max="15887" width="15.28515625" style="1170" customWidth="1"/>
    <col min="15888" max="16128" width="9.140625" style="1170"/>
    <col min="16129" max="16129" width="55.85546875" style="1170" customWidth="1"/>
    <col min="16130" max="16139" width="12.7109375" style="1170" customWidth="1"/>
    <col min="16140" max="16140" width="13.5703125" style="1170" customWidth="1"/>
    <col min="16141" max="16141" width="14.28515625" style="1170" customWidth="1"/>
    <col min="16142" max="16142" width="13.28515625" style="1170" customWidth="1"/>
    <col min="16143" max="16143" width="15.28515625" style="1170" customWidth="1"/>
    <col min="16144" max="16384" width="9.140625" style="1170"/>
  </cols>
  <sheetData>
    <row r="1" spans="1:15" ht="15">
      <c r="A1" s="1628" t="s">
        <v>4465</v>
      </c>
      <c r="B1" s="1628"/>
      <c r="C1" s="1628"/>
      <c r="D1" s="1628"/>
      <c r="E1" s="1628"/>
      <c r="F1" s="1628"/>
      <c r="G1" s="1628"/>
      <c r="H1" s="1628"/>
      <c r="I1" s="1628"/>
      <c r="J1" s="1628"/>
      <c r="K1" s="1628"/>
      <c r="L1" s="1628"/>
      <c r="M1" s="1628"/>
      <c r="N1" s="1628"/>
    </row>
    <row r="2" spans="1:15" ht="13.5" thickBot="1">
      <c r="A2" s="1629" t="s">
        <v>4466</v>
      </c>
      <c r="B2" s="1629"/>
      <c r="C2" s="1629"/>
      <c r="D2" s="1629"/>
      <c r="E2" s="1629"/>
      <c r="F2" s="1629"/>
      <c r="G2" s="1629"/>
      <c r="H2" s="1629"/>
      <c r="I2" s="1629"/>
      <c r="J2" s="1629"/>
      <c r="K2" s="1629"/>
      <c r="L2" s="1629"/>
      <c r="M2" s="1629"/>
      <c r="N2" s="1629"/>
    </row>
    <row r="3" spans="1:15" s="1176" customFormat="1" ht="13.5" thickBot="1">
      <c r="A3" s="1171"/>
      <c r="B3" s="1172">
        <v>2004</v>
      </c>
      <c r="C3" s="1172">
        <v>2005</v>
      </c>
      <c r="D3" s="1173">
        <v>2006</v>
      </c>
      <c r="E3" s="1172">
        <v>2007</v>
      </c>
      <c r="F3" s="1172">
        <v>2008</v>
      </c>
      <c r="G3" s="1172">
        <v>2009</v>
      </c>
      <c r="H3" s="1174">
        <v>2010</v>
      </c>
      <c r="I3" s="1220">
        <v>2011</v>
      </c>
      <c r="J3" s="1174">
        <v>2012</v>
      </c>
      <c r="K3" s="1174">
        <v>2013</v>
      </c>
      <c r="L3" s="1174">
        <v>2014</v>
      </c>
      <c r="M3" s="1175">
        <v>2015</v>
      </c>
      <c r="N3" s="1175">
        <v>2016</v>
      </c>
    </row>
    <row r="4" spans="1:15" s="1176" customFormat="1">
      <c r="A4" s="1177" t="s">
        <v>4467</v>
      </c>
      <c r="B4" s="1178">
        <v>1218922.8</v>
      </c>
      <c r="C4" s="1178">
        <v>1408697.8</v>
      </c>
      <c r="D4" s="1178">
        <v>1736760</v>
      </c>
      <c r="E4" s="1178">
        <v>2092794.4</v>
      </c>
      <c r="F4" s="1179">
        <v>2442827.2000000002</v>
      </c>
      <c r="G4" s="1178">
        <v>2551402.9</v>
      </c>
      <c r="H4" s="1178">
        <f>H5+H25</f>
        <v>3197147.8000000003</v>
      </c>
      <c r="I4" s="1221">
        <v>3865840.6</v>
      </c>
      <c r="J4" s="1180">
        <v>4567661.2</v>
      </c>
      <c r="K4" s="1180">
        <v>5474274</v>
      </c>
      <c r="L4" s="1180">
        <f>L25+L5</f>
        <v>6332253</v>
      </c>
      <c r="M4" s="1181">
        <v>6555820.9000000004</v>
      </c>
      <c r="N4" s="1181">
        <v>7974442.1179999998</v>
      </c>
    </row>
    <row r="5" spans="1:15" s="1184" customFormat="1">
      <c r="A5" s="1182" t="s">
        <v>4468</v>
      </c>
      <c r="B5" s="1179">
        <v>418588.6</v>
      </c>
      <c r="C5" s="1179">
        <v>489722.6</v>
      </c>
      <c r="D5" s="1179">
        <v>592440.9</v>
      </c>
      <c r="E5" s="1179">
        <v>689259.5</v>
      </c>
      <c r="F5" s="1179">
        <v>819658.8</v>
      </c>
      <c r="G5" s="1179">
        <v>929793.4</v>
      </c>
      <c r="H5" s="1179">
        <v>1050172.6000000001</v>
      </c>
      <c r="I5" s="1222">
        <v>1225896.3999999999</v>
      </c>
      <c r="J5" s="1180">
        <v>1417667.2</v>
      </c>
      <c r="K5" s="1180">
        <v>1609856.8</v>
      </c>
      <c r="L5" s="1180">
        <v>1820822.8</v>
      </c>
      <c r="M5" s="1183">
        <v>1886933.5</v>
      </c>
      <c r="N5" s="1183">
        <v>2204286.4</v>
      </c>
    </row>
    <row r="6" spans="1:15" ht="25.5">
      <c r="A6" s="1185" t="s">
        <v>4469</v>
      </c>
      <c r="B6" s="1186">
        <v>73843.399999999994</v>
      </c>
      <c r="C6" s="1186">
        <v>85201.9</v>
      </c>
      <c r="D6" s="1186">
        <v>113070.7</v>
      </c>
      <c r="E6" s="1186">
        <v>130909</v>
      </c>
      <c r="F6" s="1186">
        <v>135094.29999999999</v>
      </c>
      <c r="G6" s="1186">
        <v>156240.79999999999</v>
      </c>
      <c r="H6" s="1186">
        <v>181004</v>
      </c>
      <c r="I6" s="1223">
        <v>221189.2</v>
      </c>
      <c r="J6" s="1186">
        <v>255165.3</v>
      </c>
      <c r="K6" s="1186">
        <v>275628.3</v>
      </c>
      <c r="L6" s="1186">
        <v>299374.2</v>
      </c>
      <c r="M6" s="1187">
        <v>326659.59999999998</v>
      </c>
      <c r="N6" s="1187">
        <v>381077.5</v>
      </c>
      <c r="O6" s="1188"/>
    </row>
    <row r="7" spans="1:15">
      <c r="A7" s="1185" t="s">
        <v>4470</v>
      </c>
      <c r="B7" s="1189"/>
      <c r="C7" s="1186"/>
      <c r="D7" s="1186"/>
      <c r="E7" s="1186"/>
      <c r="F7" s="1186"/>
      <c r="G7" s="1186"/>
      <c r="H7" s="1186"/>
      <c r="I7" s="1223"/>
      <c r="J7" s="1186"/>
      <c r="K7" s="1186"/>
      <c r="L7" s="1186"/>
      <c r="M7" s="1190"/>
      <c r="N7" s="1191"/>
    </row>
    <row r="8" spans="1:15" ht="25.5">
      <c r="A8" s="1185" t="s">
        <v>4471</v>
      </c>
      <c r="B8" s="1186">
        <v>62033</v>
      </c>
      <c r="C8" s="1186">
        <v>72077.8</v>
      </c>
      <c r="D8" s="1186">
        <v>99099</v>
      </c>
      <c r="E8" s="1186">
        <v>108434.7</v>
      </c>
      <c r="F8" s="1186">
        <v>114302.1</v>
      </c>
      <c r="G8" s="1186">
        <v>131631.4</v>
      </c>
      <c r="H8" s="1186">
        <v>149091.29999999999</v>
      </c>
      <c r="I8" s="1223">
        <v>179107.9</v>
      </c>
      <c r="J8" s="1186">
        <v>205019.6</v>
      </c>
      <c r="K8" s="1186">
        <v>220177.9</v>
      </c>
      <c r="L8" s="1186">
        <v>237151.8</v>
      </c>
      <c r="M8" s="1192">
        <v>257183.3</v>
      </c>
      <c r="N8" s="1192">
        <v>299172.92499999999</v>
      </c>
    </row>
    <row r="9" spans="1:15">
      <c r="A9" s="1185" t="s">
        <v>4472</v>
      </c>
      <c r="B9" s="1186">
        <v>11810.4</v>
      </c>
      <c r="C9" s="1186">
        <v>13124.1</v>
      </c>
      <c r="D9" s="1186">
        <v>13971.7</v>
      </c>
      <c r="E9" s="1186">
        <v>22474.3</v>
      </c>
      <c r="F9" s="1186">
        <v>20792.2</v>
      </c>
      <c r="G9" s="1186">
        <v>24609.4</v>
      </c>
      <c r="H9" s="1186">
        <v>31912.7</v>
      </c>
      <c r="I9" s="1223">
        <v>42081.3</v>
      </c>
      <c r="J9" s="1186">
        <v>50145.7</v>
      </c>
      <c r="K9" s="1186">
        <v>55450.400000000001</v>
      </c>
      <c r="L9" s="1186">
        <v>62222.400000000001</v>
      </c>
      <c r="M9" s="1190">
        <v>69476.3</v>
      </c>
      <c r="N9" s="1190">
        <v>81904.547999999995</v>
      </c>
      <c r="O9" s="1188"/>
    </row>
    <row r="10" spans="1:15">
      <c r="A10" s="1193" t="s">
        <v>4473</v>
      </c>
      <c r="B10" s="1186">
        <v>8507.6</v>
      </c>
      <c r="C10" s="1186">
        <v>9752.7999999999993</v>
      </c>
      <c r="D10" s="1186">
        <v>12019</v>
      </c>
      <c r="E10" s="1186">
        <v>14700.6</v>
      </c>
      <c r="F10" s="1186">
        <v>17465.099999999999</v>
      </c>
      <c r="G10" s="1186">
        <v>23122.2</v>
      </c>
      <c r="H10" s="1186">
        <v>27736.5</v>
      </c>
      <c r="I10" s="1224">
        <v>31804.1</v>
      </c>
      <c r="J10" s="1195">
        <v>36068.1</v>
      </c>
      <c r="K10" s="1195">
        <v>47649.9</v>
      </c>
      <c r="L10" s="1186">
        <v>46034</v>
      </c>
      <c r="M10" s="1187">
        <v>48672.3</v>
      </c>
      <c r="N10" s="1187">
        <v>51895.936999999998</v>
      </c>
    </row>
    <row r="11" spans="1:15">
      <c r="A11" s="1193" t="s">
        <v>4474</v>
      </c>
      <c r="B11" s="1186">
        <v>36138</v>
      </c>
      <c r="C11" s="1186">
        <v>45008.6</v>
      </c>
      <c r="D11" s="1186">
        <v>50125.2</v>
      </c>
      <c r="E11" s="1186">
        <v>64371.1</v>
      </c>
      <c r="F11" s="1186">
        <v>83418.899999999994</v>
      </c>
      <c r="G11" s="1186">
        <v>103117.6</v>
      </c>
      <c r="H11" s="1186">
        <v>116044.2</v>
      </c>
      <c r="I11" s="1224">
        <v>135223.4</v>
      </c>
      <c r="J11" s="1194">
        <v>158368.4</v>
      </c>
      <c r="K11" s="1195">
        <v>184847.4</v>
      </c>
      <c r="L11" s="1186">
        <v>182402.5</v>
      </c>
      <c r="M11" s="1190">
        <v>214513</v>
      </c>
      <c r="N11" s="1190">
        <v>253241.07399999999</v>
      </c>
    </row>
    <row r="12" spans="1:15" s="1200" customFormat="1">
      <c r="A12" s="1196" t="s">
        <v>4475</v>
      </c>
      <c r="B12" s="1197">
        <v>42641.8</v>
      </c>
      <c r="C12" s="1197">
        <v>53350.8</v>
      </c>
      <c r="D12" s="1197">
        <v>67235.5</v>
      </c>
      <c r="E12" s="1186">
        <v>69633.7</v>
      </c>
      <c r="F12" s="1197">
        <v>68627.199999999997</v>
      </c>
      <c r="G12" s="1197">
        <v>70026.7</v>
      </c>
      <c r="H12" s="1197">
        <v>93724.2</v>
      </c>
      <c r="I12" s="1225">
        <v>106908.02</v>
      </c>
      <c r="J12" s="1198">
        <v>131215.4</v>
      </c>
      <c r="K12" s="1198">
        <v>162536.20000000001</v>
      </c>
      <c r="L12" s="1186">
        <v>222105.8</v>
      </c>
      <c r="M12" s="1199">
        <v>186594.6</v>
      </c>
      <c r="N12" s="1199">
        <v>207144.405</v>
      </c>
    </row>
    <row r="13" spans="1:15" s="1200" customFormat="1">
      <c r="A13" s="1185" t="s">
        <v>4476</v>
      </c>
      <c r="B13" s="1197">
        <v>11998.1</v>
      </c>
      <c r="C13" s="1197">
        <v>14733.3</v>
      </c>
      <c r="D13" s="1197">
        <v>17380.8</v>
      </c>
      <c r="E13" s="1186">
        <v>18229.2</v>
      </c>
      <c r="F13" s="1197">
        <v>22380.400000000001</v>
      </c>
      <c r="G13" s="1197">
        <v>21444.2</v>
      </c>
      <c r="H13" s="1197">
        <v>24981.9</v>
      </c>
      <c r="I13" s="1225">
        <v>27089.8</v>
      </c>
      <c r="J13" s="1198">
        <v>36139.1</v>
      </c>
      <c r="K13" s="1198">
        <v>35198.400000000001</v>
      </c>
      <c r="L13" s="1186">
        <v>54687.1</v>
      </c>
      <c r="M13" s="1199">
        <v>45862.2</v>
      </c>
      <c r="N13" s="1199">
        <v>33745.1</v>
      </c>
    </row>
    <row r="14" spans="1:15">
      <c r="A14" s="1193" t="s">
        <v>4477</v>
      </c>
      <c r="B14" s="1186">
        <v>19312.5</v>
      </c>
      <c r="C14" s="1186">
        <v>21171.200000000001</v>
      </c>
      <c r="D14" s="1186">
        <v>25210</v>
      </c>
      <c r="E14" s="1186">
        <v>25422.3</v>
      </c>
      <c r="F14" s="1186">
        <v>34687.599999999999</v>
      </c>
      <c r="G14" s="1186">
        <v>37814.6</v>
      </c>
      <c r="H14" s="1186">
        <v>38026.9</v>
      </c>
      <c r="I14" s="1224">
        <v>42498.8</v>
      </c>
      <c r="J14" s="1195">
        <v>43463.3</v>
      </c>
      <c r="K14" s="1195">
        <v>53662.400000000001</v>
      </c>
      <c r="L14" s="1186">
        <v>55437.1</v>
      </c>
      <c r="M14" s="1190">
        <v>59485.599999999999</v>
      </c>
      <c r="N14" s="1190">
        <v>63057.366999999998</v>
      </c>
      <c r="O14" s="1201"/>
    </row>
    <row r="15" spans="1:15">
      <c r="A15" s="1193" t="s">
        <v>4478</v>
      </c>
      <c r="B15" s="1186">
        <v>20383.599999999999</v>
      </c>
      <c r="C15" s="1186">
        <v>25533.3</v>
      </c>
      <c r="D15" s="1186">
        <v>27980.7</v>
      </c>
      <c r="E15" s="1186">
        <v>32222.7</v>
      </c>
      <c r="F15" s="1186">
        <v>37868.800000000003</v>
      </c>
      <c r="G15" s="1186">
        <v>46066.8</v>
      </c>
      <c r="H15" s="1186">
        <v>58864.4</v>
      </c>
      <c r="I15" s="1224">
        <v>68790.8</v>
      </c>
      <c r="J15" s="1195">
        <v>85526.1</v>
      </c>
      <c r="K15" s="1195">
        <v>98994.6</v>
      </c>
      <c r="L15" s="1186">
        <v>109724.3</v>
      </c>
      <c r="M15" s="1199">
        <v>101272</v>
      </c>
      <c r="N15" s="1199">
        <v>111563.378</v>
      </c>
    </row>
    <row r="16" spans="1:15" s="1200" customFormat="1">
      <c r="A16" s="1196" t="s">
        <v>4479</v>
      </c>
      <c r="B16" s="1197">
        <v>26920.9</v>
      </c>
      <c r="C16" s="1197">
        <v>33319.599999999999</v>
      </c>
      <c r="D16" s="1197">
        <v>47064.7</v>
      </c>
      <c r="E16" s="1197">
        <v>55868.1</v>
      </c>
      <c r="F16" s="1197">
        <v>49907.5</v>
      </c>
      <c r="G16" s="1197">
        <v>74424.800000000003</v>
      </c>
      <c r="H16" s="1197">
        <v>83637.3</v>
      </c>
      <c r="I16" s="1225">
        <v>81792.600000000006</v>
      </c>
      <c r="J16" s="1198">
        <v>87909.8</v>
      </c>
      <c r="K16" s="1198">
        <v>106559</v>
      </c>
      <c r="L16" s="1186">
        <v>117128.1</v>
      </c>
      <c r="M16" s="1190">
        <v>117375.6</v>
      </c>
      <c r="N16" s="1190">
        <v>141895.201</v>
      </c>
    </row>
    <row r="17" spans="1:14">
      <c r="A17" s="1193" t="s">
        <v>4480</v>
      </c>
      <c r="B17" s="1186">
        <v>64574</v>
      </c>
      <c r="C17" s="1186">
        <v>76820.5</v>
      </c>
      <c r="D17" s="1186">
        <v>94920.1</v>
      </c>
      <c r="E17" s="1186">
        <v>118475.9</v>
      </c>
      <c r="F17" s="1186">
        <v>161425</v>
      </c>
      <c r="G17" s="1186">
        <v>162851.4</v>
      </c>
      <c r="H17" s="1186">
        <v>165627.5</v>
      </c>
      <c r="I17" s="1224">
        <v>189137.2</v>
      </c>
      <c r="J17" s="1195">
        <v>221943.4</v>
      </c>
      <c r="K17" s="1195">
        <v>249994.6</v>
      </c>
      <c r="L17" s="1186">
        <v>252366.1</v>
      </c>
      <c r="M17" s="1199">
        <v>312574.90000000002</v>
      </c>
      <c r="N17" s="1199">
        <v>387176.32900000003</v>
      </c>
    </row>
    <row r="18" spans="1:14">
      <c r="A18" s="1193" t="s">
        <v>4481</v>
      </c>
      <c r="B18" s="1186">
        <v>18360.400000000001</v>
      </c>
      <c r="C18" s="1186">
        <v>22062.2</v>
      </c>
      <c r="D18" s="1186">
        <v>28539.8</v>
      </c>
      <c r="E18" s="1186">
        <v>37737.300000000003</v>
      </c>
      <c r="F18" s="1186">
        <v>50131.199999999997</v>
      </c>
      <c r="G18" s="1186">
        <v>47958.5</v>
      </c>
      <c r="H18" s="1186">
        <v>51829.599999999999</v>
      </c>
      <c r="I18" s="1224">
        <v>62738.400000000001</v>
      </c>
      <c r="J18" s="1195">
        <v>65120.9</v>
      </c>
      <c r="K18" s="1195">
        <v>82711.42</v>
      </c>
      <c r="L18" s="1186">
        <v>61675.6</v>
      </c>
      <c r="M18" s="1190">
        <v>87913</v>
      </c>
      <c r="N18" s="1190">
        <v>105977.183</v>
      </c>
    </row>
    <row r="19" spans="1:14">
      <c r="A19" s="1193" t="s">
        <v>4482</v>
      </c>
      <c r="B19" s="1186">
        <v>3407.2</v>
      </c>
      <c r="C19" s="1186">
        <v>4810.6000000000004</v>
      </c>
      <c r="D19" s="1186">
        <v>8567.2000000000007</v>
      </c>
      <c r="E19" s="1186">
        <v>12942.6</v>
      </c>
      <c r="F19" s="1186">
        <v>13845.4</v>
      </c>
      <c r="G19" s="1186">
        <v>12237.6</v>
      </c>
      <c r="H19" s="1186">
        <v>12699.8</v>
      </c>
      <c r="I19" s="1224">
        <v>14213.3</v>
      </c>
      <c r="J19" s="1195">
        <v>15814.4</v>
      </c>
      <c r="K19" s="1195">
        <v>18305.2</v>
      </c>
      <c r="L19" s="1186"/>
      <c r="M19" s="1190"/>
      <c r="N19" s="1191"/>
    </row>
    <row r="20" spans="1:14">
      <c r="A20" s="1193" t="s">
        <v>4483</v>
      </c>
      <c r="B20" s="1186">
        <v>13401.2</v>
      </c>
      <c r="C20" s="1186">
        <v>16314.3</v>
      </c>
      <c r="D20" s="1186">
        <v>19924.5</v>
      </c>
      <c r="E20" s="1186">
        <v>24658.400000000001</v>
      </c>
      <c r="F20" s="1186">
        <v>38011.4</v>
      </c>
      <c r="G20" s="1186">
        <v>37806.9</v>
      </c>
      <c r="H20" s="1186">
        <v>29502.1</v>
      </c>
      <c r="I20" s="1224">
        <v>30508.2</v>
      </c>
      <c r="J20" s="1195">
        <v>36056.5</v>
      </c>
      <c r="K20" s="1195">
        <v>38755.599999999999</v>
      </c>
      <c r="L20" s="1186">
        <v>21962.9</v>
      </c>
      <c r="M20" s="1190">
        <v>34531</v>
      </c>
      <c r="N20" s="1190">
        <v>45777.360999999997</v>
      </c>
    </row>
    <row r="21" spans="1:14">
      <c r="A21" s="1185" t="s">
        <v>4484</v>
      </c>
      <c r="B21" s="1186">
        <v>3652.4</v>
      </c>
      <c r="C21" s="1186">
        <v>4045.4</v>
      </c>
      <c r="D21" s="1186">
        <v>3533.4</v>
      </c>
      <c r="E21" s="1186">
        <v>5588</v>
      </c>
      <c r="F21" s="1186">
        <v>10198</v>
      </c>
      <c r="G21" s="1186">
        <v>11045.1</v>
      </c>
      <c r="H21" s="1186">
        <v>6508.5</v>
      </c>
      <c r="I21" s="1224">
        <v>4712.8</v>
      </c>
      <c r="J21" s="1195">
        <v>5456.3</v>
      </c>
      <c r="K21" s="1195">
        <v>4562.5</v>
      </c>
      <c r="L21" s="1186">
        <v>5784.6</v>
      </c>
      <c r="M21" s="1190">
        <v>11489.7</v>
      </c>
      <c r="N21" s="1190">
        <v>12512.775</v>
      </c>
    </row>
    <row r="22" spans="1:14">
      <c r="A22" s="1193" t="s">
        <v>4485</v>
      </c>
      <c r="B22" s="1186">
        <v>17483.099999999999</v>
      </c>
      <c r="C22" s="1186">
        <v>19368</v>
      </c>
      <c r="D22" s="1186">
        <v>21816.799999999999</v>
      </c>
      <c r="E22" s="1186">
        <v>27485.8</v>
      </c>
      <c r="F22" s="1186">
        <v>31736</v>
      </c>
      <c r="G22" s="1186">
        <v>33630.9</v>
      </c>
      <c r="H22" s="1186">
        <v>35077.9</v>
      </c>
      <c r="I22" s="1224">
        <v>33723.599999999999</v>
      </c>
      <c r="J22" s="1195">
        <v>42450</v>
      </c>
      <c r="K22" s="1195">
        <v>41180</v>
      </c>
      <c r="L22" s="1186">
        <v>40879.4</v>
      </c>
      <c r="M22" s="1190">
        <v>49735.7</v>
      </c>
      <c r="N22" s="1190">
        <v>66128.217999999993</v>
      </c>
    </row>
    <row r="23" spans="1:14">
      <c r="A23" s="1193" t="s">
        <v>4486</v>
      </c>
      <c r="B23" s="1186">
        <v>15329.4</v>
      </c>
      <c r="C23" s="1186">
        <v>19075.900000000001</v>
      </c>
      <c r="D23" s="1186">
        <v>24638.9</v>
      </c>
      <c r="E23" s="1186">
        <v>28594.400000000001</v>
      </c>
      <c r="F23" s="1186">
        <v>41546.400000000001</v>
      </c>
      <c r="G23" s="1186">
        <v>43455.199999999997</v>
      </c>
      <c r="H23" s="1186">
        <v>49217.8</v>
      </c>
      <c r="I23" s="1224">
        <v>62167.199999999997</v>
      </c>
      <c r="J23" s="1195">
        <v>78316</v>
      </c>
      <c r="K23" s="1195">
        <v>87347.6</v>
      </c>
      <c r="L23" s="1186">
        <v>96920.8</v>
      </c>
      <c r="M23" s="1190">
        <v>100405.8</v>
      </c>
      <c r="N23" s="1190">
        <v>124560.819</v>
      </c>
    </row>
    <row r="24" spans="1:14">
      <c r="A24" s="1193" t="s">
        <v>4487</v>
      </c>
      <c r="B24" s="1186">
        <v>21636.1</v>
      </c>
      <c r="C24" s="1186">
        <v>25357.599999999999</v>
      </c>
      <c r="D24" s="1186">
        <v>30056.5</v>
      </c>
      <c r="E24" s="1186">
        <v>35023.9</v>
      </c>
      <c r="F24" s="1186">
        <v>47720.7</v>
      </c>
      <c r="G24" s="1186">
        <v>49130.3</v>
      </c>
      <c r="H24" s="1186">
        <v>49561.2</v>
      </c>
      <c r="I24" s="1224">
        <v>54795.5</v>
      </c>
      <c r="J24" s="1195">
        <v>48905.5</v>
      </c>
      <c r="K24" s="1195">
        <v>59655.77</v>
      </c>
      <c r="L24" s="1186">
        <v>58798.6</v>
      </c>
      <c r="M24" s="1190">
        <v>71205.2</v>
      </c>
      <c r="N24" s="1190">
        <v>66446.091</v>
      </c>
    </row>
    <row r="25" spans="1:14" s="1184" customFormat="1">
      <c r="A25" s="1177" t="s">
        <v>4488</v>
      </c>
      <c r="B25" s="1178">
        <v>800334.2</v>
      </c>
      <c r="C25" s="1178">
        <v>918975.2</v>
      </c>
      <c r="D25" s="1178">
        <v>1144319.1000000001</v>
      </c>
      <c r="E25" s="1178">
        <v>1403534.9</v>
      </c>
      <c r="F25" s="1179">
        <v>1623168.4</v>
      </c>
      <c r="G25" s="1179">
        <v>1621609.5</v>
      </c>
      <c r="H25" s="1179">
        <v>2146975.2000000002</v>
      </c>
      <c r="I25" s="1222">
        <v>2639944.2000000002</v>
      </c>
      <c r="J25" s="1180">
        <v>3149994</v>
      </c>
      <c r="K25" s="1180">
        <v>3864417.2</v>
      </c>
      <c r="L25" s="1180">
        <v>4511430.2</v>
      </c>
      <c r="M25" s="1202">
        <v>4668887.4000000004</v>
      </c>
      <c r="N25" s="1202">
        <v>5770155.7659999998</v>
      </c>
    </row>
    <row r="26" spans="1:14" s="1208" customFormat="1">
      <c r="A26" s="1203" t="s">
        <v>4489</v>
      </c>
      <c r="B26" s="1204">
        <v>23580.5</v>
      </c>
      <c r="C26" s="1204">
        <v>20775.099999999999</v>
      </c>
      <c r="D26" s="1204">
        <v>28629.4</v>
      </c>
      <c r="E26" s="1204">
        <v>32778.800000000003</v>
      </c>
      <c r="F26" s="1204">
        <v>45269.9</v>
      </c>
      <c r="G26" s="1204">
        <v>67202.8</v>
      </c>
      <c r="H26" s="1204">
        <v>87690.2</v>
      </c>
      <c r="I26" s="1224">
        <v>90440.1</v>
      </c>
      <c r="J26" s="1205">
        <v>118698.7</v>
      </c>
      <c r="K26" s="1205">
        <v>115335.2</v>
      </c>
      <c r="L26" s="1205">
        <v>128482.7</v>
      </c>
      <c r="M26" s="1206">
        <v>189350.1</v>
      </c>
      <c r="N26" s="1207">
        <v>299218.36800000002</v>
      </c>
    </row>
    <row r="27" spans="1:14" s="1208" customFormat="1">
      <c r="A27" s="1203" t="s">
        <v>4490</v>
      </c>
      <c r="B27" s="1204">
        <v>2546.5</v>
      </c>
      <c r="C27" s="1204">
        <v>2989.8</v>
      </c>
      <c r="D27" s="1204">
        <v>3545.8</v>
      </c>
      <c r="E27" s="1204">
        <v>4920.6000000000004</v>
      </c>
      <c r="F27" s="1204">
        <v>7211</v>
      </c>
      <c r="G27" s="1204">
        <v>17590.5</v>
      </c>
      <c r="H27" s="1204">
        <v>21004.2</v>
      </c>
      <c r="I27" s="1224">
        <v>22920.799999999999</v>
      </c>
      <c r="J27" s="1205">
        <v>32128.1</v>
      </c>
      <c r="K27" s="1205">
        <v>29918</v>
      </c>
      <c r="L27" s="1205">
        <v>45528</v>
      </c>
      <c r="M27" s="1206">
        <v>70859.399999999994</v>
      </c>
      <c r="N27" s="1207">
        <v>105075.63</v>
      </c>
    </row>
    <row r="28" spans="1:14">
      <c r="A28" s="1193" t="s">
        <v>4491</v>
      </c>
      <c r="B28" s="1186">
        <v>24633.1</v>
      </c>
      <c r="C28" s="1186">
        <v>28189.599999999999</v>
      </c>
      <c r="D28" s="1186">
        <v>31853.8</v>
      </c>
      <c r="E28" s="1186">
        <v>42566.6</v>
      </c>
      <c r="F28" s="1186">
        <v>50883.4</v>
      </c>
      <c r="G28" s="1186">
        <v>46338.5</v>
      </c>
      <c r="H28" s="1186">
        <v>69279.7</v>
      </c>
      <c r="I28" s="1224">
        <v>78765.7</v>
      </c>
      <c r="J28" s="1195">
        <v>91237.4</v>
      </c>
      <c r="K28" s="1195">
        <v>124124.2</v>
      </c>
      <c r="L28" s="1195">
        <v>130045.9</v>
      </c>
      <c r="M28" s="1190">
        <v>150344.70000000001</v>
      </c>
      <c r="N28" s="1190">
        <v>160955.084</v>
      </c>
    </row>
    <row r="29" spans="1:14">
      <c r="A29" s="1193" t="s">
        <v>4492</v>
      </c>
      <c r="B29" s="1186">
        <v>24584.1</v>
      </c>
      <c r="C29" s="1186">
        <v>28357.8</v>
      </c>
      <c r="D29" s="1186">
        <v>31127.3</v>
      </c>
      <c r="E29" s="1186">
        <v>33011.9</v>
      </c>
      <c r="F29" s="1186">
        <v>42144.3</v>
      </c>
      <c r="G29" s="1186">
        <v>63572.800000000003</v>
      </c>
      <c r="H29" s="1186">
        <v>53686.6</v>
      </c>
      <c r="I29" s="1224">
        <v>53457.5</v>
      </c>
      <c r="J29" s="1195">
        <v>53942.3</v>
      </c>
      <c r="K29" s="1195">
        <v>68109.5</v>
      </c>
      <c r="L29" s="1195">
        <v>77424.899999999994</v>
      </c>
      <c r="M29" s="1190">
        <v>57640.6</v>
      </c>
      <c r="N29" s="1190">
        <v>53354.546000000002</v>
      </c>
    </row>
    <row r="30" spans="1:14">
      <c r="A30" s="1193" t="s">
        <v>4493</v>
      </c>
      <c r="B30" s="1186">
        <v>104547.6</v>
      </c>
      <c r="C30" s="1186">
        <v>104285.6</v>
      </c>
      <c r="D30" s="1186">
        <v>111767.6</v>
      </c>
      <c r="E30" s="1186">
        <v>116865.2</v>
      </c>
      <c r="F30" s="1186">
        <v>137299</v>
      </c>
      <c r="G30" s="1186">
        <v>123924.8</v>
      </c>
      <c r="H30" s="1186">
        <v>200684.6</v>
      </c>
      <c r="I30" s="1224">
        <v>243391.4</v>
      </c>
      <c r="J30" s="1195">
        <v>295159.7</v>
      </c>
      <c r="K30" s="1195">
        <v>422172.4</v>
      </c>
      <c r="L30" s="1195">
        <v>557444.4</v>
      </c>
      <c r="M30" s="1190">
        <v>510937.59999999998</v>
      </c>
      <c r="N30" s="1190">
        <v>573798.47499999998</v>
      </c>
    </row>
    <row r="31" spans="1:14">
      <c r="A31" s="1193" t="s">
        <v>4494</v>
      </c>
      <c r="B31" s="1186">
        <v>44797.599999999999</v>
      </c>
      <c r="C31" s="1186">
        <v>49214.2</v>
      </c>
      <c r="D31" s="1186">
        <v>49981.3</v>
      </c>
      <c r="E31" s="1186">
        <v>56708.5</v>
      </c>
      <c r="F31" s="1186">
        <v>62212</v>
      </c>
      <c r="G31" s="1186">
        <v>66774.5</v>
      </c>
      <c r="H31" s="1186">
        <v>94006.2</v>
      </c>
      <c r="I31" s="1224">
        <v>109200.8</v>
      </c>
      <c r="J31" s="1195">
        <v>133875.5</v>
      </c>
      <c r="K31" s="1195">
        <v>166018.4</v>
      </c>
      <c r="L31" s="1195">
        <v>163564.1</v>
      </c>
      <c r="M31" s="1190">
        <v>165642.20000000001</v>
      </c>
      <c r="N31" s="1190">
        <v>174305.90299999999</v>
      </c>
    </row>
    <row r="32" spans="1:14">
      <c r="A32" s="1193" t="s">
        <v>4495</v>
      </c>
      <c r="B32" s="1186">
        <v>4001</v>
      </c>
      <c r="C32" s="1186">
        <v>4161</v>
      </c>
      <c r="D32" s="1186">
        <v>3411</v>
      </c>
      <c r="E32" s="1186">
        <v>5052.6000000000004</v>
      </c>
      <c r="F32" s="1186">
        <v>6273.9</v>
      </c>
      <c r="G32" s="1186">
        <v>5549.7</v>
      </c>
      <c r="H32" s="1186">
        <v>8363.2000000000007</v>
      </c>
      <c r="I32" s="1224">
        <v>9153.6</v>
      </c>
      <c r="J32" s="1195">
        <v>9710.2000000000007</v>
      </c>
      <c r="K32" s="1195">
        <v>15213.1</v>
      </c>
      <c r="L32" s="1195">
        <v>24679.200000000001</v>
      </c>
      <c r="M32" s="1190">
        <v>23954.799999999999</v>
      </c>
      <c r="N32" s="1190">
        <v>26653.300999999999</v>
      </c>
    </row>
    <row r="33" spans="1:15">
      <c r="A33" s="1193" t="s">
        <v>4496</v>
      </c>
      <c r="B33" s="1186">
        <v>18410.599999999999</v>
      </c>
      <c r="C33" s="1186">
        <v>19310</v>
      </c>
      <c r="D33" s="1186">
        <v>23722.2</v>
      </c>
      <c r="E33" s="1186">
        <v>30842.7</v>
      </c>
      <c r="F33" s="1186">
        <v>45737.5</v>
      </c>
      <c r="G33" s="1186">
        <v>46893.5</v>
      </c>
      <c r="H33" s="1186">
        <v>57391</v>
      </c>
      <c r="I33" s="1224">
        <v>83571.399999999994</v>
      </c>
      <c r="J33" s="1195">
        <v>99495.8</v>
      </c>
      <c r="K33" s="1195">
        <v>117572.8</v>
      </c>
      <c r="L33" s="1195">
        <v>123962.8</v>
      </c>
      <c r="M33" s="1190">
        <v>155631.5</v>
      </c>
      <c r="N33" s="1190">
        <v>264749.08399999997</v>
      </c>
    </row>
    <row r="34" spans="1:15" ht="76.5">
      <c r="A34" s="1193" t="s">
        <v>4497</v>
      </c>
      <c r="B34" s="1186">
        <v>10277.4</v>
      </c>
      <c r="C34" s="1186">
        <v>10843.1</v>
      </c>
      <c r="D34" s="1186">
        <v>11554.7</v>
      </c>
      <c r="E34" s="1186">
        <v>14812</v>
      </c>
      <c r="F34" s="1186">
        <v>17799.8</v>
      </c>
      <c r="G34" s="1186">
        <v>14476</v>
      </c>
      <c r="H34" s="1186">
        <v>26421.7</v>
      </c>
      <c r="I34" s="1224">
        <v>32555.8</v>
      </c>
      <c r="J34" s="1195">
        <v>36125.199999999997</v>
      </c>
      <c r="K34" s="1195">
        <v>40945.599999999999</v>
      </c>
      <c r="L34" s="1195">
        <v>39256.800000000003</v>
      </c>
      <c r="M34" s="1190">
        <v>61639.1</v>
      </c>
      <c r="N34" s="1191">
        <v>89028.96</v>
      </c>
    </row>
    <row r="35" spans="1:15">
      <c r="A35" s="1193" t="s">
        <v>4498</v>
      </c>
      <c r="B35" s="1186">
        <v>11070.3</v>
      </c>
      <c r="C35" s="1186">
        <v>11072.8</v>
      </c>
      <c r="D35" s="1186">
        <v>7937.1</v>
      </c>
      <c r="E35" s="1186">
        <v>16011.9</v>
      </c>
      <c r="F35" s="1186">
        <v>16882.7</v>
      </c>
      <c r="G35" s="1186">
        <v>18397.7</v>
      </c>
      <c r="H35" s="1186">
        <v>21999</v>
      </c>
      <c r="I35" s="1224">
        <v>20834.400000000001</v>
      </c>
      <c r="J35" s="1195">
        <v>27062.9</v>
      </c>
      <c r="K35" s="1195">
        <v>30459.4</v>
      </c>
      <c r="L35" s="1195">
        <v>42477.8</v>
      </c>
      <c r="M35" s="1190">
        <v>53772</v>
      </c>
      <c r="N35" s="1190">
        <v>62209.415999999997</v>
      </c>
    </row>
    <row r="36" spans="1:15" ht="25.5">
      <c r="A36" s="1193" t="s">
        <v>4499</v>
      </c>
      <c r="B36" s="1186">
        <v>6667.7</v>
      </c>
      <c r="C36" s="1186">
        <v>6598.4</v>
      </c>
      <c r="D36" s="1186">
        <v>7097.2</v>
      </c>
      <c r="E36" s="1186">
        <v>7116</v>
      </c>
      <c r="F36" s="1186">
        <v>7783.3</v>
      </c>
      <c r="G36" s="1186">
        <v>19220.5</v>
      </c>
      <c r="H36" s="1186">
        <v>23242.6</v>
      </c>
      <c r="I36" s="1223">
        <v>22598</v>
      </c>
      <c r="J36" s="1186">
        <v>18706.900000000001</v>
      </c>
      <c r="K36" s="1186">
        <v>22887.5</v>
      </c>
      <c r="L36" s="1195">
        <v>17835.3</v>
      </c>
      <c r="M36" s="1190">
        <v>9192.2000000000007</v>
      </c>
      <c r="N36" s="1190">
        <v>36394.752999999997</v>
      </c>
    </row>
    <row r="37" spans="1:15">
      <c r="A37" s="1193" t="s">
        <v>4500</v>
      </c>
      <c r="B37" s="1186">
        <v>40978.699999999997</v>
      </c>
      <c r="C37" s="1186">
        <v>57629.7</v>
      </c>
      <c r="D37" s="1186">
        <v>78276.2</v>
      </c>
      <c r="E37" s="1186">
        <v>87022.6</v>
      </c>
      <c r="F37" s="1186">
        <v>89112.6</v>
      </c>
      <c r="G37" s="1186">
        <v>70192.7</v>
      </c>
      <c r="H37" s="1186">
        <v>98002.7</v>
      </c>
      <c r="I37" s="1223">
        <v>131940.70000000001</v>
      </c>
      <c r="J37" s="1186">
        <v>152811.29999999999</v>
      </c>
      <c r="K37" s="1186">
        <v>187001.60000000001</v>
      </c>
      <c r="L37" s="1195">
        <v>190559.8</v>
      </c>
      <c r="M37" s="1190">
        <v>188807.4</v>
      </c>
      <c r="N37" s="1190">
        <v>315698.83399999997</v>
      </c>
    </row>
    <row r="38" spans="1:15">
      <c r="A38" s="1193" t="s">
        <v>4501</v>
      </c>
      <c r="B38" s="1186">
        <v>27761.4</v>
      </c>
      <c r="C38" s="1186">
        <v>33051.699999999997</v>
      </c>
      <c r="D38" s="1186">
        <v>36216.300000000003</v>
      </c>
      <c r="E38" s="1186">
        <v>46460</v>
      </c>
      <c r="F38" s="1186">
        <v>43924.1</v>
      </c>
      <c r="G38" s="1186">
        <v>39675.699999999997</v>
      </c>
      <c r="H38" s="1186">
        <v>50958.2</v>
      </c>
      <c r="I38" s="1223">
        <v>70570</v>
      </c>
      <c r="J38" s="1186">
        <v>91808.8</v>
      </c>
      <c r="K38" s="1186">
        <v>78949.3</v>
      </c>
      <c r="L38" s="1195">
        <v>110287.7</v>
      </c>
      <c r="M38" s="1190">
        <v>99127.8</v>
      </c>
      <c r="N38" s="1190">
        <v>89749.966</v>
      </c>
    </row>
    <row r="39" spans="1:15">
      <c r="A39" s="1193" t="s">
        <v>4502</v>
      </c>
      <c r="B39" s="1186">
        <v>2017</v>
      </c>
      <c r="C39" s="1186">
        <v>2317.3000000000002</v>
      </c>
      <c r="D39" s="1186">
        <v>4289.2</v>
      </c>
      <c r="E39" s="1186">
        <v>5849.9</v>
      </c>
      <c r="F39" s="1186">
        <v>7938.4</v>
      </c>
      <c r="G39" s="1186">
        <v>3800.6</v>
      </c>
      <c r="H39" s="1186">
        <v>5665.1</v>
      </c>
      <c r="I39" s="1223">
        <v>5745.7</v>
      </c>
      <c r="J39" s="1186">
        <v>5026.1000000000004</v>
      </c>
      <c r="K39" s="1186">
        <v>6616.9</v>
      </c>
      <c r="L39" s="1195">
        <v>9296.2999999999993</v>
      </c>
      <c r="M39" s="1192">
        <v>10634.1</v>
      </c>
      <c r="N39" s="1195">
        <v>4589.0820000000003</v>
      </c>
      <c r="O39" s="1209"/>
    </row>
    <row r="40" spans="1:15">
      <c r="A40" s="1193" t="s">
        <v>4503</v>
      </c>
      <c r="B40" s="1186">
        <v>545.1</v>
      </c>
      <c r="C40" s="1186">
        <v>307.3</v>
      </c>
      <c r="D40" s="1186">
        <v>364.8</v>
      </c>
      <c r="E40" s="1186">
        <v>302.8</v>
      </c>
      <c r="F40" s="1186">
        <v>708.5</v>
      </c>
      <c r="G40" s="1186">
        <v>1041</v>
      </c>
      <c r="H40" s="1186">
        <v>1489.9</v>
      </c>
      <c r="I40" s="1223">
        <v>2201.3000000000002</v>
      </c>
      <c r="J40" s="1186">
        <v>2643.1</v>
      </c>
      <c r="K40" s="1186">
        <v>5400</v>
      </c>
      <c r="L40" s="1195">
        <v>7536.4</v>
      </c>
      <c r="M40" s="1190">
        <v>10085</v>
      </c>
      <c r="N40" s="1195">
        <v>3499.0430000000001</v>
      </c>
    </row>
    <row r="41" spans="1:15">
      <c r="A41" s="1193" t="s">
        <v>4504</v>
      </c>
      <c r="B41" s="1186">
        <v>4334.8999999999996</v>
      </c>
      <c r="C41" s="1186">
        <v>4577</v>
      </c>
      <c r="D41" s="1186">
        <v>6048.5</v>
      </c>
      <c r="E41" s="1186">
        <v>7322.1</v>
      </c>
      <c r="F41" s="1186">
        <v>8236.9</v>
      </c>
      <c r="G41" s="1186">
        <v>8267.6</v>
      </c>
      <c r="H41" s="1186">
        <v>8976.1</v>
      </c>
      <c r="I41" s="1223">
        <v>7447.9</v>
      </c>
      <c r="J41" s="1186">
        <v>10503.1</v>
      </c>
      <c r="K41" s="1186">
        <v>16670.3</v>
      </c>
      <c r="L41" s="1195">
        <v>12176</v>
      </c>
      <c r="M41" s="1190">
        <v>33549.1</v>
      </c>
      <c r="N41" s="1190">
        <v>28121.57</v>
      </c>
    </row>
    <row r="42" spans="1:15">
      <c r="A42" s="1193" t="s">
        <v>4505</v>
      </c>
      <c r="B42" s="1186">
        <v>13145.7</v>
      </c>
      <c r="C42" s="1186">
        <v>13963.7</v>
      </c>
      <c r="D42" s="1186">
        <v>15255.6</v>
      </c>
      <c r="E42" s="1186">
        <v>15784.8</v>
      </c>
      <c r="F42" s="1186">
        <v>19846.900000000001</v>
      </c>
      <c r="G42" s="1186">
        <v>21771.7</v>
      </c>
      <c r="H42" s="1186">
        <v>32860.6</v>
      </c>
      <c r="I42" s="1223">
        <v>37286</v>
      </c>
      <c r="J42" s="1186">
        <v>33965.300000000003</v>
      </c>
      <c r="K42" s="1186">
        <v>39917.4</v>
      </c>
      <c r="L42" s="1195">
        <v>39690.199999999997</v>
      </c>
      <c r="M42" s="1190">
        <v>49256.6</v>
      </c>
      <c r="N42" s="1190">
        <v>47855.087</v>
      </c>
    </row>
    <row r="43" spans="1:15">
      <c r="A43" s="1193" t="s">
        <v>4506</v>
      </c>
      <c r="B43" s="1186">
        <v>3376</v>
      </c>
      <c r="C43" s="1186">
        <v>3319.8</v>
      </c>
      <c r="D43" s="1186">
        <v>2165.1</v>
      </c>
      <c r="E43" s="1186">
        <v>3170.5</v>
      </c>
      <c r="F43" s="1186">
        <v>3541.1</v>
      </c>
      <c r="G43" s="1186">
        <v>3510.3</v>
      </c>
      <c r="H43" s="1186">
        <v>6232.4</v>
      </c>
      <c r="I43" s="1223">
        <v>5773.9</v>
      </c>
      <c r="J43" s="1186">
        <v>5021.8999999999996</v>
      </c>
      <c r="K43" s="1186">
        <v>5300.7</v>
      </c>
      <c r="L43" s="1195">
        <v>4087.6</v>
      </c>
      <c r="M43" s="1190">
        <v>1433.6</v>
      </c>
      <c r="N43" s="1190">
        <v>3722.1039999999998</v>
      </c>
    </row>
    <row r="44" spans="1:15">
      <c r="A44" s="1193" t="s">
        <v>4507</v>
      </c>
      <c r="B44" s="1186">
        <v>9465.4</v>
      </c>
      <c r="C44" s="1186">
        <v>10357.200000000001</v>
      </c>
      <c r="D44" s="1186">
        <v>11699.6</v>
      </c>
      <c r="E44" s="1186">
        <v>14270.1</v>
      </c>
      <c r="F44" s="1186">
        <v>17238.599999999999</v>
      </c>
      <c r="G44" s="1186">
        <v>19777.400000000001</v>
      </c>
      <c r="H44" s="1186">
        <v>24426</v>
      </c>
      <c r="I44" s="1223">
        <v>24954.799999999999</v>
      </c>
      <c r="J44" s="1186">
        <v>25653.4</v>
      </c>
      <c r="K44" s="1186">
        <v>34391.5</v>
      </c>
      <c r="L44" s="1195">
        <v>41907.699999999997</v>
      </c>
      <c r="M44" s="1190">
        <v>35516.199999999997</v>
      </c>
      <c r="N44" s="1190">
        <v>53571.061000000002</v>
      </c>
    </row>
    <row r="45" spans="1:15">
      <c r="A45" s="1193" t="s">
        <v>4508</v>
      </c>
      <c r="B45" s="1186">
        <v>16549.400000000001</v>
      </c>
      <c r="C45" s="1186">
        <v>24982.5</v>
      </c>
      <c r="D45" s="1186">
        <v>44714.400000000001</v>
      </c>
      <c r="E45" s="1186">
        <v>48101.9</v>
      </c>
      <c r="F45" s="1186">
        <v>67769.600000000006</v>
      </c>
      <c r="G45" s="1186">
        <v>76147.199999999997</v>
      </c>
      <c r="H45" s="1186">
        <v>97100.3</v>
      </c>
      <c r="I45" s="1223">
        <v>122215.7</v>
      </c>
      <c r="J45" s="1186">
        <v>120435.3</v>
      </c>
      <c r="K45" s="1186">
        <v>140370.5</v>
      </c>
      <c r="L45" s="1195">
        <v>189605.7</v>
      </c>
      <c r="M45" s="1190">
        <v>284993.5</v>
      </c>
      <c r="N45" s="1190">
        <v>369596.321</v>
      </c>
    </row>
    <row r="46" spans="1:15">
      <c r="A46" s="1193" t="s">
        <v>4509</v>
      </c>
      <c r="B46" s="1186">
        <v>3181.5</v>
      </c>
      <c r="C46" s="1186">
        <v>3620.7</v>
      </c>
      <c r="D46" s="1186">
        <v>4016.1</v>
      </c>
      <c r="E46" s="1186">
        <v>6294.4</v>
      </c>
      <c r="F46" s="1186">
        <v>9971.2999999999993</v>
      </c>
      <c r="G46" s="1186">
        <v>17106.599999999999</v>
      </c>
      <c r="H46" s="1186">
        <v>13600.3</v>
      </c>
      <c r="I46" s="1223">
        <v>13704.6</v>
      </c>
      <c r="J46" s="1186">
        <v>13417.2</v>
      </c>
      <c r="K46" s="1186">
        <v>19354.7</v>
      </c>
      <c r="L46" s="1195">
        <v>22823.599999999999</v>
      </c>
      <c r="M46" s="1190">
        <v>14305.3</v>
      </c>
      <c r="N46" s="1190">
        <v>12746.612999999999</v>
      </c>
    </row>
    <row r="47" spans="1:15">
      <c r="A47" s="1193" t="s">
        <v>4510</v>
      </c>
      <c r="B47" s="1186">
        <v>2716.1</v>
      </c>
      <c r="C47" s="1186">
        <v>3487.1</v>
      </c>
      <c r="D47" s="1186">
        <v>5765.7</v>
      </c>
      <c r="E47" s="1186">
        <v>5688.2</v>
      </c>
      <c r="F47" s="1186">
        <v>7752.4</v>
      </c>
      <c r="G47" s="1186">
        <v>6984</v>
      </c>
      <c r="H47" s="1186">
        <v>7844.2</v>
      </c>
      <c r="I47" s="1223">
        <v>8943.6</v>
      </c>
      <c r="J47" s="1186">
        <v>8508.1</v>
      </c>
      <c r="K47" s="1186">
        <v>9416.1</v>
      </c>
      <c r="L47" s="1195">
        <v>12055.3</v>
      </c>
      <c r="M47" s="1190">
        <v>3381.3</v>
      </c>
      <c r="N47" s="1190">
        <v>3579.4009999999998</v>
      </c>
    </row>
    <row r="48" spans="1:15">
      <c r="A48" s="1193" t="s">
        <v>4511</v>
      </c>
      <c r="B48" s="1186">
        <v>12190.9</v>
      </c>
      <c r="C48" s="1186">
        <v>12875.6</v>
      </c>
      <c r="D48" s="1186">
        <v>12811.2</v>
      </c>
      <c r="E48" s="1186">
        <v>16905</v>
      </c>
      <c r="F48" s="1186">
        <v>20743.2</v>
      </c>
      <c r="G48" s="1186">
        <v>21050.1</v>
      </c>
      <c r="H48" s="1186">
        <v>26784.400000000001</v>
      </c>
      <c r="I48" s="1223">
        <v>31820.7</v>
      </c>
      <c r="J48" s="1186">
        <v>39136.9</v>
      </c>
      <c r="K48" s="1186">
        <v>48022.8</v>
      </c>
      <c r="L48" s="1195">
        <v>64461.3</v>
      </c>
      <c r="M48" s="1190">
        <v>89970.3</v>
      </c>
      <c r="N48" s="1190">
        <v>70369.391000000003</v>
      </c>
    </row>
    <row r="49" spans="1:14" ht="25.5">
      <c r="A49" s="1193" t="s">
        <v>4512</v>
      </c>
      <c r="B49" s="1186">
        <v>37690.400000000001</v>
      </c>
      <c r="C49" s="1186">
        <v>31161.4</v>
      </c>
      <c r="D49" s="1186">
        <v>53793.7</v>
      </c>
      <c r="E49" s="1186">
        <v>70538.7</v>
      </c>
      <c r="F49" s="1186">
        <v>75176.100000000006</v>
      </c>
      <c r="G49" s="1186">
        <v>74292.100000000006</v>
      </c>
      <c r="H49" s="1186">
        <v>98197.7</v>
      </c>
      <c r="I49" s="1223">
        <v>124455.1</v>
      </c>
      <c r="J49" s="1186">
        <v>144250.5</v>
      </c>
      <c r="K49" s="1186">
        <v>176322.6</v>
      </c>
      <c r="L49" s="1195">
        <v>134430.9</v>
      </c>
      <c r="M49" s="1190">
        <v>145996.70000000001</v>
      </c>
      <c r="N49" s="1190">
        <v>125304.946</v>
      </c>
    </row>
    <row r="50" spans="1:14">
      <c r="A50" s="1193" t="s">
        <v>4513</v>
      </c>
      <c r="B50" s="1186">
        <v>3175</v>
      </c>
      <c r="C50" s="1186">
        <v>4060.9</v>
      </c>
      <c r="D50" s="1186">
        <v>5814.8</v>
      </c>
      <c r="E50" s="1186">
        <v>6331.3</v>
      </c>
      <c r="F50" s="1186">
        <v>7770.8</v>
      </c>
      <c r="G50" s="1186">
        <v>10380.200000000001</v>
      </c>
      <c r="H50" s="1186">
        <v>15683.8</v>
      </c>
      <c r="I50" s="1223">
        <v>14240.4</v>
      </c>
      <c r="J50" s="1186">
        <v>16243.8</v>
      </c>
      <c r="K50" s="1186">
        <v>20872.099999999999</v>
      </c>
      <c r="L50" s="1195">
        <v>17841.400000000001</v>
      </c>
      <c r="M50" s="1190">
        <v>14283.1</v>
      </c>
      <c r="N50" s="1190">
        <v>29206.802</v>
      </c>
    </row>
    <row r="51" spans="1:14">
      <c r="A51" s="1193" t="s">
        <v>4514</v>
      </c>
      <c r="B51" s="1186">
        <v>12815.2</v>
      </c>
      <c r="C51" s="1186">
        <v>10773.9</v>
      </c>
      <c r="D51" s="1186">
        <v>20799.900000000001</v>
      </c>
      <c r="E51" s="1186">
        <v>38555.599999999999</v>
      </c>
      <c r="F51" s="1186">
        <v>32553.9</v>
      </c>
      <c r="G51" s="1186">
        <v>31606.9</v>
      </c>
      <c r="H51" s="1186">
        <v>33019.800000000003</v>
      </c>
      <c r="I51" s="1223">
        <v>46784.4</v>
      </c>
      <c r="J51" s="1186">
        <v>72743.5</v>
      </c>
      <c r="K51" s="1186">
        <v>76242.8</v>
      </c>
      <c r="L51" s="1195">
        <v>94651.8</v>
      </c>
      <c r="M51" s="1190">
        <v>148983.9</v>
      </c>
      <c r="N51" s="1190">
        <v>146425.26800000001</v>
      </c>
    </row>
    <row r="52" spans="1:14">
      <c r="A52" s="1193" t="s">
        <v>4515</v>
      </c>
      <c r="B52" s="1186">
        <v>7708.5</v>
      </c>
      <c r="C52" s="1186">
        <v>7282.4</v>
      </c>
      <c r="D52" s="1186">
        <v>7978.2</v>
      </c>
      <c r="E52" s="1186">
        <v>11886.5</v>
      </c>
      <c r="F52" s="1186">
        <v>19154.3</v>
      </c>
      <c r="G52" s="1186">
        <v>21173.5</v>
      </c>
      <c r="H52" s="1186">
        <v>23636.799999999999</v>
      </c>
      <c r="I52" s="1223">
        <v>23708.3</v>
      </c>
      <c r="J52" s="1186">
        <v>27495.5</v>
      </c>
      <c r="K52" s="1186">
        <v>35813.42</v>
      </c>
      <c r="L52" s="1195">
        <v>39887.699999999997</v>
      </c>
      <c r="M52" s="1190">
        <v>47476.9</v>
      </c>
      <c r="N52" s="1190">
        <v>85231.534</v>
      </c>
    </row>
    <row r="53" spans="1:14">
      <c r="A53" s="1193" t="s">
        <v>4516</v>
      </c>
      <c r="B53" s="1186">
        <v>8667</v>
      </c>
      <c r="C53" s="1186">
        <v>9572.2000000000007</v>
      </c>
      <c r="D53" s="1186">
        <v>10431</v>
      </c>
      <c r="E53" s="1186">
        <v>14520.3</v>
      </c>
      <c r="F53" s="1186">
        <v>40619.199999999997</v>
      </c>
      <c r="G53" s="1186">
        <v>21387.7</v>
      </c>
      <c r="H53" s="1186">
        <v>21005.7</v>
      </c>
      <c r="I53" s="1223">
        <v>24518.9</v>
      </c>
      <c r="J53" s="1186">
        <v>29024.7</v>
      </c>
      <c r="K53" s="1186">
        <v>28101.4</v>
      </c>
      <c r="L53" s="1195">
        <v>30828.6</v>
      </c>
      <c r="M53" s="1190">
        <v>40245.699999999997</v>
      </c>
      <c r="N53" s="1190">
        <v>77909.975999999995</v>
      </c>
    </row>
    <row r="54" spans="1:14">
      <c r="A54" s="1193" t="s">
        <v>4517</v>
      </c>
      <c r="B54" s="1186">
        <v>5324.1</v>
      </c>
      <c r="C54" s="1186">
        <v>5847.1</v>
      </c>
      <c r="D54" s="1186">
        <v>6534.1</v>
      </c>
      <c r="E54" s="1186">
        <v>7589.3</v>
      </c>
      <c r="F54" s="1186">
        <v>9201.7000000000007</v>
      </c>
      <c r="G54" s="1186">
        <v>15906.9</v>
      </c>
      <c r="H54" s="1186">
        <v>18793.900000000001</v>
      </c>
      <c r="I54" s="1223">
        <v>21796.1</v>
      </c>
      <c r="J54" s="1186">
        <v>21608.1</v>
      </c>
      <c r="K54" s="1186">
        <v>33109.9</v>
      </c>
      <c r="L54" s="1195">
        <v>36332</v>
      </c>
      <c r="M54" s="1190">
        <v>49583.8</v>
      </c>
      <c r="N54" s="1190">
        <v>108997.33</v>
      </c>
    </row>
    <row r="55" spans="1:14">
      <c r="A55" s="1193" t="s">
        <v>4518</v>
      </c>
      <c r="B55" s="1186">
        <v>16069.1</v>
      </c>
      <c r="C55" s="1186">
        <v>17167.5</v>
      </c>
      <c r="D55" s="1186">
        <v>20466.900000000001</v>
      </c>
      <c r="E55" s="1186">
        <v>25632.5</v>
      </c>
      <c r="F55" s="1186">
        <v>32584.1</v>
      </c>
      <c r="G55" s="1186" t="s">
        <v>4519</v>
      </c>
      <c r="H55" s="1186" t="s">
        <v>4519</v>
      </c>
      <c r="I55" s="1223" t="s">
        <v>4519</v>
      </c>
      <c r="J55" s="1186" t="s">
        <v>4519</v>
      </c>
      <c r="K55" s="1186" t="s">
        <v>4519</v>
      </c>
      <c r="L55" s="1186" t="s">
        <v>4519</v>
      </c>
      <c r="M55" s="1187" t="s">
        <v>4519</v>
      </c>
      <c r="N55" s="1187" t="s">
        <v>4519</v>
      </c>
    </row>
    <row r="56" spans="1:14">
      <c r="A56" s="1193" t="s">
        <v>4520</v>
      </c>
      <c r="B56" s="1178" t="s">
        <v>4519</v>
      </c>
      <c r="C56" s="1178" t="s">
        <v>4519</v>
      </c>
      <c r="D56" s="1178" t="s">
        <v>4519</v>
      </c>
      <c r="E56" s="1178" t="s">
        <v>4519</v>
      </c>
      <c r="F56" s="1178" t="s">
        <v>4519</v>
      </c>
      <c r="G56" s="1186">
        <v>31120</v>
      </c>
      <c r="H56" s="1186">
        <v>34746.1</v>
      </c>
      <c r="I56" s="1223">
        <v>38604.699999999997</v>
      </c>
      <c r="J56" s="1186">
        <v>44077.599999999999</v>
      </c>
      <c r="K56" s="1186">
        <v>63807.9</v>
      </c>
      <c r="L56" s="1195">
        <v>78625.5</v>
      </c>
      <c r="M56" s="1190">
        <v>83062.2</v>
      </c>
      <c r="N56" s="1190">
        <v>84270.945000000007</v>
      </c>
    </row>
    <row r="57" spans="1:14">
      <c r="A57" s="1193" t="s">
        <v>4521</v>
      </c>
      <c r="B57" s="1178" t="s">
        <v>4519</v>
      </c>
      <c r="C57" s="1178" t="s">
        <v>4519</v>
      </c>
      <c r="D57" s="1178" t="s">
        <v>4519</v>
      </c>
      <c r="E57" s="1178" t="s">
        <v>4519</v>
      </c>
      <c r="F57" s="1178" t="s">
        <v>4519</v>
      </c>
      <c r="G57" s="1186">
        <v>21137.5</v>
      </c>
      <c r="H57" s="1186">
        <v>31612.1</v>
      </c>
      <c r="I57" s="1223">
        <v>34173.5</v>
      </c>
      <c r="J57" s="1186">
        <v>43049.8</v>
      </c>
      <c r="K57" s="1186">
        <v>46844</v>
      </c>
      <c r="L57" s="1195">
        <v>53082.400000000001</v>
      </c>
      <c r="M57" s="1190">
        <v>56252.4</v>
      </c>
      <c r="N57" s="1190">
        <v>104337.09699999999</v>
      </c>
    </row>
    <row r="58" spans="1:14" ht="25.5">
      <c r="A58" s="1193" t="s">
        <v>4522</v>
      </c>
      <c r="B58" s="1186">
        <v>1617</v>
      </c>
      <c r="C58" s="1186">
        <v>1695.6</v>
      </c>
      <c r="D58" s="1186">
        <v>1910.2</v>
      </c>
      <c r="E58" s="1186">
        <v>1869.9</v>
      </c>
      <c r="F58" s="1186">
        <v>1501</v>
      </c>
      <c r="G58" s="1186">
        <v>4704.2</v>
      </c>
      <c r="H58" s="1186">
        <v>7602</v>
      </c>
      <c r="I58" s="1223">
        <v>8088.4</v>
      </c>
      <c r="J58" s="1186">
        <v>8089.5</v>
      </c>
      <c r="K58" s="1186">
        <v>14560.1</v>
      </c>
      <c r="L58" s="1195">
        <v>19777.400000000001</v>
      </c>
      <c r="M58" s="1190">
        <v>17594.599999999999</v>
      </c>
      <c r="N58" s="1190">
        <v>15085.736999999999</v>
      </c>
    </row>
    <row r="59" spans="1:14" ht="25.5">
      <c r="A59" s="1193" t="s">
        <v>4523</v>
      </c>
      <c r="B59" s="1186">
        <v>111052.2</v>
      </c>
      <c r="C59" s="1186">
        <v>149726.5</v>
      </c>
      <c r="D59" s="1186">
        <v>215522.8</v>
      </c>
      <c r="E59" s="1186">
        <v>259779.7</v>
      </c>
      <c r="F59" s="1186">
        <v>340217.1</v>
      </c>
      <c r="G59" s="1186">
        <v>7565.8</v>
      </c>
      <c r="H59" s="1186">
        <v>16892.3</v>
      </c>
      <c r="I59" s="1223">
        <v>19963.599999999999</v>
      </c>
      <c r="J59" s="1186">
        <v>24963.5</v>
      </c>
      <c r="K59" s="1186">
        <v>40121.800000000003</v>
      </c>
      <c r="L59" s="1195">
        <v>38282.699999999997</v>
      </c>
      <c r="M59" s="1190">
        <v>38956.1</v>
      </c>
      <c r="N59" s="1190">
        <v>48089.599999999999</v>
      </c>
    </row>
    <row r="60" spans="1:14">
      <c r="A60" s="1193" t="s">
        <v>4524</v>
      </c>
      <c r="B60" s="1186">
        <v>68020.100000000006</v>
      </c>
      <c r="C60" s="1186">
        <v>73361.399999999994</v>
      </c>
      <c r="D60" s="1186">
        <v>113390.2</v>
      </c>
      <c r="E60" s="1186">
        <v>182570.6</v>
      </c>
      <c r="F60" s="1186">
        <v>135502</v>
      </c>
      <c r="G60" s="1186">
        <v>87305.4</v>
      </c>
      <c r="H60" s="1186">
        <v>108655.1</v>
      </c>
      <c r="I60" s="1223">
        <v>157993.79999999999</v>
      </c>
      <c r="J60" s="1186">
        <v>293044</v>
      </c>
      <c r="K60" s="1186">
        <v>452350.4</v>
      </c>
      <c r="L60" s="1195">
        <v>558669.19999999995</v>
      </c>
      <c r="M60" s="1210">
        <v>309520.8</v>
      </c>
      <c r="N60" s="1190">
        <v>323396.59999999998</v>
      </c>
    </row>
    <row r="61" spans="1:14">
      <c r="A61" s="1193" t="s">
        <v>4525</v>
      </c>
      <c r="B61" s="1186">
        <v>6815.8</v>
      </c>
      <c r="C61" s="1186">
        <v>7599.9</v>
      </c>
      <c r="D61" s="1186">
        <v>22044.1</v>
      </c>
      <c r="E61" s="1186">
        <v>21520.400000000001</v>
      </c>
      <c r="F61" s="1186">
        <v>7172.2</v>
      </c>
      <c r="G61" s="1186">
        <v>12183.9</v>
      </c>
      <c r="H61" s="1186">
        <v>18817.8</v>
      </c>
      <c r="I61" s="1223">
        <v>18563.099999999999</v>
      </c>
      <c r="J61" s="1186">
        <v>20384.400000000001</v>
      </c>
      <c r="K61" s="1186">
        <v>21409.3</v>
      </c>
      <c r="L61" s="1195">
        <v>31632.799999999999</v>
      </c>
      <c r="M61" s="1210">
        <v>24857.3</v>
      </c>
      <c r="N61" s="1211">
        <v>6659.9</v>
      </c>
    </row>
    <row r="62" spans="1:14">
      <c r="A62" s="1193" t="s">
        <v>4526</v>
      </c>
      <c r="B62" s="1186">
        <v>2902.8</v>
      </c>
      <c r="C62" s="1186">
        <v>3955.2</v>
      </c>
      <c r="D62" s="1186">
        <v>5394.6</v>
      </c>
      <c r="E62" s="1186">
        <v>7974.6</v>
      </c>
      <c r="F62" s="1186">
        <v>12835.1</v>
      </c>
      <c r="G62" s="1186">
        <v>17109.5</v>
      </c>
      <c r="H62" s="1186">
        <v>17431.599999999999</v>
      </c>
      <c r="I62" s="1223">
        <v>24597.9</v>
      </c>
      <c r="J62" s="1186">
        <v>36598.5</v>
      </c>
      <c r="K62" s="1186">
        <v>31420.5</v>
      </c>
      <c r="L62" s="1195">
        <v>30435.9</v>
      </c>
      <c r="M62" s="1210">
        <v>45263.5</v>
      </c>
      <c r="N62" s="1211">
        <v>59757.9</v>
      </c>
    </row>
    <row r="63" spans="1:14">
      <c r="A63" s="1193" t="s">
        <v>4527</v>
      </c>
      <c r="B63" s="1186">
        <v>20814.3</v>
      </c>
      <c r="C63" s="1186">
        <v>20912.099999999999</v>
      </c>
      <c r="D63" s="1186">
        <v>30689.5</v>
      </c>
      <c r="E63" s="1186">
        <v>35653.699999999997</v>
      </c>
      <c r="F63" s="1186">
        <v>38921.800000000003</v>
      </c>
      <c r="G63" s="1186">
        <v>44929.8</v>
      </c>
      <c r="H63" s="1186">
        <v>75250.3</v>
      </c>
      <c r="I63" s="1223">
        <v>73926.600000000006</v>
      </c>
      <c r="J63" s="1186">
        <v>101120.5</v>
      </c>
      <c r="K63" s="1186">
        <v>83017.7</v>
      </c>
      <c r="L63" s="1195">
        <v>107499.8</v>
      </c>
      <c r="M63" s="1210">
        <v>176821.9</v>
      </c>
      <c r="N63" s="1211">
        <v>193587.9</v>
      </c>
    </row>
    <row r="64" spans="1:14" s="1184" customFormat="1">
      <c r="I64" s="1226"/>
      <c r="M64" s="1212"/>
    </row>
    <row r="65" spans="1:13" s="1214" customFormat="1">
      <c r="A65" s="1630" t="s">
        <v>4528</v>
      </c>
      <c r="B65" s="1631"/>
      <c r="C65" s="1631"/>
      <c r="D65" s="1631"/>
      <c r="E65" s="1631"/>
      <c r="F65" s="1631"/>
      <c r="G65" s="1631"/>
      <c r="H65" s="1631"/>
      <c r="I65" s="1631"/>
      <c r="J65" s="1631"/>
      <c r="K65" s="1631"/>
      <c r="L65" s="1213"/>
      <c r="M65" s="1192"/>
    </row>
    <row r="66" spans="1:13">
      <c r="A66" s="1215"/>
      <c r="B66" s="1216"/>
      <c r="C66" s="1217"/>
      <c r="D66" s="1217"/>
      <c r="E66" s="1217"/>
      <c r="F66" s="1217"/>
    </row>
    <row r="67" spans="1:13">
      <c r="A67" s="1215"/>
      <c r="B67" s="1216"/>
      <c r="C67" s="1216"/>
      <c r="D67" s="1216"/>
      <c r="E67" s="1216"/>
      <c r="F67" s="1216"/>
      <c r="G67" s="1216"/>
      <c r="H67" s="1216"/>
      <c r="I67" s="1228"/>
      <c r="J67" s="1216"/>
      <c r="K67" s="1216"/>
    </row>
    <row r="68" spans="1:13">
      <c r="A68" s="1215"/>
      <c r="B68" s="1216"/>
      <c r="C68" s="1218"/>
      <c r="D68" s="1218"/>
      <c r="E68" s="1218"/>
      <c r="F68" s="1218"/>
    </row>
    <row r="69" spans="1:13">
      <c r="A69" s="1215"/>
      <c r="B69" s="1216"/>
      <c r="C69" s="1217"/>
      <c r="D69" s="1217"/>
      <c r="E69" s="1217"/>
      <c r="F69" s="1217"/>
    </row>
    <row r="70" spans="1:13">
      <c r="A70" s="1215"/>
      <c r="B70" s="1216"/>
      <c r="C70" s="1218"/>
      <c r="D70" s="1218"/>
      <c r="E70" s="1218"/>
      <c r="F70" s="1218"/>
    </row>
    <row r="71" spans="1:13">
      <c r="A71" s="1215"/>
      <c r="B71" s="1216"/>
      <c r="C71" s="1218"/>
      <c r="D71" s="1218"/>
      <c r="E71" s="1218"/>
      <c r="F71" s="1218"/>
    </row>
    <row r="72" spans="1:13">
      <c r="A72" s="1215"/>
      <c r="B72" s="1216"/>
      <c r="C72" s="1217"/>
      <c r="D72" s="1217"/>
      <c r="E72" s="1217"/>
      <c r="F72" s="1217"/>
    </row>
    <row r="73" spans="1:13">
      <c r="A73" s="1215"/>
      <c r="B73" s="1216"/>
      <c r="C73" s="1218"/>
      <c r="D73" s="1218"/>
      <c r="E73" s="1218"/>
      <c r="F73" s="1218"/>
    </row>
    <row r="74" spans="1:13">
      <c r="A74" s="1215"/>
      <c r="B74" s="1216"/>
      <c r="C74" s="1218"/>
      <c r="D74" s="1218"/>
      <c r="E74" s="1218"/>
      <c r="F74" s="1218"/>
    </row>
    <row r="75" spans="1:13">
      <c r="A75" s="1215"/>
      <c r="B75" s="1216"/>
      <c r="C75" s="1217"/>
      <c r="D75" s="1217"/>
      <c r="E75" s="1217"/>
      <c r="F75" s="1217"/>
    </row>
    <row r="76" spans="1:13">
      <c r="A76" s="1215"/>
      <c r="B76" s="1216"/>
      <c r="C76" s="1217"/>
      <c r="D76" s="1217"/>
      <c r="E76" s="1217"/>
      <c r="F76" s="1217"/>
    </row>
    <row r="77" spans="1:13">
      <c r="A77" s="1215"/>
      <c r="B77" s="1216"/>
      <c r="C77" s="1217"/>
      <c r="D77" s="1217"/>
      <c r="E77" s="1217"/>
      <c r="F77" s="1217"/>
    </row>
    <row r="78" spans="1:13">
      <c r="A78" s="1215"/>
      <c r="B78" s="1216"/>
      <c r="C78" s="1217"/>
      <c r="D78" s="1217"/>
      <c r="E78" s="1217"/>
      <c r="F78" s="1217"/>
    </row>
    <row r="79" spans="1:13">
      <c r="A79" s="1215"/>
      <c r="B79" s="1216"/>
      <c r="C79" s="1217"/>
      <c r="D79" s="1217"/>
      <c r="E79" s="1217"/>
      <c r="F79" s="1217"/>
    </row>
    <row r="80" spans="1:13">
      <c r="A80" s="1215"/>
      <c r="B80" s="1216"/>
      <c r="C80" s="1217"/>
      <c r="D80" s="1217"/>
      <c r="E80" s="1217"/>
      <c r="F80" s="1217"/>
    </row>
    <row r="81" spans="1:9" s="1170" customFormat="1">
      <c r="A81" s="1215"/>
      <c r="B81" s="1216"/>
      <c r="C81" s="1217"/>
      <c r="D81" s="1217"/>
      <c r="E81" s="1217"/>
      <c r="F81" s="1217"/>
      <c r="I81" s="1227"/>
    </row>
    <row r="82" spans="1:9" s="1170" customFormat="1">
      <c r="A82" s="1215"/>
      <c r="B82" s="1216"/>
      <c r="C82" s="1217"/>
      <c r="D82" s="1217"/>
      <c r="E82" s="1217"/>
      <c r="F82" s="1217"/>
      <c r="I82" s="1227"/>
    </row>
    <row r="83" spans="1:9" s="1170" customFormat="1">
      <c r="A83" s="1215"/>
      <c r="B83" s="1216"/>
      <c r="C83" s="1217"/>
      <c r="D83" s="1217"/>
      <c r="E83" s="1217"/>
      <c r="F83" s="1217"/>
      <c r="I83" s="1227"/>
    </row>
    <row r="84" spans="1:9" s="1170" customFormat="1">
      <c r="A84" s="1215"/>
      <c r="B84" s="1216"/>
      <c r="C84" s="1217"/>
      <c r="D84" s="1217"/>
      <c r="E84" s="1217"/>
      <c r="F84" s="1217"/>
      <c r="I84" s="1227"/>
    </row>
    <row r="85" spans="1:9" s="1170" customFormat="1">
      <c r="A85" s="1215"/>
      <c r="B85" s="1216"/>
      <c r="C85" s="1217"/>
      <c r="D85" s="1217"/>
      <c r="E85" s="1217"/>
      <c r="F85" s="1217"/>
      <c r="I85" s="1227"/>
    </row>
    <row r="86" spans="1:9" s="1170" customFormat="1">
      <c r="A86" s="1215"/>
      <c r="B86" s="1216"/>
      <c r="C86" s="1217"/>
      <c r="D86" s="1217"/>
      <c r="E86" s="1217"/>
      <c r="F86" s="1217"/>
      <c r="I86" s="1227"/>
    </row>
    <row r="87" spans="1:9" s="1170" customFormat="1">
      <c r="A87" s="1215"/>
      <c r="B87" s="1216"/>
      <c r="C87" s="1217"/>
      <c r="D87" s="1217"/>
      <c r="E87" s="1217"/>
      <c r="F87" s="1217"/>
      <c r="I87" s="1227"/>
    </row>
    <row r="88" spans="1:9" s="1170" customFormat="1">
      <c r="A88" s="1215"/>
      <c r="B88" s="1216"/>
      <c r="C88" s="1217"/>
      <c r="D88" s="1217"/>
      <c r="E88" s="1217"/>
      <c r="F88" s="1217"/>
      <c r="I88" s="1227"/>
    </row>
    <row r="89" spans="1:9" s="1170" customFormat="1">
      <c r="A89" s="1215"/>
      <c r="B89" s="1216"/>
      <c r="C89" s="1217"/>
      <c r="D89" s="1217"/>
      <c r="E89" s="1217"/>
      <c r="F89" s="1217"/>
      <c r="I89" s="1227"/>
    </row>
    <row r="90" spans="1:9" s="1170" customFormat="1">
      <c r="A90" s="1215"/>
      <c r="B90" s="1216"/>
      <c r="C90" s="1217"/>
      <c r="D90" s="1217"/>
      <c r="E90" s="1217"/>
      <c r="F90" s="1217"/>
      <c r="I90" s="1227"/>
    </row>
    <row r="91" spans="1:9" s="1170" customFormat="1">
      <c r="A91" s="1215"/>
      <c r="B91" s="1216"/>
      <c r="C91" s="1217"/>
      <c r="D91" s="1217"/>
      <c r="E91" s="1217"/>
      <c r="F91" s="1217"/>
      <c r="I91" s="1227"/>
    </row>
    <row r="92" spans="1:9" s="1170" customFormat="1">
      <c r="A92" s="1215"/>
      <c r="B92" s="1216"/>
      <c r="C92" s="1217"/>
      <c r="D92" s="1217"/>
      <c r="E92" s="1217"/>
      <c r="F92" s="1217"/>
      <c r="I92" s="1227"/>
    </row>
    <row r="93" spans="1:9" s="1170" customFormat="1">
      <c r="A93" s="1215"/>
      <c r="B93" s="1216"/>
      <c r="C93" s="1217"/>
      <c r="D93" s="1217"/>
      <c r="E93" s="1217"/>
      <c r="F93" s="1217"/>
      <c r="I93" s="1227"/>
    </row>
    <row r="94" spans="1:9" s="1170" customFormat="1">
      <c r="A94" s="1215"/>
      <c r="B94" s="1216"/>
      <c r="C94" s="1217"/>
      <c r="D94" s="1217"/>
      <c r="E94" s="1217"/>
      <c r="F94" s="1217"/>
      <c r="I94" s="1227"/>
    </row>
    <row r="95" spans="1:9" s="1170" customFormat="1">
      <c r="A95" s="1215"/>
      <c r="B95" s="1216"/>
      <c r="C95" s="1217"/>
      <c r="D95" s="1217"/>
      <c r="E95" s="1217"/>
      <c r="F95" s="1217"/>
      <c r="I95" s="1227"/>
    </row>
    <row r="96" spans="1:9" s="1170" customFormat="1">
      <c r="A96" s="1215"/>
      <c r="B96" s="1216"/>
      <c r="C96" s="1217"/>
      <c r="D96" s="1217"/>
      <c r="E96" s="1217"/>
      <c r="F96" s="1217"/>
      <c r="I96" s="1227"/>
    </row>
    <row r="97" spans="1:9" s="1170" customFormat="1">
      <c r="A97" s="1215"/>
      <c r="B97" s="1216"/>
      <c r="C97" s="1217"/>
      <c r="D97" s="1217"/>
      <c r="E97" s="1217"/>
      <c r="F97" s="1217"/>
      <c r="I97" s="1227"/>
    </row>
    <row r="98" spans="1:9" s="1170" customFormat="1">
      <c r="A98" s="1215"/>
      <c r="B98" s="1216"/>
      <c r="C98" s="1217"/>
      <c r="D98" s="1217"/>
      <c r="E98" s="1217"/>
      <c r="F98" s="1217"/>
      <c r="I98" s="1227"/>
    </row>
    <row r="99" spans="1:9" s="1170" customFormat="1">
      <c r="A99" s="1215"/>
      <c r="B99" s="1216"/>
      <c r="I99" s="1227"/>
    </row>
    <row r="100" spans="1:9" s="1170" customFormat="1">
      <c r="A100" s="1215"/>
      <c r="B100" s="1216"/>
      <c r="I100" s="1227"/>
    </row>
    <row r="101" spans="1:9" s="1170" customFormat="1">
      <c r="A101" s="1215"/>
      <c r="B101" s="1216"/>
      <c r="I101" s="1227"/>
    </row>
    <row r="102" spans="1:9" s="1170" customFormat="1">
      <c r="A102" s="1215"/>
      <c r="B102" s="1216"/>
      <c r="I102" s="1227"/>
    </row>
    <row r="103" spans="1:9" s="1170" customFormat="1">
      <c r="A103" s="1215"/>
      <c r="B103" s="1216"/>
      <c r="I103" s="1227"/>
    </row>
    <row r="104" spans="1:9" s="1170" customFormat="1">
      <c r="A104" s="1215"/>
      <c r="B104" s="1216"/>
      <c r="I104" s="1227"/>
    </row>
    <row r="105" spans="1:9" s="1170" customFormat="1">
      <c r="A105" s="1215"/>
      <c r="B105" s="1216"/>
      <c r="I105" s="1227"/>
    </row>
    <row r="106" spans="1:9" s="1170" customFormat="1">
      <c r="A106" s="1215"/>
      <c r="B106" s="1216"/>
      <c r="I106" s="1227"/>
    </row>
    <row r="107" spans="1:9" s="1170" customFormat="1">
      <c r="A107" s="1215"/>
      <c r="B107" s="1216"/>
      <c r="I107" s="1227"/>
    </row>
    <row r="108" spans="1:9" s="1170" customFormat="1">
      <c r="A108" s="1215"/>
      <c r="B108" s="1216"/>
      <c r="I108" s="1227"/>
    </row>
    <row r="109" spans="1:9" s="1170" customFormat="1">
      <c r="A109" s="1215"/>
      <c r="B109" s="1216"/>
      <c r="I109" s="1227"/>
    </row>
    <row r="110" spans="1:9" s="1170" customFormat="1">
      <c r="A110" s="1215"/>
      <c r="B110" s="1216"/>
      <c r="I110" s="1227"/>
    </row>
    <row r="111" spans="1:9" s="1170" customFormat="1">
      <c r="A111" s="1215"/>
      <c r="B111" s="1216"/>
      <c r="I111" s="1227"/>
    </row>
    <row r="112" spans="1:9" s="1170" customFormat="1">
      <c r="A112" s="1215"/>
      <c r="B112" s="1216"/>
      <c r="I112" s="1227"/>
    </row>
    <row r="113" spans="1:9" s="1170" customFormat="1">
      <c r="A113" s="1215"/>
      <c r="B113" s="1216"/>
      <c r="I113" s="1227"/>
    </row>
    <row r="114" spans="1:9" s="1170" customFormat="1">
      <c r="A114" s="1215"/>
      <c r="B114" s="1216"/>
      <c r="I114" s="1227"/>
    </row>
    <row r="115" spans="1:9" s="1170" customFormat="1">
      <c r="A115" s="1215"/>
      <c r="B115" s="1216"/>
      <c r="I115" s="1227"/>
    </row>
    <row r="116" spans="1:9" s="1170" customFormat="1">
      <c r="A116" s="1215"/>
      <c r="B116" s="1216"/>
      <c r="I116" s="1227"/>
    </row>
    <row r="117" spans="1:9" s="1170" customFormat="1">
      <c r="A117" s="1215"/>
      <c r="B117" s="1216"/>
      <c r="I117" s="1227"/>
    </row>
    <row r="118" spans="1:9" s="1170" customFormat="1">
      <c r="A118" s="1215"/>
      <c r="B118" s="1216"/>
      <c r="I118" s="1227"/>
    </row>
    <row r="119" spans="1:9" s="1170" customFormat="1">
      <c r="A119" s="1215"/>
      <c r="B119" s="1216"/>
      <c r="I119" s="1227"/>
    </row>
    <row r="120" spans="1:9" s="1170" customFormat="1">
      <c r="A120" s="1215"/>
      <c r="B120" s="1216"/>
      <c r="I120" s="1227"/>
    </row>
    <row r="121" spans="1:9" s="1170" customFormat="1">
      <c r="A121" s="1215"/>
      <c r="B121" s="1216"/>
      <c r="I121" s="1227"/>
    </row>
    <row r="122" spans="1:9" s="1170" customFormat="1">
      <c r="A122" s="1215"/>
      <c r="B122" s="1216"/>
      <c r="I122" s="1227"/>
    </row>
    <row r="123" spans="1:9" s="1170" customFormat="1">
      <c r="A123" s="1215"/>
      <c r="B123" s="1216"/>
      <c r="I123" s="1227"/>
    </row>
    <row r="124" spans="1:9" s="1170" customFormat="1">
      <c r="A124" s="1215"/>
      <c r="B124" s="1216"/>
      <c r="I124" s="1227"/>
    </row>
    <row r="125" spans="1:9" s="1170" customFormat="1">
      <c r="A125" s="1215"/>
      <c r="B125" s="1216"/>
      <c r="I125" s="1227"/>
    </row>
    <row r="126" spans="1:9" s="1170" customFormat="1">
      <c r="A126" s="1215"/>
      <c r="B126" s="1216"/>
      <c r="I126" s="1227"/>
    </row>
    <row r="127" spans="1:9" s="1170" customFormat="1">
      <c r="A127" s="1215"/>
      <c r="B127" s="1216"/>
      <c r="I127" s="1227"/>
    </row>
    <row r="128" spans="1:9" s="1170" customFormat="1">
      <c r="A128" s="1215"/>
      <c r="B128" s="1216"/>
      <c r="I128" s="1227"/>
    </row>
    <row r="129" spans="1:9" s="1170" customFormat="1">
      <c r="A129" s="1215"/>
      <c r="B129" s="1216"/>
      <c r="I129" s="1227"/>
    </row>
    <row r="130" spans="1:9" s="1170" customFormat="1">
      <c r="A130" s="1215"/>
      <c r="B130" s="1216"/>
      <c r="I130" s="1227"/>
    </row>
    <row r="131" spans="1:9" s="1170" customFormat="1">
      <c r="A131" s="1215"/>
      <c r="B131" s="1216"/>
      <c r="I131" s="1227"/>
    </row>
    <row r="132" spans="1:9" s="1170" customFormat="1">
      <c r="A132" s="1215"/>
      <c r="B132" s="1216"/>
      <c r="I132" s="1227"/>
    </row>
    <row r="133" spans="1:9" s="1170" customFormat="1">
      <c r="A133" s="1215"/>
      <c r="B133" s="1216"/>
      <c r="I133" s="1227"/>
    </row>
    <row r="134" spans="1:9" s="1170" customFormat="1">
      <c r="A134" s="1215"/>
      <c r="B134" s="1216"/>
      <c r="I134" s="1227"/>
    </row>
    <row r="135" spans="1:9" s="1170" customFormat="1">
      <c r="A135" s="1215"/>
      <c r="B135" s="1216"/>
      <c r="I135" s="1227"/>
    </row>
    <row r="136" spans="1:9" s="1170" customFormat="1">
      <c r="A136" s="1215"/>
      <c r="B136" s="1216"/>
      <c r="I136" s="1227"/>
    </row>
    <row r="137" spans="1:9" s="1170" customFormat="1">
      <c r="A137" s="1215"/>
      <c r="B137" s="1216"/>
      <c r="I137" s="1227"/>
    </row>
    <row r="138" spans="1:9" s="1170" customFormat="1">
      <c r="A138" s="1215"/>
      <c r="B138" s="1216"/>
      <c r="I138" s="1227"/>
    </row>
    <row r="139" spans="1:9" s="1170" customFormat="1">
      <c r="A139" s="1215"/>
      <c r="B139" s="1216"/>
      <c r="I139" s="1227"/>
    </row>
    <row r="140" spans="1:9" s="1170" customFormat="1">
      <c r="A140" s="1215"/>
      <c r="B140" s="1216"/>
      <c r="I140" s="1227"/>
    </row>
    <row r="141" spans="1:9" s="1170" customFormat="1">
      <c r="A141" s="1215"/>
      <c r="B141" s="1216"/>
      <c r="I141" s="1227"/>
    </row>
    <row r="142" spans="1:9" s="1170" customFormat="1">
      <c r="A142" s="1215"/>
      <c r="B142" s="1216"/>
      <c r="I142" s="1227"/>
    </row>
    <row r="143" spans="1:9" s="1170" customFormat="1">
      <c r="A143" s="1215"/>
      <c r="B143" s="1216"/>
      <c r="I143" s="1227"/>
    </row>
    <row r="144" spans="1:9" s="1170" customFormat="1">
      <c r="A144" s="1215"/>
      <c r="B144" s="1216"/>
      <c r="I144" s="1227"/>
    </row>
    <row r="145" spans="1:9" s="1170" customFormat="1">
      <c r="A145" s="1215"/>
      <c r="B145" s="1216"/>
      <c r="I145" s="1227"/>
    </row>
    <row r="146" spans="1:9" s="1170" customFormat="1">
      <c r="A146" s="1215"/>
      <c r="B146" s="1216"/>
      <c r="I146" s="1227"/>
    </row>
    <row r="147" spans="1:9" s="1170" customFormat="1">
      <c r="A147" s="1215"/>
      <c r="B147" s="1216"/>
      <c r="I147" s="1227"/>
    </row>
    <row r="148" spans="1:9" s="1170" customFormat="1">
      <c r="A148" s="1215"/>
      <c r="B148" s="1216"/>
      <c r="I148" s="1227"/>
    </row>
  </sheetData>
  <mergeCells count="3">
    <mergeCell ref="A1:N1"/>
    <mergeCell ref="A2:N2"/>
    <mergeCell ref="A65:K65"/>
  </mergeCell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workbookViewId="0">
      <selection activeCell="C1" sqref="C1:C1048576"/>
    </sheetView>
  </sheetViews>
  <sheetFormatPr defaultRowHeight="12.75"/>
  <cols>
    <col min="1" max="1" width="30.140625" customWidth="1"/>
    <col min="2" max="2" width="15.5703125" customWidth="1"/>
    <col min="3" max="3" width="19.28515625" style="1287" hidden="1" customWidth="1"/>
    <col min="4" max="4" width="19.28515625" style="1287" customWidth="1"/>
    <col min="6" max="6" width="19.85546875" customWidth="1"/>
    <col min="7" max="7" width="17.7109375" customWidth="1"/>
  </cols>
  <sheetData>
    <row r="1" spans="1:7">
      <c r="A1" t="s">
        <v>4569</v>
      </c>
      <c r="B1" t="s">
        <v>4570</v>
      </c>
      <c r="C1" s="1287" t="s">
        <v>4571</v>
      </c>
      <c r="D1" s="1315" t="s">
        <v>4572</v>
      </c>
    </row>
    <row r="2" spans="1:7" ht="25.5">
      <c r="A2" s="1281" t="s">
        <v>1814</v>
      </c>
      <c r="B2" s="166">
        <v>8639</v>
      </c>
      <c r="C2" s="1287">
        <f>B2*$G$3/$F$3</f>
        <v>40578923210.285713</v>
      </c>
      <c r="D2" s="1287">
        <f>B2*$G$3</f>
        <v>142026231236</v>
      </c>
      <c r="F2" s="1285" t="s">
        <v>4567</v>
      </c>
      <c r="G2" s="1285" t="s">
        <v>4568</v>
      </c>
    </row>
    <row r="3" spans="1:7">
      <c r="A3" s="1282" t="s">
        <v>4563</v>
      </c>
      <c r="B3" s="168">
        <v>4644</v>
      </c>
      <c r="C3" s="1287">
        <f t="shared" ref="C3:C11" si="0">B3*$G$3/$F$3</f>
        <v>21813695958.857143</v>
      </c>
      <c r="D3" s="1287">
        <f>B3*$G$3</f>
        <v>76347935856</v>
      </c>
      <c r="F3" s="1285">
        <v>3.5</v>
      </c>
      <c r="G3" s="1286">
        <v>16440124</v>
      </c>
    </row>
    <row r="4" spans="1:7" ht="24">
      <c r="A4" s="1282" t="s">
        <v>1816</v>
      </c>
      <c r="B4" s="168">
        <v>111</v>
      </c>
      <c r="C4" s="1287">
        <f t="shared" si="0"/>
        <v>521386789.71428573</v>
      </c>
      <c r="D4" s="1287">
        <f>B4*$G$3</f>
        <v>1824853764</v>
      </c>
    </row>
    <row r="5" spans="1:7" ht="24">
      <c r="A5" s="1283" t="s">
        <v>1815</v>
      </c>
      <c r="B5" s="168">
        <v>344</v>
      </c>
      <c r="C5" s="1287">
        <f t="shared" si="0"/>
        <v>1615829330.2857144</v>
      </c>
      <c r="D5" s="1287">
        <f>B5*$G$3</f>
        <v>5655402656</v>
      </c>
    </row>
    <row r="6" spans="1:7">
      <c r="A6" s="1283" t="s">
        <v>4564</v>
      </c>
      <c r="B6" s="168">
        <v>307</v>
      </c>
      <c r="C6" s="1287">
        <f t="shared" si="0"/>
        <v>1442033733.7142856</v>
      </c>
      <c r="D6" s="1287">
        <f>B6*$G$3</f>
        <v>5047118068</v>
      </c>
    </row>
    <row r="7" spans="1:7">
      <c r="A7" s="1283" t="s">
        <v>1819</v>
      </c>
      <c r="B7" s="168">
        <v>1703</v>
      </c>
      <c r="C7" s="1287">
        <f t="shared" si="0"/>
        <v>7999294620.5714283</v>
      </c>
      <c r="D7" s="1287">
        <f t="shared" ref="D7:D9" si="1">B7*$G$3</f>
        <v>27997531172</v>
      </c>
    </row>
    <row r="8" spans="1:7">
      <c r="A8" s="1283" t="s">
        <v>2164</v>
      </c>
      <c r="B8" s="168">
        <v>448</v>
      </c>
      <c r="C8" s="1287">
        <f t="shared" si="0"/>
        <v>2104335872</v>
      </c>
      <c r="D8" s="1287">
        <f t="shared" si="1"/>
        <v>7365175552</v>
      </c>
    </row>
    <row r="9" spans="1:7">
      <c r="A9" s="1283" t="s">
        <v>2165</v>
      </c>
      <c r="B9" s="168">
        <v>850</v>
      </c>
      <c r="C9" s="1287">
        <f t="shared" si="0"/>
        <v>3992601542.8571429</v>
      </c>
      <c r="D9" s="1287">
        <f t="shared" si="1"/>
        <v>13974105400</v>
      </c>
    </row>
    <row r="10" spans="1:7" ht="24">
      <c r="A10" s="1283" t="s">
        <v>4565</v>
      </c>
      <c r="B10" s="168">
        <v>137</v>
      </c>
      <c r="C10" s="1287">
        <f t="shared" si="0"/>
        <v>643513425.14285719</v>
      </c>
      <c r="D10" s="1287">
        <f>B10*$G$3</f>
        <v>2252296988</v>
      </c>
    </row>
    <row r="11" spans="1:7" ht="24">
      <c r="A11" s="1284" t="s">
        <v>4566</v>
      </c>
      <c r="B11" s="171">
        <v>95</v>
      </c>
      <c r="C11" s="1287">
        <f t="shared" si="0"/>
        <v>446231937.14285713</v>
      </c>
      <c r="D11" s="1287">
        <f>B11*$G$3</f>
        <v>1561811780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
  <sheetViews>
    <sheetView workbookViewId="0">
      <selection activeCell="B13" sqref="B13"/>
    </sheetView>
  </sheetViews>
  <sheetFormatPr defaultRowHeight="12.75"/>
  <cols>
    <col min="2" max="2" width="41.7109375" customWidth="1"/>
    <col min="4" max="4" width="73.140625" customWidth="1"/>
    <col min="6" max="6" width="39.85546875" customWidth="1"/>
  </cols>
  <sheetData>
    <row r="1" spans="1:6">
      <c r="A1" s="40" t="s">
        <v>3721</v>
      </c>
    </row>
    <row r="2" spans="1:6">
      <c r="A2" s="1044" t="s">
        <v>3720</v>
      </c>
      <c r="B2" s="1044" t="s">
        <v>3722</v>
      </c>
      <c r="C2" s="1046" t="s">
        <v>3721</v>
      </c>
      <c r="D2" s="1020"/>
      <c r="E2" s="1047" t="s">
        <v>4368</v>
      </c>
      <c r="F2" s="1020"/>
    </row>
    <row r="3" spans="1:6">
      <c r="A3" s="1021">
        <v>12110</v>
      </c>
      <c r="B3" s="1021" t="s">
        <v>3190</v>
      </c>
      <c r="C3" s="1047" t="s">
        <v>1538</v>
      </c>
      <c r="D3" s="1020" t="s">
        <v>2891</v>
      </c>
      <c r="E3" s="1047" t="s">
        <v>2848</v>
      </c>
      <c r="F3" s="1020" t="s">
        <v>2849</v>
      </c>
    </row>
    <row r="4" spans="1:6">
      <c r="A4" s="1021">
        <v>12181</v>
      </c>
      <c r="B4" s="1021" t="s">
        <v>3288</v>
      </c>
      <c r="C4" s="1047" t="s">
        <v>2904</v>
      </c>
      <c r="D4" s="1020" t="s">
        <v>1563</v>
      </c>
      <c r="E4" s="1047" t="s">
        <v>2860</v>
      </c>
      <c r="F4" s="1020" t="s">
        <v>1407</v>
      </c>
    </row>
    <row r="5" spans="1:6">
      <c r="A5" s="1021">
        <v>12182</v>
      </c>
      <c r="B5" s="1021" t="s">
        <v>3319</v>
      </c>
      <c r="C5" s="1047" t="s">
        <v>2911</v>
      </c>
      <c r="D5" s="1020" t="s">
        <v>2912</v>
      </c>
      <c r="E5" s="1047" t="s">
        <v>2860</v>
      </c>
      <c r="F5" s="1020" t="s">
        <v>1407</v>
      </c>
    </row>
    <row r="6" spans="1:6">
      <c r="A6" s="1021">
        <v>12191</v>
      </c>
      <c r="B6" s="1021" t="s">
        <v>3334</v>
      </c>
      <c r="C6" s="1047" t="s">
        <v>1447</v>
      </c>
      <c r="D6" s="1020" t="s">
        <v>1448</v>
      </c>
      <c r="E6" s="1047" t="s">
        <v>2809</v>
      </c>
      <c r="F6" s="1020" t="s">
        <v>1281</v>
      </c>
    </row>
    <row r="7" spans="1:6">
      <c r="A7" s="1021">
        <v>12220</v>
      </c>
      <c r="B7" s="1021" t="s">
        <v>3057</v>
      </c>
      <c r="C7" s="1047" t="s">
        <v>3723</v>
      </c>
      <c r="D7" s="1020" t="s">
        <v>3724</v>
      </c>
      <c r="E7" s="1047" t="s">
        <v>2862</v>
      </c>
      <c r="F7" s="1020" t="s">
        <v>1444</v>
      </c>
    </row>
    <row r="8" spans="1:6">
      <c r="A8" s="1021">
        <v>12230</v>
      </c>
      <c r="B8" s="1021" t="s">
        <v>3113</v>
      </c>
      <c r="C8" s="1047" t="s">
        <v>2909</v>
      </c>
      <c r="D8" s="1020" t="s">
        <v>2910</v>
      </c>
      <c r="E8" s="1047" t="s">
        <v>2862</v>
      </c>
      <c r="F8" s="1020" t="s">
        <v>1444</v>
      </c>
    </row>
    <row r="9" spans="1:6">
      <c r="A9" s="1021">
        <v>12240</v>
      </c>
      <c r="B9" s="1021" t="s">
        <v>3153</v>
      </c>
      <c r="C9" s="1047" t="s">
        <v>2886</v>
      </c>
      <c r="D9" s="1020" t="s">
        <v>2887</v>
      </c>
      <c r="E9" s="1047" t="s">
        <v>2846</v>
      </c>
      <c r="F9" s="1020" t="s">
        <v>2847</v>
      </c>
    </row>
    <row r="10" spans="1:6" ht="27" customHeight="1">
      <c r="A10" s="1021">
        <v>12250</v>
      </c>
      <c r="B10" s="1021" t="s">
        <v>3238</v>
      </c>
      <c r="C10" s="1047" t="s">
        <v>1534</v>
      </c>
      <c r="D10" s="1054" t="s">
        <v>3734</v>
      </c>
      <c r="E10" s="1047" t="s">
        <v>2846</v>
      </c>
      <c r="F10" s="1020" t="s">
        <v>2847</v>
      </c>
    </row>
    <row r="11" spans="1:6" ht="25.5">
      <c r="A11" s="1021">
        <v>12263</v>
      </c>
      <c r="B11" s="1021" t="s">
        <v>3665</v>
      </c>
      <c r="C11" s="1047" t="s">
        <v>1534</v>
      </c>
      <c r="D11" s="1054" t="s">
        <v>3734</v>
      </c>
      <c r="E11" s="1047" t="s">
        <v>2846</v>
      </c>
      <c r="F11" s="1020" t="s">
        <v>2847</v>
      </c>
    </row>
    <row r="12" spans="1:6">
      <c r="A12" s="1021">
        <v>12281</v>
      </c>
      <c r="B12" s="1021" t="s">
        <v>3186</v>
      </c>
      <c r="C12" s="1047" t="s">
        <v>2904</v>
      </c>
      <c r="D12" s="1020" t="s">
        <v>1563</v>
      </c>
      <c r="E12" s="1047" t="s">
        <v>2860</v>
      </c>
      <c r="F12" s="1020" t="s">
        <v>1407</v>
      </c>
    </row>
    <row r="13" spans="1:6">
      <c r="A13" s="1021">
        <v>13010</v>
      </c>
      <c r="B13" s="1021" t="s">
        <v>3361</v>
      </c>
      <c r="C13" s="1047" t="s">
        <v>1538</v>
      </c>
      <c r="D13" s="1020" t="s">
        <v>2891</v>
      </c>
      <c r="E13" s="1047" t="s">
        <v>2848</v>
      </c>
      <c r="F13" s="1020" t="s">
        <v>2849</v>
      </c>
    </row>
    <row r="14" spans="1:6">
      <c r="A14" s="1021">
        <v>13020</v>
      </c>
      <c r="B14" s="1021" t="s">
        <v>3389</v>
      </c>
      <c r="C14" s="1047" t="s">
        <v>2899</v>
      </c>
      <c r="D14" s="1020" t="s">
        <v>1527</v>
      </c>
      <c r="E14" s="1047" t="s">
        <v>2823</v>
      </c>
      <c r="F14" s="1020" t="s">
        <v>1325</v>
      </c>
    </row>
    <row r="15" spans="1:6">
      <c r="A15" s="1021">
        <v>13030</v>
      </c>
      <c r="B15" s="1021" t="s">
        <v>3168</v>
      </c>
      <c r="C15" s="1047" t="s">
        <v>2899</v>
      </c>
      <c r="D15" s="1020" t="s">
        <v>1527</v>
      </c>
      <c r="E15" s="1047" t="s">
        <v>2823</v>
      </c>
      <c r="F15" s="1020" t="s">
        <v>1325</v>
      </c>
    </row>
    <row r="16" spans="1:6" ht="15.75">
      <c r="A16" s="1021">
        <v>13040</v>
      </c>
      <c r="B16" s="1021" t="s">
        <v>3428</v>
      </c>
      <c r="C16" s="1047" t="s">
        <v>2901</v>
      </c>
      <c r="D16" s="1055" t="s">
        <v>1531</v>
      </c>
      <c r="E16" s="1047" t="s">
        <v>2846</v>
      </c>
      <c r="F16" s="1020" t="s">
        <v>2847</v>
      </c>
    </row>
    <row r="17" spans="1:6">
      <c r="A17" s="1021">
        <v>13081</v>
      </c>
      <c r="B17" s="1021" t="s">
        <v>3357</v>
      </c>
      <c r="C17" s="1047" t="s">
        <v>2904</v>
      </c>
      <c r="D17" s="1020" t="s">
        <v>1563</v>
      </c>
      <c r="E17" s="1047" t="s">
        <v>2860</v>
      </c>
      <c r="F17" s="1020" t="s">
        <v>1407</v>
      </c>
    </row>
    <row r="18" spans="1:6">
      <c r="A18" s="1021">
        <v>14030</v>
      </c>
      <c r="B18" s="1021" t="s">
        <v>3050</v>
      </c>
      <c r="C18" s="1047" t="s">
        <v>2913</v>
      </c>
      <c r="D18" s="1020" t="s">
        <v>1850</v>
      </c>
      <c r="E18" s="1047" t="s">
        <v>2846</v>
      </c>
      <c r="F18" s="1020" t="s">
        <v>2847</v>
      </c>
    </row>
    <row r="19" spans="1:6">
      <c r="A19" s="1021">
        <v>14031</v>
      </c>
      <c r="B19" s="1021" t="s">
        <v>3040</v>
      </c>
      <c r="C19" s="1047" t="s">
        <v>2913</v>
      </c>
      <c r="D19" s="1020" t="s">
        <v>1586</v>
      </c>
      <c r="E19" s="1047" t="s">
        <v>2846</v>
      </c>
      <c r="F19" s="1020" t="s">
        <v>2847</v>
      </c>
    </row>
    <row r="20" spans="1:6">
      <c r="A20" s="1021">
        <v>14081</v>
      </c>
      <c r="B20" s="1021" t="s">
        <v>3162</v>
      </c>
      <c r="C20" s="1047" t="s">
        <v>2904</v>
      </c>
      <c r="D20" s="1020" t="s">
        <v>1563</v>
      </c>
      <c r="E20" s="1047" t="s">
        <v>2860</v>
      </c>
      <c r="F20" s="1020" t="s">
        <v>1407</v>
      </c>
    </row>
    <row r="21" spans="1:6" hidden="1">
      <c r="A21" s="40" t="s">
        <v>3726</v>
      </c>
    </row>
    <row r="22" spans="1:6" hidden="1">
      <c r="A22" s="1009">
        <v>10000</v>
      </c>
      <c r="B22" s="1009" t="s">
        <v>3198</v>
      </c>
    </row>
    <row r="23" spans="1:6" hidden="1">
      <c r="A23" s="1009">
        <v>11000</v>
      </c>
      <c r="B23" s="1009" t="s">
        <v>3107</v>
      </c>
    </row>
    <row r="24" spans="1:6" hidden="1">
      <c r="A24" s="1009">
        <v>12000</v>
      </c>
      <c r="B24" s="1009" t="s">
        <v>3192</v>
      </c>
    </row>
    <row r="25" spans="1:6" hidden="1">
      <c r="A25" s="1009">
        <v>20000</v>
      </c>
      <c r="B25" s="1009" t="s">
        <v>3068</v>
      </c>
    </row>
    <row r="26" spans="1:6" hidden="1">
      <c r="A26" s="1009">
        <v>21032</v>
      </c>
      <c r="B26" s="1009" t="s">
        <v>3611</v>
      </c>
    </row>
    <row r="27" spans="1:6" hidden="1">
      <c r="A27" s="1009">
        <v>22000</v>
      </c>
      <c r="B27" s="1009" t="s">
        <v>3135</v>
      </c>
    </row>
    <row r="28" spans="1:6" hidden="1">
      <c r="A28" s="1009">
        <v>23000</v>
      </c>
      <c r="B28" s="1009" t="s">
        <v>3042</v>
      </c>
    </row>
    <row r="29" spans="1:6" hidden="1">
      <c r="A29" s="1009">
        <v>23000</v>
      </c>
      <c r="B29" s="1009" t="s">
        <v>3042</v>
      </c>
    </row>
    <row r="30" spans="1:6" hidden="1">
      <c r="A30" s="1009">
        <v>41119</v>
      </c>
      <c r="B30" s="1009" t="s">
        <v>3174</v>
      </c>
    </row>
    <row r="31" spans="1:6" hidden="1">
      <c r="A31" s="1009">
        <v>41122</v>
      </c>
      <c r="B31" s="1009" t="s">
        <v>3261</v>
      </c>
    </row>
    <row r="32" spans="1:6" hidden="1">
      <c r="A32" s="1009">
        <v>41143</v>
      </c>
      <c r="B32" s="1009" t="s">
        <v>3417</v>
      </c>
    </row>
    <row r="33" spans="1:2" hidden="1">
      <c r="A33" s="1009">
        <v>41307</v>
      </c>
      <c r="B33" s="1009" t="s">
        <v>3414</v>
      </c>
    </row>
    <row r="34" spans="1:2" hidden="1">
      <c r="A34" s="1009">
        <v>50000</v>
      </c>
      <c r="B34" s="1009" t="s">
        <v>3081</v>
      </c>
    </row>
    <row r="35" spans="1:2" hidden="1">
      <c r="A35" s="1009">
        <v>52000</v>
      </c>
      <c r="B35" s="1009" t="s">
        <v>3081</v>
      </c>
    </row>
    <row r="36" spans="1:2" hidden="1"/>
    <row r="37" spans="1:2" hidden="1"/>
    <row r="38" spans="1:2" hidden="1"/>
  </sheetData>
  <sortState ref="A21:B34">
    <sortCondition ref="A21"/>
  </sortState>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E32"/>
  <sheetViews>
    <sheetView topLeftCell="A4" workbookViewId="0">
      <selection activeCell="A16" sqref="A16"/>
    </sheetView>
  </sheetViews>
  <sheetFormatPr defaultRowHeight="12.75"/>
  <cols>
    <col min="1" max="1" width="25.5703125" customWidth="1"/>
    <col min="2" max="2" width="22" bestFit="1" customWidth="1"/>
    <col min="3" max="4" width="12" customWidth="1"/>
    <col min="5" max="5" width="13.140625" customWidth="1"/>
  </cols>
  <sheetData>
    <row r="4" spans="1:5">
      <c r="A4" s="1023" t="s">
        <v>3731</v>
      </c>
      <c r="B4" s="1023" t="s">
        <v>3733</v>
      </c>
    </row>
    <row r="5" spans="1:5">
      <c r="A5" s="1023" t="s">
        <v>2135</v>
      </c>
      <c r="B5">
        <v>2010</v>
      </c>
      <c r="C5">
        <v>2011</v>
      </c>
      <c r="D5">
        <v>2012</v>
      </c>
      <c r="E5" t="s">
        <v>2136</v>
      </c>
    </row>
    <row r="6" spans="1:5">
      <c r="A6" s="1024" t="s">
        <v>1447</v>
      </c>
      <c r="B6" s="1067">
        <v>188279.07216000004</v>
      </c>
      <c r="C6" s="1067">
        <v>95891.503619915849</v>
      </c>
      <c r="D6" s="1067">
        <v>308791.41200673999</v>
      </c>
      <c r="E6" s="1067">
        <v>592961.9877866559</v>
      </c>
    </row>
    <row r="7" spans="1:5">
      <c r="A7" s="1089" t="s">
        <v>2809</v>
      </c>
      <c r="B7" s="1067">
        <v>188279.07216000004</v>
      </c>
      <c r="C7" s="1067">
        <v>95891.503619915849</v>
      </c>
      <c r="D7" s="1067">
        <v>308791.41200673999</v>
      </c>
      <c r="E7" s="1067">
        <v>592961.9877866559</v>
      </c>
    </row>
    <row r="8" spans="1:5">
      <c r="A8" s="1024" t="s">
        <v>2886</v>
      </c>
      <c r="B8" s="1067">
        <v>552.59999999999854</v>
      </c>
      <c r="C8" s="1067">
        <v>172.85764900000001</v>
      </c>
      <c r="D8" s="1067">
        <v>344.05044960000004</v>
      </c>
      <c r="E8" s="1067">
        <v>1069.5080985999987</v>
      </c>
    </row>
    <row r="9" spans="1:5">
      <c r="A9" s="1089" t="s">
        <v>2846</v>
      </c>
      <c r="B9" s="1067">
        <v>552.59999999999854</v>
      </c>
      <c r="C9" s="1067">
        <v>172.85764900000001</v>
      </c>
      <c r="D9" s="1067">
        <v>344.05044960000004</v>
      </c>
      <c r="E9" s="1067">
        <v>1069.5080985999987</v>
      </c>
    </row>
    <row r="10" spans="1:5">
      <c r="A10" s="1024" t="s">
        <v>1528</v>
      </c>
      <c r="B10" s="1067">
        <v>606753.70436388627</v>
      </c>
      <c r="C10" s="1067">
        <v>1080075.1925583035</v>
      </c>
      <c r="D10" s="1067">
        <v>1296093.8678934784</v>
      </c>
      <c r="E10" s="1067">
        <v>2982922.7648156681</v>
      </c>
    </row>
    <row r="11" spans="1:5">
      <c r="A11" s="1089" t="s">
        <v>2846</v>
      </c>
      <c r="B11" s="1067">
        <v>606753.70436388627</v>
      </c>
      <c r="C11" s="1067">
        <v>1080075.1925583035</v>
      </c>
      <c r="D11" s="1067">
        <v>1296093.8678934784</v>
      </c>
      <c r="E11" s="1067">
        <v>2982922.7648156681</v>
      </c>
    </row>
    <row r="12" spans="1:5">
      <c r="A12" s="1024" t="s">
        <v>1538</v>
      </c>
      <c r="B12" s="1067">
        <v>70000.995169736911</v>
      </c>
      <c r="C12" s="1067">
        <v>154570.38787879091</v>
      </c>
      <c r="D12" s="1067">
        <v>151667.56432784203</v>
      </c>
      <c r="E12" s="1067">
        <v>376238.94737636985</v>
      </c>
    </row>
    <row r="13" spans="1:5">
      <c r="A13" s="1089" t="s">
        <v>2848</v>
      </c>
      <c r="B13" s="1067">
        <v>70000.995169736911</v>
      </c>
      <c r="C13" s="1067">
        <v>154570.38787879091</v>
      </c>
      <c r="D13" s="1067">
        <v>151667.56432784203</v>
      </c>
      <c r="E13" s="1067">
        <v>376238.94737636985</v>
      </c>
    </row>
    <row r="14" spans="1:5">
      <c r="A14" s="1024" t="s">
        <v>3723</v>
      </c>
      <c r="B14" s="1067">
        <v>35554.873439999959</v>
      </c>
      <c r="C14" s="1067">
        <v>19714.484146399984</v>
      </c>
      <c r="D14" s="1067">
        <v>67335.011789500015</v>
      </c>
      <c r="E14" s="1067">
        <v>122604.36937589996</v>
      </c>
    </row>
    <row r="15" spans="1:5">
      <c r="A15" s="1089" t="s">
        <v>2862</v>
      </c>
      <c r="B15" s="1067">
        <v>35554.873439999959</v>
      </c>
      <c r="C15" s="1067">
        <v>19714.484146399984</v>
      </c>
      <c r="D15" s="1067">
        <v>67335.011789500015</v>
      </c>
      <c r="E15" s="1067">
        <v>122604.36937589996</v>
      </c>
    </row>
    <row r="16" spans="1:5">
      <c r="A16" s="1024" t="s">
        <v>2899</v>
      </c>
      <c r="B16" s="1067">
        <v>172303.21049324493</v>
      </c>
      <c r="C16" s="1067">
        <v>110586.88872999992</v>
      </c>
      <c r="D16" s="1067">
        <v>85893.742981285206</v>
      </c>
      <c r="E16" s="1067">
        <v>368783.84220453002</v>
      </c>
    </row>
    <row r="17" spans="1:5">
      <c r="A17" s="1089" t="s">
        <v>2823</v>
      </c>
      <c r="B17" s="1067">
        <v>172303.21049324493</v>
      </c>
      <c r="C17" s="1067">
        <v>110586.88872999992</v>
      </c>
      <c r="D17" s="1067">
        <v>85893.742981285206</v>
      </c>
      <c r="E17" s="1067">
        <v>368783.84220453002</v>
      </c>
    </row>
    <row r="18" spans="1:5">
      <c r="A18" s="1024" t="s">
        <v>2901</v>
      </c>
      <c r="B18" s="1067">
        <v>70819.300319999849</v>
      </c>
      <c r="C18" s="1067">
        <v>139556.77787783719</v>
      </c>
      <c r="D18" s="1067">
        <v>13629.548659999999</v>
      </c>
      <c r="E18" s="1067">
        <v>224005.62685783705</v>
      </c>
    </row>
    <row r="19" spans="1:5">
      <c r="A19" s="1089" t="s">
        <v>2846</v>
      </c>
      <c r="B19" s="1067">
        <v>70819.300319999849</v>
      </c>
      <c r="C19" s="1067">
        <v>139556.77787783719</v>
      </c>
      <c r="D19" s="1067">
        <v>13629.548659999999</v>
      </c>
      <c r="E19" s="1067">
        <v>224005.62685783705</v>
      </c>
    </row>
    <row r="20" spans="1:5">
      <c r="A20" s="1024" t="s">
        <v>2950</v>
      </c>
      <c r="B20" s="1067">
        <v>2432849.3510399982</v>
      </c>
      <c r="C20" s="1067">
        <v>2566050.4793907981</v>
      </c>
      <c r="D20" s="1067">
        <v>1892549.6760871985</v>
      </c>
      <c r="E20" s="1067">
        <v>6891449.5065179951</v>
      </c>
    </row>
    <row r="21" spans="1:5">
      <c r="A21" s="1089" t="s">
        <v>2846</v>
      </c>
      <c r="B21" s="1067">
        <v>2432849.3510399982</v>
      </c>
      <c r="C21" s="1067">
        <v>2566050.4793907981</v>
      </c>
      <c r="D21" s="1067">
        <v>1892549.6760871985</v>
      </c>
      <c r="E21" s="1067">
        <v>6891449.5065179951</v>
      </c>
    </row>
    <row r="22" spans="1:5">
      <c r="A22" s="1024" t="s">
        <v>2904</v>
      </c>
      <c r="B22" s="1067">
        <v>11485.696757912574</v>
      </c>
      <c r="C22" s="1067">
        <v>9835.7814244883029</v>
      </c>
      <c r="D22" s="1067">
        <v>8861.0445074956169</v>
      </c>
      <c r="E22" s="1067">
        <v>30182.52268989649</v>
      </c>
    </row>
    <row r="23" spans="1:5">
      <c r="A23" s="1089" t="s">
        <v>2860</v>
      </c>
      <c r="B23" s="1067">
        <v>11485.696757912574</v>
      </c>
      <c r="C23" s="1067">
        <v>9835.7814244883029</v>
      </c>
      <c r="D23" s="1067">
        <v>8861.0445074956169</v>
      </c>
      <c r="E23" s="1067">
        <v>30182.52268989649</v>
      </c>
    </row>
    <row r="24" spans="1:5">
      <c r="A24" s="1024" t="s">
        <v>2909</v>
      </c>
      <c r="B24" s="1067">
        <v>1628463.2470079972</v>
      </c>
      <c r="C24" s="1067">
        <v>21018.42351631268</v>
      </c>
      <c r="D24" s="1067">
        <v>24632.899010654848</v>
      </c>
      <c r="E24" s="1067">
        <v>1674114.5695349646</v>
      </c>
    </row>
    <row r="25" spans="1:5">
      <c r="A25" s="1089" t="s">
        <v>2862</v>
      </c>
      <c r="B25" s="1067">
        <v>1628463.2470079972</v>
      </c>
      <c r="C25" s="1067">
        <v>21018.42351631268</v>
      </c>
      <c r="D25" s="1067">
        <v>24632.899010654848</v>
      </c>
      <c r="E25" s="1067">
        <v>1674114.5695349646</v>
      </c>
    </row>
    <row r="26" spans="1:5">
      <c r="A26" s="1024" t="s">
        <v>2911</v>
      </c>
      <c r="B26" s="1067">
        <v>1541.53296</v>
      </c>
      <c r="C26" s="1067">
        <v>2955.4765854060065</v>
      </c>
      <c r="D26" s="1067">
        <v>1276.6798200000003</v>
      </c>
      <c r="E26" s="1067">
        <v>5773.6893654060068</v>
      </c>
    </row>
    <row r="27" spans="1:5">
      <c r="A27" s="1089" t="s">
        <v>2860</v>
      </c>
      <c r="B27" s="1067">
        <v>1541.53296</v>
      </c>
      <c r="C27" s="1067">
        <v>2955.4765854060065</v>
      </c>
      <c r="D27" s="1067">
        <v>1276.6798200000003</v>
      </c>
      <c r="E27" s="1067">
        <v>5773.6893654060068</v>
      </c>
    </row>
    <row r="28" spans="1:5">
      <c r="A28" s="1024" t="s">
        <v>2913</v>
      </c>
      <c r="B28" s="1067">
        <v>2012.9375999999988</v>
      </c>
      <c r="C28" s="1067"/>
      <c r="D28" s="1067"/>
      <c r="E28" s="1067">
        <v>2012.9375999999988</v>
      </c>
    </row>
    <row r="29" spans="1:5">
      <c r="A29" s="1089" t="s">
        <v>2846</v>
      </c>
      <c r="B29" s="1067">
        <v>2012.9375999999988</v>
      </c>
      <c r="C29" s="1067"/>
      <c r="D29" s="1067"/>
      <c r="E29" s="1067">
        <v>2012.9375999999988</v>
      </c>
    </row>
    <row r="30" spans="1:5">
      <c r="A30" s="1024" t="s">
        <v>4377</v>
      </c>
      <c r="B30" s="1067"/>
      <c r="C30" s="1067"/>
      <c r="D30" s="1067">
        <v>8628.0353710395102</v>
      </c>
      <c r="E30" s="1067">
        <v>8628.0353710395102</v>
      </c>
    </row>
    <row r="31" spans="1:5">
      <c r="A31" s="1089" t="s">
        <v>2846</v>
      </c>
      <c r="B31" s="1067"/>
      <c r="C31" s="1067"/>
      <c r="D31" s="1067">
        <v>8628.0353710395102</v>
      </c>
      <c r="E31" s="1067">
        <v>8628.0353710395102</v>
      </c>
    </row>
    <row r="32" spans="1:5">
      <c r="A32" s="1024" t="s">
        <v>2136</v>
      </c>
      <c r="B32" s="1067">
        <v>5220616.521312776</v>
      </c>
      <c r="C32" s="1067">
        <v>4200428.2533772532</v>
      </c>
      <c r="D32" s="1067">
        <v>3859703.5329048345</v>
      </c>
      <c r="E32" s="1067">
        <v>13280748.307594862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workbookViewId="0">
      <selection activeCell="B7" sqref="B7"/>
    </sheetView>
  </sheetViews>
  <sheetFormatPr defaultRowHeight="12.75"/>
  <cols>
    <col min="1" max="1" width="12" style="1007" customWidth="1"/>
    <col min="2" max="2" width="22" style="1007" customWidth="1"/>
    <col min="3" max="3" width="48" style="1007" customWidth="1"/>
    <col min="4" max="4" width="29.140625" style="1007" customWidth="1"/>
    <col min="5" max="16384" width="9.140625" style="1007"/>
  </cols>
  <sheetData>
    <row r="1" spans="1:3" ht="30.75" customHeight="1">
      <c r="A1" s="1018" t="s">
        <v>3719</v>
      </c>
      <c r="B1" s="1017" t="s">
        <v>3718</v>
      </c>
    </row>
    <row r="2" spans="1:3">
      <c r="A2" s="1016">
        <v>2008</v>
      </c>
      <c r="B2" s="1015">
        <v>120.25</v>
      </c>
    </row>
    <row r="3" spans="1:3">
      <c r="A3" s="1016">
        <v>2009</v>
      </c>
      <c r="B3" s="1015">
        <v>147.5</v>
      </c>
    </row>
    <row r="4" spans="1:3">
      <c r="A4" s="1016">
        <v>2010</v>
      </c>
      <c r="B4" s="1015">
        <v>147.36000000000001</v>
      </c>
    </row>
    <row r="5" spans="1:3">
      <c r="A5" s="1016">
        <v>2011</v>
      </c>
      <c r="B5" s="1015">
        <v>146.62</v>
      </c>
    </row>
    <row r="6" spans="1:3" ht="13.5" thickBot="1">
      <c r="A6" s="1014">
        <v>2012</v>
      </c>
      <c r="B6" s="1013">
        <v>149.11000000000001</v>
      </c>
    </row>
    <row r="7" spans="1:3">
      <c r="A7" s="1007" t="s">
        <v>3730</v>
      </c>
      <c r="B7" s="1007">
        <f>1000000/1000</f>
        <v>1000</v>
      </c>
    </row>
    <row r="8" spans="1:3">
      <c r="A8" s="1012" t="s">
        <v>3717</v>
      </c>
      <c r="B8" s="1053" t="s">
        <v>3716</v>
      </c>
      <c r="C8" s="1012" t="s">
        <v>3715</v>
      </c>
    </row>
    <row r="9" spans="1:3">
      <c r="B9" s="1052" t="s">
        <v>3714</v>
      </c>
      <c r="C9" s="1008" t="s">
        <v>3713</v>
      </c>
    </row>
  </sheetData>
  <hyperlinks>
    <hyperlink ref="B8" r:id="rId1"/>
    <hyperlink ref="B9" r:id="rId2"/>
  </hyperlinks>
  <pageMargins left="0.7" right="0.7" top="0.75" bottom="0.75" header="0.3" footer="0.3"/>
  <pageSetup paperSize="9"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0"/>
  <sheetViews>
    <sheetView view="pageBreakPreview" zoomScale="90" zoomScaleNormal="70" zoomScaleSheetLayoutView="90" workbookViewId="0">
      <selection activeCell="X5" sqref="X5"/>
    </sheetView>
  </sheetViews>
  <sheetFormatPr defaultRowHeight="11.25"/>
  <cols>
    <col min="1" max="1" width="8.85546875" style="1351" customWidth="1"/>
    <col min="2" max="2" width="21.7109375" style="1351" customWidth="1"/>
    <col min="3" max="3" width="10" style="1351" customWidth="1"/>
    <col min="4" max="4" width="10" style="1354" customWidth="1"/>
    <col min="5" max="6" width="8.28515625" style="1354" customWidth="1"/>
    <col min="7" max="13" width="8.42578125" style="1354" customWidth="1"/>
    <col min="14" max="14" width="6" style="1354" customWidth="1"/>
    <col min="15" max="15" width="10.42578125" style="1354" customWidth="1"/>
    <col min="16" max="18" width="10.42578125" style="1351" customWidth="1"/>
    <col min="19" max="19" width="8" style="1351" customWidth="1"/>
    <col min="20" max="20" width="11.28515625" style="1351" customWidth="1"/>
    <col min="21" max="21" width="14.5703125" style="1333" hidden="1" customWidth="1"/>
    <col min="22" max="16384" width="9.140625" style="1333"/>
  </cols>
  <sheetData>
    <row r="1" spans="1:21" s="1325" customFormat="1">
      <c r="A1" s="1461"/>
      <c r="B1" s="1462"/>
      <c r="C1" s="1458" t="s">
        <v>1260</v>
      </c>
      <c r="D1" s="1458"/>
      <c r="E1" s="1467"/>
      <c r="F1" s="1467"/>
      <c r="G1" s="1467"/>
      <c r="H1" s="1324"/>
      <c r="I1" s="1458"/>
      <c r="J1" s="1458"/>
      <c r="K1" s="1458"/>
      <c r="L1" s="1458"/>
      <c r="M1" s="1458"/>
      <c r="N1" s="1455" t="s">
        <v>1254</v>
      </c>
      <c r="O1" s="1468"/>
      <c r="P1" s="1457"/>
      <c r="Q1" s="1455" t="s">
        <v>4537</v>
      </c>
      <c r="R1" s="1456"/>
      <c r="S1" s="1457"/>
      <c r="T1" s="1458" t="s">
        <v>1841</v>
      </c>
    </row>
    <row r="2" spans="1:21" s="1325" customFormat="1">
      <c r="A2" s="1463"/>
      <c r="B2" s="1464"/>
      <c r="C2" s="1324" t="s">
        <v>1275</v>
      </c>
      <c r="D2" s="1326" t="s">
        <v>1274</v>
      </c>
      <c r="E2" s="1326" t="s">
        <v>1271</v>
      </c>
      <c r="F2" s="1326" t="s">
        <v>4538</v>
      </c>
      <c r="G2" s="1326" t="s">
        <v>2944</v>
      </c>
      <c r="H2" s="1327" t="s">
        <v>1268</v>
      </c>
      <c r="I2" s="1327" t="s">
        <v>1261</v>
      </c>
      <c r="J2" s="1326" t="s">
        <v>4539</v>
      </c>
      <c r="K2" s="1326" t="s">
        <v>4540</v>
      </c>
      <c r="L2" s="1326" t="s">
        <v>4541</v>
      </c>
      <c r="M2" s="1326" t="s">
        <v>4542</v>
      </c>
      <c r="N2" s="1327" t="s">
        <v>4543</v>
      </c>
      <c r="O2" s="1327" t="s">
        <v>4544</v>
      </c>
      <c r="P2" s="1328" t="s">
        <v>4545</v>
      </c>
      <c r="Q2" s="1329" t="s">
        <v>4546</v>
      </c>
      <c r="R2" s="1330" t="s">
        <v>2940</v>
      </c>
      <c r="S2" s="1330" t="s">
        <v>2941</v>
      </c>
      <c r="T2" s="1458"/>
    </row>
    <row r="3" spans="1:21" ht="123.75">
      <c r="A3" s="1465"/>
      <c r="B3" s="1466"/>
      <c r="C3" s="1324" t="s">
        <v>4547</v>
      </c>
      <c r="D3" s="1326" t="s">
        <v>2765</v>
      </c>
      <c r="E3" s="1326" t="s">
        <v>4548</v>
      </c>
      <c r="F3" s="1326" t="s">
        <v>4549</v>
      </c>
      <c r="G3" s="1326" t="s">
        <v>4550</v>
      </c>
      <c r="H3" s="1327" t="s">
        <v>4551</v>
      </c>
      <c r="I3" s="1327" t="s">
        <v>4552</v>
      </c>
      <c r="J3" s="1326" t="s">
        <v>4553</v>
      </c>
      <c r="K3" s="1326" t="s">
        <v>4554</v>
      </c>
      <c r="L3" s="1326" t="s">
        <v>4555</v>
      </c>
      <c r="M3" s="1326" t="s">
        <v>4556</v>
      </c>
      <c r="N3" s="1327" t="s">
        <v>4557</v>
      </c>
      <c r="O3" s="1327" t="s">
        <v>4558</v>
      </c>
      <c r="P3" s="1328" t="s">
        <v>4559</v>
      </c>
      <c r="Q3" s="1331" t="s">
        <v>4560</v>
      </c>
      <c r="R3" s="1332" t="s">
        <v>2937</v>
      </c>
      <c r="S3" s="1332" t="s">
        <v>4561</v>
      </c>
      <c r="T3" s="1458"/>
    </row>
    <row r="4" spans="1:21" s="1337" customFormat="1" ht="45">
      <c r="A4" s="1334" t="s">
        <v>2784</v>
      </c>
      <c r="B4" s="1334" t="s">
        <v>2785</v>
      </c>
      <c r="C4" s="1335">
        <f>C5</f>
        <v>520360836.69204819</v>
      </c>
      <c r="D4" s="1335">
        <f>D5</f>
        <v>520360836.69204819</v>
      </c>
      <c r="E4" s="1335"/>
      <c r="F4" s="1335"/>
      <c r="G4" s="1335"/>
      <c r="H4" s="1335"/>
      <c r="I4" s="1335"/>
      <c r="J4" s="1335"/>
      <c r="K4" s="1335"/>
      <c r="L4" s="1335"/>
      <c r="M4" s="1335"/>
      <c r="N4" s="1335"/>
      <c r="O4" s="1335"/>
      <c r="P4" s="1335"/>
      <c r="Q4" s="1335"/>
      <c r="R4" s="1335"/>
      <c r="S4" s="1335"/>
      <c r="T4" s="1335">
        <f>C4+O4+P4+Q4</f>
        <v>520360836.69204819</v>
      </c>
      <c r="U4" s="1336">
        <f>T4/$T$18</f>
        <v>0.68451781625237051</v>
      </c>
    </row>
    <row r="5" spans="1:21" s="1341" customFormat="1">
      <c r="A5" s="1338" t="s">
        <v>2786</v>
      </c>
      <c r="B5" s="1339" t="s">
        <v>2787</v>
      </c>
      <c r="C5" s="1335">
        <f>D5</f>
        <v>520360836.69204819</v>
      </c>
      <c r="D5" s="1340">
        <f>'HF-HP'!D38</f>
        <v>520360836.69204819</v>
      </c>
      <c r="E5" s="1340"/>
      <c r="F5" s="1340"/>
      <c r="G5" s="1340"/>
      <c r="H5" s="1335"/>
      <c r="I5" s="1335"/>
      <c r="J5" s="1340"/>
      <c r="K5" s="1340"/>
      <c r="L5" s="1340"/>
      <c r="M5" s="1340"/>
      <c r="N5" s="1335"/>
      <c r="O5" s="1335"/>
      <c r="P5" s="1335"/>
      <c r="Q5" s="1335"/>
      <c r="R5" s="1340"/>
      <c r="S5" s="1340"/>
      <c r="T5" s="1340">
        <f>C5+O5+P5+Q5</f>
        <v>520360836.69204819</v>
      </c>
      <c r="U5" s="1336">
        <f t="shared" ref="U5:U18" si="0">T5/$T$18</f>
        <v>0.68451781625237051</v>
      </c>
    </row>
    <row r="6" spans="1:21" s="1341" customFormat="1" ht="33.75">
      <c r="A6" s="1338" t="s">
        <v>4380</v>
      </c>
      <c r="B6" s="1339" t="s">
        <v>4384</v>
      </c>
      <c r="C6" s="1335"/>
      <c r="D6" s="1340"/>
      <c r="E6" s="1340"/>
      <c r="F6" s="1340"/>
      <c r="G6" s="1340"/>
      <c r="H6" s="1335"/>
      <c r="I6" s="1335"/>
      <c r="J6" s="1340"/>
      <c r="K6" s="1340"/>
      <c r="L6" s="1340"/>
      <c r="M6" s="1340"/>
      <c r="N6" s="1335"/>
      <c r="O6" s="1335"/>
      <c r="P6" s="1335"/>
      <c r="Q6" s="1335"/>
      <c r="R6" s="1340"/>
      <c r="S6" s="1340"/>
      <c r="T6" s="1340"/>
      <c r="U6" s="1336">
        <f t="shared" si="0"/>
        <v>0</v>
      </c>
    </row>
    <row r="7" spans="1:21" s="1337" customFormat="1" ht="22.5">
      <c r="A7" s="1342" t="s">
        <v>2794</v>
      </c>
      <c r="B7" s="1334" t="s">
        <v>2795</v>
      </c>
      <c r="C7" s="1343"/>
      <c r="D7" s="1335"/>
      <c r="E7" s="1335"/>
      <c r="F7" s="1335"/>
      <c r="G7" s="1335"/>
      <c r="H7" s="1335"/>
      <c r="I7" s="1335"/>
      <c r="J7" s="1335"/>
      <c r="K7" s="1335"/>
      <c r="L7" s="1335"/>
      <c r="M7" s="1335"/>
      <c r="N7" s="1335"/>
      <c r="O7" s="1335">
        <f>O10+O8</f>
        <v>12402728</v>
      </c>
      <c r="P7" s="1343">
        <f>P10</f>
        <v>23797664.699999999</v>
      </c>
      <c r="Q7" s="1335"/>
      <c r="R7" s="1343"/>
      <c r="S7" s="1343"/>
      <c r="T7" s="1343">
        <f>C7+O7+P7+Q7</f>
        <v>36200392.700000003</v>
      </c>
      <c r="U7" s="1336">
        <f t="shared" si="0"/>
        <v>4.7620443375424613E-2</v>
      </c>
    </row>
    <row r="8" spans="1:21" s="1341" customFormat="1" ht="22.5">
      <c r="A8" s="1344" t="s">
        <v>2796</v>
      </c>
      <c r="B8" s="1339" t="s">
        <v>2797</v>
      </c>
      <c r="C8" s="1343"/>
      <c r="D8" s="1340"/>
      <c r="E8" s="1340"/>
      <c r="F8" s="1340"/>
      <c r="G8" s="1340"/>
      <c r="H8" s="1335"/>
      <c r="I8" s="1335"/>
      <c r="J8" s="1340"/>
      <c r="K8" s="1340"/>
      <c r="L8" s="1340"/>
      <c r="M8" s="1340"/>
      <c r="N8" s="1335"/>
      <c r="O8" s="1343">
        <f>'FS-HF_sha'!I35</f>
        <v>9001196</v>
      </c>
      <c r="P8" s="1343"/>
      <c r="Q8" s="1335"/>
      <c r="R8" s="1345"/>
      <c r="S8" s="1345"/>
      <c r="T8" s="1345">
        <f>C8+O8+P8+Q8</f>
        <v>9001196</v>
      </c>
      <c r="U8" s="1336">
        <f t="shared" si="0"/>
        <v>1.1840781617518158E-2</v>
      </c>
    </row>
    <row r="9" spans="1:21" s="1341" customFormat="1" ht="33.75">
      <c r="A9" s="1344" t="s">
        <v>1195</v>
      </c>
      <c r="B9" s="1339" t="s">
        <v>4385</v>
      </c>
      <c r="C9" s="1343"/>
      <c r="D9" s="1340"/>
      <c r="E9" s="1340"/>
      <c r="F9" s="1340"/>
      <c r="G9" s="1340"/>
      <c r="H9" s="1335"/>
      <c r="I9" s="1335"/>
      <c r="J9" s="1340"/>
      <c r="K9" s="1340"/>
      <c r="L9" s="1340"/>
      <c r="M9" s="1340"/>
      <c r="N9" s="1335"/>
      <c r="O9" s="1343"/>
      <c r="P9" s="1343"/>
      <c r="Q9" s="1335"/>
      <c r="R9" s="1345"/>
      <c r="S9" s="1345"/>
      <c r="T9" s="1345"/>
      <c r="U9" s="1336">
        <f t="shared" si="0"/>
        <v>0</v>
      </c>
    </row>
    <row r="10" spans="1:21" s="1341" customFormat="1" ht="22.5">
      <c r="A10" s="1346" t="s">
        <v>2798</v>
      </c>
      <c r="B10" s="1339" t="s">
        <v>2799</v>
      </c>
      <c r="C10" s="1347"/>
      <c r="D10" s="1340"/>
      <c r="E10" s="1340"/>
      <c r="F10" s="1340"/>
      <c r="G10" s="1340"/>
      <c r="H10" s="1335"/>
      <c r="I10" s="1335"/>
      <c r="J10" s="1340"/>
      <c r="K10" s="1340"/>
      <c r="L10" s="1340"/>
      <c r="M10" s="1340"/>
      <c r="N10" s="1335"/>
      <c r="O10" s="1347">
        <f>'FS-HF_sha'!I36</f>
        <v>3401532</v>
      </c>
      <c r="P10" s="1347">
        <f>'FS-HF_sha'!K37</f>
        <v>23797664.699999999</v>
      </c>
      <c r="Q10" s="1335"/>
      <c r="R10" s="1348"/>
      <c r="S10" s="1348"/>
      <c r="T10" s="1348">
        <f>C10+O10+P10+Q10</f>
        <v>27199196.699999999</v>
      </c>
      <c r="U10" s="1336">
        <f t="shared" si="0"/>
        <v>3.577966175790645E-2</v>
      </c>
    </row>
    <row r="11" spans="1:21" s="1337" customFormat="1" ht="22.5">
      <c r="A11" s="1349" t="s">
        <v>2804</v>
      </c>
      <c r="B11" s="1334" t="s">
        <v>2805</v>
      </c>
      <c r="C11" s="1347"/>
      <c r="D11" s="1335"/>
      <c r="E11" s="1335"/>
      <c r="F11" s="1335"/>
      <c r="G11" s="1335"/>
      <c r="H11" s="1335"/>
      <c r="I11" s="1335"/>
      <c r="J11" s="1335"/>
      <c r="K11" s="1335"/>
      <c r="L11" s="1335"/>
      <c r="M11" s="1335"/>
      <c r="N11" s="1335"/>
      <c r="O11" s="1347"/>
      <c r="P11" s="1347">
        <f>P12</f>
        <v>199232728.33199999</v>
      </c>
      <c r="Q11" s="1335"/>
      <c r="R11" s="1347"/>
      <c r="S11" s="1347"/>
      <c r="T11" s="1347">
        <f>C11+O11+P11+Q11</f>
        <v>199232728.33199999</v>
      </c>
      <c r="U11" s="1336">
        <f t="shared" si="0"/>
        <v>0.26208419717130194</v>
      </c>
    </row>
    <row r="12" spans="1:21" s="1337" customFormat="1" ht="33.75">
      <c r="A12" s="1346" t="s">
        <v>4381</v>
      </c>
      <c r="B12" s="1339" t="s">
        <v>4386</v>
      </c>
      <c r="C12" s="1347"/>
      <c r="D12" s="1340"/>
      <c r="E12" s="1340"/>
      <c r="F12" s="1340"/>
      <c r="G12" s="1340"/>
      <c r="H12" s="1335"/>
      <c r="I12" s="1335"/>
      <c r="J12" s="1340"/>
      <c r="K12" s="1340"/>
      <c r="L12" s="1340"/>
      <c r="M12" s="1340"/>
      <c r="N12" s="1335"/>
      <c r="O12" s="1347"/>
      <c r="P12" s="1347">
        <f>'ОУ 2011'!D5+'ОУ 2011'!D12+'ОУ 2011'!D13+'ОУ 2011'!D14+'ОУ 2011'!D17+'Розница ЛС'!I26*1000+'Розница ЛС'!I27*1000+ОДХ!D8/1000+ОДХ!D11/1000</f>
        <v>199232728.33199999</v>
      </c>
      <c r="Q12" s="1335"/>
      <c r="R12" s="1348"/>
      <c r="S12" s="1348"/>
      <c r="T12" s="1348"/>
      <c r="U12" s="1336">
        <f t="shared" si="0"/>
        <v>0</v>
      </c>
    </row>
    <row r="13" spans="1:21" s="1337" customFormat="1" ht="45">
      <c r="A13" s="1346" t="s">
        <v>4382</v>
      </c>
      <c r="B13" s="1339" t="s">
        <v>4387</v>
      </c>
      <c r="C13" s="1347"/>
      <c r="D13" s="1340"/>
      <c r="E13" s="1340"/>
      <c r="F13" s="1340"/>
      <c r="G13" s="1340"/>
      <c r="H13" s="1335"/>
      <c r="I13" s="1335"/>
      <c r="J13" s="1340"/>
      <c r="K13" s="1340"/>
      <c r="L13" s="1340"/>
      <c r="M13" s="1340"/>
      <c r="N13" s="1335"/>
      <c r="O13" s="1347"/>
      <c r="P13" s="1347"/>
      <c r="Q13" s="1335"/>
      <c r="R13" s="1348"/>
      <c r="S13" s="1348"/>
      <c r="T13" s="1348"/>
      <c r="U13" s="1336">
        <f t="shared" si="0"/>
        <v>0</v>
      </c>
    </row>
    <row r="14" spans="1:21" s="1337" customFormat="1" ht="22.5">
      <c r="A14" s="1349" t="s">
        <v>2806</v>
      </c>
      <c r="B14" s="1334" t="s">
        <v>2807</v>
      </c>
      <c r="C14" s="1347"/>
      <c r="D14" s="1335"/>
      <c r="E14" s="1335"/>
      <c r="F14" s="1335"/>
      <c r="G14" s="1335"/>
      <c r="H14" s="1335"/>
      <c r="I14" s="1335"/>
      <c r="J14" s="1335"/>
      <c r="K14" s="1335"/>
      <c r="L14" s="1335"/>
      <c r="M14" s="1335"/>
      <c r="N14" s="1335"/>
      <c r="O14" s="1347"/>
      <c r="P14" s="1347"/>
      <c r="Q14" s="1335">
        <f>R14+S14</f>
        <v>4392007.2533772541</v>
      </c>
      <c r="R14" s="1347">
        <f>R16</f>
        <v>4200428.2533772541</v>
      </c>
      <c r="S14" s="1347">
        <f>S15+S16</f>
        <v>191579</v>
      </c>
      <c r="T14" s="1347">
        <f>C14+O14+P14+Q14</f>
        <v>4392007.2533772541</v>
      </c>
      <c r="U14" s="1336">
        <f t="shared" si="0"/>
        <v>5.7775432009030585E-3</v>
      </c>
    </row>
    <row r="15" spans="1:21" s="1337" customFormat="1" ht="22.5">
      <c r="A15" s="1346" t="s">
        <v>4383</v>
      </c>
      <c r="B15" s="1339" t="s">
        <v>4388</v>
      </c>
      <c r="C15" s="1347"/>
      <c r="D15" s="1340"/>
      <c r="E15" s="1340"/>
      <c r="F15" s="1340"/>
      <c r="G15" s="1340"/>
      <c r="H15" s="1335"/>
      <c r="I15" s="1335"/>
      <c r="J15" s="1340"/>
      <c r="K15" s="1340"/>
      <c r="L15" s="1340"/>
      <c r="M15" s="1340"/>
      <c r="N15" s="1335"/>
      <c r="O15" s="1347"/>
      <c r="P15" s="1347"/>
      <c r="Q15" s="1335"/>
      <c r="R15" s="1348"/>
      <c r="S15" s="1348"/>
      <c r="T15" s="1348"/>
      <c r="U15" s="1336">
        <f t="shared" si="0"/>
        <v>0</v>
      </c>
    </row>
    <row r="16" spans="1:21" s="1341" customFormat="1" ht="22.5">
      <c r="A16" s="1346" t="s">
        <v>2808</v>
      </c>
      <c r="B16" s="1339" t="s">
        <v>4562</v>
      </c>
      <c r="C16" s="1347"/>
      <c r="D16" s="1340"/>
      <c r="E16" s="1340"/>
      <c r="F16" s="1340"/>
      <c r="G16" s="1340"/>
      <c r="H16" s="1335"/>
      <c r="I16" s="1335"/>
      <c r="J16" s="1340"/>
      <c r="K16" s="1340"/>
      <c r="L16" s="1340"/>
      <c r="M16" s="1340"/>
      <c r="N16" s="1335"/>
      <c r="O16" s="1347"/>
      <c r="P16" s="1347"/>
      <c r="Q16" s="1335"/>
      <c r="R16" s="1340">
        <f>'FS-HF_sha'!O41</f>
        <v>4200428.2533772541</v>
      </c>
      <c r="S16" s="1340">
        <f>'FS-HF_sha'!R41</f>
        <v>191579</v>
      </c>
      <c r="T16" s="1348">
        <f>C16+O16+P16+Q16</f>
        <v>0</v>
      </c>
      <c r="U16" s="1336">
        <f t="shared" si="0"/>
        <v>0</v>
      </c>
    </row>
    <row r="17" spans="1:21" s="1337" customFormat="1" ht="22.5">
      <c r="A17" s="1349" t="s">
        <v>4379</v>
      </c>
      <c r="B17" s="1350" t="s">
        <v>4390</v>
      </c>
      <c r="C17" s="1347"/>
      <c r="D17" s="1335"/>
      <c r="E17" s="1335"/>
      <c r="F17" s="1335"/>
      <c r="G17" s="1335"/>
      <c r="H17" s="1335"/>
      <c r="I17" s="1335"/>
      <c r="J17" s="1335"/>
      <c r="K17" s="1335"/>
      <c r="L17" s="1335"/>
      <c r="M17" s="1335"/>
      <c r="N17" s="1335"/>
      <c r="O17" s="1347"/>
      <c r="P17" s="1347"/>
      <c r="Q17" s="1335"/>
      <c r="R17" s="1347"/>
      <c r="S17" s="1347"/>
      <c r="T17" s="1347"/>
      <c r="U17" s="1336">
        <f t="shared" si="0"/>
        <v>0</v>
      </c>
    </row>
    <row r="18" spans="1:21" s="1337" customFormat="1">
      <c r="A18" s="1459" t="s">
        <v>2782</v>
      </c>
      <c r="B18" s="1460"/>
      <c r="C18" s="1347">
        <f>C4+C7+C11+C14</f>
        <v>520360836.69204819</v>
      </c>
      <c r="D18" s="1347">
        <f>D4+D7+D11+D14</f>
        <v>520360836.69204819</v>
      </c>
      <c r="E18" s="1347"/>
      <c r="F18" s="1347"/>
      <c r="G18" s="1347"/>
      <c r="H18" s="1347"/>
      <c r="I18" s="1347"/>
      <c r="J18" s="1347"/>
      <c r="K18" s="1347"/>
      <c r="L18" s="1347"/>
      <c r="M18" s="1347"/>
      <c r="N18" s="1347"/>
      <c r="O18" s="1347">
        <f>O4+O7+O11+O14</f>
        <v>12402728</v>
      </c>
      <c r="P18" s="1347">
        <f>P4+P7+P11+P14</f>
        <v>223030393.03199998</v>
      </c>
      <c r="Q18" s="1347">
        <f>Q4+Q7+Q11+Q14</f>
        <v>4392007.2533772541</v>
      </c>
      <c r="R18" s="1347">
        <f>R14</f>
        <v>4200428.2533772541</v>
      </c>
      <c r="S18" s="1347"/>
      <c r="T18" s="1347">
        <f>C18+O18+P18+Q18</f>
        <v>760185964.97742534</v>
      </c>
      <c r="U18" s="1336">
        <f t="shared" si="0"/>
        <v>1</v>
      </c>
    </row>
    <row r="19" spans="1:21">
      <c r="C19" s="1352"/>
      <c r="D19" s="1353"/>
      <c r="E19" s="1353"/>
      <c r="F19" s="1353"/>
      <c r="G19" s="1353"/>
      <c r="H19" s="1353"/>
      <c r="I19" s="1353"/>
      <c r="J19" s="1353"/>
      <c r="K19" s="1353"/>
      <c r="L19" s="1353"/>
      <c r="M19" s="1353"/>
      <c r="N19" s="1353"/>
      <c r="O19" s="1353"/>
      <c r="P19" s="1352"/>
      <c r="Q19" s="1352"/>
      <c r="R19" s="1352"/>
      <c r="S19" s="1352"/>
      <c r="U19" s="1336"/>
    </row>
    <row r="20" spans="1:21">
      <c r="D20" s="1352"/>
      <c r="E20" s="1352"/>
      <c r="F20" s="1352"/>
      <c r="G20" s="1352"/>
      <c r="H20" s="1352"/>
      <c r="I20" s="1352"/>
      <c r="J20" s="1352"/>
      <c r="K20" s="1352"/>
      <c r="L20" s="1352"/>
      <c r="M20" s="1352"/>
      <c r="N20" s="1352"/>
    </row>
  </sheetData>
  <mergeCells count="7">
    <mergeCell ref="Q1:S1"/>
    <mergeCell ref="T1:T3"/>
    <mergeCell ref="A18:B18"/>
    <mergeCell ref="A1:B3"/>
    <mergeCell ref="C1:G1"/>
    <mergeCell ref="I1:M1"/>
    <mergeCell ref="N1:P1"/>
  </mergeCells>
  <pageMargins left="0.7" right="0.7" top="0.75" bottom="0.75" header="0.3" footer="0.3"/>
  <pageSetup paperSize="9" scale="1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CF1748"/>
  <sheetViews>
    <sheetView zoomScale="70" zoomScaleNormal="70" zoomScaleSheetLayoutView="90" workbookViewId="0">
      <pane xSplit="2" ySplit="3" topLeftCell="I25" activePane="bottomRight" state="frozen"/>
      <selection activeCell="BV14" sqref="BV14"/>
      <selection pane="topRight" activeCell="BV14" sqref="BV14"/>
      <selection pane="bottomLeft" activeCell="BV14" sqref="BV14"/>
      <selection pane="bottomRight" activeCell="K37" sqref="K37"/>
    </sheetView>
  </sheetViews>
  <sheetFormatPr defaultRowHeight="15"/>
  <cols>
    <col min="1" max="1" width="14.140625" style="728" customWidth="1"/>
    <col min="2" max="2" width="48.140625" style="728" customWidth="1"/>
    <col min="3" max="3" width="17.28515625" style="770" customWidth="1"/>
    <col min="4" max="4" width="17.28515625" style="771" customWidth="1"/>
    <col min="5" max="5" width="17.28515625" style="772" customWidth="1"/>
    <col min="6" max="7" width="19.28515625" style="737" customWidth="1"/>
    <col min="8" max="8" width="9.5703125" bestFit="1" customWidth="1"/>
    <col min="9" max="9" width="17.7109375" style="737" customWidth="1"/>
    <col min="10" max="10" width="15.42578125" style="737" customWidth="1"/>
    <col min="11" max="11" width="14.85546875" style="737" customWidth="1"/>
    <col min="12" max="12" width="15.28515625" style="737" customWidth="1"/>
    <col min="13" max="20" width="18.5703125" style="737" customWidth="1"/>
    <col min="21" max="21" width="21.5703125" style="737" customWidth="1"/>
    <col min="22" max="22" width="24.7109375" style="728" customWidth="1"/>
    <col min="23" max="23" width="18.28515625" style="727" customWidth="1"/>
    <col min="24" max="84" width="9.140625" style="727"/>
    <col min="85" max="16384" width="9.140625" style="728"/>
  </cols>
  <sheetData>
    <row r="1" spans="1:84" s="722" customFormat="1" ht="63.75" customHeight="1">
      <c r="A1" s="1469"/>
      <c r="B1" s="1470"/>
      <c r="C1" s="1476" t="s">
        <v>2778</v>
      </c>
      <c r="D1" s="1477"/>
      <c r="E1" s="1477"/>
      <c r="F1" s="1477"/>
      <c r="G1" s="1477"/>
      <c r="H1" s="1478"/>
      <c r="I1" s="720" t="s">
        <v>2779</v>
      </c>
      <c r="J1" s="1479" t="s">
        <v>2780</v>
      </c>
      <c r="K1" s="1480"/>
      <c r="L1" s="1480"/>
      <c r="M1" s="1480"/>
      <c r="N1" s="1480"/>
      <c r="O1" s="1479" t="s">
        <v>4369</v>
      </c>
      <c r="P1" s="1480"/>
      <c r="Q1" s="1480"/>
      <c r="R1" s="1480"/>
      <c r="S1" s="1483"/>
      <c r="T1" s="1481" t="s">
        <v>2781</v>
      </c>
      <c r="U1" s="1482"/>
      <c r="V1" s="1471" t="s">
        <v>2782</v>
      </c>
      <c r="W1" s="721"/>
      <c r="X1" s="721"/>
      <c r="Y1" s="721"/>
      <c r="Z1" s="721"/>
      <c r="AA1" s="721"/>
      <c r="AB1" s="721"/>
      <c r="AC1" s="721"/>
      <c r="AD1" s="721"/>
      <c r="AE1" s="721"/>
      <c r="AF1" s="721"/>
      <c r="AG1" s="721"/>
      <c r="AH1" s="721"/>
      <c r="AI1" s="721"/>
      <c r="AJ1" s="721"/>
      <c r="AK1" s="721"/>
      <c r="AL1" s="721"/>
      <c r="AM1" s="721"/>
      <c r="AN1" s="721"/>
      <c r="AO1" s="721"/>
      <c r="AP1" s="721"/>
      <c r="AQ1" s="721"/>
      <c r="AR1" s="721"/>
      <c r="AS1" s="721"/>
      <c r="AT1" s="721"/>
      <c r="AU1" s="721"/>
      <c r="AV1" s="721"/>
      <c r="AW1" s="721"/>
      <c r="AX1" s="721"/>
      <c r="AY1" s="721"/>
      <c r="AZ1" s="721"/>
      <c r="BA1" s="721"/>
      <c r="BB1" s="721"/>
      <c r="BC1" s="721"/>
      <c r="BD1" s="721"/>
      <c r="BE1" s="721"/>
      <c r="BF1" s="721"/>
      <c r="BG1" s="721"/>
      <c r="BH1" s="721"/>
      <c r="BI1" s="721"/>
      <c r="BJ1" s="721"/>
      <c r="BK1" s="721"/>
      <c r="BL1" s="721"/>
      <c r="BM1" s="721"/>
      <c r="BN1" s="721"/>
      <c r="BO1" s="721"/>
      <c r="BP1" s="721"/>
      <c r="BQ1" s="721"/>
      <c r="BR1" s="721"/>
      <c r="BS1" s="721"/>
      <c r="BT1" s="721"/>
      <c r="BU1" s="721"/>
      <c r="BV1" s="721"/>
      <c r="BW1" s="721"/>
      <c r="BX1" s="721"/>
      <c r="BY1" s="721"/>
      <c r="BZ1" s="721"/>
      <c r="CA1" s="721"/>
      <c r="CB1" s="721"/>
      <c r="CC1" s="721"/>
      <c r="CD1" s="721"/>
      <c r="CE1" s="721"/>
      <c r="CF1" s="721"/>
    </row>
    <row r="2" spans="1:84" ht="37.5" customHeight="1">
      <c r="A2" s="1469"/>
      <c r="B2" s="1470"/>
      <c r="C2" s="723" t="s">
        <v>1274</v>
      </c>
      <c r="D2" s="723" t="s">
        <v>1273</v>
      </c>
      <c r="E2" s="723" t="s">
        <v>1272</v>
      </c>
      <c r="F2" s="723" t="s">
        <v>2944</v>
      </c>
      <c r="G2" s="723" t="s">
        <v>2946</v>
      </c>
      <c r="H2" s="723" t="s">
        <v>2947</v>
      </c>
      <c r="I2" s="724" t="s">
        <v>2768</v>
      </c>
      <c r="J2" s="724" t="s">
        <v>2770</v>
      </c>
      <c r="K2" s="724" t="s">
        <v>2772</v>
      </c>
      <c r="L2" s="725" t="s">
        <v>2774</v>
      </c>
      <c r="M2" s="726" t="s">
        <v>2775</v>
      </c>
      <c r="N2" s="726" t="s">
        <v>2943</v>
      </c>
      <c r="O2" s="726" t="s">
        <v>2940</v>
      </c>
      <c r="P2" s="726" t="s">
        <v>3735</v>
      </c>
      <c r="Q2" s="726" t="s">
        <v>3737</v>
      </c>
      <c r="R2" s="726" t="s">
        <v>2941</v>
      </c>
      <c r="S2" s="726" t="s">
        <v>2942</v>
      </c>
      <c r="T2" s="1022" t="s">
        <v>3727</v>
      </c>
      <c r="U2" s="732" t="s">
        <v>2783</v>
      </c>
      <c r="V2" s="1472"/>
    </row>
    <row r="3" spans="1:84" ht="91.5" customHeight="1">
      <c r="A3" s="1469"/>
      <c r="B3" s="1470"/>
      <c r="C3" s="729" t="s">
        <v>2765</v>
      </c>
      <c r="D3" s="730" t="s">
        <v>2766</v>
      </c>
      <c r="E3" s="729" t="s">
        <v>2767</v>
      </c>
      <c r="F3" s="729" t="s">
        <v>2945</v>
      </c>
      <c r="G3" s="729" t="s">
        <v>1255</v>
      </c>
      <c r="H3" s="729" t="s">
        <v>87</v>
      </c>
      <c r="I3" s="731" t="s">
        <v>2769</v>
      </c>
      <c r="J3" s="731" t="s">
        <v>2771</v>
      </c>
      <c r="K3" s="731" t="s">
        <v>2773</v>
      </c>
      <c r="L3" s="732" t="s">
        <v>1250</v>
      </c>
      <c r="M3" s="732" t="s">
        <v>1249</v>
      </c>
      <c r="N3" s="732" t="s">
        <v>87</v>
      </c>
      <c r="O3" s="732" t="s">
        <v>2937</v>
      </c>
      <c r="P3" s="732" t="s">
        <v>3736</v>
      </c>
      <c r="Q3" s="732" t="s">
        <v>3738</v>
      </c>
      <c r="R3" s="732" t="s">
        <v>2938</v>
      </c>
      <c r="S3" s="732" t="s">
        <v>2939</v>
      </c>
      <c r="T3" s="731" t="s">
        <v>3728</v>
      </c>
      <c r="U3" s="732" t="s">
        <v>2777</v>
      </c>
      <c r="V3" s="1473"/>
    </row>
    <row r="4" spans="1:84" s="737" customFormat="1" ht="50.25" customHeight="1">
      <c r="A4" s="733" t="s">
        <v>2784</v>
      </c>
      <c r="B4" s="734" t="s">
        <v>2785</v>
      </c>
      <c r="C4" s="735"/>
      <c r="D4" s="735"/>
      <c r="E4" s="735"/>
      <c r="F4" s="735"/>
      <c r="G4" s="735"/>
      <c r="H4" s="735"/>
      <c r="I4" s="735"/>
      <c r="J4" s="735"/>
      <c r="K4" s="735"/>
      <c r="L4" s="735"/>
      <c r="M4" s="735"/>
      <c r="N4" s="735"/>
      <c r="O4" s="735"/>
      <c r="P4" s="735"/>
      <c r="Q4" s="735"/>
      <c r="R4" s="735"/>
      <c r="S4" s="735"/>
      <c r="T4" s="735"/>
      <c r="U4" s="735"/>
      <c r="V4" s="736"/>
      <c r="W4" s="727"/>
      <c r="X4" s="727"/>
      <c r="Y4" s="727"/>
      <c r="Z4" s="727"/>
      <c r="AA4" s="727"/>
      <c r="AB4" s="727"/>
      <c r="AC4" s="727"/>
      <c r="AD4" s="727"/>
      <c r="AE4" s="727"/>
      <c r="AF4" s="727"/>
      <c r="AG4" s="727"/>
      <c r="AH4" s="727"/>
      <c r="AI4" s="727"/>
      <c r="AJ4" s="727"/>
      <c r="AK4" s="727"/>
      <c r="AL4" s="727"/>
      <c r="AM4" s="727"/>
      <c r="AN4" s="727"/>
      <c r="AO4" s="727"/>
      <c r="AP4" s="727"/>
      <c r="AQ4" s="727"/>
      <c r="AR4" s="727"/>
      <c r="AS4" s="727"/>
      <c r="AT4" s="727"/>
      <c r="AU4" s="727"/>
      <c r="AV4" s="727"/>
      <c r="AW4" s="727"/>
      <c r="AX4" s="727"/>
      <c r="AY4" s="727"/>
      <c r="AZ4" s="727"/>
      <c r="BA4" s="727"/>
      <c r="BB4" s="727"/>
      <c r="BC4" s="727"/>
      <c r="BD4" s="727"/>
      <c r="BE4" s="727"/>
      <c r="BF4" s="727"/>
      <c r="BG4" s="727"/>
      <c r="BH4" s="727"/>
      <c r="BI4" s="727"/>
      <c r="BJ4" s="727"/>
      <c r="BK4" s="727"/>
      <c r="BL4" s="727"/>
      <c r="BM4" s="727"/>
      <c r="BN4" s="727"/>
      <c r="BO4" s="727"/>
      <c r="BP4" s="727"/>
      <c r="BQ4" s="727"/>
      <c r="BR4" s="727"/>
      <c r="BS4" s="727"/>
      <c r="BT4" s="727"/>
      <c r="BU4" s="727"/>
      <c r="BV4" s="727"/>
      <c r="BW4" s="727"/>
      <c r="BX4" s="727"/>
      <c r="BY4" s="727"/>
      <c r="BZ4" s="727"/>
      <c r="CA4" s="727"/>
      <c r="CB4" s="727"/>
      <c r="CC4" s="727"/>
      <c r="CD4" s="727"/>
      <c r="CE4" s="727"/>
      <c r="CF4" s="727"/>
    </row>
    <row r="5" spans="1:84" s="741" customFormat="1" ht="15.75">
      <c r="A5" s="738" t="s">
        <v>2786</v>
      </c>
      <c r="B5" s="734" t="s">
        <v>2787</v>
      </c>
      <c r="C5" s="739"/>
      <c r="D5" s="739"/>
      <c r="E5" s="739"/>
      <c r="F5" s="739"/>
      <c r="G5" s="739"/>
      <c r="H5" s="739"/>
      <c r="I5" s="739"/>
      <c r="J5" s="739"/>
      <c r="K5" s="740"/>
      <c r="L5" s="740"/>
      <c r="M5" s="740"/>
      <c r="N5" s="740"/>
      <c r="O5" s="740"/>
      <c r="P5" s="740"/>
      <c r="Q5" s="740"/>
      <c r="R5" s="740"/>
      <c r="S5" s="740"/>
      <c r="T5" s="740"/>
      <c r="U5" s="740"/>
      <c r="V5" s="736"/>
      <c r="W5" s="727"/>
      <c r="X5" s="727"/>
      <c r="Y5" s="727"/>
      <c r="Z5" s="727"/>
      <c r="AA5" s="727"/>
      <c r="AB5" s="727"/>
      <c r="AC5" s="727"/>
      <c r="AD5" s="727"/>
      <c r="AE5" s="727"/>
      <c r="AF5" s="727"/>
      <c r="AG5" s="727"/>
      <c r="AH5" s="727"/>
      <c r="AI5" s="727"/>
      <c r="AJ5" s="727"/>
      <c r="AK5" s="727"/>
      <c r="AL5" s="727"/>
      <c r="AM5" s="727"/>
      <c r="AN5" s="727"/>
      <c r="AO5" s="727"/>
      <c r="AP5" s="727"/>
      <c r="AQ5" s="727"/>
      <c r="AR5" s="727"/>
      <c r="AS5" s="727"/>
      <c r="AT5" s="727"/>
      <c r="AU5" s="727"/>
      <c r="AV5" s="727"/>
      <c r="AW5" s="727"/>
      <c r="AX5" s="727"/>
      <c r="AY5" s="727"/>
      <c r="AZ5" s="727"/>
      <c r="BA5" s="727"/>
      <c r="BB5" s="727"/>
      <c r="BC5" s="727"/>
      <c r="BD5" s="727"/>
      <c r="BE5" s="727"/>
      <c r="BF5" s="727"/>
      <c r="BG5" s="727"/>
      <c r="BH5" s="727"/>
      <c r="BI5" s="727"/>
      <c r="BJ5" s="727"/>
      <c r="BK5" s="727"/>
      <c r="BL5" s="727"/>
      <c r="BM5" s="727"/>
      <c r="BN5" s="727"/>
      <c r="BO5" s="727"/>
      <c r="BP5" s="727"/>
      <c r="BQ5" s="727"/>
      <c r="BR5" s="727"/>
      <c r="BS5" s="727"/>
      <c r="BT5" s="727"/>
      <c r="BU5" s="727"/>
      <c r="BV5" s="727"/>
      <c r="BW5" s="727"/>
      <c r="BX5" s="727"/>
      <c r="BY5" s="727"/>
      <c r="BZ5" s="727"/>
      <c r="CA5" s="727"/>
      <c r="CB5" s="727"/>
      <c r="CC5" s="727"/>
      <c r="CD5" s="727"/>
      <c r="CE5" s="727"/>
      <c r="CF5" s="727"/>
    </row>
    <row r="6" spans="1:84" s="746" customFormat="1" ht="51" customHeight="1">
      <c r="A6" s="742" t="s">
        <v>2788</v>
      </c>
      <c r="B6" s="743" t="s">
        <v>2789</v>
      </c>
      <c r="C6" s="744"/>
      <c r="D6" s="744"/>
      <c r="E6" s="744"/>
      <c r="F6" s="745"/>
      <c r="G6" s="744"/>
      <c r="H6" s="744"/>
      <c r="I6" s="744"/>
      <c r="J6" s="744"/>
      <c r="K6" s="745"/>
      <c r="L6" s="745"/>
      <c r="M6" s="745"/>
      <c r="N6" s="745"/>
      <c r="O6" s="745"/>
      <c r="P6" s="745"/>
      <c r="Q6" s="745"/>
      <c r="R6" s="745"/>
      <c r="S6" s="745"/>
      <c r="T6" s="745"/>
      <c r="U6" s="745"/>
      <c r="V6" s="736"/>
      <c r="W6" s="727"/>
      <c r="X6" s="727"/>
      <c r="Y6" s="727"/>
      <c r="Z6" s="727"/>
      <c r="AA6" s="727"/>
      <c r="AB6" s="727"/>
      <c r="AC6" s="727"/>
      <c r="AD6" s="727"/>
      <c r="AE6" s="727"/>
      <c r="AF6" s="727"/>
      <c r="AG6" s="727"/>
      <c r="AH6" s="727"/>
      <c r="AI6" s="727"/>
      <c r="AJ6" s="727"/>
      <c r="AK6" s="727"/>
      <c r="AL6" s="727"/>
      <c r="AM6" s="727"/>
      <c r="AN6" s="727"/>
      <c r="AO6" s="727"/>
      <c r="AP6" s="727"/>
      <c r="AQ6" s="727"/>
      <c r="AR6" s="727"/>
      <c r="AS6" s="727"/>
      <c r="AT6" s="727"/>
      <c r="AU6" s="727"/>
      <c r="AV6" s="727"/>
      <c r="AW6" s="727"/>
      <c r="AX6" s="727"/>
      <c r="AY6" s="727"/>
      <c r="AZ6" s="727"/>
      <c r="BA6" s="727"/>
      <c r="BB6" s="727"/>
      <c r="BC6" s="727"/>
      <c r="BD6" s="727"/>
      <c r="BE6" s="727"/>
      <c r="BF6" s="727"/>
      <c r="BG6" s="727"/>
      <c r="BH6" s="727"/>
      <c r="BI6" s="727"/>
      <c r="BJ6" s="727"/>
      <c r="BK6" s="727"/>
      <c r="BL6" s="727"/>
      <c r="BM6" s="727"/>
      <c r="BN6" s="727"/>
      <c r="BO6" s="727"/>
      <c r="BP6" s="727"/>
      <c r="BQ6" s="727"/>
      <c r="BR6" s="727"/>
      <c r="BS6" s="727"/>
      <c r="BT6" s="727"/>
      <c r="BU6" s="727"/>
      <c r="BV6" s="727"/>
      <c r="BW6" s="727"/>
      <c r="BX6" s="727"/>
      <c r="BY6" s="727"/>
      <c r="BZ6" s="727"/>
      <c r="CA6" s="727"/>
      <c r="CB6" s="727"/>
      <c r="CC6" s="727"/>
      <c r="CD6" s="727"/>
      <c r="CE6" s="727"/>
      <c r="CF6" s="727"/>
    </row>
    <row r="7" spans="1:84" s="751" customFormat="1" ht="30">
      <c r="A7" s="747" t="s">
        <v>1242</v>
      </c>
      <c r="B7" s="748" t="s">
        <v>659</v>
      </c>
      <c r="C7" s="749"/>
      <c r="D7" s="750">
        <f>'FS-HF2'!E6</f>
        <v>266138864.9689</v>
      </c>
      <c r="E7" s="750"/>
      <c r="F7" s="750"/>
      <c r="G7" s="750"/>
      <c r="H7" s="750"/>
      <c r="I7" s="750"/>
      <c r="J7" s="750"/>
      <c r="K7" s="750"/>
      <c r="L7" s="750"/>
      <c r="M7" s="750"/>
      <c r="N7" s="750"/>
      <c r="O7" s="750"/>
      <c r="P7" s="750"/>
      <c r="Q7" s="750"/>
      <c r="R7" s="750"/>
      <c r="S7" s="750"/>
      <c r="T7" s="750"/>
      <c r="U7" s="750">
        <f>'FS-HF2'!Q6</f>
        <v>1134447.8</v>
      </c>
      <c r="V7" s="736">
        <f>SUM(C7:U7)</f>
        <v>267273312.76890001</v>
      </c>
      <c r="W7" s="727"/>
      <c r="X7" s="727"/>
      <c r="Y7" s="727"/>
      <c r="Z7" s="727"/>
      <c r="AA7" s="727"/>
      <c r="AB7" s="727"/>
      <c r="AC7" s="727"/>
      <c r="AD7" s="727"/>
      <c r="AE7" s="727"/>
      <c r="AF7" s="727"/>
      <c r="AG7" s="727"/>
      <c r="AH7" s="727"/>
      <c r="AI7" s="727"/>
      <c r="AJ7" s="727"/>
      <c r="AK7" s="727"/>
      <c r="AL7" s="727"/>
      <c r="AM7" s="727"/>
      <c r="AN7" s="727"/>
      <c r="AO7" s="727"/>
      <c r="AP7" s="727"/>
      <c r="AQ7" s="727"/>
      <c r="AR7" s="727"/>
      <c r="AS7" s="727"/>
      <c r="AT7" s="727"/>
      <c r="AU7" s="727"/>
      <c r="AV7" s="727"/>
      <c r="AW7" s="727"/>
      <c r="AX7" s="727"/>
      <c r="AY7" s="727"/>
      <c r="AZ7" s="727"/>
      <c r="BA7" s="727"/>
      <c r="BB7" s="727"/>
      <c r="BC7" s="727"/>
      <c r="BD7" s="727"/>
      <c r="BE7" s="727"/>
      <c r="BF7" s="727"/>
      <c r="BG7" s="727"/>
      <c r="BH7" s="727"/>
      <c r="BI7" s="727"/>
      <c r="BJ7" s="727"/>
      <c r="BK7" s="727"/>
      <c r="BL7" s="727"/>
      <c r="BM7" s="727"/>
      <c r="BN7" s="727"/>
      <c r="BO7" s="727"/>
      <c r="BP7" s="727"/>
      <c r="BQ7" s="727"/>
      <c r="BR7" s="727"/>
      <c r="BS7" s="727"/>
      <c r="BT7" s="727"/>
      <c r="BU7" s="727"/>
      <c r="BV7" s="727"/>
      <c r="BW7" s="727"/>
      <c r="BX7" s="727"/>
      <c r="BY7" s="727"/>
      <c r="BZ7" s="727"/>
      <c r="CA7" s="727"/>
      <c r="CB7" s="727"/>
      <c r="CC7" s="727"/>
      <c r="CD7" s="727"/>
      <c r="CE7" s="727"/>
      <c r="CF7" s="727"/>
    </row>
    <row r="8" spans="1:84" s="751" customFormat="1" ht="30">
      <c r="A8" s="747" t="s">
        <v>1812</v>
      </c>
      <c r="B8" s="748" t="s">
        <v>1031</v>
      </c>
      <c r="C8" s="749"/>
      <c r="D8" s="750">
        <f>'FS-HF2'!E7</f>
        <v>3309686.1993</v>
      </c>
      <c r="E8" s="750"/>
      <c r="F8" s="752"/>
      <c r="G8" s="750"/>
      <c r="H8" s="750"/>
      <c r="I8" s="752"/>
      <c r="J8" s="752"/>
      <c r="K8" s="752"/>
      <c r="L8" s="752"/>
      <c r="M8" s="752"/>
      <c r="N8" s="752"/>
      <c r="O8" s="752"/>
      <c r="P8" s="752"/>
      <c r="Q8" s="752"/>
      <c r="R8" s="752"/>
      <c r="S8" s="752"/>
      <c r="T8" s="752"/>
      <c r="U8" s="752"/>
      <c r="V8" s="736">
        <f>SUM(C8:U8)</f>
        <v>3309686.1993</v>
      </c>
      <c r="W8" s="727"/>
      <c r="X8" s="727"/>
      <c r="Y8" s="727"/>
      <c r="Z8" s="727"/>
      <c r="AA8" s="727"/>
      <c r="AB8" s="727"/>
      <c r="AC8" s="727"/>
      <c r="AD8" s="727"/>
      <c r="AE8" s="727"/>
      <c r="AF8" s="727"/>
      <c r="AG8" s="727"/>
      <c r="AH8" s="727"/>
      <c r="AI8" s="727"/>
      <c r="AJ8" s="727"/>
      <c r="AK8" s="727"/>
      <c r="AL8" s="727"/>
      <c r="AM8" s="727"/>
      <c r="AN8" s="727"/>
      <c r="AO8" s="727"/>
      <c r="AP8" s="727"/>
      <c r="AQ8" s="727"/>
      <c r="AR8" s="727"/>
      <c r="AS8" s="727"/>
      <c r="AT8" s="727"/>
      <c r="AU8" s="727"/>
      <c r="AV8" s="727"/>
      <c r="AW8" s="727"/>
      <c r="AX8" s="727"/>
      <c r="AY8" s="727"/>
      <c r="AZ8" s="727"/>
      <c r="BA8" s="727"/>
      <c r="BB8" s="727"/>
      <c r="BC8" s="727"/>
      <c r="BD8" s="727"/>
      <c r="BE8" s="727"/>
      <c r="BF8" s="727"/>
      <c r="BG8" s="727"/>
      <c r="BH8" s="727"/>
      <c r="BI8" s="727"/>
      <c r="BJ8" s="727"/>
      <c r="BK8" s="727"/>
      <c r="BL8" s="727"/>
      <c r="BM8" s="727"/>
      <c r="BN8" s="727"/>
      <c r="BO8" s="727"/>
      <c r="BP8" s="727"/>
      <c r="BQ8" s="727"/>
      <c r="BR8" s="727"/>
      <c r="BS8" s="727"/>
      <c r="BT8" s="727"/>
      <c r="BU8" s="727"/>
      <c r="BV8" s="727"/>
      <c r="BW8" s="727"/>
      <c r="BX8" s="727"/>
      <c r="BY8" s="727"/>
      <c r="BZ8" s="727"/>
      <c r="CA8" s="727"/>
      <c r="CB8" s="727"/>
      <c r="CC8" s="727"/>
      <c r="CD8" s="727"/>
      <c r="CE8" s="727"/>
      <c r="CF8" s="727"/>
    </row>
    <row r="9" spans="1:84" s="751" customFormat="1" ht="30">
      <c r="A9" s="747" t="s">
        <v>1241</v>
      </c>
      <c r="B9" s="748" t="s">
        <v>1046</v>
      </c>
      <c r="C9" s="749"/>
      <c r="D9" s="750">
        <f>'FS-HF2'!E8</f>
        <v>394028</v>
      </c>
      <c r="E9" s="750"/>
      <c r="F9" s="750"/>
      <c r="G9" s="750"/>
      <c r="H9" s="750"/>
      <c r="I9" s="750"/>
      <c r="J9" s="750"/>
      <c r="K9" s="750"/>
      <c r="L9" s="750"/>
      <c r="M9" s="750"/>
      <c r="N9" s="750"/>
      <c r="O9" s="750"/>
      <c r="P9" s="750"/>
      <c r="Q9" s="750"/>
      <c r="R9" s="750"/>
      <c r="S9" s="750"/>
      <c r="T9" s="750"/>
      <c r="U9" s="750"/>
      <c r="V9" s="736">
        <f>SUM(C9:U9)</f>
        <v>394028</v>
      </c>
      <c r="W9" s="727"/>
      <c r="X9" s="727"/>
      <c r="Y9" s="727"/>
      <c r="Z9" s="727"/>
      <c r="AA9" s="727"/>
      <c r="AB9" s="727"/>
      <c r="AC9" s="727"/>
      <c r="AD9" s="727"/>
      <c r="AE9" s="727"/>
      <c r="AF9" s="727"/>
      <c r="AG9" s="727"/>
      <c r="AH9" s="727"/>
      <c r="AI9" s="727"/>
      <c r="AJ9" s="727"/>
      <c r="AK9" s="727"/>
      <c r="AL9" s="727"/>
      <c r="AM9" s="727"/>
      <c r="AN9" s="727"/>
      <c r="AO9" s="727"/>
      <c r="AP9" s="727"/>
      <c r="AQ9" s="727"/>
      <c r="AR9" s="727"/>
      <c r="AS9" s="727"/>
      <c r="AT9" s="727"/>
      <c r="AU9" s="727"/>
      <c r="AV9" s="727"/>
      <c r="AW9" s="727"/>
      <c r="AX9" s="727"/>
      <c r="AY9" s="727"/>
      <c r="AZ9" s="727"/>
      <c r="BA9" s="727"/>
      <c r="BB9" s="727"/>
      <c r="BC9" s="727"/>
      <c r="BD9" s="727"/>
      <c r="BE9" s="727"/>
      <c r="BF9" s="727"/>
      <c r="BG9" s="727"/>
      <c r="BH9" s="727"/>
      <c r="BI9" s="727"/>
      <c r="BJ9" s="727"/>
      <c r="BK9" s="727"/>
      <c r="BL9" s="727"/>
      <c r="BM9" s="727"/>
      <c r="BN9" s="727"/>
      <c r="BO9" s="727"/>
      <c r="BP9" s="727"/>
      <c r="BQ9" s="727"/>
      <c r="BR9" s="727"/>
      <c r="BS9" s="727"/>
      <c r="BT9" s="727"/>
      <c r="BU9" s="727"/>
      <c r="BV9" s="727"/>
      <c r="BW9" s="727"/>
      <c r="BX9" s="727"/>
      <c r="BY9" s="727"/>
      <c r="BZ9" s="727"/>
      <c r="CA9" s="727"/>
      <c r="CB9" s="727"/>
      <c r="CC9" s="727"/>
      <c r="CD9" s="727"/>
      <c r="CE9" s="727"/>
      <c r="CF9" s="727"/>
    </row>
    <row r="10" spans="1:84" s="751" customFormat="1" ht="30">
      <c r="A10" s="747" t="s">
        <v>1239</v>
      </c>
      <c r="B10" s="748" t="s">
        <v>1104</v>
      </c>
      <c r="C10" s="749"/>
      <c r="D10" s="750">
        <f>'FS-HF2'!E9</f>
        <v>3748239.091</v>
      </c>
      <c r="E10" s="750"/>
      <c r="F10" s="750"/>
      <c r="G10" s="750"/>
      <c r="H10" s="750"/>
      <c r="I10" s="750"/>
      <c r="J10" s="750"/>
      <c r="K10" s="750"/>
      <c r="L10" s="750"/>
      <c r="M10" s="750"/>
      <c r="N10" s="750"/>
      <c r="O10" s="750"/>
      <c r="P10" s="750"/>
      <c r="Q10" s="750"/>
      <c r="R10" s="750"/>
      <c r="S10" s="750"/>
      <c r="T10" s="750"/>
      <c r="U10" s="750"/>
      <c r="V10" s="736">
        <f>SUM(C10:U10)</f>
        <v>3748239.091</v>
      </c>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c r="AT10" s="727"/>
      <c r="AU10" s="727"/>
      <c r="AV10" s="727"/>
      <c r="AW10" s="727"/>
      <c r="AX10" s="727"/>
      <c r="AY10" s="727"/>
      <c r="AZ10" s="727"/>
      <c r="BA10" s="727"/>
      <c r="BB10" s="727"/>
      <c r="BC10" s="727"/>
      <c r="BD10" s="727"/>
      <c r="BE10" s="727"/>
      <c r="BF10" s="727"/>
      <c r="BG10" s="727"/>
      <c r="BH10" s="727"/>
      <c r="BI10" s="727"/>
      <c r="BJ10" s="727"/>
      <c r="BK10" s="727"/>
      <c r="BL10" s="727"/>
      <c r="BM10" s="727"/>
      <c r="BN10" s="727"/>
      <c r="BO10" s="727"/>
      <c r="BP10" s="727"/>
      <c r="BQ10" s="727"/>
      <c r="BR10" s="727"/>
      <c r="BS10" s="727"/>
      <c r="BT10" s="727"/>
      <c r="BU10" s="727"/>
      <c r="BV10" s="727"/>
      <c r="BW10" s="727"/>
      <c r="BX10" s="727"/>
      <c r="BY10" s="727"/>
      <c r="BZ10" s="727"/>
      <c r="CA10" s="727"/>
      <c r="CB10" s="727"/>
      <c r="CC10" s="727"/>
      <c r="CD10" s="727"/>
      <c r="CE10" s="727"/>
      <c r="CF10" s="727"/>
    </row>
    <row r="11" spans="1:84" s="751" customFormat="1" ht="15.75">
      <c r="A11" s="747" t="s">
        <v>1211</v>
      </c>
      <c r="B11" s="748" t="s">
        <v>1236</v>
      </c>
      <c r="C11" s="749"/>
      <c r="D11" s="750"/>
      <c r="E11" s="750"/>
      <c r="F11" s="750"/>
      <c r="G11" s="750"/>
      <c r="H11" s="750"/>
      <c r="I11" s="750"/>
      <c r="J11" s="750"/>
      <c r="K11" s="750"/>
      <c r="L11" s="750"/>
      <c r="M11" s="750"/>
      <c r="N11" s="750"/>
      <c r="O11" s="750"/>
      <c r="P11" s="750"/>
      <c r="Q11" s="750"/>
      <c r="R11" s="750"/>
      <c r="S11" s="750"/>
      <c r="T11" s="750"/>
      <c r="U11" s="750"/>
      <c r="V11" s="736"/>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c r="AT11" s="727"/>
      <c r="AU11" s="727"/>
      <c r="AV11" s="727"/>
      <c r="AW11" s="727"/>
      <c r="AX11" s="727"/>
      <c r="AY11" s="727"/>
      <c r="AZ11" s="727"/>
      <c r="BA11" s="727"/>
      <c r="BB11" s="727"/>
      <c r="BC11" s="727"/>
      <c r="BD11" s="727"/>
      <c r="BE11" s="727"/>
      <c r="BF11" s="727"/>
      <c r="BG11" s="727"/>
      <c r="BH11" s="727"/>
      <c r="BI11" s="727"/>
      <c r="BJ11" s="727"/>
      <c r="BK11" s="727"/>
      <c r="BL11" s="727"/>
      <c r="BM11" s="727"/>
      <c r="BN11" s="727"/>
      <c r="BO11" s="727"/>
      <c r="BP11" s="727"/>
      <c r="BQ11" s="727"/>
      <c r="BR11" s="727"/>
      <c r="BS11" s="727"/>
      <c r="BT11" s="727"/>
      <c r="BU11" s="727"/>
      <c r="BV11" s="727"/>
      <c r="BW11" s="727"/>
      <c r="BX11" s="727"/>
      <c r="BY11" s="727"/>
      <c r="BZ11" s="727"/>
      <c r="CA11" s="727"/>
      <c r="CB11" s="727"/>
      <c r="CC11" s="727"/>
      <c r="CD11" s="727"/>
      <c r="CE11" s="727"/>
      <c r="CF11" s="727"/>
    </row>
    <row r="12" spans="1:84" s="751" customFormat="1" ht="30">
      <c r="A12" s="747" t="s">
        <v>1811</v>
      </c>
      <c r="B12" s="748" t="s">
        <v>951</v>
      </c>
      <c r="C12" s="749"/>
      <c r="D12" s="750">
        <f>'FS-HF2'!E11</f>
        <v>4782039.7313999999</v>
      </c>
      <c r="E12" s="750"/>
      <c r="F12" s="750"/>
      <c r="G12" s="750"/>
      <c r="H12" s="750"/>
      <c r="I12" s="750"/>
      <c r="J12" s="750"/>
      <c r="K12" s="750"/>
      <c r="L12" s="750"/>
      <c r="M12" s="750"/>
      <c r="N12" s="750"/>
      <c r="O12" s="750"/>
      <c r="P12" s="750"/>
      <c r="Q12" s="750"/>
      <c r="R12" s="750"/>
      <c r="S12" s="750"/>
      <c r="T12" s="750"/>
      <c r="U12" s="750"/>
      <c r="V12" s="736">
        <f>SUM(C12:U12)</f>
        <v>4782039.7313999999</v>
      </c>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c r="AT12" s="727"/>
      <c r="AU12" s="727"/>
      <c r="AV12" s="727"/>
      <c r="AW12" s="727"/>
      <c r="AX12" s="727"/>
      <c r="AY12" s="727"/>
      <c r="AZ12" s="727"/>
      <c r="BA12" s="727"/>
      <c r="BB12" s="727"/>
      <c r="BC12" s="727"/>
      <c r="BD12" s="727"/>
      <c r="BE12" s="727"/>
      <c r="BF12" s="727"/>
      <c r="BG12" s="727"/>
      <c r="BH12" s="727"/>
      <c r="BI12" s="727"/>
      <c r="BJ12" s="727"/>
      <c r="BK12" s="727"/>
      <c r="BL12" s="727"/>
      <c r="BM12" s="727"/>
      <c r="BN12" s="727"/>
      <c r="BO12" s="727"/>
      <c r="BP12" s="727"/>
      <c r="BQ12" s="727"/>
      <c r="BR12" s="727"/>
      <c r="BS12" s="727"/>
      <c r="BT12" s="727"/>
      <c r="BU12" s="727"/>
      <c r="BV12" s="727"/>
      <c r="BW12" s="727"/>
      <c r="BX12" s="727"/>
      <c r="BY12" s="727"/>
      <c r="BZ12" s="727"/>
      <c r="CA12" s="727"/>
      <c r="CB12" s="727"/>
      <c r="CC12" s="727"/>
      <c r="CD12" s="727"/>
      <c r="CE12" s="727"/>
      <c r="CF12" s="727"/>
    </row>
    <row r="13" spans="1:84" s="751" customFormat="1" ht="30">
      <c r="A13" s="747" t="s">
        <v>1235</v>
      </c>
      <c r="B13" s="748" t="s">
        <v>602</v>
      </c>
      <c r="C13" s="749"/>
      <c r="D13" s="750"/>
      <c r="E13" s="750"/>
      <c r="F13" s="750"/>
      <c r="G13" s="750"/>
      <c r="H13" s="750"/>
      <c r="I13" s="750"/>
      <c r="J13" s="750"/>
      <c r="K13" s="750"/>
      <c r="L13" s="750"/>
      <c r="M13" s="750"/>
      <c r="N13" s="750"/>
      <c r="O13" s="750"/>
      <c r="P13" s="750"/>
      <c r="Q13" s="750"/>
      <c r="R13" s="750"/>
      <c r="S13" s="750"/>
      <c r="T13" s="750"/>
      <c r="U13" s="750"/>
      <c r="V13" s="736"/>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c r="AT13" s="727"/>
      <c r="AU13" s="727"/>
      <c r="AV13" s="727"/>
      <c r="AW13" s="727"/>
      <c r="AX13" s="727"/>
      <c r="AY13" s="727"/>
      <c r="AZ13" s="727"/>
      <c r="BA13" s="727"/>
      <c r="BB13" s="727"/>
      <c r="BC13" s="727"/>
      <c r="BD13" s="727"/>
      <c r="BE13" s="727"/>
      <c r="BF13" s="727"/>
      <c r="BG13" s="727"/>
      <c r="BH13" s="727"/>
      <c r="BI13" s="727"/>
      <c r="BJ13" s="727"/>
      <c r="BK13" s="727"/>
      <c r="BL13" s="727"/>
      <c r="BM13" s="727"/>
      <c r="BN13" s="727"/>
      <c r="BO13" s="727"/>
      <c r="BP13" s="727"/>
      <c r="BQ13" s="727"/>
      <c r="BR13" s="727"/>
      <c r="BS13" s="727"/>
      <c r="BT13" s="727"/>
      <c r="BU13" s="727"/>
      <c r="BV13" s="727"/>
      <c r="BW13" s="727"/>
      <c r="BX13" s="727"/>
      <c r="BY13" s="727"/>
      <c r="BZ13" s="727"/>
      <c r="CA13" s="727"/>
      <c r="CB13" s="727"/>
      <c r="CC13" s="727"/>
      <c r="CD13" s="727"/>
      <c r="CE13" s="727"/>
      <c r="CF13" s="727"/>
    </row>
    <row r="14" spans="1:84" s="751" customFormat="1" ht="30">
      <c r="A14" s="747" t="s">
        <v>1233</v>
      </c>
      <c r="B14" s="748" t="s">
        <v>548</v>
      </c>
      <c r="C14" s="749"/>
      <c r="D14" s="750"/>
      <c r="E14" s="750"/>
      <c r="F14" s="750"/>
      <c r="G14" s="750"/>
      <c r="H14" s="750"/>
      <c r="I14" s="750"/>
      <c r="J14" s="750"/>
      <c r="K14" s="750"/>
      <c r="L14" s="750"/>
      <c r="M14" s="750"/>
      <c r="N14" s="750"/>
      <c r="O14" s="750"/>
      <c r="P14" s="750"/>
      <c r="Q14" s="750"/>
      <c r="R14" s="750"/>
      <c r="S14" s="750"/>
      <c r="T14" s="750"/>
      <c r="U14" s="750"/>
      <c r="V14" s="736"/>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c r="AT14" s="727"/>
      <c r="AU14" s="727"/>
      <c r="AV14" s="727"/>
      <c r="AW14" s="727"/>
      <c r="AX14" s="727"/>
      <c r="AY14" s="727"/>
      <c r="AZ14" s="727"/>
      <c r="BA14" s="727"/>
      <c r="BB14" s="727"/>
      <c r="BC14" s="727"/>
      <c r="BD14" s="727"/>
      <c r="BE14" s="727"/>
      <c r="BF14" s="727"/>
      <c r="BG14" s="727"/>
      <c r="BH14" s="727"/>
      <c r="BI14" s="727"/>
      <c r="BJ14" s="727"/>
      <c r="BK14" s="727"/>
      <c r="BL14" s="727"/>
      <c r="BM14" s="727"/>
      <c r="BN14" s="727"/>
      <c r="BO14" s="727"/>
      <c r="BP14" s="727"/>
      <c r="BQ14" s="727"/>
      <c r="BR14" s="727"/>
      <c r="BS14" s="727"/>
      <c r="BT14" s="727"/>
      <c r="BU14" s="727"/>
      <c r="BV14" s="727"/>
      <c r="BW14" s="727"/>
      <c r="BX14" s="727"/>
      <c r="BY14" s="727"/>
      <c r="BZ14" s="727"/>
      <c r="CA14" s="727"/>
      <c r="CB14" s="727"/>
      <c r="CC14" s="727"/>
      <c r="CD14" s="727"/>
      <c r="CE14" s="727"/>
      <c r="CF14" s="727"/>
    </row>
    <row r="15" spans="1:84" s="751" customFormat="1" ht="30">
      <c r="A15" s="747" t="s">
        <v>1231</v>
      </c>
      <c r="B15" s="748" t="s">
        <v>1095</v>
      </c>
      <c r="C15" s="749"/>
      <c r="D15" s="750">
        <f>'FS-HF2'!E22</f>
        <v>6240</v>
      </c>
      <c r="E15" s="750"/>
      <c r="F15" s="750"/>
      <c r="G15" s="750"/>
      <c r="H15" s="750"/>
      <c r="I15" s="750"/>
      <c r="J15" s="750"/>
      <c r="K15" s="750"/>
      <c r="L15" s="750"/>
      <c r="M15" s="750"/>
      <c r="N15" s="750"/>
      <c r="O15" s="750"/>
      <c r="P15" s="750"/>
      <c r="Q15" s="750"/>
      <c r="R15" s="750"/>
      <c r="S15" s="750"/>
      <c r="T15" s="750"/>
      <c r="U15" s="750"/>
      <c r="V15" s="736">
        <f>SUM(C15:U15)</f>
        <v>6240</v>
      </c>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c r="AT15" s="727"/>
      <c r="AU15" s="727"/>
      <c r="AV15" s="727"/>
      <c r="AW15" s="727"/>
      <c r="AX15" s="727"/>
      <c r="AY15" s="727"/>
      <c r="AZ15" s="727"/>
      <c r="BA15" s="727"/>
      <c r="BB15" s="727"/>
      <c r="BC15" s="727"/>
      <c r="BD15" s="727"/>
      <c r="BE15" s="727"/>
      <c r="BF15" s="727"/>
      <c r="BG15" s="727"/>
      <c r="BH15" s="727"/>
      <c r="BI15" s="727"/>
      <c r="BJ15" s="727"/>
      <c r="BK15" s="727"/>
      <c r="BL15" s="727"/>
      <c r="BM15" s="727"/>
      <c r="BN15" s="727"/>
      <c r="BO15" s="727"/>
      <c r="BP15" s="727"/>
      <c r="BQ15" s="727"/>
      <c r="BR15" s="727"/>
      <c r="BS15" s="727"/>
      <c r="BT15" s="727"/>
      <c r="BU15" s="727"/>
      <c r="BV15" s="727"/>
      <c r="BW15" s="727"/>
      <c r="BX15" s="727"/>
      <c r="BY15" s="727"/>
      <c r="BZ15" s="727"/>
      <c r="CA15" s="727"/>
      <c r="CB15" s="727"/>
      <c r="CC15" s="727"/>
      <c r="CD15" s="727"/>
      <c r="CE15" s="727"/>
      <c r="CF15" s="727"/>
    </row>
    <row r="16" spans="1:84" ht="35.25" customHeight="1">
      <c r="A16" s="747" t="s">
        <v>1229</v>
      </c>
      <c r="B16" s="748" t="s">
        <v>802</v>
      </c>
      <c r="C16" s="749"/>
      <c r="D16" s="750">
        <f>'FS-HF2'!E15</f>
        <v>9809</v>
      </c>
      <c r="E16" s="750"/>
      <c r="F16" s="750"/>
      <c r="G16" s="750"/>
      <c r="H16" s="750"/>
      <c r="I16" s="750"/>
      <c r="J16" s="750"/>
      <c r="K16" s="750"/>
      <c r="L16" s="750"/>
      <c r="M16" s="750"/>
      <c r="N16" s="750"/>
      <c r="O16" s="750"/>
      <c r="P16" s="750"/>
      <c r="Q16" s="750"/>
      <c r="R16" s="750"/>
      <c r="S16" s="750"/>
      <c r="T16" s="750"/>
      <c r="U16" s="750"/>
      <c r="V16" s="736">
        <f>SUM(C16:U16)</f>
        <v>9809</v>
      </c>
    </row>
    <row r="17" spans="1:84" ht="35.25" customHeight="1">
      <c r="A17" s="747" t="s">
        <v>1227</v>
      </c>
      <c r="B17" s="748" t="s">
        <v>488</v>
      </c>
      <c r="C17" s="749"/>
      <c r="D17" s="750"/>
      <c r="E17" s="750"/>
      <c r="F17" s="750"/>
      <c r="G17" s="750"/>
      <c r="H17" s="750"/>
      <c r="I17" s="750"/>
      <c r="J17" s="750"/>
      <c r="K17" s="750"/>
      <c r="L17" s="750"/>
      <c r="M17" s="750"/>
      <c r="N17" s="750"/>
      <c r="O17" s="750"/>
      <c r="P17" s="750"/>
      <c r="Q17" s="750"/>
      <c r="R17" s="750"/>
      <c r="S17" s="750"/>
      <c r="T17" s="750"/>
      <c r="U17" s="750"/>
      <c r="V17" s="736"/>
    </row>
    <row r="18" spans="1:84" ht="35.25" customHeight="1">
      <c r="A18" s="747" t="s">
        <v>1225</v>
      </c>
      <c r="B18" s="748" t="s">
        <v>1034</v>
      </c>
      <c r="C18" s="749"/>
      <c r="D18" s="750"/>
      <c r="E18" s="750"/>
      <c r="F18" s="750"/>
      <c r="G18" s="750"/>
      <c r="H18" s="750"/>
      <c r="I18" s="750"/>
      <c r="J18" s="750"/>
      <c r="K18" s="750"/>
      <c r="L18" s="750"/>
      <c r="M18" s="750"/>
      <c r="N18" s="750"/>
      <c r="O18" s="750"/>
      <c r="P18" s="750"/>
      <c r="Q18" s="750"/>
      <c r="R18" s="750"/>
      <c r="S18" s="750"/>
      <c r="T18" s="750"/>
      <c r="U18" s="750"/>
      <c r="V18" s="736"/>
    </row>
    <row r="19" spans="1:84" ht="20.25" customHeight="1">
      <c r="A19" s="747" t="s">
        <v>1223</v>
      </c>
      <c r="B19" s="748" t="s">
        <v>2929</v>
      </c>
      <c r="C19" s="749"/>
      <c r="D19" s="750"/>
      <c r="E19" s="750"/>
      <c r="F19" s="750"/>
      <c r="G19" s="750"/>
      <c r="H19" s="750"/>
      <c r="I19" s="750"/>
      <c r="J19" s="750"/>
      <c r="K19" s="750"/>
      <c r="L19" s="750"/>
      <c r="M19" s="750"/>
      <c r="N19" s="750"/>
      <c r="O19" s="750"/>
      <c r="P19" s="750"/>
      <c r="Q19" s="750"/>
      <c r="R19" s="750"/>
      <c r="S19" s="750"/>
      <c r="T19" s="750"/>
      <c r="U19" s="750"/>
      <c r="V19" s="736"/>
    </row>
    <row r="20" spans="1:84" ht="44.25" customHeight="1">
      <c r="A20" s="747" t="s">
        <v>2930</v>
      </c>
      <c r="B20" s="748" t="s">
        <v>2934</v>
      </c>
      <c r="C20" s="749"/>
      <c r="D20" s="750"/>
      <c r="E20" s="750"/>
      <c r="F20" s="750"/>
      <c r="G20" s="750"/>
      <c r="H20" s="750"/>
      <c r="I20" s="750"/>
      <c r="J20" s="750"/>
      <c r="K20" s="750"/>
      <c r="L20" s="750"/>
      <c r="M20" s="750"/>
      <c r="N20" s="750"/>
      <c r="O20" s="750"/>
      <c r="P20" s="750"/>
      <c r="Q20" s="750"/>
      <c r="R20" s="750"/>
      <c r="S20" s="750"/>
      <c r="T20" s="750"/>
      <c r="U20" s="750"/>
      <c r="V20" s="736"/>
    </row>
    <row r="21" spans="1:84" ht="33" customHeight="1">
      <c r="A21" s="747" t="s">
        <v>1221</v>
      </c>
      <c r="B21" s="748" t="s">
        <v>1220</v>
      </c>
      <c r="C21" s="749"/>
      <c r="D21" s="750"/>
      <c r="E21" s="750"/>
      <c r="F21" s="750"/>
      <c r="G21" s="750"/>
      <c r="H21" s="750"/>
      <c r="I21" s="750"/>
      <c r="J21" s="750"/>
      <c r="K21" s="750"/>
      <c r="L21" s="750"/>
      <c r="M21" s="750"/>
      <c r="N21" s="750"/>
      <c r="O21" s="750"/>
      <c r="P21" s="750"/>
      <c r="Q21" s="750"/>
      <c r="R21" s="750"/>
      <c r="S21" s="750"/>
      <c r="T21" s="750"/>
      <c r="U21" s="750"/>
      <c r="V21" s="736"/>
    </row>
    <row r="22" spans="1:84" s="751" customFormat="1" ht="30">
      <c r="A22" s="747" t="s">
        <v>2932</v>
      </c>
      <c r="B22" s="748" t="s">
        <v>1129</v>
      </c>
      <c r="C22" s="749"/>
      <c r="D22" s="750">
        <f>'FS-HF2'!E20</f>
        <v>11277390.468699999</v>
      </c>
      <c r="E22" s="750"/>
      <c r="F22" s="750"/>
      <c r="G22" s="750"/>
      <c r="H22" s="750"/>
      <c r="I22" s="750"/>
      <c r="J22" s="750"/>
      <c r="K22" s="750"/>
      <c r="L22" s="750"/>
      <c r="M22" s="750"/>
      <c r="N22" s="750"/>
      <c r="O22" s="750"/>
      <c r="P22" s="750"/>
      <c r="Q22" s="750"/>
      <c r="R22" s="750"/>
      <c r="S22" s="750"/>
      <c r="T22" s="750"/>
      <c r="U22" s="750"/>
      <c r="V22" s="736">
        <f>SUM(C22:U22)</f>
        <v>11277390.468699999</v>
      </c>
      <c r="W22" s="727"/>
      <c r="X22" s="727"/>
      <c r="Y22" s="727"/>
      <c r="Z22" s="727"/>
      <c r="AA22" s="727"/>
      <c r="AB22" s="727"/>
      <c r="AC22" s="727"/>
      <c r="AD22" s="727"/>
      <c r="AE22" s="727"/>
      <c r="AF22" s="727"/>
      <c r="AG22" s="727"/>
      <c r="AH22" s="727"/>
      <c r="AI22" s="727"/>
      <c r="AJ22" s="727"/>
      <c r="AK22" s="727"/>
      <c r="AL22" s="727"/>
      <c r="AM22" s="727"/>
      <c r="AN22" s="727"/>
      <c r="AO22" s="727"/>
      <c r="AP22" s="727"/>
      <c r="AQ22" s="727"/>
      <c r="AR22" s="727"/>
      <c r="AS22" s="727"/>
      <c r="AT22" s="727"/>
      <c r="AU22" s="727"/>
      <c r="AV22" s="727"/>
      <c r="AW22" s="727"/>
      <c r="AX22" s="727"/>
      <c r="AY22" s="727"/>
      <c r="AZ22" s="727"/>
      <c r="BA22" s="727"/>
      <c r="BB22" s="727"/>
      <c r="BC22" s="727"/>
      <c r="BD22" s="727"/>
      <c r="BE22" s="727"/>
      <c r="BF22" s="727"/>
      <c r="BG22" s="727"/>
      <c r="BH22" s="727"/>
      <c r="BI22" s="727"/>
      <c r="BJ22" s="727"/>
      <c r="BK22" s="727"/>
      <c r="BL22" s="727"/>
      <c r="BM22" s="727"/>
      <c r="BN22" s="727"/>
      <c r="BO22" s="727"/>
      <c r="BP22" s="727"/>
      <c r="BQ22" s="727"/>
      <c r="BR22" s="727"/>
      <c r="BS22" s="727"/>
      <c r="BT22" s="727"/>
      <c r="BU22" s="727"/>
      <c r="BV22" s="727"/>
      <c r="BW22" s="727"/>
      <c r="BX22" s="727"/>
      <c r="BY22" s="727"/>
      <c r="BZ22" s="727"/>
      <c r="CA22" s="727"/>
      <c r="CB22" s="727"/>
      <c r="CC22" s="727"/>
      <c r="CD22" s="727"/>
      <c r="CE22" s="727"/>
      <c r="CF22" s="727"/>
    </row>
    <row r="23" spans="1:84" s="751" customFormat="1" ht="30">
      <c r="A23" s="747" t="s">
        <v>2933</v>
      </c>
      <c r="B23" s="748" t="s">
        <v>632</v>
      </c>
      <c r="C23" s="749"/>
      <c r="D23" s="750">
        <f>'FS-HF2'!E21</f>
        <v>160640</v>
      </c>
      <c r="E23" s="750"/>
      <c r="F23" s="750"/>
      <c r="G23" s="750"/>
      <c r="H23" s="750"/>
      <c r="I23" s="750"/>
      <c r="J23" s="750"/>
      <c r="K23" s="750"/>
      <c r="L23" s="750"/>
      <c r="M23" s="750"/>
      <c r="N23" s="750"/>
      <c r="O23" s="750"/>
      <c r="P23" s="750"/>
      <c r="Q23" s="750"/>
      <c r="R23" s="750"/>
      <c r="S23" s="750"/>
      <c r="T23" s="750"/>
      <c r="U23" s="750"/>
      <c r="V23" s="736">
        <f>SUM(C23:U23)</f>
        <v>160640</v>
      </c>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c r="AT23" s="727"/>
      <c r="AU23" s="727"/>
      <c r="AV23" s="727"/>
      <c r="AW23" s="727"/>
      <c r="AX23" s="727"/>
      <c r="AY23" s="727"/>
      <c r="AZ23" s="727"/>
      <c r="BA23" s="727"/>
      <c r="BB23" s="727"/>
      <c r="BC23" s="727"/>
      <c r="BD23" s="727"/>
      <c r="BE23" s="727"/>
      <c r="BF23" s="727"/>
      <c r="BG23" s="727"/>
      <c r="BH23" s="727"/>
      <c r="BI23" s="727"/>
      <c r="BJ23" s="727"/>
      <c r="BK23" s="727"/>
      <c r="BL23" s="727"/>
      <c r="BM23" s="727"/>
      <c r="BN23" s="727"/>
      <c r="BO23" s="727"/>
      <c r="BP23" s="727"/>
      <c r="BQ23" s="727"/>
      <c r="BR23" s="727"/>
      <c r="BS23" s="727"/>
      <c r="BT23" s="727"/>
      <c r="BU23" s="727"/>
      <c r="BV23" s="727"/>
      <c r="BW23" s="727"/>
      <c r="BX23" s="727"/>
      <c r="BY23" s="727"/>
      <c r="BZ23" s="727"/>
      <c r="CA23" s="727"/>
      <c r="CB23" s="727"/>
      <c r="CC23" s="727"/>
      <c r="CD23" s="727"/>
      <c r="CE23" s="727"/>
      <c r="CF23" s="727"/>
    </row>
    <row r="24" spans="1:84" s="751" customFormat="1" ht="30">
      <c r="A24" s="753" t="s">
        <v>2791</v>
      </c>
      <c r="B24" s="743" t="s">
        <v>2792</v>
      </c>
      <c r="C24" s="749"/>
      <c r="D24" s="749"/>
      <c r="E24" s="749"/>
      <c r="F24" s="749"/>
      <c r="G24" s="749"/>
      <c r="H24" s="749"/>
      <c r="I24" s="749"/>
      <c r="J24" s="749"/>
      <c r="K24" s="749"/>
      <c r="L24" s="749"/>
      <c r="M24" s="749"/>
      <c r="N24" s="749"/>
      <c r="O24" s="749"/>
      <c r="P24" s="749"/>
      <c r="Q24" s="749"/>
      <c r="R24" s="749"/>
      <c r="S24" s="749"/>
      <c r="T24" s="749"/>
      <c r="U24" s="749"/>
      <c r="V24" s="736"/>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c r="AT24" s="727"/>
      <c r="AU24" s="727"/>
      <c r="AV24" s="727"/>
      <c r="AW24" s="727"/>
      <c r="AX24" s="727"/>
      <c r="AY24" s="727"/>
      <c r="AZ24" s="727"/>
      <c r="BA24" s="727"/>
      <c r="BB24" s="727"/>
      <c r="BC24" s="727"/>
      <c r="BD24" s="727"/>
      <c r="BE24" s="727"/>
      <c r="BF24" s="727"/>
      <c r="BG24" s="727"/>
      <c r="BH24" s="727"/>
      <c r="BI24" s="727"/>
      <c r="BJ24" s="727"/>
      <c r="BK24" s="727"/>
      <c r="BL24" s="727"/>
      <c r="BM24" s="727"/>
      <c r="BN24" s="727"/>
      <c r="BO24" s="727"/>
      <c r="BP24" s="727"/>
      <c r="BQ24" s="727"/>
      <c r="BR24" s="727"/>
      <c r="BS24" s="727"/>
      <c r="BT24" s="727"/>
      <c r="BU24" s="727"/>
      <c r="BV24" s="727"/>
      <c r="BW24" s="727"/>
      <c r="BX24" s="727"/>
      <c r="BY24" s="727"/>
      <c r="BZ24" s="727"/>
      <c r="CA24" s="727"/>
      <c r="CB24" s="727"/>
      <c r="CC24" s="727"/>
      <c r="CD24" s="727"/>
      <c r="CE24" s="727"/>
      <c r="CF24" s="727"/>
    </row>
    <row r="25" spans="1:84" s="751" customFormat="1" ht="30">
      <c r="A25" s="747" t="s">
        <v>1217</v>
      </c>
      <c r="B25" s="755" t="s">
        <v>1216</v>
      </c>
      <c r="C25" s="749"/>
      <c r="D25" s="756">
        <f>'FS-HF2'!E24</f>
        <v>60963861.890000001</v>
      </c>
      <c r="E25" s="756">
        <f>'FS-HF2'!F24</f>
        <v>243367772.59999999</v>
      </c>
      <c r="F25" s="750"/>
      <c r="G25" s="750"/>
      <c r="H25" s="750"/>
      <c r="I25" s="750"/>
      <c r="J25" s="750"/>
      <c r="K25" s="750"/>
      <c r="L25" s="750"/>
      <c r="M25" s="750"/>
      <c r="N25" s="750"/>
      <c r="O25" s="750"/>
      <c r="P25" s="750"/>
      <c r="Q25" s="750"/>
      <c r="R25" s="750"/>
      <c r="S25" s="750"/>
      <c r="T25" s="750"/>
      <c r="U25" s="750"/>
      <c r="V25" s="736">
        <f>SUM(C25:U25)</f>
        <v>304331634.49000001</v>
      </c>
      <c r="W25" s="727"/>
      <c r="X25" s="727"/>
      <c r="Y25" s="727"/>
      <c r="Z25" s="727"/>
      <c r="AA25" s="727"/>
      <c r="AB25" s="727"/>
      <c r="AC25" s="727"/>
      <c r="AD25" s="727"/>
      <c r="AE25" s="727"/>
      <c r="AF25" s="727"/>
      <c r="AG25" s="727"/>
      <c r="AH25" s="727"/>
      <c r="AI25" s="727"/>
      <c r="AJ25" s="727"/>
      <c r="AK25" s="727"/>
      <c r="AL25" s="727"/>
      <c r="AM25" s="727"/>
      <c r="AN25" s="727"/>
      <c r="AO25" s="727"/>
      <c r="AP25" s="727"/>
      <c r="AQ25" s="727"/>
      <c r="AR25" s="727"/>
      <c r="AS25" s="727"/>
      <c r="AT25" s="727"/>
      <c r="AU25" s="727"/>
      <c r="AV25" s="727"/>
      <c r="AW25" s="727"/>
      <c r="AX25" s="727"/>
      <c r="AY25" s="727"/>
      <c r="AZ25" s="727"/>
      <c r="BA25" s="727"/>
      <c r="BB25" s="727"/>
      <c r="BC25" s="727"/>
      <c r="BD25" s="727"/>
      <c r="BE25" s="727"/>
      <c r="BF25" s="727"/>
      <c r="BG25" s="727"/>
      <c r="BH25" s="727"/>
      <c r="BI25" s="727"/>
      <c r="BJ25" s="727"/>
      <c r="BK25" s="727"/>
      <c r="BL25" s="727"/>
      <c r="BM25" s="727"/>
      <c r="BN25" s="727"/>
      <c r="BO25" s="727"/>
      <c r="BP25" s="727"/>
      <c r="BQ25" s="727"/>
      <c r="BR25" s="727"/>
      <c r="BS25" s="727"/>
      <c r="BT25" s="727"/>
      <c r="BU25" s="727"/>
      <c r="BV25" s="727"/>
      <c r="BW25" s="727"/>
      <c r="BX25" s="727"/>
      <c r="BY25" s="727"/>
      <c r="BZ25" s="727"/>
      <c r="CA25" s="727"/>
      <c r="CB25" s="727"/>
      <c r="CC25" s="727"/>
      <c r="CD25" s="727"/>
      <c r="CE25" s="727"/>
      <c r="CF25" s="727"/>
    </row>
    <row r="26" spans="1:84" s="751" customFormat="1" ht="45">
      <c r="A26" s="747" t="s">
        <v>2931</v>
      </c>
      <c r="B26" s="755" t="s">
        <v>2935</v>
      </c>
      <c r="C26" s="749"/>
      <c r="D26" s="756"/>
      <c r="E26" s="756"/>
      <c r="F26" s="750"/>
      <c r="G26" s="750"/>
      <c r="H26" s="750"/>
      <c r="I26" s="750"/>
      <c r="J26" s="750"/>
      <c r="K26" s="750"/>
      <c r="L26" s="750"/>
      <c r="M26" s="750"/>
      <c r="N26" s="750"/>
      <c r="O26" s="750"/>
      <c r="P26" s="750"/>
      <c r="Q26" s="750"/>
      <c r="R26" s="750"/>
      <c r="S26" s="750"/>
      <c r="T26" s="750"/>
      <c r="U26" s="750"/>
      <c r="V26" s="736"/>
      <c r="W26" s="727"/>
      <c r="X26" s="727"/>
      <c r="Y26" s="727"/>
      <c r="Z26" s="727"/>
      <c r="AA26" s="727"/>
      <c r="AB26" s="727"/>
      <c r="AC26" s="727"/>
      <c r="AD26" s="727"/>
      <c r="AE26" s="727"/>
      <c r="AF26" s="727"/>
      <c r="AG26" s="727"/>
      <c r="AH26" s="727"/>
      <c r="AI26" s="727"/>
      <c r="AJ26" s="727"/>
      <c r="AK26" s="727"/>
      <c r="AL26" s="727"/>
      <c r="AM26" s="727"/>
      <c r="AN26" s="727"/>
      <c r="AO26" s="727"/>
      <c r="AP26" s="727"/>
      <c r="AQ26" s="727"/>
      <c r="AR26" s="727"/>
      <c r="AS26" s="727"/>
      <c r="AT26" s="727"/>
      <c r="AU26" s="727"/>
      <c r="AV26" s="727"/>
      <c r="AW26" s="727"/>
      <c r="AX26" s="727"/>
      <c r="AY26" s="727"/>
      <c r="AZ26" s="727"/>
      <c r="BA26" s="727"/>
      <c r="BB26" s="727"/>
      <c r="BC26" s="727"/>
      <c r="BD26" s="727"/>
      <c r="BE26" s="727"/>
      <c r="BF26" s="727"/>
      <c r="BG26" s="727"/>
      <c r="BH26" s="727"/>
      <c r="BI26" s="727"/>
      <c r="BJ26" s="727"/>
      <c r="BK26" s="727"/>
      <c r="BL26" s="727"/>
      <c r="BM26" s="727"/>
      <c r="BN26" s="727"/>
      <c r="BO26" s="727"/>
      <c r="BP26" s="727"/>
      <c r="BQ26" s="727"/>
      <c r="BR26" s="727"/>
      <c r="BS26" s="727"/>
      <c r="BT26" s="727"/>
      <c r="BU26" s="727"/>
      <c r="BV26" s="727"/>
      <c r="BW26" s="727"/>
      <c r="BX26" s="727"/>
      <c r="BY26" s="727"/>
      <c r="BZ26" s="727"/>
      <c r="CA26" s="727"/>
      <c r="CB26" s="727"/>
      <c r="CC26" s="727"/>
      <c r="CD26" s="727"/>
      <c r="CE26" s="727"/>
      <c r="CF26" s="727"/>
    </row>
    <row r="27" spans="1:84" s="751" customFormat="1" ht="30">
      <c r="A27" s="747" t="s">
        <v>1215</v>
      </c>
      <c r="B27" s="755" t="s">
        <v>1214</v>
      </c>
      <c r="C27" s="749"/>
      <c r="D27" s="750"/>
      <c r="E27" s="750"/>
      <c r="F27" s="756"/>
      <c r="G27" s="750"/>
      <c r="H27" s="750"/>
      <c r="I27" s="756"/>
      <c r="J27" s="750"/>
      <c r="K27" s="750"/>
      <c r="L27" s="750"/>
      <c r="M27" s="750"/>
      <c r="N27" s="750"/>
      <c r="O27" s="750"/>
      <c r="P27" s="750"/>
      <c r="Q27" s="750"/>
      <c r="R27" s="750"/>
      <c r="S27" s="750"/>
      <c r="T27" s="750"/>
      <c r="U27" s="750"/>
      <c r="V27" s="736"/>
      <c r="W27" s="727"/>
      <c r="X27" s="727"/>
      <c r="Y27" s="727"/>
      <c r="Z27" s="727"/>
      <c r="AA27" s="727"/>
      <c r="AB27" s="727"/>
      <c r="AC27" s="727"/>
      <c r="AD27" s="727"/>
      <c r="AE27" s="727"/>
      <c r="AF27" s="727"/>
      <c r="AG27" s="727"/>
      <c r="AH27" s="727"/>
      <c r="AI27" s="727"/>
      <c r="AJ27" s="727"/>
      <c r="AK27" s="727"/>
      <c r="AL27" s="727"/>
      <c r="AM27" s="727"/>
      <c r="AN27" s="727"/>
      <c r="AO27" s="727"/>
      <c r="AP27" s="727"/>
      <c r="AQ27" s="727"/>
      <c r="AR27" s="727"/>
      <c r="AS27" s="727"/>
      <c r="AT27" s="727"/>
      <c r="AU27" s="727"/>
      <c r="AV27" s="727"/>
      <c r="AW27" s="727"/>
      <c r="AX27" s="727"/>
      <c r="AY27" s="727"/>
      <c r="AZ27" s="727"/>
      <c r="BA27" s="727"/>
      <c r="BB27" s="727"/>
      <c r="BC27" s="727"/>
      <c r="BD27" s="727"/>
      <c r="BE27" s="727"/>
      <c r="BF27" s="727"/>
      <c r="BG27" s="727"/>
      <c r="BH27" s="727"/>
      <c r="BI27" s="727"/>
      <c r="BJ27" s="727"/>
      <c r="BK27" s="727"/>
      <c r="BL27" s="727"/>
      <c r="BM27" s="727"/>
      <c r="BN27" s="727"/>
      <c r="BO27" s="727"/>
      <c r="BP27" s="727"/>
      <c r="BQ27" s="727"/>
      <c r="BR27" s="727"/>
      <c r="BS27" s="727"/>
      <c r="BT27" s="727"/>
      <c r="BU27" s="727"/>
      <c r="BV27" s="727"/>
      <c r="BW27" s="727"/>
      <c r="BX27" s="727"/>
      <c r="BY27" s="727"/>
      <c r="BZ27" s="727"/>
      <c r="CA27" s="727"/>
      <c r="CB27" s="727"/>
      <c r="CC27" s="727"/>
      <c r="CD27" s="727"/>
      <c r="CE27" s="727"/>
      <c r="CF27" s="727"/>
    </row>
    <row r="28" spans="1:84" s="751" customFormat="1" ht="22.5" customHeight="1">
      <c r="A28" s="747" t="s">
        <v>1213</v>
      </c>
      <c r="B28" s="755" t="s">
        <v>1212</v>
      </c>
      <c r="C28" s="749"/>
      <c r="D28" s="750"/>
      <c r="E28" s="750"/>
      <c r="F28" s="756"/>
      <c r="G28" s="750"/>
      <c r="H28" s="750"/>
      <c r="I28" s="756"/>
      <c r="J28" s="750"/>
      <c r="K28" s="750"/>
      <c r="L28" s="750"/>
      <c r="M28" s="750"/>
      <c r="N28" s="750"/>
      <c r="O28" s="750"/>
      <c r="P28" s="750"/>
      <c r="Q28" s="750"/>
      <c r="R28" s="750"/>
      <c r="S28" s="750"/>
      <c r="T28" s="750"/>
      <c r="U28" s="750"/>
      <c r="V28" s="736"/>
      <c r="W28" s="727"/>
      <c r="X28" s="727"/>
      <c r="Y28" s="727"/>
      <c r="Z28" s="727"/>
      <c r="AA28" s="727"/>
      <c r="AB28" s="727"/>
      <c r="AC28" s="727"/>
      <c r="AD28" s="727"/>
      <c r="AE28" s="727"/>
      <c r="AF28" s="727"/>
      <c r="AG28" s="727"/>
      <c r="AH28" s="727"/>
      <c r="AI28" s="727"/>
      <c r="AJ28" s="727"/>
      <c r="AK28" s="727"/>
      <c r="AL28" s="727"/>
      <c r="AM28" s="727"/>
      <c r="AN28" s="727"/>
      <c r="AO28" s="727"/>
      <c r="AP28" s="727"/>
      <c r="AQ28" s="727"/>
      <c r="AR28" s="727"/>
      <c r="AS28" s="727"/>
      <c r="AT28" s="727"/>
      <c r="AU28" s="727"/>
      <c r="AV28" s="727"/>
      <c r="AW28" s="727"/>
      <c r="AX28" s="727"/>
      <c r="AY28" s="727"/>
      <c r="AZ28" s="727"/>
      <c r="BA28" s="727"/>
      <c r="BB28" s="727"/>
      <c r="BC28" s="727"/>
      <c r="BD28" s="727"/>
      <c r="BE28" s="727"/>
      <c r="BF28" s="727"/>
      <c r="BG28" s="727"/>
      <c r="BH28" s="727"/>
      <c r="BI28" s="727"/>
      <c r="BJ28" s="727"/>
      <c r="BK28" s="727"/>
      <c r="BL28" s="727"/>
      <c r="BM28" s="727"/>
      <c r="BN28" s="727"/>
      <c r="BO28" s="727"/>
      <c r="BP28" s="727"/>
      <c r="BQ28" s="727"/>
      <c r="BR28" s="727"/>
      <c r="BS28" s="727"/>
      <c r="BT28" s="727"/>
      <c r="BU28" s="727"/>
      <c r="BV28" s="727"/>
      <c r="BW28" s="727"/>
      <c r="BX28" s="727"/>
      <c r="BY28" s="727"/>
      <c r="BZ28" s="727"/>
      <c r="CA28" s="727"/>
      <c r="CB28" s="727"/>
      <c r="CC28" s="727"/>
      <c r="CD28" s="727"/>
      <c r="CE28" s="727"/>
      <c r="CF28" s="727"/>
    </row>
    <row r="29" spans="1:84" s="751" customFormat="1" ht="30">
      <c r="A29" s="747" t="s">
        <v>1211</v>
      </c>
      <c r="B29" s="755" t="s">
        <v>1210</v>
      </c>
      <c r="C29" s="749"/>
      <c r="D29" s="750"/>
      <c r="E29" s="750"/>
      <c r="F29" s="756"/>
      <c r="G29" s="750"/>
      <c r="H29" s="750"/>
      <c r="I29" s="756"/>
      <c r="J29" s="750"/>
      <c r="K29" s="750"/>
      <c r="L29" s="750"/>
      <c r="M29" s="750"/>
      <c r="N29" s="750"/>
      <c r="O29" s="750"/>
      <c r="P29" s="750"/>
      <c r="Q29" s="750"/>
      <c r="R29" s="750"/>
      <c r="S29" s="750"/>
      <c r="T29" s="750"/>
      <c r="U29" s="750"/>
      <c r="V29" s="736"/>
      <c r="W29" s="727"/>
      <c r="X29" s="727"/>
      <c r="Y29" s="727"/>
      <c r="Z29" s="727"/>
      <c r="AA29" s="727"/>
      <c r="AB29" s="727"/>
      <c r="AC29" s="727"/>
      <c r="AD29" s="727"/>
      <c r="AE29" s="727"/>
      <c r="AF29" s="727"/>
      <c r="AG29" s="727"/>
      <c r="AH29" s="727"/>
      <c r="AI29" s="727"/>
      <c r="AJ29" s="727"/>
      <c r="AK29" s="727"/>
      <c r="AL29" s="727"/>
      <c r="AM29" s="727"/>
      <c r="AN29" s="727"/>
      <c r="AO29" s="727"/>
      <c r="AP29" s="727"/>
      <c r="AQ29" s="727"/>
      <c r="AR29" s="727"/>
      <c r="AS29" s="727"/>
      <c r="AT29" s="727"/>
      <c r="AU29" s="727"/>
      <c r="AV29" s="727"/>
      <c r="AW29" s="727"/>
      <c r="AX29" s="727"/>
      <c r="AY29" s="727"/>
      <c r="AZ29" s="727"/>
      <c r="BA29" s="727"/>
      <c r="BB29" s="727"/>
      <c r="BC29" s="727"/>
      <c r="BD29" s="727"/>
      <c r="BE29" s="727"/>
      <c r="BF29" s="727"/>
      <c r="BG29" s="727"/>
      <c r="BH29" s="727"/>
      <c r="BI29" s="727"/>
      <c r="BJ29" s="727"/>
      <c r="BK29" s="727"/>
      <c r="BL29" s="727"/>
      <c r="BM29" s="727"/>
      <c r="BN29" s="727"/>
      <c r="BO29" s="727"/>
      <c r="BP29" s="727"/>
      <c r="BQ29" s="727"/>
      <c r="BR29" s="727"/>
      <c r="BS29" s="727"/>
      <c r="BT29" s="727"/>
      <c r="BU29" s="727"/>
      <c r="BV29" s="727"/>
      <c r="BW29" s="727"/>
      <c r="BX29" s="727"/>
      <c r="BY29" s="727"/>
      <c r="BZ29" s="727"/>
      <c r="CA29" s="727"/>
      <c r="CB29" s="727"/>
      <c r="CC29" s="727"/>
      <c r="CD29" s="727"/>
      <c r="CE29" s="727"/>
      <c r="CF29" s="727"/>
    </row>
    <row r="30" spans="1:84" s="751" customFormat="1" ht="30">
      <c r="A30" s="747" t="s">
        <v>1209</v>
      </c>
      <c r="B30" s="755" t="s">
        <v>1208</v>
      </c>
      <c r="C30" s="749"/>
      <c r="D30" s="750"/>
      <c r="E30" s="750"/>
      <c r="F30" s="756"/>
      <c r="G30" s="750"/>
      <c r="H30" s="750"/>
      <c r="I30" s="756"/>
      <c r="J30" s="750"/>
      <c r="K30" s="750"/>
      <c r="L30" s="750"/>
      <c r="M30" s="750"/>
      <c r="N30" s="750"/>
      <c r="O30" s="750"/>
      <c r="P30" s="750"/>
      <c r="Q30" s="750"/>
      <c r="R30" s="750"/>
      <c r="S30" s="750"/>
      <c r="T30" s="750"/>
      <c r="U30" s="750"/>
      <c r="V30" s="736"/>
      <c r="W30" s="727"/>
      <c r="X30" s="727"/>
      <c r="Y30" s="727"/>
      <c r="Z30" s="727"/>
      <c r="AA30" s="727"/>
      <c r="AB30" s="727"/>
      <c r="AC30" s="727"/>
      <c r="AD30" s="727"/>
      <c r="AE30" s="727"/>
      <c r="AF30" s="727"/>
      <c r="AG30" s="727"/>
      <c r="AH30" s="727"/>
      <c r="AI30" s="727"/>
      <c r="AJ30" s="727"/>
      <c r="AK30" s="727"/>
      <c r="AL30" s="727"/>
      <c r="AM30" s="727"/>
      <c r="AN30" s="727"/>
      <c r="AO30" s="727"/>
      <c r="AP30" s="727"/>
      <c r="AQ30" s="727"/>
      <c r="AR30" s="727"/>
      <c r="AS30" s="727"/>
      <c r="AT30" s="727"/>
      <c r="AU30" s="727"/>
      <c r="AV30" s="727"/>
      <c r="AW30" s="727"/>
      <c r="AX30" s="727"/>
      <c r="AY30" s="727"/>
      <c r="AZ30" s="727"/>
      <c r="BA30" s="727"/>
      <c r="BB30" s="727"/>
      <c r="BC30" s="727"/>
      <c r="BD30" s="727"/>
      <c r="BE30" s="727"/>
      <c r="BF30" s="727"/>
      <c r="BG30" s="727"/>
      <c r="BH30" s="727"/>
      <c r="BI30" s="727"/>
      <c r="BJ30" s="727"/>
      <c r="BK30" s="727"/>
      <c r="BL30" s="727"/>
      <c r="BM30" s="727"/>
      <c r="BN30" s="727"/>
      <c r="BO30" s="727"/>
      <c r="BP30" s="727"/>
      <c r="BQ30" s="727"/>
      <c r="BR30" s="727"/>
      <c r="BS30" s="727"/>
      <c r="BT30" s="727"/>
      <c r="BU30" s="727"/>
      <c r="BV30" s="727"/>
      <c r="BW30" s="727"/>
      <c r="BX30" s="727"/>
      <c r="BY30" s="727"/>
      <c r="BZ30" s="727"/>
      <c r="CA30" s="727"/>
      <c r="CB30" s="727"/>
      <c r="CC30" s="727"/>
      <c r="CD30" s="727"/>
      <c r="CE30" s="727"/>
      <c r="CF30" s="727"/>
    </row>
    <row r="31" spans="1:84" s="751" customFormat="1" ht="30">
      <c r="A31" s="747" t="s">
        <v>1207</v>
      </c>
      <c r="B31" s="755" t="s">
        <v>1206</v>
      </c>
      <c r="C31" s="749"/>
      <c r="D31" s="750">
        <f>'FS-HF2'!E29</f>
        <v>41358978.55545</v>
      </c>
      <c r="E31" s="750">
        <f>'FS-HF2'!F29</f>
        <v>12787057.039999999</v>
      </c>
      <c r="F31" s="756"/>
      <c r="G31" s="750"/>
      <c r="H31" s="750"/>
      <c r="I31" s="756"/>
      <c r="J31" s="750"/>
      <c r="K31" s="750"/>
      <c r="L31" s="750"/>
      <c r="M31" s="750"/>
      <c r="N31" s="750"/>
      <c r="O31" s="750"/>
      <c r="P31" s="750"/>
      <c r="Q31" s="750"/>
      <c r="R31" s="750"/>
      <c r="S31" s="750"/>
      <c r="T31" s="750"/>
      <c r="U31" s="750"/>
      <c r="V31" s="736">
        <f>SUM(C31:U31)</f>
        <v>54146035.595449999</v>
      </c>
      <c r="W31" s="727"/>
      <c r="X31" s="727"/>
      <c r="Y31" s="727"/>
      <c r="Z31" s="727"/>
      <c r="AA31" s="727"/>
      <c r="AB31" s="727"/>
      <c r="AC31" s="727"/>
      <c r="AD31" s="727"/>
      <c r="AE31" s="727"/>
      <c r="AF31" s="727"/>
      <c r="AG31" s="727"/>
      <c r="AH31" s="727"/>
      <c r="AI31" s="727"/>
      <c r="AJ31" s="727"/>
      <c r="AK31" s="727"/>
      <c r="AL31" s="727"/>
      <c r="AM31" s="727"/>
      <c r="AN31" s="727"/>
      <c r="AO31" s="727"/>
      <c r="AP31" s="727"/>
      <c r="AQ31" s="727"/>
      <c r="AR31" s="727"/>
      <c r="AS31" s="727"/>
      <c r="AT31" s="727"/>
      <c r="AU31" s="727"/>
      <c r="AV31" s="727"/>
      <c r="AW31" s="727"/>
      <c r="AX31" s="727"/>
      <c r="AY31" s="727"/>
      <c r="AZ31" s="727"/>
      <c r="BA31" s="727"/>
      <c r="BB31" s="727"/>
      <c r="BC31" s="727"/>
      <c r="BD31" s="727"/>
      <c r="BE31" s="727"/>
      <c r="BF31" s="727"/>
      <c r="BG31" s="727"/>
      <c r="BH31" s="727"/>
      <c r="BI31" s="727"/>
      <c r="BJ31" s="727"/>
      <c r="BK31" s="727"/>
      <c r="BL31" s="727"/>
      <c r="BM31" s="727"/>
      <c r="BN31" s="727"/>
      <c r="BO31" s="727"/>
      <c r="BP31" s="727"/>
      <c r="BQ31" s="727"/>
      <c r="BR31" s="727"/>
      <c r="BS31" s="727"/>
      <c r="BT31" s="727"/>
      <c r="BU31" s="727"/>
      <c r="BV31" s="727"/>
      <c r="BW31" s="727"/>
      <c r="BX31" s="727"/>
      <c r="BY31" s="727"/>
      <c r="BZ31" s="727"/>
      <c r="CA31" s="727"/>
      <c r="CB31" s="727"/>
      <c r="CC31" s="727"/>
      <c r="CD31" s="727"/>
      <c r="CE31" s="727"/>
      <c r="CF31" s="727"/>
    </row>
    <row r="32" spans="1:84" s="746" customFormat="1" ht="45">
      <c r="A32" s="747" t="s">
        <v>1205</v>
      </c>
      <c r="B32" s="755" t="s">
        <v>2793</v>
      </c>
      <c r="C32" s="749"/>
      <c r="D32" s="750">
        <f>'FS-HF2'!E30</f>
        <v>3906426.7119999998</v>
      </c>
      <c r="E32" s="750">
        <f>'FS-HF2'!F30</f>
        <v>1206628.6310000001</v>
      </c>
      <c r="F32" s="750"/>
      <c r="G32" s="750"/>
      <c r="H32" s="750"/>
      <c r="I32" s="750"/>
      <c r="J32" s="750"/>
      <c r="K32" s="750"/>
      <c r="L32" s="750"/>
      <c r="M32" s="750"/>
      <c r="N32" s="750"/>
      <c r="O32" s="750"/>
      <c r="P32" s="750"/>
      <c r="Q32" s="750"/>
      <c r="R32" s="750"/>
      <c r="S32" s="750"/>
      <c r="T32" s="750"/>
      <c r="U32" s="750"/>
      <c r="V32" s="736">
        <f>SUM(C32:U32)</f>
        <v>5113055.3430000003</v>
      </c>
      <c r="W32" s="727"/>
      <c r="X32" s="727"/>
      <c r="Y32" s="727"/>
      <c r="Z32" s="727"/>
      <c r="AA32" s="727"/>
      <c r="AB32" s="727"/>
      <c r="AC32" s="727"/>
      <c r="AD32" s="727"/>
      <c r="AE32" s="727"/>
      <c r="AF32" s="727"/>
      <c r="AG32" s="727"/>
      <c r="AH32" s="727"/>
      <c r="AI32" s="727"/>
      <c r="AJ32" s="727"/>
      <c r="AK32" s="727"/>
      <c r="AL32" s="727"/>
      <c r="AM32" s="727"/>
      <c r="AN32" s="727"/>
      <c r="AO32" s="727"/>
      <c r="AP32" s="727"/>
      <c r="AQ32" s="727"/>
      <c r="AR32" s="727"/>
      <c r="AS32" s="727"/>
      <c r="AT32" s="727"/>
      <c r="AU32" s="727"/>
      <c r="AV32" s="727"/>
      <c r="AW32" s="727"/>
      <c r="AX32" s="727"/>
      <c r="AY32" s="727"/>
      <c r="AZ32" s="727"/>
      <c r="BA32" s="727"/>
      <c r="BB32" s="727"/>
      <c r="BC32" s="727"/>
      <c r="BD32" s="727"/>
      <c r="BE32" s="727"/>
      <c r="BF32" s="727"/>
      <c r="BG32" s="727"/>
      <c r="BH32" s="727"/>
      <c r="BI32" s="727"/>
      <c r="BJ32" s="727"/>
      <c r="BK32" s="727"/>
      <c r="BL32" s="727"/>
      <c r="BM32" s="727"/>
      <c r="BN32" s="727"/>
      <c r="BO32" s="727"/>
      <c r="BP32" s="727"/>
      <c r="BQ32" s="727"/>
      <c r="BR32" s="727"/>
      <c r="BS32" s="727"/>
      <c r="BT32" s="727"/>
      <c r="BU32" s="727"/>
      <c r="BV32" s="727"/>
      <c r="BW32" s="727"/>
      <c r="BX32" s="727"/>
      <c r="BY32" s="727"/>
      <c r="BZ32" s="727"/>
      <c r="CA32" s="727"/>
      <c r="CB32" s="727"/>
      <c r="CC32" s="727"/>
      <c r="CD32" s="727"/>
      <c r="CE32" s="727"/>
      <c r="CF32" s="727"/>
    </row>
    <row r="33" spans="1:84" s="746" customFormat="1" ht="15.75">
      <c r="A33" s="747" t="s">
        <v>2936</v>
      </c>
      <c r="B33" s="755" t="s">
        <v>1203</v>
      </c>
      <c r="C33" s="749"/>
      <c r="D33" s="750"/>
      <c r="E33" s="750">
        <f>'FS-HF2'!F32</f>
        <v>5252.1252000000004</v>
      </c>
      <c r="F33" s="750"/>
      <c r="G33" s="750"/>
      <c r="H33" s="750"/>
      <c r="I33" s="750"/>
      <c r="J33" s="750"/>
      <c r="K33" s="750"/>
      <c r="L33" s="750"/>
      <c r="M33" s="750"/>
      <c r="N33" s="750"/>
      <c r="O33" s="750"/>
      <c r="P33" s="750"/>
      <c r="Q33" s="750"/>
      <c r="R33" s="750"/>
      <c r="S33" s="750"/>
      <c r="T33" s="750"/>
      <c r="U33" s="750"/>
      <c r="V33" s="736">
        <f>SUM(C33:U33)</f>
        <v>5252.1252000000004</v>
      </c>
      <c r="W33" s="727"/>
      <c r="X33" s="727"/>
      <c r="Y33" s="727"/>
      <c r="Z33" s="727"/>
      <c r="AA33" s="727"/>
      <c r="AB33" s="727"/>
      <c r="AC33" s="727"/>
      <c r="AD33" s="727"/>
      <c r="AE33" s="727"/>
      <c r="AF33" s="727"/>
      <c r="AG33" s="727"/>
      <c r="AH33" s="727"/>
      <c r="AI33" s="727"/>
      <c r="AJ33" s="727"/>
      <c r="AK33" s="727"/>
      <c r="AL33" s="727"/>
      <c r="AM33" s="727"/>
      <c r="AN33" s="727"/>
      <c r="AO33" s="727"/>
      <c r="AP33" s="727"/>
      <c r="AQ33" s="727"/>
      <c r="AR33" s="727"/>
      <c r="AS33" s="727"/>
      <c r="AT33" s="727"/>
      <c r="AU33" s="727"/>
      <c r="AV33" s="727"/>
      <c r="AW33" s="727"/>
      <c r="AX33" s="727"/>
      <c r="AY33" s="727"/>
      <c r="AZ33" s="727"/>
      <c r="BA33" s="727"/>
      <c r="BB33" s="727"/>
      <c r="BC33" s="727"/>
      <c r="BD33" s="727"/>
      <c r="BE33" s="727"/>
      <c r="BF33" s="727"/>
      <c r="BG33" s="727"/>
      <c r="BH33" s="727"/>
      <c r="BI33" s="727"/>
      <c r="BJ33" s="727"/>
      <c r="BK33" s="727"/>
      <c r="BL33" s="727"/>
      <c r="BM33" s="727"/>
      <c r="BN33" s="727"/>
      <c r="BO33" s="727"/>
      <c r="BP33" s="727"/>
      <c r="BQ33" s="727"/>
      <c r="BR33" s="727"/>
      <c r="BS33" s="727"/>
      <c r="BT33" s="727"/>
      <c r="BU33" s="727"/>
      <c r="BV33" s="727"/>
      <c r="BW33" s="727"/>
      <c r="BX33" s="727"/>
      <c r="BY33" s="727"/>
      <c r="BZ33" s="727"/>
      <c r="CA33" s="727"/>
      <c r="CB33" s="727"/>
      <c r="CC33" s="727"/>
      <c r="CD33" s="727"/>
      <c r="CE33" s="727"/>
      <c r="CF33" s="727"/>
    </row>
    <row r="34" spans="1:84" s="741" customFormat="1" ht="31.5">
      <c r="A34" s="757" t="s">
        <v>2794</v>
      </c>
      <c r="B34" s="734" t="s">
        <v>2795</v>
      </c>
      <c r="C34" s="735"/>
      <c r="D34" s="758"/>
      <c r="E34" s="758"/>
      <c r="F34" s="759"/>
      <c r="G34" s="944"/>
      <c r="H34" s="944"/>
      <c r="I34" s="759"/>
      <c r="J34" s="758"/>
      <c r="K34" s="735"/>
      <c r="L34" s="758"/>
      <c r="M34" s="735"/>
      <c r="N34" s="735"/>
      <c r="O34" s="735"/>
      <c r="P34" s="735"/>
      <c r="Q34" s="735"/>
      <c r="R34" s="735"/>
      <c r="S34" s="735"/>
      <c r="T34" s="735"/>
      <c r="U34" s="758"/>
      <c r="V34" s="736"/>
      <c r="W34" s="727"/>
      <c r="X34" s="727"/>
      <c r="Y34" s="727"/>
      <c r="Z34" s="727"/>
      <c r="AA34" s="727"/>
      <c r="AB34" s="727"/>
      <c r="AC34" s="727"/>
      <c r="AD34" s="727"/>
      <c r="AE34" s="727"/>
      <c r="AF34" s="727"/>
      <c r="AG34" s="727"/>
      <c r="AH34" s="727"/>
      <c r="AI34" s="727"/>
      <c r="AJ34" s="727"/>
      <c r="AK34" s="727"/>
      <c r="AL34" s="727"/>
      <c r="AM34" s="727"/>
      <c r="AN34" s="727"/>
      <c r="AO34" s="727"/>
      <c r="AP34" s="727"/>
      <c r="AQ34" s="727"/>
      <c r="AR34" s="727"/>
      <c r="AS34" s="727"/>
      <c r="AT34" s="727"/>
      <c r="AU34" s="727"/>
      <c r="AV34" s="727"/>
      <c r="AW34" s="727"/>
      <c r="AX34" s="727"/>
      <c r="AY34" s="727"/>
      <c r="AZ34" s="727"/>
      <c r="BA34" s="727"/>
      <c r="BB34" s="727"/>
      <c r="BC34" s="727"/>
      <c r="BD34" s="727"/>
      <c r="BE34" s="727"/>
      <c r="BF34" s="727"/>
      <c r="BG34" s="727"/>
      <c r="BH34" s="727"/>
      <c r="BI34" s="727"/>
      <c r="BJ34" s="727"/>
      <c r="BK34" s="727"/>
      <c r="BL34" s="727"/>
      <c r="BM34" s="727"/>
      <c r="BN34" s="727"/>
      <c r="BO34" s="727"/>
      <c r="BP34" s="727"/>
      <c r="BQ34" s="727"/>
      <c r="BR34" s="727"/>
      <c r="BS34" s="727"/>
      <c r="BT34" s="727"/>
      <c r="BU34" s="727"/>
      <c r="BV34" s="727"/>
      <c r="BW34" s="727"/>
      <c r="BX34" s="727"/>
      <c r="BY34" s="727"/>
      <c r="BZ34" s="727"/>
      <c r="CA34" s="727"/>
      <c r="CB34" s="727"/>
      <c r="CC34" s="727"/>
      <c r="CD34" s="727"/>
      <c r="CE34" s="727"/>
      <c r="CF34" s="727"/>
    </row>
    <row r="35" spans="1:84" s="741" customFormat="1" ht="31.5">
      <c r="A35" s="757" t="s">
        <v>2796</v>
      </c>
      <c r="B35" s="734" t="s">
        <v>2797</v>
      </c>
      <c r="C35" s="760"/>
      <c r="D35" s="760"/>
      <c r="E35" s="760"/>
      <c r="F35" s="760"/>
      <c r="G35" s="760"/>
      <c r="H35" s="760"/>
      <c r="I35" s="760">
        <f>'FS-HF2'!J37</f>
        <v>9001196</v>
      </c>
      <c r="J35" s="760"/>
      <c r="K35" s="760"/>
      <c r="L35" s="760"/>
      <c r="M35" s="760"/>
      <c r="N35" s="760"/>
      <c r="O35" s="760"/>
      <c r="P35" s="760"/>
      <c r="Q35" s="760"/>
      <c r="R35" s="760"/>
      <c r="S35" s="760"/>
      <c r="T35" s="760"/>
      <c r="U35" s="760"/>
      <c r="V35" s="736">
        <f>SUM(C35:U35)</f>
        <v>9001196</v>
      </c>
      <c r="W35" s="727"/>
      <c r="X35" s="727"/>
      <c r="Y35" s="727"/>
      <c r="Z35" s="727"/>
      <c r="AA35" s="727"/>
      <c r="AB35" s="727"/>
      <c r="AC35" s="727"/>
      <c r="AD35" s="727"/>
      <c r="AE35" s="727"/>
      <c r="AF35" s="727"/>
      <c r="AG35" s="727"/>
      <c r="AH35" s="727"/>
      <c r="AI35" s="727"/>
      <c r="AJ35" s="727"/>
      <c r="AK35" s="727"/>
      <c r="AL35" s="727"/>
      <c r="AM35" s="727"/>
      <c r="AN35" s="727"/>
      <c r="AO35" s="727"/>
      <c r="AP35" s="727"/>
      <c r="AQ35" s="727"/>
      <c r="AR35" s="727"/>
      <c r="AS35" s="727"/>
      <c r="AT35" s="727"/>
      <c r="AU35" s="727"/>
      <c r="AV35" s="727"/>
      <c r="AW35" s="727"/>
      <c r="AX35" s="727"/>
      <c r="AY35" s="727"/>
      <c r="AZ35" s="727"/>
      <c r="BA35" s="727"/>
      <c r="BB35" s="727"/>
      <c r="BC35" s="727"/>
      <c r="BD35" s="727"/>
      <c r="BE35" s="727"/>
      <c r="BF35" s="727"/>
      <c r="BG35" s="727"/>
      <c r="BH35" s="727"/>
      <c r="BI35" s="727"/>
      <c r="BJ35" s="727"/>
      <c r="BK35" s="727"/>
      <c r="BL35" s="727"/>
      <c r="BM35" s="727"/>
      <c r="BN35" s="727"/>
      <c r="BO35" s="727"/>
      <c r="BP35" s="727"/>
      <c r="BQ35" s="727"/>
      <c r="BR35" s="727"/>
      <c r="BS35" s="727"/>
      <c r="BT35" s="727"/>
      <c r="BU35" s="727"/>
      <c r="BV35" s="727"/>
      <c r="BW35" s="727"/>
      <c r="BX35" s="727"/>
      <c r="BY35" s="727"/>
      <c r="BZ35" s="727"/>
      <c r="CA35" s="727"/>
      <c r="CB35" s="727"/>
      <c r="CC35" s="727"/>
      <c r="CD35" s="727"/>
      <c r="CE35" s="727"/>
      <c r="CF35" s="727"/>
    </row>
    <row r="36" spans="1:84" ht="15.75">
      <c r="A36" s="761" t="s">
        <v>2798</v>
      </c>
      <c r="B36" s="734" t="s">
        <v>2799</v>
      </c>
      <c r="C36" s="754"/>
      <c r="D36" s="754"/>
      <c r="E36" s="754"/>
      <c r="F36" s="754"/>
      <c r="G36" s="760"/>
      <c r="H36" s="760"/>
      <c r="I36" s="760">
        <f>АФН_премии!I53-'FS-HF_sha'!I35</f>
        <v>3401532</v>
      </c>
      <c r="J36" s="754"/>
      <c r="K36" s="754"/>
      <c r="L36" s="754"/>
      <c r="M36" s="754"/>
      <c r="N36" s="754"/>
      <c r="O36" s="754"/>
      <c r="P36" s="754"/>
      <c r="Q36" s="754"/>
      <c r="R36" s="754"/>
      <c r="S36" s="754"/>
      <c r="T36" s="754"/>
      <c r="U36" s="754"/>
      <c r="V36" s="736"/>
    </row>
    <row r="37" spans="1:84" ht="45">
      <c r="A37" s="761" t="s">
        <v>2800</v>
      </c>
      <c r="B37" s="743" t="s">
        <v>2801</v>
      </c>
      <c r="C37" s="754"/>
      <c r="D37" s="762"/>
      <c r="E37" s="762"/>
      <c r="F37" s="762"/>
      <c r="G37" s="760"/>
      <c r="H37" s="760"/>
      <c r="I37" s="760"/>
      <c r="J37" s="763"/>
      <c r="K37" s="760">
        <f>'FS-HF2'!K42</f>
        <v>23797664.699999999</v>
      </c>
      <c r="L37" s="760"/>
      <c r="M37" s="760"/>
      <c r="N37" s="760"/>
      <c r="O37" s="760"/>
      <c r="P37" s="760"/>
      <c r="Q37" s="760"/>
      <c r="R37" s="760"/>
      <c r="S37" s="760"/>
      <c r="T37" s="760"/>
      <c r="U37" s="760"/>
      <c r="V37" s="736">
        <f>SUM(C37:U37)</f>
        <v>23797664.699999999</v>
      </c>
    </row>
    <row r="38" spans="1:84" ht="30">
      <c r="A38" s="761" t="s">
        <v>2802</v>
      </c>
      <c r="B38" s="743" t="s">
        <v>2803</v>
      </c>
      <c r="C38" s="754"/>
      <c r="D38" s="762"/>
      <c r="E38" s="762"/>
      <c r="F38" s="760"/>
      <c r="G38" s="760"/>
      <c r="H38" s="760"/>
      <c r="I38" s="760"/>
      <c r="J38" s="760"/>
      <c r="K38" s="760"/>
      <c r="L38" s="760"/>
      <c r="M38" s="760"/>
      <c r="N38" s="760"/>
      <c r="O38" s="760"/>
      <c r="P38" s="760"/>
      <c r="Q38" s="760"/>
      <c r="R38" s="760"/>
      <c r="S38" s="760"/>
      <c r="T38" s="760"/>
      <c r="U38" s="760"/>
      <c r="V38" s="736">
        <f>SUM(C38:U38)</f>
        <v>0</v>
      </c>
    </row>
    <row r="39" spans="1:84" ht="15.75">
      <c r="A39" s="761" t="s">
        <v>2804</v>
      </c>
      <c r="B39" s="734" t="s">
        <v>2805</v>
      </c>
      <c r="C39" s="735"/>
      <c r="D39" s="764"/>
      <c r="E39" s="764"/>
      <c r="F39" s="765"/>
      <c r="G39" s="765"/>
      <c r="H39" s="765"/>
      <c r="I39" s="765"/>
      <c r="J39" s="765">
        <f>'FS-HF2'!L39</f>
        <v>269793715.98494202</v>
      </c>
      <c r="K39" s="765"/>
      <c r="L39" s="765"/>
      <c r="M39" s="765"/>
      <c r="N39" s="765"/>
      <c r="O39" s="765"/>
      <c r="P39" s="765"/>
      <c r="Q39" s="765"/>
      <c r="R39" s="765"/>
      <c r="S39" s="765"/>
      <c r="T39" s="765"/>
      <c r="U39" s="765"/>
      <c r="V39" s="736">
        <f>SUM(C39:U39)</f>
        <v>269793715.98494202</v>
      </c>
    </row>
    <row r="40" spans="1:84" ht="31.5">
      <c r="A40" s="761" t="s">
        <v>2806</v>
      </c>
      <c r="B40" s="734" t="s">
        <v>2807</v>
      </c>
      <c r="C40" s="735"/>
      <c r="D40" s="764"/>
      <c r="E40" s="764"/>
      <c r="F40" s="765"/>
      <c r="G40" s="765"/>
      <c r="H40" s="765"/>
      <c r="I40" s="765"/>
      <c r="J40" s="765"/>
      <c r="K40" s="765"/>
      <c r="L40" s="765"/>
      <c r="M40" s="765"/>
      <c r="N40" s="765"/>
      <c r="O40" s="765"/>
      <c r="P40" s="765"/>
      <c r="Q40" s="765"/>
      <c r="R40" s="765"/>
      <c r="S40" s="765"/>
      <c r="T40" s="765"/>
      <c r="U40" s="765"/>
      <c r="V40" s="736">
        <f>SUM(C40:U40)</f>
        <v>0</v>
      </c>
    </row>
    <row r="41" spans="1:84" ht="31.5">
      <c r="A41" s="761" t="s">
        <v>2808</v>
      </c>
      <c r="B41" s="733" t="s">
        <v>4373</v>
      </c>
      <c r="C41" s="754"/>
      <c r="D41" s="754"/>
      <c r="E41" s="754"/>
      <c r="F41" s="754"/>
      <c r="G41" s="754"/>
      <c r="H41" s="754"/>
      <c r="I41" s="754"/>
      <c r="J41" s="754"/>
      <c r="K41" s="754"/>
      <c r="L41" s="754"/>
      <c r="M41" s="754"/>
      <c r="N41" s="754"/>
      <c r="O41" s="754">
        <f>P41+Q41</f>
        <v>4200428.2533772541</v>
      </c>
      <c r="P41" s="754">
        <f>P42</f>
        <v>1176360.43816245</v>
      </c>
      <c r="Q41" s="754">
        <f>Q42</f>
        <v>3024067.8152148044</v>
      </c>
      <c r="R41" s="754">
        <f>S41</f>
        <v>191579</v>
      </c>
      <c r="S41" s="754">
        <f>'FS-HF2'!Q43</f>
        <v>191579</v>
      </c>
      <c r="T41" s="754"/>
      <c r="U41" s="754"/>
      <c r="V41" s="736">
        <f>SUM(C41:U41)</f>
        <v>8784014.5067545082</v>
      </c>
    </row>
    <row r="42" spans="1:84" ht="15.75">
      <c r="A42" s="1056" t="s">
        <v>3739</v>
      </c>
      <c r="B42" s="1058" t="s">
        <v>3741</v>
      </c>
      <c r="C42" s="754"/>
      <c r="D42" s="754"/>
      <c r="E42" s="754"/>
      <c r="F42" s="754"/>
      <c r="G42" s="754"/>
      <c r="H42" s="754"/>
      <c r="I42" s="754"/>
      <c r="J42" s="754"/>
      <c r="K42" s="754"/>
      <c r="L42" s="754"/>
      <c r="M42" s="754"/>
      <c r="N42" s="754"/>
      <c r="O42" s="754">
        <f>P42+Q42</f>
        <v>4200428.2533772541</v>
      </c>
      <c r="P42" s="754">
        <f>P43+P44</f>
        <v>1176360.43816245</v>
      </c>
      <c r="Q42" s="754">
        <f>Q43+Q44</f>
        <v>3024067.8152148044</v>
      </c>
      <c r="R42" s="754"/>
      <c r="S42" s="754"/>
      <c r="T42" s="754"/>
      <c r="U42" s="754"/>
      <c r="V42" s="736"/>
    </row>
    <row r="43" spans="1:84" ht="25.5">
      <c r="A43" s="1057" t="s">
        <v>3740</v>
      </c>
      <c r="B43" s="1058" t="s">
        <v>3742</v>
      </c>
      <c r="C43" s="754"/>
      <c r="D43" s="754"/>
      <c r="E43" s="754"/>
      <c r="F43" s="754"/>
      <c r="G43" s="754"/>
      <c r="H43" s="754"/>
      <c r="I43" s="754"/>
      <c r="J43" s="754"/>
      <c r="K43" s="754"/>
      <c r="L43" s="754"/>
      <c r="M43" s="754"/>
      <c r="N43" s="754"/>
      <c r="O43" s="754"/>
      <c r="P43" s="754">
        <v>1176360.43816245</v>
      </c>
      <c r="Q43" s="754"/>
      <c r="R43" s="754"/>
      <c r="S43" s="754"/>
      <c r="T43" s="754"/>
      <c r="U43" s="754"/>
      <c r="V43" s="736"/>
    </row>
    <row r="44" spans="1:84" ht="25.5">
      <c r="A44" s="1057" t="s">
        <v>3744</v>
      </c>
      <c r="B44" s="1058" t="s">
        <v>3743</v>
      </c>
      <c r="C44" s="754"/>
      <c r="D44" s="754"/>
      <c r="E44" s="754"/>
      <c r="F44" s="754"/>
      <c r="G44" s="754"/>
      <c r="H44" s="754"/>
      <c r="I44" s="754"/>
      <c r="J44" s="754"/>
      <c r="K44" s="754"/>
      <c r="L44" s="754"/>
      <c r="M44" s="754"/>
      <c r="N44" s="754"/>
      <c r="O44" s="754"/>
      <c r="P44" s="754"/>
      <c r="Q44" s="754">
        <v>3024067.8152148044</v>
      </c>
      <c r="R44" s="754"/>
      <c r="S44" s="754"/>
      <c r="T44" s="754"/>
      <c r="U44" s="754"/>
      <c r="V44" s="736"/>
    </row>
    <row r="45" spans="1:84" ht="24" customHeight="1">
      <c r="A45" s="1474" t="s">
        <v>2782</v>
      </c>
      <c r="B45" s="1475"/>
      <c r="C45" s="766">
        <f>SUM(C4:C41)</f>
        <v>0</v>
      </c>
      <c r="D45" s="766">
        <f>SUM(D4:D41)</f>
        <v>396056204.61675006</v>
      </c>
      <c r="E45" s="766">
        <f>SUM(E4:E41)</f>
        <v>257366710.3962</v>
      </c>
      <c r="F45" s="766"/>
      <c r="G45" s="766">
        <f>SUM(G4:G41)</f>
        <v>0</v>
      </c>
      <c r="H45" s="766">
        <f t="shared" ref="H45:N45" si="0">SUM(H4:H41)</f>
        <v>0</v>
      </c>
      <c r="I45" s="766">
        <f>SUM(I4:I41)-I35</f>
        <v>3401532</v>
      </c>
      <c r="J45" s="766">
        <f t="shared" si="0"/>
        <v>269793715.98494202</v>
      </c>
      <c r="K45" s="766">
        <f t="shared" si="0"/>
        <v>23797664.699999999</v>
      </c>
      <c r="L45" s="766">
        <f t="shared" si="0"/>
        <v>0</v>
      </c>
      <c r="M45" s="766">
        <f t="shared" si="0"/>
        <v>0</v>
      </c>
      <c r="N45" s="766">
        <f t="shared" si="0"/>
        <v>0</v>
      </c>
      <c r="O45" s="766"/>
      <c r="P45" s="766">
        <f>SUM(P4:P44)</f>
        <v>3529081.3144873502</v>
      </c>
      <c r="Q45" s="766">
        <f>SUM(Q4:Q44)</f>
        <v>9072203.4456444122</v>
      </c>
      <c r="R45" s="766">
        <f>SUM(R4:R41)</f>
        <v>191579</v>
      </c>
      <c r="S45" s="766">
        <f>SUM(S4:S44)</f>
        <v>191579</v>
      </c>
      <c r="T45" s="766">
        <f>SUM(T4:T44)</f>
        <v>0</v>
      </c>
      <c r="U45" s="766">
        <f>SUM(U4:U41)</f>
        <v>1134447.8</v>
      </c>
      <c r="V45" s="1051">
        <f>SUM(C45:U45)</f>
        <v>964534718.25802386</v>
      </c>
    </row>
    <row r="46" spans="1:84" s="727" customFormat="1">
      <c r="C46" s="767"/>
      <c r="D46" s="768"/>
      <c r="E46" s="769"/>
      <c r="K46" s="727">
        <f>K45+G45+H45</f>
        <v>23797664.699999999</v>
      </c>
    </row>
    <row r="47" spans="1:84" s="727" customFormat="1">
      <c r="C47" s="767"/>
      <c r="D47" s="768"/>
      <c r="E47" s="769"/>
    </row>
    <row r="48" spans="1:84" s="727" customFormat="1">
      <c r="C48" s="767"/>
      <c r="D48" s="768"/>
      <c r="E48" s="769"/>
    </row>
    <row r="49" spans="3:5" s="727" customFormat="1">
      <c r="C49" s="767"/>
      <c r="D49" s="768"/>
      <c r="E49" s="769"/>
    </row>
    <row r="50" spans="3:5" s="727" customFormat="1">
      <c r="C50" s="767"/>
      <c r="D50" s="768"/>
      <c r="E50" s="769"/>
    </row>
    <row r="51" spans="3:5" s="727" customFormat="1">
      <c r="C51" s="767"/>
      <c r="D51" s="768"/>
      <c r="E51" s="769"/>
    </row>
    <row r="52" spans="3:5" s="727" customFormat="1">
      <c r="C52" s="767"/>
      <c r="D52" s="768"/>
      <c r="E52" s="769"/>
    </row>
    <row r="53" spans="3:5" s="727" customFormat="1">
      <c r="C53" s="767"/>
      <c r="D53" s="768"/>
      <c r="E53" s="769"/>
    </row>
    <row r="54" spans="3:5" s="727" customFormat="1">
      <c r="C54" s="767"/>
      <c r="D54" s="768"/>
      <c r="E54" s="769"/>
    </row>
    <row r="55" spans="3:5" s="727" customFormat="1">
      <c r="C55" s="767"/>
      <c r="D55" s="768"/>
      <c r="E55" s="769"/>
    </row>
    <row r="56" spans="3:5" s="727" customFormat="1">
      <c r="C56" s="767"/>
      <c r="D56" s="768"/>
      <c r="E56" s="769"/>
    </row>
    <row r="57" spans="3:5" s="727" customFormat="1">
      <c r="C57" s="767"/>
      <c r="D57" s="768"/>
      <c r="E57" s="769"/>
    </row>
    <row r="58" spans="3:5" s="727" customFormat="1">
      <c r="C58" s="767"/>
      <c r="D58" s="768"/>
      <c r="E58" s="769"/>
    </row>
    <row r="59" spans="3:5" s="727" customFormat="1">
      <c r="C59" s="767"/>
      <c r="D59" s="768"/>
      <c r="E59" s="769"/>
    </row>
    <row r="60" spans="3:5" s="727" customFormat="1">
      <c r="C60" s="767"/>
      <c r="D60" s="768"/>
      <c r="E60" s="769"/>
    </row>
    <row r="61" spans="3:5" s="727" customFormat="1">
      <c r="C61" s="767"/>
      <c r="D61" s="768"/>
      <c r="E61" s="769"/>
    </row>
    <row r="62" spans="3:5" s="727" customFormat="1">
      <c r="C62" s="767"/>
      <c r="D62" s="768"/>
      <c r="E62" s="769"/>
    </row>
    <row r="63" spans="3:5" s="727" customFormat="1">
      <c r="C63" s="767"/>
      <c r="D63" s="768"/>
      <c r="E63" s="769"/>
    </row>
    <row r="64" spans="3:5" s="727" customFormat="1">
      <c r="C64" s="767"/>
      <c r="D64" s="768"/>
      <c r="E64" s="769"/>
    </row>
    <row r="65" spans="3:5" s="727" customFormat="1">
      <c r="C65" s="767"/>
      <c r="D65" s="768"/>
      <c r="E65" s="769"/>
    </row>
    <row r="66" spans="3:5" s="727" customFormat="1">
      <c r="C66" s="767"/>
      <c r="D66" s="768"/>
      <c r="E66" s="769"/>
    </row>
    <row r="67" spans="3:5" s="727" customFormat="1">
      <c r="C67" s="767"/>
      <c r="D67" s="768"/>
      <c r="E67" s="769"/>
    </row>
    <row r="68" spans="3:5" s="727" customFormat="1">
      <c r="C68" s="767"/>
      <c r="D68" s="768"/>
      <c r="E68" s="769"/>
    </row>
    <row r="69" spans="3:5" s="727" customFormat="1">
      <c r="C69" s="767"/>
      <c r="D69" s="768"/>
      <c r="E69" s="769"/>
    </row>
    <row r="70" spans="3:5" s="727" customFormat="1">
      <c r="C70" s="767"/>
      <c r="D70" s="768"/>
      <c r="E70" s="769"/>
    </row>
    <row r="71" spans="3:5" s="727" customFormat="1">
      <c r="C71" s="767"/>
      <c r="D71" s="768"/>
      <c r="E71" s="769"/>
    </row>
    <row r="72" spans="3:5" s="727" customFormat="1">
      <c r="C72" s="767"/>
      <c r="D72" s="768"/>
      <c r="E72" s="769"/>
    </row>
    <row r="73" spans="3:5" s="727" customFormat="1">
      <c r="C73" s="767"/>
      <c r="D73" s="768"/>
      <c r="E73" s="769"/>
    </row>
    <row r="74" spans="3:5" s="727" customFormat="1">
      <c r="C74" s="767"/>
      <c r="D74" s="768"/>
      <c r="E74" s="769"/>
    </row>
    <row r="75" spans="3:5" s="727" customFormat="1">
      <c r="C75" s="767"/>
      <c r="D75" s="768"/>
      <c r="E75" s="769"/>
    </row>
    <row r="76" spans="3:5" s="727" customFormat="1">
      <c r="C76" s="767"/>
      <c r="D76" s="768"/>
      <c r="E76" s="769"/>
    </row>
    <row r="77" spans="3:5" s="727" customFormat="1">
      <c r="C77" s="767"/>
      <c r="D77" s="768"/>
      <c r="E77" s="769"/>
    </row>
    <row r="78" spans="3:5" s="727" customFormat="1">
      <c r="C78" s="767"/>
      <c r="D78" s="768"/>
      <c r="E78" s="769"/>
    </row>
    <row r="79" spans="3:5" s="727" customFormat="1">
      <c r="C79" s="767"/>
      <c r="D79" s="768"/>
      <c r="E79" s="769"/>
    </row>
    <row r="80" spans="3:5" s="727" customFormat="1">
      <c r="C80" s="767"/>
      <c r="D80" s="768"/>
      <c r="E80" s="769"/>
    </row>
    <row r="81" spans="3:5" s="727" customFormat="1">
      <c r="C81" s="767"/>
      <c r="D81" s="768"/>
      <c r="E81" s="769"/>
    </row>
    <row r="82" spans="3:5" s="727" customFormat="1">
      <c r="C82" s="767"/>
      <c r="D82" s="768"/>
      <c r="E82" s="769"/>
    </row>
    <row r="83" spans="3:5" s="727" customFormat="1">
      <c r="C83" s="767"/>
      <c r="D83" s="768"/>
      <c r="E83" s="769"/>
    </row>
    <row r="84" spans="3:5" s="727" customFormat="1">
      <c r="C84" s="767"/>
      <c r="D84" s="768"/>
      <c r="E84" s="769"/>
    </row>
    <row r="85" spans="3:5" s="727" customFormat="1">
      <c r="C85" s="767"/>
      <c r="D85" s="768"/>
      <c r="E85" s="769"/>
    </row>
    <row r="86" spans="3:5" s="727" customFormat="1">
      <c r="C86" s="767"/>
      <c r="D86" s="768"/>
      <c r="E86" s="769"/>
    </row>
    <row r="87" spans="3:5" s="727" customFormat="1">
      <c r="C87" s="767"/>
      <c r="D87" s="768"/>
      <c r="E87" s="769"/>
    </row>
    <row r="88" spans="3:5" s="727" customFormat="1">
      <c r="C88" s="767"/>
      <c r="D88" s="768"/>
      <c r="E88" s="769"/>
    </row>
    <row r="89" spans="3:5" s="727" customFormat="1">
      <c r="C89" s="767"/>
      <c r="D89" s="768"/>
      <c r="E89" s="769"/>
    </row>
    <row r="90" spans="3:5" s="727" customFormat="1">
      <c r="C90" s="767"/>
      <c r="D90" s="768"/>
      <c r="E90" s="769"/>
    </row>
    <row r="91" spans="3:5" s="727" customFormat="1">
      <c r="C91" s="767"/>
      <c r="D91" s="768"/>
      <c r="E91" s="769"/>
    </row>
    <row r="92" spans="3:5" s="727" customFormat="1">
      <c r="C92" s="767"/>
      <c r="D92" s="768"/>
      <c r="E92" s="769"/>
    </row>
    <row r="93" spans="3:5" s="727" customFormat="1">
      <c r="C93" s="767"/>
      <c r="D93" s="768"/>
      <c r="E93" s="769"/>
    </row>
    <row r="94" spans="3:5" s="727" customFormat="1">
      <c r="C94" s="767"/>
      <c r="D94" s="768"/>
      <c r="E94" s="769"/>
    </row>
    <row r="95" spans="3:5" s="727" customFormat="1">
      <c r="C95" s="767"/>
      <c r="D95" s="768"/>
      <c r="E95" s="769"/>
    </row>
    <row r="96" spans="3:5" s="727" customFormat="1">
      <c r="C96" s="767"/>
      <c r="D96" s="768"/>
      <c r="E96" s="769"/>
    </row>
    <row r="97" spans="3:5" s="727" customFormat="1">
      <c r="C97" s="767"/>
      <c r="D97" s="768"/>
      <c r="E97" s="769"/>
    </row>
    <row r="98" spans="3:5" s="727" customFormat="1">
      <c r="C98" s="767"/>
      <c r="D98" s="768"/>
      <c r="E98" s="769"/>
    </row>
    <row r="99" spans="3:5" s="727" customFormat="1">
      <c r="C99" s="767"/>
      <c r="D99" s="768"/>
      <c r="E99" s="769"/>
    </row>
    <row r="100" spans="3:5" s="727" customFormat="1">
      <c r="C100" s="767"/>
      <c r="D100" s="768"/>
      <c r="E100" s="769"/>
    </row>
    <row r="101" spans="3:5" s="727" customFormat="1">
      <c r="C101" s="767"/>
      <c r="D101" s="768"/>
      <c r="E101" s="769"/>
    </row>
    <row r="102" spans="3:5" s="727" customFormat="1">
      <c r="C102" s="767"/>
      <c r="D102" s="768"/>
      <c r="E102" s="769"/>
    </row>
    <row r="103" spans="3:5" s="727" customFormat="1">
      <c r="C103" s="767"/>
      <c r="D103" s="768"/>
      <c r="E103" s="769"/>
    </row>
    <row r="104" spans="3:5" s="727" customFormat="1">
      <c r="C104" s="767"/>
      <c r="D104" s="768"/>
      <c r="E104" s="769"/>
    </row>
    <row r="105" spans="3:5" s="727" customFormat="1">
      <c r="C105" s="767"/>
      <c r="D105" s="768"/>
      <c r="E105" s="769"/>
    </row>
    <row r="106" spans="3:5" s="727" customFormat="1">
      <c r="C106" s="767"/>
      <c r="D106" s="768"/>
      <c r="E106" s="769"/>
    </row>
    <row r="107" spans="3:5" s="727" customFormat="1">
      <c r="C107" s="767"/>
      <c r="D107" s="768"/>
      <c r="E107" s="769"/>
    </row>
    <row r="108" spans="3:5" s="727" customFormat="1">
      <c r="C108" s="767"/>
      <c r="D108" s="768"/>
      <c r="E108" s="769"/>
    </row>
    <row r="109" spans="3:5" s="727" customFormat="1">
      <c r="C109" s="767"/>
      <c r="D109" s="768"/>
      <c r="E109" s="769"/>
    </row>
    <row r="110" spans="3:5" s="727" customFormat="1">
      <c r="C110" s="767"/>
      <c r="D110" s="768"/>
      <c r="E110" s="769"/>
    </row>
    <row r="111" spans="3:5" s="727" customFormat="1">
      <c r="C111" s="767"/>
      <c r="D111" s="768"/>
      <c r="E111" s="769"/>
    </row>
    <row r="112" spans="3:5" s="727" customFormat="1">
      <c r="C112" s="767"/>
      <c r="D112" s="768"/>
      <c r="E112" s="769"/>
    </row>
    <row r="113" spans="3:5" s="727" customFormat="1">
      <c r="C113" s="767"/>
      <c r="D113" s="768"/>
      <c r="E113" s="769"/>
    </row>
    <row r="114" spans="3:5" s="727" customFormat="1">
      <c r="C114" s="767"/>
      <c r="D114" s="768"/>
      <c r="E114" s="769"/>
    </row>
    <row r="115" spans="3:5" s="727" customFormat="1">
      <c r="C115" s="767"/>
      <c r="D115" s="768"/>
      <c r="E115" s="769"/>
    </row>
    <row r="116" spans="3:5" s="727" customFormat="1">
      <c r="C116" s="767"/>
      <c r="D116" s="768"/>
      <c r="E116" s="769"/>
    </row>
    <row r="117" spans="3:5" s="727" customFormat="1">
      <c r="C117" s="767"/>
      <c r="D117" s="768"/>
      <c r="E117" s="769"/>
    </row>
    <row r="118" spans="3:5" s="727" customFormat="1">
      <c r="C118" s="767"/>
      <c r="D118" s="768"/>
      <c r="E118" s="769"/>
    </row>
    <row r="119" spans="3:5" s="727" customFormat="1">
      <c r="C119" s="767"/>
      <c r="D119" s="768"/>
      <c r="E119" s="769"/>
    </row>
    <row r="120" spans="3:5" s="727" customFormat="1">
      <c r="C120" s="767"/>
      <c r="D120" s="768"/>
      <c r="E120" s="769"/>
    </row>
    <row r="121" spans="3:5" s="727" customFormat="1">
      <c r="C121" s="767"/>
      <c r="D121" s="768"/>
      <c r="E121" s="769"/>
    </row>
    <row r="122" spans="3:5" s="727" customFormat="1">
      <c r="C122" s="767"/>
      <c r="D122" s="768"/>
      <c r="E122" s="769"/>
    </row>
    <row r="123" spans="3:5" s="727" customFormat="1">
      <c r="C123" s="767"/>
      <c r="D123" s="768"/>
      <c r="E123" s="769"/>
    </row>
    <row r="124" spans="3:5" s="727" customFormat="1">
      <c r="C124" s="767"/>
      <c r="D124" s="768"/>
      <c r="E124" s="769"/>
    </row>
    <row r="125" spans="3:5" s="727" customFormat="1">
      <c r="C125" s="767"/>
      <c r="D125" s="768"/>
      <c r="E125" s="769"/>
    </row>
    <row r="126" spans="3:5" s="727" customFormat="1">
      <c r="C126" s="767"/>
      <c r="D126" s="768"/>
      <c r="E126" s="769"/>
    </row>
    <row r="127" spans="3:5" s="727" customFormat="1">
      <c r="C127" s="767"/>
      <c r="D127" s="768"/>
      <c r="E127" s="769"/>
    </row>
    <row r="128" spans="3:5" s="727" customFormat="1">
      <c r="C128" s="767"/>
      <c r="D128" s="768"/>
      <c r="E128" s="769"/>
    </row>
    <row r="129" spans="3:5" s="727" customFormat="1">
      <c r="C129" s="767"/>
      <c r="D129" s="768"/>
      <c r="E129" s="769"/>
    </row>
    <row r="130" spans="3:5" s="727" customFormat="1">
      <c r="C130" s="767"/>
      <c r="D130" s="768"/>
      <c r="E130" s="769"/>
    </row>
    <row r="131" spans="3:5" s="727" customFormat="1">
      <c r="C131" s="767"/>
      <c r="D131" s="768"/>
      <c r="E131" s="769"/>
    </row>
    <row r="132" spans="3:5" s="727" customFormat="1">
      <c r="C132" s="767"/>
      <c r="D132" s="768"/>
      <c r="E132" s="769"/>
    </row>
    <row r="133" spans="3:5" s="727" customFormat="1">
      <c r="C133" s="767"/>
      <c r="D133" s="768"/>
      <c r="E133" s="769"/>
    </row>
    <row r="134" spans="3:5" s="727" customFormat="1">
      <c r="C134" s="767"/>
      <c r="D134" s="768"/>
      <c r="E134" s="769"/>
    </row>
    <row r="135" spans="3:5" s="727" customFormat="1">
      <c r="C135" s="767"/>
      <c r="D135" s="768"/>
      <c r="E135" s="769"/>
    </row>
    <row r="136" spans="3:5" s="727" customFormat="1">
      <c r="C136" s="767"/>
      <c r="D136" s="768"/>
      <c r="E136" s="769"/>
    </row>
    <row r="137" spans="3:5" s="727" customFormat="1">
      <c r="C137" s="767"/>
      <c r="D137" s="768"/>
      <c r="E137" s="769"/>
    </row>
    <row r="138" spans="3:5" s="727" customFormat="1">
      <c r="C138" s="767"/>
      <c r="D138" s="768"/>
      <c r="E138" s="769"/>
    </row>
    <row r="139" spans="3:5" s="727" customFormat="1">
      <c r="C139" s="767"/>
      <c r="D139" s="768"/>
      <c r="E139" s="769"/>
    </row>
    <row r="140" spans="3:5" s="727" customFormat="1">
      <c r="C140" s="767"/>
      <c r="D140" s="768"/>
      <c r="E140" s="769"/>
    </row>
    <row r="141" spans="3:5" s="727" customFormat="1">
      <c r="C141" s="767"/>
      <c r="D141" s="768"/>
      <c r="E141" s="769"/>
    </row>
    <row r="142" spans="3:5" s="727" customFormat="1">
      <c r="C142" s="767"/>
      <c r="D142" s="768"/>
      <c r="E142" s="769"/>
    </row>
    <row r="143" spans="3:5" s="727" customFormat="1">
      <c r="C143" s="767"/>
      <c r="D143" s="768"/>
      <c r="E143" s="769"/>
    </row>
    <row r="144" spans="3:5" s="727" customFormat="1">
      <c r="C144" s="767"/>
      <c r="D144" s="768"/>
      <c r="E144" s="769"/>
    </row>
    <row r="145" spans="3:5" s="727" customFormat="1">
      <c r="C145" s="767"/>
      <c r="D145" s="768"/>
      <c r="E145" s="769"/>
    </row>
    <row r="146" spans="3:5" s="727" customFormat="1">
      <c r="C146" s="767"/>
      <c r="D146" s="768"/>
      <c r="E146" s="769"/>
    </row>
    <row r="147" spans="3:5" s="727" customFormat="1">
      <c r="C147" s="767"/>
      <c r="D147" s="768"/>
      <c r="E147" s="769"/>
    </row>
    <row r="148" spans="3:5" s="727" customFormat="1">
      <c r="C148" s="767"/>
      <c r="D148" s="768"/>
      <c r="E148" s="769"/>
    </row>
    <row r="149" spans="3:5" s="727" customFormat="1">
      <c r="C149" s="767"/>
      <c r="D149" s="768"/>
      <c r="E149" s="769"/>
    </row>
    <row r="150" spans="3:5" s="727" customFormat="1">
      <c r="C150" s="767"/>
      <c r="D150" s="768"/>
      <c r="E150" s="769"/>
    </row>
    <row r="151" spans="3:5" s="727" customFormat="1">
      <c r="C151" s="767"/>
      <c r="D151" s="768"/>
      <c r="E151" s="769"/>
    </row>
    <row r="152" spans="3:5" s="727" customFormat="1">
      <c r="C152" s="767"/>
      <c r="D152" s="768"/>
      <c r="E152" s="769"/>
    </row>
    <row r="153" spans="3:5" s="727" customFormat="1">
      <c r="C153" s="767"/>
      <c r="D153" s="768"/>
      <c r="E153" s="769"/>
    </row>
    <row r="154" spans="3:5" s="727" customFormat="1">
      <c r="C154" s="767"/>
      <c r="D154" s="768"/>
      <c r="E154" s="769"/>
    </row>
    <row r="155" spans="3:5" s="727" customFormat="1">
      <c r="C155" s="767"/>
      <c r="D155" s="768"/>
      <c r="E155" s="769"/>
    </row>
    <row r="156" spans="3:5" s="727" customFormat="1">
      <c r="C156" s="767"/>
      <c r="D156" s="768"/>
      <c r="E156" s="769"/>
    </row>
    <row r="157" spans="3:5" s="727" customFormat="1">
      <c r="C157" s="767"/>
      <c r="D157" s="768"/>
      <c r="E157" s="769"/>
    </row>
    <row r="158" spans="3:5" s="727" customFormat="1">
      <c r="C158" s="767"/>
      <c r="D158" s="768"/>
      <c r="E158" s="769"/>
    </row>
    <row r="159" spans="3:5" s="727" customFormat="1">
      <c r="C159" s="767"/>
      <c r="D159" s="768"/>
      <c r="E159" s="769"/>
    </row>
    <row r="160" spans="3:5" s="727" customFormat="1">
      <c r="C160" s="767"/>
      <c r="D160" s="768"/>
      <c r="E160" s="769"/>
    </row>
    <row r="161" spans="3:5" s="727" customFormat="1">
      <c r="C161" s="767"/>
      <c r="D161" s="768"/>
      <c r="E161" s="769"/>
    </row>
    <row r="162" spans="3:5" s="727" customFormat="1">
      <c r="C162" s="767"/>
      <c r="D162" s="768"/>
      <c r="E162" s="769"/>
    </row>
    <row r="163" spans="3:5" s="727" customFormat="1">
      <c r="C163" s="767"/>
      <c r="D163" s="768"/>
      <c r="E163" s="769"/>
    </row>
    <row r="164" spans="3:5" s="727" customFormat="1">
      <c r="C164" s="767"/>
      <c r="D164" s="768"/>
      <c r="E164" s="769"/>
    </row>
    <row r="165" spans="3:5" s="727" customFormat="1">
      <c r="C165" s="767"/>
      <c r="D165" s="768"/>
      <c r="E165" s="769"/>
    </row>
    <row r="166" spans="3:5" s="727" customFormat="1">
      <c r="C166" s="767"/>
      <c r="D166" s="768"/>
      <c r="E166" s="769"/>
    </row>
    <row r="167" spans="3:5" s="727" customFormat="1">
      <c r="C167" s="767"/>
      <c r="D167" s="768"/>
      <c r="E167" s="769"/>
    </row>
    <row r="168" spans="3:5" s="727" customFormat="1">
      <c r="C168" s="767"/>
      <c r="D168" s="768"/>
      <c r="E168" s="769"/>
    </row>
    <row r="169" spans="3:5" s="727" customFormat="1">
      <c r="C169" s="767"/>
      <c r="D169" s="768"/>
      <c r="E169" s="769"/>
    </row>
    <row r="170" spans="3:5" s="727" customFormat="1">
      <c r="C170" s="767"/>
      <c r="D170" s="768"/>
      <c r="E170" s="769"/>
    </row>
    <row r="171" spans="3:5" s="727" customFormat="1">
      <c r="C171" s="767"/>
      <c r="D171" s="768"/>
      <c r="E171" s="769"/>
    </row>
    <row r="172" spans="3:5" s="727" customFormat="1">
      <c r="C172" s="767"/>
      <c r="D172" s="768"/>
      <c r="E172" s="769"/>
    </row>
    <row r="173" spans="3:5" s="727" customFormat="1">
      <c r="C173" s="767"/>
      <c r="D173" s="768"/>
      <c r="E173" s="769"/>
    </row>
    <row r="174" spans="3:5" s="727" customFormat="1">
      <c r="C174" s="767"/>
      <c r="D174" s="768"/>
      <c r="E174" s="769"/>
    </row>
    <row r="175" spans="3:5" s="727" customFormat="1">
      <c r="C175" s="767"/>
      <c r="D175" s="768"/>
      <c r="E175" s="769"/>
    </row>
    <row r="176" spans="3:5" s="727" customFormat="1">
      <c r="C176" s="767"/>
      <c r="D176" s="768"/>
      <c r="E176" s="769"/>
    </row>
    <row r="177" spans="3:5" s="727" customFormat="1">
      <c r="C177" s="767"/>
      <c r="D177" s="768"/>
      <c r="E177" s="769"/>
    </row>
    <row r="178" spans="3:5" s="727" customFormat="1">
      <c r="C178" s="767"/>
      <c r="D178" s="768"/>
      <c r="E178" s="769"/>
    </row>
    <row r="179" spans="3:5" s="727" customFormat="1">
      <c r="C179" s="767"/>
      <c r="D179" s="768"/>
      <c r="E179" s="769"/>
    </row>
    <row r="180" spans="3:5" s="727" customFormat="1">
      <c r="C180" s="767"/>
      <c r="D180" s="768"/>
      <c r="E180" s="769"/>
    </row>
    <row r="181" spans="3:5" s="727" customFormat="1">
      <c r="C181" s="767"/>
      <c r="D181" s="768"/>
      <c r="E181" s="769"/>
    </row>
    <row r="182" spans="3:5" s="727" customFormat="1">
      <c r="C182" s="767"/>
      <c r="D182" s="768"/>
      <c r="E182" s="769"/>
    </row>
    <row r="183" spans="3:5" s="727" customFormat="1">
      <c r="C183" s="767"/>
      <c r="D183" s="768"/>
      <c r="E183" s="769"/>
    </row>
    <row r="184" spans="3:5" s="727" customFormat="1">
      <c r="C184" s="767"/>
      <c r="D184" s="768"/>
      <c r="E184" s="769"/>
    </row>
    <row r="185" spans="3:5" s="727" customFormat="1">
      <c r="C185" s="767"/>
      <c r="D185" s="768"/>
      <c r="E185" s="769"/>
    </row>
    <row r="186" spans="3:5" s="727" customFormat="1">
      <c r="C186" s="767"/>
      <c r="D186" s="768"/>
      <c r="E186" s="769"/>
    </row>
    <row r="187" spans="3:5" s="727" customFormat="1">
      <c r="C187" s="767"/>
      <c r="D187" s="768"/>
      <c r="E187" s="769"/>
    </row>
    <row r="188" spans="3:5" s="727" customFormat="1">
      <c r="C188" s="767"/>
      <c r="D188" s="768"/>
      <c r="E188" s="769"/>
    </row>
    <row r="189" spans="3:5" s="727" customFormat="1">
      <c r="C189" s="767"/>
      <c r="D189" s="768"/>
      <c r="E189" s="769"/>
    </row>
    <row r="190" spans="3:5" s="727" customFormat="1">
      <c r="C190" s="767"/>
      <c r="D190" s="768"/>
      <c r="E190" s="769"/>
    </row>
    <row r="191" spans="3:5" s="727" customFormat="1">
      <c r="C191" s="767"/>
      <c r="D191" s="768"/>
      <c r="E191" s="769"/>
    </row>
    <row r="192" spans="3:5" s="727" customFormat="1">
      <c r="C192" s="767"/>
      <c r="D192" s="768"/>
      <c r="E192" s="769"/>
    </row>
    <row r="193" spans="3:5" s="727" customFormat="1">
      <c r="C193" s="767"/>
      <c r="D193" s="768"/>
      <c r="E193" s="769"/>
    </row>
    <row r="194" spans="3:5" s="727" customFormat="1">
      <c r="C194" s="767"/>
      <c r="D194" s="768"/>
      <c r="E194" s="769"/>
    </row>
    <row r="195" spans="3:5" s="727" customFormat="1">
      <c r="C195" s="767"/>
      <c r="D195" s="768"/>
      <c r="E195" s="769"/>
    </row>
    <row r="196" spans="3:5" s="727" customFormat="1">
      <c r="C196" s="767"/>
      <c r="D196" s="768"/>
      <c r="E196" s="769"/>
    </row>
    <row r="197" spans="3:5" s="727" customFormat="1">
      <c r="C197" s="767"/>
      <c r="D197" s="768"/>
      <c r="E197" s="769"/>
    </row>
    <row r="198" spans="3:5" s="727" customFormat="1">
      <c r="C198" s="767"/>
      <c r="D198" s="768"/>
      <c r="E198" s="769"/>
    </row>
    <row r="199" spans="3:5" s="727" customFormat="1">
      <c r="C199" s="767"/>
      <c r="D199" s="768"/>
      <c r="E199" s="769"/>
    </row>
    <row r="200" spans="3:5" s="727" customFormat="1">
      <c r="C200" s="767"/>
      <c r="D200" s="768"/>
      <c r="E200" s="769"/>
    </row>
    <row r="201" spans="3:5" s="727" customFormat="1">
      <c r="C201" s="767"/>
      <c r="D201" s="768"/>
      <c r="E201" s="769"/>
    </row>
    <row r="202" spans="3:5" s="727" customFormat="1">
      <c r="C202" s="767"/>
      <c r="D202" s="768"/>
      <c r="E202" s="769"/>
    </row>
    <row r="203" spans="3:5" s="727" customFormat="1">
      <c r="C203" s="767"/>
      <c r="D203" s="768"/>
      <c r="E203" s="769"/>
    </row>
    <row r="204" spans="3:5" s="727" customFormat="1">
      <c r="C204" s="767"/>
      <c r="D204" s="768"/>
      <c r="E204" s="769"/>
    </row>
    <row r="205" spans="3:5" s="727" customFormat="1">
      <c r="C205" s="767"/>
      <c r="D205" s="768"/>
      <c r="E205" s="769"/>
    </row>
    <row r="206" spans="3:5" s="727" customFormat="1">
      <c r="C206" s="767"/>
      <c r="D206" s="768"/>
      <c r="E206" s="769"/>
    </row>
    <row r="207" spans="3:5" s="727" customFormat="1">
      <c r="C207" s="767"/>
      <c r="D207" s="768"/>
      <c r="E207" s="769"/>
    </row>
    <row r="208" spans="3:5" s="727" customFormat="1">
      <c r="C208" s="767"/>
      <c r="D208" s="768"/>
      <c r="E208" s="769"/>
    </row>
    <row r="209" spans="3:5" s="727" customFormat="1">
      <c r="C209" s="767"/>
      <c r="D209" s="768"/>
      <c r="E209" s="769"/>
    </row>
    <row r="210" spans="3:5" s="727" customFormat="1">
      <c r="C210" s="767"/>
      <c r="D210" s="768"/>
      <c r="E210" s="769"/>
    </row>
    <row r="211" spans="3:5" s="727" customFormat="1">
      <c r="C211" s="767"/>
      <c r="D211" s="768"/>
      <c r="E211" s="769"/>
    </row>
    <row r="212" spans="3:5" s="727" customFormat="1">
      <c r="C212" s="767"/>
      <c r="D212" s="768"/>
      <c r="E212" s="769"/>
    </row>
    <row r="213" spans="3:5" s="727" customFormat="1">
      <c r="C213" s="767"/>
      <c r="D213" s="768"/>
      <c r="E213" s="769"/>
    </row>
    <row r="214" spans="3:5" s="727" customFormat="1">
      <c r="C214" s="767"/>
      <c r="D214" s="768"/>
      <c r="E214" s="769"/>
    </row>
    <row r="215" spans="3:5" s="727" customFormat="1">
      <c r="C215" s="767"/>
      <c r="D215" s="768"/>
      <c r="E215" s="769"/>
    </row>
    <row r="216" spans="3:5" s="727" customFormat="1">
      <c r="C216" s="767"/>
      <c r="D216" s="768"/>
      <c r="E216" s="769"/>
    </row>
    <row r="217" spans="3:5" s="727" customFormat="1">
      <c r="C217" s="767"/>
      <c r="D217" s="768"/>
      <c r="E217" s="769"/>
    </row>
    <row r="218" spans="3:5" s="727" customFormat="1">
      <c r="C218" s="767"/>
      <c r="D218" s="768"/>
      <c r="E218" s="769"/>
    </row>
    <row r="219" spans="3:5" s="727" customFormat="1">
      <c r="C219" s="767"/>
      <c r="D219" s="768"/>
      <c r="E219" s="769"/>
    </row>
    <row r="220" spans="3:5" s="727" customFormat="1">
      <c r="C220" s="767"/>
      <c r="D220" s="768"/>
      <c r="E220" s="769"/>
    </row>
    <row r="221" spans="3:5" s="727" customFormat="1">
      <c r="C221" s="767"/>
      <c r="D221" s="768"/>
      <c r="E221" s="769"/>
    </row>
    <row r="222" spans="3:5" s="727" customFormat="1">
      <c r="C222" s="767"/>
      <c r="D222" s="768"/>
      <c r="E222" s="769"/>
    </row>
    <row r="223" spans="3:5" s="727" customFormat="1">
      <c r="C223" s="767"/>
      <c r="D223" s="768"/>
      <c r="E223" s="769"/>
    </row>
    <row r="224" spans="3:5" s="727" customFormat="1">
      <c r="C224" s="767"/>
      <c r="D224" s="768"/>
      <c r="E224" s="769"/>
    </row>
    <row r="225" spans="3:5" s="727" customFormat="1">
      <c r="C225" s="767"/>
      <c r="D225" s="768"/>
      <c r="E225" s="769"/>
    </row>
    <row r="226" spans="3:5" s="727" customFormat="1">
      <c r="C226" s="767"/>
      <c r="D226" s="768"/>
      <c r="E226" s="769"/>
    </row>
    <row r="227" spans="3:5" s="727" customFormat="1">
      <c r="C227" s="767"/>
      <c r="D227" s="768"/>
      <c r="E227" s="769"/>
    </row>
    <row r="228" spans="3:5" s="727" customFormat="1">
      <c r="C228" s="767"/>
      <c r="D228" s="768"/>
      <c r="E228" s="769"/>
    </row>
    <row r="229" spans="3:5" s="727" customFormat="1">
      <c r="C229" s="767"/>
      <c r="D229" s="768"/>
      <c r="E229" s="769"/>
    </row>
    <row r="230" spans="3:5" s="727" customFormat="1">
      <c r="C230" s="767"/>
      <c r="D230" s="768"/>
      <c r="E230" s="769"/>
    </row>
    <row r="231" spans="3:5" s="727" customFormat="1">
      <c r="C231" s="767"/>
      <c r="D231" s="768"/>
      <c r="E231" s="769"/>
    </row>
    <row r="232" spans="3:5" s="727" customFormat="1">
      <c r="C232" s="767"/>
      <c r="D232" s="768"/>
      <c r="E232" s="769"/>
    </row>
    <row r="233" spans="3:5" s="727" customFormat="1">
      <c r="C233" s="767"/>
      <c r="D233" s="768"/>
      <c r="E233" s="769"/>
    </row>
    <row r="234" spans="3:5" s="727" customFormat="1">
      <c r="C234" s="767"/>
      <c r="D234" s="768"/>
      <c r="E234" s="769"/>
    </row>
    <row r="235" spans="3:5" s="727" customFormat="1">
      <c r="C235" s="767"/>
      <c r="D235" s="768"/>
      <c r="E235" s="769"/>
    </row>
    <row r="236" spans="3:5" s="727" customFormat="1">
      <c r="C236" s="767"/>
      <c r="D236" s="768"/>
      <c r="E236" s="769"/>
    </row>
    <row r="237" spans="3:5" s="727" customFormat="1">
      <c r="C237" s="767"/>
      <c r="D237" s="768"/>
      <c r="E237" s="769"/>
    </row>
    <row r="238" spans="3:5" s="727" customFormat="1">
      <c r="C238" s="767"/>
      <c r="D238" s="768"/>
      <c r="E238" s="769"/>
    </row>
    <row r="239" spans="3:5" s="727" customFormat="1">
      <c r="C239" s="767"/>
      <c r="D239" s="768"/>
      <c r="E239" s="769"/>
    </row>
    <row r="240" spans="3:5" s="727" customFormat="1">
      <c r="C240" s="767"/>
      <c r="D240" s="768"/>
      <c r="E240" s="769"/>
    </row>
    <row r="241" spans="3:5" s="727" customFormat="1">
      <c r="C241" s="767"/>
      <c r="D241" s="768"/>
      <c r="E241" s="769"/>
    </row>
    <row r="242" spans="3:5" s="727" customFormat="1">
      <c r="C242" s="767"/>
      <c r="D242" s="768"/>
      <c r="E242" s="769"/>
    </row>
    <row r="243" spans="3:5" s="727" customFormat="1">
      <c r="C243" s="767"/>
      <c r="D243" s="768"/>
      <c r="E243" s="769"/>
    </row>
    <row r="244" spans="3:5" s="727" customFormat="1">
      <c r="C244" s="767"/>
      <c r="D244" s="768"/>
      <c r="E244" s="769"/>
    </row>
    <row r="245" spans="3:5" s="727" customFormat="1">
      <c r="C245" s="767"/>
      <c r="D245" s="768"/>
      <c r="E245" s="769"/>
    </row>
    <row r="246" spans="3:5" s="727" customFormat="1">
      <c r="C246" s="767"/>
      <c r="D246" s="768"/>
      <c r="E246" s="769"/>
    </row>
    <row r="247" spans="3:5" s="727" customFormat="1">
      <c r="C247" s="767"/>
      <c r="D247" s="768"/>
      <c r="E247" s="769"/>
    </row>
    <row r="248" spans="3:5" s="727" customFormat="1">
      <c r="C248" s="767"/>
      <c r="D248" s="768"/>
      <c r="E248" s="769"/>
    </row>
    <row r="249" spans="3:5" s="727" customFormat="1">
      <c r="C249" s="767"/>
      <c r="D249" s="768"/>
      <c r="E249" s="769"/>
    </row>
    <row r="250" spans="3:5" s="727" customFormat="1">
      <c r="C250" s="767"/>
      <c r="D250" s="768"/>
      <c r="E250" s="769"/>
    </row>
    <row r="251" spans="3:5" s="727" customFormat="1">
      <c r="C251" s="767"/>
      <c r="D251" s="768"/>
      <c r="E251" s="769"/>
    </row>
    <row r="252" spans="3:5" s="727" customFormat="1">
      <c r="C252" s="767"/>
      <c r="D252" s="768"/>
      <c r="E252" s="769"/>
    </row>
    <row r="253" spans="3:5" s="727" customFormat="1">
      <c r="C253" s="767"/>
      <c r="D253" s="768"/>
      <c r="E253" s="769"/>
    </row>
    <row r="254" spans="3:5" s="727" customFormat="1">
      <c r="C254" s="767"/>
      <c r="D254" s="768"/>
      <c r="E254" s="769"/>
    </row>
    <row r="255" spans="3:5" s="727" customFormat="1">
      <c r="C255" s="767"/>
      <c r="D255" s="768"/>
      <c r="E255" s="769"/>
    </row>
    <row r="256" spans="3:5" s="727" customFormat="1">
      <c r="C256" s="767"/>
      <c r="D256" s="768"/>
      <c r="E256" s="769"/>
    </row>
    <row r="257" spans="3:5" s="727" customFormat="1">
      <c r="C257" s="767"/>
      <c r="D257" s="768"/>
      <c r="E257" s="769"/>
    </row>
    <row r="258" spans="3:5" s="727" customFormat="1">
      <c r="C258" s="767"/>
      <c r="D258" s="768"/>
      <c r="E258" s="769"/>
    </row>
    <row r="259" spans="3:5" s="727" customFormat="1">
      <c r="C259" s="767"/>
      <c r="D259" s="768"/>
      <c r="E259" s="769"/>
    </row>
    <row r="260" spans="3:5" s="727" customFormat="1">
      <c r="C260" s="767"/>
      <c r="D260" s="768"/>
      <c r="E260" s="769"/>
    </row>
    <row r="261" spans="3:5" s="727" customFormat="1">
      <c r="C261" s="767"/>
      <c r="D261" s="768"/>
      <c r="E261" s="769"/>
    </row>
    <row r="262" spans="3:5" s="727" customFormat="1">
      <c r="C262" s="767"/>
      <c r="D262" s="768"/>
      <c r="E262" s="769"/>
    </row>
    <row r="263" spans="3:5" s="727" customFormat="1">
      <c r="C263" s="767"/>
      <c r="D263" s="768"/>
      <c r="E263" s="769"/>
    </row>
    <row r="264" spans="3:5" s="727" customFormat="1">
      <c r="C264" s="767"/>
      <c r="D264" s="768"/>
      <c r="E264" s="769"/>
    </row>
    <row r="265" spans="3:5" s="727" customFormat="1">
      <c r="C265" s="767"/>
      <c r="D265" s="768"/>
      <c r="E265" s="769"/>
    </row>
    <row r="266" spans="3:5" s="727" customFormat="1">
      <c r="C266" s="767"/>
      <c r="D266" s="768"/>
      <c r="E266" s="769"/>
    </row>
    <row r="267" spans="3:5" s="727" customFormat="1">
      <c r="C267" s="767"/>
      <c r="D267" s="768"/>
      <c r="E267" s="769"/>
    </row>
    <row r="268" spans="3:5" s="727" customFormat="1">
      <c r="C268" s="767"/>
      <c r="D268" s="768"/>
      <c r="E268" s="769"/>
    </row>
    <row r="269" spans="3:5" s="727" customFormat="1">
      <c r="C269" s="767"/>
      <c r="D269" s="768"/>
      <c r="E269" s="769"/>
    </row>
    <row r="270" spans="3:5" s="727" customFormat="1">
      <c r="C270" s="767"/>
      <c r="D270" s="768"/>
      <c r="E270" s="769"/>
    </row>
    <row r="271" spans="3:5" s="727" customFormat="1">
      <c r="C271" s="767"/>
      <c r="D271" s="768"/>
      <c r="E271" s="769"/>
    </row>
    <row r="272" spans="3:5" s="727" customFormat="1">
      <c r="C272" s="767"/>
      <c r="D272" s="768"/>
      <c r="E272" s="769"/>
    </row>
    <row r="273" spans="3:5" s="727" customFormat="1">
      <c r="C273" s="767"/>
      <c r="D273" s="768"/>
      <c r="E273" s="769"/>
    </row>
    <row r="274" spans="3:5" s="727" customFormat="1">
      <c r="C274" s="767"/>
      <c r="D274" s="768"/>
      <c r="E274" s="769"/>
    </row>
    <row r="275" spans="3:5" s="727" customFormat="1">
      <c r="C275" s="767"/>
      <c r="D275" s="768"/>
      <c r="E275" s="769"/>
    </row>
    <row r="276" spans="3:5" s="727" customFormat="1">
      <c r="C276" s="767"/>
      <c r="D276" s="768"/>
      <c r="E276" s="769"/>
    </row>
    <row r="277" spans="3:5" s="727" customFormat="1">
      <c r="C277" s="767"/>
      <c r="D277" s="768"/>
      <c r="E277" s="769"/>
    </row>
    <row r="278" spans="3:5" s="727" customFormat="1">
      <c r="C278" s="767"/>
      <c r="D278" s="768"/>
      <c r="E278" s="769"/>
    </row>
    <row r="279" spans="3:5" s="727" customFormat="1">
      <c r="C279" s="767"/>
      <c r="D279" s="768"/>
      <c r="E279" s="769"/>
    </row>
    <row r="280" spans="3:5" s="727" customFormat="1">
      <c r="C280" s="767"/>
      <c r="D280" s="768"/>
      <c r="E280" s="769"/>
    </row>
    <row r="281" spans="3:5" s="727" customFormat="1">
      <c r="C281" s="767"/>
      <c r="D281" s="768"/>
      <c r="E281" s="769"/>
    </row>
    <row r="282" spans="3:5" s="727" customFormat="1">
      <c r="C282" s="767"/>
      <c r="D282" s="768"/>
      <c r="E282" s="769"/>
    </row>
    <row r="283" spans="3:5" s="727" customFormat="1">
      <c r="C283" s="767"/>
      <c r="D283" s="768"/>
      <c r="E283" s="769"/>
    </row>
    <row r="284" spans="3:5" s="727" customFormat="1">
      <c r="C284" s="767"/>
      <c r="D284" s="768"/>
      <c r="E284" s="769"/>
    </row>
    <row r="285" spans="3:5" s="727" customFormat="1">
      <c r="C285" s="767"/>
      <c r="D285" s="768"/>
      <c r="E285" s="769"/>
    </row>
    <row r="286" spans="3:5" s="727" customFormat="1">
      <c r="C286" s="767"/>
      <c r="D286" s="768"/>
      <c r="E286" s="769"/>
    </row>
    <row r="287" spans="3:5" s="727" customFormat="1">
      <c r="C287" s="767"/>
      <c r="D287" s="768"/>
      <c r="E287" s="769"/>
    </row>
    <row r="288" spans="3:5" s="727" customFormat="1">
      <c r="C288" s="767"/>
      <c r="D288" s="768"/>
      <c r="E288" s="769"/>
    </row>
    <row r="289" spans="3:5" s="727" customFormat="1">
      <c r="C289" s="767"/>
      <c r="D289" s="768"/>
      <c r="E289" s="769"/>
    </row>
    <row r="290" spans="3:5" s="727" customFormat="1">
      <c r="C290" s="767"/>
      <c r="D290" s="768"/>
      <c r="E290" s="769"/>
    </row>
    <row r="291" spans="3:5" s="727" customFormat="1">
      <c r="C291" s="767"/>
      <c r="D291" s="768"/>
      <c r="E291" s="769"/>
    </row>
    <row r="292" spans="3:5" s="727" customFormat="1">
      <c r="C292" s="767"/>
      <c r="D292" s="768"/>
      <c r="E292" s="769"/>
    </row>
    <row r="293" spans="3:5" s="727" customFormat="1">
      <c r="C293" s="767"/>
      <c r="D293" s="768"/>
      <c r="E293" s="769"/>
    </row>
    <row r="294" spans="3:5" s="727" customFormat="1">
      <c r="C294" s="767"/>
      <c r="D294" s="768"/>
      <c r="E294" s="769"/>
    </row>
    <row r="295" spans="3:5" s="727" customFormat="1">
      <c r="C295" s="767"/>
      <c r="D295" s="768"/>
      <c r="E295" s="769"/>
    </row>
    <row r="296" spans="3:5" s="727" customFormat="1">
      <c r="C296" s="767"/>
      <c r="D296" s="768"/>
      <c r="E296" s="769"/>
    </row>
    <row r="297" spans="3:5" s="727" customFormat="1">
      <c r="C297" s="767"/>
      <c r="D297" s="768"/>
      <c r="E297" s="769"/>
    </row>
    <row r="298" spans="3:5" s="727" customFormat="1">
      <c r="C298" s="767"/>
      <c r="D298" s="768"/>
      <c r="E298" s="769"/>
    </row>
    <row r="299" spans="3:5" s="727" customFormat="1">
      <c r="C299" s="767"/>
      <c r="D299" s="768"/>
      <c r="E299" s="769"/>
    </row>
    <row r="300" spans="3:5" s="727" customFormat="1">
      <c r="C300" s="767"/>
      <c r="D300" s="768"/>
      <c r="E300" s="769"/>
    </row>
    <row r="301" spans="3:5" s="727" customFormat="1">
      <c r="C301" s="767"/>
      <c r="D301" s="768"/>
      <c r="E301" s="769"/>
    </row>
    <row r="302" spans="3:5" s="727" customFormat="1">
      <c r="C302" s="767"/>
      <c r="D302" s="768"/>
      <c r="E302" s="769"/>
    </row>
    <row r="303" spans="3:5" s="727" customFormat="1">
      <c r="C303" s="767"/>
      <c r="D303" s="768"/>
      <c r="E303" s="769"/>
    </row>
    <row r="304" spans="3:5" s="727" customFormat="1">
      <c r="C304" s="767"/>
      <c r="D304" s="768"/>
      <c r="E304" s="769"/>
    </row>
    <row r="305" spans="3:5" s="727" customFormat="1">
      <c r="C305" s="767"/>
      <c r="D305" s="768"/>
      <c r="E305" s="769"/>
    </row>
    <row r="306" spans="3:5" s="727" customFormat="1">
      <c r="C306" s="767"/>
      <c r="D306" s="768"/>
      <c r="E306" s="769"/>
    </row>
    <row r="307" spans="3:5" s="727" customFormat="1">
      <c r="C307" s="767"/>
      <c r="D307" s="768"/>
      <c r="E307" s="769"/>
    </row>
    <row r="308" spans="3:5" s="727" customFormat="1">
      <c r="C308" s="767"/>
      <c r="D308" s="768"/>
      <c r="E308" s="769"/>
    </row>
    <row r="309" spans="3:5" s="727" customFormat="1">
      <c r="C309" s="767"/>
      <c r="D309" s="768"/>
      <c r="E309" s="769"/>
    </row>
    <row r="310" spans="3:5" s="727" customFormat="1">
      <c r="C310" s="767"/>
      <c r="D310" s="768"/>
      <c r="E310" s="769"/>
    </row>
    <row r="311" spans="3:5" s="727" customFormat="1">
      <c r="C311" s="767"/>
      <c r="D311" s="768"/>
      <c r="E311" s="769"/>
    </row>
    <row r="312" spans="3:5" s="727" customFormat="1">
      <c r="C312" s="767"/>
      <c r="D312" s="768"/>
      <c r="E312" s="769"/>
    </row>
    <row r="313" spans="3:5" s="727" customFormat="1">
      <c r="C313" s="767"/>
      <c r="D313" s="768"/>
      <c r="E313" s="769"/>
    </row>
    <row r="314" spans="3:5" s="727" customFormat="1">
      <c r="C314" s="767"/>
      <c r="D314" s="768"/>
      <c r="E314" s="769"/>
    </row>
    <row r="315" spans="3:5" s="727" customFormat="1">
      <c r="C315" s="767"/>
      <c r="D315" s="768"/>
      <c r="E315" s="769"/>
    </row>
    <row r="316" spans="3:5" s="727" customFormat="1">
      <c r="C316" s="767"/>
      <c r="D316" s="768"/>
      <c r="E316" s="769"/>
    </row>
    <row r="317" spans="3:5" s="727" customFormat="1">
      <c r="C317" s="767"/>
      <c r="D317" s="768"/>
      <c r="E317" s="769"/>
    </row>
    <row r="318" spans="3:5" s="727" customFormat="1">
      <c r="C318" s="767"/>
      <c r="D318" s="768"/>
      <c r="E318" s="769"/>
    </row>
    <row r="319" spans="3:5" s="727" customFormat="1">
      <c r="C319" s="767"/>
      <c r="D319" s="768"/>
      <c r="E319" s="769"/>
    </row>
    <row r="320" spans="3:5" s="727" customFormat="1">
      <c r="C320" s="767"/>
      <c r="D320" s="768"/>
      <c r="E320" s="769"/>
    </row>
    <row r="321" spans="3:5" s="727" customFormat="1">
      <c r="C321" s="767"/>
      <c r="D321" s="768"/>
      <c r="E321" s="769"/>
    </row>
    <row r="322" spans="3:5" s="727" customFormat="1">
      <c r="C322" s="767"/>
      <c r="D322" s="768"/>
      <c r="E322" s="769"/>
    </row>
    <row r="323" spans="3:5" s="727" customFormat="1">
      <c r="C323" s="767"/>
      <c r="D323" s="768"/>
      <c r="E323" s="769"/>
    </row>
    <row r="324" spans="3:5" s="727" customFormat="1">
      <c r="C324" s="767"/>
      <c r="D324" s="768"/>
      <c r="E324" s="769"/>
    </row>
    <row r="325" spans="3:5" s="727" customFormat="1">
      <c r="C325" s="767"/>
      <c r="D325" s="768"/>
      <c r="E325" s="769"/>
    </row>
    <row r="326" spans="3:5" s="727" customFormat="1">
      <c r="C326" s="767"/>
      <c r="D326" s="768"/>
      <c r="E326" s="769"/>
    </row>
    <row r="327" spans="3:5" s="727" customFormat="1">
      <c r="C327" s="767"/>
      <c r="D327" s="768"/>
      <c r="E327" s="769"/>
    </row>
    <row r="328" spans="3:5" s="727" customFormat="1">
      <c r="C328" s="767"/>
      <c r="D328" s="768"/>
      <c r="E328" s="769"/>
    </row>
    <row r="329" spans="3:5" s="727" customFormat="1">
      <c r="C329" s="767"/>
      <c r="D329" s="768"/>
      <c r="E329" s="769"/>
    </row>
    <row r="330" spans="3:5" s="727" customFormat="1">
      <c r="C330" s="767"/>
      <c r="D330" s="768"/>
      <c r="E330" s="769"/>
    </row>
    <row r="331" spans="3:5" s="727" customFormat="1">
      <c r="C331" s="767"/>
      <c r="D331" s="768"/>
      <c r="E331" s="769"/>
    </row>
    <row r="332" spans="3:5" s="727" customFormat="1">
      <c r="C332" s="767"/>
      <c r="D332" s="768"/>
      <c r="E332" s="769"/>
    </row>
    <row r="333" spans="3:5" s="727" customFormat="1">
      <c r="C333" s="767"/>
      <c r="D333" s="768"/>
      <c r="E333" s="769"/>
    </row>
    <row r="334" spans="3:5" s="727" customFormat="1">
      <c r="C334" s="767"/>
      <c r="D334" s="768"/>
      <c r="E334" s="769"/>
    </row>
    <row r="335" spans="3:5" s="727" customFormat="1">
      <c r="C335" s="767"/>
      <c r="D335" s="768"/>
      <c r="E335" s="769"/>
    </row>
    <row r="336" spans="3:5" s="727" customFormat="1">
      <c r="C336" s="767"/>
      <c r="D336" s="768"/>
      <c r="E336" s="769"/>
    </row>
    <row r="337" spans="3:5" s="727" customFormat="1">
      <c r="C337" s="767"/>
      <c r="D337" s="768"/>
      <c r="E337" s="769"/>
    </row>
    <row r="338" spans="3:5" s="727" customFormat="1">
      <c r="C338" s="767"/>
      <c r="D338" s="768"/>
      <c r="E338" s="769"/>
    </row>
    <row r="339" spans="3:5" s="727" customFormat="1">
      <c r="C339" s="767"/>
      <c r="D339" s="768"/>
      <c r="E339" s="769"/>
    </row>
    <row r="340" spans="3:5" s="727" customFormat="1">
      <c r="C340" s="767"/>
      <c r="D340" s="768"/>
      <c r="E340" s="769"/>
    </row>
    <row r="341" spans="3:5" s="727" customFormat="1">
      <c r="C341" s="767"/>
      <c r="D341" s="768"/>
      <c r="E341" s="769"/>
    </row>
    <row r="342" spans="3:5" s="727" customFormat="1">
      <c r="C342" s="767"/>
      <c r="D342" s="768"/>
      <c r="E342" s="769"/>
    </row>
    <row r="343" spans="3:5" s="727" customFormat="1">
      <c r="C343" s="767"/>
      <c r="D343" s="768"/>
      <c r="E343" s="769"/>
    </row>
    <row r="344" spans="3:5" s="727" customFormat="1">
      <c r="C344" s="767"/>
      <c r="D344" s="768"/>
      <c r="E344" s="769"/>
    </row>
    <row r="345" spans="3:5" s="727" customFormat="1">
      <c r="C345" s="767"/>
      <c r="D345" s="768"/>
      <c r="E345" s="769"/>
    </row>
    <row r="346" spans="3:5" s="727" customFormat="1">
      <c r="C346" s="767"/>
      <c r="D346" s="768"/>
      <c r="E346" s="769"/>
    </row>
    <row r="347" spans="3:5" s="727" customFormat="1">
      <c r="C347" s="767"/>
      <c r="D347" s="768"/>
      <c r="E347" s="769"/>
    </row>
    <row r="348" spans="3:5" s="727" customFormat="1">
      <c r="C348" s="767"/>
      <c r="D348" s="768"/>
      <c r="E348" s="769"/>
    </row>
    <row r="349" spans="3:5" s="727" customFormat="1">
      <c r="C349" s="767"/>
      <c r="D349" s="768"/>
      <c r="E349" s="769"/>
    </row>
    <row r="350" spans="3:5" s="727" customFormat="1">
      <c r="C350" s="767"/>
      <c r="D350" s="768"/>
      <c r="E350" s="769"/>
    </row>
    <row r="351" spans="3:5" s="727" customFormat="1">
      <c r="C351" s="767"/>
      <c r="D351" s="768"/>
      <c r="E351" s="769"/>
    </row>
    <row r="352" spans="3:5" s="727" customFormat="1">
      <c r="C352" s="767"/>
      <c r="D352" s="768"/>
      <c r="E352" s="769"/>
    </row>
    <row r="353" spans="3:5" s="727" customFormat="1">
      <c r="C353" s="767"/>
      <c r="D353" s="768"/>
      <c r="E353" s="769"/>
    </row>
    <row r="354" spans="3:5" s="727" customFormat="1">
      <c r="C354" s="767"/>
      <c r="D354" s="768"/>
      <c r="E354" s="769"/>
    </row>
    <row r="355" spans="3:5" s="727" customFormat="1">
      <c r="C355" s="767"/>
      <c r="D355" s="768"/>
      <c r="E355" s="769"/>
    </row>
    <row r="356" spans="3:5" s="727" customFormat="1">
      <c r="C356" s="767"/>
      <c r="D356" s="768"/>
      <c r="E356" s="769"/>
    </row>
    <row r="357" spans="3:5" s="727" customFormat="1">
      <c r="C357" s="767"/>
      <c r="D357" s="768"/>
      <c r="E357" s="769"/>
    </row>
    <row r="358" spans="3:5" s="727" customFormat="1">
      <c r="C358" s="767"/>
      <c r="D358" s="768"/>
      <c r="E358" s="769"/>
    </row>
    <row r="359" spans="3:5" s="727" customFormat="1">
      <c r="C359" s="767"/>
      <c r="D359" s="768"/>
      <c r="E359" s="769"/>
    </row>
    <row r="360" spans="3:5" s="727" customFormat="1">
      <c r="C360" s="767"/>
      <c r="D360" s="768"/>
      <c r="E360" s="769"/>
    </row>
    <row r="361" spans="3:5" s="727" customFormat="1">
      <c r="C361" s="767"/>
      <c r="D361" s="768"/>
      <c r="E361" s="769"/>
    </row>
    <row r="362" spans="3:5" s="727" customFormat="1">
      <c r="C362" s="767"/>
      <c r="D362" s="768"/>
      <c r="E362" s="769"/>
    </row>
    <row r="363" spans="3:5" s="727" customFormat="1">
      <c r="C363" s="767"/>
      <c r="D363" s="768"/>
      <c r="E363" s="769"/>
    </row>
    <row r="364" spans="3:5" s="727" customFormat="1">
      <c r="C364" s="767"/>
      <c r="D364" s="768"/>
      <c r="E364" s="769"/>
    </row>
    <row r="365" spans="3:5" s="727" customFormat="1">
      <c r="C365" s="767"/>
      <c r="D365" s="768"/>
      <c r="E365" s="769"/>
    </row>
    <row r="366" spans="3:5" s="727" customFormat="1">
      <c r="C366" s="767"/>
      <c r="D366" s="768"/>
      <c r="E366" s="769"/>
    </row>
    <row r="367" spans="3:5" s="727" customFormat="1">
      <c r="C367" s="767"/>
      <c r="D367" s="768"/>
      <c r="E367" s="769"/>
    </row>
    <row r="368" spans="3:5" s="727" customFormat="1">
      <c r="C368" s="767"/>
      <c r="D368" s="768"/>
      <c r="E368" s="769"/>
    </row>
    <row r="369" spans="3:5" s="727" customFormat="1">
      <c r="C369" s="767"/>
      <c r="D369" s="768"/>
      <c r="E369" s="769"/>
    </row>
    <row r="370" spans="3:5" s="727" customFormat="1">
      <c r="C370" s="767"/>
      <c r="D370" s="768"/>
      <c r="E370" s="769"/>
    </row>
    <row r="371" spans="3:5" s="727" customFormat="1">
      <c r="C371" s="767"/>
      <c r="D371" s="768"/>
      <c r="E371" s="769"/>
    </row>
    <row r="372" spans="3:5" s="727" customFormat="1">
      <c r="C372" s="767"/>
      <c r="D372" s="768"/>
      <c r="E372" s="769"/>
    </row>
    <row r="373" spans="3:5" s="727" customFormat="1">
      <c r="C373" s="767"/>
      <c r="D373" s="768"/>
      <c r="E373" s="769"/>
    </row>
    <row r="374" spans="3:5" s="727" customFormat="1">
      <c r="C374" s="767"/>
      <c r="D374" s="768"/>
      <c r="E374" s="769"/>
    </row>
    <row r="375" spans="3:5" s="727" customFormat="1">
      <c r="C375" s="767"/>
      <c r="D375" s="768"/>
      <c r="E375" s="769"/>
    </row>
    <row r="376" spans="3:5" s="727" customFormat="1">
      <c r="C376" s="767"/>
      <c r="D376" s="768"/>
      <c r="E376" s="769"/>
    </row>
    <row r="377" spans="3:5" s="727" customFormat="1">
      <c r="C377" s="767"/>
      <c r="D377" s="768"/>
      <c r="E377" s="769"/>
    </row>
    <row r="378" spans="3:5" s="727" customFormat="1">
      <c r="C378" s="767"/>
      <c r="D378" s="768"/>
      <c r="E378" s="769"/>
    </row>
    <row r="379" spans="3:5" s="727" customFormat="1">
      <c r="C379" s="767"/>
      <c r="D379" s="768"/>
      <c r="E379" s="769"/>
    </row>
    <row r="380" spans="3:5" s="727" customFormat="1">
      <c r="C380" s="767"/>
      <c r="D380" s="768"/>
      <c r="E380" s="769"/>
    </row>
    <row r="381" spans="3:5" s="727" customFormat="1">
      <c r="C381" s="767"/>
      <c r="D381" s="768"/>
      <c r="E381" s="769"/>
    </row>
    <row r="382" spans="3:5" s="727" customFormat="1">
      <c r="C382" s="767"/>
      <c r="D382" s="768"/>
      <c r="E382" s="769"/>
    </row>
    <row r="383" spans="3:5" s="727" customFormat="1">
      <c r="C383" s="767"/>
      <c r="D383" s="768"/>
      <c r="E383" s="769"/>
    </row>
    <row r="384" spans="3:5" s="727" customFormat="1">
      <c r="C384" s="767"/>
      <c r="D384" s="768"/>
      <c r="E384" s="769"/>
    </row>
    <row r="385" spans="3:5" s="727" customFormat="1">
      <c r="C385" s="767"/>
      <c r="D385" s="768"/>
      <c r="E385" s="769"/>
    </row>
    <row r="386" spans="3:5" s="727" customFormat="1">
      <c r="C386" s="767"/>
      <c r="D386" s="768"/>
      <c r="E386" s="769"/>
    </row>
    <row r="387" spans="3:5" s="727" customFormat="1">
      <c r="C387" s="767"/>
      <c r="D387" s="768"/>
      <c r="E387" s="769"/>
    </row>
    <row r="388" spans="3:5" s="727" customFormat="1">
      <c r="C388" s="767"/>
      <c r="D388" s="768"/>
      <c r="E388" s="769"/>
    </row>
    <row r="389" spans="3:5" s="727" customFormat="1">
      <c r="C389" s="767"/>
      <c r="D389" s="768"/>
      <c r="E389" s="769"/>
    </row>
    <row r="390" spans="3:5" s="727" customFormat="1">
      <c r="C390" s="767"/>
      <c r="D390" s="768"/>
      <c r="E390" s="769"/>
    </row>
    <row r="391" spans="3:5" s="727" customFormat="1">
      <c r="C391" s="767"/>
      <c r="D391" s="768"/>
      <c r="E391" s="769"/>
    </row>
    <row r="392" spans="3:5" s="727" customFormat="1">
      <c r="C392" s="767"/>
      <c r="D392" s="768"/>
      <c r="E392" s="769"/>
    </row>
    <row r="393" spans="3:5" s="727" customFormat="1">
      <c r="C393" s="767"/>
      <c r="D393" s="768"/>
      <c r="E393" s="769"/>
    </row>
    <row r="394" spans="3:5" s="727" customFormat="1">
      <c r="C394" s="767"/>
      <c r="D394" s="768"/>
      <c r="E394" s="769"/>
    </row>
    <row r="395" spans="3:5" s="727" customFormat="1">
      <c r="C395" s="767"/>
      <c r="D395" s="768"/>
      <c r="E395" s="769"/>
    </row>
    <row r="396" spans="3:5" s="727" customFormat="1">
      <c r="C396" s="767"/>
      <c r="D396" s="768"/>
      <c r="E396" s="769"/>
    </row>
    <row r="397" spans="3:5" s="727" customFormat="1">
      <c r="C397" s="767"/>
      <c r="D397" s="768"/>
      <c r="E397" s="769"/>
    </row>
    <row r="398" spans="3:5" s="727" customFormat="1">
      <c r="C398" s="767"/>
      <c r="D398" s="768"/>
      <c r="E398" s="769"/>
    </row>
    <row r="399" spans="3:5" s="727" customFormat="1">
      <c r="C399" s="767"/>
      <c r="D399" s="768"/>
      <c r="E399" s="769"/>
    </row>
    <row r="400" spans="3:5" s="727" customFormat="1">
      <c r="C400" s="767"/>
      <c r="D400" s="768"/>
      <c r="E400" s="769"/>
    </row>
    <row r="401" spans="3:5" s="727" customFormat="1">
      <c r="C401" s="767"/>
      <c r="D401" s="768"/>
      <c r="E401" s="769"/>
    </row>
    <row r="402" spans="3:5" s="727" customFormat="1">
      <c r="C402" s="767"/>
      <c r="D402" s="768"/>
      <c r="E402" s="769"/>
    </row>
    <row r="403" spans="3:5" s="727" customFormat="1">
      <c r="C403" s="767"/>
      <c r="D403" s="768"/>
      <c r="E403" s="769"/>
    </row>
    <row r="404" spans="3:5" s="727" customFormat="1">
      <c r="C404" s="767"/>
      <c r="D404" s="768"/>
      <c r="E404" s="769"/>
    </row>
    <row r="405" spans="3:5" s="727" customFormat="1">
      <c r="C405" s="767"/>
      <c r="D405" s="768"/>
      <c r="E405" s="769"/>
    </row>
    <row r="406" spans="3:5" s="727" customFormat="1">
      <c r="C406" s="767"/>
      <c r="D406" s="768"/>
      <c r="E406" s="769"/>
    </row>
    <row r="407" spans="3:5" s="727" customFormat="1">
      <c r="C407" s="767"/>
      <c r="D407" s="768"/>
      <c r="E407" s="769"/>
    </row>
    <row r="408" spans="3:5" s="727" customFormat="1">
      <c r="C408" s="767"/>
      <c r="D408" s="768"/>
      <c r="E408" s="769"/>
    </row>
    <row r="409" spans="3:5" s="727" customFormat="1">
      <c r="C409" s="767"/>
      <c r="D409" s="768"/>
      <c r="E409" s="769"/>
    </row>
    <row r="410" spans="3:5" s="727" customFormat="1">
      <c r="C410" s="767"/>
      <c r="D410" s="768"/>
      <c r="E410" s="769"/>
    </row>
    <row r="411" spans="3:5" s="727" customFormat="1">
      <c r="C411" s="767"/>
      <c r="D411" s="768"/>
      <c r="E411" s="769"/>
    </row>
    <row r="412" spans="3:5" s="727" customFormat="1">
      <c r="C412" s="767"/>
      <c r="D412" s="768"/>
      <c r="E412" s="769"/>
    </row>
    <row r="413" spans="3:5" s="727" customFormat="1">
      <c r="C413" s="767"/>
      <c r="D413" s="768"/>
      <c r="E413" s="769"/>
    </row>
    <row r="414" spans="3:5" s="727" customFormat="1">
      <c r="C414" s="767"/>
      <c r="D414" s="768"/>
      <c r="E414" s="769"/>
    </row>
    <row r="415" spans="3:5" s="727" customFormat="1">
      <c r="C415" s="767"/>
      <c r="D415" s="768"/>
      <c r="E415" s="769"/>
    </row>
    <row r="416" spans="3:5" s="727" customFormat="1">
      <c r="C416" s="767"/>
      <c r="D416" s="768"/>
      <c r="E416" s="769"/>
    </row>
    <row r="417" spans="3:5" s="727" customFormat="1">
      <c r="C417" s="767"/>
      <c r="D417" s="768"/>
      <c r="E417" s="769"/>
    </row>
    <row r="418" spans="3:5" s="727" customFormat="1">
      <c r="C418" s="767"/>
      <c r="D418" s="768"/>
      <c r="E418" s="769"/>
    </row>
    <row r="419" spans="3:5" s="727" customFormat="1">
      <c r="C419" s="767"/>
      <c r="D419" s="768"/>
      <c r="E419" s="769"/>
    </row>
    <row r="420" spans="3:5" s="727" customFormat="1">
      <c r="C420" s="767"/>
      <c r="D420" s="768"/>
      <c r="E420" s="769"/>
    </row>
    <row r="421" spans="3:5" s="727" customFormat="1">
      <c r="C421" s="767"/>
      <c r="D421" s="768"/>
      <c r="E421" s="769"/>
    </row>
    <row r="422" spans="3:5" s="727" customFormat="1">
      <c r="C422" s="767"/>
      <c r="D422" s="768"/>
      <c r="E422" s="769"/>
    </row>
    <row r="423" spans="3:5" s="727" customFormat="1">
      <c r="C423" s="767"/>
      <c r="D423" s="768"/>
      <c r="E423" s="769"/>
    </row>
    <row r="424" spans="3:5" s="727" customFormat="1">
      <c r="C424" s="767"/>
      <c r="D424" s="768"/>
      <c r="E424" s="769"/>
    </row>
    <row r="425" spans="3:5" s="727" customFormat="1">
      <c r="C425" s="767"/>
      <c r="D425" s="768"/>
      <c r="E425" s="769"/>
    </row>
    <row r="426" spans="3:5" s="727" customFormat="1">
      <c r="C426" s="767"/>
      <c r="D426" s="768"/>
      <c r="E426" s="769"/>
    </row>
    <row r="427" spans="3:5" s="727" customFormat="1">
      <c r="C427" s="767"/>
      <c r="D427" s="768"/>
      <c r="E427" s="769"/>
    </row>
    <row r="428" spans="3:5" s="727" customFormat="1">
      <c r="C428" s="767"/>
      <c r="D428" s="768"/>
      <c r="E428" s="769"/>
    </row>
    <row r="429" spans="3:5" s="727" customFormat="1">
      <c r="C429" s="767"/>
      <c r="D429" s="768"/>
      <c r="E429" s="769"/>
    </row>
    <row r="430" spans="3:5" s="727" customFormat="1">
      <c r="C430" s="767"/>
      <c r="D430" s="768"/>
      <c r="E430" s="769"/>
    </row>
    <row r="431" spans="3:5" s="727" customFormat="1">
      <c r="C431" s="767"/>
      <c r="D431" s="768"/>
      <c r="E431" s="769"/>
    </row>
    <row r="432" spans="3:5" s="727" customFormat="1">
      <c r="C432" s="767"/>
      <c r="D432" s="768"/>
      <c r="E432" s="769"/>
    </row>
    <row r="433" spans="3:5" s="727" customFormat="1">
      <c r="C433" s="767"/>
      <c r="D433" s="768"/>
      <c r="E433" s="769"/>
    </row>
    <row r="434" spans="3:5" s="727" customFormat="1">
      <c r="C434" s="767"/>
      <c r="D434" s="768"/>
      <c r="E434" s="769"/>
    </row>
    <row r="435" spans="3:5" s="727" customFormat="1">
      <c r="C435" s="767"/>
      <c r="D435" s="768"/>
      <c r="E435" s="769"/>
    </row>
    <row r="436" spans="3:5" s="727" customFormat="1">
      <c r="C436" s="767"/>
      <c r="D436" s="768"/>
      <c r="E436" s="769"/>
    </row>
    <row r="437" spans="3:5" s="727" customFormat="1">
      <c r="C437" s="767"/>
      <c r="D437" s="768"/>
      <c r="E437" s="769"/>
    </row>
    <row r="438" spans="3:5" s="727" customFormat="1">
      <c r="C438" s="767"/>
      <c r="D438" s="768"/>
      <c r="E438" s="769"/>
    </row>
    <row r="439" spans="3:5" s="727" customFormat="1">
      <c r="C439" s="767"/>
      <c r="D439" s="768"/>
      <c r="E439" s="769"/>
    </row>
    <row r="440" spans="3:5" s="727" customFormat="1">
      <c r="C440" s="767"/>
      <c r="D440" s="768"/>
      <c r="E440" s="769"/>
    </row>
    <row r="441" spans="3:5" s="727" customFormat="1">
      <c r="C441" s="767"/>
      <c r="D441" s="768"/>
      <c r="E441" s="769"/>
    </row>
    <row r="442" spans="3:5" s="727" customFormat="1">
      <c r="C442" s="767"/>
      <c r="D442" s="768"/>
      <c r="E442" s="769"/>
    </row>
    <row r="443" spans="3:5" s="727" customFormat="1">
      <c r="C443" s="767"/>
      <c r="D443" s="768"/>
      <c r="E443" s="769"/>
    </row>
    <row r="444" spans="3:5" s="727" customFormat="1">
      <c r="C444" s="767"/>
      <c r="D444" s="768"/>
      <c r="E444" s="769"/>
    </row>
    <row r="445" spans="3:5" s="727" customFormat="1">
      <c r="C445" s="767"/>
      <c r="D445" s="768"/>
      <c r="E445" s="769"/>
    </row>
    <row r="446" spans="3:5" s="727" customFormat="1">
      <c r="C446" s="767"/>
      <c r="D446" s="768"/>
      <c r="E446" s="769"/>
    </row>
    <row r="447" spans="3:5" s="727" customFormat="1">
      <c r="C447" s="767"/>
      <c r="D447" s="768"/>
      <c r="E447" s="769"/>
    </row>
    <row r="448" spans="3:5" s="727" customFormat="1">
      <c r="C448" s="767"/>
      <c r="D448" s="768"/>
      <c r="E448" s="769"/>
    </row>
    <row r="449" spans="3:5" s="727" customFormat="1">
      <c r="C449" s="767"/>
      <c r="D449" s="768"/>
      <c r="E449" s="769"/>
    </row>
    <row r="450" spans="3:5" s="727" customFormat="1">
      <c r="C450" s="767"/>
      <c r="D450" s="768"/>
      <c r="E450" s="769"/>
    </row>
    <row r="451" spans="3:5" s="727" customFormat="1">
      <c r="C451" s="767"/>
      <c r="D451" s="768"/>
      <c r="E451" s="769"/>
    </row>
    <row r="452" spans="3:5" s="727" customFormat="1">
      <c r="C452" s="767"/>
      <c r="D452" s="768"/>
      <c r="E452" s="769"/>
    </row>
    <row r="453" spans="3:5" s="727" customFormat="1">
      <c r="C453" s="767"/>
      <c r="D453" s="768"/>
      <c r="E453" s="769"/>
    </row>
    <row r="454" spans="3:5" s="727" customFormat="1">
      <c r="C454" s="767"/>
      <c r="D454" s="768"/>
      <c r="E454" s="769"/>
    </row>
    <row r="455" spans="3:5" s="727" customFormat="1">
      <c r="C455" s="767"/>
      <c r="D455" s="768"/>
      <c r="E455" s="769"/>
    </row>
    <row r="456" spans="3:5" s="727" customFormat="1">
      <c r="C456" s="767"/>
      <c r="D456" s="768"/>
      <c r="E456" s="769"/>
    </row>
    <row r="457" spans="3:5" s="727" customFormat="1">
      <c r="C457" s="767"/>
      <c r="D457" s="768"/>
      <c r="E457" s="769"/>
    </row>
    <row r="458" spans="3:5" s="727" customFormat="1">
      <c r="C458" s="767"/>
      <c r="D458" s="768"/>
      <c r="E458" s="769"/>
    </row>
    <row r="459" spans="3:5" s="727" customFormat="1">
      <c r="C459" s="767"/>
      <c r="D459" s="768"/>
      <c r="E459" s="769"/>
    </row>
    <row r="460" spans="3:5" s="727" customFormat="1">
      <c r="C460" s="767"/>
      <c r="D460" s="768"/>
      <c r="E460" s="769"/>
    </row>
    <row r="461" spans="3:5" s="727" customFormat="1">
      <c r="C461" s="767"/>
      <c r="D461" s="768"/>
      <c r="E461" s="769"/>
    </row>
    <row r="462" spans="3:5" s="727" customFormat="1">
      <c r="C462" s="767"/>
      <c r="D462" s="768"/>
      <c r="E462" s="769"/>
    </row>
    <row r="463" spans="3:5" s="727" customFormat="1">
      <c r="C463" s="767"/>
      <c r="D463" s="768"/>
      <c r="E463" s="769"/>
    </row>
    <row r="464" spans="3:5" s="727" customFormat="1">
      <c r="C464" s="767"/>
      <c r="D464" s="768"/>
      <c r="E464" s="769"/>
    </row>
    <row r="465" spans="3:5" s="727" customFormat="1">
      <c r="C465" s="767"/>
      <c r="D465" s="768"/>
      <c r="E465" s="769"/>
    </row>
    <row r="466" spans="3:5" s="727" customFormat="1">
      <c r="C466" s="767"/>
      <c r="D466" s="768"/>
      <c r="E466" s="769"/>
    </row>
    <row r="467" spans="3:5" s="727" customFormat="1">
      <c r="C467" s="767"/>
      <c r="D467" s="768"/>
      <c r="E467" s="769"/>
    </row>
    <row r="468" spans="3:5" s="727" customFormat="1">
      <c r="C468" s="767"/>
      <c r="D468" s="768"/>
      <c r="E468" s="769"/>
    </row>
    <row r="469" spans="3:5" s="727" customFormat="1">
      <c r="C469" s="767"/>
      <c r="D469" s="768"/>
      <c r="E469" s="769"/>
    </row>
    <row r="470" spans="3:5" s="727" customFormat="1">
      <c r="C470" s="767"/>
      <c r="D470" s="768"/>
      <c r="E470" s="769"/>
    </row>
    <row r="471" spans="3:5" s="727" customFormat="1">
      <c r="C471" s="767"/>
      <c r="D471" s="768"/>
      <c r="E471" s="769"/>
    </row>
    <row r="472" spans="3:5" s="727" customFormat="1">
      <c r="C472" s="767"/>
      <c r="D472" s="768"/>
      <c r="E472" s="769"/>
    </row>
    <row r="473" spans="3:5" s="727" customFormat="1">
      <c r="C473" s="767"/>
      <c r="D473" s="768"/>
      <c r="E473" s="769"/>
    </row>
    <row r="474" spans="3:5" s="727" customFormat="1">
      <c r="C474" s="767"/>
      <c r="D474" s="768"/>
      <c r="E474" s="769"/>
    </row>
    <row r="475" spans="3:5" s="727" customFormat="1">
      <c r="C475" s="767"/>
      <c r="D475" s="768"/>
      <c r="E475" s="769"/>
    </row>
    <row r="476" spans="3:5" s="727" customFormat="1">
      <c r="C476" s="767"/>
      <c r="D476" s="768"/>
      <c r="E476" s="769"/>
    </row>
    <row r="477" spans="3:5" s="727" customFormat="1">
      <c r="C477" s="767"/>
      <c r="D477" s="768"/>
      <c r="E477" s="769"/>
    </row>
    <row r="478" spans="3:5" s="727" customFormat="1">
      <c r="C478" s="767"/>
      <c r="D478" s="768"/>
      <c r="E478" s="769"/>
    </row>
    <row r="479" spans="3:5" s="727" customFormat="1">
      <c r="C479" s="767"/>
      <c r="D479" s="768"/>
      <c r="E479" s="769"/>
    </row>
    <row r="480" spans="3:5" s="727" customFormat="1">
      <c r="C480" s="767"/>
      <c r="D480" s="768"/>
      <c r="E480" s="769"/>
    </row>
    <row r="481" spans="3:5" s="727" customFormat="1">
      <c r="C481" s="767"/>
      <c r="D481" s="768"/>
      <c r="E481" s="769"/>
    </row>
    <row r="482" spans="3:5" s="727" customFormat="1">
      <c r="C482" s="767"/>
      <c r="D482" s="768"/>
      <c r="E482" s="769"/>
    </row>
    <row r="483" spans="3:5" s="727" customFormat="1">
      <c r="C483" s="767"/>
      <c r="D483" s="768"/>
      <c r="E483" s="769"/>
    </row>
    <row r="484" spans="3:5" s="727" customFormat="1">
      <c r="C484" s="767"/>
      <c r="D484" s="768"/>
      <c r="E484" s="769"/>
    </row>
    <row r="485" spans="3:5" s="727" customFormat="1">
      <c r="C485" s="767"/>
      <c r="D485" s="768"/>
      <c r="E485" s="769"/>
    </row>
    <row r="486" spans="3:5" s="727" customFormat="1">
      <c r="C486" s="767"/>
      <c r="D486" s="768"/>
      <c r="E486" s="769"/>
    </row>
    <row r="487" spans="3:5" s="727" customFormat="1">
      <c r="C487" s="767"/>
      <c r="D487" s="768"/>
      <c r="E487" s="769"/>
    </row>
    <row r="488" spans="3:5" s="727" customFormat="1">
      <c r="C488" s="767"/>
      <c r="D488" s="768"/>
      <c r="E488" s="769"/>
    </row>
    <row r="489" spans="3:5" s="727" customFormat="1">
      <c r="C489" s="767"/>
      <c r="D489" s="768"/>
      <c r="E489" s="769"/>
    </row>
    <row r="490" spans="3:5" s="727" customFormat="1">
      <c r="C490" s="767"/>
      <c r="D490" s="768"/>
      <c r="E490" s="769"/>
    </row>
    <row r="491" spans="3:5" s="727" customFormat="1">
      <c r="C491" s="767"/>
      <c r="D491" s="768"/>
      <c r="E491" s="769"/>
    </row>
    <row r="492" spans="3:5" s="727" customFormat="1">
      <c r="C492" s="767"/>
      <c r="D492" s="768"/>
      <c r="E492" s="769"/>
    </row>
    <row r="493" spans="3:5" s="727" customFormat="1">
      <c r="C493" s="767"/>
      <c r="D493" s="768"/>
      <c r="E493" s="769"/>
    </row>
    <row r="494" spans="3:5" s="727" customFormat="1">
      <c r="C494" s="767"/>
      <c r="D494" s="768"/>
      <c r="E494" s="769"/>
    </row>
    <row r="495" spans="3:5" s="727" customFormat="1">
      <c r="C495" s="767"/>
      <c r="D495" s="768"/>
      <c r="E495" s="769"/>
    </row>
    <row r="496" spans="3:5" s="727" customFormat="1">
      <c r="C496" s="767"/>
      <c r="D496" s="768"/>
      <c r="E496" s="769"/>
    </row>
    <row r="497" spans="3:5" s="727" customFormat="1">
      <c r="C497" s="767"/>
      <c r="D497" s="768"/>
      <c r="E497" s="769"/>
    </row>
    <row r="498" spans="3:5" s="727" customFormat="1">
      <c r="C498" s="767"/>
      <c r="D498" s="768"/>
      <c r="E498" s="769"/>
    </row>
    <row r="499" spans="3:5" s="727" customFormat="1">
      <c r="C499" s="767"/>
      <c r="D499" s="768"/>
      <c r="E499" s="769"/>
    </row>
    <row r="500" spans="3:5" s="727" customFormat="1">
      <c r="C500" s="767"/>
      <c r="D500" s="768"/>
      <c r="E500" s="769"/>
    </row>
    <row r="501" spans="3:5" s="727" customFormat="1">
      <c r="C501" s="767"/>
      <c r="D501" s="768"/>
      <c r="E501" s="769"/>
    </row>
    <row r="502" spans="3:5" s="727" customFormat="1">
      <c r="C502" s="767"/>
      <c r="D502" s="768"/>
      <c r="E502" s="769"/>
    </row>
    <row r="503" spans="3:5" s="727" customFormat="1">
      <c r="C503" s="767"/>
      <c r="D503" s="768"/>
      <c r="E503" s="769"/>
    </row>
    <row r="504" spans="3:5" s="727" customFormat="1">
      <c r="C504" s="767"/>
      <c r="D504" s="768"/>
      <c r="E504" s="769"/>
    </row>
    <row r="505" spans="3:5" s="727" customFormat="1">
      <c r="C505" s="767"/>
      <c r="D505" s="768"/>
      <c r="E505" s="769"/>
    </row>
    <row r="506" spans="3:5" s="727" customFormat="1">
      <c r="C506" s="767"/>
      <c r="D506" s="768"/>
      <c r="E506" s="769"/>
    </row>
    <row r="507" spans="3:5" s="727" customFormat="1">
      <c r="C507" s="767"/>
      <c r="D507" s="768"/>
      <c r="E507" s="769"/>
    </row>
    <row r="508" spans="3:5" s="727" customFormat="1">
      <c r="C508" s="767"/>
      <c r="D508" s="768"/>
      <c r="E508" s="769"/>
    </row>
    <row r="509" spans="3:5" s="727" customFormat="1">
      <c r="C509" s="767"/>
      <c r="D509" s="768"/>
      <c r="E509" s="769"/>
    </row>
    <row r="510" spans="3:5" s="727" customFormat="1">
      <c r="C510" s="767"/>
      <c r="D510" s="768"/>
      <c r="E510" s="769"/>
    </row>
    <row r="511" spans="3:5" s="727" customFormat="1">
      <c r="C511" s="767"/>
      <c r="D511" s="768"/>
      <c r="E511" s="769"/>
    </row>
    <row r="512" spans="3:5" s="727" customFormat="1">
      <c r="C512" s="767"/>
      <c r="D512" s="768"/>
      <c r="E512" s="769"/>
    </row>
    <row r="513" spans="3:5" s="727" customFormat="1">
      <c r="C513" s="767"/>
      <c r="D513" s="768"/>
      <c r="E513" s="769"/>
    </row>
    <row r="514" spans="3:5" s="727" customFormat="1">
      <c r="C514" s="767"/>
      <c r="D514" s="768"/>
      <c r="E514" s="769"/>
    </row>
    <row r="515" spans="3:5" s="727" customFormat="1">
      <c r="C515" s="767"/>
      <c r="D515" s="768"/>
      <c r="E515" s="769"/>
    </row>
    <row r="516" spans="3:5" s="727" customFormat="1">
      <c r="C516" s="767"/>
      <c r="D516" s="768"/>
      <c r="E516" s="769"/>
    </row>
    <row r="517" spans="3:5" s="727" customFormat="1">
      <c r="C517" s="767"/>
      <c r="D517" s="768"/>
      <c r="E517" s="769"/>
    </row>
    <row r="518" spans="3:5" s="727" customFormat="1">
      <c r="C518" s="767"/>
      <c r="D518" s="768"/>
      <c r="E518" s="769"/>
    </row>
    <row r="519" spans="3:5" s="727" customFormat="1">
      <c r="C519" s="767"/>
      <c r="D519" s="768"/>
      <c r="E519" s="769"/>
    </row>
    <row r="520" spans="3:5" s="727" customFormat="1">
      <c r="C520" s="767"/>
      <c r="D520" s="768"/>
      <c r="E520" s="769"/>
    </row>
    <row r="521" spans="3:5" s="727" customFormat="1">
      <c r="C521" s="767"/>
      <c r="D521" s="768"/>
      <c r="E521" s="769"/>
    </row>
    <row r="522" spans="3:5" s="727" customFormat="1">
      <c r="C522" s="767"/>
      <c r="D522" s="768"/>
      <c r="E522" s="769"/>
    </row>
    <row r="523" spans="3:5" s="727" customFormat="1">
      <c r="C523" s="767"/>
      <c r="D523" s="768"/>
      <c r="E523" s="769"/>
    </row>
    <row r="524" spans="3:5" s="727" customFormat="1">
      <c r="C524" s="767"/>
      <c r="D524" s="768"/>
      <c r="E524" s="769"/>
    </row>
    <row r="525" spans="3:5" s="727" customFormat="1">
      <c r="C525" s="767"/>
      <c r="D525" s="768"/>
      <c r="E525" s="769"/>
    </row>
    <row r="526" spans="3:5" s="727" customFormat="1">
      <c r="C526" s="767"/>
      <c r="D526" s="768"/>
      <c r="E526" s="769"/>
    </row>
    <row r="527" spans="3:5" s="727" customFormat="1">
      <c r="C527" s="767"/>
      <c r="D527" s="768"/>
      <c r="E527" s="769"/>
    </row>
    <row r="528" spans="3:5" s="727" customFormat="1">
      <c r="C528" s="767"/>
      <c r="D528" s="768"/>
      <c r="E528" s="769"/>
    </row>
    <row r="529" spans="3:5" s="727" customFormat="1">
      <c r="C529" s="767"/>
      <c r="D529" s="768"/>
      <c r="E529" s="769"/>
    </row>
    <row r="530" spans="3:5" s="727" customFormat="1">
      <c r="C530" s="767"/>
      <c r="D530" s="768"/>
      <c r="E530" s="769"/>
    </row>
    <row r="531" spans="3:5" s="727" customFormat="1">
      <c r="C531" s="767"/>
      <c r="D531" s="768"/>
      <c r="E531" s="769"/>
    </row>
    <row r="532" spans="3:5" s="727" customFormat="1">
      <c r="C532" s="767"/>
      <c r="D532" s="768"/>
      <c r="E532" s="769"/>
    </row>
    <row r="533" spans="3:5" s="727" customFormat="1">
      <c r="C533" s="767"/>
      <c r="D533" s="768"/>
      <c r="E533" s="769"/>
    </row>
    <row r="534" spans="3:5" s="727" customFormat="1">
      <c r="C534" s="767"/>
      <c r="D534" s="768"/>
      <c r="E534" s="769"/>
    </row>
    <row r="535" spans="3:5" s="727" customFormat="1">
      <c r="C535" s="767"/>
      <c r="D535" s="768"/>
      <c r="E535" s="769"/>
    </row>
    <row r="536" spans="3:5" s="727" customFormat="1">
      <c r="C536" s="767"/>
      <c r="D536" s="768"/>
      <c r="E536" s="769"/>
    </row>
    <row r="537" spans="3:5" s="727" customFormat="1">
      <c r="C537" s="767"/>
      <c r="D537" s="768"/>
      <c r="E537" s="769"/>
    </row>
    <row r="538" spans="3:5" s="727" customFormat="1">
      <c r="C538" s="767"/>
      <c r="D538" s="768"/>
      <c r="E538" s="769"/>
    </row>
    <row r="539" spans="3:5" s="727" customFormat="1">
      <c r="C539" s="767"/>
      <c r="D539" s="768"/>
      <c r="E539" s="769"/>
    </row>
    <row r="540" spans="3:5" s="727" customFormat="1">
      <c r="C540" s="767"/>
      <c r="D540" s="768"/>
      <c r="E540" s="769"/>
    </row>
    <row r="541" spans="3:5" s="727" customFormat="1">
      <c r="C541" s="767"/>
      <c r="D541" s="768"/>
      <c r="E541" s="769"/>
    </row>
    <row r="542" spans="3:5" s="727" customFormat="1">
      <c r="C542" s="767"/>
      <c r="D542" s="768"/>
      <c r="E542" s="769"/>
    </row>
    <row r="543" spans="3:5" s="727" customFormat="1">
      <c r="C543" s="767"/>
      <c r="D543" s="768"/>
      <c r="E543" s="769"/>
    </row>
    <row r="544" spans="3:5" s="727" customFormat="1">
      <c r="C544" s="767"/>
      <c r="D544" s="768"/>
      <c r="E544" s="769"/>
    </row>
    <row r="545" spans="3:5" s="727" customFormat="1">
      <c r="C545" s="767"/>
      <c r="D545" s="768"/>
      <c r="E545" s="769"/>
    </row>
    <row r="546" spans="3:5" s="727" customFormat="1">
      <c r="C546" s="767"/>
      <c r="D546" s="768"/>
      <c r="E546" s="769"/>
    </row>
    <row r="547" spans="3:5" s="727" customFormat="1">
      <c r="C547" s="767"/>
      <c r="D547" s="768"/>
      <c r="E547" s="769"/>
    </row>
    <row r="548" spans="3:5" s="727" customFormat="1">
      <c r="C548" s="767"/>
      <c r="D548" s="768"/>
      <c r="E548" s="769"/>
    </row>
    <row r="549" spans="3:5" s="727" customFormat="1">
      <c r="C549" s="767"/>
      <c r="D549" s="768"/>
      <c r="E549" s="769"/>
    </row>
    <row r="550" spans="3:5" s="727" customFormat="1">
      <c r="C550" s="767"/>
      <c r="D550" s="768"/>
      <c r="E550" s="769"/>
    </row>
    <row r="551" spans="3:5" s="727" customFormat="1">
      <c r="C551" s="767"/>
      <c r="D551" s="768"/>
      <c r="E551" s="769"/>
    </row>
    <row r="552" spans="3:5" s="727" customFormat="1">
      <c r="C552" s="767"/>
      <c r="D552" s="768"/>
      <c r="E552" s="769"/>
    </row>
    <row r="553" spans="3:5" s="727" customFormat="1">
      <c r="C553" s="767"/>
      <c r="D553" s="768"/>
      <c r="E553" s="769"/>
    </row>
    <row r="554" spans="3:5" s="727" customFormat="1">
      <c r="C554" s="767"/>
      <c r="D554" s="768"/>
      <c r="E554" s="769"/>
    </row>
    <row r="555" spans="3:5" s="727" customFormat="1">
      <c r="C555" s="767"/>
      <c r="D555" s="768"/>
      <c r="E555" s="769"/>
    </row>
    <row r="556" spans="3:5" s="727" customFormat="1">
      <c r="C556" s="767"/>
      <c r="D556" s="768"/>
      <c r="E556" s="769"/>
    </row>
    <row r="557" spans="3:5" s="727" customFormat="1">
      <c r="C557" s="767"/>
      <c r="D557" s="768"/>
      <c r="E557" s="769"/>
    </row>
    <row r="558" spans="3:5" s="727" customFormat="1">
      <c r="C558" s="767"/>
      <c r="D558" s="768"/>
      <c r="E558" s="769"/>
    </row>
    <row r="559" spans="3:5" s="727" customFormat="1">
      <c r="C559" s="767"/>
      <c r="D559" s="768"/>
      <c r="E559" s="769"/>
    </row>
    <row r="560" spans="3:5" s="727" customFormat="1">
      <c r="C560" s="767"/>
      <c r="D560" s="768"/>
      <c r="E560" s="769"/>
    </row>
    <row r="561" spans="3:5" s="727" customFormat="1">
      <c r="C561" s="767"/>
      <c r="D561" s="768"/>
      <c r="E561" s="769"/>
    </row>
    <row r="562" spans="3:5" s="727" customFormat="1">
      <c r="C562" s="767"/>
      <c r="D562" s="768"/>
      <c r="E562" s="769"/>
    </row>
    <row r="563" spans="3:5" s="727" customFormat="1">
      <c r="C563" s="767"/>
      <c r="D563" s="768"/>
      <c r="E563" s="769"/>
    </row>
    <row r="564" spans="3:5" s="727" customFormat="1">
      <c r="C564" s="767"/>
      <c r="D564" s="768"/>
      <c r="E564" s="769"/>
    </row>
    <row r="565" spans="3:5" s="727" customFormat="1">
      <c r="C565" s="767"/>
      <c r="D565" s="768"/>
      <c r="E565" s="769"/>
    </row>
    <row r="566" spans="3:5" s="727" customFormat="1">
      <c r="C566" s="767"/>
      <c r="D566" s="768"/>
      <c r="E566" s="769"/>
    </row>
    <row r="567" spans="3:5" s="727" customFormat="1">
      <c r="C567" s="767"/>
      <c r="D567" s="768"/>
      <c r="E567" s="769"/>
    </row>
    <row r="568" spans="3:5" s="727" customFormat="1">
      <c r="C568" s="767"/>
      <c r="D568" s="768"/>
      <c r="E568" s="769"/>
    </row>
    <row r="569" spans="3:5" s="727" customFormat="1">
      <c r="C569" s="767"/>
      <c r="D569" s="768"/>
      <c r="E569" s="769"/>
    </row>
    <row r="570" spans="3:5" s="727" customFormat="1">
      <c r="C570" s="767"/>
      <c r="D570" s="768"/>
      <c r="E570" s="769"/>
    </row>
    <row r="571" spans="3:5" s="727" customFormat="1">
      <c r="C571" s="767"/>
      <c r="D571" s="768"/>
      <c r="E571" s="769"/>
    </row>
    <row r="572" spans="3:5" s="727" customFormat="1">
      <c r="C572" s="767"/>
      <c r="D572" s="768"/>
      <c r="E572" s="769"/>
    </row>
    <row r="573" spans="3:5" s="727" customFormat="1">
      <c r="C573" s="767"/>
      <c r="D573" s="768"/>
      <c r="E573" s="769"/>
    </row>
    <row r="574" spans="3:5" s="727" customFormat="1">
      <c r="C574" s="767"/>
      <c r="D574" s="768"/>
      <c r="E574" s="769"/>
    </row>
    <row r="575" spans="3:5" s="727" customFormat="1">
      <c r="C575" s="767"/>
      <c r="D575" s="768"/>
      <c r="E575" s="769"/>
    </row>
    <row r="576" spans="3:5" s="727" customFormat="1">
      <c r="C576" s="767"/>
      <c r="D576" s="768"/>
      <c r="E576" s="769"/>
    </row>
    <row r="577" spans="3:5" s="727" customFormat="1">
      <c r="C577" s="767"/>
      <c r="D577" s="768"/>
      <c r="E577" s="769"/>
    </row>
    <row r="578" spans="3:5" s="727" customFormat="1">
      <c r="C578" s="767"/>
      <c r="D578" s="768"/>
      <c r="E578" s="769"/>
    </row>
    <row r="579" spans="3:5" s="727" customFormat="1">
      <c r="C579" s="767"/>
      <c r="D579" s="768"/>
      <c r="E579" s="769"/>
    </row>
    <row r="580" spans="3:5" s="727" customFormat="1">
      <c r="C580" s="767"/>
      <c r="D580" s="768"/>
      <c r="E580" s="769"/>
    </row>
    <row r="581" spans="3:5" s="727" customFormat="1">
      <c r="C581" s="767"/>
      <c r="D581" s="768"/>
      <c r="E581" s="769"/>
    </row>
    <row r="582" spans="3:5" s="727" customFormat="1">
      <c r="C582" s="767"/>
      <c r="D582" s="768"/>
      <c r="E582" s="769"/>
    </row>
    <row r="583" spans="3:5" s="727" customFormat="1">
      <c r="C583" s="767"/>
      <c r="D583" s="768"/>
      <c r="E583" s="769"/>
    </row>
    <row r="584" spans="3:5" s="727" customFormat="1">
      <c r="C584" s="767"/>
      <c r="D584" s="768"/>
      <c r="E584" s="769"/>
    </row>
    <row r="585" spans="3:5" s="727" customFormat="1">
      <c r="C585" s="767"/>
      <c r="D585" s="768"/>
      <c r="E585" s="769"/>
    </row>
    <row r="586" spans="3:5" s="727" customFormat="1">
      <c r="C586" s="767"/>
      <c r="D586" s="768"/>
      <c r="E586" s="769"/>
    </row>
    <row r="587" spans="3:5" s="727" customFormat="1">
      <c r="C587" s="767"/>
      <c r="D587" s="768"/>
      <c r="E587" s="769"/>
    </row>
    <row r="588" spans="3:5" s="727" customFormat="1">
      <c r="C588" s="767"/>
      <c r="D588" s="768"/>
      <c r="E588" s="769"/>
    </row>
    <row r="589" spans="3:5" s="727" customFormat="1">
      <c r="C589" s="767"/>
      <c r="D589" s="768"/>
      <c r="E589" s="769"/>
    </row>
    <row r="590" spans="3:5" s="727" customFormat="1">
      <c r="C590" s="767"/>
      <c r="D590" s="768"/>
      <c r="E590" s="769"/>
    </row>
    <row r="591" spans="3:5" s="727" customFormat="1">
      <c r="C591" s="767"/>
      <c r="D591" s="768"/>
      <c r="E591" s="769"/>
    </row>
    <row r="592" spans="3:5" s="727" customFormat="1">
      <c r="C592" s="767"/>
      <c r="D592" s="768"/>
      <c r="E592" s="769"/>
    </row>
    <row r="593" spans="3:5" s="727" customFormat="1">
      <c r="C593" s="767"/>
      <c r="D593" s="768"/>
      <c r="E593" s="769"/>
    </row>
    <row r="594" spans="3:5" s="727" customFormat="1">
      <c r="C594" s="767"/>
      <c r="D594" s="768"/>
      <c r="E594" s="769"/>
    </row>
    <row r="595" spans="3:5" s="727" customFormat="1">
      <c r="C595" s="767"/>
      <c r="D595" s="768"/>
      <c r="E595" s="769"/>
    </row>
    <row r="596" spans="3:5" s="727" customFormat="1">
      <c r="C596" s="767"/>
      <c r="D596" s="768"/>
      <c r="E596" s="769"/>
    </row>
    <row r="597" spans="3:5" s="727" customFormat="1">
      <c r="C597" s="767"/>
      <c r="D597" s="768"/>
      <c r="E597" s="769"/>
    </row>
    <row r="598" spans="3:5" s="727" customFormat="1">
      <c r="C598" s="767"/>
      <c r="D598" s="768"/>
      <c r="E598" s="769"/>
    </row>
    <row r="599" spans="3:5" s="727" customFormat="1">
      <c r="C599" s="767"/>
      <c r="D599" s="768"/>
      <c r="E599" s="769"/>
    </row>
    <row r="600" spans="3:5" s="727" customFormat="1">
      <c r="C600" s="767"/>
      <c r="D600" s="768"/>
      <c r="E600" s="769"/>
    </row>
    <row r="601" spans="3:5" s="727" customFormat="1">
      <c r="C601" s="767"/>
      <c r="D601" s="768"/>
      <c r="E601" s="769"/>
    </row>
    <row r="602" spans="3:5" s="727" customFormat="1">
      <c r="C602" s="767"/>
      <c r="D602" s="768"/>
      <c r="E602" s="769"/>
    </row>
    <row r="603" spans="3:5" s="727" customFormat="1">
      <c r="C603" s="767"/>
      <c r="D603" s="768"/>
      <c r="E603" s="769"/>
    </row>
    <row r="604" spans="3:5" s="727" customFormat="1">
      <c r="C604" s="767"/>
      <c r="D604" s="768"/>
      <c r="E604" s="769"/>
    </row>
    <row r="605" spans="3:5" s="727" customFormat="1">
      <c r="C605" s="767"/>
      <c r="D605" s="768"/>
      <c r="E605" s="769"/>
    </row>
    <row r="606" spans="3:5" s="727" customFormat="1">
      <c r="C606" s="767"/>
      <c r="D606" s="768"/>
      <c r="E606" s="769"/>
    </row>
    <row r="607" spans="3:5" s="727" customFormat="1">
      <c r="C607" s="767"/>
      <c r="D607" s="768"/>
      <c r="E607" s="769"/>
    </row>
    <row r="608" spans="3:5" s="727" customFormat="1">
      <c r="C608" s="767"/>
      <c r="D608" s="768"/>
      <c r="E608" s="769"/>
    </row>
    <row r="609" spans="3:5" s="727" customFormat="1">
      <c r="C609" s="767"/>
      <c r="D609" s="768"/>
      <c r="E609" s="769"/>
    </row>
    <row r="610" spans="3:5" s="727" customFormat="1">
      <c r="C610" s="767"/>
      <c r="D610" s="768"/>
      <c r="E610" s="769"/>
    </row>
    <row r="611" spans="3:5" s="727" customFormat="1">
      <c r="C611" s="767"/>
      <c r="D611" s="768"/>
      <c r="E611" s="769"/>
    </row>
    <row r="612" spans="3:5" s="727" customFormat="1">
      <c r="C612" s="767"/>
      <c r="D612" s="768"/>
      <c r="E612" s="769"/>
    </row>
    <row r="613" spans="3:5" s="727" customFormat="1">
      <c r="C613" s="767"/>
      <c r="D613" s="768"/>
      <c r="E613" s="769"/>
    </row>
    <row r="614" spans="3:5" s="727" customFormat="1">
      <c r="C614" s="767"/>
      <c r="D614" s="768"/>
      <c r="E614" s="769"/>
    </row>
    <row r="615" spans="3:5" s="727" customFormat="1">
      <c r="C615" s="767"/>
      <c r="D615" s="768"/>
      <c r="E615" s="769"/>
    </row>
    <row r="616" spans="3:5" s="727" customFormat="1">
      <c r="C616" s="767"/>
      <c r="D616" s="768"/>
      <c r="E616" s="769"/>
    </row>
    <row r="617" spans="3:5" s="727" customFormat="1">
      <c r="C617" s="767"/>
      <c r="D617" s="768"/>
      <c r="E617" s="769"/>
    </row>
    <row r="618" spans="3:5" s="727" customFormat="1">
      <c r="C618" s="767"/>
      <c r="D618" s="768"/>
      <c r="E618" s="769"/>
    </row>
    <row r="619" spans="3:5" s="727" customFormat="1">
      <c r="C619" s="767"/>
      <c r="D619" s="768"/>
      <c r="E619" s="769"/>
    </row>
    <row r="620" spans="3:5" s="727" customFormat="1">
      <c r="C620" s="767"/>
      <c r="D620" s="768"/>
      <c r="E620" s="769"/>
    </row>
    <row r="621" spans="3:5" s="727" customFormat="1">
      <c r="C621" s="767"/>
      <c r="D621" s="768"/>
      <c r="E621" s="769"/>
    </row>
    <row r="622" spans="3:5" s="727" customFormat="1">
      <c r="C622" s="767"/>
      <c r="D622" s="768"/>
      <c r="E622" s="769"/>
    </row>
    <row r="623" spans="3:5" s="727" customFormat="1">
      <c r="C623" s="767"/>
      <c r="D623" s="768"/>
      <c r="E623" s="769"/>
    </row>
    <row r="624" spans="3:5" s="727" customFormat="1">
      <c r="C624" s="767"/>
      <c r="D624" s="768"/>
      <c r="E624" s="769"/>
    </row>
    <row r="625" spans="3:5" s="727" customFormat="1">
      <c r="C625" s="767"/>
      <c r="D625" s="768"/>
      <c r="E625" s="769"/>
    </row>
    <row r="626" spans="3:5" s="727" customFormat="1">
      <c r="C626" s="767"/>
      <c r="D626" s="768"/>
      <c r="E626" s="769"/>
    </row>
    <row r="627" spans="3:5" s="727" customFormat="1">
      <c r="C627" s="767"/>
      <c r="D627" s="768"/>
      <c r="E627" s="769"/>
    </row>
    <row r="628" spans="3:5" s="727" customFormat="1">
      <c r="C628" s="767"/>
      <c r="D628" s="768"/>
      <c r="E628" s="769"/>
    </row>
    <row r="629" spans="3:5" s="727" customFormat="1">
      <c r="C629" s="767"/>
      <c r="D629" s="768"/>
      <c r="E629" s="769"/>
    </row>
    <row r="630" spans="3:5" s="727" customFormat="1">
      <c r="C630" s="767"/>
      <c r="D630" s="768"/>
      <c r="E630" s="769"/>
    </row>
    <row r="631" spans="3:5" s="727" customFormat="1">
      <c r="C631" s="767"/>
      <c r="D631" s="768"/>
      <c r="E631" s="769"/>
    </row>
    <row r="632" spans="3:5" s="727" customFormat="1">
      <c r="C632" s="767"/>
      <c r="D632" s="768"/>
      <c r="E632" s="769"/>
    </row>
    <row r="633" spans="3:5" s="727" customFormat="1">
      <c r="C633" s="767"/>
      <c r="D633" s="768"/>
      <c r="E633" s="769"/>
    </row>
    <row r="634" spans="3:5" s="727" customFormat="1">
      <c r="C634" s="767"/>
      <c r="D634" s="768"/>
      <c r="E634" s="769"/>
    </row>
    <row r="635" spans="3:5" s="727" customFormat="1">
      <c r="C635" s="767"/>
      <c r="D635" s="768"/>
      <c r="E635" s="769"/>
    </row>
    <row r="636" spans="3:5" s="727" customFormat="1">
      <c r="C636" s="767"/>
      <c r="D636" s="768"/>
      <c r="E636" s="769"/>
    </row>
    <row r="637" spans="3:5" s="727" customFormat="1">
      <c r="C637" s="767"/>
      <c r="D637" s="768"/>
      <c r="E637" s="769"/>
    </row>
    <row r="638" spans="3:5" s="727" customFormat="1">
      <c r="C638" s="767"/>
      <c r="D638" s="768"/>
      <c r="E638" s="769"/>
    </row>
    <row r="639" spans="3:5" s="727" customFormat="1">
      <c r="C639" s="767"/>
      <c r="D639" s="768"/>
      <c r="E639" s="769"/>
    </row>
    <row r="640" spans="3:5" s="727" customFormat="1">
      <c r="C640" s="767"/>
      <c r="D640" s="768"/>
      <c r="E640" s="769"/>
    </row>
    <row r="641" spans="3:5" s="727" customFormat="1">
      <c r="C641" s="767"/>
      <c r="D641" s="768"/>
      <c r="E641" s="769"/>
    </row>
    <row r="642" spans="3:5" s="727" customFormat="1">
      <c r="C642" s="767"/>
      <c r="D642" s="768"/>
      <c r="E642" s="769"/>
    </row>
    <row r="643" spans="3:5" s="727" customFormat="1">
      <c r="C643" s="767"/>
      <c r="D643" s="768"/>
      <c r="E643" s="769"/>
    </row>
    <row r="644" spans="3:5" s="727" customFormat="1">
      <c r="C644" s="767"/>
      <c r="D644" s="768"/>
      <c r="E644" s="769"/>
    </row>
    <row r="645" spans="3:5" s="727" customFormat="1">
      <c r="C645" s="767"/>
      <c r="D645" s="768"/>
      <c r="E645" s="769"/>
    </row>
    <row r="646" spans="3:5" s="727" customFormat="1">
      <c r="C646" s="767"/>
      <c r="D646" s="768"/>
      <c r="E646" s="769"/>
    </row>
    <row r="647" spans="3:5" s="727" customFormat="1">
      <c r="C647" s="767"/>
      <c r="D647" s="768"/>
      <c r="E647" s="769"/>
    </row>
    <row r="648" spans="3:5" s="727" customFormat="1">
      <c r="C648" s="767"/>
      <c r="D648" s="768"/>
      <c r="E648" s="769"/>
    </row>
    <row r="649" spans="3:5" s="727" customFormat="1">
      <c r="C649" s="767"/>
      <c r="D649" s="768"/>
      <c r="E649" s="769"/>
    </row>
    <row r="650" spans="3:5" s="727" customFormat="1">
      <c r="C650" s="767"/>
      <c r="D650" s="768"/>
      <c r="E650" s="769"/>
    </row>
    <row r="651" spans="3:5" s="727" customFormat="1">
      <c r="C651" s="767"/>
      <c r="D651" s="768"/>
      <c r="E651" s="769"/>
    </row>
    <row r="652" spans="3:5" s="727" customFormat="1">
      <c r="C652" s="767"/>
      <c r="D652" s="768"/>
      <c r="E652" s="769"/>
    </row>
    <row r="653" spans="3:5" s="727" customFormat="1">
      <c r="C653" s="767"/>
      <c r="D653" s="768"/>
      <c r="E653" s="769"/>
    </row>
    <row r="654" spans="3:5" s="727" customFormat="1">
      <c r="C654" s="767"/>
      <c r="D654" s="768"/>
      <c r="E654" s="769"/>
    </row>
    <row r="655" spans="3:5" s="727" customFormat="1">
      <c r="C655" s="767"/>
      <c r="D655" s="768"/>
      <c r="E655" s="769"/>
    </row>
    <row r="656" spans="3:5" s="727" customFormat="1">
      <c r="C656" s="767"/>
      <c r="D656" s="768"/>
      <c r="E656" s="769"/>
    </row>
    <row r="657" spans="3:5" s="727" customFormat="1">
      <c r="C657" s="767"/>
      <c r="D657" s="768"/>
      <c r="E657" s="769"/>
    </row>
    <row r="658" spans="3:5" s="727" customFormat="1">
      <c r="C658" s="767"/>
      <c r="D658" s="768"/>
      <c r="E658" s="769"/>
    </row>
    <row r="659" spans="3:5" s="727" customFormat="1">
      <c r="C659" s="767"/>
      <c r="D659" s="768"/>
      <c r="E659" s="769"/>
    </row>
    <row r="660" spans="3:5" s="727" customFormat="1">
      <c r="C660" s="767"/>
      <c r="D660" s="768"/>
      <c r="E660" s="769"/>
    </row>
    <row r="661" spans="3:5" s="727" customFormat="1">
      <c r="C661" s="767"/>
      <c r="D661" s="768"/>
      <c r="E661" s="769"/>
    </row>
    <row r="662" spans="3:5" s="727" customFormat="1">
      <c r="C662" s="767"/>
      <c r="D662" s="768"/>
      <c r="E662" s="769"/>
    </row>
    <row r="663" spans="3:5" s="727" customFormat="1">
      <c r="C663" s="767"/>
      <c r="D663" s="768"/>
      <c r="E663" s="769"/>
    </row>
    <row r="664" spans="3:5" s="727" customFormat="1">
      <c r="C664" s="767"/>
      <c r="D664" s="768"/>
      <c r="E664" s="769"/>
    </row>
    <row r="665" spans="3:5" s="727" customFormat="1">
      <c r="C665" s="767"/>
      <c r="D665" s="768"/>
      <c r="E665" s="769"/>
    </row>
    <row r="666" spans="3:5" s="727" customFormat="1">
      <c r="C666" s="767"/>
      <c r="D666" s="768"/>
      <c r="E666" s="769"/>
    </row>
    <row r="667" spans="3:5" s="727" customFormat="1">
      <c r="C667" s="767"/>
      <c r="D667" s="768"/>
      <c r="E667" s="769"/>
    </row>
    <row r="668" spans="3:5" s="727" customFormat="1">
      <c r="C668" s="767"/>
      <c r="D668" s="768"/>
      <c r="E668" s="769"/>
    </row>
    <row r="669" spans="3:5" s="727" customFormat="1">
      <c r="C669" s="767"/>
      <c r="D669" s="768"/>
      <c r="E669" s="769"/>
    </row>
    <row r="670" spans="3:5" s="727" customFormat="1">
      <c r="C670" s="767"/>
      <c r="D670" s="768"/>
      <c r="E670" s="769"/>
    </row>
    <row r="671" spans="3:5" s="727" customFormat="1">
      <c r="C671" s="767"/>
      <c r="D671" s="768"/>
      <c r="E671" s="769"/>
    </row>
    <row r="672" spans="3:5" s="727" customFormat="1">
      <c r="C672" s="767"/>
      <c r="D672" s="768"/>
      <c r="E672" s="769"/>
    </row>
    <row r="673" spans="3:5" s="727" customFormat="1">
      <c r="C673" s="767"/>
      <c r="D673" s="768"/>
      <c r="E673" s="769"/>
    </row>
    <row r="674" spans="3:5" s="727" customFormat="1">
      <c r="C674" s="767"/>
      <c r="D674" s="768"/>
      <c r="E674" s="769"/>
    </row>
    <row r="675" spans="3:5" s="727" customFormat="1">
      <c r="C675" s="767"/>
      <c r="D675" s="768"/>
      <c r="E675" s="769"/>
    </row>
    <row r="676" spans="3:5" s="727" customFormat="1">
      <c r="C676" s="767"/>
      <c r="D676" s="768"/>
      <c r="E676" s="769"/>
    </row>
    <row r="677" spans="3:5" s="727" customFormat="1">
      <c r="C677" s="767"/>
      <c r="D677" s="768"/>
      <c r="E677" s="769"/>
    </row>
    <row r="678" spans="3:5" s="727" customFormat="1">
      <c r="C678" s="767"/>
      <c r="D678" s="768"/>
      <c r="E678" s="769"/>
    </row>
    <row r="679" spans="3:5" s="727" customFormat="1">
      <c r="C679" s="767"/>
      <c r="D679" s="768"/>
      <c r="E679" s="769"/>
    </row>
    <row r="680" spans="3:5" s="727" customFormat="1">
      <c r="C680" s="767"/>
      <c r="D680" s="768"/>
      <c r="E680" s="769"/>
    </row>
    <row r="681" spans="3:5" s="727" customFormat="1">
      <c r="C681" s="767"/>
      <c r="D681" s="768"/>
      <c r="E681" s="769"/>
    </row>
    <row r="682" spans="3:5" s="727" customFormat="1">
      <c r="C682" s="767"/>
      <c r="D682" s="768"/>
      <c r="E682" s="769"/>
    </row>
    <row r="683" spans="3:5" s="727" customFormat="1">
      <c r="C683" s="767"/>
      <c r="D683" s="768"/>
      <c r="E683" s="769"/>
    </row>
    <row r="684" spans="3:5" s="727" customFormat="1">
      <c r="C684" s="767"/>
      <c r="D684" s="768"/>
      <c r="E684" s="769"/>
    </row>
    <row r="685" spans="3:5" s="727" customFormat="1">
      <c r="C685" s="767"/>
      <c r="D685" s="768"/>
      <c r="E685" s="769"/>
    </row>
    <row r="686" spans="3:5" s="727" customFormat="1">
      <c r="C686" s="767"/>
      <c r="D686" s="768"/>
      <c r="E686" s="769"/>
    </row>
    <row r="687" spans="3:5" s="727" customFormat="1">
      <c r="C687" s="767"/>
      <c r="D687" s="768"/>
      <c r="E687" s="769"/>
    </row>
    <row r="688" spans="3:5" s="727" customFormat="1">
      <c r="C688" s="767"/>
      <c r="D688" s="768"/>
      <c r="E688" s="769"/>
    </row>
    <row r="689" spans="3:5" s="727" customFormat="1">
      <c r="C689" s="767"/>
      <c r="D689" s="768"/>
      <c r="E689" s="769"/>
    </row>
    <row r="690" spans="3:5" s="727" customFormat="1">
      <c r="C690" s="767"/>
      <c r="D690" s="768"/>
      <c r="E690" s="769"/>
    </row>
    <row r="691" spans="3:5" s="727" customFormat="1">
      <c r="C691" s="767"/>
      <c r="D691" s="768"/>
      <c r="E691" s="769"/>
    </row>
    <row r="692" spans="3:5" s="727" customFormat="1">
      <c r="C692" s="767"/>
      <c r="D692" s="768"/>
      <c r="E692" s="769"/>
    </row>
    <row r="693" spans="3:5" s="727" customFormat="1">
      <c r="C693" s="767"/>
      <c r="D693" s="768"/>
      <c r="E693" s="769"/>
    </row>
    <row r="694" spans="3:5" s="727" customFormat="1">
      <c r="C694" s="767"/>
      <c r="D694" s="768"/>
      <c r="E694" s="769"/>
    </row>
    <row r="695" spans="3:5" s="727" customFormat="1">
      <c r="C695" s="767"/>
      <c r="D695" s="768"/>
      <c r="E695" s="769"/>
    </row>
    <row r="696" spans="3:5" s="727" customFormat="1">
      <c r="C696" s="767"/>
      <c r="D696" s="768"/>
      <c r="E696" s="769"/>
    </row>
    <row r="697" spans="3:5" s="727" customFormat="1">
      <c r="C697" s="767"/>
      <c r="D697" s="768"/>
      <c r="E697" s="769"/>
    </row>
    <row r="698" spans="3:5" s="727" customFormat="1">
      <c r="C698" s="767"/>
      <c r="D698" s="768"/>
      <c r="E698" s="769"/>
    </row>
    <row r="699" spans="3:5" s="727" customFormat="1">
      <c r="C699" s="767"/>
      <c r="D699" s="768"/>
      <c r="E699" s="769"/>
    </row>
    <row r="700" spans="3:5" s="727" customFormat="1">
      <c r="C700" s="767"/>
      <c r="D700" s="768"/>
      <c r="E700" s="769"/>
    </row>
    <row r="701" spans="3:5" s="727" customFormat="1">
      <c r="C701" s="767"/>
      <c r="D701" s="768"/>
      <c r="E701" s="769"/>
    </row>
    <row r="702" spans="3:5" s="727" customFormat="1">
      <c r="C702" s="767"/>
      <c r="D702" s="768"/>
      <c r="E702" s="769"/>
    </row>
    <row r="703" spans="3:5" s="727" customFormat="1">
      <c r="C703" s="767"/>
      <c r="D703" s="768"/>
      <c r="E703" s="769"/>
    </row>
    <row r="704" spans="3:5" s="727" customFormat="1">
      <c r="C704" s="767"/>
      <c r="D704" s="768"/>
      <c r="E704" s="769"/>
    </row>
    <row r="705" spans="3:5" s="727" customFormat="1">
      <c r="C705" s="767"/>
      <c r="D705" s="768"/>
      <c r="E705" s="769"/>
    </row>
    <row r="706" spans="3:5" s="727" customFormat="1">
      <c r="C706" s="767"/>
      <c r="D706" s="768"/>
      <c r="E706" s="769"/>
    </row>
    <row r="707" spans="3:5" s="727" customFormat="1">
      <c r="C707" s="767"/>
      <c r="D707" s="768"/>
      <c r="E707" s="769"/>
    </row>
    <row r="708" spans="3:5" s="727" customFormat="1">
      <c r="C708" s="767"/>
      <c r="D708" s="768"/>
      <c r="E708" s="769"/>
    </row>
    <row r="709" spans="3:5" s="727" customFormat="1">
      <c r="C709" s="767"/>
      <c r="D709" s="768"/>
      <c r="E709" s="769"/>
    </row>
    <row r="710" spans="3:5" s="727" customFormat="1">
      <c r="C710" s="767"/>
      <c r="D710" s="768"/>
      <c r="E710" s="769"/>
    </row>
    <row r="711" spans="3:5" s="727" customFormat="1">
      <c r="C711" s="767"/>
      <c r="D711" s="768"/>
      <c r="E711" s="769"/>
    </row>
    <row r="712" spans="3:5" s="727" customFormat="1">
      <c r="C712" s="767"/>
      <c r="D712" s="768"/>
      <c r="E712" s="769"/>
    </row>
    <row r="713" spans="3:5" s="727" customFormat="1">
      <c r="C713" s="767"/>
      <c r="D713" s="768"/>
      <c r="E713" s="769"/>
    </row>
    <row r="714" spans="3:5" s="727" customFormat="1">
      <c r="C714" s="767"/>
      <c r="D714" s="768"/>
      <c r="E714" s="769"/>
    </row>
    <row r="715" spans="3:5" s="727" customFormat="1">
      <c r="C715" s="767"/>
      <c r="D715" s="768"/>
      <c r="E715" s="769"/>
    </row>
    <row r="716" spans="3:5" s="727" customFormat="1">
      <c r="C716" s="767"/>
      <c r="D716" s="768"/>
      <c r="E716" s="769"/>
    </row>
    <row r="717" spans="3:5" s="727" customFormat="1">
      <c r="C717" s="767"/>
      <c r="D717" s="768"/>
      <c r="E717" s="769"/>
    </row>
    <row r="718" spans="3:5" s="727" customFormat="1">
      <c r="C718" s="767"/>
      <c r="D718" s="768"/>
      <c r="E718" s="769"/>
    </row>
    <row r="719" spans="3:5" s="727" customFormat="1">
      <c r="C719" s="767"/>
      <c r="D719" s="768"/>
      <c r="E719" s="769"/>
    </row>
    <row r="720" spans="3:5" s="727" customFormat="1">
      <c r="C720" s="767"/>
      <c r="D720" s="768"/>
      <c r="E720" s="769"/>
    </row>
    <row r="721" spans="3:5" s="727" customFormat="1">
      <c r="C721" s="767"/>
      <c r="D721" s="768"/>
      <c r="E721" s="769"/>
    </row>
    <row r="722" spans="3:5" s="727" customFormat="1">
      <c r="C722" s="767"/>
      <c r="D722" s="768"/>
      <c r="E722" s="769"/>
    </row>
    <row r="723" spans="3:5" s="727" customFormat="1">
      <c r="C723" s="767"/>
      <c r="D723" s="768"/>
      <c r="E723" s="769"/>
    </row>
    <row r="724" spans="3:5" s="727" customFormat="1">
      <c r="C724" s="767"/>
      <c r="D724" s="768"/>
      <c r="E724" s="769"/>
    </row>
    <row r="725" spans="3:5" s="727" customFormat="1">
      <c r="C725" s="767"/>
      <c r="D725" s="768"/>
      <c r="E725" s="769"/>
    </row>
    <row r="726" spans="3:5" s="727" customFormat="1">
      <c r="C726" s="767"/>
      <c r="D726" s="768"/>
      <c r="E726" s="769"/>
    </row>
    <row r="727" spans="3:5" s="727" customFormat="1">
      <c r="C727" s="767"/>
      <c r="D727" s="768"/>
      <c r="E727" s="769"/>
    </row>
    <row r="728" spans="3:5" s="727" customFormat="1">
      <c r="C728" s="767"/>
      <c r="D728" s="768"/>
      <c r="E728" s="769"/>
    </row>
    <row r="729" spans="3:5" s="727" customFormat="1">
      <c r="C729" s="767"/>
      <c r="D729" s="768"/>
      <c r="E729" s="769"/>
    </row>
    <row r="730" spans="3:5" s="727" customFormat="1">
      <c r="C730" s="767"/>
      <c r="D730" s="768"/>
      <c r="E730" s="769"/>
    </row>
    <row r="731" spans="3:5" s="727" customFormat="1">
      <c r="C731" s="767"/>
      <c r="D731" s="768"/>
      <c r="E731" s="769"/>
    </row>
    <row r="732" spans="3:5" s="727" customFormat="1">
      <c r="C732" s="767"/>
      <c r="D732" s="768"/>
      <c r="E732" s="769"/>
    </row>
    <row r="733" spans="3:5" s="727" customFormat="1">
      <c r="C733" s="767"/>
      <c r="D733" s="768"/>
      <c r="E733" s="769"/>
    </row>
    <row r="734" spans="3:5" s="727" customFormat="1">
      <c r="C734" s="767"/>
      <c r="D734" s="768"/>
      <c r="E734" s="769"/>
    </row>
    <row r="735" spans="3:5" s="727" customFormat="1">
      <c r="C735" s="767"/>
      <c r="D735" s="768"/>
      <c r="E735" s="769"/>
    </row>
    <row r="736" spans="3:5" s="727" customFormat="1">
      <c r="C736" s="767"/>
      <c r="D736" s="768"/>
      <c r="E736" s="769"/>
    </row>
    <row r="737" spans="3:5" s="727" customFormat="1">
      <c r="C737" s="767"/>
      <c r="D737" s="768"/>
      <c r="E737" s="769"/>
    </row>
    <row r="738" spans="3:5" s="727" customFormat="1">
      <c r="C738" s="767"/>
      <c r="D738" s="768"/>
      <c r="E738" s="769"/>
    </row>
    <row r="739" spans="3:5" s="727" customFormat="1">
      <c r="C739" s="767"/>
      <c r="D739" s="768"/>
      <c r="E739" s="769"/>
    </row>
    <row r="740" spans="3:5" s="727" customFormat="1">
      <c r="C740" s="767"/>
      <c r="D740" s="768"/>
      <c r="E740" s="769"/>
    </row>
    <row r="741" spans="3:5" s="727" customFormat="1">
      <c r="C741" s="767"/>
      <c r="D741" s="768"/>
      <c r="E741" s="769"/>
    </row>
    <row r="742" spans="3:5" s="727" customFormat="1">
      <c r="C742" s="767"/>
      <c r="D742" s="768"/>
      <c r="E742" s="769"/>
    </row>
    <row r="743" spans="3:5" s="727" customFormat="1">
      <c r="C743" s="767"/>
      <c r="D743" s="768"/>
      <c r="E743" s="769"/>
    </row>
    <row r="744" spans="3:5" s="727" customFormat="1">
      <c r="C744" s="767"/>
      <c r="D744" s="768"/>
      <c r="E744" s="769"/>
    </row>
    <row r="745" spans="3:5" s="727" customFormat="1">
      <c r="C745" s="767"/>
      <c r="D745" s="768"/>
      <c r="E745" s="769"/>
    </row>
    <row r="746" spans="3:5" s="727" customFormat="1">
      <c r="C746" s="767"/>
      <c r="D746" s="768"/>
      <c r="E746" s="769"/>
    </row>
    <row r="747" spans="3:5" s="727" customFormat="1">
      <c r="C747" s="767"/>
      <c r="D747" s="768"/>
      <c r="E747" s="769"/>
    </row>
    <row r="748" spans="3:5" s="727" customFormat="1">
      <c r="C748" s="767"/>
      <c r="D748" s="768"/>
      <c r="E748" s="769"/>
    </row>
    <row r="749" spans="3:5" s="727" customFormat="1">
      <c r="C749" s="767"/>
      <c r="D749" s="768"/>
      <c r="E749" s="769"/>
    </row>
    <row r="750" spans="3:5" s="727" customFormat="1">
      <c r="C750" s="767"/>
      <c r="D750" s="768"/>
      <c r="E750" s="769"/>
    </row>
    <row r="751" spans="3:5" s="727" customFormat="1">
      <c r="C751" s="767"/>
      <c r="D751" s="768"/>
      <c r="E751" s="769"/>
    </row>
    <row r="752" spans="3:5" s="727" customFormat="1">
      <c r="C752" s="767"/>
      <c r="D752" s="768"/>
      <c r="E752" s="769"/>
    </row>
    <row r="753" spans="3:5" s="727" customFormat="1">
      <c r="C753" s="767"/>
      <c r="D753" s="768"/>
      <c r="E753" s="769"/>
    </row>
    <row r="754" spans="3:5" s="727" customFormat="1">
      <c r="C754" s="767"/>
      <c r="D754" s="768"/>
      <c r="E754" s="769"/>
    </row>
    <row r="755" spans="3:5" s="727" customFormat="1">
      <c r="C755" s="767"/>
      <c r="D755" s="768"/>
      <c r="E755" s="769"/>
    </row>
    <row r="756" spans="3:5" s="727" customFormat="1">
      <c r="C756" s="767"/>
      <c r="D756" s="768"/>
      <c r="E756" s="769"/>
    </row>
    <row r="757" spans="3:5" s="727" customFormat="1">
      <c r="C757" s="767"/>
      <c r="D757" s="768"/>
      <c r="E757" s="769"/>
    </row>
    <row r="758" spans="3:5" s="727" customFormat="1">
      <c r="C758" s="767"/>
      <c r="D758" s="768"/>
      <c r="E758" s="769"/>
    </row>
    <row r="759" spans="3:5" s="727" customFormat="1">
      <c r="C759" s="767"/>
      <c r="D759" s="768"/>
      <c r="E759" s="769"/>
    </row>
    <row r="760" spans="3:5" s="727" customFormat="1">
      <c r="C760" s="767"/>
      <c r="D760" s="768"/>
      <c r="E760" s="769"/>
    </row>
    <row r="761" spans="3:5" s="727" customFormat="1">
      <c r="C761" s="767"/>
      <c r="D761" s="768"/>
      <c r="E761" s="769"/>
    </row>
    <row r="762" spans="3:5" s="727" customFormat="1">
      <c r="C762" s="767"/>
      <c r="D762" s="768"/>
      <c r="E762" s="769"/>
    </row>
    <row r="763" spans="3:5" s="727" customFormat="1">
      <c r="C763" s="767"/>
      <c r="D763" s="768"/>
      <c r="E763" s="769"/>
    </row>
    <row r="764" spans="3:5" s="727" customFormat="1">
      <c r="C764" s="767"/>
      <c r="D764" s="768"/>
      <c r="E764" s="769"/>
    </row>
    <row r="765" spans="3:5" s="727" customFormat="1">
      <c r="C765" s="767"/>
      <c r="D765" s="768"/>
      <c r="E765" s="769"/>
    </row>
    <row r="766" spans="3:5" s="727" customFormat="1">
      <c r="C766" s="767"/>
      <c r="D766" s="768"/>
      <c r="E766" s="769"/>
    </row>
    <row r="767" spans="3:5" s="727" customFormat="1">
      <c r="C767" s="767"/>
      <c r="D767" s="768"/>
      <c r="E767" s="769"/>
    </row>
    <row r="768" spans="3:5" s="727" customFormat="1">
      <c r="C768" s="767"/>
      <c r="D768" s="768"/>
      <c r="E768" s="769"/>
    </row>
    <row r="769" spans="3:5" s="727" customFormat="1">
      <c r="C769" s="767"/>
      <c r="D769" s="768"/>
      <c r="E769" s="769"/>
    </row>
    <row r="770" spans="3:5" s="727" customFormat="1">
      <c r="C770" s="767"/>
      <c r="D770" s="768"/>
      <c r="E770" s="769"/>
    </row>
    <row r="771" spans="3:5" s="727" customFormat="1">
      <c r="C771" s="767"/>
      <c r="D771" s="768"/>
      <c r="E771" s="769"/>
    </row>
    <row r="772" spans="3:5" s="727" customFormat="1">
      <c r="C772" s="767"/>
      <c r="D772" s="768"/>
      <c r="E772" s="769"/>
    </row>
    <row r="773" spans="3:5" s="727" customFormat="1">
      <c r="C773" s="767"/>
      <c r="D773" s="768"/>
      <c r="E773" s="769"/>
    </row>
    <row r="774" spans="3:5" s="727" customFormat="1">
      <c r="C774" s="767"/>
      <c r="D774" s="768"/>
      <c r="E774" s="769"/>
    </row>
    <row r="775" spans="3:5" s="727" customFormat="1">
      <c r="C775" s="767"/>
      <c r="D775" s="768"/>
      <c r="E775" s="769"/>
    </row>
    <row r="776" spans="3:5" s="727" customFormat="1">
      <c r="C776" s="767"/>
      <c r="D776" s="768"/>
      <c r="E776" s="769"/>
    </row>
    <row r="777" spans="3:5" s="727" customFormat="1">
      <c r="C777" s="767"/>
      <c r="D777" s="768"/>
      <c r="E777" s="769"/>
    </row>
    <row r="778" spans="3:5" s="727" customFormat="1">
      <c r="C778" s="767"/>
      <c r="D778" s="768"/>
      <c r="E778" s="769"/>
    </row>
    <row r="779" spans="3:5" s="727" customFormat="1">
      <c r="C779" s="767"/>
      <c r="D779" s="768"/>
      <c r="E779" s="769"/>
    </row>
    <row r="780" spans="3:5" s="727" customFormat="1">
      <c r="C780" s="767"/>
      <c r="D780" s="768"/>
      <c r="E780" s="769"/>
    </row>
    <row r="781" spans="3:5" s="727" customFormat="1">
      <c r="C781" s="767"/>
      <c r="D781" s="768"/>
      <c r="E781" s="769"/>
    </row>
    <row r="782" spans="3:5" s="727" customFormat="1">
      <c r="C782" s="767"/>
      <c r="D782" s="768"/>
      <c r="E782" s="769"/>
    </row>
    <row r="783" spans="3:5" s="727" customFormat="1">
      <c r="C783" s="767"/>
      <c r="D783" s="768"/>
      <c r="E783" s="769"/>
    </row>
    <row r="784" spans="3:5" s="727" customFormat="1">
      <c r="C784" s="767"/>
      <c r="D784" s="768"/>
      <c r="E784" s="769"/>
    </row>
    <row r="785" spans="3:5" s="727" customFormat="1">
      <c r="C785" s="767"/>
      <c r="D785" s="768"/>
      <c r="E785" s="769"/>
    </row>
    <row r="786" spans="3:5" s="727" customFormat="1">
      <c r="C786" s="767"/>
      <c r="D786" s="768"/>
      <c r="E786" s="769"/>
    </row>
    <row r="787" spans="3:5" s="727" customFormat="1">
      <c r="C787" s="767"/>
      <c r="D787" s="768"/>
      <c r="E787" s="769"/>
    </row>
    <row r="788" spans="3:5" s="727" customFormat="1">
      <c r="C788" s="767"/>
      <c r="D788" s="768"/>
      <c r="E788" s="769"/>
    </row>
    <row r="789" spans="3:5" s="727" customFormat="1">
      <c r="C789" s="767"/>
      <c r="D789" s="768"/>
      <c r="E789" s="769"/>
    </row>
    <row r="790" spans="3:5" s="727" customFormat="1">
      <c r="C790" s="767"/>
      <c r="D790" s="768"/>
      <c r="E790" s="769"/>
    </row>
    <row r="791" spans="3:5" s="727" customFormat="1">
      <c r="C791" s="767"/>
      <c r="D791" s="768"/>
      <c r="E791" s="769"/>
    </row>
    <row r="792" spans="3:5" s="727" customFormat="1">
      <c r="C792" s="767"/>
      <c r="D792" s="768"/>
      <c r="E792" s="769"/>
    </row>
    <row r="793" spans="3:5" s="727" customFormat="1">
      <c r="C793" s="767"/>
      <c r="D793" s="768"/>
      <c r="E793" s="769"/>
    </row>
    <row r="794" spans="3:5" s="727" customFormat="1">
      <c r="C794" s="767"/>
      <c r="D794" s="768"/>
      <c r="E794" s="769"/>
    </row>
    <row r="795" spans="3:5" s="727" customFormat="1">
      <c r="C795" s="767"/>
      <c r="D795" s="768"/>
      <c r="E795" s="769"/>
    </row>
    <row r="796" spans="3:5" s="727" customFormat="1">
      <c r="C796" s="767"/>
      <c r="D796" s="768"/>
      <c r="E796" s="769"/>
    </row>
    <row r="797" spans="3:5" s="727" customFormat="1">
      <c r="C797" s="767"/>
      <c r="D797" s="768"/>
      <c r="E797" s="769"/>
    </row>
    <row r="798" spans="3:5" s="727" customFormat="1">
      <c r="C798" s="767"/>
      <c r="D798" s="768"/>
      <c r="E798" s="769"/>
    </row>
    <row r="799" spans="3:5" s="727" customFormat="1">
      <c r="C799" s="767"/>
      <c r="D799" s="768"/>
      <c r="E799" s="769"/>
    </row>
    <row r="800" spans="3:5" s="727" customFormat="1">
      <c r="C800" s="767"/>
      <c r="D800" s="768"/>
      <c r="E800" s="769"/>
    </row>
    <row r="801" spans="3:5" s="727" customFormat="1">
      <c r="C801" s="767"/>
      <c r="D801" s="768"/>
      <c r="E801" s="769"/>
    </row>
    <row r="802" spans="3:5" s="727" customFormat="1">
      <c r="C802" s="767"/>
      <c r="D802" s="768"/>
      <c r="E802" s="769"/>
    </row>
    <row r="803" spans="3:5" s="727" customFormat="1">
      <c r="C803" s="767"/>
      <c r="D803" s="768"/>
      <c r="E803" s="769"/>
    </row>
    <row r="804" spans="3:5" s="727" customFormat="1">
      <c r="C804" s="767"/>
      <c r="D804" s="768"/>
      <c r="E804" s="769"/>
    </row>
    <row r="805" spans="3:5" s="727" customFormat="1">
      <c r="C805" s="767"/>
      <c r="D805" s="768"/>
      <c r="E805" s="769"/>
    </row>
    <row r="806" spans="3:5" s="727" customFormat="1">
      <c r="C806" s="767"/>
      <c r="D806" s="768"/>
      <c r="E806" s="769"/>
    </row>
    <row r="807" spans="3:5" s="727" customFormat="1">
      <c r="C807" s="767"/>
      <c r="D807" s="768"/>
      <c r="E807" s="769"/>
    </row>
    <row r="808" spans="3:5" s="727" customFormat="1">
      <c r="C808" s="767"/>
      <c r="D808" s="768"/>
      <c r="E808" s="769"/>
    </row>
    <row r="809" spans="3:5" s="727" customFormat="1">
      <c r="C809" s="767"/>
      <c r="D809" s="768"/>
      <c r="E809" s="769"/>
    </row>
    <row r="810" spans="3:5" s="727" customFormat="1">
      <c r="C810" s="767"/>
      <c r="D810" s="768"/>
      <c r="E810" s="769"/>
    </row>
    <row r="811" spans="3:5" s="727" customFormat="1">
      <c r="C811" s="767"/>
      <c r="D811" s="768"/>
      <c r="E811" s="769"/>
    </row>
    <row r="812" spans="3:5" s="727" customFormat="1">
      <c r="C812" s="767"/>
      <c r="D812" s="768"/>
      <c r="E812" s="769"/>
    </row>
    <row r="813" spans="3:5" s="727" customFormat="1">
      <c r="C813" s="767"/>
      <c r="D813" s="768"/>
      <c r="E813" s="769"/>
    </row>
    <row r="814" spans="3:5" s="727" customFormat="1">
      <c r="C814" s="767"/>
      <c r="D814" s="768"/>
      <c r="E814" s="769"/>
    </row>
    <row r="815" spans="3:5" s="727" customFormat="1">
      <c r="C815" s="767"/>
      <c r="D815" s="768"/>
      <c r="E815" s="769"/>
    </row>
    <row r="816" spans="3:5" s="727" customFormat="1">
      <c r="C816" s="767"/>
      <c r="D816" s="768"/>
      <c r="E816" s="769"/>
    </row>
    <row r="817" spans="3:5" s="727" customFormat="1">
      <c r="C817" s="767"/>
      <c r="D817" s="768"/>
      <c r="E817" s="769"/>
    </row>
    <row r="818" spans="3:5" s="727" customFormat="1">
      <c r="C818" s="767"/>
      <c r="D818" s="768"/>
      <c r="E818" s="769"/>
    </row>
    <row r="819" spans="3:5" s="727" customFormat="1">
      <c r="C819" s="767"/>
      <c r="D819" s="768"/>
      <c r="E819" s="769"/>
    </row>
    <row r="820" spans="3:5" s="727" customFormat="1">
      <c r="C820" s="767"/>
      <c r="D820" s="768"/>
      <c r="E820" s="769"/>
    </row>
    <row r="821" spans="3:5" s="727" customFormat="1">
      <c r="C821" s="767"/>
      <c r="D821" s="768"/>
      <c r="E821" s="769"/>
    </row>
    <row r="822" spans="3:5" s="727" customFormat="1">
      <c r="C822" s="767"/>
      <c r="D822" s="768"/>
      <c r="E822" s="769"/>
    </row>
    <row r="823" spans="3:5" s="727" customFormat="1">
      <c r="C823" s="767"/>
      <c r="D823" s="768"/>
      <c r="E823" s="769"/>
    </row>
    <row r="824" spans="3:5" s="727" customFormat="1">
      <c r="C824" s="767"/>
      <c r="D824" s="768"/>
      <c r="E824" s="769"/>
    </row>
    <row r="825" spans="3:5" s="727" customFormat="1">
      <c r="C825" s="767"/>
      <c r="D825" s="768"/>
      <c r="E825" s="769"/>
    </row>
    <row r="826" spans="3:5" s="727" customFormat="1">
      <c r="C826" s="767"/>
      <c r="D826" s="768"/>
      <c r="E826" s="769"/>
    </row>
    <row r="827" spans="3:5" s="727" customFormat="1">
      <c r="C827" s="767"/>
      <c r="D827" s="768"/>
      <c r="E827" s="769"/>
    </row>
    <row r="828" spans="3:5" s="727" customFormat="1">
      <c r="C828" s="767"/>
      <c r="D828" s="768"/>
      <c r="E828" s="769"/>
    </row>
    <row r="829" spans="3:5" s="727" customFormat="1">
      <c r="C829" s="767"/>
      <c r="D829" s="768"/>
      <c r="E829" s="769"/>
    </row>
    <row r="830" spans="3:5" s="727" customFormat="1">
      <c r="C830" s="767"/>
      <c r="D830" s="768"/>
      <c r="E830" s="769"/>
    </row>
    <row r="831" spans="3:5" s="727" customFormat="1">
      <c r="C831" s="767"/>
      <c r="D831" s="768"/>
      <c r="E831" s="769"/>
    </row>
    <row r="832" spans="3:5" s="727" customFormat="1">
      <c r="C832" s="767"/>
      <c r="D832" s="768"/>
      <c r="E832" s="769"/>
    </row>
    <row r="833" spans="3:5" s="727" customFormat="1">
      <c r="C833" s="767"/>
      <c r="D833" s="768"/>
      <c r="E833" s="769"/>
    </row>
    <row r="834" spans="3:5" s="727" customFormat="1">
      <c r="C834" s="767"/>
      <c r="D834" s="768"/>
      <c r="E834" s="769"/>
    </row>
    <row r="835" spans="3:5" s="727" customFormat="1">
      <c r="C835" s="767"/>
      <c r="D835" s="768"/>
      <c r="E835" s="769"/>
    </row>
    <row r="836" spans="3:5" s="727" customFormat="1">
      <c r="C836" s="767"/>
      <c r="D836" s="768"/>
      <c r="E836" s="769"/>
    </row>
    <row r="837" spans="3:5" s="727" customFormat="1">
      <c r="C837" s="767"/>
      <c r="D837" s="768"/>
      <c r="E837" s="769"/>
    </row>
    <row r="838" spans="3:5" s="727" customFormat="1">
      <c r="C838" s="767"/>
      <c r="D838" s="768"/>
      <c r="E838" s="769"/>
    </row>
    <row r="839" spans="3:5" s="727" customFormat="1">
      <c r="C839" s="767"/>
      <c r="D839" s="768"/>
      <c r="E839" s="769"/>
    </row>
    <row r="840" spans="3:5" s="727" customFormat="1">
      <c r="C840" s="767"/>
      <c r="D840" s="768"/>
      <c r="E840" s="769"/>
    </row>
    <row r="841" spans="3:5" s="727" customFormat="1">
      <c r="C841" s="767"/>
      <c r="D841" s="768"/>
      <c r="E841" s="769"/>
    </row>
    <row r="842" spans="3:5" s="727" customFormat="1">
      <c r="C842" s="767"/>
      <c r="D842" s="768"/>
      <c r="E842" s="769"/>
    </row>
    <row r="843" spans="3:5" s="727" customFormat="1">
      <c r="C843" s="767"/>
      <c r="D843" s="768"/>
      <c r="E843" s="769"/>
    </row>
    <row r="844" spans="3:5" s="727" customFormat="1">
      <c r="C844" s="767"/>
      <c r="D844" s="768"/>
      <c r="E844" s="769"/>
    </row>
    <row r="845" spans="3:5" s="727" customFormat="1">
      <c r="C845" s="767"/>
      <c r="D845" s="768"/>
      <c r="E845" s="769"/>
    </row>
    <row r="846" spans="3:5" s="727" customFormat="1">
      <c r="C846" s="767"/>
      <c r="D846" s="768"/>
      <c r="E846" s="769"/>
    </row>
    <row r="847" spans="3:5" s="727" customFormat="1">
      <c r="C847" s="767"/>
      <c r="D847" s="768"/>
      <c r="E847" s="769"/>
    </row>
    <row r="848" spans="3:5" s="727" customFormat="1">
      <c r="C848" s="767"/>
      <c r="D848" s="768"/>
      <c r="E848" s="769"/>
    </row>
    <row r="849" spans="3:5" s="727" customFormat="1">
      <c r="C849" s="767"/>
      <c r="D849" s="768"/>
      <c r="E849" s="769"/>
    </row>
    <row r="850" spans="3:5" s="727" customFormat="1">
      <c r="C850" s="767"/>
      <c r="D850" s="768"/>
      <c r="E850" s="769"/>
    </row>
    <row r="851" spans="3:5" s="727" customFormat="1">
      <c r="C851" s="767"/>
      <c r="D851" s="768"/>
      <c r="E851" s="769"/>
    </row>
    <row r="852" spans="3:5" s="727" customFormat="1">
      <c r="C852" s="767"/>
      <c r="D852" s="768"/>
      <c r="E852" s="769"/>
    </row>
    <row r="853" spans="3:5" s="727" customFormat="1">
      <c r="C853" s="767"/>
      <c r="D853" s="768"/>
      <c r="E853" s="769"/>
    </row>
    <row r="854" spans="3:5" s="727" customFormat="1">
      <c r="C854" s="767"/>
      <c r="D854" s="768"/>
      <c r="E854" s="769"/>
    </row>
    <row r="855" spans="3:5" s="727" customFormat="1">
      <c r="C855" s="767"/>
      <c r="D855" s="768"/>
      <c r="E855" s="769"/>
    </row>
    <row r="856" spans="3:5" s="727" customFormat="1">
      <c r="C856" s="767"/>
      <c r="D856" s="768"/>
      <c r="E856" s="769"/>
    </row>
    <row r="857" spans="3:5" s="727" customFormat="1">
      <c r="C857" s="767"/>
      <c r="D857" s="768"/>
      <c r="E857" s="769"/>
    </row>
    <row r="858" spans="3:5" s="727" customFormat="1">
      <c r="C858" s="767"/>
      <c r="D858" s="768"/>
      <c r="E858" s="769"/>
    </row>
    <row r="859" spans="3:5" s="727" customFormat="1">
      <c r="C859" s="767"/>
      <c r="D859" s="768"/>
      <c r="E859" s="769"/>
    </row>
    <row r="860" spans="3:5" s="727" customFormat="1">
      <c r="C860" s="767"/>
      <c r="D860" s="768"/>
      <c r="E860" s="769"/>
    </row>
    <row r="861" spans="3:5" s="727" customFormat="1">
      <c r="C861" s="767"/>
      <c r="D861" s="768"/>
      <c r="E861" s="769"/>
    </row>
    <row r="862" spans="3:5" s="727" customFormat="1">
      <c r="C862" s="767"/>
      <c r="D862" s="768"/>
      <c r="E862" s="769"/>
    </row>
    <row r="863" spans="3:5" s="727" customFormat="1">
      <c r="C863" s="767"/>
      <c r="D863" s="768"/>
      <c r="E863" s="769"/>
    </row>
    <row r="864" spans="3:5" s="727" customFormat="1">
      <c r="C864" s="767"/>
      <c r="D864" s="768"/>
      <c r="E864" s="769"/>
    </row>
    <row r="865" spans="3:5" s="727" customFormat="1">
      <c r="C865" s="767"/>
      <c r="D865" s="768"/>
      <c r="E865" s="769"/>
    </row>
    <row r="866" spans="3:5" s="727" customFormat="1">
      <c r="C866" s="767"/>
      <c r="D866" s="768"/>
      <c r="E866" s="769"/>
    </row>
    <row r="867" spans="3:5" s="727" customFormat="1">
      <c r="C867" s="767"/>
      <c r="D867" s="768"/>
      <c r="E867" s="769"/>
    </row>
    <row r="868" spans="3:5" s="727" customFormat="1">
      <c r="C868" s="767"/>
      <c r="D868" s="768"/>
      <c r="E868" s="769"/>
    </row>
    <row r="869" spans="3:5" s="727" customFormat="1">
      <c r="C869" s="767"/>
      <c r="D869" s="768"/>
      <c r="E869" s="769"/>
    </row>
    <row r="870" spans="3:5" s="727" customFormat="1">
      <c r="C870" s="767"/>
      <c r="D870" s="768"/>
      <c r="E870" s="769"/>
    </row>
    <row r="871" spans="3:5" s="727" customFormat="1">
      <c r="C871" s="767"/>
      <c r="D871" s="768"/>
      <c r="E871" s="769"/>
    </row>
    <row r="872" spans="3:5" s="727" customFormat="1">
      <c r="C872" s="767"/>
      <c r="D872" s="768"/>
      <c r="E872" s="769"/>
    </row>
    <row r="873" spans="3:5" s="727" customFormat="1">
      <c r="C873" s="767"/>
      <c r="D873" s="768"/>
      <c r="E873" s="769"/>
    </row>
    <row r="874" spans="3:5" s="727" customFormat="1">
      <c r="C874" s="767"/>
      <c r="D874" s="768"/>
      <c r="E874" s="769"/>
    </row>
    <row r="875" spans="3:5" s="727" customFormat="1">
      <c r="C875" s="767"/>
      <c r="D875" s="768"/>
      <c r="E875" s="769"/>
    </row>
    <row r="876" spans="3:5" s="727" customFormat="1">
      <c r="C876" s="767"/>
      <c r="D876" s="768"/>
      <c r="E876" s="769"/>
    </row>
    <row r="877" spans="3:5" s="727" customFormat="1">
      <c r="C877" s="767"/>
      <c r="D877" s="768"/>
      <c r="E877" s="769"/>
    </row>
    <row r="878" spans="3:5" s="727" customFormat="1">
      <c r="C878" s="767"/>
      <c r="D878" s="768"/>
      <c r="E878" s="769"/>
    </row>
    <row r="879" spans="3:5" s="727" customFormat="1">
      <c r="C879" s="767"/>
      <c r="D879" s="768"/>
      <c r="E879" s="769"/>
    </row>
    <row r="880" spans="3:5" s="727" customFormat="1">
      <c r="C880" s="767"/>
      <c r="D880" s="768"/>
      <c r="E880" s="769"/>
    </row>
    <row r="881" spans="3:5" s="727" customFormat="1">
      <c r="C881" s="767"/>
      <c r="D881" s="768"/>
      <c r="E881" s="769"/>
    </row>
    <row r="882" spans="3:5" s="727" customFormat="1">
      <c r="C882" s="767"/>
      <c r="D882" s="768"/>
      <c r="E882" s="769"/>
    </row>
    <row r="883" spans="3:5" s="727" customFormat="1">
      <c r="C883" s="767"/>
      <c r="D883" s="768"/>
      <c r="E883" s="769"/>
    </row>
    <row r="884" spans="3:5" s="727" customFormat="1">
      <c r="C884" s="767"/>
      <c r="D884" s="768"/>
      <c r="E884" s="769"/>
    </row>
    <row r="885" spans="3:5" s="727" customFormat="1">
      <c r="C885" s="767"/>
      <c r="D885" s="768"/>
      <c r="E885" s="769"/>
    </row>
    <row r="886" spans="3:5" s="727" customFormat="1">
      <c r="C886" s="767"/>
      <c r="D886" s="768"/>
      <c r="E886" s="769"/>
    </row>
    <row r="887" spans="3:5" s="727" customFormat="1">
      <c r="C887" s="767"/>
      <c r="D887" s="768"/>
      <c r="E887" s="769"/>
    </row>
    <row r="888" spans="3:5" s="727" customFormat="1">
      <c r="C888" s="767"/>
      <c r="D888" s="768"/>
      <c r="E888" s="769"/>
    </row>
    <row r="889" spans="3:5" s="727" customFormat="1">
      <c r="C889" s="767"/>
      <c r="D889" s="768"/>
      <c r="E889" s="769"/>
    </row>
    <row r="890" spans="3:5" s="727" customFormat="1">
      <c r="C890" s="767"/>
      <c r="D890" s="768"/>
      <c r="E890" s="769"/>
    </row>
    <row r="891" spans="3:5" s="727" customFormat="1">
      <c r="C891" s="767"/>
      <c r="D891" s="768"/>
      <c r="E891" s="769"/>
    </row>
    <row r="892" spans="3:5" s="727" customFormat="1">
      <c r="C892" s="767"/>
      <c r="D892" s="768"/>
      <c r="E892" s="769"/>
    </row>
    <row r="893" spans="3:5" s="727" customFormat="1">
      <c r="C893" s="767"/>
      <c r="D893" s="768"/>
      <c r="E893" s="769"/>
    </row>
    <row r="894" spans="3:5" s="727" customFormat="1">
      <c r="C894" s="767"/>
      <c r="D894" s="768"/>
      <c r="E894" s="769"/>
    </row>
    <row r="895" spans="3:5" s="727" customFormat="1">
      <c r="C895" s="767"/>
      <c r="D895" s="768"/>
      <c r="E895" s="769"/>
    </row>
    <row r="896" spans="3:5" s="727" customFormat="1">
      <c r="C896" s="767"/>
      <c r="D896" s="768"/>
      <c r="E896" s="769"/>
    </row>
    <row r="897" spans="3:5" s="727" customFormat="1">
      <c r="C897" s="767"/>
      <c r="D897" s="768"/>
      <c r="E897" s="769"/>
    </row>
    <row r="898" spans="3:5" s="727" customFormat="1">
      <c r="C898" s="767"/>
      <c r="D898" s="768"/>
      <c r="E898" s="769"/>
    </row>
    <row r="899" spans="3:5" s="727" customFormat="1">
      <c r="C899" s="767"/>
      <c r="D899" s="768"/>
      <c r="E899" s="769"/>
    </row>
    <row r="900" spans="3:5" s="727" customFormat="1">
      <c r="C900" s="767"/>
      <c r="D900" s="768"/>
      <c r="E900" s="769"/>
    </row>
    <row r="901" spans="3:5" s="727" customFormat="1">
      <c r="C901" s="767"/>
      <c r="D901" s="768"/>
      <c r="E901" s="769"/>
    </row>
    <row r="902" spans="3:5" s="727" customFormat="1">
      <c r="C902" s="767"/>
      <c r="D902" s="768"/>
      <c r="E902" s="769"/>
    </row>
    <row r="903" spans="3:5" s="727" customFormat="1">
      <c r="C903" s="767"/>
      <c r="D903" s="768"/>
      <c r="E903" s="769"/>
    </row>
    <row r="904" spans="3:5" s="727" customFormat="1">
      <c r="C904" s="767"/>
      <c r="D904" s="768"/>
      <c r="E904" s="769"/>
    </row>
    <row r="905" spans="3:5" s="727" customFormat="1">
      <c r="C905" s="767"/>
      <c r="D905" s="768"/>
      <c r="E905" s="769"/>
    </row>
    <row r="906" spans="3:5" s="727" customFormat="1">
      <c r="C906" s="767"/>
      <c r="D906" s="768"/>
      <c r="E906" s="769"/>
    </row>
    <row r="907" spans="3:5" s="727" customFormat="1">
      <c r="C907" s="767"/>
      <c r="D907" s="768"/>
      <c r="E907" s="769"/>
    </row>
    <row r="908" spans="3:5" s="727" customFormat="1">
      <c r="C908" s="767"/>
      <c r="D908" s="768"/>
      <c r="E908" s="769"/>
    </row>
    <row r="909" spans="3:5" s="727" customFormat="1">
      <c r="C909" s="767"/>
      <c r="D909" s="768"/>
      <c r="E909" s="769"/>
    </row>
    <row r="910" spans="3:5" s="727" customFormat="1">
      <c r="C910" s="767"/>
      <c r="D910" s="768"/>
      <c r="E910" s="769"/>
    </row>
    <row r="911" spans="3:5" s="727" customFormat="1">
      <c r="C911" s="767"/>
      <c r="D911" s="768"/>
      <c r="E911" s="769"/>
    </row>
    <row r="912" spans="3:5" s="727" customFormat="1">
      <c r="C912" s="767"/>
      <c r="D912" s="768"/>
      <c r="E912" s="769"/>
    </row>
    <row r="913" spans="3:5" s="727" customFormat="1">
      <c r="C913" s="767"/>
      <c r="D913" s="768"/>
      <c r="E913" s="769"/>
    </row>
    <row r="914" spans="3:5" s="727" customFormat="1">
      <c r="C914" s="767"/>
      <c r="D914" s="768"/>
      <c r="E914" s="769"/>
    </row>
    <row r="915" spans="3:5" s="727" customFormat="1">
      <c r="C915" s="767"/>
      <c r="D915" s="768"/>
      <c r="E915" s="769"/>
    </row>
    <row r="916" spans="3:5" s="727" customFormat="1">
      <c r="C916" s="767"/>
      <c r="D916" s="768"/>
      <c r="E916" s="769"/>
    </row>
    <row r="917" spans="3:5" s="727" customFormat="1">
      <c r="C917" s="767"/>
      <c r="D917" s="768"/>
      <c r="E917" s="769"/>
    </row>
    <row r="918" spans="3:5" s="727" customFormat="1">
      <c r="C918" s="767"/>
      <c r="D918" s="768"/>
      <c r="E918" s="769"/>
    </row>
    <row r="919" spans="3:5" s="727" customFormat="1">
      <c r="C919" s="767"/>
      <c r="D919" s="768"/>
      <c r="E919" s="769"/>
    </row>
    <row r="920" spans="3:5" s="727" customFormat="1">
      <c r="C920" s="767"/>
      <c r="D920" s="768"/>
      <c r="E920" s="769"/>
    </row>
    <row r="921" spans="3:5" s="727" customFormat="1">
      <c r="C921" s="767"/>
      <c r="D921" s="768"/>
      <c r="E921" s="769"/>
    </row>
    <row r="922" spans="3:5" s="727" customFormat="1">
      <c r="C922" s="767"/>
      <c r="D922" s="768"/>
      <c r="E922" s="769"/>
    </row>
    <row r="923" spans="3:5" s="727" customFormat="1">
      <c r="C923" s="767"/>
      <c r="D923" s="768"/>
      <c r="E923" s="769"/>
    </row>
    <row r="924" spans="3:5" s="727" customFormat="1">
      <c r="C924" s="767"/>
      <c r="D924" s="768"/>
      <c r="E924" s="769"/>
    </row>
    <row r="925" spans="3:5" s="727" customFormat="1">
      <c r="C925" s="767"/>
      <c r="D925" s="768"/>
      <c r="E925" s="769"/>
    </row>
    <row r="926" spans="3:5" s="727" customFormat="1">
      <c r="C926" s="767"/>
      <c r="D926" s="768"/>
      <c r="E926" s="769"/>
    </row>
    <row r="927" spans="3:5" s="727" customFormat="1">
      <c r="C927" s="767"/>
      <c r="D927" s="768"/>
      <c r="E927" s="769"/>
    </row>
    <row r="928" spans="3:5" s="727" customFormat="1">
      <c r="C928" s="767"/>
      <c r="D928" s="768"/>
      <c r="E928" s="769"/>
    </row>
    <row r="929" spans="3:5" s="727" customFormat="1">
      <c r="C929" s="767"/>
      <c r="D929" s="768"/>
      <c r="E929" s="769"/>
    </row>
    <row r="930" spans="3:5" s="727" customFormat="1">
      <c r="C930" s="767"/>
      <c r="D930" s="768"/>
      <c r="E930" s="769"/>
    </row>
    <row r="931" spans="3:5" s="727" customFormat="1">
      <c r="C931" s="767"/>
      <c r="D931" s="768"/>
      <c r="E931" s="769"/>
    </row>
    <row r="932" spans="3:5" s="727" customFormat="1">
      <c r="C932" s="767"/>
      <c r="D932" s="768"/>
      <c r="E932" s="769"/>
    </row>
    <row r="933" spans="3:5" s="727" customFormat="1">
      <c r="C933" s="767"/>
      <c r="D933" s="768"/>
      <c r="E933" s="769"/>
    </row>
    <row r="934" spans="3:5" s="727" customFormat="1">
      <c r="C934" s="767"/>
      <c r="D934" s="768"/>
      <c r="E934" s="769"/>
    </row>
    <row r="935" spans="3:5" s="727" customFormat="1">
      <c r="C935" s="767"/>
      <c r="D935" s="768"/>
      <c r="E935" s="769"/>
    </row>
    <row r="936" spans="3:5" s="727" customFormat="1">
      <c r="C936" s="767"/>
      <c r="D936" s="768"/>
      <c r="E936" s="769"/>
    </row>
    <row r="937" spans="3:5" s="727" customFormat="1">
      <c r="C937" s="767"/>
      <c r="D937" s="768"/>
      <c r="E937" s="769"/>
    </row>
    <row r="938" spans="3:5" s="727" customFormat="1">
      <c r="C938" s="767"/>
      <c r="D938" s="768"/>
      <c r="E938" s="769"/>
    </row>
    <row r="939" spans="3:5" s="727" customFormat="1">
      <c r="C939" s="767"/>
      <c r="D939" s="768"/>
      <c r="E939" s="769"/>
    </row>
    <row r="940" spans="3:5" s="727" customFormat="1">
      <c r="C940" s="767"/>
      <c r="D940" s="768"/>
      <c r="E940" s="769"/>
    </row>
    <row r="941" spans="3:5" s="727" customFormat="1">
      <c r="C941" s="767"/>
      <c r="D941" s="768"/>
      <c r="E941" s="769"/>
    </row>
    <row r="942" spans="3:5" s="727" customFormat="1">
      <c r="C942" s="767"/>
      <c r="D942" s="768"/>
      <c r="E942" s="769"/>
    </row>
    <row r="943" spans="3:5" s="727" customFormat="1">
      <c r="C943" s="767"/>
      <c r="D943" s="768"/>
      <c r="E943" s="769"/>
    </row>
    <row r="944" spans="3:5" s="727" customFormat="1">
      <c r="C944" s="767"/>
      <c r="D944" s="768"/>
      <c r="E944" s="769"/>
    </row>
    <row r="945" spans="3:5" s="727" customFormat="1">
      <c r="C945" s="767"/>
      <c r="D945" s="768"/>
      <c r="E945" s="769"/>
    </row>
    <row r="946" spans="3:5" s="727" customFormat="1">
      <c r="C946" s="767"/>
      <c r="D946" s="768"/>
      <c r="E946" s="769"/>
    </row>
    <row r="947" spans="3:5" s="727" customFormat="1">
      <c r="C947" s="767"/>
      <c r="D947" s="768"/>
      <c r="E947" s="769"/>
    </row>
    <row r="948" spans="3:5" s="727" customFormat="1">
      <c r="C948" s="767"/>
      <c r="D948" s="768"/>
      <c r="E948" s="769"/>
    </row>
    <row r="949" spans="3:5" s="727" customFormat="1">
      <c r="C949" s="767"/>
      <c r="D949" s="768"/>
      <c r="E949" s="769"/>
    </row>
    <row r="950" spans="3:5" s="727" customFormat="1">
      <c r="C950" s="767"/>
      <c r="D950" s="768"/>
      <c r="E950" s="769"/>
    </row>
    <row r="951" spans="3:5" s="727" customFormat="1">
      <c r="C951" s="767"/>
      <c r="D951" s="768"/>
      <c r="E951" s="769"/>
    </row>
    <row r="952" spans="3:5" s="727" customFormat="1">
      <c r="C952" s="767"/>
      <c r="D952" s="768"/>
      <c r="E952" s="769"/>
    </row>
    <row r="953" spans="3:5" s="727" customFormat="1">
      <c r="C953" s="767"/>
      <c r="D953" s="768"/>
      <c r="E953" s="769"/>
    </row>
    <row r="954" spans="3:5" s="727" customFormat="1">
      <c r="C954" s="767"/>
      <c r="D954" s="768"/>
      <c r="E954" s="769"/>
    </row>
    <row r="955" spans="3:5" s="727" customFormat="1">
      <c r="C955" s="767"/>
      <c r="D955" s="768"/>
      <c r="E955" s="769"/>
    </row>
    <row r="956" spans="3:5" s="727" customFormat="1">
      <c r="C956" s="767"/>
      <c r="D956" s="768"/>
      <c r="E956" s="769"/>
    </row>
    <row r="957" spans="3:5" s="727" customFormat="1">
      <c r="C957" s="767"/>
      <c r="D957" s="768"/>
      <c r="E957" s="769"/>
    </row>
    <row r="958" spans="3:5" s="727" customFormat="1">
      <c r="C958" s="767"/>
      <c r="D958" s="768"/>
      <c r="E958" s="769"/>
    </row>
    <row r="959" spans="3:5" s="727" customFormat="1">
      <c r="C959" s="767"/>
      <c r="D959" s="768"/>
      <c r="E959" s="769"/>
    </row>
    <row r="960" spans="3:5" s="727" customFormat="1">
      <c r="C960" s="767"/>
      <c r="D960" s="768"/>
      <c r="E960" s="769"/>
    </row>
    <row r="961" spans="3:5" s="727" customFormat="1">
      <c r="C961" s="767"/>
      <c r="D961" s="768"/>
      <c r="E961" s="769"/>
    </row>
    <row r="962" spans="3:5" s="727" customFormat="1">
      <c r="C962" s="767"/>
      <c r="D962" s="768"/>
      <c r="E962" s="769"/>
    </row>
    <row r="963" spans="3:5" s="727" customFormat="1">
      <c r="C963" s="767"/>
      <c r="D963" s="768"/>
      <c r="E963" s="769"/>
    </row>
    <row r="964" spans="3:5" s="727" customFormat="1">
      <c r="C964" s="767"/>
      <c r="D964" s="768"/>
      <c r="E964" s="769"/>
    </row>
    <row r="965" spans="3:5" s="727" customFormat="1">
      <c r="C965" s="767"/>
      <c r="D965" s="768"/>
      <c r="E965" s="769"/>
    </row>
    <row r="966" spans="3:5" s="727" customFormat="1">
      <c r="C966" s="767"/>
      <c r="D966" s="768"/>
      <c r="E966" s="769"/>
    </row>
    <row r="967" spans="3:5" s="727" customFormat="1">
      <c r="C967" s="767"/>
      <c r="D967" s="768"/>
      <c r="E967" s="769"/>
    </row>
    <row r="968" spans="3:5" s="727" customFormat="1">
      <c r="C968" s="767"/>
      <c r="D968" s="768"/>
      <c r="E968" s="769"/>
    </row>
    <row r="969" spans="3:5" s="727" customFormat="1">
      <c r="C969" s="767"/>
      <c r="D969" s="768"/>
      <c r="E969" s="769"/>
    </row>
    <row r="970" spans="3:5" s="727" customFormat="1">
      <c r="C970" s="767"/>
      <c r="D970" s="768"/>
      <c r="E970" s="769"/>
    </row>
    <row r="971" spans="3:5" s="727" customFormat="1">
      <c r="C971" s="767"/>
      <c r="D971" s="768"/>
      <c r="E971" s="769"/>
    </row>
    <row r="972" spans="3:5" s="727" customFormat="1">
      <c r="C972" s="767"/>
      <c r="D972" s="768"/>
      <c r="E972" s="769"/>
    </row>
    <row r="973" spans="3:5" s="727" customFormat="1">
      <c r="C973" s="767"/>
      <c r="D973" s="768"/>
      <c r="E973" s="769"/>
    </row>
    <row r="974" spans="3:5" s="727" customFormat="1">
      <c r="C974" s="767"/>
      <c r="D974" s="768"/>
      <c r="E974" s="769"/>
    </row>
    <row r="975" spans="3:5" s="727" customFormat="1">
      <c r="C975" s="767"/>
      <c r="D975" s="768"/>
      <c r="E975" s="769"/>
    </row>
    <row r="976" spans="3:5" s="727" customFormat="1">
      <c r="C976" s="767"/>
      <c r="D976" s="768"/>
      <c r="E976" s="769"/>
    </row>
    <row r="977" spans="3:5" s="727" customFormat="1">
      <c r="C977" s="767"/>
      <c r="D977" s="768"/>
      <c r="E977" s="769"/>
    </row>
    <row r="978" spans="3:5" s="727" customFormat="1">
      <c r="C978" s="767"/>
      <c r="D978" s="768"/>
      <c r="E978" s="769"/>
    </row>
    <row r="979" spans="3:5" s="727" customFormat="1">
      <c r="C979" s="767"/>
      <c r="D979" s="768"/>
      <c r="E979" s="769"/>
    </row>
    <row r="980" spans="3:5" s="727" customFormat="1">
      <c r="C980" s="767"/>
      <c r="D980" s="768"/>
      <c r="E980" s="769"/>
    </row>
    <row r="981" spans="3:5" s="727" customFormat="1">
      <c r="C981" s="767"/>
      <c r="D981" s="768"/>
      <c r="E981" s="769"/>
    </row>
    <row r="982" spans="3:5" s="727" customFormat="1">
      <c r="C982" s="767"/>
      <c r="D982" s="768"/>
      <c r="E982" s="769"/>
    </row>
    <row r="983" spans="3:5" s="727" customFormat="1">
      <c r="C983" s="767"/>
      <c r="D983" s="768"/>
      <c r="E983" s="769"/>
    </row>
    <row r="984" spans="3:5" s="727" customFormat="1">
      <c r="C984" s="767"/>
      <c r="D984" s="768"/>
      <c r="E984" s="769"/>
    </row>
    <row r="985" spans="3:5" s="727" customFormat="1">
      <c r="C985" s="767"/>
      <c r="D985" s="768"/>
      <c r="E985" s="769"/>
    </row>
    <row r="986" spans="3:5" s="727" customFormat="1">
      <c r="C986" s="767"/>
      <c r="D986" s="768"/>
      <c r="E986" s="769"/>
    </row>
    <row r="987" spans="3:5" s="727" customFormat="1">
      <c r="C987" s="767"/>
      <c r="D987" s="768"/>
      <c r="E987" s="769"/>
    </row>
    <row r="988" spans="3:5" s="727" customFormat="1">
      <c r="C988" s="767"/>
      <c r="D988" s="768"/>
      <c r="E988" s="769"/>
    </row>
    <row r="989" spans="3:5" s="727" customFormat="1">
      <c r="C989" s="767"/>
      <c r="D989" s="768"/>
      <c r="E989" s="769"/>
    </row>
    <row r="990" spans="3:5" s="727" customFormat="1">
      <c r="C990" s="767"/>
      <c r="D990" s="768"/>
      <c r="E990" s="769"/>
    </row>
    <row r="991" spans="3:5" s="727" customFormat="1">
      <c r="C991" s="767"/>
      <c r="D991" s="768"/>
      <c r="E991" s="769"/>
    </row>
    <row r="992" spans="3:5" s="727" customFormat="1">
      <c r="C992" s="767"/>
      <c r="D992" s="768"/>
      <c r="E992" s="769"/>
    </row>
    <row r="993" spans="3:5" s="727" customFormat="1">
      <c r="C993" s="767"/>
      <c r="D993" s="768"/>
      <c r="E993" s="769"/>
    </row>
    <row r="994" spans="3:5" s="727" customFormat="1">
      <c r="C994" s="767"/>
      <c r="D994" s="768"/>
      <c r="E994" s="769"/>
    </row>
    <row r="995" spans="3:5" s="727" customFormat="1">
      <c r="C995" s="767"/>
      <c r="D995" s="768"/>
      <c r="E995" s="769"/>
    </row>
    <row r="996" spans="3:5" s="727" customFormat="1">
      <c r="C996" s="767"/>
      <c r="D996" s="768"/>
      <c r="E996" s="769"/>
    </row>
    <row r="997" spans="3:5" s="727" customFormat="1">
      <c r="C997" s="767"/>
      <c r="D997" s="768"/>
      <c r="E997" s="769"/>
    </row>
    <row r="998" spans="3:5" s="727" customFormat="1">
      <c r="C998" s="767"/>
      <c r="D998" s="768"/>
      <c r="E998" s="769"/>
    </row>
    <row r="999" spans="3:5" s="727" customFormat="1">
      <c r="C999" s="767"/>
      <c r="D999" s="768"/>
      <c r="E999" s="769"/>
    </row>
    <row r="1000" spans="3:5" s="727" customFormat="1">
      <c r="C1000" s="767"/>
      <c r="D1000" s="768"/>
      <c r="E1000" s="769"/>
    </row>
    <row r="1001" spans="3:5" s="727" customFormat="1">
      <c r="C1001" s="767"/>
      <c r="D1001" s="768"/>
      <c r="E1001" s="769"/>
    </row>
    <row r="1002" spans="3:5" s="727" customFormat="1">
      <c r="C1002" s="767"/>
      <c r="D1002" s="768"/>
      <c r="E1002" s="769"/>
    </row>
    <row r="1003" spans="3:5" s="727" customFormat="1">
      <c r="C1003" s="767"/>
      <c r="D1003" s="768"/>
      <c r="E1003" s="769"/>
    </row>
    <row r="1004" spans="3:5" s="727" customFormat="1">
      <c r="C1004" s="767"/>
      <c r="D1004" s="768"/>
      <c r="E1004" s="769"/>
    </row>
    <row r="1005" spans="3:5" s="727" customFormat="1">
      <c r="C1005" s="767"/>
      <c r="D1005" s="768"/>
      <c r="E1005" s="769"/>
    </row>
    <row r="1006" spans="3:5" s="727" customFormat="1">
      <c r="C1006" s="767"/>
      <c r="D1006" s="768"/>
      <c r="E1006" s="769"/>
    </row>
    <row r="1007" spans="3:5" s="727" customFormat="1">
      <c r="C1007" s="767"/>
      <c r="D1007" s="768"/>
      <c r="E1007" s="769"/>
    </row>
    <row r="1008" spans="3:5" s="727" customFormat="1">
      <c r="C1008" s="767"/>
      <c r="D1008" s="768"/>
      <c r="E1008" s="769"/>
    </row>
    <row r="1009" spans="3:5" s="727" customFormat="1">
      <c r="C1009" s="767"/>
      <c r="D1009" s="768"/>
      <c r="E1009" s="769"/>
    </row>
    <row r="1010" spans="3:5" s="727" customFormat="1">
      <c r="C1010" s="767"/>
      <c r="D1010" s="768"/>
      <c r="E1010" s="769"/>
    </row>
    <row r="1011" spans="3:5" s="727" customFormat="1">
      <c r="C1011" s="767"/>
      <c r="D1011" s="768"/>
      <c r="E1011" s="769"/>
    </row>
    <row r="1012" spans="3:5" s="727" customFormat="1">
      <c r="C1012" s="767"/>
      <c r="D1012" s="768"/>
      <c r="E1012" s="769"/>
    </row>
    <row r="1013" spans="3:5" s="727" customFormat="1">
      <c r="C1013" s="767"/>
      <c r="D1013" s="768"/>
      <c r="E1013" s="769"/>
    </row>
    <row r="1014" spans="3:5" s="727" customFormat="1">
      <c r="C1014" s="767"/>
      <c r="D1014" s="768"/>
      <c r="E1014" s="769"/>
    </row>
    <row r="1015" spans="3:5" s="727" customFormat="1">
      <c r="C1015" s="767"/>
      <c r="D1015" s="768"/>
      <c r="E1015" s="769"/>
    </row>
    <row r="1016" spans="3:5" s="727" customFormat="1">
      <c r="C1016" s="767"/>
      <c r="D1016" s="768"/>
      <c r="E1016" s="769"/>
    </row>
    <row r="1017" spans="3:5" s="727" customFormat="1">
      <c r="C1017" s="767"/>
      <c r="D1017" s="768"/>
      <c r="E1017" s="769"/>
    </row>
    <row r="1018" spans="3:5" s="727" customFormat="1">
      <c r="C1018" s="767"/>
      <c r="D1018" s="768"/>
      <c r="E1018" s="769"/>
    </row>
    <row r="1019" spans="3:5" s="727" customFormat="1">
      <c r="C1019" s="767"/>
      <c r="D1019" s="768"/>
      <c r="E1019" s="769"/>
    </row>
    <row r="1020" spans="3:5" s="727" customFormat="1">
      <c r="C1020" s="767"/>
      <c r="D1020" s="768"/>
      <c r="E1020" s="769"/>
    </row>
    <row r="1021" spans="3:5" s="727" customFormat="1">
      <c r="C1021" s="767"/>
      <c r="D1021" s="768"/>
      <c r="E1021" s="769"/>
    </row>
    <row r="1022" spans="3:5" s="727" customFormat="1">
      <c r="C1022" s="767"/>
      <c r="D1022" s="768"/>
      <c r="E1022" s="769"/>
    </row>
    <row r="1023" spans="3:5" s="727" customFormat="1">
      <c r="C1023" s="767"/>
      <c r="D1023" s="768"/>
      <c r="E1023" s="769"/>
    </row>
    <row r="1024" spans="3:5" s="727" customFormat="1">
      <c r="C1024" s="767"/>
      <c r="D1024" s="768"/>
      <c r="E1024" s="769"/>
    </row>
    <row r="1025" spans="3:5" s="727" customFormat="1">
      <c r="C1025" s="767"/>
      <c r="D1025" s="768"/>
      <c r="E1025" s="769"/>
    </row>
    <row r="1026" spans="3:5" s="727" customFormat="1">
      <c r="C1026" s="767"/>
      <c r="D1026" s="768"/>
      <c r="E1026" s="769"/>
    </row>
    <row r="1027" spans="3:5" s="727" customFormat="1">
      <c r="C1027" s="767"/>
      <c r="D1027" s="768"/>
      <c r="E1027" s="769"/>
    </row>
    <row r="1028" spans="3:5" s="727" customFormat="1">
      <c r="C1028" s="767"/>
      <c r="D1028" s="768"/>
      <c r="E1028" s="769"/>
    </row>
    <row r="1029" spans="3:5" s="727" customFormat="1">
      <c r="C1029" s="767"/>
      <c r="D1029" s="768"/>
      <c r="E1029" s="769"/>
    </row>
    <row r="1030" spans="3:5" s="727" customFormat="1">
      <c r="C1030" s="767"/>
      <c r="D1030" s="768"/>
      <c r="E1030" s="769"/>
    </row>
    <row r="1031" spans="3:5" s="727" customFormat="1">
      <c r="C1031" s="767"/>
      <c r="D1031" s="768"/>
      <c r="E1031" s="769"/>
    </row>
    <row r="1032" spans="3:5" s="727" customFormat="1">
      <c r="C1032" s="767"/>
      <c r="D1032" s="768"/>
      <c r="E1032" s="769"/>
    </row>
    <row r="1033" spans="3:5" s="727" customFormat="1">
      <c r="C1033" s="767"/>
      <c r="D1033" s="768"/>
      <c r="E1033" s="769"/>
    </row>
    <row r="1034" spans="3:5" s="727" customFormat="1">
      <c r="C1034" s="767"/>
      <c r="D1034" s="768"/>
      <c r="E1034" s="769"/>
    </row>
    <row r="1035" spans="3:5" s="727" customFormat="1">
      <c r="C1035" s="767"/>
      <c r="D1035" s="768"/>
      <c r="E1035" s="769"/>
    </row>
    <row r="1036" spans="3:5" s="727" customFormat="1">
      <c r="C1036" s="767"/>
      <c r="D1036" s="768"/>
      <c r="E1036" s="769"/>
    </row>
    <row r="1037" spans="3:5" s="727" customFormat="1">
      <c r="C1037" s="767"/>
      <c r="D1037" s="768"/>
      <c r="E1037" s="769"/>
    </row>
    <row r="1038" spans="3:5" s="727" customFormat="1">
      <c r="C1038" s="767"/>
      <c r="D1038" s="768"/>
      <c r="E1038" s="769"/>
    </row>
    <row r="1039" spans="3:5" s="727" customFormat="1">
      <c r="C1039" s="767"/>
      <c r="D1039" s="768"/>
      <c r="E1039" s="769"/>
    </row>
    <row r="1040" spans="3:5" s="727" customFormat="1">
      <c r="C1040" s="767"/>
      <c r="D1040" s="768"/>
      <c r="E1040" s="769"/>
    </row>
    <row r="1041" spans="3:5" s="727" customFormat="1">
      <c r="C1041" s="767"/>
      <c r="D1041" s="768"/>
      <c r="E1041" s="769"/>
    </row>
    <row r="1042" spans="3:5" s="727" customFormat="1">
      <c r="C1042" s="767"/>
      <c r="D1042" s="768"/>
      <c r="E1042" s="769"/>
    </row>
    <row r="1043" spans="3:5" s="727" customFormat="1">
      <c r="C1043" s="767"/>
      <c r="D1043" s="768"/>
      <c r="E1043" s="769"/>
    </row>
    <row r="1044" spans="3:5" s="727" customFormat="1">
      <c r="C1044" s="767"/>
      <c r="D1044" s="768"/>
      <c r="E1044" s="769"/>
    </row>
    <row r="1045" spans="3:5" s="727" customFormat="1">
      <c r="C1045" s="767"/>
      <c r="D1045" s="768"/>
      <c r="E1045" s="769"/>
    </row>
    <row r="1046" spans="3:5" s="727" customFormat="1">
      <c r="C1046" s="767"/>
      <c r="D1046" s="768"/>
      <c r="E1046" s="769"/>
    </row>
    <row r="1047" spans="3:5" s="727" customFormat="1">
      <c r="C1047" s="767"/>
      <c r="D1047" s="768"/>
      <c r="E1047" s="769"/>
    </row>
    <row r="1048" spans="3:5" s="727" customFormat="1">
      <c r="C1048" s="767"/>
      <c r="D1048" s="768"/>
      <c r="E1048" s="769"/>
    </row>
    <row r="1049" spans="3:5" s="727" customFormat="1">
      <c r="C1049" s="767"/>
      <c r="D1049" s="768"/>
      <c r="E1049" s="769"/>
    </row>
    <row r="1050" spans="3:5" s="727" customFormat="1">
      <c r="C1050" s="767"/>
      <c r="D1050" s="768"/>
      <c r="E1050" s="769"/>
    </row>
    <row r="1051" spans="3:5" s="727" customFormat="1">
      <c r="C1051" s="767"/>
      <c r="D1051" s="768"/>
      <c r="E1051" s="769"/>
    </row>
    <row r="1052" spans="3:5" s="727" customFormat="1">
      <c r="C1052" s="767"/>
      <c r="D1052" s="768"/>
      <c r="E1052" s="769"/>
    </row>
    <row r="1053" spans="3:5" s="727" customFormat="1">
      <c r="C1053" s="767"/>
      <c r="D1053" s="768"/>
      <c r="E1053" s="769"/>
    </row>
    <row r="1054" spans="3:5" s="727" customFormat="1">
      <c r="C1054" s="767"/>
      <c r="D1054" s="768"/>
      <c r="E1054" s="769"/>
    </row>
    <row r="1055" spans="3:5" s="727" customFormat="1">
      <c r="C1055" s="767"/>
      <c r="D1055" s="768"/>
      <c r="E1055" s="769"/>
    </row>
    <row r="1056" spans="3:5" s="727" customFormat="1">
      <c r="C1056" s="767"/>
      <c r="D1056" s="768"/>
      <c r="E1056" s="769"/>
    </row>
    <row r="1057" spans="3:5" s="727" customFormat="1">
      <c r="C1057" s="767"/>
      <c r="D1057" s="768"/>
      <c r="E1057" s="769"/>
    </row>
    <row r="1058" spans="3:5" s="727" customFormat="1">
      <c r="C1058" s="767"/>
      <c r="D1058" s="768"/>
      <c r="E1058" s="769"/>
    </row>
    <row r="1059" spans="3:5" s="727" customFormat="1">
      <c r="C1059" s="767"/>
      <c r="D1059" s="768"/>
      <c r="E1059" s="769"/>
    </row>
    <row r="1060" spans="3:5" s="727" customFormat="1">
      <c r="C1060" s="767"/>
      <c r="D1060" s="768"/>
      <c r="E1060" s="769"/>
    </row>
    <row r="1061" spans="3:5" s="727" customFormat="1">
      <c r="C1061" s="767"/>
      <c r="D1061" s="768"/>
      <c r="E1061" s="769"/>
    </row>
    <row r="1062" spans="3:5" s="727" customFormat="1">
      <c r="C1062" s="767"/>
      <c r="D1062" s="768"/>
      <c r="E1062" s="769"/>
    </row>
    <row r="1063" spans="3:5" s="727" customFormat="1">
      <c r="C1063" s="767"/>
      <c r="D1063" s="768"/>
      <c r="E1063" s="769"/>
    </row>
    <row r="1064" spans="3:5" s="727" customFormat="1">
      <c r="C1064" s="767"/>
      <c r="D1064" s="768"/>
      <c r="E1064" s="769"/>
    </row>
    <row r="1065" spans="3:5" s="727" customFormat="1">
      <c r="C1065" s="767"/>
      <c r="D1065" s="768"/>
      <c r="E1065" s="769"/>
    </row>
    <row r="1066" spans="3:5" s="727" customFormat="1">
      <c r="C1066" s="767"/>
      <c r="D1066" s="768"/>
      <c r="E1066" s="769"/>
    </row>
    <row r="1067" spans="3:5" s="727" customFormat="1">
      <c r="C1067" s="767"/>
      <c r="D1067" s="768"/>
      <c r="E1067" s="769"/>
    </row>
    <row r="1068" spans="3:5" s="727" customFormat="1">
      <c r="C1068" s="767"/>
      <c r="D1068" s="768"/>
      <c r="E1068" s="769"/>
    </row>
    <row r="1069" spans="3:5" s="727" customFormat="1">
      <c r="C1069" s="767"/>
      <c r="D1069" s="768"/>
      <c r="E1069" s="769"/>
    </row>
    <row r="1070" spans="3:5" s="727" customFormat="1">
      <c r="C1070" s="767"/>
      <c r="D1070" s="768"/>
      <c r="E1070" s="769"/>
    </row>
    <row r="1071" spans="3:5" s="727" customFormat="1">
      <c r="C1071" s="767"/>
      <c r="D1071" s="768"/>
      <c r="E1071" s="769"/>
    </row>
    <row r="1072" spans="3:5" s="727" customFormat="1">
      <c r="C1072" s="767"/>
      <c r="D1072" s="768"/>
      <c r="E1072" s="769"/>
    </row>
    <row r="1073" spans="3:5" s="727" customFormat="1">
      <c r="C1073" s="767"/>
      <c r="D1073" s="768"/>
      <c r="E1073" s="769"/>
    </row>
    <row r="1074" spans="3:5" s="727" customFormat="1">
      <c r="C1074" s="767"/>
      <c r="D1074" s="768"/>
      <c r="E1074" s="769"/>
    </row>
    <row r="1075" spans="3:5" s="727" customFormat="1">
      <c r="C1075" s="767"/>
      <c r="D1075" s="768"/>
      <c r="E1075" s="769"/>
    </row>
    <row r="1076" spans="3:5" s="727" customFormat="1">
      <c r="C1076" s="767"/>
      <c r="D1076" s="768"/>
      <c r="E1076" s="769"/>
    </row>
    <row r="1077" spans="3:5" s="727" customFormat="1">
      <c r="C1077" s="767"/>
      <c r="D1077" s="768"/>
      <c r="E1077" s="769"/>
    </row>
    <row r="1078" spans="3:5" s="727" customFormat="1">
      <c r="C1078" s="767"/>
      <c r="D1078" s="768"/>
      <c r="E1078" s="769"/>
    </row>
    <row r="1079" spans="3:5" s="727" customFormat="1">
      <c r="C1079" s="767"/>
      <c r="D1079" s="768"/>
      <c r="E1079" s="769"/>
    </row>
    <row r="1080" spans="3:5" s="727" customFormat="1">
      <c r="C1080" s="767"/>
      <c r="D1080" s="768"/>
      <c r="E1080" s="769"/>
    </row>
    <row r="1081" spans="3:5" s="727" customFormat="1">
      <c r="C1081" s="767"/>
      <c r="D1081" s="768"/>
      <c r="E1081" s="769"/>
    </row>
    <row r="1082" spans="3:5" s="727" customFormat="1">
      <c r="C1082" s="767"/>
      <c r="D1082" s="768"/>
      <c r="E1082" s="769"/>
    </row>
    <row r="1083" spans="3:5" s="727" customFormat="1">
      <c r="C1083" s="767"/>
      <c r="D1083" s="768"/>
      <c r="E1083" s="769"/>
    </row>
    <row r="1084" spans="3:5" s="727" customFormat="1">
      <c r="C1084" s="767"/>
      <c r="D1084" s="768"/>
      <c r="E1084" s="769"/>
    </row>
    <row r="1085" spans="3:5" s="727" customFormat="1">
      <c r="C1085" s="767"/>
      <c r="D1085" s="768"/>
      <c r="E1085" s="769"/>
    </row>
    <row r="1086" spans="3:5" s="727" customFormat="1">
      <c r="C1086" s="767"/>
      <c r="D1086" s="768"/>
      <c r="E1086" s="769"/>
    </row>
    <row r="1087" spans="3:5" s="727" customFormat="1">
      <c r="C1087" s="767"/>
      <c r="D1087" s="768"/>
      <c r="E1087" s="769"/>
    </row>
    <row r="1088" spans="3:5" s="727" customFormat="1">
      <c r="C1088" s="767"/>
      <c r="D1088" s="768"/>
      <c r="E1088" s="769"/>
    </row>
    <row r="1089" spans="3:5" s="727" customFormat="1">
      <c r="C1089" s="767"/>
      <c r="D1089" s="768"/>
      <c r="E1089" s="769"/>
    </row>
    <row r="1090" spans="3:5" s="727" customFormat="1">
      <c r="C1090" s="767"/>
      <c r="D1090" s="768"/>
      <c r="E1090" s="769"/>
    </row>
    <row r="1091" spans="3:5" s="727" customFormat="1">
      <c r="C1091" s="767"/>
      <c r="D1091" s="768"/>
      <c r="E1091" s="769"/>
    </row>
    <row r="1092" spans="3:5" s="727" customFormat="1">
      <c r="C1092" s="767"/>
      <c r="D1092" s="768"/>
      <c r="E1092" s="769"/>
    </row>
    <row r="1093" spans="3:5" s="727" customFormat="1">
      <c r="C1093" s="767"/>
      <c r="D1093" s="768"/>
      <c r="E1093" s="769"/>
    </row>
    <row r="1094" spans="3:5" s="727" customFormat="1">
      <c r="C1094" s="767"/>
      <c r="D1094" s="768"/>
      <c r="E1094" s="769"/>
    </row>
    <row r="1095" spans="3:5" s="727" customFormat="1">
      <c r="C1095" s="767"/>
      <c r="D1095" s="768"/>
      <c r="E1095" s="769"/>
    </row>
    <row r="1096" spans="3:5" s="727" customFormat="1">
      <c r="C1096" s="767"/>
      <c r="D1096" s="768"/>
      <c r="E1096" s="769"/>
    </row>
    <row r="1097" spans="3:5" s="727" customFormat="1">
      <c r="C1097" s="767"/>
      <c r="D1097" s="768"/>
      <c r="E1097" s="769"/>
    </row>
    <row r="1098" spans="3:5" s="727" customFormat="1">
      <c r="C1098" s="767"/>
      <c r="D1098" s="768"/>
      <c r="E1098" s="769"/>
    </row>
    <row r="1099" spans="3:5" s="727" customFormat="1">
      <c r="C1099" s="767"/>
      <c r="D1099" s="768"/>
      <c r="E1099" s="769"/>
    </row>
    <row r="1100" spans="3:5" s="727" customFormat="1">
      <c r="C1100" s="767"/>
      <c r="D1100" s="768"/>
      <c r="E1100" s="769"/>
    </row>
    <row r="1101" spans="3:5" s="727" customFormat="1">
      <c r="C1101" s="767"/>
      <c r="D1101" s="768"/>
      <c r="E1101" s="769"/>
    </row>
    <row r="1102" spans="3:5" s="727" customFormat="1">
      <c r="C1102" s="767"/>
      <c r="D1102" s="768"/>
      <c r="E1102" s="769"/>
    </row>
    <row r="1103" spans="3:5" s="727" customFormat="1">
      <c r="C1103" s="767"/>
      <c r="D1103" s="768"/>
      <c r="E1103" s="769"/>
    </row>
    <row r="1104" spans="3:5" s="727" customFormat="1">
      <c r="C1104" s="767"/>
      <c r="D1104" s="768"/>
      <c r="E1104" s="769"/>
    </row>
    <row r="1105" spans="3:5" s="727" customFormat="1">
      <c r="C1105" s="767"/>
      <c r="D1105" s="768"/>
      <c r="E1105" s="769"/>
    </row>
    <row r="1106" spans="3:5" s="727" customFormat="1">
      <c r="C1106" s="767"/>
      <c r="D1106" s="768"/>
      <c r="E1106" s="769"/>
    </row>
    <row r="1107" spans="3:5" s="727" customFormat="1">
      <c r="C1107" s="767"/>
      <c r="D1107" s="768"/>
      <c r="E1107" s="769"/>
    </row>
    <row r="1108" spans="3:5" s="727" customFormat="1">
      <c r="C1108" s="767"/>
      <c r="D1108" s="768"/>
      <c r="E1108" s="769"/>
    </row>
    <row r="1109" spans="3:5" s="727" customFormat="1">
      <c r="C1109" s="767"/>
      <c r="D1109" s="768"/>
      <c r="E1109" s="769"/>
    </row>
    <row r="1110" spans="3:5" s="727" customFormat="1">
      <c r="C1110" s="767"/>
      <c r="D1110" s="768"/>
      <c r="E1110" s="769"/>
    </row>
    <row r="1111" spans="3:5" s="727" customFormat="1">
      <c r="C1111" s="767"/>
      <c r="D1111" s="768"/>
      <c r="E1111" s="769"/>
    </row>
    <row r="1112" spans="3:5" s="727" customFormat="1">
      <c r="C1112" s="767"/>
      <c r="D1112" s="768"/>
      <c r="E1112" s="769"/>
    </row>
    <row r="1113" spans="3:5" s="727" customFormat="1">
      <c r="C1113" s="767"/>
      <c r="D1113" s="768"/>
      <c r="E1113" s="769"/>
    </row>
    <row r="1114" spans="3:5" s="727" customFormat="1">
      <c r="C1114" s="767"/>
      <c r="D1114" s="768"/>
      <c r="E1114" s="769"/>
    </row>
    <row r="1115" spans="3:5" s="727" customFormat="1">
      <c r="C1115" s="767"/>
      <c r="D1115" s="768"/>
      <c r="E1115" s="769"/>
    </row>
    <row r="1116" spans="3:5" s="727" customFormat="1">
      <c r="C1116" s="767"/>
      <c r="D1116" s="768"/>
      <c r="E1116" s="769"/>
    </row>
    <row r="1117" spans="3:5" s="727" customFormat="1">
      <c r="C1117" s="767"/>
      <c r="D1117" s="768"/>
      <c r="E1117" s="769"/>
    </row>
    <row r="1118" spans="3:5" s="727" customFormat="1">
      <c r="C1118" s="767"/>
      <c r="D1118" s="768"/>
      <c r="E1118" s="769"/>
    </row>
    <row r="1119" spans="3:5" s="727" customFormat="1">
      <c r="C1119" s="767"/>
      <c r="D1119" s="768"/>
      <c r="E1119" s="769"/>
    </row>
    <row r="1120" spans="3:5" s="727" customFormat="1">
      <c r="C1120" s="767"/>
      <c r="D1120" s="768"/>
      <c r="E1120" s="769"/>
    </row>
    <row r="1121" spans="3:5" s="727" customFormat="1">
      <c r="C1121" s="767"/>
      <c r="D1121" s="768"/>
      <c r="E1121" s="769"/>
    </row>
    <row r="1122" spans="3:5" s="727" customFormat="1">
      <c r="C1122" s="767"/>
      <c r="D1122" s="768"/>
      <c r="E1122" s="769"/>
    </row>
    <row r="1123" spans="3:5" s="727" customFormat="1">
      <c r="C1123" s="767"/>
      <c r="D1123" s="768"/>
      <c r="E1123" s="769"/>
    </row>
    <row r="1124" spans="3:5" s="727" customFormat="1">
      <c r="C1124" s="767"/>
      <c r="D1124" s="768"/>
      <c r="E1124" s="769"/>
    </row>
    <row r="1125" spans="3:5" s="727" customFormat="1">
      <c r="C1125" s="767"/>
      <c r="D1125" s="768"/>
      <c r="E1125" s="769"/>
    </row>
    <row r="1126" spans="3:5" s="727" customFormat="1">
      <c r="C1126" s="767"/>
      <c r="D1126" s="768"/>
      <c r="E1126" s="769"/>
    </row>
    <row r="1127" spans="3:5" s="727" customFormat="1">
      <c r="C1127" s="767"/>
      <c r="D1127" s="768"/>
      <c r="E1127" s="769"/>
    </row>
    <row r="1128" spans="3:5" s="727" customFormat="1">
      <c r="C1128" s="767"/>
      <c r="D1128" s="768"/>
      <c r="E1128" s="769"/>
    </row>
    <row r="1129" spans="3:5" s="727" customFormat="1">
      <c r="C1129" s="767"/>
      <c r="D1129" s="768"/>
      <c r="E1129" s="769"/>
    </row>
    <row r="1130" spans="3:5" s="727" customFormat="1">
      <c r="C1130" s="767"/>
      <c r="D1130" s="768"/>
      <c r="E1130" s="769"/>
    </row>
    <row r="1131" spans="3:5" s="727" customFormat="1">
      <c r="C1131" s="767"/>
      <c r="D1131" s="768"/>
      <c r="E1131" s="769"/>
    </row>
    <row r="1132" spans="3:5" s="727" customFormat="1">
      <c r="C1132" s="767"/>
      <c r="D1132" s="768"/>
      <c r="E1132" s="769"/>
    </row>
    <row r="1133" spans="3:5" s="727" customFormat="1">
      <c r="C1133" s="767"/>
      <c r="D1133" s="768"/>
      <c r="E1133" s="769"/>
    </row>
    <row r="1134" spans="3:5" s="727" customFormat="1">
      <c r="C1134" s="767"/>
      <c r="D1134" s="768"/>
      <c r="E1134" s="769"/>
    </row>
    <row r="1135" spans="3:5" s="727" customFormat="1">
      <c r="C1135" s="767"/>
      <c r="D1135" s="768"/>
      <c r="E1135" s="769"/>
    </row>
    <row r="1136" spans="3:5" s="727" customFormat="1">
      <c r="C1136" s="767"/>
      <c r="D1136" s="768"/>
      <c r="E1136" s="769"/>
    </row>
    <row r="1137" spans="3:5" s="727" customFormat="1">
      <c r="C1137" s="767"/>
      <c r="D1137" s="768"/>
      <c r="E1137" s="769"/>
    </row>
    <row r="1138" spans="3:5" s="727" customFormat="1">
      <c r="C1138" s="767"/>
      <c r="D1138" s="768"/>
      <c r="E1138" s="769"/>
    </row>
    <row r="1139" spans="3:5" s="727" customFormat="1">
      <c r="C1139" s="767"/>
      <c r="D1139" s="768"/>
      <c r="E1139" s="769"/>
    </row>
    <row r="1140" spans="3:5" s="727" customFormat="1">
      <c r="C1140" s="767"/>
      <c r="D1140" s="768"/>
      <c r="E1140" s="769"/>
    </row>
    <row r="1141" spans="3:5" s="727" customFormat="1">
      <c r="C1141" s="767"/>
      <c r="D1141" s="768"/>
      <c r="E1141" s="769"/>
    </row>
    <row r="1142" spans="3:5" s="727" customFormat="1">
      <c r="C1142" s="767"/>
      <c r="D1142" s="768"/>
      <c r="E1142" s="769"/>
    </row>
    <row r="1143" spans="3:5" s="727" customFormat="1">
      <c r="C1143" s="767"/>
      <c r="D1143" s="768"/>
      <c r="E1143" s="769"/>
    </row>
    <row r="1144" spans="3:5" s="727" customFormat="1">
      <c r="C1144" s="767"/>
      <c r="D1144" s="768"/>
      <c r="E1144" s="769"/>
    </row>
    <row r="1145" spans="3:5" s="727" customFormat="1">
      <c r="C1145" s="767"/>
      <c r="D1145" s="768"/>
      <c r="E1145" s="769"/>
    </row>
    <row r="1146" spans="3:5" s="727" customFormat="1">
      <c r="C1146" s="767"/>
      <c r="D1146" s="768"/>
      <c r="E1146" s="769"/>
    </row>
    <row r="1147" spans="3:5" s="727" customFormat="1">
      <c r="C1147" s="767"/>
      <c r="D1147" s="768"/>
      <c r="E1147" s="769"/>
    </row>
    <row r="1148" spans="3:5" s="727" customFormat="1">
      <c r="C1148" s="767"/>
      <c r="D1148" s="768"/>
      <c r="E1148" s="769"/>
    </row>
    <row r="1149" spans="3:5" s="727" customFormat="1">
      <c r="C1149" s="767"/>
      <c r="D1149" s="768"/>
      <c r="E1149" s="769"/>
    </row>
    <row r="1150" spans="3:5" s="727" customFormat="1">
      <c r="C1150" s="767"/>
      <c r="D1150" s="768"/>
      <c r="E1150" s="769"/>
    </row>
    <row r="1151" spans="3:5" s="727" customFormat="1">
      <c r="C1151" s="767"/>
      <c r="D1151" s="768"/>
      <c r="E1151" s="769"/>
    </row>
    <row r="1152" spans="3:5" s="727" customFormat="1">
      <c r="C1152" s="767"/>
      <c r="D1152" s="768"/>
      <c r="E1152" s="769"/>
    </row>
    <row r="1153" spans="3:5" s="727" customFormat="1">
      <c r="C1153" s="767"/>
      <c r="D1153" s="768"/>
      <c r="E1153" s="769"/>
    </row>
    <row r="1154" spans="3:5" s="727" customFormat="1">
      <c r="C1154" s="767"/>
      <c r="D1154" s="768"/>
      <c r="E1154" s="769"/>
    </row>
    <row r="1155" spans="3:5" s="727" customFormat="1">
      <c r="C1155" s="767"/>
      <c r="D1155" s="768"/>
      <c r="E1155" s="769"/>
    </row>
    <row r="1156" spans="3:5" s="727" customFormat="1">
      <c r="C1156" s="767"/>
      <c r="D1156" s="768"/>
      <c r="E1156" s="769"/>
    </row>
    <row r="1157" spans="3:5" s="727" customFormat="1">
      <c r="C1157" s="767"/>
      <c r="D1157" s="768"/>
      <c r="E1157" s="769"/>
    </row>
    <row r="1158" spans="3:5" s="727" customFormat="1">
      <c r="C1158" s="767"/>
      <c r="D1158" s="768"/>
      <c r="E1158" s="769"/>
    </row>
    <row r="1159" spans="3:5" s="727" customFormat="1">
      <c r="C1159" s="767"/>
      <c r="D1159" s="768"/>
      <c r="E1159" s="769"/>
    </row>
    <row r="1160" spans="3:5" s="727" customFormat="1">
      <c r="C1160" s="767"/>
      <c r="D1160" s="768"/>
      <c r="E1160" s="769"/>
    </row>
    <row r="1161" spans="3:5" s="727" customFormat="1">
      <c r="C1161" s="767"/>
      <c r="D1161" s="768"/>
      <c r="E1161" s="769"/>
    </row>
    <row r="1162" spans="3:5" s="727" customFormat="1">
      <c r="C1162" s="767"/>
      <c r="D1162" s="768"/>
      <c r="E1162" s="769"/>
    </row>
    <row r="1163" spans="3:5" s="727" customFormat="1">
      <c r="C1163" s="767"/>
      <c r="D1163" s="768"/>
      <c r="E1163" s="769"/>
    </row>
    <row r="1164" spans="3:5" s="727" customFormat="1">
      <c r="C1164" s="767"/>
      <c r="D1164" s="768"/>
      <c r="E1164" s="769"/>
    </row>
    <row r="1165" spans="3:5" s="727" customFormat="1">
      <c r="C1165" s="767"/>
      <c r="D1165" s="768"/>
      <c r="E1165" s="769"/>
    </row>
    <row r="1166" spans="3:5" s="727" customFormat="1">
      <c r="C1166" s="767"/>
      <c r="D1166" s="768"/>
      <c r="E1166" s="769"/>
    </row>
    <row r="1167" spans="3:5" s="727" customFormat="1">
      <c r="C1167" s="767"/>
      <c r="D1167" s="768"/>
      <c r="E1167" s="769"/>
    </row>
    <row r="1168" spans="3:5" s="727" customFormat="1">
      <c r="C1168" s="767"/>
      <c r="D1168" s="768"/>
      <c r="E1168" s="769"/>
    </row>
    <row r="1169" spans="3:5" s="727" customFormat="1">
      <c r="C1169" s="767"/>
      <c r="D1169" s="768"/>
      <c r="E1169" s="769"/>
    </row>
    <row r="1170" spans="3:5" s="727" customFormat="1">
      <c r="C1170" s="767"/>
      <c r="D1170" s="768"/>
      <c r="E1170" s="769"/>
    </row>
    <row r="1171" spans="3:5" s="727" customFormat="1">
      <c r="C1171" s="767"/>
      <c r="D1171" s="768"/>
      <c r="E1171" s="769"/>
    </row>
    <row r="1172" spans="3:5" s="727" customFormat="1">
      <c r="C1172" s="767"/>
      <c r="D1172" s="768"/>
      <c r="E1172" s="769"/>
    </row>
    <row r="1173" spans="3:5" s="727" customFormat="1">
      <c r="C1173" s="767"/>
      <c r="D1173" s="768"/>
      <c r="E1173" s="769"/>
    </row>
    <row r="1174" spans="3:5" s="727" customFormat="1">
      <c r="C1174" s="767"/>
      <c r="D1174" s="768"/>
      <c r="E1174" s="769"/>
    </row>
    <row r="1175" spans="3:5" s="727" customFormat="1">
      <c r="C1175" s="767"/>
      <c r="D1175" s="768"/>
      <c r="E1175" s="769"/>
    </row>
    <row r="1176" spans="3:5" s="727" customFormat="1">
      <c r="C1176" s="767"/>
      <c r="D1176" s="768"/>
      <c r="E1176" s="769"/>
    </row>
    <row r="1177" spans="3:5" s="727" customFormat="1">
      <c r="C1177" s="767"/>
      <c r="D1177" s="768"/>
      <c r="E1177" s="769"/>
    </row>
    <row r="1178" spans="3:5" s="727" customFormat="1">
      <c r="C1178" s="767"/>
      <c r="D1178" s="768"/>
      <c r="E1178" s="769"/>
    </row>
    <row r="1179" spans="3:5" s="727" customFormat="1">
      <c r="C1179" s="767"/>
      <c r="D1179" s="768"/>
      <c r="E1179" s="769"/>
    </row>
    <row r="1180" spans="3:5" s="727" customFormat="1">
      <c r="C1180" s="767"/>
      <c r="D1180" s="768"/>
      <c r="E1180" s="769"/>
    </row>
    <row r="1181" spans="3:5" s="727" customFormat="1">
      <c r="C1181" s="767"/>
      <c r="D1181" s="768"/>
      <c r="E1181" s="769"/>
    </row>
    <row r="1182" spans="3:5" s="727" customFormat="1">
      <c r="C1182" s="767"/>
      <c r="D1182" s="768"/>
      <c r="E1182" s="769"/>
    </row>
    <row r="1183" spans="3:5" s="727" customFormat="1">
      <c r="C1183" s="767"/>
      <c r="D1183" s="768"/>
      <c r="E1183" s="769"/>
    </row>
    <row r="1184" spans="3:5" s="727" customFormat="1">
      <c r="C1184" s="767"/>
      <c r="D1184" s="768"/>
      <c r="E1184" s="769"/>
    </row>
    <row r="1185" spans="3:5" s="727" customFormat="1">
      <c r="C1185" s="767"/>
      <c r="D1185" s="768"/>
      <c r="E1185" s="769"/>
    </row>
    <row r="1186" spans="3:5" s="727" customFormat="1">
      <c r="C1186" s="767"/>
      <c r="D1186" s="768"/>
      <c r="E1186" s="769"/>
    </row>
    <row r="1187" spans="3:5" s="727" customFormat="1">
      <c r="C1187" s="767"/>
      <c r="D1187" s="768"/>
      <c r="E1187" s="769"/>
    </row>
    <row r="1188" spans="3:5" s="727" customFormat="1">
      <c r="C1188" s="767"/>
      <c r="D1188" s="768"/>
      <c r="E1188" s="769"/>
    </row>
    <row r="1189" spans="3:5" s="727" customFormat="1">
      <c r="C1189" s="767"/>
      <c r="D1189" s="768"/>
      <c r="E1189" s="769"/>
    </row>
    <row r="1190" spans="3:5" s="727" customFormat="1">
      <c r="C1190" s="767"/>
      <c r="D1190" s="768"/>
      <c r="E1190" s="769"/>
    </row>
    <row r="1191" spans="3:5" s="727" customFormat="1">
      <c r="C1191" s="767"/>
      <c r="D1191" s="768"/>
      <c r="E1191" s="769"/>
    </row>
    <row r="1192" spans="3:5" s="727" customFormat="1">
      <c r="C1192" s="767"/>
      <c r="D1192" s="768"/>
      <c r="E1192" s="769"/>
    </row>
    <row r="1193" spans="3:5" s="727" customFormat="1">
      <c r="C1193" s="767"/>
      <c r="D1193" s="768"/>
      <c r="E1193" s="769"/>
    </row>
    <row r="1194" spans="3:5" s="727" customFormat="1">
      <c r="C1194" s="767"/>
      <c r="D1194" s="768"/>
      <c r="E1194" s="769"/>
    </row>
    <row r="1195" spans="3:5" s="727" customFormat="1">
      <c r="C1195" s="767"/>
      <c r="D1195" s="768"/>
      <c r="E1195" s="769"/>
    </row>
    <row r="1196" spans="3:5" s="727" customFormat="1">
      <c r="C1196" s="767"/>
      <c r="D1196" s="768"/>
      <c r="E1196" s="769"/>
    </row>
    <row r="1197" spans="3:5" s="727" customFormat="1">
      <c r="C1197" s="767"/>
      <c r="D1197" s="768"/>
      <c r="E1197" s="769"/>
    </row>
    <row r="1198" spans="3:5" s="727" customFormat="1">
      <c r="C1198" s="767"/>
      <c r="D1198" s="768"/>
      <c r="E1198" s="769"/>
    </row>
    <row r="1199" spans="3:5" s="727" customFormat="1">
      <c r="C1199" s="767"/>
      <c r="D1199" s="768"/>
      <c r="E1199" s="769"/>
    </row>
    <row r="1200" spans="3:5" s="727" customFormat="1">
      <c r="C1200" s="767"/>
      <c r="D1200" s="768"/>
      <c r="E1200" s="769"/>
    </row>
    <row r="1201" spans="3:5" s="727" customFormat="1">
      <c r="C1201" s="767"/>
      <c r="D1201" s="768"/>
      <c r="E1201" s="769"/>
    </row>
    <row r="1202" spans="3:5" s="727" customFormat="1">
      <c r="C1202" s="767"/>
      <c r="D1202" s="768"/>
      <c r="E1202" s="769"/>
    </row>
    <row r="1203" spans="3:5" s="727" customFormat="1">
      <c r="C1203" s="767"/>
      <c r="D1203" s="768"/>
      <c r="E1203" s="769"/>
    </row>
    <row r="1204" spans="3:5" s="727" customFormat="1">
      <c r="C1204" s="767"/>
      <c r="D1204" s="768"/>
      <c r="E1204" s="769"/>
    </row>
    <row r="1205" spans="3:5" s="727" customFormat="1">
      <c r="C1205" s="767"/>
      <c r="D1205" s="768"/>
      <c r="E1205" s="769"/>
    </row>
    <row r="1206" spans="3:5" s="727" customFormat="1">
      <c r="C1206" s="767"/>
      <c r="D1206" s="768"/>
      <c r="E1206" s="769"/>
    </row>
    <row r="1207" spans="3:5" s="727" customFormat="1">
      <c r="C1207" s="767"/>
      <c r="D1207" s="768"/>
      <c r="E1207" s="769"/>
    </row>
    <row r="1208" spans="3:5" s="727" customFormat="1">
      <c r="C1208" s="767"/>
      <c r="D1208" s="768"/>
      <c r="E1208" s="769"/>
    </row>
    <row r="1209" spans="3:5" s="727" customFormat="1">
      <c r="C1209" s="767"/>
      <c r="D1209" s="768"/>
      <c r="E1209" s="769"/>
    </row>
    <row r="1210" spans="3:5" s="727" customFormat="1">
      <c r="C1210" s="767"/>
      <c r="D1210" s="768"/>
      <c r="E1210" s="769"/>
    </row>
    <row r="1211" spans="3:5" s="727" customFormat="1">
      <c r="C1211" s="767"/>
      <c r="D1211" s="768"/>
      <c r="E1211" s="769"/>
    </row>
    <row r="1212" spans="3:5" s="727" customFormat="1">
      <c r="C1212" s="767"/>
      <c r="D1212" s="768"/>
      <c r="E1212" s="769"/>
    </row>
    <row r="1213" spans="3:5" s="727" customFormat="1">
      <c r="C1213" s="767"/>
      <c r="D1213" s="768"/>
      <c r="E1213" s="769"/>
    </row>
    <row r="1214" spans="3:5" s="727" customFormat="1">
      <c r="C1214" s="767"/>
      <c r="D1214" s="768"/>
      <c r="E1214" s="769"/>
    </row>
    <row r="1215" spans="3:5" s="727" customFormat="1">
      <c r="C1215" s="767"/>
      <c r="D1215" s="768"/>
      <c r="E1215" s="769"/>
    </row>
    <row r="1216" spans="3:5" s="727" customFormat="1">
      <c r="C1216" s="767"/>
      <c r="D1216" s="768"/>
      <c r="E1216" s="769"/>
    </row>
    <row r="1217" spans="3:5" s="727" customFormat="1">
      <c r="C1217" s="767"/>
      <c r="D1217" s="768"/>
      <c r="E1217" s="769"/>
    </row>
    <row r="1218" spans="3:5" s="727" customFormat="1">
      <c r="C1218" s="767"/>
      <c r="D1218" s="768"/>
      <c r="E1218" s="769"/>
    </row>
    <row r="1219" spans="3:5" s="727" customFormat="1">
      <c r="C1219" s="767"/>
      <c r="D1219" s="768"/>
      <c r="E1219" s="769"/>
    </row>
    <row r="1220" spans="3:5" s="727" customFormat="1">
      <c r="C1220" s="767"/>
      <c r="D1220" s="768"/>
      <c r="E1220" s="769"/>
    </row>
    <row r="1221" spans="3:5" s="727" customFormat="1">
      <c r="C1221" s="767"/>
      <c r="D1221" s="768"/>
      <c r="E1221" s="769"/>
    </row>
    <row r="1222" spans="3:5" s="727" customFormat="1">
      <c r="C1222" s="767"/>
      <c r="D1222" s="768"/>
      <c r="E1222" s="769"/>
    </row>
    <row r="1223" spans="3:5" s="727" customFormat="1">
      <c r="C1223" s="767"/>
      <c r="D1223" s="768"/>
      <c r="E1223" s="769"/>
    </row>
    <row r="1224" spans="3:5" s="727" customFormat="1">
      <c r="C1224" s="767"/>
      <c r="D1224" s="768"/>
      <c r="E1224" s="769"/>
    </row>
    <row r="1225" spans="3:5" s="727" customFormat="1">
      <c r="C1225" s="767"/>
      <c r="D1225" s="768"/>
      <c r="E1225" s="769"/>
    </row>
    <row r="1226" spans="3:5" s="727" customFormat="1">
      <c r="C1226" s="767"/>
      <c r="D1226" s="768"/>
      <c r="E1226" s="769"/>
    </row>
    <row r="1227" spans="3:5" s="727" customFormat="1">
      <c r="C1227" s="767"/>
      <c r="D1227" s="768"/>
      <c r="E1227" s="769"/>
    </row>
    <row r="1228" spans="3:5" s="727" customFormat="1">
      <c r="C1228" s="767"/>
      <c r="D1228" s="768"/>
      <c r="E1228" s="769"/>
    </row>
    <row r="1229" spans="3:5" s="727" customFormat="1">
      <c r="C1229" s="767"/>
      <c r="D1229" s="768"/>
      <c r="E1229" s="769"/>
    </row>
    <row r="1230" spans="3:5" s="727" customFormat="1">
      <c r="C1230" s="767"/>
      <c r="D1230" s="768"/>
      <c r="E1230" s="769"/>
    </row>
    <row r="1231" spans="3:5" s="727" customFormat="1">
      <c r="C1231" s="767"/>
      <c r="D1231" s="768"/>
      <c r="E1231" s="769"/>
    </row>
    <row r="1232" spans="3:5" s="727" customFormat="1">
      <c r="C1232" s="767"/>
      <c r="D1232" s="768"/>
      <c r="E1232" s="769"/>
    </row>
    <row r="1233" spans="3:5" s="727" customFormat="1">
      <c r="C1233" s="767"/>
      <c r="D1233" s="768"/>
      <c r="E1233" s="769"/>
    </row>
    <row r="1234" spans="3:5" s="727" customFormat="1">
      <c r="C1234" s="767"/>
      <c r="D1234" s="768"/>
      <c r="E1234" s="769"/>
    </row>
    <row r="1235" spans="3:5" s="727" customFormat="1">
      <c r="C1235" s="767"/>
      <c r="D1235" s="768"/>
      <c r="E1235" s="769"/>
    </row>
    <row r="1236" spans="3:5" s="727" customFormat="1">
      <c r="C1236" s="767"/>
      <c r="D1236" s="768"/>
      <c r="E1236" s="769"/>
    </row>
    <row r="1237" spans="3:5" s="727" customFormat="1">
      <c r="C1237" s="767"/>
      <c r="D1237" s="768"/>
      <c r="E1237" s="769"/>
    </row>
    <row r="1238" spans="3:5" s="727" customFormat="1">
      <c r="C1238" s="767"/>
      <c r="D1238" s="768"/>
      <c r="E1238" s="769"/>
    </row>
    <row r="1239" spans="3:5" s="727" customFormat="1">
      <c r="C1239" s="767"/>
      <c r="D1239" s="768"/>
      <c r="E1239" s="769"/>
    </row>
    <row r="1240" spans="3:5" s="727" customFormat="1">
      <c r="C1240" s="767"/>
      <c r="D1240" s="768"/>
      <c r="E1240" s="769"/>
    </row>
    <row r="1241" spans="3:5" s="727" customFormat="1">
      <c r="C1241" s="767"/>
      <c r="D1241" s="768"/>
      <c r="E1241" s="769"/>
    </row>
    <row r="1242" spans="3:5" s="727" customFormat="1">
      <c r="C1242" s="767"/>
      <c r="D1242" s="768"/>
      <c r="E1242" s="769"/>
    </row>
    <row r="1243" spans="3:5" s="727" customFormat="1">
      <c r="C1243" s="767"/>
      <c r="D1243" s="768"/>
      <c r="E1243" s="769"/>
    </row>
    <row r="1244" spans="3:5" s="727" customFormat="1">
      <c r="C1244" s="767"/>
      <c r="D1244" s="768"/>
      <c r="E1244" s="769"/>
    </row>
    <row r="1245" spans="3:5" s="727" customFormat="1">
      <c r="C1245" s="767"/>
      <c r="D1245" s="768"/>
      <c r="E1245" s="769"/>
    </row>
    <row r="1246" spans="3:5" s="727" customFormat="1">
      <c r="C1246" s="767"/>
      <c r="D1246" s="768"/>
      <c r="E1246" s="769"/>
    </row>
    <row r="1247" spans="3:5" s="727" customFormat="1">
      <c r="C1247" s="767"/>
      <c r="D1247" s="768"/>
      <c r="E1247" s="769"/>
    </row>
    <row r="1248" spans="3:5" s="727" customFormat="1">
      <c r="C1248" s="767"/>
      <c r="D1248" s="768"/>
      <c r="E1248" s="769"/>
    </row>
    <row r="1249" spans="3:5" s="727" customFormat="1">
      <c r="C1249" s="767"/>
      <c r="D1249" s="768"/>
      <c r="E1249" s="769"/>
    </row>
    <row r="1250" spans="3:5" s="727" customFormat="1">
      <c r="C1250" s="767"/>
      <c r="D1250" s="768"/>
      <c r="E1250" s="769"/>
    </row>
    <row r="1251" spans="3:5" s="727" customFormat="1">
      <c r="C1251" s="767"/>
      <c r="D1251" s="768"/>
      <c r="E1251" s="769"/>
    </row>
    <row r="1252" spans="3:5" s="727" customFormat="1">
      <c r="C1252" s="767"/>
      <c r="D1252" s="768"/>
      <c r="E1252" s="769"/>
    </row>
    <row r="1253" spans="3:5" s="727" customFormat="1">
      <c r="C1253" s="767"/>
      <c r="D1253" s="768"/>
      <c r="E1253" s="769"/>
    </row>
    <row r="1254" spans="3:5" s="727" customFormat="1">
      <c r="C1254" s="767"/>
      <c r="D1254" s="768"/>
      <c r="E1254" s="769"/>
    </row>
    <row r="1255" spans="3:5" s="727" customFormat="1">
      <c r="C1255" s="767"/>
      <c r="D1255" s="768"/>
      <c r="E1255" s="769"/>
    </row>
    <row r="1256" spans="3:5" s="727" customFormat="1">
      <c r="C1256" s="767"/>
      <c r="D1256" s="768"/>
      <c r="E1256" s="769"/>
    </row>
    <row r="1257" spans="3:5" s="727" customFormat="1">
      <c r="C1257" s="767"/>
      <c r="D1257" s="768"/>
      <c r="E1257" s="769"/>
    </row>
    <row r="1258" spans="3:5" s="727" customFormat="1">
      <c r="C1258" s="767"/>
      <c r="D1258" s="768"/>
      <c r="E1258" s="769"/>
    </row>
    <row r="1259" spans="3:5" s="727" customFormat="1">
      <c r="C1259" s="767"/>
      <c r="D1259" s="768"/>
      <c r="E1259" s="769"/>
    </row>
    <row r="1260" spans="3:5" s="727" customFormat="1">
      <c r="C1260" s="767"/>
      <c r="D1260" s="768"/>
      <c r="E1260" s="769"/>
    </row>
    <row r="1261" spans="3:5" s="727" customFormat="1">
      <c r="C1261" s="767"/>
      <c r="D1261" s="768"/>
      <c r="E1261" s="769"/>
    </row>
    <row r="1262" spans="3:5" s="727" customFormat="1">
      <c r="C1262" s="767"/>
      <c r="D1262" s="768"/>
      <c r="E1262" s="769"/>
    </row>
    <row r="1263" spans="3:5" s="727" customFormat="1">
      <c r="C1263" s="767"/>
      <c r="D1263" s="768"/>
      <c r="E1263" s="769"/>
    </row>
    <row r="1264" spans="3:5" s="727" customFormat="1">
      <c r="C1264" s="767"/>
      <c r="D1264" s="768"/>
      <c r="E1264" s="769"/>
    </row>
    <row r="1265" spans="3:5" s="727" customFormat="1">
      <c r="C1265" s="767"/>
      <c r="D1265" s="768"/>
      <c r="E1265" s="769"/>
    </row>
    <row r="1266" spans="3:5" s="727" customFormat="1">
      <c r="C1266" s="767"/>
      <c r="D1266" s="768"/>
      <c r="E1266" s="769"/>
    </row>
    <row r="1267" spans="3:5" s="727" customFormat="1">
      <c r="C1267" s="767"/>
      <c r="D1267" s="768"/>
      <c r="E1267" s="769"/>
    </row>
    <row r="1268" spans="3:5" s="727" customFormat="1">
      <c r="C1268" s="767"/>
      <c r="D1268" s="768"/>
      <c r="E1268" s="769"/>
    </row>
    <row r="1269" spans="3:5" s="727" customFormat="1">
      <c r="C1269" s="767"/>
      <c r="D1269" s="768"/>
      <c r="E1269" s="769"/>
    </row>
    <row r="1270" spans="3:5" s="727" customFormat="1">
      <c r="C1270" s="767"/>
      <c r="D1270" s="768"/>
      <c r="E1270" s="769"/>
    </row>
    <row r="1271" spans="3:5" s="727" customFormat="1">
      <c r="C1271" s="767"/>
      <c r="D1271" s="768"/>
      <c r="E1271" s="769"/>
    </row>
    <row r="1272" spans="3:5" s="727" customFormat="1">
      <c r="C1272" s="767"/>
      <c r="D1272" s="768"/>
      <c r="E1272" s="769"/>
    </row>
    <row r="1273" spans="3:5" s="727" customFormat="1">
      <c r="C1273" s="767"/>
      <c r="D1273" s="768"/>
      <c r="E1273" s="769"/>
    </row>
    <row r="1274" spans="3:5" s="727" customFormat="1">
      <c r="C1274" s="767"/>
      <c r="D1274" s="768"/>
      <c r="E1274" s="769"/>
    </row>
    <row r="1275" spans="3:5" s="727" customFormat="1">
      <c r="C1275" s="767"/>
      <c r="D1275" s="768"/>
      <c r="E1275" s="769"/>
    </row>
    <row r="1276" spans="3:5" s="727" customFormat="1">
      <c r="C1276" s="767"/>
      <c r="D1276" s="768"/>
      <c r="E1276" s="769"/>
    </row>
    <row r="1277" spans="3:5" s="727" customFormat="1">
      <c r="C1277" s="767"/>
      <c r="D1277" s="768"/>
      <c r="E1277" s="769"/>
    </row>
    <row r="1278" spans="3:5" s="727" customFormat="1">
      <c r="C1278" s="767"/>
      <c r="D1278" s="768"/>
      <c r="E1278" s="769"/>
    </row>
    <row r="1279" spans="3:5" s="727" customFormat="1">
      <c r="C1279" s="767"/>
      <c r="D1279" s="768"/>
      <c r="E1279" s="769"/>
    </row>
    <row r="1280" spans="3:5" s="727" customFormat="1">
      <c r="C1280" s="767"/>
      <c r="D1280" s="768"/>
      <c r="E1280" s="769"/>
    </row>
    <row r="1281" spans="3:5" s="727" customFormat="1">
      <c r="C1281" s="767"/>
      <c r="D1281" s="768"/>
      <c r="E1281" s="769"/>
    </row>
    <row r="1282" spans="3:5" s="727" customFormat="1">
      <c r="C1282" s="767"/>
      <c r="D1282" s="768"/>
      <c r="E1282" s="769"/>
    </row>
    <row r="1283" spans="3:5" s="727" customFormat="1">
      <c r="C1283" s="767"/>
      <c r="D1283" s="768"/>
      <c r="E1283" s="769"/>
    </row>
    <row r="1284" spans="3:5" s="727" customFormat="1">
      <c r="C1284" s="767"/>
      <c r="D1284" s="768"/>
      <c r="E1284" s="769"/>
    </row>
    <row r="1285" spans="3:5" s="727" customFormat="1">
      <c r="C1285" s="767"/>
      <c r="D1285" s="768"/>
      <c r="E1285" s="769"/>
    </row>
    <row r="1286" spans="3:5" s="727" customFormat="1">
      <c r="C1286" s="767"/>
      <c r="D1286" s="768"/>
      <c r="E1286" s="769"/>
    </row>
    <row r="1287" spans="3:5" s="727" customFormat="1">
      <c r="C1287" s="767"/>
      <c r="D1287" s="768"/>
      <c r="E1287" s="769"/>
    </row>
    <row r="1288" spans="3:5" s="727" customFormat="1">
      <c r="C1288" s="767"/>
      <c r="D1288" s="768"/>
      <c r="E1288" s="769"/>
    </row>
    <row r="1289" spans="3:5" s="727" customFormat="1">
      <c r="C1289" s="767"/>
      <c r="D1289" s="768"/>
      <c r="E1289" s="769"/>
    </row>
    <row r="1290" spans="3:5" s="727" customFormat="1">
      <c r="C1290" s="767"/>
      <c r="D1290" s="768"/>
      <c r="E1290" s="769"/>
    </row>
    <row r="1291" spans="3:5" s="727" customFormat="1">
      <c r="C1291" s="767"/>
      <c r="D1291" s="768"/>
      <c r="E1291" s="769"/>
    </row>
    <row r="1292" spans="3:5" s="727" customFormat="1">
      <c r="C1292" s="767"/>
      <c r="D1292" s="768"/>
      <c r="E1292" s="769"/>
    </row>
    <row r="1293" spans="3:5" s="727" customFormat="1">
      <c r="C1293" s="767"/>
      <c r="D1293" s="768"/>
      <c r="E1293" s="769"/>
    </row>
    <row r="1294" spans="3:5" s="727" customFormat="1">
      <c r="C1294" s="767"/>
      <c r="D1294" s="768"/>
      <c r="E1294" s="769"/>
    </row>
    <row r="1295" spans="3:5" s="727" customFormat="1">
      <c r="C1295" s="767"/>
      <c r="D1295" s="768"/>
      <c r="E1295" s="769"/>
    </row>
    <row r="1296" spans="3:5" s="727" customFormat="1">
      <c r="C1296" s="767"/>
      <c r="D1296" s="768"/>
      <c r="E1296" s="769"/>
    </row>
    <row r="1297" spans="3:5" s="727" customFormat="1">
      <c r="C1297" s="767"/>
      <c r="D1297" s="768"/>
      <c r="E1297" s="769"/>
    </row>
    <row r="1298" spans="3:5" s="727" customFormat="1">
      <c r="C1298" s="767"/>
      <c r="D1298" s="768"/>
      <c r="E1298" s="769"/>
    </row>
    <row r="1299" spans="3:5" s="727" customFormat="1">
      <c r="C1299" s="767"/>
      <c r="D1299" s="768"/>
      <c r="E1299" s="769"/>
    </row>
    <row r="1300" spans="3:5" s="727" customFormat="1">
      <c r="C1300" s="767"/>
      <c r="D1300" s="768"/>
      <c r="E1300" s="769"/>
    </row>
    <row r="1301" spans="3:5" s="727" customFormat="1">
      <c r="C1301" s="767"/>
      <c r="D1301" s="768"/>
      <c r="E1301" s="769"/>
    </row>
    <row r="1302" spans="3:5" s="727" customFormat="1">
      <c r="C1302" s="767"/>
      <c r="D1302" s="768"/>
      <c r="E1302" s="769"/>
    </row>
    <row r="1303" spans="3:5" s="727" customFormat="1">
      <c r="C1303" s="767"/>
      <c r="D1303" s="768"/>
      <c r="E1303" s="769"/>
    </row>
    <row r="1304" spans="3:5" s="727" customFormat="1">
      <c r="C1304" s="767"/>
      <c r="D1304" s="768"/>
      <c r="E1304" s="769"/>
    </row>
    <row r="1305" spans="3:5" s="727" customFormat="1">
      <c r="C1305" s="767"/>
      <c r="D1305" s="768"/>
      <c r="E1305" s="769"/>
    </row>
    <row r="1306" spans="3:5" s="727" customFormat="1">
      <c r="C1306" s="767"/>
      <c r="D1306" s="768"/>
      <c r="E1306" s="769"/>
    </row>
    <row r="1307" spans="3:5" s="727" customFormat="1">
      <c r="C1307" s="767"/>
      <c r="D1307" s="768"/>
      <c r="E1307" s="769"/>
    </row>
    <row r="1308" spans="3:5" s="727" customFormat="1">
      <c r="C1308" s="767"/>
      <c r="D1308" s="768"/>
      <c r="E1308" s="769"/>
    </row>
    <row r="1309" spans="3:5" s="727" customFormat="1">
      <c r="C1309" s="767"/>
      <c r="D1309" s="768"/>
      <c r="E1309" s="769"/>
    </row>
    <row r="1310" spans="3:5" s="727" customFormat="1">
      <c r="C1310" s="767"/>
      <c r="D1310" s="768"/>
      <c r="E1310" s="769"/>
    </row>
    <row r="1311" spans="3:5" s="727" customFormat="1">
      <c r="C1311" s="767"/>
      <c r="D1311" s="768"/>
      <c r="E1311" s="769"/>
    </row>
    <row r="1312" spans="3:5" s="727" customFormat="1">
      <c r="C1312" s="767"/>
      <c r="D1312" s="768"/>
      <c r="E1312" s="769"/>
    </row>
    <row r="1313" spans="3:5" s="727" customFormat="1">
      <c r="C1313" s="767"/>
      <c r="D1313" s="768"/>
      <c r="E1313" s="769"/>
    </row>
    <row r="1314" spans="3:5" s="727" customFormat="1">
      <c r="C1314" s="767"/>
      <c r="D1314" s="768"/>
      <c r="E1314" s="769"/>
    </row>
    <row r="1315" spans="3:5" s="727" customFormat="1">
      <c r="C1315" s="767"/>
      <c r="D1315" s="768"/>
      <c r="E1315" s="769"/>
    </row>
    <row r="1316" spans="3:5" s="727" customFormat="1">
      <c r="C1316" s="767"/>
      <c r="D1316" s="768"/>
      <c r="E1316" s="769"/>
    </row>
    <row r="1317" spans="3:5" s="727" customFormat="1">
      <c r="C1317" s="767"/>
      <c r="D1317" s="768"/>
      <c r="E1317" s="769"/>
    </row>
    <row r="1318" spans="3:5" s="727" customFormat="1">
      <c r="C1318" s="767"/>
      <c r="D1318" s="768"/>
      <c r="E1318" s="769"/>
    </row>
    <row r="1319" spans="3:5" s="727" customFormat="1">
      <c r="C1319" s="767"/>
      <c r="D1319" s="768"/>
      <c r="E1319" s="769"/>
    </row>
    <row r="1320" spans="3:5" s="727" customFormat="1">
      <c r="C1320" s="767"/>
      <c r="D1320" s="768"/>
      <c r="E1320" s="769"/>
    </row>
    <row r="1321" spans="3:5" s="727" customFormat="1">
      <c r="C1321" s="767"/>
      <c r="D1321" s="768"/>
      <c r="E1321" s="769"/>
    </row>
    <row r="1322" spans="3:5" s="727" customFormat="1">
      <c r="C1322" s="767"/>
      <c r="D1322" s="768"/>
      <c r="E1322" s="769"/>
    </row>
    <row r="1323" spans="3:5" s="727" customFormat="1">
      <c r="C1323" s="767"/>
      <c r="D1323" s="768"/>
      <c r="E1323" s="769"/>
    </row>
    <row r="1324" spans="3:5" s="727" customFormat="1">
      <c r="C1324" s="767"/>
      <c r="D1324" s="768"/>
      <c r="E1324" s="769"/>
    </row>
    <row r="1325" spans="3:5" s="727" customFormat="1">
      <c r="C1325" s="767"/>
      <c r="D1325" s="768"/>
      <c r="E1325" s="769"/>
    </row>
    <row r="1326" spans="3:5" s="727" customFormat="1">
      <c r="C1326" s="767"/>
      <c r="D1326" s="768"/>
      <c r="E1326" s="769"/>
    </row>
    <row r="1327" spans="3:5" s="727" customFormat="1">
      <c r="C1327" s="767"/>
      <c r="D1327" s="768"/>
      <c r="E1327" s="769"/>
    </row>
    <row r="1328" spans="3:5" s="727" customFormat="1">
      <c r="C1328" s="767"/>
      <c r="D1328" s="768"/>
      <c r="E1328" s="769"/>
    </row>
    <row r="1329" spans="3:5" s="727" customFormat="1">
      <c r="C1329" s="767"/>
      <c r="D1329" s="768"/>
      <c r="E1329" s="769"/>
    </row>
    <row r="1330" spans="3:5" s="727" customFormat="1">
      <c r="C1330" s="767"/>
      <c r="D1330" s="768"/>
      <c r="E1330" s="769"/>
    </row>
    <row r="1331" spans="3:5" s="727" customFormat="1">
      <c r="C1331" s="767"/>
      <c r="D1331" s="768"/>
      <c r="E1331" s="769"/>
    </row>
    <row r="1332" spans="3:5" s="727" customFormat="1">
      <c r="C1332" s="767"/>
      <c r="D1332" s="768"/>
      <c r="E1332" s="769"/>
    </row>
    <row r="1333" spans="3:5" s="727" customFormat="1">
      <c r="C1333" s="767"/>
      <c r="D1333" s="768"/>
      <c r="E1333" s="769"/>
    </row>
    <row r="1334" spans="3:5" s="727" customFormat="1">
      <c r="C1334" s="767"/>
      <c r="D1334" s="768"/>
      <c r="E1334" s="769"/>
    </row>
    <row r="1335" spans="3:5" s="727" customFormat="1">
      <c r="C1335" s="767"/>
      <c r="D1335" s="768"/>
      <c r="E1335" s="769"/>
    </row>
    <row r="1336" spans="3:5" s="727" customFormat="1">
      <c r="C1336" s="767"/>
      <c r="D1336" s="768"/>
      <c r="E1336" s="769"/>
    </row>
    <row r="1337" spans="3:5" s="727" customFormat="1">
      <c r="C1337" s="767"/>
      <c r="D1337" s="768"/>
      <c r="E1337" s="769"/>
    </row>
    <row r="1338" spans="3:5" s="727" customFormat="1">
      <c r="C1338" s="767"/>
      <c r="D1338" s="768"/>
      <c r="E1338" s="769"/>
    </row>
    <row r="1339" spans="3:5" s="727" customFormat="1">
      <c r="C1339" s="767"/>
      <c r="D1339" s="768"/>
      <c r="E1339" s="769"/>
    </row>
    <row r="1340" spans="3:5" s="727" customFormat="1">
      <c r="C1340" s="767"/>
      <c r="D1340" s="768"/>
      <c r="E1340" s="769"/>
    </row>
    <row r="1341" spans="3:5" s="727" customFormat="1">
      <c r="C1341" s="767"/>
      <c r="D1341" s="768"/>
      <c r="E1341" s="769"/>
    </row>
    <row r="1342" spans="3:5" s="727" customFormat="1">
      <c r="C1342" s="767"/>
      <c r="D1342" s="768"/>
      <c r="E1342" s="769"/>
    </row>
    <row r="1343" spans="3:5" s="727" customFormat="1">
      <c r="C1343" s="767"/>
      <c r="D1343" s="768"/>
      <c r="E1343" s="769"/>
    </row>
    <row r="1344" spans="3:5" s="727" customFormat="1">
      <c r="C1344" s="767"/>
      <c r="D1344" s="768"/>
      <c r="E1344" s="769"/>
    </row>
    <row r="1345" spans="3:5" s="727" customFormat="1">
      <c r="C1345" s="767"/>
      <c r="D1345" s="768"/>
      <c r="E1345" s="769"/>
    </row>
    <row r="1346" spans="3:5" s="727" customFormat="1">
      <c r="C1346" s="767"/>
      <c r="D1346" s="768"/>
      <c r="E1346" s="769"/>
    </row>
    <row r="1347" spans="3:5" s="727" customFormat="1">
      <c r="C1347" s="767"/>
      <c r="D1347" s="768"/>
      <c r="E1347" s="769"/>
    </row>
    <row r="1348" spans="3:5" s="727" customFormat="1">
      <c r="C1348" s="767"/>
      <c r="D1348" s="768"/>
      <c r="E1348" s="769"/>
    </row>
    <row r="1349" spans="3:5" s="727" customFormat="1">
      <c r="C1349" s="767"/>
      <c r="D1349" s="768"/>
      <c r="E1349" s="769"/>
    </row>
    <row r="1350" spans="3:5" s="727" customFormat="1">
      <c r="C1350" s="767"/>
      <c r="D1350" s="768"/>
      <c r="E1350" s="769"/>
    </row>
    <row r="1351" spans="3:5" s="727" customFormat="1">
      <c r="C1351" s="767"/>
      <c r="D1351" s="768"/>
      <c r="E1351" s="769"/>
    </row>
    <row r="1352" spans="3:5" s="727" customFormat="1">
      <c r="C1352" s="767"/>
      <c r="D1352" s="768"/>
      <c r="E1352" s="769"/>
    </row>
    <row r="1353" spans="3:5" s="727" customFormat="1">
      <c r="C1353" s="767"/>
      <c r="D1353" s="768"/>
      <c r="E1353" s="769"/>
    </row>
    <row r="1354" spans="3:5" s="727" customFormat="1">
      <c r="C1354" s="767"/>
      <c r="D1354" s="768"/>
      <c r="E1354" s="769"/>
    </row>
    <row r="1355" spans="3:5" s="727" customFormat="1">
      <c r="C1355" s="767"/>
      <c r="D1355" s="768"/>
      <c r="E1355" s="769"/>
    </row>
    <row r="1356" spans="3:5" s="727" customFormat="1">
      <c r="C1356" s="767"/>
      <c r="D1356" s="768"/>
      <c r="E1356" s="769"/>
    </row>
    <row r="1357" spans="3:5" s="727" customFormat="1">
      <c r="C1357" s="767"/>
      <c r="D1357" s="768"/>
      <c r="E1357" s="769"/>
    </row>
    <row r="1358" spans="3:5" s="727" customFormat="1">
      <c r="C1358" s="767"/>
      <c r="D1358" s="768"/>
      <c r="E1358" s="769"/>
    </row>
    <row r="1359" spans="3:5" s="727" customFormat="1">
      <c r="C1359" s="767"/>
      <c r="D1359" s="768"/>
      <c r="E1359" s="769"/>
    </row>
    <row r="1360" spans="3:5" s="727" customFormat="1">
      <c r="C1360" s="767"/>
      <c r="D1360" s="768"/>
      <c r="E1360" s="769"/>
    </row>
    <row r="1361" spans="3:5" s="727" customFormat="1">
      <c r="C1361" s="767"/>
      <c r="D1361" s="768"/>
      <c r="E1361" s="769"/>
    </row>
    <row r="1362" spans="3:5" s="727" customFormat="1">
      <c r="C1362" s="767"/>
      <c r="D1362" s="768"/>
      <c r="E1362" s="769"/>
    </row>
    <row r="1363" spans="3:5" s="727" customFormat="1">
      <c r="C1363" s="767"/>
      <c r="D1363" s="768"/>
      <c r="E1363" s="769"/>
    </row>
    <row r="1364" spans="3:5" s="727" customFormat="1">
      <c r="C1364" s="767"/>
      <c r="D1364" s="768"/>
      <c r="E1364" s="769"/>
    </row>
    <row r="1365" spans="3:5" s="727" customFormat="1">
      <c r="C1365" s="767"/>
      <c r="D1365" s="768"/>
      <c r="E1365" s="769"/>
    </row>
    <row r="1366" spans="3:5" s="727" customFormat="1">
      <c r="C1366" s="767"/>
      <c r="D1366" s="768"/>
      <c r="E1366" s="769"/>
    </row>
    <row r="1367" spans="3:5" s="727" customFormat="1">
      <c r="C1367" s="767"/>
      <c r="D1367" s="768"/>
      <c r="E1367" s="769"/>
    </row>
    <row r="1368" spans="3:5" s="727" customFormat="1">
      <c r="C1368" s="767"/>
      <c r="D1368" s="768"/>
      <c r="E1368" s="769"/>
    </row>
    <row r="1369" spans="3:5" s="727" customFormat="1">
      <c r="C1369" s="767"/>
      <c r="D1369" s="768"/>
      <c r="E1369" s="769"/>
    </row>
    <row r="1370" spans="3:5" s="727" customFormat="1">
      <c r="C1370" s="767"/>
      <c r="D1370" s="768"/>
      <c r="E1370" s="769"/>
    </row>
    <row r="1371" spans="3:5" s="727" customFormat="1">
      <c r="C1371" s="767"/>
      <c r="D1371" s="768"/>
      <c r="E1371" s="769"/>
    </row>
    <row r="1372" spans="3:5" s="727" customFormat="1">
      <c r="C1372" s="767"/>
      <c r="D1372" s="768"/>
      <c r="E1372" s="769"/>
    </row>
    <row r="1373" spans="3:5" s="727" customFormat="1">
      <c r="C1373" s="767"/>
      <c r="D1373" s="768"/>
      <c r="E1373" s="769"/>
    </row>
    <row r="1374" spans="3:5" s="727" customFormat="1">
      <c r="C1374" s="767"/>
      <c r="D1374" s="768"/>
      <c r="E1374" s="769"/>
    </row>
    <row r="1375" spans="3:5" s="727" customFormat="1">
      <c r="C1375" s="767"/>
      <c r="D1375" s="768"/>
      <c r="E1375" s="769"/>
    </row>
    <row r="1376" spans="3:5" s="727" customFormat="1">
      <c r="C1376" s="767"/>
      <c r="D1376" s="768"/>
      <c r="E1376" s="769"/>
    </row>
    <row r="1377" spans="3:5" s="727" customFormat="1">
      <c r="C1377" s="767"/>
      <c r="D1377" s="768"/>
      <c r="E1377" s="769"/>
    </row>
    <row r="1378" spans="3:5" s="727" customFormat="1">
      <c r="C1378" s="767"/>
      <c r="D1378" s="768"/>
      <c r="E1378" s="769"/>
    </row>
    <row r="1379" spans="3:5" s="727" customFormat="1">
      <c r="C1379" s="767"/>
      <c r="D1379" s="768"/>
      <c r="E1379" s="769"/>
    </row>
    <row r="1380" spans="3:5" s="727" customFormat="1">
      <c r="C1380" s="767"/>
      <c r="D1380" s="768"/>
      <c r="E1380" s="769"/>
    </row>
    <row r="1381" spans="3:5" s="727" customFormat="1">
      <c r="C1381" s="767"/>
      <c r="D1381" s="768"/>
      <c r="E1381" s="769"/>
    </row>
    <row r="1382" spans="3:5" s="727" customFormat="1">
      <c r="C1382" s="767"/>
      <c r="D1382" s="768"/>
      <c r="E1382" s="769"/>
    </row>
    <row r="1383" spans="3:5" s="727" customFormat="1">
      <c r="C1383" s="767"/>
      <c r="D1383" s="768"/>
      <c r="E1383" s="769"/>
    </row>
    <row r="1384" spans="3:5" s="727" customFormat="1">
      <c r="C1384" s="767"/>
      <c r="D1384" s="768"/>
      <c r="E1384" s="769"/>
    </row>
    <row r="1385" spans="3:5" s="727" customFormat="1">
      <c r="C1385" s="767"/>
      <c r="D1385" s="768"/>
      <c r="E1385" s="769"/>
    </row>
    <row r="1386" spans="3:5" s="727" customFormat="1">
      <c r="C1386" s="767"/>
      <c r="D1386" s="768"/>
      <c r="E1386" s="769"/>
    </row>
    <row r="1387" spans="3:5" s="727" customFormat="1">
      <c r="C1387" s="767"/>
      <c r="D1387" s="768"/>
      <c r="E1387" s="769"/>
    </row>
    <row r="1388" spans="3:5" s="727" customFormat="1">
      <c r="C1388" s="767"/>
      <c r="D1388" s="768"/>
      <c r="E1388" s="769"/>
    </row>
    <row r="1389" spans="3:5" s="727" customFormat="1">
      <c r="C1389" s="767"/>
      <c r="D1389" s="768"/>
      <c r="E1389" s="769"/>
    </row>
    <row r="1390" spans="3:5" s="727" customFormat="1">
      <c r="C1390" s="767"/>
      <c r="D1390" s="768"/>
      <c r="E1390" s="769"/>
    </row>
    <row r="1391" spans="3:5" s="727" customFormat="1">
      <c r="C1391" s="767"/>
      <c r="D1391" s="768"/>
      <c r="E1391" s="769"/>
    </row>
    <row r="1392" spans="3:5" s="727" customFormat="1">
      <c r="C1392" s="767"/>
      <c r="D1392" s="768"/>
      <c r="E1392" s="769"/>
    </row>
    <row r="1393" spans="3:5" s="727" customFormat="1">
      <c r="C1393" s="767"/>
      <c r="D1393" s="768"/>
      <c r="E1393" s="769"/>
    </row>
    <row r="1394" spans="3:5" s="727" customFormat="1">
      <c r="C1394" s="767"/>
      <c r="D1394" s="768"/>
      <c r="E1394" s="769"/>
    </row>
    <row r="1395" spans="3:5" s="727" customFormat="1">
      <c r="C1395" s="767"/>
      <c r="D1395" s="768"/>
      <c r="E1395" s="769"/>
    </row>
    <row r="1396" spans="3:5" s="727" customFormat="1">
      <c r="C1396" s="767"/>
      <c r="D1396" s="768"/>
      <c r="E1396" s="769"/>
    </row>
    <row r="1397" spans="3:5" s="727" customFormat="1">
      <c r="C1397" s="767"/>
      <c r="D1397" s="768"/>
      <c r="E1397" s="769"/>
    </row>
    <row r="1398" spans="3:5" s="727" customFormat="1">
      <c r="C1398" s="767"/>
      <c r="D1398" s="768"/>
      <c r="E1398" s="769"/>
    </row>
    <row r="1399" spans="3:5" s="727" customFormat="1">
      <c r="C1399" s="767"/>
      <c r="D1399" s="768"/>
      <c r="E1399" s="769"/>
    </row>
    <row r="1400" spans="3:5" s="727" customFormat="1">
      <c r="C1400" s="767"/>
      <c r="D1400" s="768"/>
      <c r="E1400" s="769"/>
    </row>
    <row r="1401" spans="3:5" s="727" customFormat="1">
      <c r="C1401" s="767"/>
      <c r="D1401" s="768"/>
      <c r="E1401" s="769"/>
    </row>
    <row r="1402" spans="3:5" s="727" customFormat="1">
      <c r="C1402" s="767"/>
      <c r="D1402" s="768"/>
      <c r="E1402" s="769"/>
    </row>
    <row r="1403" spans="3:5" s="727" customFormat="1">
      <c r="C1403" s="767"/>
      <c r="D1403" s="768"/>
      <c r="E1403" s="769"/>
    </row>
    <row r="1404" spans="3:5" s="727" customFormat="1">
      <c r="C1404" s="767"/>
      <c r="D1404" s="768"/>
      <c r="E1404" s="769"/>
    </row>
    <row r="1405" spans="3:5" s="727" customFormat="1">
      <c r="C1405" s="767"/>
      <c r="D1405" s="768"/>
      <c r="E1405" s="769"/>
    </row>
    <row r="1406" spans="3:5" s="727" customFormat="1">
      <c r="C1406" s="767"/>
      <c r="D1406" s="768"/>
      <c r="E1406" s="769"/>
    </row>
    <row r="1407" spans="3:5" s="727" customFormat="1">
      <c r="C1407" s="767"/>
      <c r="D1407" s="768"/>
      <c r="E1407" s="769"/>
    </row>
    <row r="1408" spans="3:5" s="727" customFormat="1">
      <c r="C1408" s="767"/>
      <c r="D1408" s="768"/>
      <c r="E1408" s="769"/>
    </row>
    <row r="1409" spans="3:5" s="727" customFormat="1">
      <c r="C1409" s="767"/>
      <c r="D1409" s="768"/>
      <c r="E1409" s="769"/>
    </row>
    <row r="1410" spans="3:5" s="727" customFormat="1">
      <c r="C1410" s="767"/>
      <c r="D1410" s="768"/>
      <c r="E1410" s="769"/>
    </row>
    <row r="1411" spans="3:5" s="727" customFormat="1">
      <c r="C1411" s="767"/>
      <c r="D1411" s="768"/>
      <c r="E1411" s="769"/>
    </row>
    <row r="1412" spans="3:5" s="727" customFormat="1">
      <c r="C1412" s="767"/>
      <c r="D1412" s="768"/>
      <c r="E1412" s="769"/>
    </row>
    <row r="1413" spans="3:5" s="727" customFormat="1">
      <c r="C1413" s="767"/>
      <c r="D1413" s="768"/>
      <c r="E1413" s="769"/>
    </row>
    <row r="1414" spans="3:5" s="727" customFormat="1">
      <c r="C1414" s="767"/>
      <c r="D1414" s="768"/>
      <c r="E1414" s="769"/>
    </row>
    <row r="1415" spans="3:5" s="727" customFormat="1">
      <c r="C1415" s="767"/>
      <c r="D1415" s="768"/>
      <c r="E1415" s="769"/>
    </row>
    <row r="1416" spans="3:5" s="727" customFormat="1">
      <c r="C1416" s="767"/>
      <c r="D1416" s="768"/>
      <c r="E1416" s="769"/>
    </row>
    <row r="1417" spans="3:5" s="727" customFormat="1">
      <c r="C1417" s="767"/>
      <c r="D1417" s="768"/>
      <c r="E1417" s="769"/>
    </row>
    <row r="1418" spans="3:5" s="727" customFormat="1">
      <c r="C1418" s="767"/>
      <c r="D1418" s="768"/>
      <c r="E1418" s="769"/>
    </row>
    <row r="1419" spans="3:5" s="727" customFormat="1">
      <c r="C1419" s="767"/>
      <c r="D1419" s="768"/>
      <c r="E1419" s="769"/>
    </row>
    <row r="1420" spans="3:5" s="727" customFormat="1">
      <c r="C1420" s="767"/>
      <c r="D1420" s="768"/>
      <c r="E1420" s="769"/>
    </row>
    <row r="1421" spans="3:5" s="727" customFormat="1">
      <c r="C1421" s="767"/>
      <c r="D1421" s="768"/>
      <c r="E1421" s="769"/>
    </row>
    <row r="1422" spans="3:5" s="727" customFormat="1">
      <c r="C1422" s="767"/>
      <c r="D1422" s="768"/>
      <c r="E1422" s="769"/>
    </row>
    <row r="1423" spans="3:5" s="727" customFormat="1">
      <c r="C1423" s="767"/>
      <c r="D1423" s="768"/>
      <c r="E1423" s="769"/>
    </row>
    <row r="1424" spans="3:5" s="727" customFormat="1">
      <c r="C1424" s="767"/>
      <c r="D1424" s="768"/>
      <c r="E1424" s="769"/>
    </row>
    <row r="1425" spans="3:5" s="727" customFormat="1">
      <c r="C1425" s="767"/>
      <c r="D1425" s="768"/>
      <c r="E1425" s="769"/>
    </row>
    <row r="1426" spans="3:5" s="727" customFormat="1">
      <c r="C1426" s="767"/>
      <c r="D1426" s="768"/>
      <c r="E1426" s="769"/>
    </row>
    <row r="1427" spans="3:5" s="727" customFormat="1">
      <c r="C1427" s="767"/>
      <c r="D1427" s="768"/>
      <c r="E1427" s="769"/>
    </row>
    <row r="1428" spans="3:5" s="727" customFormat="1">
      <c r="C1428" s="767"/>
      <c r="D1428" s="768"/>
      <c r="E1428" s="769"/>
    </row>
    <row r="1429" spans="3:5" s="727" customFormat="1">
      <c r="C1429" s="767"/>
      <c r="D1429" s="768"/>
      <c r="E1429" s="769"/>
    </row>
    <row r="1430" spans="3:5" s="727" customFormat="1">
      <c r="C1430" s="767"/>
      <c r="D1430" s="768"/>
      <c r="E1430" s="769"/>
    </row>
    <row r="1431" spans="3:5" s="727" customFormat="1">
      <c r="C1431" s="767"/>
      <c r="D1431" s="768"/>
      <c r="E1431" s="769"/>
    </row>
    <row r="1432" spans="3:5" s="727" customFormat="1">
      <c r="C1432" s="767"/>
      <c r="D1432" s="768"/>
      <c r="E1432" s="769"/>
    </row>
    <row r="1433" spans="3:5" s="727" customFormat="1">
      <c r="C1433" s="767"/>
      <c r="D1433" s="768"/>
      <c r="E1433" s="769"/>
    </row>
    <row r="1434" spans="3:5" s="727" customFormat="1">
      <c r="C1434" s="767"/>
      <c r="D1434" s="768"/>
      <c r="E1434" s="769"/>
    </row>
    <row r="1435" spans="3:5" s="727" customFormat="1">
      <c r="C1435" s="767"/>
      <c r="D1435" s="768"/>
      <c r="E1435" s="769"/>
    </row>
    <row r="1436" spans="3:5" s="727" customFormat="1">
      <c r="C1436" s="767"/>
      <c r="D1436" s="768"/>
      <c r="E1436" s="769"/>
    </row>
    <row r="1437" spans="3:5" s="727" customFormat="1">
      <c r="C1437" s="767"/>
      <c r="D1437" s="768"/>
      <c r="E1437" s="769"/>
    </row>
    <row r="1438" spans="3:5" s="727" customFormat="1">
      <c r="C1438" s="767"/>
      <c r="D1438" s="768"/>
      <c r="E1438" s="769"/>
    </row>
    <row r="1439" spans="3:5" s="727" customFormat="1">
      <c r="C1439" s="767"/>
      <c r="D1439" s="768"/>
      <c r="E1439" s="769"/>
    </row>
    <row r="1440" spans="3:5" s="727" customFormat="1">
      <c r="C1440" s="767"/>
      <c r="D1440" s="768"/>
      <c r="E1440" s="769"/>
    </row>
    <row r="1441" spans="3:5" s="727" customFormat="1">
      <c r="C1441" s="767"/>
      <c r="D1441" s="768"/>
      <c r="E1441" s="769"/>
    </row>
    <row r="1442" spans="3:5" s="727" customFormat="1">
      <c r="C1442" s="767"/>
      <c r="D1442" s="768"/>
      <c r="E1442" s="769"/>
    </row>
    <row r="1443" spans="3:5" s="727" customFormat="1">
      <c r="C1443" s="767"/>
      <c r="D1443" s="768"/>
      <c r="E1443" s="769"/>
    </row>
    <row r="1444" spans="3:5" s="727" customFormat="1">
      <c r="C1444" s="767"/>
      <c r="D1444" s="768"/>
      <c r="E1444" s="769"/>
    </row>
    <row r="1445" spans="3:5" s="727" customFormat="1">
      <c r="C1445" s="767"/>
      <c r="D1445" s="768"/>
      <c r="E1445" s="769"/>
    </row>
    <row r="1446" spans="3:5" s="727" customFormat="1">
      <c r="C1446" s="767"/>
      <c r="D1446" s="768"/>
      <c r="E1446" s="769"/>
    </row>
    <row r="1447" spans="3:5" s="727" customFormat="1">
      <c r="C1447" s="767"/>
      <c r="D1447" s="768"/>
      <c r="E1447" s="769"/>
    </row>
    <row r="1448" spans="3:5" s="727" customFormat="1">
      <c r="C1448" s="767"/>
      <c r="D1448" s="768"/>
      <c r="E1448" s="769"/>
    </row>
    <row r="1449" spans="3:5" s="727" customFormat="1">
      <c r="C1449" s="767"/>
      <c r="D1449" s="768"/>
      <c r="E1449" s="769"/>
    </row>
    <row r="1450" spans="3:5" s="727" customFormat="1">
      <c r="C1450" s="767"/>
      <c r="D1450" s="768"/>
      <c r="E1450" s="769"/>
    </row>
    <row r="1451" spans="3:5" s="727" customFormat="1">
      <c r="C1451" s="767"/>
      <c r="D1451" s="768"/>
      <c r="E1451" s="769"/>
    </row>
    <row r="1452" spans="3:5" s="727" customFormat="1">
      <c r="C1452" s="767"/>
      <c r="D1452" s="768"/>
      <c r="E1452" s="769"/>
    </row>
    <row r="1453" spans="3:5" s="727" customFormat="1">
      <c r="C1453" s="767"/>
      <c r="D1453" s="768"/>
      <c r="E1453" s="769"/>
    </row>
    <row r="1454" spans="3:5" s="727" customFormat="1">
      <c r="C1454" s="767"/>
      <c r="D1454" s="768"/>
      <c r="E1454" s="769"/>
    </row>
    <row r="1455" spans="3:5" s="727" customFormat="1">
      <c r="C1455" s="767"/>
      <c r="D1455" s="768"/>
      <c r="E1455" s="769"/>
    </row>
    <row r="1456" spans="3:5" s="727" customFormat="1">
      <c r="C1456" s="767"/>
      <c r="D1456" s="768"/>
      <c r="E1456" s="769"/>
    </row>
    <row r="1457" spans="3:5" s="727" customFormat="1">
      <c r="C1457" s="767"/>
      <c r="D1457" s="768"/>
      <c r="E1457" s="769"/>
    </row>
    <row r="1458" spans="3:5" s="727" customFormat="1">
      <c r="C1458" s="767"/>
      <c r="D1458" s="768"/>
      <c r="E1458" s="769"/>
    </row>
    <row r="1459" spans="3:5" s="727" customFormat="1">
      <c r="C1459" s="767"/>
      <c r="D1459" s="768"/>
      <c r="E1459" s="769"/>
    </row>
    <row r="1460" spans="3:5" s="727" customFormat="1">
      <c r="C1460" s="767"/>
      <c r="D1460" s="768"/>
      <c r="E1460" s="769"/>
    </row>
    <row r="1461" spans="3:5" s="727" customFormat="1">
      <c r="C1461" s="767"/>
      <c r="D1461" s="768"/>
      <c r="E1461" s="769"/>
    </row>
    <row r="1462" spans="3:5" s="727" customFormat="1">
      <c r="C1462" s="767"/>
      <c r="D1462" s="768"/>
      <c r="E1462" s="769"/>
    </row>
    <row r="1463" spans="3:5" s="727" customFormat="1">
      <c r="C1463" s="767"/>
      <c r="D1463" s="768"/>
      <c r="E1463" s="769"/>
    </row>
    <row r="1464" spans="3:5" s="727" customFormat="1">
      <c r="C1464" s="767"/>
      <c r="D1464" s="768"/>
      <c r="E1464" s="769"/>
    </row>
    <row r="1465" spans="3:5" s="727" customFormat="1">
      <c r="C1465" s="767"/>
      <c r="D1465" s="768"/>
      <c r="E1465" s="769"/>
    </row>
    <row r="1466" spans="3:5" s="727" customFormat="1">
      <c r="C1466" s="767"/>
      <c r="D1466" s="768"/>
      <c r="E1466" s="769"/>
    </row>
    <row r="1467" spans="3:5" s="727" customFormat="1">
      <c r="C1467" s="767"/>
      <c r="D1467" s="768"/>
      <c r="E1467" s="769"/>
    </row>
    <row r="1468" spans="3:5" s="727" customFormat="1">
      <c r="C1468" s="767"/>
      <c r="D1468" s="768"/>
      <c r="E1468" s="769"/>
    </row>
    <row r="1469" spans="3:5" s="727" customFormat="1">
      <c r="C1469" s="767"/>
      <c r="D1469" s="768"/>
      <c r="E1469" s="769"/>
    </row>
    <row r="1470" spans="3:5" s="727" customFormat="1">
      <c r="C1470" s="767"/>
      <c r="D1470" s="768"/>
      <c r="E1470" s="769"/>
    </row>
    <row r="1471" spans="3:5" s="727" customFormat="1">
      <c r="C1471" s="767"/>
      <c r="D1471" s="768"/>
      <c r="E1471" s="769"/>
    </row>
    <row r="1472" spans="3:5" s="727" customFormat="1">
      <c r="C1472" s="767"/>
      <c r="D1472" s="768"/>
      <c r="E1472" s="769"/>
    </row>
    <row r="1473" spans="3:5" s="727" customFormat="1">
      <c r="C1473" s="767"/>
      <c r="D1473" s="768"/>
      <c r="E1473" s="769"/>
    </row>
    <row r="1474" spans="3:5" s="727" customFormat="1">
      <c r="C1474" s="767"/>
      <c r="D1474" s="768"/>
      <c r="E1474" s="769"/>
    </row>
    <row r="1475" spans="3:5" s="727" customFormat="1">
      <c r="C1475" s="767"/>
      <c r="D1475" s="768"/>
      <c r="E1475" s="769"/>
    </row>
    <row r="1476" spans="3:5" s="727" customFormat="1">
      <c r="C1476" s="767"/>
      <c r="D1476" s="768"/>
      <c r="E1476" s="769"/>
    </row>
    <row r="1477" spans="3:5" s="727" customFormat="1">
      <c r="C1477" s="767"/>
      <c r="D1477" s="768"/>
      <c r="E1477" s="769"/>
    </row>
    <row r="1478" spans="3:5" s="727" customFormat="1">
      <c r="C1478" s="767"/>
      <c r="D1478" s="768"/>
      <c r="E1478" s="769"/>
    </row>
    <row r="1479" spans="3:5" s="727" customFormat="1">
      <c r="C1479" s="767"/>
      <c r="D1479" s="768"/>
      <c r="E1479" s="769"/>
    </row>
    <row r="1480" spans="3:5" s="727" customFormat="1">
      <c r="C1480" s="767"/>
      <c r="D1480" s="768"/>
      <c r="E1480" s="769"/>
    </row>
    <row r="1481" spans="3:5" s="727" customFormat="1">
      <c r="C1481" s="767"/>
      <c r="D1481" s="768"/>
      <c r="E1481" s="769"/>
    </row>
    <row r="1482" spans="3:5" s="727" customFormat="1">
      <c r="C1482" s="767"/>
      <c r="D1482" s="768"/>
      <c r="E1482" s="769"/>
    </row>
    <row r="1483" spans="3:5" s="727" customFormat="1">
      <c r="C1483" s="767"/>
      <c r="D1483" s="768"/>
      <c r="E1483" s="769"/>
    </row>
    <row r="1484" spans="3:5" s="727" customFormat="1">
      <c r="C1484" s="767"/>
      <c r="D1484" s="768"/>
      <c r="E1484" s="769"/>
    </row>
    <row r="1485" spans="3:5" s="727" customFormat="1">
      <c r="C1485" s="767"/>
      <c r="D1485" s="768"/>
      <c r="E1485" s="769"/>
    </row>
    <row r="1486" spans="3:5" s="727" customFormat="1">
      <c r="C1486" s="767"/>
      <c r="D1486" s="768"/>
      <c r="E1486" s="769"/>
    </row>
    <row r="1487" spans="3:5" s="727" customFormat="1">
      <c r="C1487" s="767"/>
      <c r="D1487" s="768"/>
      <c r="E1487" s="769"/>
    </row>
    <row r="1488" spans="3:5" s="727" customFormat="1">
      <c r="C1488" s="767"/>
      <c r="D1488" s="768"/>
      <c r="E1488" s="769"/>
    </row>
    <row r="1489" spans="3:5" s="727" customFormat="1">
      <c r="C1489" s="767"/>
      <c r="D1489" s="768"/>
      <c r="E1489" s="769"/>
    </row>
    <row r="1490" spans="3:5" s="727" customFormat="1">
      <c r="C1490" s="767"/>
      <c r="D1490" s="768"/>
      <c r="E1490" s="769"/>
    </row>
    <row r="1491" spans="3:5" s="727" customFormat="1">
      <c r="C1491" s="767"/>
      <c r="D1491" s="768"/>
      <c r="E1491" s="769"/>
    </row>
    <row r="1492" spans="3:5" s="727" customFormat="1">
      <c r="C1492" s="767"/>
      <c r="D1492" s="768"/>
      <c r="E1492" s="769"/>
    </row>
    <row r="1493" spans="3:5" s="727" customFormat="1">
      <c r="C1493" s="767"/>
      <c r="D1493" s="768"/>
      <c r="E1493" s="769"/>
    </row>
    <row r="1494" spans="3:5" s="727" customFormat="1">
      <c r="C1494" s="767"/>
      <c r="D1494" s="768"/>
      <c r="E1494" s="769"/>
    </row>
    <row r="1495" spans="3:5" s="727" customFormat="1">
      <c r="C1495" s="767"/>
      <c r="D1495" s="768"/>
      <c r="E1495" s="769"/>
    </row>
    <row r="1496" spans="3:5" s="727" customFormat="1">
      <c r="C1496" s="767"/>
      <c r="D1496" s="768"/>
      <c r="E1496" s="769"/>
    </row>
    <row r="1497" spans="3:5" s="727" customFormat="1">
      <c r="C1497" s="767"/>
      <c r="D1497" s="768"/>
      <c r="E1497" s="769"/>
    </row>
    <row r="1498" spans="3:5" s="727" customFormat="1">
      <c r="C1498" s="767"/>
      <c r="D1498" s="768"/>
      <c r="E1498" s="769"/>
    </row>
    <row r="1499" spans="3:5" s="727" customFormat="1">
      <c r="C1499" s="767"/>
      <c r="D1499" s="768"/>
      <c r="E1499" s="769"/>
    </row>
    <row r="1500" spans="3:5" s="727" customFormat="1">
      <c r="C1500" s="767"/>
      <c r="D1500" s="768"/>
      <c r="E1500" s="769"/>
    </row>
    <row r="1501" spans="3:5" s="727" customFormat="1">
      <c r="C1501" s="767"/>
      <c r="D1501" s="768"/>
      <c r="E1501" s="769"/>
    </row>
    <row r="1502" spans="3:5" s="727" customFormat="1">
      <c r="C1502" s="767"/>
      <c r="D1502" s="768"/>
      <c r="E1502" s="769"/>
    </row>
    <row r="1503" spans="3:5" s="727" customFormat="1">
      <c r="C1503" s="767"/>
      <c r="D1503" s="768"/>
      <c r="E1503" s="769"/>
    </row>
    <row r="1504" spans="3:5" s="727" customFormat="1">
      <c r="C1504" s="767"/>
      <c r="D1504" s="768"/>
      <c r="E1504" s="769"/>
    </row>
    <row r="1505" spans="3:5" s="727" customFormat="1">
      <c r="C1505" s="767"/>
      <c r="D1505" s="768"/>
      <c r="E1505" s="769"/>
    </row>
    <row r="1506" spans="3:5" s="727" customFormat="1">
      <c r="C1506" s="767"/>
      <c r="D1506" s="768"/>
      <c r="E1506" s="769"/>
    </row>
    <row r="1507" spans="3:5" s="727" customFormat="1">
      <c r="C1507" s="767"/>
      <c r="D1507" s="768"/>
      <c r="E1507" s="769"/>
    </row>
    <row r="1508" spans="3:5" s="727" customFormat="1">
      <c r="C1508" s="767"/>
      <c r="D1508" s="768"/>
      <c r="E1508" s="769"/>
    </row>
    <row r="1509" spans="3:5" s="727" customFormat="1">
      <c r="C1509" s="767"/>
      <c r="D1509" s="768"/>
      <c r="E1509" s="769"/>
    </row>
    <row r="1510" spans="3:5" s="727" customFormat="1">
      <c r="C1510" s="767"/>
      <c r="D1510" s="768"/>
      <c r="E1510" s="769"/>
    </row>
    <row r="1511" spans="3:5" s="727" customFormat="1">
      <c r="C1511" s="767"/>
      <c r="D1511" s="768"/>
      <c r="E1511" s="769"/>
    </row>
    <row r="1512" spans="3:5" s="727" customFormat="1">
      <c r="C1512" s="767"/>
      <c r="D1512" s="768"/>
      <c r="E1512" s="769"/>
    </row>
    <row r="1513" spans="3:5" s="727" customFormat="1">
      <c r="C1513" s="767"/>
      <c r="D1513" s="768"/>
      <c r="E1513" s="769"/>
    </row>
    <row r="1514" spans="3:5" s="727" customFormat="1">
      <c r="C1514" s="767"/>
      <c r="D1514" s="768"/>
      <c r="E1514" s="769"/>
    </row>
    <row r="1515" spans="3:5" s="727" customFormat="1">
      <c r="C1515" s="767"/>
      <c r="D1515" s="768"/>
      <c r="E1515" s="769"/>
    </row>
    <row r="1516" spans="3:5" s="727" customFormat="1">
      <c r="C1516" s="767"/>
      <c r="D1516" s="768"/>
      <c r="E1516" s="769"/>
    </row>
    <row r="1517" spans="3:5" s="727" customFormat="1">
      <c r="C1517" s="767"/>
      <c r="D1517" s="768"/>
      <c r="E1517" s="769"/>
    </row>
    <row r="1518" spans="3:5" s="727" customFormat="1">
      <c r="C1518" s="767"/>
      <c r="D1518" s="768"/>
      <c r="E1518" s="769"/>
    </row>
    <row r="1519" spans="3:5" s="727" customFormat="1">
      <c r="C1519" s="767"/>
      <c r="D1519" s="768"/>
      <c r="E1519" s="769"/>
    </row>
    <row r="1520" spans="3:5" s="727" customFormat="1">
      <c r="C1520" s="767"/>
      <c r="D1520" s="768"/>
      <c r="E1520" s="769"/>
    </row>
    <row r="1521" spans="3:5" s="727" customFormat="1">
      <c r="C1521" s="767"/>
      <c r="D1521" s="768"/>
      <c r="E1521" s="769"/>
    </row>
    <row r="1522" spans="3:5" s="727" customFormat="1">
      <c r="C1522" s="767"/>
      <c r="D1522" s="768"/>
      <c r="E1522" s="769"/>
    </row>
    <row r="1523" spans="3:5" s="727" customFormat="1">
      <c r="C1523" s="767"/>
      <c r="D1523" s="768"/>
      <c r="E1523" s="769"/>
    </row>
    <row r="1524" spans="3:5" s="727" customFormat="1">
      <c r="C1524" s="767"/>
      <c r="D1524" s="768"/>
      <c r="E1524" s="769"/>
    </row>
    <row r="1525" spans="3:5" s="727" customFormat="1">
      <c r="C1525" s="767"/>
      <c r="D1525" s="768"/>
      <c r="E1525" s="769"/>
    </row>
    <row r="1526" spans="3:5" s="727" customFormat="1">
      <c r="C1526" s="767"/>
      <c r="D1526" s="768"/>
      <c r="E1526" s="769"/>
    </row>
    <row r="1527" spans="3:5" s="727" customFormat="1">
      <c r="C1527" s="767"/>
      <c r="D1527" s="768"/>
      <c r="E1527" s="769"/>
    </row>
    <row r="1528" spans="3:5" s="727" customFormat="1">
      <c r="C1528" s="767"/>
      <c r="D1528" s="768"/>
      <c r="E1528" s="769"/>
    </row>
    <row r="1529" spans="3:5" s="727" customFormat="1">
      <c r="C1529" s="767"/>
      <c r="D1529" s="768"/>
      <c r="E1529" s="769"/>
    </row>
    <row r="1530" spans="3:5" s="727" customFormat="1">
      <c r="C1530" s="767"/>
      <c r="D1530" s="768"/>
      <c r="E1530" s="769"/>
    </row>
    <row r="1531" spans="3:5" s="727" customFormat="1">
      <c r="C1531" s="767"/>
      <c r="D1531" s="768"/>
      <c r="E1531" s="769"/>
    </row>
    <row r="1532" spans="3:5" s="727" customFormat="1">
      <c r="C1532" s="767"/>
      <c r="D1532" s="768"/>
      <c r="E1532" s="769"/>
    </row>
    <row r="1533" spans="3:5" s="727" customFormat="1">
      <c r="C1533" s="767"/>
      <c r="D1533" s="768"/>
      <c r="E1533" s="769"/>
    </row>
    <row r="1534" spans="3:5" s="727" customFormat="1">
      <c r="C1534" s="767"/>
      <c r="D1534" s="768"/>
      <c r="E1534" s="769"/>
    </row>
    <row r="1535" spans="3:5" s="727" customFormat="1">
      <c r="C1535" s="767"/>
      <c r="D1535" s="768"/>
      <c r="E1535" s="769"/>
    </row>
    <row r="1536" spans="3:5" s="727" customFormat="1">
      <c r="C1536" s="767"/>
      <c r="D1536" s="768"/>
      <c r="E1536" s="769"/>
    </row>
    <row r="1537" spans="3:5" s="727" customFormat="1">
      <c r="C1537" s="767"/>
      <c r="D1537" s="768"/>
      <c r="E1537" s="769"/>
    </row>
    <row r="1538" spans="3:5" s="727" customFormat="1">
      <c r="C1538" s="767"/>
      <c r="D1538" s="768"/>
      <c r="E1538" s="769"/>
    </row>
    <row r="1539" spans="3:5" s="727" customFormat="1">
      <c r="C1539" s="767"/>
      <c r="D1539" s="768"/>
      <c r="E1539" s="769"/>
    </row>
    <row r="1540" spans="3:5" s="727" customFormat="1">
      <c r="C1540" s="767"/>
      <c r="D1540" s="768"/>
      <c r="E1540" s="769"/>
    </row>
    <row r="1541" spans="3:5" s="727" customFormat="1">
      <c r="C1541" s="767"/>
      <c r="D1541" s="768"/>
      <c r="E1541" s="769"/>
    </row>
    <row r="1542" spans="3:5" s="727" customFormat="1">
      <c r="C1542" s="767"/>
      <c r="D1542" s="768"/>
      <c r="E1542" s="769"/>
    </row>
    <row r="1543" spans="3:5" s="727" customFormat="1">
      <c r="C1543" s="767"/>
      <c r="D1543" s="768"/>
      <c r="E1543" s="769"/>
    </row>
    <row r="1544" spans="3:5" s="727" customFormat="1">
      <c r="C1544" s="767"/>
      <c r="D1544" s="768"/>
      <c r="E1544" s="769"/>
    </row>
    <row r="1545" spans="3:5" s="727" customFormat="1">
      <c r="C1545" s="767"/>
      <c r="D1545" s="768"/>
      <c r="E1545" s="769"/>
    </row>
    <row r="1546" spans="3:5" s="727" customFormat="1">
      <c r="C1546" s="767"/>
      <c r="D1546" s="768"/>
      <c r="E1546" s="769"/>
    </row>
    <row r="1547" spans="3:5" s="727" customFormat="1">
      <c r="C1547" s="767"/>
      <c r="D1547" s="768"/>
      <c r="E1547" s="769"/>
    </row>
    <row r="1548" spans="3:5" s="727" customFormat="1">
      <c r="C1548" s="767"/>
      <c r="D1548" s="768"/>
      <c r="E1548" s="769"/>
    </row>
    <row r="1549" spans="3:5" s="727" customFormat="1">
      <c r="C1549" s="767"/>
      <c r="D1549" s="768"/>
      <c r="E1549" s="769"/>
    </row>
    <row r="1550" spans="3:5" s="727" customFormat="1">
      <c r="C1550" s="767"/>
      <c r="D1550" s="768"/>
      <c r="E1550" s="769"/>
    </row>
    <row r="1551" spans="3:5" s="727" customFormat="1">
      <c r="C1551" s="767"/>
      <c r="D1551" s="768"/>
      <c r="E1551" s="769"/>
    </row>
    <row r="1552" spans="3:5" s="727" customFormat="1">
      <c r="C1552" s="767"/>
      <c r="D1552" s="768"/>
      <c r="E1552" s="769"/>
    </row>
    <row r="1553" spans="3:5" s="727" customFormat="1">
      <c r="C1553" s="767"/>
      <c r="D1553" s="768"/>
      <c r="E1553" s="769"/>
    </row>
    <row r="1554" spans="3:5" s="727" customFormat="1">
      <c r="C1554" s="767"/>
      <c r="D1554" s="768"/>
      <c r="E1554" s="769"/>
    </row>
    <row r="1555" spans="3:5" s="727" customFormat="1">
      <c r="C1555" s="767"/>
      <c r="D1555" s="768"/>
      <c r="E1555" s="769"/>
    </row>
    <row r="1556" spans="3:5" s="727" customFormat="1">
      <c r="C1556" s="767"/>
      <c r="D1556" s="768"/>
      <c r="E1556" s="769"/>
    </row>
    <row r="1557" spans="3:5" s="727" customFormat="1">
      <c r="C1557" s="767"/>
      <c r="D1557" s="768"/>
      <c r="E1557" s="769"/>
    </row>
    <row r="1558" spans="3:5" s="727" customFormat="1">
      <c r="C1558" s="767"/>
      <c r="D1558" s="768"/>
      <c r="E1558" s="769"/>
    </row>
    <row r="1559" spans="3:5" s="727" customFormat="1">
      <c r="C1559" s="767"/>
      <c r="D1559" s="768"/>
      <c r="E1559" s="769"/>
    </row>
    <row r="1560" spans="3:5" s="727" customFormat="1">
      <c r="C1560" s="767"/>
      <c r="D1560" s="768"/>
      <c r="E1560" s="769"/>
    </row>
    <row r="1561" spans="3:5" s="727" customFormat="1">
      <c r="C1561" s="767"/>
      <c r="D1561" s="768"/>
      <c r="E1561" s="769"/>
    </row>
    <row r="1562" spans="3:5" s="727" customFormat="1">
      <c r="C1562" s="767"/>
      <c r="D1562" s="768"/>
      <c r="E1562" s="769"/>
    </row>
    <row r="1563" spans="3:5" s="727" customFormat="1">
      <c r="C1563" s="767"/>
      <c r="D1563" s="768"/>
      <c r="E1563" s="769"/>
    </row>
    <row r="1564" spans="3:5" s="727" customFormat="1">
      <c r="C1564" s="767"/>
      <c r="D1564" s="768"/>
      <c r="E1564" s="769"/>
    </row>
    <row r="1565" spans="3:5" s="727" customFormat="1">
      <c r="C1565" s="767"/>
      <c r="D1565" s="768"/>
      <c r="E1565" s="769"/>
    </row>
    <row r="1566" spans="3:5" s="727" customFormat="1">
      <c r="C1566" s="767"/>
      <c r="D1566" s="768"/>
      <c r="E1566" s="769"/>
    </row>
    <row r="1567" spans="3:5" s="727" customFormat="1">
      <c r="C1567" s="767"/>
      <c r="D1567" s="768"/>
      <c r="E1567" s="769"/>
    </row>
    <row r="1568" spans="3:5" s="727" customFormat="1">
      <c r="C1568" s="767"/>
      <c r="D1568" s="768"/>
      <c r="E1568" s="769"/>
    </row>
    <row r="1569" spans="3:5" s="727" customFormat="1">
      <c r="C1569" s="767"/>
      <c r="D1569" s="768"/>
      <c r="E1569" s="769"/>
    </row>
    <row r="1570" spans="3:5" s="727" customFormat="1">
      <c r="C1570" s="767"/>
      <c r="D1570" s="768"/>
      <c r="E1570" s="769"/>
    </row>
    <row r="1571" spans="3:5" s="727" customFormat="1">
      <c r="C1571" s="767"/>
      <c r="D1571" s="768"/>
      <c r="E1571" s="769"/>
    </row>
    <row r="1572" spans="3:5" s="727" customFormat="1">
      <c r="C1572" s="767"/>
      <c r="D1572" s="768"/>
      <c r="E1572" s="769"/>
    </row>
    <row r="1573" spans="3:5" s="727" customFormat="1">
      <c r="C1573" s="767"/>
      <c r="D1573" s="768"/>
      <c r="E1573" s="769"/>
    </row>
    <row r="1574" spans="3:5" s="727" customFormat="1">
      <c r="C1574" s="767"/>
      <c r="D1574" s="768"/>
      <c r="E1574" s="769"/>
    </row>
    <row r="1575" spans="3:5" s="727" customFormat="1">
      <c r="C1575" s="767"/>
      <c r="D1575" s="768"/>
      <c r="E1575" s="769"/>
    </row>
    <row r="1576" spans="3:5" s="727" customFormat="1">
      <c r="C1576" s="767"/>
      <c r="D1576" s="768"/>
      <c r="E1576" s="769"/>
    </row>
    <row r="1577" spans="3:5" s="727" customFormat="1">
      <c r="C1577" s="767"/>
      <c r="D1577" s="768"/>
      <c r="E1577" s="769"/>
    </row>
    <row r="1578" spans="3:5" s="727" customFormat="1">
      <c r="C1578" s="767"/>
      <c r="D1578" s="768"/>
      <c r="E1578" s="769"/>
    </row>
    <row r="1579" spans="3:5" s="727" customFormat="1">
      <c r="C1579" s="767"/>
      <c r="D1579" s="768"/>
      <c r="E1579" s="769"/>
    </row>
    <row r="1580" spans="3:5" s="727" customFormat="1">
      <c r="C1580" s="767"/>
      <c r="D1580" s="768"/>
      <c r="E1580" s="769"/>
    </row>
    <row r="1581" spans="3:5" s="727" customFormat="1">
      <c r="C1581" s="767"/>
      <c r="D1581" s="768"/>
      <c r="E1581" s="769"/>
    </row>
    <row r="1582" spans="3:5" s="727" customFormat="1">
      <c r="C1582" s="767"/>
      <c r="D1582" s="768"/>
      <c r="E1582" s="769"/>
    </row>
    <row r="1583" spans="3:5" s="727" customFormat="1">
      <c r="C1583" s="767"/>
      <c r="D1583" s="768"/>
      <c r="E1583" s="769"/>
    </row>
    <row r="1584" spans="3:5" s="727" customFormat="1">
      <c r="C1584" s="767"/>
      <c r="D1584" s="768"/>
      <c r="E1584" s="769"/>
    </row>
    <row r="1585" spans="3:5" s="727" customFormat="1">
      <c r="C1585" s="767"/>
      <c r="D1585" s="768"/>
      <c r="E1585" s="769"/>
    </row>
    <row r="1586" spans="3:5" s="727" customFormat="1">
      <c r="C1586" s="767"/>
      <c r="D1586" s="768"/>
      <c r="E1586" s="769"/>
    </row>
    <row r="1587" spans="3:5" s="727" customFormat="1">
      <c r="C1587" s="767"/>
      <c r="D1587" s="768"/>
      <c r="E1587" s="769"/>
    </row>
    <row r="1588" spans="3:5" s="727" customFormat="1">
      <c r="C1588" s="767"/>
      <c r="D1588" s="768"/>
      <c r="E1588" s="769"/>
    </row>
    <row r="1589" spans="3:5" s="727" customFormat="1">
      <c r="C1589" s="767"/>
      <c r="D1589" s="768"/>
      <c r="E1589" s="769"/>
    </row>
    <row r="1590" spans="3:5" s="727" customFormat="1">
      <c r="C1590" s="767"/>
      <c r="D1590" s="768"/>
      <c r="E1590" s="769"/>
    </row>
    <row r="1591" spans="3:5" s="727" customFormat="1">
      <c r="C1591" s="767"/>
      <c r="D1591" s="768"/>
      <c r="E1591" s="769"/>
    </row>
    <row r="1592" spans="3:5" s="727" customFormat="1">
      <c r="C1592" s="767"/>
      <c r="D1592" s="768"/>
      <c r="E1592" s="769"/>
    </row>
    <row r="1593" spans="3:5" s="727" customFormat="1">
      <c r="C1593" s="767"/>
      <c r="D1593" s="768"/>
      <c r="E1593" s="769"/>
    </row>
    <row r="1594" spans="3:5" s="727" customFormat="1">
      <c r="C1594" s="767"/>
      <c r="D1594" s="768"/>
      <c r="E1594" s="769"/>
    </row>
    <row r="1595" spans="3:5" s="727" customFormat="1">
      <c r="C1595" s="767"/>
      <c r="D1595" s="768"/>
      <c r="E1595" s="769"/>
    </row>
    <row r="1596" spans="3:5" s="727" customFormat="1">
      <c r="C1596" s="767"/>
      <c r="D1596" s="768"/>
      <c r="E1596" s="769"/>
    </row>
    <row r="1597" spans="3:5" s="727" customFormat="1">
      <c r="C1597" s="767"/>
      <c r="D1597" s="768"/>
      <c r="E1597" s="769"/>
    </row>
    <row r="1598" spans="3:5" s="727" customFormat="1">
      <c r="C1598" s="767"/>
      <c r="D1598" s="768"/>
      <c r="E1598" s="769"/>
    </row>
    <row r="1599" spans="3:5" s="727" customFormat="1">
      <c r="C1599" s="767"/>
      <c r="D1599" s="768"/>
      <c r="E1599" s="769"/>
    </row>
    <row r="1600" spans="3:5" s="727" customFormat="1">
      <c r="C1600" s="767"/>
      <c r="D1600" s="768"/>
      <c r="E1600" s="769"/>
    </row>
    <row r="1601" spans="3:5" s="727" customFormat="1">
      <c r="C1601" s="767"/>
      <c r="D1601" s="768"/>
      <c r="E1601" s="769"/>
    </row>
    <row r="1602" spans="3:5" s="727" customFormat="1">
      <c r="C1602" s="767"/>
      <c r="D1602" s="768"/>
      <c r="E1602" s="769"/>
    </row>
    <row r="1603" spans="3:5" s="727" customFormat="1">
      <c r="C1603" s="767"/>
      <c r="D1603" s="768"/>
      <c r="E1603" s="769"/>
    </row>
    <row r="1604" spans="3:5" s="727" customFormat="1">
      <c r="C1604" s="767"/>
      <c r="D1604" s="768"/>
      <c r="E1604" s="769"/>
    </row>
    <row r="1605" spans="3:5" s="727" customFormat="1">
      <c r="C1605" s="767"/>
      <c r="D1605" s="768"/>
      <c r="E1605" s="769"/>
    </row>
    <row r="1606" spans="3:5" s="727" customFormat="1">
      <c r="C1606" s="767"/>
      <c r="D1606" s="768"/>
      <c r="E1606" s="769"/>
    </row>
    <row r="1607" spans="3:5" s="727" customFormat="1">
      <c r="C1607" s="767"/>
      <c r="D1607" s="768"/>
      <c r="E1607" s="769"/>
    </row>
    <row r="1608" spans="3:5" s="727" customFormat="1">
      <c r="C1608" s="767"/>
      <c r="D1608" s="768"/>
      <c r="E1608" s="769"/>
    </row>
    <row r="1609" spans="3:5" s="727" customFormat="1">
      <c r="C1609" s="767"/>
      <c r="D1609" s="768"/>
      <c r="E1609" s="769"/>
    </row>
    <row r="1610" spans="3:5" s="727" customFormat="1">
      <c r="C1610" s="767"/>
      <c r="D1610" s="768"/>
      <c r="E1610" s="769"/>
    </row>
    <row r="1611" spans="3:5" s="727" customFormat="1">
      <c r="C1611" s="767"/>
      <c r="D1611" s="768"/>
      <c r="E1611" s="769"/>
    </row>
    <row r="1612" spans="3:5" s="727" customFormat="1">
      <c r="C1612" s="767"/>
      <c r="D1612" s="768"/>
      <c r="E1612" s="769"/>
    </row>
    <row r="1613" spans="3:5" s="727" customFormat="1">
      <c r="C1613" s="767"/>
      <c r="D1613" s="768"/>
      <c r="E1613" s="769"/>
    </row>
    <row r="1614" spans="3:5" s="727" customFormat="1">
      <c r="C1614" s="767"/>
      <c r="D1614" s="768"/>
      <c r="E1614" s="769"/>
    </row>
    <row r="1615" spans="3:5" s="727" customFormat="1">
      <c r="C1615" s="767"/>
      <c r="D1615" s="768"/>
      <c r="E1615" s="769"/>
    </row>
    <row r="1616" spans="3:5" s="727" customFormat="1">
      <c r="C1616" s="767"/>
      <c r="D1616" s="768"/>
      <c r="E1616" s="769"/>
    </row>
    <row r="1617" spans="3:5" s="727" customFormat="1">
      <c r="C1617" s="767"/>
      <c r="D1617" s="768"/>
      <c r="E1617" s="769"/>
    </row>
    <row r="1618" spans="3:5" s="727" customFormat="1">
      <c r="C1618" s="767"/>
      <c r="D1618" s="768"/>
      <c r="E1618" s="769"/>
    </row>
    <row r="1619" spans="3:5" s="727" customFormat="1">
      <c r="C1619" s="767"/>
      <c r="D1619" s="768"/>
      <c r="E1619" s="769"/>
    </row>
    <row r="1620" spans="3:5" s="727" customFormat="1">
      <c r="C1620" s="767"/>
      <c r="D1620" s="768"/>
      <c r="E1620" s="769"/>
    </row>
    <row r="1621" spans="3:5" s="727" customFormat="1">
      <c r="C1621" s="767"/>
      <c r="D1621" s="768"/>
      <c r="E1621" s="769"/>
    </row>
    <row r="1622" spans="3:5" s="727" customFormat="1">
      <c r="C1622" s="767"/>
      <c r="D1622" s="768"/>
      <c r="E1622" s="769"/>
    </row>
    <row r="1623" spans="3:5" s="727" customFormat="1">
      <c r="C1623" s="767"/>
      <c r="D1623" s="768"/>
      <c r="E1623" s="769"/>
    </row>
    <row r="1624" spans="3:5" s="727" customFormat="1">
      <c r="C1624" s="767"/>
      <c r="D1624" s="768"/>
      <c r="E1624" s="769"/>
    </row>
    <row r="1625" spans="3:5" s="727" customFormat="1">
      <c r="C1625" s="767"/>
      <c r="D1625" s="768"/>
      <c r="E1625" s="769"/>
    </row>
    <row r="1626" spans="3:5" s="727" customFormat="1">
      <c r="C1626" s="767"/>
      <c r="D1626" s="768"/>
      <c r="E1626" s="769"/>
    </row>
    <row r="1627" spans="3:5" s="727" customFormat="1">
      <c r="C1627" s="767"/>
      <c r="D1627" s="768"/>
      <c r="E1627" s="769"/>
    </row>
    <row r="1628" spans="3:5" s="727" customFormat="1">
      <c r="C1628" s="767"/>
      <c r="D1628" s="768"/>
      <c r="E1628" s="769"/>
    </row>
    <row r="1629" spans="3:5" s="727" customFormat="1">
      <c r="C1629" s="767"/>
      <c r="D1629" s="768"/>
      <c r="E1629" s="769"/>
    </row>
    <row r="1630" spans="3:5" s="727" customFormat="1">
      <c r="C1630" s="767"/>
      <c r="D1630" s="768"/>
      <c r="E1630" s="769"/>
    </row>
    <row r="1631" spans="3:5" s="727" customFormat="1">
      <c r="C1631" s="767"/>
      <c r="D1631" s="768"/>
      <c r="E1631" s="769"/>
    </row>
    <row r="1632" spans="3:5" s="727" customFormat="1">
      <c r="C1632" s="767"/>
      <c r="D1632" s="768"/>
      <c r="E1632" s="769"/>
    </row>
    <row r="1633" spans="3:5" s="727" customFormat="1">
      <c r="C1633" s="767"/>
      <c r="D1633" s="768"/>
      <c r="E1633" s="769"/>
    </row>
    <row r="1634" spans="3:5" s="727" customFormat="1">
      <c r="C1634" s="767"/>
      <c r="D1634" s="768"/>
      <c r="E1634" s="769"/>
    </row>
    <row r="1635" spans="3:5" s="727" customFormat="1">
      <c r="C1635" s="767"/>
      <c r="D1635" s="768"/>
      <c r="E1635" s="769"/>
    </row>
    <row r="1636" spans="3:5" s="727" customFormat="1">
      <c r="C1636" s="767"/>
      <c r="D1636" s="768"/>
      <c r="E1636" s="769"/>
    </row>
    <row r="1637" spans="3:5" s="727" customFormat="1">
      <c r="C1637" s="767"/>
      <c r="D1637" s="768"/>
      <c r="E1637" s="769"/>
    </row>
    <row r="1638" spans="3:5" s="727" customFormat="1">
      <c r="C1638" s="767"/>
      <c r="D1638" s="768"/>
      <c r="E1638" s="769"/>
    </row>
    <row r="1639" spans="3:5" s="727" customFormat="1">
      <c r="C1639" s="767"/>
      <c r="D1639" s="768"/>
      <c r="E1639" s="769"/>
    </row>
    <row r="1640" spans="3:5" s="727" customFormat="1">
      <c r="C1640" s="767"/>
      <c r="D1640" s="768"/>
      <c r="E1640" s="769"/>
    </row>
    <row r="1641" spans="3:5" s="727" customFormat="1">
      <c r="C1641" s="767"/>
      <c r="D1641" s="768"/>
      <c r="E1641" s="769"/>
    </row>
    <row r="1642" spans="3:5" s="727" customFormat="1">
      <c r="C1642" s="767"/>
      <c r="D1642" s="768"/>
      <c r="E1642" s="769"/>
    </row>
    <row r="1643" spans="3:5" s="727" customFormat="1">
      <c r="C1643" s="767"/>
      <c r="D1643" s="768"/>
      <c r="E1643" s="769"/>
    </row>
    <row r="1644" spans="3:5" s="727" customFormat="1">
      <c r="C1644" s="767"/>
      <c r="D1644" s="768"/>
      <c r="E1644" s="769"/>
    </row>
    <row r="1645" spans="3:5" s="727" customFormat="1">
      <c r="C1645" s="767"/>
      <c r="D1645" s="768"/>
      <c r="E1645" s="769"/>
    </row>
    <row r="1646" spans="3:5" s="727" customFormat="1">
      <c r="C1646" s="767"/>
      <c r="D1646" s="768"/>
      <c r="E1646" s="769"/>
    </row>
    <row r="1647" spans="3:5" s="727" customFormat="1">
      <c r="C1647" s="767"/>
      <c r="D1647" s="768"/>
      <c r="E1647" s="769"/>
    </row>
    <row r="1648" spans="3:5" s="727" customFormat="1">
      <c r="C1648" s="767"/>
      <c r="D1648" s="768"/>
      <c r="E1648" s="769"/>
    </row>
    <row r="1649" spans="3:5" s="727" customFormat="1">
      <c r="C1649" s="767"/>
      <c r="D1649" s="768"/>
      <c r="E1649" s="769"/>
    </row>
    <row r="1650" spans="3:5" s="727" customFormat="1">
      <c r="C1650" s="767"/>
      <c r="D1650" s="768"/>
      <c r="E1650" s="769"/>
    </row>
    <row r="1651" spans="3:5" s="727" customFormat="1">
      <c r="C1651" s="767"/>
      <c r="D1651" s="768"/>
      <c r="E1651" s="769"/>
    </row>
    <row r="1652" spans="3:5" s="727" customFormat="1">
      <c r="C1652" s="767"/>
      <c r="D1652" s="768"/>
      <c r="E1652" s="769"/>
    </row>
    <row r="1653" spans="3:5" s="727" customFormat="1">
      <c r="C1653" s="767"/>
      <c r="D1653" s="768"/>
      <c r="E1653" s="769"/>
    </row>
    <row r="1654" spans="3:5" s="727" customFormat="1">
      <c r="C1654" s="767"/>
      <c r="D1654" s="768"/>
      <c r="E1654" s="769"/>
    </row>
    <row r="1655" spans="3:5" s="727" customFormat="1">
      <c r="C1655" s="767"/>
      <c r="D1655" s="768"/>
      <c r="E1655" s="769"/>
    </row>
    <row r="1656" spans="3:5" s="727" customFormat="1">
      <c r="C1656" s="767"/>
      <c r="D1656" s="768"/>
      <c r="E1656" s="769"/>
    </row>
    <row r="1657" spans="3:5" s="727" customFormat="1">
      <c r="C1657" s="767"/>
      <c r="D1657" s="768"/>
      <c r="E1657" s="769"/>
    </row>
    <row r="1658" spans="3:5" s="727" customFormat="1">
      <c r="C1658" s="767"/>
      <c r="D1658" s="768"/>
      <c r="E1658" s="769"/>
    </row>
    <row r="1659" spans="3:5" s="727" customFormat="1">
      <c r="C1659" s="767"/>
      <c r="D1659" s="768"/>
      <c r="E1659" s="769"/>
    </row>
    <row r="1660" spans="3:5" s="727" customFormat="1">
      <c r="C1660" s="767"/>
      <c r="D1660" s="768"/>
      <c r="E1660" s="769"/>
    </row>
    <row r="1661" spans="3:5" s="727" customFormat="1">
      <c r="C1661" s="767"/>
      <c r="D1661" s="768"/>
      <c r="E1661" s="769"/>
    </row>
    <row r="1662" spans="3:5" s="727" customFormat="1">
      <c r="C1662" s="767"/>
      <c r="D1662" s="768"/>
      <c r="E1662" s="769"/>
    </row>
    <row r="1663" spans="3:5" s="727" customFormat="1">
      <c r="C1663" s="767"/>
      <c r="D1663" s="768"/>
      <c r="E1663" s="769"/>
    </row>
    <row r="1664" spans="3:5" s="727" customFormat="1">
      <c r="C1664" s="767"/>
      <c r="D1664" s="768"/>
      <c r="E1664" s="769"/>
    </row>
    <row r="1665" spans="3:5" s="727" customFormat="1">
      <c r="C1665" s="767"/>
      <c r="D1665" s="768"/>
      <c r="E1665" s="769"/>
    </row>
    <row r="1666" spans="3:5" s="727" customFormat="1">
      <c r="C1666" s="767"/>
      <c r="D1666" s="768"/>
      <c r="E1666" s="769"/>
    </row>
    <row r="1667" spans="3:5" s="727" customFormat="1">
      <c r="C1667" s="767"/>
      <c r="D1667" s="768"/>
      <c r="E1667" s="769"/>
    </row>
    <row r="1668" spans="3:5" s="727" customFormat="1">
      <c r="C1668" s="767"/>
      <c r="D1668" s="768"/>
      <c r="E1668" s="769"/>
    </row>
    <row r="1669" spans="3:5" s="727" customFormat="1">
      <c r="C1669" s="767"/>
      <c r="D1669" s="768"/>
      <c r="E1669" s="769"/>
    </row>
    <row r="1670" spans="3:5" s="727" customFormat="1">
      <c r="C1670" s="767"/>
      <c r="D1670" s="768"/>
      <c r="E1670" s="769"/>
    </row>
    <row r="1671" spans="3:5" s="727" customFormat="1">
      <c r="C1671" s="767"/>
      <c r="D1671" s="768"/>
      <c r="E1671" s="769"/>
    </row>
    <row r="1672" spans="3:5" s="727" customFormat="1">
      <c r="C1672" s="767"/>
      <c r="D1672" s="768"/>
      <c r="E1672" s="769"/>
    </row>
    <row r="1673" spans="3:5" s="727" customFormat="1">
      <c r="C1673" s="767"/>
      <c r="D1673" s="768"/>
      <c r="E1673" s="769"/>
    </row>
    <row r="1674" spans="3:5" s="727" customFormat="1">
      <c r="C1674" s="767"/>
      <c r="D1674" s="768"/>
      <c r="E1674" s="769"/>
    </row>
    <row r="1675" spans="3:5" s="727" customFormat="1">
      <c r="C1675" s="767"/>
      <c r="D1675" s="768"/>
      <c r="E1675" s="769"/>
    </row>
    <row r="1676" spans="3:5" s="727" customFormat="1">
      <c r="C1676" s="767"/>
      <c r="D1676" s="768"/>
      <c r="E1676" s="769"/>
    </row>
    <row r="1677" spans="3:5" s="727" customFormat="1">
      <c r="C1677" s="767"/>
      <c r="D1677" s="768"/>
      <c r="E1677" s="769"/>
    </row>
    <row r="1678" spans="3:5" s="727" customFormat="1">
      <c r="C1678" s="767"/>
      <c r="D1678" s="768"/>
      <c r="E1678" s="769"/>
    </row>
    <row r="1679" spans="3:5" s="727" customFormat="1">
      <c r="C1679" s="767"/>
      <c r="D1679" s="768"/>
      <c r="E1679" s="769"/>
    </row>
    <row r="1680" spans="3:5" s="727" customFormat="1">
      <c r="C1680" s="767"/>
      <c r="D1680" s="768"/>
      <c r="E1680" s="769"/>
    </row>
    <row r="1681" spans="3:5" s="727" customFormat="1">
      <c r="C1681" s="767"/>
      <c r="D1681" s="768"/>
      <c r="E1681" s="769"/>
    </row>
    <row r="1682" spans="3:5" s="727" customFormat="1">
      <c r="C1682" s="767"/>
      <c r="D1682" s="768"/>
      <c r="E1682" s="769"/>
    </row>
    <row r="1683" spans="3:5" s="727" customFormat="1">
      <c r="C1683" s="767"/>
      <c r="D1683" s="768"/>
      <c r="E1683" s="769"/>
    </row>
    <row r="1684" spans="3:5" s="727" customFormat="1">
      <c r="C1684" s="767"/>
      <c r="D1684" s="768"/>
      <c r="E1684" s="769"/>
    </row>
    <row r="1685" spans="3:5" s="727" customFormat="1">
      <c r="C1685" s="767"/>
      <c r="D1685" s="768"/>
      <c r="E1685" s="769"/>
    </row>
    <row r="1686" spans="3:5" s="727" customFormat="1">
      <c r="C1686" s="767"/>
      <c r="D1686" s="768"/>
      <c r="E1686" s="769"/>
    </row>
    <row r="1687" spans="3:5" s="727" customFormat="1">
      <c r="C1687" s="767"/>
      <c r="D1687" s="768"/>
      <c r="E1687" s="769"/>
    </row>
    <row r="1688" spans="3:5" s="727" customFormat="1">
      <c r="C1688" s="767"/>
      <c r="D1688" s="768"/>
      <c r="E1688" s="769"/>
    </row>
    <row r="1689" spans="3:5" s="727" customFormat="1">
      <c r="C1689" s="767"/>
      <c r="D1689" s="768"/>
      <c r="E1689" s="769"/>
    </row>
    <row r="1690" spans="3:5" s="727" customFormat="1">
      <c r="C1690" s="767"/>
      <c r="D1690" s="768"/>
      <c r="E1690" s="769"/>
    </row>
    <row r="1691" spans="3:5" s="727" customFormat="1">
      <c r="C1691" s="767"/>
      <c r="D1691" s="768"/>
      <c r="E1691" s="769"/>
    </row>
    <row r="1692" spans="3:5" s="727" customFormat="1">
      <c r="C1692" s="767"/>
      <c r="D1692" s="768"/>
      <c r="E1692" s="769"/>
    </row>
    <row r="1693" spans="3:5" s="727" customFormat="1">
      <c r="C1693" s="767"/>
      <c r="D1693" s="768"/>
      <c r="E1693" s="769"/>
    </row>
    <row r="1694" spans="3:5" s="727" customFormat="1">
      <c r="C1694" s="767"/>
      <c r="D1694" s="768"/>
      <c r="E1694" s="769"/>
    </row>
    <row r="1695" spans="3:5" s="727" customFormat="1">
      <c r="C1695" s="767"/>
      <c r="D1695" s="768"/>
      <c r="E1695" s="769"/>
    </row>
    <row r="1696" spans="3:5" s="727" customFormat="1">
      <c r="C1696" s="767"/>
      <c r="D1696" s="768"/>
      <c r="E1696" s="769"/>
    </row>
    <row r="1697" spans="3:5" s="727" customFormat="1">
      <c r="C1697" s="767"/>
      <c r="D1697" s="768"/>
      <c r="E1697" s="769"/>
    </row>
    <row r="1698" spans="3:5" s="727" customFormat="1">
      <c r="C1698" s="767"/>
      <c r="D1698" s="768"/>
      <c r="E1698" s="769"/>
    </row>
    <row r="1699" spans="3:5" s="727" customFormat="1">
      <c r="C1699" s="767"/>
      <c r="D1699" s="768"/>
      <c r="E1699" s="769"/>
    </row>
    <row r="1700" spans="3:5" s="727" customFormat="1">
      <c r="C1700" s="767"/>
      <c r="D1700" s="768"/>
      <c r="E1700" s="769"/>
    </row>
    <row r="1701" spans="3:5" s="727" customFormat="1">
      <c r="C1701" s="767"/>
      <c r="D1701" s="768"/>
      <c r="E1701" s="769"/>
    </row>
    <row r="1702" spans="3:5" s="727" customFormat="1">
      <c r="C1702" s="767"/>
      <c r="D1702" s="768"/>
      <c r="E1702" s="769"/>
    </row>
    <row r="1703" spans="3:5" s="727" customFormat="1">
      <c r="C1703" s="767"/>
      <c r="D1703" s="768"/>
      <c r="E1703" s="769"/>
    </row>
    <row r="1704" spans="3:5" s="727" customFormat="1">
      <c r="C1704" s="767"/>
      <c r="D1704" s="768"/>
      <c r="E1704" s="769"/>
    </row>
    <row r="1705" spans="3:5" s="727" customFormat="1">
      <c r="C1705" s="767"/>
      <c r="D1705" s="768"/>
      <c r="E1705" s="769"/>
    </row>
    <row r="1706" spans="3:5" s="727" customFormat="1">
      <c r="C1706" s="767"/>
      <c r="D1706" s="768"/>
      <c r="E1706" s="769"/>
    </row>
    <row r="1707" spans="3:5" s="727" customFormat="1">
      <c r="C1707" s="767"/>
      <c r="D1707" s="768"/>
      <c r="E1707" s="769"/>
    </row>
    <row r="1708" spans="3:5" s="727" customFormat="1">
      <c r="C1708" s="767"/>
      <c r="D1708" s="768"/>
      <c r="E1708" s="769"/>
    </row>
    <row r="1709" spans="3:5" s="727" customFormat="1">
      <c r="C1709" s="767"/>
      <c r="D1709" s="768"/>
      <c r="E1709" s="769"/>
    </row>
    <row r="1710" spans="3:5" s="727" customFormat="1">
      <c r="C1710" s="767"/>
      <c r="D1710" s="768"/>
      <c r="E1710" s="769"/>
    </row>
    <row r="1711" spans="3:5" s="727" customFormat="1">
      <c r="C1711" s="767"/>
      <c r="D1711" s="768"/>
      <c r="E1711" s="769"/>
    </row>
    <row r="1712" spans="3:5" s="727" customFormat="1">
      <c r="C1712" s="767"/>
      <c r="D1712" s="768"/>
      <c r="E1712" s="769"/>
    </row>
    <row r="1713" spans="3:5" s="727" customFormat="1">
      <c r="C1713" s="767"/>
      <c r="D1713" s="768"/>
      <c r="E1713" s="769"/>
    </row>
    <row r="1714" spans="3:5" s="727" customFormat="1">
      <c r="C1714" s="767"/>
      <c r="D1714" s="768"/>
      <c r="E1714" s="769"/>
    </row>
    <row r="1715" spans="3:5" s="727" customFormat="1">
      <c r="C1715" s="767"/>
      <c r="D1715" s="768"/>
      <c r="E1715" s="769"/>
    </row>
    <row r="1716" spans="3:5" s="727" customFormat="1">
      <c r="C1716" s="767"/>
      <c r="D1716" s="768"/>
      <c r="E1716" s="769"/>
    </row>
    <row r="1717" spans="3:5" s="727" customFormat="1">
      <c r="C1717" s="767"/>
      <c r="D1717" s="768"/>
      <c r="E1717" s="769"/>
    </row>
    <row r="1718" spans="3:5" s="727" customFormat="1">
      <c r="C1718" s="767"/>
      <c r="D1718" s="768"/>
      <c r="E1718" s="769"/>
    </row>
    <row r="1719" spans="3:5" s="727" customFormat="1">
      <c r="C1719" s="767"/>
      <c r="D1719" s="768"/>
      <c r="E1719" s="769"/>
    </row>
    <row r="1720" spans="3:5" s="727" customFormat="1">
      <c r="C1720" s="767"/>
      <c r="D1720" s="768"/>
      <c r="E1720" s="769"/>
    </row>
    <row r="1721" spans="3:5" s="727" customFormat="1">
      <c r="C1721" s="767"/>
      <c r="D1721" s="768"/>
      <c r="E1721" s="769"/>
    </row>
    <row r="1722" spans="3:5" s="727" customFormat="1">
      <c r="C1722" s="767"/>
      <c r="D1722" s="768"/>
      <c r="E1722" s="769"/>
    </row>
    <row r="1723" spans="3:5" s="727" customFormat="1">
      <c r="C1723" s="767"/>
      <c r="D1723" s="768"/>
      <c r="E1723" s="769"/>
    </row>
    <row r="1724" spans="3:5" s="727" customFormat="1">
      <c r="C1724" s="767"/>
      <c r="D1724" s="768"/>
      <c r="E1724" s="769"/>
    </row>
    <row r="1725" spans="3:5" s="727" customFormat="1">
      <c r="C1725" s="767"/>
      <c r="D1725" s="768"/>
      <c r="E1725" s="769"/>
    </row>
    <row r="1726" spans="3:5" s="727" customFormat="1">
      <c r="C1726" s="767"/>
      <c r="D1726" s="768"/>
      <c r="E1726" s="769"/>
    </row>
    <row r="1727" spans="3:5" s="727" customFormat="1">
      <c r="C1727" s="767"/>
      <c r="D1727" s="768"/>
      <c r="E1727" s="769"/>
    </row>
    <row r="1728" spans="3:5" s="727" customFormat="1">
      <c r="C1728" s="767"/>
      <c r="D1728" s="768"/>
      <c r="E1728" s="769"/>
    </row>
    <row r="1729" spans="3:5" s="727" customFormat="1">
      <c r="C1729" s="767"/>
      <c r="D1729" s="768"/>
      <c r="E1729" s="769"/>
    </row>
    <row r="1730" spans="3:5" s="727" customFormat="1">
      <c r="C1730" s="767"/>
      <c r="D1730" s="768"/>
      <c r="E1730" s="769"/>
    </row>
    <row r="1731" spans="3:5" s="727" customFormat="1">
      <c r="C1731" s="767"/>
      <c r="D1731" s="768"/>
      <c r="E1731" s="769"/>
    </row>
    <row r="1732" spans="3:5" s="727" customFormat="1">
      <c r="C1732" s="767"/>
      <c r="D1732" s="768"/>
      <c r="E1732" s="769"/>
    </row>
    <row r="1733" spans="3:5" s="727" customFormat="1">
      <c r="C1733" s="767"/>
      <c r="D1733" s="768"/>
      <c r="E1733" s="769"/>
    </row>
    <row r="1734" spans="3:5" s="727" customFormat="1">
      <c r="C1734" s="767"/>
      <c r="D1734" s="768"/>
      <c r="E1734" s="769"/>
    </row>
    <row r="1735" spans="3:5" s="727" customFormat="1">
      <c r="C1735" s="767"/>
      <c r="D1735" s="768"/>
      <c r="E1735" s="769"/>
    </row>
    <row r="1736" spans="3:5" s="727" customFormat="1">
      <c r="C1736" s="767"/>
      <c r="D1736" s="768"/>
      <c r="E1736" s="769"/>
    </row>
    <row r="1737" spans="3:5" s="727" customFormat="1">
      <c r="C1737" s="767"/>
      <c r="D1737" s="768"/>
      <c r="E1737" s="769"/>
    </row>
    <row r="1738" spans="3:5" s="727" customFormat="1">
      <c r="C1738" s="767"/>
      <c r="D1738" s="768"/>
      <c r="E1738" s="769"/>
    </row>
    <row r="1739" spans="3:5" s="727" customFormat="1">
      <c r="C1739" s="767"/>
      <c r="D1739" s="768"/>
      <c r="E1739" s="769"/>
    </row>
    <row r="1740" spans="3:5" s="727" customFormat="1">
      <c r="C1740" s="767"/>
      <c r="D1740" s="768"/>
      <c r="E1740" s="769"/>
    </row>
    <row r="1741" spans="3:5" s="727" customFormat="1">
      <c r="C1741" s="767"/>
      <c r="D1741" s="768"/>
      <c r="E1741" s="769"/>
    </row>
    <row r="1742" spans="3:5" s="727" customFormat="1">
      <c r="C1742" s="767"/>
      <c r="D1742" s="768"/>
      <c r="E1742" s="769"/>
    </row>
    <row r="1743" spans="3:5" s="727" customFormat="1">
      <c r="C1743" s="767"/>
      <c r="D1743" s="768"/>
      <c r="E1743" s="769"/>
    </row>
    <row r="1744" spans="3:5" s="727" customFormat="1">
      <c r="C1744" s="767"/>
      <c r="D1744" s="768"/>
      <c r="E1744" s="769"/>
    </row>
    <row r="1745" spans="3:5" s="727" customFormat="1">
      <c r="C1745" s="767"/>
      <c r="D1745" s="768"/>
      <c r="E1745" s="769"/>
    </row>
    <row r="1746" spans="3:5" s="727" customFormat="1">
      <c r="C1746" s="767"/>
      <c r="D1746" s="768"/>
      <c r="E1746" s="769"/>
    </row>
    <row r="1747" spans="3:5" s="727" customFormat="1">
      <c r="C1747" s="767"/>
      <c r="D1747" s="768"/>
      <c r="E1747" s="769"/>
    </row>
    <row r="1748" spans="3:5" s="727" customFormat="1">
      <c r="C1748" s="767"/>
      <c r="D1748" s="768"/>
      <c r="E1748" s="769"/>
    </row>
  </sheetData>
  <sheetProtection selectLockedCells="1" selectUnlockedCells="1"/>
  <mergeCells count="7">
    <mergeCell ref="A1:B3"/>
    <mergeCell ref="V1:V3"/>
    <mergeCell ref="A45:B45"/>
    <mergeCell ref="C1:H1"/>
    <mergeCell ref="J1:N1"/>
    <mergeCell ref="T1:U1"/>
    <mergeCell ref="O1:S1"/>
  </mergeCells>
  <printOptions horizontalCentered="1"/>
  <pageMargins left="0.31496062992125984" right="0.31496062992125984" top="0.94488188976377963" bottom="0.35433070866141736" header="0.31496062992125984" footer="0.31496062992125984"/>
  <pageSetup paperSize="9" scale="50" orientation="landscape" r:id="rId1"/>
  <colBreaks count="1" manualBreakCount="1">
    <brk id="22" max="1048575" man="1"/>
  </colBreaks>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CU48"/>
  <sheetViews>
    <sheetView zoomScale="70" zoomScaleNormal="70" zoomScaleSheetLayoutView="90" workbookViewId="0">
      <pane xSplit="2" ySplit="2" topLeftCell="C3" activePane="bottomRight" state="frozen"/>
      <selection pane="topRight" activeCell="C1" sqref="C1"/>
      <selection pane="bottomLeft" activeCell="A3" sqref="A3"/>
      <selection pane="bottomRight" activeCell="Q6" sqref="Q6"/>
    </sheetView>
  </sheetViews>
  <sheetFormatPr defaultRowHeight="12.75"/>
  <cols>
    <col min="1" max="1" width="16.140625" style="11" customWidth="1"/>
    <col min="2" max="2" width="56.5703125" style="11" customWidth="1"/>
    <col min="3" max="3" width="16" style="68" customWidth="1"/>
    <col min="4" max="4" width="16" style="70" customWidth="1"/>
    <col min="5" max="5" width="16.85546875" style="72" bestFit="1" customWidth="1"/>
    <col min="6" max="6" width="16.85546875" style="73" bestFit="1" customWidth="1"/>
    <col min="7" max="7" width="13.28515625" style="70" bestFit="1" customWidth="1"/>
    <col min="8" max="8" width="15.5703125" style="66" bestFit="1" customWidth="1"/>
    <col min="9" max="9" width="10.85546875" style="66" bestFit="1" customWidth="1"/>
    <col min="10" max="10" width="14.85546875" style="68" bestFit="1" customWidth="1"/>
    <col min="11" max="11" width="14.28515625" style="70" bestFit="1" customWidth="1"/>
    <col min="12" max="12" width="19.42578125" style="71" bestFit="1" customWidth="1"/>
    <col min="13" max="13" width="12" style="71" bestFit="1" customWidth="1"/>
    <col min="14" max="14" width="13.140625" style="71" bestFit="1" customWidth="1"/>
    <col min="15" max="15" width="14.7109375" style="67" bestFit="1" customWidth="1"/>
    <col min="16" max="16" width="13.140625" style="67" bestFit="1" customWidth="1"/>
    <col min="17" max="17" width="15.42578125" style="69" bestFit="1" customWidth="1"/>
    <col min="18" max="18" width="21.140625" style="666" bestFit="1" customWidth="1"/>
    <col min="19" max="19" width="12.7109375" style="11" bestFit="1" customWidth="1"/>
    <col min="20" max="20" width="55.28515625" style="11" customWidth="1"/>
    <col min="21" max="16384" width="9.140625" style="11"/>
  </cols>
  <sheetData>
    <row r="1" spans="1:99">
      <c r="A1" s="14"/>
      <c r="B1" s="14"/>
      <c r="C1" s="377" t="s">
        <v>1275</v>
      </c>
      <c r="D1" s="378" t="s">
        <v>1274</v>
      </c>
      <c r="E1" s="379" t="s">
        <v>1273</v>
      </c>
      <c r="F1" s="380" t="s">
        <v>1272</v>
      </c>
      <c r="G1" s="378" t="s">
        <v>1271</v>
      </c>
      <c r="H1" s="381" t="s">
        <v>1270</v>
      </c>
      <c r="I1" s="381" t="s">
        <v>1269</v>
      </c>
      <c r="J1" s="377" t="s">
        <v>1268</v>
      </c>
      <c r="K1" s="382" t="s">
        <v>1267</v>
      </c>
      <c r="L1" s="378" t="s">
        <v>1266</v>
      </c>
      <c r="M1" s="378" t="s">
        <v>1265</v>
      </c>
      <c r="N1" s="378" t="s">
        <v>1264</v>
      </c>
      <c r="O1" s="381" t="s">
        <v>1263</v>
      </c>
      <c r="P1" s="381" t="s">
        <v>1262</v>
      </c>
      <c r="Q1" s="377" t="s">
        <v>1261</v>
      </c>
      <c r="R1" s="662"/>
    </row>
    <row r="2" spans="1:99" ht="89.25">
      <c r="A2" s="14"/>
      <c r="B2" s="14" t="s">
        <v>1858</v>
      </c>
      <c r="C2" s="384" t="s">
        <v>1260</v>
      </c>
      <c r="D2" s="385" t="s">
        <v>1259</v>
      </c>
      <c r="E2" s="386" t="s">
        <v>1258</v>
      </c>
      <c r="F2" s="387" t="s">
        <v>1257</v>
      </c>
      <c r="G2" s="385" t="s">
        <v>1256</v>
      </c>
      <c r="H2" s="387" t="s">
        <v>1255</v>
      </c>
      <c r="I2" s="387" t="s">
        <v>87</v>
      </c>
      <c r="J2" s="384" t="s">
        <v>1254</v>
      </c>
      <c r="K2" s="385" t="s">
        <v>1253</v>
      </c>
      <c r="L2" s="385" t="s">
        <v>1252</v>
      </c>
      <c r="M2" s="385" t="s">
        <v>1251</v>
      </c>
      <c r="N2" s="385" t="s">
        <v>1250</v>
      </c>
      <c r="O2" s="387" t="s">
        <v>1249</v>
      </c>
      <c r="P2" s="387" t="s">
        <v>87</v>
      </c>
      <c r="Q2" s="384" t="s">
        <v>1181</v>
      </c>
      <c r="R2" s="662" t="s">
        <v>2689</v>
      </c>
      <c r="S2" s="383"/>
    </row>
    <row r="3" spans="1:99" s="69" customFormat="1" ht="39.950000000000003" customHeight="1">
      <c r="A3" s="52" t="s">
        <v>1248</v>
      </c>
      <c r="B3" s="52" t="s">
        <v>1247</v>
      </c>
      <c r="C3" s="388"/>
      <c r="D3" s="388"/>
      <c r="E3" s="388"/>
      <c r="F3" s="388"/>
      <c r="G3" s="388"/>
      <c r="H3" s="388"/>
      <c r="I3" s="388"/>
      <c r="J3" s="388"/>
      <c r="K3" s="388"/>
      <c r="L3" s="388"/>
      <c r="M3" s="388"/>
      <c r="N3" s="388"/>
      <c r="O3" s="388"/>
      <c r="P3" s="388"/>
      <c r="Q3" s="388"/>
      <c r="R3" s="662">
        <f>SUM(C3:Q3)</f>
        <v>0</v>
      </c>
      <c r="S3" s="389"/>
    </row>
    <row r="4" spans="1:99" s="71" customFormat="1" ht="39.950000000000003" customHeight="1">
      <c r="A4" s="54" t="s">
        <v>1246</v>
      </c>
      <c r="B4" s="74" t="s">
        <v>1245</v>
      </c>
      <c r="C4" s="390"/>
      <c r="D4" s="390"/>
      <c r="E4" s="390"/>
      <c r="F4" s="390"/>
      <c r="G4" s="390"/>
      <c r="H4" s="390"/>
      <c r="I4" s="390"/>
      <c r="J4" s="390"/>
      <c r="K4" s="390"/>
      <c r="L4" s="390"/>
      <c r="M4" s="390"/>
      <c r="N4" s="390"/>
      <c r="O4" s="390"/>
      <c r="P4" s="390"/>
      <c r="Q4" s="390"/>
      <c r="R4" s="662">
        <f t="shared" ref="R4:R43" si="0">SUM(C4:Q4)</f>
        <v>0</v>
      </c>
      <c r="S4" s="391"/>
    </row>
    <row r="5" spans="1:99" s="67" customFormat="1" ht="39.950000000000003" customHeight="1">
      <c r="A5" s="56" t="s">
        <v>1244</v>
      </c>
      <c r="B5" s="75" t="s">
        <v>1243</v>
      </c>
      <c r="C5" s="392"/>
      <c r="D5" s="392"/>
      <c r="E5" s="392"/>
      <c r="F5" s="392"/>
      <c r="G5" s="392"/>
      <c r="H5" s="392"/>
      <c r="I5" s="392"/>
      <c r="J5" s="392"/>
      <c r="K5" s="392"/>
      <c r="L5" s="392"/>
      <c r="M5" s="392"/>
      <c r="N5" s="392"/>
      <c r="O5" s="392"/>
      <c r="P5" s="392"/>
      <c r="Q5" s="392"/>
      <c r="R5" s="662">
        <f t="shared" si="0"/>
        <v>0</v>
      </c>
      <c r="S5" s="394"/>
    </row>
    <row r="6" spans="1:99" s="65" customFormat="1" ht="39.950000000000003" customHeight="1">
      <c r="A6" s="61" t="s">
        <v>1242</v>
      </c>
      <c r="B6" s="76" t="s">
        <v>659</v>
      </c>
      <c r="C6" s="395"/>
      <c r="D6" s="395"/>
      <c r="E6" s="396">
        <f>206301104.5+'[4]HF-HP'!F90+'[4]HF-HP'!F89+'[4]HF-HP'!F82+'[4]HF-HP'!F81+'[4]HF-HP'!F80+'[4]HF-HP'!F77+'[4]HF-HP'!F75+'[4]HF-HP'!F74+'[4]HF-HP'!F73+'[4]HF-HP'!F60+'[4]HF-HP'!F59</f>
        <v>266138864.9689</v>
      </c>
      <c r="F6" s="397"/>
      <c r="G6" s="398"/>
      <c r="H6" s="398"/>
      <c r="I6" s="398"/>
      <c r="J6" s="398"/>
      <c r="K6" s="398"/>
      <c r="L6" s="398"/>
      <c r="M6" s="398"/>
      <c r="N6" s="398"/>
      <c r="O6" s="398"/>
      <c r="P6" s="398"/>
      <c r="Q6" s="427">
        <v>1134447.8</v>
      </c>
      <c r="R6" s="662">
        <f t="shared" si="0"/>
        <v>267273312.76890001</v>
      </c>
      <c r="S6" s="400"/>
    </row>
    <row r="7" spans="1:99" s="65" customFormat="1" ht="39.950000000000003" customHeight="1">
      <c r="A7" s="61" t="s">
        <v>1812</v>
      </c>
      <c r="B7" s="76" t="s">
        <v>1810</v>
      </c>
      <c r="C7" s="401"/>
      <c r="D7" s="395"/>
      <c r="E7" s="402">
        <f>'[4]HF-HP'!G5+'[4]HF-HP'!G90</f>
        <v>3309686.1993</v>
      </c>
      <c r="F7" s="398"/>
      <c r="G7" s="398"/>
      <c r="H7" s="398"/>
      <c r="I7" s="398"/>
      <c r="J7" s="398"/>
      <c r="K7" s="398"/>
      <c r="L7" s="398"/>
      <c r="M7" s="398"/>
      <c r="N7" s="398"/>
      <c r="O7" s="398"/>
      <c r="P7" s="398"/>
      <c r="Q7" s="399"/>
      <c r="R7" s="662">
        <f t="shared" si="0"/>
        <v>3309686.1993</v>
      </c>
      <c r="S7" s="400"/>
    </row>
    <row r="8" spans="1:99" s="65" customFormat="1" ht="39.950000000000003" customHeight="1">
      <c r="A8" s="61" t="s">
        <v>1241</v>
      </c>
      <c r="B8" s="77" t="s">
        <v>1240</v>
      </c>
      <c r="C8" s="395"/>
      <c r="D8" s="395"/>
      <c r="E8" s="402">
        <f>'[4]HF-HP'!H79</f>
        <v>394028</v>
      </c>
      <c r="F8" s="398"/>
      <c r="G8" s="398"/>
      <c r="H8" s="398"/>
      <c r="I8" s="398"/>
      <c r="J8" s="398"/>
      <c r="K8" s="398"/>
      <c r="L8" s="398"/>
      <c r="M8" s="398"/>
      <c r="N8" s="398"/>
      <c r="O8" s="398"/>
      <c r="P8" s="398"/>
      <c r="Q8" s="398"/>
      <c r="R8" s="662">
        <f t="shared" si="0"/>
        <v>394028</v>
      </c>
      <c r="S8" s="400"/>
      <c r="T8" s="400"/>
      <c r="U8" s="400"/>
      <c r="V8" s="400"/>
      <c r="W8" s="400"/>
      <c r="X8" s="400"/>
      <c r="Y8" s="400"/>
      <c r="Z8" s="400"/>
      <c r="AA8" s="400"/>
      <c r="AB8" s="400"/>
      <c r="AC8" s="400"/>
      <c r="AD8" s="400"/>
      <c r="AE8" s="400"/>
      <c r="AF8" s="400"/>
      <c r="AG8" s="400"/>
      <c r="AH8" s="400"/>
      <c r="AI8" s="400"/>
      <c r="AJ8" s="400"/>
      <c r="AK8" s="400"/>
      <c r="AL8" s="400"/>
      <c r="AM8" s="400"/>
      <c r="AN8" s="400"/>
      <c r="AO8" s="400"/>
      <c r="AP8" s="400"/>
      <c r="AQ8" s="400"/>
      <c r="AR8" s="400"/>
      <c r="AS8" s="400"/>
      <c r="AT8" s="400"/>
      <c r="AU8" s="400"/>
      <c r="AV8" s="400"/>
      <c r="AW8" s="400"/>
      <c r="AX8" s="400"/>
      <c r="AY8" s="400"/>
      <c r="AZ8" s="400"/>
      <c r="BA8" s="400"/>
      <c r="BB8" s="400"/>
      <c r="BC8" s="400"/>
      <c r="BD8" s="400"/>
      <c r="BE8" s="400"/>
      <c r="BF8" s="400"/>
      <c r="BG8" s="400"/>
      <c r="BH8" s="400"/>
      <c r="BI8" s="400"/>
      <c r="BJ8" s="400"/>
      <c r="BK8" s="400"/>
      <c r="BL8" s="400"/>
      <c r="BM8" s="400"/>
      <c r="BN8" s="400"/>
      <c r="BO8" s="400"/>
      <c r="BP8" s="400"/>
      <c r="BQ8" s="400"/>
      <c r="BR8" s="400"/>
      <c r="BS8" s="400"/>
      <c r="BT8" s="400"/>
      <c r="BU8" s="400"/>
      <c r="BV8" s="400"/>
      <c r="BW8" s="400"/>
      <c r="BX8" s="400"/>
      <c r="BY8" s="400"/>
      <c r="BZ8" s="400"/>
      <c r="CA8" s="400"/>
      <c r="CB8" s="400"/>
      <c r="CC8" s="400"/>
      <c r="CD8" s="400"/>
      <c r="CE8" s="400"/>
      <c r="CF8" s="400"/>
      <c r="CG8" s="400"/>
      <c r="CH8" s="400"/>
      <c r="CI8" s="400"/>
      <c r="CJ8" s="400"/>
      <c r="CK8" s="400"/>
      <c r="CL8" s="400"/>
      <c r="CM8" s="400"/>
      <c r="CN8" s="400"/>
      <c r="CO8" s="400"/>
      <c r="CP8" s="400"/>
      <c r="CQ8" s="400"/>
      <c r="CR8" s="400"/>
      <c r="CS8" s="400"/>
      <c r="CT8" s="400"/>
      <c r="CU8" s="400"/>
    </row>
    <row r="9" spans="1:99" s="65" customFormat="1" ht="39.950000000000003" customHeight="1">
      <c r="A9" s="61" t="s">
        <v>1239</v>
      </c>
      <c r="B9" s="77" t="s">
        <v>1238</v>
      </c>
      <c r="C9" s="395"/>
      <c r="D9" s="395"/>
      <c r="E9" s="403">
        <f>'[4]HF-HP'!I5</f>
        <v>3748239.091</v>
      </c>
      <c r="F9" s="398"/>
      <c r="G9" s="398"/>
      <c r="H9" s="398"/>
      <c r="I9" s="398"/>
      <c r="J9" s="398"/>
      <c r="K9" s="398"/>
      <c r="L9" s="398"/>
      <c r="M9" s="398"/>
      <c r="N9" s="398"/>
      <c r="O9" s="398"/>
      <c r="P9" s="398"/>
      <c r="Q9" s="398"/>
      <c r="R9" s="662">
        <f t="shared" si="0"/>
        <v>3748239.091</v>
      </c>
      <c r="S9" s="400"/>
      <c r="T9" s="400"/>
      <c r="U9" s="400"/>
      <c r="V9" s="400"/>
      <c r="W9" s="400"/>
      <c r="X9" s="400"/>
      <c r="Y9" s="400"/>
      <c r="Z9" s="400"/>
      <c r="AA9" s="400"/>
      <c r="AB9" s="400"/>
      <c r="AC9" s="400"/>
      <c r="AD9" s="400"/>
      <c r="AE9" s="400"/>
      <c r="AF9" s="400"/>
      <c r="AG9" s="400"/>
      <c r="AH9" s="400"/>
      <c r="AI9" s="400"/>
      <c r="AJ9" s="400"/>
      <c r="AK9" s="400"/>
      <c r="AL9" s="400"/>
      <c r="AM9" s="400"/>
      <c r="AN9" s="400"/>
      <c r="AO9" s="400"/>
      <c r="AP9" s="400"/>
      <c r="AQ9" s="400"/>
      <c r="AR9" s="400"/>
      <c r="AS9" s="400"/>
      <c r="AT9" s="400"/>
      <c r="AU9" s="400"/>
      <c r="AV9" s="400"/>
      <c r="AW9" s="400"/>
      <c r="AX9" s="400"/>
      <c r="AY9" s="400"/>
      <c r="AZ9" s="400"/>
      <c r="BA9" s="400"/>
      <c r="BB9" s="400"/>
      <c r="BC9" s="400"/>
      <c r="BD9" s="400"/>
      <c r="BE9" s="400"/>
      <c r="BF9" s="400"/>
      <c r="BG9" s="400"/>
      <c r="BH9" s="400"/>
      <c r="BI9" s="400"/>
      <c r="BJ9" s="400"/>
      <c r="BK9" s="400"/>
      <c r="BL9" s="400"/>
      <c r="BM9" s="400"/>
      <c r="BN9" s="400"/>
      <c r="BO9" s="400"/>
      <c r="BP9" s="400"/>
      <c r="BQ9" s="400"/>
      <c r="BR9" s="400"/>
      <c r="BS9" s="400"/>
      <c r="BT9" s="400"/>
      <c r="BU9" s="400"/>
      <c r="BV9" s="400"/>
      <c r="BW9" s="400"/>
      <c r="BX9" s="400"/>
      <c r="BY9" s="400"/>
      <c r="BZ9" s="400"/>
      <c r="CA9" s="400"/>
      <c r="CB9" s="400"/>
      <c r="CC9" s="400"/>
      <c r="CD9" s="400"/>
      <c r="CE9" s="400"/>
      <c r="CF9" s="400"/>
      <c r="CG9" s="400"/>
      <c r="CH9" s="400"/>
      <c r="CI9" s="400"/>
      <c r="CJ9" s="400"/>
      <c r="CK9" s="400"/>
      <c r="CL9" s="400"/>
      <c r="CM9" s="400"/>
      <c r="CN9" s="400"/>
      <c r="CO9" s="400"/>
      <c r="CP9" s="400"/>
      <c r="CQ9" s="400"/>
      <c r="CR9" s="400"/>
      <c r="CS9" s="400"/>
      <c r="CT9" s="400"/>
      <c r="CU9" s="400"/>
    </row>
    <row r="10" spans="1:99" s="65" customFormat="1" ht="39.950000000000003" customHeight="1">
      <c r="A10" s="61" t="s">
        <v>1237</v>
      </c>
      <c r="B10" s="77" t="s">
        <v>1236</v>
      </c>
      <c r="C10" s="395"/>
      <c r="D10" s="395"/>
      <c r="E10" s="399"/>
      <c r="F10" s="398"/>
      <c r="G10" s="398"/>
      <c r="H10" s="398"/>
      <c r="I10" s="398"/>
      <c r="J10" s="398"/>
      <c r="K10" s="398"/>
      <c r="L10" s="398"/>
      <c r="M10" s="398"/>
      <c r="N10" s="398"/>
      <c r="O10" s="398"/>
      <c r="P10" s="398"/>
      <c r="Q10" s="398"/>
      <c r="R10" s="662">
        <f t="shared" si="0"/>
        <v>0</v>
      </c>
      <c r="S10" s="400"/>
      <c r="T10" s="400"/>
      <c r="U10" s="400"/>
      <c r="V10" s="400"/>
      <c r="W10" s="400"/>
      <c r="X10" s="400"/>
      <c r="Y10" s="400"/>
      <c r="Z10" s="400"/>
      <c r="AA10" s="400"/>
      <c r="AB10" s="400"/>
      <c r="AC10" s="400"/>
      <c r="AD10" s="400"/>
      <c r="AE10" s="400"/>
      <c r="AF10" s="400"/>
      <c r="AG10" s="400"/>
      <c r="AH10" s="400"/>
      <c r="AI10" s="400"/>
      <c r="AJ10" s="400"/>
      <c r="AK10" s="400"/>
      <c r="AL10" s="400"/>
      <c r="AM10" s="400"/>
      <c r="AN10" s="400"/>
      <c r="AO10" s="400"/>
      <c r="AP10" s="400"/>
      <c r="AQ10" s="400"/>
      <c r="AR10" s="400"/>
      <c r="AS10" s="400"/>
      <c r="AT10" s="400"/>
      <c r="AU10" s="400"/>
      <c r="AV10" s="400"/>
      <c r="AW10" s="400"/>
      <c r="AX10" s="400"/>
      <c r="AY10" s="400"/>
      <c r="AZ10" s="400"/>
      <c r="BA10" s="400"/>
      <c r="BB10" s="400"/>
      <c r="BC10" s="400"/>
      <c r="BD10" s="400"/>
      <c r="BE10" s="400"/>
      <c r="BF10" s="400"/>
      <c r="BG10" s="400"/>
      <c r="BH10" s="400"/>
      <c r="BI10" s="400"/>
      <c r="BJ10" s="400"/>
      <c r="BK10" s="400"/>
      <c r="BL10" s="400"/>
      <c r="BM10" s="400"/>
      <c r="BN10" s="400"/>
      <c r="BO10" s="400"/>
      <c r="BP10" s="400"/>
      <c r="BQ10" s="400"/>
      <c r="BR10" s="400"/>
      <c r="BS10" s="400"/>
      <c r="BT10" s="400"/>
      <c r="BU10" s="400"/>
      <c r="BV10" s="400"/>
      <c r="BW10" s="400"/>
      <c r="BX10" s="400"/>
      <c r="BY10" s="400"/>
      <c r="BZ10" s="400"/>
      <c r="CA10" s="400"/>
      <c r="CB10" s="400"/>
      <c r="CC10" s="400"/>
      <c r="CD10" s="400"/>
      <c r="CE10" s="400"/>
      <c r="CF10" s="400"/>
      <c r="CG10" s="400"/>
      <c r="CH10" s="400"/>
      <c r="CI10" s="400"/>
      <c r="CJ10" s="400"/>
      <c r="CK10" s="400"/>
      <c r="CL10" s="400"/>
      <c r="CM10" s="400"/>
      <c r="CN10" s="400"/>
      <c r="CO10" s="400"/>
      <c r="CP10" s="400"/>
      <c r="CQ10" s="400"/>
      <c r="CR10" s="400"/>
      <c r="CS10" s="400"/>
      <c r="CT10" s="400"/>
      <c r="CU10" s="400"/>
    </row>
    <row r="11" spans="1:99" s="65" customFormat="1" ht="39.950000000000003" customHeight="1">
      <c r="A11" s="61" t="s">
        <v>1811</v>
      </c>
      <c r="B11" s="77" t="s">
        <v>1809</v>
      </c>
      <c r="C11" s="395"/>
      <c r="D11" s="395"/>
      <c r="E11" s="402">
        <f>'[4]HF-HP'!K65+'[4]HF-HP'!K77+'[4]HF-HP'!K79+'[4]HF-HP'!K81+'[4]HF-HP'!K82+'[4]HF-HP'!K90</f>
        <v>4782039.7313999999</v>
      </c>
      <c r="F11" s="398"/>
      <c r="G11" s="398"/>
      <c r="H11" s="398"/>
      <c r="I11" s="398"/>
      <c r="J11" s="398"/>
      <c r="K11" s="398"/>
      <c r="L11" s="398"/>
      <c r="M11" s="398"/>
      <c r="N11" s="398"/>
      <c r="O11" s="398"/>
      <c r="P11" s="398"/>
      <c r="Q11" s="398"/>
      <c r="R11" s="662">
        <f t="shared" si="0"/>
        <v>4782039.7313999999</v>
      </c>
      <c r="S11" s="400"/>
      <c r="T11" s="400"/>
      <c r="U11" s="400"/>
      <c r="V11" s="400"/>
      <c r="W11" s="400"/>
      <c r="X11" s="400"/>
      <c r="Y11" s="400"/>
      <c r="Z11" s="400"/>
      <c r="AA11" s="400"/>
      <c r="AB11" s="400"/>
      <c r="AC11" s="400"/>
      <c r="AD11" s="400"/>
      <c r="AE11" s="400"/>
      <c r="AF11" s="400"/>
      <c r="AG11" s="400"/>
      <c r="AH11" s="400"/>
      <c r="AI11" s="400"/>
      <c r="AJ11" s="400"/>
      <c r="AK11" s="400"/>
      <c r="AL11" s="400"/>
      <c r="AM11" s="400"/>
      <c r="AN11" s="400"/>
      <c r="AO11" s="400"/>
      <c r="AP11" s="400"/>
      <c r="AQ11" s="400"/>
      <c r="AR11" s="400"/>
      <c r="AS11" s="400"/>
      <c r="AT11" s="400"/>
      <c r="AU11" s="400"/>
      <c r="AV11" s="400"/>
      <c r="AW11" s="400"/>
      <c r="AX11" s="400"/>
      <c r="AY11" s="400"/>
      <c r="AZ11" s="400"/>
      <c r="BA11" s="400"/>
      <c r="BB11" s="400"/>
      <c r="BC11" s="400"/>
      <c r="BD11" s="400"/>
      <c r="BE11" s="400"/>
      <c r="BF11" s="400"/>
      <c r="BG11" s="400"/>
      <c r="BH11" s="400"/>
      <c r="BI11" s="400"/>
      <c r="BJ11" s="400"/>
      <c r="BK11" s="400"/>
      <c r="BL11" s="400"/>
      <c r="BM11" s="400"/>
      <c r="BN11" s="400"/>
      <c r="BO11" s="400"/>
      <c r="BP11" s="400"/>
      <c r="BQ11" s="400"/>
      <c r="BR11" s="400"/>
      <c r="BS11" s="400"/>
      <c r="BT11" s="400"/>
      <c r="BU11" s="400"/>
      <c r="BV11" s="400"/>
      <c r="BW11" s="400"/>
      <c r="BX11" s="400"/>
      <c r="BY11" s="400"/>
      <c r="BZ11" s="400"/>
      <c r="CA11" s="400"/>
      <c r="CB11" s="400"/>
      <c r="CC11" s="400"/>
      <c r="CD11" s="400"/>
      <c r="CE11" s="400"/>
      <c r="CF11" s="400"/>
      <c r="CG11" s="400"/>
      <c r="CH11" s="400"/>
      <c r="CI11" s="400"/>
      <c r="CJ11" s="400"/>
      <c r="CK11" s="400"/>
      <c r="CL11" s="400"/>
      <c r="CM11" s="400"/>
      <c r="CN11" s="400"/>
      <c r="CO11" s="400"/>
      <c r="CP11" s="400"/>
      <c r="CQ11" s="400"/>
      <c r="CR11" s="400"/>
      <c r="CS11" s="400"/>
      <c r="CT11" s="400"/>
      <c r="CU11" s="400"/>
    </row>
    <row r="12" spans="1:99" s="65" customFormat="1" ht="39.950000000000003" customHeight="1">
      <c r="A12" s="61" t="s">
        <v>1235</v>
      </c>
      <c r="B12" s="77" t="s">
        <v>1234</v>
      </c>
      <c r="C12" s="395"/>
      <c r="D12" s="395"/>
      <c r="E12" s="399"/>
      <c r="F12" s="398"/>
      <c r="G12" s="398"/>
      <c r="H12" s="398"/>
      <c r="I12" s="398"/>
      <c r="J12" s="398"/>
      <c r="K12" s="398"/>
      <c r="L12" s="398"/>
      <c r="M12" s="398"/>
      <c r="N12" s="398"/>
      <c r="O12" s="398"/>
      <c r="P12" s="398"/>
      <c r="Q12" s="398"/>
      <c r="R12" s="662">
        <f t="shared" si="0"/>
        <v>0</v>
      </c>
      <c r="S12" s="400"/>
      <c r="T12" s="400"/>
      <c r="U12" s="400"/>
      <c r="V12" s="400"/>
      <c r="W12" s="400"/>
      <c r="X12" s="400"/>
      <c r="Y12" s="400"/>
      <c r="Z12" s="400"/>
      <c r="AA12" s="400"/>
      <c r="AB12" s="400"/>
      <c r="AC12" s="400"/>
      <c r="AD12" s="400"/>
      <c r="AE12" s="400"/>
      <c r="AF12" s="400"/>
      <c r="AG12" s="400"/>
      <c r="AH12" s="400"/>
      <c r="AI12" s="400"/>
      <c r="AJ12" s="400"/>
      <c r="AK12" s="400"/>
      <c r="AL12" s="400"/>
      <c r="AM12" s="400"/>
      <c r="AN12" s="400"/>
      <c r="AO12" s="400"/>
      <c r="AP12" s="400"/>
      <c r="AQ12" s="400"/>
      <c r="AR12" s="400"/>
      <c r="AS12" s="400"/>
      <c r="AT12" s="400"/>
      <c r="AU12" s="400"/>
      <c r="AV12" s="400"/>
      <c r="AW12" s="400"/>
      <c r="AX12" s="400"/>
      <c r="AY12" s="400"/>
      <c r="AZ12" s="400"/>
      <c r="BA12" s="400"/>
      <c r="BB12" s="400"/>
      <c r="BC12" s="400"/>
      <c r="BD12" s="400"/>
      <c r="BE12" s="400"/>
      <c r="BF12" s="400"/>
      <c r="BG12" s="400"/>
      <c r="BH12" s="400"/>
      <c r="BI12" s="400"/>
      <c r="BJ12" s="400"/>
      <c r="BK12" s="400"/>
      <c r="BL12" s="400"/>
      <c r="BM12" s="400"/>
      <c r="BN12" s="400"/>
      <c r="BO12" s="400"/>
      <c r="BP12" s="400"/>
      <c r="BQ12" s="400"/>
      <c r="BR12" s="400"/>
      <c r="BS12" s="400"/>
      <c r="BT12" s="400"/>
      <c r="BU12" s="400"/>
      <c r="BV12" s="400"/>
      <c r="BW12" s="400"/>
      <c r="BX12" s="400"/>
      <c r="BY12" s="400"/>
      <c r="BZ12" s="400"/>
      <c r="CA12" s="400"/>
      <c r="CB12" s="400"/>
      <c r="CC12" s="400"/>
      <c r="CD12" s="400"/>
      <c r="CE12" s="400"/>
      <c r="CF12" s="400"/>
      <c r="CG12" s="400"/>
      <c r="CH12" s="400"/>
      <c r="CI12" s="400"/>
      <c r="CJ12" s="400"/>
      <c r="CK12" s="400"/>
      <c r="CL12" s="400"/>
      <c r="CM12" s="400"/>
      <c r="CN12" s="400"/>
      <c r="CO12" s="400"/>
      <c r="CP12" s="400"/>
      <c r="CQ12" s="400"/>
      <c r="CR12" s="400"/>
      <c r="CS12" s="400"/>
      <c r="CT12" s="400"/>
      <c r="CU12" s="400"/>
    </row>
    <row r="13" spans="1:99" s="65" customFormat="1" ht="39.950000000000003" customHeight="1">
      <c r="A13" s="61" t="s">
        <v>1233</v>
      </c>
      <c r="B13" s="77" t="s">
        <v>1232</v>
      </c>
      <c r="C13" s="395"/>
      <c r="D13" s="395"/>
      <c r="E13" s="399"/>
      <c r="F13" s="398"/>
      <c r="G13" s="398"/>
      <c r="H13" s="398"/>
      <c r="I13" s="398"/>
      <c r="J13" s="398"/>
      <c r="K13" s="398"/>
      <c r="L13" s="398"/>
      <c r="M13" s="398"/>
      <c r="N13" s="398"/>
      <c r="O13" s="398"/>
      <c r="P13" s="398"/>
      <c r="Q13" s="398"/>
      <c r="R13" s="662">
        <f t="shared" si="0"/>
        <v>0</v>
      </c>
      <c r="S13" s="400"/>
      <c r="T13" s="400"/>
      <c r="U13" s="400"/>
      <c r="V13" s="400"/>
      <c r="W13" s="400"/>
      <c r="X13" s="400"/>
      <c r="Y13" s="400"/>
      <c r="Z13" s="400"/>
      <c r="AA13" s="400"/>
      <c r="AB13" s="400"/>
      <c r="AC13" s="400"/>
      <c r="AD13" s="400"/>
      <c r="AE13" s="400"/>
      <c r="AF13" s="400"/>
      <c r="AG13" s="400"/>
      <c r="AH13" s="400"/>
      <c r="AI13" s="400"/>
      <c r="AJ13" s="400"/>
      <c r="AK13" s="400"/>
      <c r="AL13" s="400"/>
      <c r="AM13" s="400"/>
      <c r="AN13" s="400"/>
      <c r="AO13" s="400"/>
      <c r="AP13" s="400"/>
      <c r="AQ13" s="400"/>
      <c r="AR13" s="400"/>
      <c r="AS13" s="400"/>
      <c r="AT13" s="400"/>
      <c r="AU13" s="400"/>
      <c r="AV13" s="400"/>
      <c r="AW13" s="400"/>
      <c r="AX13" s="400"/>
      <c r="AY13" s="400"/>
      <c r="AZ13" s="400"/>
      <c r="BA13" s="400"/>
      <c r="BB13" s="400"/>
      <c r="BC13" s="400"/>
      <c r="BD13" s="400"/>
      <c r="BE13" s="400"/>
      <c r="BF13" s="400"/>
      <c r="BG13" s="400"/>
      <c r="BH13" s="400"/>
      <c r="BI13" s="400"/>
      <c r="BJ13" s="400"/>
      <c r="BK13" s="400"/>
      <c r="BL13" s="400"/>
      <c r="BM13" s="400"/>
      <c r="BN13" s="400"/>
      <c r="BO13" s="400"/>
      <c r="BP13" s="400"/>
      <c r="BQ13" s="400"/>
      <c r="BR13" s="400"/>
      <c r="BS13" s="400"/>
      <c r="BT13" s="400"/>
      <c r="BU13" s="400"/>
      <c r="BV13" s="400"/>
      <c r="BW13" s="400"/>
      <c r="BX13" s="400"/>
      <c r="BY13" s="400"/>
      <c r="BZ13" s="400"/>
      <c r="CA13" s="400"/>
      <c r="CB13" s="400"/>
      <c r="CC13" s="400"/>
      <c r="CD13" s="400"/>
      <c r="CE13" s="400"/>
      <c r="CF13" s="400"/>
      <c r="CG13" s="400"/>
      <c r="CH13" s="400"/>
      <c r="CI13" s="400"/>
      <c r="CJ13" s="400"/>
      <c r="CK13" s="400"/>
      <c r="CL13" s="400"/>
      <c r="CM13" s="400"/>
      <c r="CN13" s="400"/>
      <c r="CO13" s="400"/>
      <c r="CP13" s="400"/>
      <c r="CQ13" s="400"/>
      <c r="CR13" s="400"/>
      <c r="CS13" s="400"/>
      <c r="CT13" s="400"/>
      <c r="CU13" s="400"/>
    </row>
    <row r="14" spans="1:99" s="65" customFormat="1" ht="39.950000000000003" customHeight="1">
      <c r="A14" s="61" t="s">
        <v>1231</v>
      </c>
      <c r="B14" s="77" t="s">
        <v>1230</v>
      </c>
      <c r="C14" s="395"/>
      <c r="D14" s="395"/>
      <c r="E14" s="399"/>
      <c r="F14" s="398"/>
      <c r="G14" s="398"/>
      <c r="H14" s="398"/>
      <c r="I14" s="398"/>
      <c r="J14" s="398"/>
      <c r="K14" s="398"/>
      <c r="L14" s="398"/>
      <c r="M14" s="398"/>
      <c r="N14" s="398"/>
      <c r="O14" s="398"/>
      <c r="P14" s="398"/>
      <c r="Q14" s="398"/>
      <c r="R14" s="662">
        <f t="shared" si="0"/>
        <v>0</v>
      </c>
      <c r="S14" s="400"/>
      <c r="T14" s="400"/>
      <c r="U14" s="400"/>
      <c r="V14" s="400"/>
      <c r="W14" s="400"/>
      <c r="X14" s="400"/>
      <c r="Y14" s="400"/>
      <c r="Z14" s="400"/>
      <c r="AA14" s="400"/>
      <c r="AB14" s="400"/>
      <c r="AC14" s="400"/>
      <c r="AD14" s="400"/>
      <c r="AE14" s="400"/>
      <c r="AF14" s="400"/>
      <c r="AG14" s="400"/>
      <c r="AH14" s="400"/>
      <c r="AI14" s="400"/>
      <c r="AJ14" s="400"/>
      <c r="AK14" s="400"/>
      <c r="AL14" s="400"/>
      <c r="AM14" s="400"/>
      <c r="AN14" s="400"/>
      <c r="AO14" s="400"/>
      <c r="AP14" s="400"/>
      <c r="AQ14" s="400"/>
      <c r="AR14" s="400"/>
      <c r="AS14" s="400"/>
      <c r="AT14" s="400"/>
      <c r="AU14" s="400"/>
      <c r="AV14" s="400"/>
      <c r="AW14" s="400"/>
      <c r="AX14" s="400"/>
      <c r="AY14" s="400"/>
      <c r="AZ14" s="400"/>
      <c r="BA14" s="400"/>
      <c r="BB14" s="400"/>
      <c r="BC14" s="400"/>
      <c r="BD14" s="400"/>
      <c r="BE14" s="400"/>
      <c r="BF14" s="400"/>
      <c r="BG14" s="400"/>
      <c r="BH14" s="400"/>
      <c r="BI14" s="400"/>
      <c r="BJ14" s="400"/>
      <c r="BK14" s="400"/>
      <c r="BL14" s="400"/>
      <c r="BM14" s="400"/>
      <c r="BN14" s="400"/>
      <c r="BO14" s="400"/>
      <c r="BP14" s="400"/>
      <c r="BQ14" s="400"/>
      <c r="BR14" s="400"/>
      <c r="BS14" s="400"/>
      <c r="BT14" s="400"/>
      <c r="BU14" s="400"/>
      <c r="BV14" s="400"/>
      <c r="BW14" s="400"/>
      <c r="BX14" s="400"/>
      <c r="BY14" s="400"/>
      <c r="BZ14" s="400"/>
      <c r="CA14" s="400"/>
      <c r="CB14" s="400"/>
      <c r="CC14" s="400"/>
      <c r="CD14" s="400"/>
      <c r="CE14" s="400"/>
      <c r="CF14" s="400"/>
      <c r="CG14" s="400"/>
      <c r="CH14" s="400"/>
      <c r="CI14" s="400"/>
      <c r="CJ14" s="400"/>
      <c r="CK14" s="400"/>
      <c r="CL14" s="400"/>
      <c r="CM14" s="400"/>
      <c r="CN14" s="400"/>
      <c r="CO14" s="400"/>
      <c r="CP14" s="400"/>
      <c r="CQ14" s="400"/>
      <c r="CR14" s="400"/>
      <c r="CS14" s="400"/>
      <c r="CT14" s="400"/>
      <c r="CU14" s="400"/>
    </row>
    <row r="15" spans="1:99" s="65" customFormat="1" ht="39.950000000000003" customHeight="1">
      <c r="A15" s="61" t="s">
        <v>1229</v>
      </c>
      <c r="B15" s="77" t="s">
        <v>1228</v>
      </c>
      <c r="C15" s="395"/>
      <c r="D15" s="395"/>
      <c r="E15" s="404">
        <v>9809</v>
      </c>
      <c r="F15" s="398"/>
      <c r="G15" s="398"/>
      <c r="H15" s="398"/>
      <c r="I15" s="398"/>
      <c r="J15" s="398"/>
      <c r="K15" s="398"/>
      <c r="L15" s="398"/>
      <c r="M15" s="398"/>
      <c r="N15" s="398"/>
      <c r="O15" s="398"/>
      <c r="P15" s="398"/>
      <c r="Q15" s="398"/>
      <c r="R15" s="662">
        <f t="shared" si="0"/>
        <v>9809</v>
      </c>
      <c r="S15" s="400"/>
      <c r="T15" s="400"/>
      <c r="U15" s="400"/>
      <c r="V15" s="400"/>
      <c r="W15" s="400"/>
      <c r="X15" s="400"/>
      <c r="Y15" s="400"/>
      <c r="Z15" s="400"/>
      <c r="AA15" s="400"/>
      <c r="AB15" s="400"/>
      <c r="AC15" s="400"/>
      <c r="AD15" s="400"/>
      <c r="AE15" s="400"/>
      <c r="AF15" s="400"/>
      <c r="AG15" s="400"/>
      <c r="AH15" s="400"/>
      <c r="AI15" s="400"/>
      <c r="AJ15" s="400"/>
      <c r="AK15" s="400"/>
      <c r="AL15" s="400"/>
      <c r="AM15" s="400"/>
      <c r="AN15" s="400"/>
      <c r="AO15" s="400"/>
      <c r="AP15" s="400"/>
      <c r="AQ15" s="400"/>
      <c r="AR15" s="400"/>
      <c r="AS15" s="400"/>
      <c r="AT15" s="400"/>
      <c r="AU15" s="400"/>
      <c r="AV15" s="400"/>
      <c r="AW15" s="400"/>
      <c r="AX15" s="400"/>
      <c r="AY15" s="400"/>
      <c r="AZ15" s="400"/>
      <c r="BA15" s="400"/>
      <c r="BB15" s="400"/>
      <c r="BC15" s="400"/>
      <c r="BD15" s="400"/>
      <c r="BE15" s="400"/>
      <c r="BF15" s="400"/>
      <c r="BG15" s="400"/>
      <c r="BH15" s="400"/>
      <c r="BI15" s="400"/>
      <c r="BJ15" s="400"/>
      <c r="BK15" s="400"/>
      <c r="BL15" s="400"/>
      <c r="BM15" s="400"/>
      <c r="BN15" s="400"/>
      <c r="BO15" s="400"/>
      <c r="BP15" s="400"/>
      <c r="BQ15" s="400"/>
      <c r="BR15" s="400"/>
      <c r="BS15" s="400"/>
      <c r="BT15" s="400"/>
      <c r="BU15" s="400"/>
      <c r="BV15" s="400"/>
      <c r="BW15" s="400"/>
      <c r="BX15" s="400"/>
      <c r="BY15" s="400"/>
      <c r="BZ15" s="400"/>
      <c r="CA15" s="400"/>
      <c r="CB15" s="400"/>
      <c r="CC15" s="400"/>
      <c r="CD15" s="400"/>
      <c r="CE15" s="400"/>
      <c r="CF15" s="400"/>
      <c r="CG15" s="400"/>
      <c r="CH15" s="400"/>
      <c r="CI15" s="400"/>
      <c r="CJ15" s="400"/>
      <c r="CK15" s="400"/>
      <c r="CL15" s="400"/>
      <c r="CM15" s="400"/>
      <c r="CN15" s="400"/>
      <c r="CO15" s="400"/>
      <c r="CP15" s="400"/>
      <c r="CQ15" s="400"/>
      <c r="CR15" s="400"/>
      <c r="CS15" s="400"/>
      <c r="CT15" s="400"/>
      <c r="CU15" s="400"/>
    </row>
    <row r="16" spans="1:99" s="65" customFormat="1" ht="39.950000000000003" customHeight="1">
      <c r="A16" s="61" t="s">
        <v>1227</v>
      </c>
      <c r="B16" s="76" t="s">
        <v>1226</v>
      </c>
      <c r="C16" s="395"/>
      <c r="D16" s="395"/>
      <c r="E16" s="399"/>
      <c r="F16" s="398"/>
      <c r="G16" s="398"/>
      <c r="H16" s="398"/>
      <c r="I16" s="398"/>
      <c r="J16" s="398"/>
      <c r="K16" s="398"/>
      <c r="L16" s="398"/>
      <c r="M16" s="398"/>
      <c r="N16" s="398"/>
      <c r="O16" s="398"/>
      <c r="P16" s="398"/>
      <c r="Q16" s="398"/>
      <c r="R16" s="662">
        <f t="shared" si="0"/>
        <v>0</v>
      </c>
      <c r="S16" s="400"/>
      <c r="T16" s="400"/>
      <c r="U16" s="400"/>
      <c r="V16" s="400"/>
      <c r="W16" s="400"/>
      <c r="X16" s="400"/>
      <c r="Y16" s="400"/>
      <c r="Z16" s="400"/>
      <c r="AA16" s="400"/>
      <c r="AB16" s="400"/>
      <c r="AC16" s="400"/>
      <c r="AD16" s="400"/>
      <c r="AE16" s="400"/>
      <c r="AF16" s="400"/>
      <c r="AG16" s="400"/>
      <c r="AH16" s="400"/>
      <c r="AI16" s="400"/>
      <c r="AJ16" s="400"/>
      <c r="AK16" s="400"/>
      <c r="AL16" s="400"/>
      <c r="AM16" s="400"/>
      <c r="AN16" s="400"/>
      <c r="AO16" s="400"/>
      <c r="AP16" s="400"/>
      <c r="AQ16" s="400"/>
      <c r="AR16" s="400"/>
      <c r="AS16" s="400"/>
      <c r="AT16" s="400"/>
      <c r="AU16" s="400"/>
      <c r="AV16" s="400"/>
      <c r="AW16" s="400"/>
      <c r="AX16" s="400"/>
      <c r="AY16" s="400"/>
      <c r="AZ16" s="400"/>
      <c r="BA16" s="400"/>
      <c r="BB16" s="400"/>
      <c r="BC16" s="400"/>
      <c r="BD16" s="400"/>
      <c r="BE16" s="400"/>
      <c r="BF16" s="400"/>
      <c r="BG16" s="400"/>
      <c r="BH16" s="400"/>
      <c r="BI16" s="400"/>
      <c r="BJ16" s="400"/>
      <c r="BK16" s="400"/>
      <c r="BL16" s="400"/>
      <c r="BM16" s="400"/>
      <c r="BN16" s="400"/>
      <c r="BO16" s="400"/>
      <c r="BP16" s="400"/>
      <c r="BQ16" s="400"/>
      <c r="BR16" s="400"/>
      <c r="BS16" s="400"/>
      <c r="BT16" s="400"/>
      <c r="BU16" s="400"/>
      <c r="BV16" s="400"/>
      <c r="BW16" s="400"/>
      <c r="BX16" s="400"/>
      <c r="BY16" s="400"/>
      <c r="BZ16" s="400"/>
      <c r="CA16" s="400"/>
      <c r="CB16" s="400"/>
      <c r="CC16" s="400"/>
      <c r="CD16" s="400"/>
      <c r="CE16" s="400"/>
      <c r="CF16" s="400"/>
      <c r="CG16" s="400"/>
      <c r="CH16" s="400"/>
      <c r="CI16" s="400"/>
      <c r="CJ16" s="400"/>
      <c r="CK16" s="400"/>
      <c r="CL16" s="400"/>
      <c r="CM16" s="400"/>
      <c r="CN16" s="400"/>
      <c r="CO16" s="400"/>
      <c r="CP16" s="400"/>
      <c r="CQ16" s="400"/>
      <c r="CR16" s="400"/>
      <c r="CS16" s="400"/>
      <c r="CT16" s="400"/>
      <c r="CU16" s="400"/>
    </row>
    <row r="17" spans="1:99" s="65" customFormat="1" ht="39.950000000000003" customHeight="1">
      <c r="A17" s="61" t="s">
        <v>1225</v>
      </c>
      <c r="B17" s="77" t="s">
        <v>1224</v>
      </c>
      <c r="C17" s="395"/>
      <c r="D17" s="395"/>
      <c r="E17" s="399"/>
      <c r="F17" s="398"/>
      <c r="G17" s="398"/>
      <c r="H17" s="398"/>
      <c r="I17" s="398"/>
      <c r="J17" s="398"/>
      <c r="K17" s="398"/>
      <c r="L17" s="398"/>
      <c r="M17" s="398"/>
      <c r="N17" s="398"/>
      <c r="O17" s="398"/>
      <c r="P17" s="398"/>
      <c r="Q17" s="398"/>
      <c r="R17" s="662">
        <f t="shared" si="0"/>
        <v>0</v>
      </c>
      <c r="S17" s="400"/>
      <c r="T17" s="400"/>
      <c r="U17" s="400"/>
      <c r="V17" s="400"/>
      <c r="W17" s="400"/>
      <c r="X17" s="400"/>
      <c r="Y17" s="400"/>
      <c r="Z17" s="400"/>
      <c r="AA17" s="400"/>
      <c r="AB17" s="400"/>
      <c r="AC17" s="400"/>
      <c r="AD17" s="400"/>
      <c r="AE17" s="400"/>
      <c r="AF17" s="400"/>
      <c r="AG17" s="400"/>
      <c r="AH17" s="400"/>
      <c r="AI17" s="400"/>
      <c r="AJ17" s="400"/>
      <c r="AK17" s="400"/>
      <c r="AL17" s="400"/>
      <c r="AM17" s="400"/>
      <c r="AN17" s="400"/>
      <c r="AO17" s="400"/>
      <c r="AP17" s="400"/>
      <c r="AQ17" s="400"/>
      <c r="AR17" s="400"/>
      <c r="AS17" s="400"/>
      <c r="AT17" s="400"/>
      <c r="AU17" s="400"/>
      <c r="AV17" s="400"/>
      <c r="AW17" s="400"/>
      <c r="AX17" s="400"/>
      <c r="AY17" s="400"/>
      <c r="AZ17" s="400"/>
      <c r="BA17" s="400"/>
      <c r="BB17" s="400"/>
      <c r="BC17" s="400"/>
      <c r="BD17" s="400"/>
      <c r="BE17" s="400"/>
      <c r="BF17" s="400"/>
      <c r="BG17" s="400"/>
      <c r="BH17" s="400"/>
      <c r="BI17" s="400"/>
      <c r="BJ17" s="400"/>
      <c r="BK17" s="400"/>
      <c r="BL17" s="400"/>
      <c r="BM17" s="400"/>
      <c r="BN17" s="400"/>
      <c r="BO17" s="400"/>
      <c r="BP17" s="400"/>
      <c r="BQ17" s="400"/>
      <c r="BR17" s="400"/>
      <c r="BS17" s="400"/>
      <c r="BT17" s="400"/>
      <c r="BU17" s="400"/>
      <c r="BV17" s="400"/>
      <c r="BW17" s="400"/>
      <c r="BX17" s="400"/>
      <c r="BY17" s="400"/>
      <c r="BZ17" s="400"/>
      <c r="CA17" s="400"/>
      <c r="CB17" s="400"/>
      <c r="CC17" s="400"/>
      <c r="CD17" s="400"/>
      <c r="CE17" s="400"/>
      <c r="CF17" s="400"/>
      <c r="CG17" s="400"/>
      <c r="CH17" s="400"/>
      <c r="CI17" s="400"/>
      <c r="CJ17" s="400"/>
      <c r="CK17" s="400"/>
      <c r="CL17" s="400"/>
      <c r="CM17" s="400"/>
      <c r="CN17" s="400"/>
      <c r="CO17" s="400"/>
      <c r="CP17" s="400"/>
      <c r="CQ17" s="400"/>
      <c r="CR17" s="400"/>
      <c r="CS17" s="400"/>
      <c r="CT17" s="400"/>
      <c r="CU17" s="400"/>
    </row>
    <row r="18" spans="1:99" s="65" customFormat="1" ht="39.950000000000003" customHeight="1">
      <c r="A18" s="61" t="s">
        <v>1223</v>
      </c>
      <c r="B18" s="77" t="s">
        <v>1222</v>
      </c>
      <c r="C18" s="395"/>
      <c r="D18" s="395"/>
      <c r="E18" s="399"/>
      <c r="F18" s="398"/>
      <c r="G18" s="398"/>
      <c r="H18" s="398"/>
      <c r="I18" s="398"/>
      <c r="J18" s="398"/>
      <c r="K18" s="398"/>
      <c r="L18" s="398"/>
      <c r="M18" s="398"/>
      <c r="N18" s="398"/>
      <c r="O18" s="398"/>
      <c r="P18" s="398"/>
      <c r="Q18" s="398"/>
      <c r="R18" s="662">
        <f t="shared" si="0"/>
        <v>0</v>
      </c>
      <c r="S18" s="400"/>
      <c r="T18" s="400"/>
      <c r="U18" s="400"/>
      <c r="V18" s="400"/>
      <c r="W18" s="400"/>
      <c r="X18" s="400"/>
      <c r="Y18" s="400"/>
      <c r="Z18" s="400"/>
      <c r="AA18" s="400"/>
      <c r="AB18" s="400"/>
      <c r="AC18" s="400"/>
      <c r="AD18" s="400"/>
      <c r="AE18" s="400"/>
      <c r="AF18" s="400"/>
      <c r="AG18" s="400"/>
      <c r="AH18" s="400"/>
      <c r="AI18" s="400"/>
      <c r="AJ18" s="400"/>
      <c r="AK18" s="400"/>
      <c r="AL18" s="400"/>
      <c r="AM18" s="400"/>
      <c r="AN18" s="400"/>
      <c r="AO18" s="400"/>
      <c r="AP18" s="400"/>
      <c r="AQ18" s="400"/>
      <c r="AR18" s="400"/>
      <c r="AS18" s="400"/>
      <c r="AT18" s="400"/>
      <c r="AU18" s="400"/>
      <c r="AV18" s="400"/>
      <c r="AW18" s="400"/>
      <c r="AX18" s="400"/>
      <c r="AY18" s="400"/>
      <c r="AZ18" s="400"/>
      <c r="BA18" s="400"/>
      <c r="BB18" s="400"/>
      <c r="BC18" s="400"/>
      <c r="BD18" s="400"/>
      <c r="BE18" s="400"/>
      <c r="BF18" s="400"/>
      <c r="BG18" s="400"/>
      <c r="BH18" s="400"/>
      <c r="BI18" s="400"/>
      <c r="BJ18" s="400"/>
      <c r="BK18" s="400"/>
      <c r="BL18" s="400"/>
      <c r="BM18" s="400"/>
      <c r="BN18" s="400"/>
      <c r="BO18" s="400"/>
      <c r="BP18" s="400"/>
      <c r="BQ18" s="400"/>
      <c r="BR18" s="400"/>
      <c r="BS18" s="400"/>
      <c r="BT18" s="400"/>
      <c r="BU18" s="400"/>
      <c r="BV18" s="400"/>
      <c r="BW18" s="400"/>
      <c r="BX18" s="400"/>
      <c r="BY18" s="400"/>
      <c r="BZ18" s="400"/>
      <c r="CA18" s="400"/>
      <c r="CB18" s="400"/>
      <c r="CC18" s="400"/>
      <c r="CD18" s="400"/>
      <c r="CE18" s="400"/>
      <c r="CF18" s="400"/>
      <c r="CG18" s="400"/>
      <c r="CH18" s="400"/>
      <c r="CI18" s="400"/>
      <c r="CJ18" s="400"/>
      <c r="CK18" s="400"/>
      <c r="CL18" s="400"/>
      <c r="CM18" s="400"/>
      <c r="CN18" s="400"/>
      <c r="CO18" s="400"/>
      <c r="CP18" s="400"/>
      <c r="CQ18" s="400"/>
      <c r="CR18" s="400"/>
      <c r="CS18" s="400"/>
      <c r="CT18" s="400"/>
      <c r="CU18" s="400"/>
    </row>
    <row r="19" spans="1:99" s="65" customFormat="1" ht="39.950000000000003" customHeight="1">
      <c r="A19" s="61" t="s">
        <v>1221</v>
      </c>
      <c r="B19" s="76" t="s">
        <v>1220</v>
      </c>
      <c r="C19" s="395"/>
      <c r="D19" s="395"/>
      <c r="E19" s="399"/>
      <c r="F19" s="398"/>
      <c r="G19" s="398"/>
      <c r="H19" s="398"/>
      <c r="I19" s="398"/>
      <c r="J19" s="398"/>
      <c r="K19" s="398"/>
      <c r="L19" s="398"/>
      <c r="M19" s="398"/>
      <c r="N19" s="398"/>
      <c r="O19" s="398"/>
      <c r="P19" s="398"/>
      <c r="Q19" s="398"/>
      <c r="R19" s="662">
        <f t="shared" si="0"/>
        <v>0</v>
      </c>
      <c r="S19" s="400"/>
      <c r="T19" s="400"/>
      <c r="U19" s="400"/>
      <c r="V19" s="400"/>
      <c r="W19" s="400"/>
      <c r="X19" s="400"/>
      <c r="Y19" s="400"/>
      <c r="Z19" s="400"/>
      <c r="AA19" s="400"/>
      <c r="AB19" s="400"/>
      <c r="AC19" s="400"/>
      <c r="AD19" s="400"/>
      <c r="AE19" s="400"/>
      <c r="AF19" s="400"/>
      <c r="AG19" s="400"/>
      <c r="AH19" s="400"/>
      <c r="AI19" s="400"/>
      <c r="AJ19" s="400"/>
      <c r="AK19" s="400"/>
      <c r="AL19" s="400"/>
      <c r="AM19" s="400"/>
      <c r="AN19" s="400"/>
      <c r="AO19" s="400"/>
      <c r="AP19" s="400"/>
      <c r="AQ19" s="400"/>
      <c r="AR19" s="400"/>
      <c r="AS19" s="400"/>
      <c r="AT19" s="400"/>
      <c r="AU19" s="400"/>
      <c r="AV19" s="400"/>
      <c r="AW19" s="400"/>
      <c r="AX19" s="400"/>
      <c r="AY19" s="400"/>
      <c r="AZ19" s="400"/>
      <c r="BA19" s="400"/>
      <c r="BB19" s="400"/>
      <c r="BC19" s="400"/>
      <c r="BD19" s="400"/>
      <c r="BE19" s="400"/>
      <c r="BF19" s="400"/>
      <c r="BG19" s="400"/>
      <c r="BH19" s="400"/>
      <c r="BI19" s="400"/>
      <c r="BJ19" s="400"/>
      <c r="BK19" s="400"/>
      <c r="BL19" s="400"/>
      <c r="BM19" s="400"/>
      <c r="BN19" s="400"/>
      <c r="BO19" s="400"/>
      <c r="BP19" s="400"/>
      <c r="BQ19" s="400"/>
      <c r="BR19" s="400"/>
      <c r="BS19" s="400"/>
      <c r="BT19" s="400"/>
      <c r="BU19" s="400"/>
      <c r="BV19" s="400"/>
      <c r="BW19" s="400"/>
      <c r="BX19" s="400"/>
      <c r="BY19" s="400"/>
      <c r="BZ19" s="400"/>
      <c r="CA19" s="400"/>
      <c r="CB19" s="400"/>
      <c r="CC19" s="400"/>
      <c r="CD19" s="400"/>
      <c r="CE19" s="400"/>
      <c r="CF19" s="400"/>
      <c r="CG19" s="400"/>
      <c r="CH19" s="400"/>
      <c r="CI19" s="400"/>
      <c r="CJ19" s="400"/>
      <c r="CK19" s="400"/>
      <c r="CL19" s="400"/>
      <c r="CM19" s="400"/>
      <c r="CN19" s="400"/>
      <c r="CO19" s="400"/>
      <c r="CP19" s="400"/>
      <c r="CQ19" s="400"/>
      <c r="CR19" s="400"/>
      <c r="CS19" s="400"/>
      <c r="CT19" s="400"/>
      <c r="CU19" s="400"/>
    </row>
    <row r="20" spans="1:99" s="65" customFormat="1" ht="39.950000000000003" customHeight="1">
      <c r="A20" s="61" t="s">
        <v>2601</v>
      </c>
      <c r="B20" s="76" t="s">
        <v>2602</v>
      </c>
      <c r="C20" s="395"/>
      <c r="D20" s="395"/>
      <c r="E20" s="404">
        <f>'[4]HF-HP'!T90</f>
        <v>11277390.468699999</v>
      </c>
      <c r="F20" s="398"/>
      <c r="G20" s="398"/>
      <c r="H20" s="398"/>
      <c r="I20" s="398"/>
      <c r="J20" s="398"/>
      <c r="K20" s="398"/>
      <c r="L20" s="398"/>
      <c r="M20" s="398"/>
      <c r="N20" s="398"/>
      <c r="O20" s="398"/>
      <c r="P20" s="398"/>
      <c r="Q20" s="398"/>
      <c r="R20" s="662">
        <f t="shared" si="0"/>
        <v>11277390.468699999</v>
      </c>
      <c r="S20" s="400"/>
      <c r="T20" s="400"/>
      <c r="U20" s="400"/>
      <c r="V20" s="400"/>
      <c r="W20" s="400"/>
      <c r="X20" s="400"/>
      <c r="Y20" s="400"/>
      <c r="Z20" s="400"/>
      <c r="AA20" s="400"/>
      <c r="AB20" s="400"/>
      <c r="AC20" s="400"/>
      <c r="AD20" s="400"/>
      <c r="AE20" s="400"/>
      <c r="AF20" s="400"/>
      <c r="AG20" s="400"/>
      <c r="AH20" s="400"/>
      <c r="AI20" s="400"/>
      <c r="AJ20" s="400"/>
      <c r="AK20" s="400"/>
      <c r="AL20" s="400"/>
      <c r="AM20" s="400"/>
      <c r="AN20" s="400"/>
      <c r="AO20" s="400"/>
      <c r="AP20" s="400"/>
      <c r="AQ20" s="400"/>
      <c r="AR20" s="400"/>
      <c r="AS20" s="400"/>
      <c r="AT20" s="400"/>
      <c r="AU20" s="400"/>
      <c r="AV20" s="400"/>
      <c r="AW20" s="400"/>
      <c r="AX20" s="400"/>
      <c r="AY20" s="400"/>
      <c r="AZ20" s="400"/>
      <c r="BA20" s="400"/>
      <c r="BB20" s="400"/>
      <c r="BC20" s="400"/>
      <c r="BD20" s="400"/>
      <c r="BE20" s="400"/>
      <c r="BF20" s="400"/>
      <c r="BG20" s="400"/>
      <c r="BH20" s="400"/>
      <c r="BI20" s="400"/>
      <c r="BJ20" s="400"/>
      <c r="BK20" s="400"/>
      <c r="BL20" s="400"/>
      <c r="BM20" s="400"/>
      <c r="BN20" s="400"/>
      <c r="BO20" s="400"/>
      <c r="BP20" s="400"/>
      <c r="BQ20" s="400"/>
      <c r="BR20" s="400"/>
      <c r="BS20" s="400"/>
      <c r="BT20" s="400"/>
      <c r="BU20" s="400"/>
      <c r="BV20" s="400"/>
      <c r="BW20" s="400"/>
      <c r="BX20" s="400"/>
      <c r="BY20" s="400"/>
      <c r="BZ20" s="400"/>
      <c r="CA20" s="400"/>
      <c r="CB20" s="400"/>
      <c r="CC20" s="400"/>
      <c r="CD20" s="400"/>
      <c r="CE20" s="400"/>
      <c r="CF20" s="400"/>
      <c r="CG20" s="400"/>
      <c r="CH20" s="400"/>
      <c r="CI20" s="400"/>
      <c r="CJ20" s="400"/>
      <c r="CK20" s="400"/>
      <c r="CL20" s="400"/>
      <c r="CM20" s="400"/>
      <c r="CN20" s="400"/>
      <c r="CO20" s="400"/>
      <c r="CP20" s="400"/>
      <c r="CQ20" s="400"/>
      <c r="CR20" s="400"/>
      <c r="CS20" s="400"/>
      <c r="CT20" s="400"/>
      <c r="CU20" s="400"/>
    </row>
    <row r="21" spans="1:99">
      <c r="A21" s="405" t="s">
        <v>2603</v>
      </c>
      <c r="B21" s="406" t="s">
        <v>632</v>
      </c>
      <c r="C21" s="407"/>
      <c r="D21" s="408"/>
      <c r="E21" s="409">
        <v>160640</v>
      </c>
      <c r="F21" s="410"/>
      <c r="G21" s="411"/>
      <c r="H21" s="412"/>
      <c r="I21" s="412"/>
      <c r="J21" s="413"/>
      <c r="K21" s="411"/>
      <c r="L21" s="414"/>
      <c r="M21" s="414"/>
      <c r="N21" s="414"/>
      <c r="O21" s="415"/>
      <c r="P21" s="415"/>
      <c r="Q21" s="416"/>
      <c r="R21" s="662">
        <f t="shared" si="0"/>
        <v>160640</v>
      </c>
    </row>
    <row r="22" spans="1:99">
      <c r="A22" s="941" t="s">
        <v>2604</v>
      </c>
      <c r="B22" s="942" t="s">
        <v>1095</v>
      </c>
      <c r="C22" s="407"/>
      <c r="D22" s="408"/>
      <c r="E22" s="409">
        <v>6240</v>
      </c>
      <c r="F22" s="410"/>
      <c r="G22" s="411"/>
      <c r="H22" s="412"/>
      <c r="I22" s="412"/>
      <c r="J22" s="413"/>
      <c r="K22" s="411"/>
      <c r="L22" s="414"/>
      <c r="M22" s="414"/>
      <c r="N22" s="414"/>
      <c r="O22" s="415"/>
      <c r="P22" s="415"/>
      <c r="Q22" s="416"/>
      <c r="R22" s="662">
        <f t="shared" si="0"/>
        <v>6240</v>
      </c>
    </row>
    <row r="23" spans="1:99" s="67" customFormat="1" ht="39.950000000000003" customHeight="1">
      <c r="A23" s="417" t="s">
        <v>1219</v>
      </c>
      <c r="B23" s="418" t="s">
        <v>1218</v>
      </c>
      <c r="C23" s="392"/>
      <c r="D23" s="392"/>
      <c r="E23" s="419"/>
      <c r="F23" s="420"/>
      <c r="G23" s="420"/>
      <c r="H23" s="420"/>
      <c r="I23" s="420"/>
      <c r="J23" s="420"/>
      <c r="K23" s="420"/>
      <c r="L23" s="420"/>
      <c r="M23" s="420"/>
      <c r="N23" s="420"/>
      <c r="O23" s="420"/>
      <c r="P23" s="420"/>
      <c r="Q23" s="420"/>
      <c r="R23" s="662">
        <f t="shared" si="0"/>
        <v>0</v>
      </c>
      <c r="S23" s="394"/>
      <c r="T23" s="394"/>
      <c r="U23" s="394"/>
      <c r="V23" s="394"/>
      <c r="W23" s="394"/>
      <c r="X23" s="394"/>
      <c r="Y23" s="394"/>
      <c r="Z23" s="394"/>
      <c r="AA23" s="394"/>
      <c r="AB23" s="394"/>
      <c r="AC23" s="394"/>
      <c r="AD23" s="394"/>
      <c r="AE23" s="394"/>
      <c r="AF23" s="394"/>
      <c r="AG23" s="394"/>
      <c r="AH23" s="394"/>
      <c r="AI23" s="394"/>
      <c r="AJ23" s="394"/>
      <c r="AK23" s="394"/>
      <c r="AL23" s="394"/>
      <c r="AM23" s="394"/>
      <c r="AN23" s="394"/>
      <c r="AO23" s="394"/>
      <c r="AP23" s="394"/>
      <c r="AQ23" s="394"/>
      <c r="AR23" s="394"/>
      <c r="AS23" s="394"/>
      <c r="AT23" s="394"/>
      <c r="AU23" s="394"/>
      <c r="AV23" s="394"/>
      <c r="AW23" s="394"/>
      <c r="AX23" s="394"/>
      <c r="AY23" s="394"/>
      <c r="AZ23" s="394"/>
      <c r="BA23" s="394"/>
      <c r="BB23" s="394"/>
      <c r="BC23" s="394"/>
      <c r="BD23" s="394"/>
      <c r="BE23" s="394"/>
      <c r="BF23" s="394"/>
      <c r="BG23" s="394"/>
      <c r="BH23" s="394"/>
      <c r="BI23" s="394"/>
      <c r="BJ23" s="394"/>
      <c r="BK23" s="394"/>
      <c r="BL23" s="394"/>
      <c r="BM23" s="394"/>
      <c r="BN23" s="394"/>
      <c r="BO23" s="394"/>
      <c r="BP23" s="394"/>
      <c r="BQ23" s="394"/>
      <c r="BR23" s="394"/>
      <c r="BS23" s="394"/>
      <c r="BT23" s="394"/>
      <c r="BU23" s="394"/>
      <c r="BV23" s="394"/>
      <c r="BW23" s="394"/>
      <c r="BX23" s="394"/>
      <c r="BY23" s="394"/>
      <c r="BZ23" s="394"/>
      <c r="CA23" s="394"/>
      <c r="CB23" s="394"/>
      <c r="CC23" s="394"/>
      <c r="CD23" s="394"/>
      <c r="CE23" s="394"/>
      <c r="CF23" s="394"/>
      <c r="CG23" s="394"/>
      <c r="CH23" s="394"/>
      <c r="CI23" s="394"/>
      <c r="CJ23" s="394"/>
      <c r="CK23" s="394"/>
      <c r="CL23" s="394"/>
      <c r="CM23" s="394"/>
      <c r="CN23" s="394"/>
      <c r="CO23" s="394"/>
      <c r="CP23" s="394"/>
      <c r="CQ23" s="394"/>
      <c r="CR23" s="394"/>
      <c r="CS23" s="394"/>
      <c r="CT23" s="394"/>
      <c r="CU23" s="394"/>
    </row>
    <row r="24" spans="1:99" s="65" customFormat="1" ht="39.950000000000003" customHeight="1">
      <c r="A24" s="61" t="s">
        <v>1217</v>
      </c>
      <c r="B24" s="76" t="s">
        <v>1216</v>
      </c>
      <c r="C24" s="395"/>
      <c r="D24" s="395"/>
      <c r="E24" s="402">
        <v>60963861.890000001</v>
      </c>
      <c r="F24" s="421">
        <v>243367772.59999999</v>
      </c>
      <c r="G24" s="398"/>
      <c r="H24" s="398"/>
      <c r="I24" s="398"/>
      <c r="J24" s="398"/>
      <c r="K24" s="398"/>
      <c r="L24" s="398"/>
      <c r="M24" s="398"/>
      <c r="N24" s="398"/>
      <c r="O24" s="398"/>
      <c r="P24" s="398"/>
      <c r="Q24" s="398"/>
      <c r="R24" s="662">
        <f t="shared" si="0"/>
        <v>304331634.49000001</v>
      </c>
      <c r="S24" s="400"/>
      <c r="T24" s="400"/>
      <c r="U24" s="400"/>
      <c r="V24" s="400"/>
      <c r="W24" s="400"/>
      <c r="X24" s="400"/>
      <c r="Y24" s="400"/>
      <c r="Z24" s="400"/>
      <c r="AA24" s="400"/>
      <c r="AB24" s="400"/>
      <c r="AC24" s="400"/>
      <c r="AD24" s="400"/>
      <c r="AE24" s="400"/>
      <c r="AF24" s="400"/>
      <c r="AG24" s="400"/>
      <c r="AH24" s="400"/>
      <c r="AI24" s="400"/>
      <c r="AJ24" s="400"/>
      <c r="AK24" s="400"/>
      <c r="AL24" s="400"/>
      <c r="AM24" s="400"/>
      <c r="AN24" s="400"/>
      <c r="AO24" s="400"/>
      <c r="AP24" s="400"/>
      <c r="AQ24" s="400"/>
      <c r="AR24" s="400"/>
      <c r="AS24" s="400"/>
      <c r="AT24" s="400"/>
      <c r="AU24" s="400"/>
      <c r="AV24" s="400"/>
      <c r="AW24" s="400"/>
      <c r="AX24" s="400"/>
      <c r="AY24" s="400"/>
      <c r="AZ24" s="400"/>
      <c r="BA24" s="400"/>
      <c r="BB24" s="400"/>
      <c r="BC24" s="400"/>
      <c r="BD24" s="400"/>
      <c r="BE24" s="400"/>
      <c r="BF24" s="400"/>
      <c r="BG24" s="400"/>
      <c r="BH24" s="400"/>
      <c r="BI24" s="400"/>
      <c r="BJ24" s="400"/>
      <c r="BK24" s="400"/>
      <c r="BL24" s="400"/>
      <c r="BM24" s="400"/>
      <c r="BN24" s="400"/>
      <c r="BO24" s="400"/>
      <c r="BP24" s="400"/>
      <c r="BQ24" s="400"/>
      <c r="BR24" s="400"/>
      <c r="BS24" s="400"/>
      <c r="BT24" s="400"/>
      <c r="BU24" s="400"/>
      <c r="BV24" s="400"/>
      <c r="BW24" s="400"/>
      <c r="BX24" s="400"/>
      <c r="BY24" s="400"/>
      <c r="BZ24" s="400"/>
      <c r="CA24" s="400"/>
      <c r="CB24" s="400"/>
      <c r="CC24" s="400"/>
      <c r="CD24" s="400"/>
      <c r="CE24" s="400"/>
      <c r="CF24" s="400"/>
      <c r="CG24" s="400"/>
      <c r="CH24" s="400"/>
      <c r="CI24" s="400"/>
      <c r="CJ24" s="400"/>
      <c r="CK24" s="400"/>
      <c r="CL24" s="400"/>
      <c r="CM24" s="400"/>
      <c r="CN24" s="400"/>
      <c r="CO24" s="400"/>
      <c r="CP24" s="400"/>
      <c r="CQ24" s="400"/>
      <c r="CR24" s="400"/>
      <c r="CS24" s="400"/>
      <c r="CT24" s="400"/>
      <c r="CU24" s="400"/>
    </row>
    <row r="25" spans="1:99" s="65" customFormat="1" ht="39.950000000000003" customHeight="1">
      <c r="A25" s="61" t="s">
        <v>1215</v>
      </c>
      <c r="B25" s="77" t="s">
        <v>1214</v>
      </c>
      <c r="C25" s="395"/>
      <c r="D25" s="395"/>
      <c r="E25" s="399"/>
      <c r="F25" s="398"/>
      <c r="G25" s="398"/>
      <c r="H25" s="398"/>
      <c r="I25" s="398"/>
      <c r="J25" s="398"/>
      <c r="K25" s="398"/>
      <c r="L25" s="398"/>
      <c r="M25" s="398"/>
      <c r="N25" s="398"/>
      <c r="O25" s="398"/>
      <c r="P25" s="398"/>
      <c r="Q25" s="398"/>
      <c r="R25" s="662">
        <f t="shared" si="0"/>
        <v>0</v>
      </c>
      <c r="S25" s="400"/>
      <c r="T25" s="400"/>
      <c r="U25" s="400"/>
      <c r="V25" s="400"/>
      <c r="W25" s="400"/>
      <c r="X25" s="400"/>
      <c r="Y25" s="400"/>
      <c r="Z25" s="400"/>
      <c r="AA25" s="400"/>
      <c r="AB25" s="400"/>
      <c r="AC25" s="400"/>
      <c r="AD25" s="400"/>
      <c r="AE25" s="400"/>
      <c r="AF25" s="400"/>
      <c r="AG25" s="400"/>
      <c r="AH25" s="400"/>
      <c r="AI25" s="400"/>
      <c r="AJ25" s="400"/>
      <c r="AK25" s="400"/>
      <c r="AL25" s="400"/>
      <c r="AM25" s="400"/>
      <c r="AN25" s="400"/>
      <c r="AO25" s="400"/>
      <c r="AP25" s="400"/>
      <c r="AQ25" s="400"/>
      <c r="AR25" s="400"/>
      <c r="AS25" s="400"/>
      <c r="AT25" s="400"/>
      <c r="AU25" s="400"/>
      <c r="AV25" s="400"/>
      <c r="AW25" s="400"/>
      <c r="AX25" s="400"/>
      <c r="AY25" s="400"/>
      <c r="AZ25" s="400"/>
      <c r="BA25" s="400"/>
      <c r="BB25" s="400"/>
      <c r="BC25" s="400"/>
      <c r="BD25" s="400"/>
      <c r="BE25" s="400"/>
      <c r="BF25" s="400"/>
      <c r="BG25" s="400"/>
      <c r="BH25" s="400"/>
      <c r="BI25" s="400"/>
      <c r="BJ25" s="400"/>
      <c r="BK25" s="400"/>
      <c r="BL25" s="400"/>
      <c r="BM25" s="400"/>
      <c r="BN25" s="400"/>
      <c r="BO25" s="400"/>
      <c r="BP25" s="400"/>
      <c r="BQ25" s="400"/>
      <c r="BR25" s="400"/>
      <c r="BS25" s="400"/>
      <c r="BT25" s="400"/>
      <c r="BU25" s="400"/>
      <c r="BV25" s="400"/>
      <c r="BW25" s="400"/>
      <c r="BX25" s="400"/>
      <c r="BY25" s="400"/>
      <c r="BZ25" s="400"/>
      <c r="CA25" s="400"/>
      <c r="CB25" s="400"/>
      <c r="CC25" s="400"/>
      <c r="CD25" s="400"/>
      <c r="CE25" s="400"/>
      <c r="CF25" s="400"/>
      <c r="CG25" s="400"/>
      <c r="CH25" s="400"/>
      <c r="CI25" s="400"/>
      <c r="CJ25" s="400"/>
      <c r="CK25" s="400"/>
      <c r="CL25" s="400"/>
      <c r="CM25" s="400"/>
      <c r="CN25" s="400"/>
      <c r="CO25" s="400"/>
      <c r="CP25" s="400"/>
      <c r="CQ25" s="400"/>
      <c r="CR25" s="400"/>
      <c r="CS25" s="400"/>
      <c r="CT25" s="400"/>
      <c r="CU25" s="400"/>
    </row>
    <row r="26" spans="1:99" s="65" customFormat="1" ht="39.950000000000003" customHeight="1">
      <c r="A26" s="61" t="s">
        <v>1213</v>
      </c>
      <c r="B26" s="77" t="s">
        <v>1212</v>
      </c>
      <c r="C26" s="395"/>
      <c r="D26" s="395"/>
      <c r="E26" s="399"/>
      <c r="F26" s="399"/>
      <c r="G26" s="398"/>
      <c r="H26" s="398"/>
      <c r="I26" s="398"/>
      <c r="J26" s="398"/>
      <c r="K26" s="398"/>
      <c r="L26" s="398"/>
      <c r="M26" s="398"/>
      <c r="N26" s="398"/>
      <c r="O26" s="398"/>
      <c r="P26" s="398"/>
      <c r="Q26" s="398"/>
      <c r="R26" s="662">
        <f t="shared" si="0"/>
        <v>0</v>
      </c>
      <c r="S26" s="400"/>
      <c r="T26" s="400"/>
      <c r="U26" s="400"/>
      <c r="V26" s="400"/>
      <c r="W26" s="400"/>
      <c r="X26" s="400"/>
      <c r="Y26" s="400"/>
      <c r="Z26" s="400"/>
      <c r="AA26" s="400"/>
      <c r="AB26" s="400"/>
      <c r="AC26" s="400"/>
      <c r="AD26" s="400"/>
      <c r="AE26" s="400"/>
      <c r="AF26" s="400"/>
      <c r="AG26" s="400"/>
      <c r="AH26" s="400"/>
      <c r="AI26" s="400"/>
      <c r="AJ26" s="400"/>
      <c r="AK26" s="400"/>
      <c r="AL26" s="400"/>
      <c r="AM26" s="400"/>
      <c r="AN26" s="400"/>
      <c r="AO26" s="400"/>
      <c r="AP26" s="400"/>
      <c r="AQ26" s="400"/>
      <c r="AR26" s="400"/>
      <c r="AS26" s="400"/>
      <c r="AT26" s="400"/>
      <c r="AU26" s="400"/>
      <c r="AV26" s="400"/>
      <c r="AW26" s="400"/>
      <c r="AX26" s="400"/>
      <c r="AY26" s="400"/>
      <c r="AZ26" s="400"/>
      <c r="BA26" s="400"/>
      <c r="BB26" s="400"/>
      <c r="BC26" s="400"/>
      <c r="BD26" s="400"/>
      <c r="BE26" s="400"/>
      <c r="BF26" s="400"/>
      <c r="BG26" s="400"/>
      <c r="BH26" s="400"/>
      <c r="BI26" s="400"/>
      <c r="BJ26" s="400"/>
      <c r="BK26" s="400"/>
      <c r="BL26" s="400"/>
      <c r="BM26" s="400"/>
      <c r="BN26" s="400"/>
      <c r="BO26" s="400"/>
      <c r="BP26" s="400"/>
      <c r="BQ26" s="400"/>
      <c r="BR26" s="400"/>
      <c r="BS26" s="400"/>
      <c r="BT26" s="400"/>
      <c r="BU26" s="400"/>
      <c r="BV26" s="400"/>
      <c r="BW26" s="400"/>
      <c r="BX26" s="400"/>
      <c r="BY26" s="400"/>
      <c r="BZ26" s="400"/>
      <c r="CA26" s="400"/>
      <c r="CB26" s="400"/>
      <c r="CC26" s="400"/>
      <c r="CD26" s="400"/>
      <c r="CE26" s="400"/>
      <c r="CF26" s="400"/>
      <c r="CG26" s="400"/>
      <c r="CH26" s="400"/>
      <c r="CI26" s="400"/>
      <c r="CJ26" s="400"/>
      <c r="CK26" s="400"/>
      <c r="CL26" s="400"/>
      <c r="CM26" s="400"/>
      <c r="CN26" s="400"/>
      <c r="CO26" s="400"/>
      <c r="CP26" s="400"/>
      <c r="CQ26" s="400"/>
      <c r="CR26" s="400"/>
      <c r="CS26" s="400"/>
      <c r="CT26" s="400"/>
      <c r="CU26" s="400"/>
    </row>
    <row r="27" spans="1:99" s="65" customFormat="1" ht="39.950000000000003" customHeight="1">
      <c r="A27" s="61" t="s">
        <v>1211</v>
      </c>
      <c r="B27" s="77" t="s">
        <v>1210</v>
      </c>
      <c r="C27" s="395"/>
      <c r="D27" s="395"/>
      <c r="E27" s="398"/>
      <c r="F27" s="398"/>
      <c r="G27" s="398"/>
      <c r="H27" s="398"/>
      <c r="I27" s="398"/>
      <c r="J27" s="398"/>
      <c r="K27" s="398"/>
      <c r="L27" s="398"/>
      <c r="M27" s="398"/>
      <c r="N27" s="398"/>
      <c r="O27" s="398"/>
      <c r="P27" s="398"/>
      <c r="Q27" s="398"/>
      <c r="R27" s="662">
        <f t="shared" si="0"/>
        <v>0</v>
      </c>
      <c r="S27" s="400"/>
      <c r="T27" s="400"/>
      <c r="U27" s="400"/>
      <c r="V27" s="400"/>
      <c r="W27" s="400"/>
      <c r="X27" s="400"/>
      <c r="Y27" s="400"/>
      <c r="Z27" s="400"/>
      <c r="AA27" s="400"/>
      <c r="AB27" s="400"/>
      <c r="AC27" s="400"/>
      <c r="AD27" s="400"/>
      <c r="AE27" s="400"/>
      <c r="AF27" s="400"/>
      <c r="AG27" s="400"/>
      <c r="AH27" s="400"/>
      <c r="AI27" s="400"/>
      <c r="AJ27" s="400"/>
      <c r="AK27" s="400"/>
      <c r="AL27" s="400"/>
      <c r="AM27" s="400"/>
      <c r="AN27" s="400"/>
      <c r="AO27" s="400"/>
      <c r="AP27" s="400"/>
      <c r="AQ27" s="400"/>
      <c r="AR27" s="400"/>
      <c r="AS27" s="400"/>
      <c r="AT27" s="400"/>
      <c r="AU27" s="400"/>
      <c r="AV27" s="400"/>
      <c r="AW27" s="400"/>
      <c r="AX27" s="400"/>
      <c r="AY27" s="400"/>
      <c r="AZ27" s="400"/>
      <c r="BA27" s="400"/>
      <c r="BB27" s="400"/>
      <c r="BC27" s="400"/>
      <c r="BD27" s="400"/>
      <c r="BE27" s="400"/>
      <c r="BF27" s="400"/>
      <c r="BG27" s="400"/>
      <c r="BH27" s="400"/>
      <c r="BI27" s="400"/>
      <c r="BJ27" s="400"/>
      <c r="BK27" s="400"/>
      <c r="BL27" s="400"/>
      <c r="BM27" s="400"/>
      <c r="BN27" s="400"/>
      <c r="BO27" s="400"/>
      <c r="BP27" s="400"/>
      <c r="BQ27" s="400"/>
      <c r="BR27" s="400"/>
      <c r="BS27" s="400"/>
      <c r="BT27" s="400"/>
      <c r="BU27" s="400"/>
      <c r="BV27" s="400"/>
      <c r="BW27" s="400"/>
      <c r="BX27" s="400"/>
      <c r="BY27" s="400"/>
      <c r="BZ27" s="400"/>
      <c r="CA27" s="400"/>
      <c r="CB27" s="400"/>
      <c r="CC27" s="400"/>
      <c r="CD27" s="400"/>
      <c r="CE27" s="400"/>
      <c r="CF27" s="400"/>
      <c r="CG27" s="400"/>
      <c r="CH27" s="400"/>
      <c r="CI27" s="400"/>
      <c r="CJ27" s="400"/>
      <c r="CK27" s="400"/>
      <c r="CL27" s="400"/>
      <c r="CM27" s="400"/>
      <c r="CN27" s="400"/>
      <c r="CO27" s="400"/>
      <c r="CP27" s="400"/>
      <c r="CQ27" s="400"/>
      <c r="CR27" s="400"/>
      <c r="CS27" s="400"/>
      <c r="CT27" s="400"/>
      <c r="CU27" s="400"/>
    </row>
    <row r="28" spans="1:99" s="65" customFormat="1" ht="39.950000000000003" customHeight="1">
      <c r="A28" s="61" t="s">
        <v>1209</v>
      </c>
      <c r="B28" s="77" t="s">
        <v>1208</v>
      </c>
      <c r="C28" s="395"/>
      <c r="D28" s="395"/>
      <c r="E28" s="398"/>
      <c r="F28" s="398"/>
      <c r="G28" s="398"/>
      <c r="H28" s="398"/>
      <c r="I28" s="398"/>
      <c r="J28" s="398"/>
      <c r="K28" s="398"/>
      <c r="L28" s="398"/>
      <c r="M28" s="398"/>
      <c r="N28" s="398"/>
      <c r="O28" s="398"/>
      <c r="P28" s="398"/>
      <c r="Q28" s="398"/>
      <c r="R28" s="662">
        <f t="shared" si="0"/>
        <v>0</v>
      </c>
      <c r="S28" s="400"/>
      <c r="T28" s="400"/>
      <c r="U28" s="400"/>
      <c r="V28" s="400"/>
      <c r="W28" s="400"/>
      <c r="X28" s="400"/>
      <c r="Y28" s="400"/>
      <c r="Z28" s="400"/>
      <c r="AA28" s="400"/>
      <c r="AB28" s="400"/>
      <c r="AC28" s="400"/>
      <c r="AD28" s="400"/>
      <c r="AE28" s="400"/>
      <c r="AF28" s="400"/>
      <c r="AG28" s="400"/>
      <c r="AH28" s="400"/>
      <c r="AI28" s="400"/>
      <c r="AJ28" s="400"/>
      <c r="AK28" s="400"/>
      <c r="AL28" s="400"/>
      <c r="AM28" s="400"/>
      <c r="AN28" s="400"/>
      <c r="AO28" s="400"/>
      <c r="AP28" s="400"/>
      <c r="AQ28" s="400"/>
      <c r="AR28" s="400"/>
      <c r="AS28" s="400"/>
      <c r="AT28" s="400"/>
      <c r="AU28" s="400"/>
      <c r="AV28" s="400"/>
      <c r="AW28" s="400"/>
      <c r="AX28" s="400"/>
      <c r="AY28" s="400"/>
      <c r="AZ28" s="400"/>
      <c r="BA28" s="400"/>
      <c r="BB28" s="400"/>
      <c r="BC28" s="400"/>
      <c r="BD28" s="400"/>
      <c r="BE28" s="400"/>
      <c r="BF28" s="400"/>
      <c r="BG28" s="400"/>
      <c r="BH28" s="400"/>
      <c r="BI28" s="400"/>
      <c r="BJ28" s="400"/>
      <c r="BK28" s="400"/>
      <c r="BL28" s="400"/>
      <c r="BM28" s="400"/>
      <c r="BN28" s="400"/>
      <c r="BO28" s="400"/>
      <c r="BP28" s="400"/>
      <c r="BQ28" s="400"/>
      <c r="BR28" s="400"/>
      <c r="BS28" s="400"/>
      <c r="BT28" s="400"/>
      <c r="BU28" s="400"/>
      <c r="BV28" s="400"/>
      <c r="BW28" s="400"/>
      <c r="BX28" s="400"/>
      <c r="BY28" s="400"/>
      <c r="BZ28" s="400"/>
      <c r="CA28" s="400"/>
      <c r="CB28" s="400"/>
      <c r="CC28" s="400"/>
      <c r="CD28" s="400"/>
      <c r="CE28" s="400"/>
      <c r="CF28" s="400"/>
      <c r="CG28" s="400"/>
      <c r="CH28" s="400"/>
      <c r="CI28" s="400"/>
      <c r="CJ28" s="400"/>
      <c r="CK28" s="400"/>
      <c r="CL28" s="400"/>
      <c r="CM28" s="400"/>
      <c r="CN28" s="400"/>
      <c r="CO28" s="400"/>
      <c r="CP28" s="400"/>
      <c r="CQ28" s="400"/>
      <c r="CR28" s="400"/>
      <c r="CS28" s="400"/>
      <c r="CT28" s="400"/>
      <c r="CU28" s="400"/>
    </row>
    <row r="29" spans="1:99" s="65" customFormat="1" ht="39.950000000000003" customHeight="1">
      <c r="A29" s="61" t="s">
        <v>1207</v>
      </c>
      <c r="B29" s="76" t="s">
        <v>1206</v>
      </c>
      <c r="C29" s="395"/>
      <c r="D29" s="395"/>
      <c r="E29" s="396">
        <v>41358978.55545</v>
      </c>
      <c r="F29" s="421">
        <v>12787057.039999999</v>
      </c>
      <c r="G29" s="398"/>
      <c r="H29" s="398"/>
      <c r="I29" s="398"/>
      <c r="J29" s="398"/>
      <c r="K29" s="398"/>
      <c r="L29" s="398"/>
      <c r="M29" s="398"/>
      <c r="N29" s="398"/>
      <c r="O29" s="398"/>
      <c r="P29" s="398"/>
      <c r="Q29" s="398"/>
      <c r="R29" s="662">
        <f t="shared" si="0"/>
        <v>54146035.595449999</v>
      </c>
      <c r="S29" s="400"/>
      <c r="T29" s="400"/>
      <c r="U29" s="400"/>
      <c r="V29" s="400"/>
      <c r="W29" s="400"/>
      <c r="X29" s="400"/>
      <c r="Y29" s="400"/>
      <c r="Z29" s="400"/>
      <c r="AA29" s="400"/>
      <c r="AB29" s="400"/>
      <c r="AC29" s="400"/>
      <c r="AD29" s="400"/>
      <c r="AE29" s="400"/>
      <c r="AF29" s="400"/>
      <c r="AG29" s="400"/>
      <c r="AH29" s="400"/>
      <c r="AI29" s="400"/>
      <c r="AJ29" s="400"/>
      <c r="AK29" s="400"/>
      <c r="AL29" s="400"/>
      <c r="AM29" s="400"/>
      <c r="AN29" s="400"/>
      <c r="AO29" s="400"/>
      <c r="AP29" s="400"/>
      <c r="AQ29" s="400"/>
      <c r="AR29" s="400"/>
      <c r="AS29" s="400"/>
      <c r="AT29" s="400"/>
      <c r="AU29" s="400"/>
      <c r="AV29" s="400"/>
      <c r="AW29" s="400"/>
      <c r="AX29" s="400"/>
      <c r="AY29" s="400"/>
      <c r="AZ29" s="400"/>
      <c r="BA29" s="400"/>
      <c r="BB29" s="400"/>
      <c r="BC29" s="400"/>
      <c r="BD29" s="400"/>
      <c r="BE29" s="400"/>
      <c r="BF29" s="400"/>
      <c r="BG29" s="400"/>
      <c r="BH29" s="400"/>
      <c r="BI29" s="400"/>
      <c r="BJ29" s="400"/>
      <c r="BK29" s="400"/>
      <c r="BL29" s="400"/>
      <c r="BM29" s="400"/>
      <c r="BN29" s="400"/>
      <c r="BO29" s="400"/>
      <c r="BP29" s="400"/>
      <c r="BQ29" s="400"/>
      <c r="BR29" s="400"/>
      <c r="BS29" s="400"/>
      <c r="BT29" s="400"/>
      <c r="BU29" s="400"/>
      <c r="BV29" s="400"/>
      <c r="BW29" s="400"/>
      <c r="BX29" s="400"/>
      <c r="BY29" s="400"/>
      <c r="BZ29" s="400"/>
      <c r="CA29" s="400"/>
      <c r="CB29" s="400"/>
      <c r="CC29" s="400"/>
      <c r="CD29" s="400"/>
      <c r="CE29" s="400"/>
      <c r="CF29" s="400"/>
      <c r="CG29" s="400"/>
      <c r="CH29" s="400"/>
      <c r="CI29" s="400"/>
      <c r="CJ29" s="400"/>
      <c r="CK29" s="400"/>
      <c r="CL29" s="400"/>
      <c r="CM29" s="400"/>
      <c r="CN29" s="400"/>
      <c r="CO29" s="400"/>
      <c r="CP29" s="400"/>
      <c r="CQ29" s="400"/>
      <c r="CR29" s="400"/>
      <c r="CS29" s="400"/>
      <c r="CT29" s="400"/>
      <c r="CU29" s="400"/>
    </row>
    <row r="30" spans="1:99" s="65" customFormat="1" ht="39.950000000000003" customHeight="1">
      <c r="A30" s="61" t="s">
        <v>1205</v>
      </c>
      <c r="B30" s="77" t="s">
        <v>723</v>
      </c>
      <c r="C30" s="395"/>
      <c r="D30" s="395"/>
      <c r="E30" s="421">
        <v>3906426.7119999998</v>
      </c>
      <c r="F30" s="421">
        <v>1206628.6310000001</v>
      </c>
      <c r="G30" s="398"/>
      <c r="H30" s="398"/>
      <c r="I30" s="398"/>
      <c r="J30" s="398"/>
      <c r="K30" s="398"/>
      <c r="L30" s="398"/>
      <c r="M30" s="398"/>
      <c r="N30" s="398"/>
      <c r="O30" s="398"/>
      <c r="P30" s="398"/>
      <c r="Q30" s="398"/>
      <c r="R30" s="662">
        <f t="shared" si="0"/>
        <v>5113055.3430000003</v>
      </c>
      <c r="S30" s="400"/>
      <c r="T30" s="400"/>
      <c r="U30" s="400"/>
      <c r="V30" s="400"/>
      <c r="W30" s="400"/>
      <c r="X30" s="400"/>
      <c r="Y30" s="400"/>
      <c r="Z30" s="400"/>
      <c r="AA30" s="400"/>
      <c r="AB30" s="400"/>
      <c r="AC30" s="400"/>
      <c r="AD30" s="400"/>
      <c r="AE30" s="400"/>
      <c r="AF30" s="400"/>
      <c r="AG30" s="400"/>
      <c r="AH30" s="400"/>
      <c r="AI30" s="400"/>
      <c r="AJ30" s="400"/>
      <c r="AK30" s="400"/>
      <c r="AL30" s="400"/>
      <c r="AM30" s="400"/>
      <c r="AN30" s="400"/>
      <c r="AO30" s="400"/>
      <c r="AP30" s="400"/>
      <c r="AQ30" s="400"/>
      <c r="AR30" s="400"/>
      <c r="AS30" s="400"/>
      <c r="AT30" s="400"/>
      <c r="AU30" s="400"/>
      <c r="AV30" s="400"/>
      <c r="AW30" s="400"/>
      <c r="AX30" s="400"/>
      <c r="AY30" s="400"/>
      <c r="AZ30" s="400"/>
      <c r="BA30" s="400"/>
      <c r="BB30" s="400"/>
      <c r="BC30" s="400"/>
      <c r="BD30" s="400"/>
      <c r="BE30" s="400"/>
      <c r="BF30" s="400"/>
      <c r="BG30" s="400"/>
      <c r="BH30" s="400"/>
      <c r="BI30" s="400"/>
      <c r="BJ30" s="400"/>
      <c r="BK30" s="400"/>
      <c r="BL30" s="400"/>
      <c r="BM30" s="400"/>
      <c r="BN30" s="400"/>
      <c r="BO30" s="400"/>
      <c r="BP30" s="400"/>
      <c r="BQ30" s="400"/>
      <c r="BR30" s="400"/>
      <c r="BS30" s="400"/>
      <c r="BT30" s="400"/>
      <c r="BU30" s="400"/>
      <c r="BV30" s="400"/>
      <c r="BW30" s="400"/>
      <c r="BX30" s="400"/>
      <c r="BY30" s="400"/>
      <c r="BZ30" s="400"/>
      <c r="CA30" s="400"/>
      <c r="CB30" s="400"/>
      <c r="CC30" s="400"/>
      <c r="CD30" s="400"/>
      <c r="CE30" s="400"/>
      <c r="CF30" s="400"/>
      <c r="CG30" s="400"/>
      <c r="CH30" s="400"/>
      <c r="CI30" s="400"/>
      <c r="CJ30" s="400"/>
      <c r="CK30" s="400"/>
      <c r="CL30" s="400"/>
      <c r="CM30" s="400"/>
      <c r="CN30" s="400"/>
      <c r="CO30" s="400"/>
      <c r="CP30" s="400"/>
      <c r="CQ30" s="400"/>
      <c r="CR30" s="400"/>
      <c r="CS30" s="400"/>
      <c r="CT30" s="400"/>
      <c r="CU30" s="400"/>
    </row>
    <row r="31" spans="1:99" s="67" customFormat="1" ht="39.950000000000003" customHeight="1">
      <c r="A31" s="56" t="s">
        <v>1204</v>
      </c>
      <c r="B31" s="78" t="s">
        <v>1203</v>
      </c>
      <c r="C31" s="392"/>
      <c r="D31" s="392"/>
      <c r="E31" s="420"/>
      <c r="F31" s="420"/>
      <c r="G31" s="420"/>
      <c r="H31" s="420"/>
      <c r="I31" s="420"/>
      <c r="J31" s="420"/>
      <c r="K31" s="420"/>
      <c r="L31" s="420"/>
      <c r="M31" s="420"/>
      <c r="N31" s="420"/>
      <c r="O31" s="420"/>
      <c r="P31" s="420"/>
      <c r="Q31" s="420"/>
      <c r="R31" s="662">
        <f t="shared" si="0"/>
        <v>0</v>
      </c>
      <c r="S31" s="394"/>
      <c r="T31" s="394"/>
      <c r="U31" s="394"/>
      <c r="V31" s="394"/>
      <c r="W31" s="394"/>
      <c r="X31" s="394"/>
      <c r="Y31" s="394"/>
      <c r="Z31" s="394"/>
      <c r="AA31" s="394"/>
      <c r="AB31" s="394"/>
      <c r="AC31" s="394"/>
      <c r="AD31" s="394"/>
      <c r="AE31" s="394"/>
      <c r="AF31" s="394"/>
      <c r="AG31" s="394"/>
      <c r="AH31" s="394"/>
      <c r="AI31" s="394"/>
      <c r="AJ31" s="394"/>
      <c r="AK31" s="394"/>
      <c r="AL31" s="394"/>
      <c r="AM31" s="394"/>
      <c r="AN31" s="394"/>
      <c r="AO31" s="394"/>
      <c r="AP31" s="394"/>
      <c r="AQ31" s="394"/>
      <c r="AR31" s="394"/>
      <c r="AS31" s="394"/>
      <c r="AT31" s="394"/>
      <c r="AU31" s="394"/>
      <c r="AV31" s="394"/>
      <c r="AW31" s="394"/>
      <c r="AX31" s="394"/>
      <c r="AY31" s="394"/>
      <c r="AZ31" s="394"/>
      <c r="BA31" s="394"/>
      <c r="BB31" s="394"/>
      <c r="BC31" s="394"/>
      <c r="BD31" s="394"/>
      <c r="BE31" s="394"/>
      <c r="BF31" s="394"/>
      <c r="BG31" s="394"/>
      <c r="BH31" s="394"/>
      <c r="BI31" s="394"/>
      <c r="BJ31" s="394"/>
      <c r="BK31" s="394"/>
      <c r="BL31" s="394"/>
      <c r="BM31" s="394"/>
      <c r="BN31" s="394"/>
      <c r="BO31" s="394"/>
      <c r="BP31" s="394"/>
      <c r="BQ31" s="394"/>
      <c r="BR31" s="394"/>
      <c r="BS31" s="394"/>
      <c r="BT31" s="394"/>
      <c r="BU31" s="394"/>
      <c r="BV31" s="394"/>
      <c r="BW31" s="394"/>
      <c r="BX31" s="394"/>
      <c r="BY31" s="394"/>
      <c r="BZ31" s="394"/>
      <c r="CA31" s="394"/>
      <c r="CB31" s="394"/>
      <c r="CC31" s="394"/>
      <c r="CD31" s="394"/>
      <c r="CE31" s="394"/>
      <c r="CF31" s="394"/>
      <c r="CG31" s="394"/>
      <c r="CH31" s="394"/>
      <c r="CI31" s="394"/>
      <c r="CJ31" s="394"/>
      <c r="CK31" s="394"/>
      <c r="CL31" s="394"/>
      <c r="CM31" s="394"/>
      <c r="CN31" s="394"/>
      <c r="CO31" s="394"/>
      <c r="CP31" s="394"/>
      <c r="CQ31" s="394"/>
      <c r="CR31" s="394"/>
      <c r="CS31" s="394"/>
      <c r="CT31" s="394"/>
      <c r="CU31" s="394"/>
    </row>
    <row r="32" spans="1:99" s="65" customFormat="1" ht="39.950000000000003" customHeight="1">
      <c r="A32" s="63" t="s">
        <v>1202</v>
      </c>
      <c r="B32" s="79" t="s">
        <v>937</v>
      </c>
      <c r="C32" s="395"/>
      <c r="D32" s="395"/>
      <c r="E32" s="398"/>
      <c r="F32" s="421">
        <v>5252.1252000000004</v>
      </c>
      <c r="G32" s="398"/>
      <c r="H32" s="398"/>
      <c r="I32" s="398"/>
      <c r="J32" s="398"/>
      <c r="K32" s="398"/>
      <c r="L32" s="398"/>
      <c r="M32" s="398"/>
      <c r="N32" s="398"/>
      <c r="O32" s="398"/>
      <c r="P32" s="398"/>
      <c r="Q32" s="398"/>
      <c r="R32" s="662">
        <f t="shared" si="0"/>
        <v>5252.1252000000004</v>
      </c>
      <c r="S32" s="400"/>
      <c r="T32" s="400"/>
      <c r="U32" s="400"/>
      <c r="V32" s="400"/>
      <c r="W32" s="400"/>
      <c r="X32" s="400"/>
      <c r="Y32" s="400"/>
      <c r="Z32" s="400"/>
      <c r="AA32" s="400"/>
      <c r="AB32" s="400"/>
      <c r="AC32" s="400"/>
      <c r="AD32" s="400"/>
      <c r="AE32" s="400"/>
      <c r="AF32" s="400"/>
      <c r="AG32" s="400"/>
      <c r="AH32" s="400"/>
      <c r="AI32" s="400"/>
      <c r="AJ32" s="400"/>
      <c r="AK32" s="400"/>
      <c r="AL32" s="400"/>
      <c r="AM32" s="400"/>
      <c r="AN32" s="400"/>
      <c r="AO32" s="400"/>
      <c r="AP32" s="400"/>
      <c r="AQ32" s="400"/>
      <c r="AR32" s="400"/>
      <c r="AS32" s="400"/>
      <c r="AT32" s="400"/>
      <c r="AU32" s="400"/>
      <c r="AV32" s="400"/>
      <c r="AW32" s="400"/>
      <c r="AX32" s="400"/>
      <c r="AY32" s="400"/>
      <c r="AZ32" s="400"/>
      <c r="BA32" s="400"/>
      <c r="BB32" s="400"/>
      <c r="BC32" s="400"/>
      <c r="BD32" s="400"/>
      <c r="BE32" s="400"/>
      <c r="BF32" s="400"/>
      <c r="BG32" s="400"/>
      <c r="BH32" s="400"/>
      <c r="BI32" s="400"/>
      <c r="BJ32" s="400"/>
      <c r="BK32" s="400"/>
      <c r="BL32" s="400"/>
      <c r="BM32" s="400"/>
      <c r="BN32" s="400"/>
      <c r="BO32" s="400"/>
      <c r="BP32" s="400"/>
      <c r="BQ32" s="400"/>
      <c r="BR32" s="400"/>
      <c r="BS32" s="400"/>
      <c r="BT32" s="400"/>
      <c r="BU32" s="400"/>
      <c r="BV32" s="400"/>
      <c r="BW32" s="400"/>
      <c r="BX32" s="400"/>
      <c r="BY32" s="400"/>
      <c r="BZ32" s="400"/>
      <c r="CA32" s="400"/>
      <c r="CB32" s="400"/>
      <c r="CC32" s="400"/>
      <c r="CD32" s="400"/>
      <c r="CE32" s="400"/>
      <c r="CF32" s="400"/>
      <c r="CG32" s="400"/>
      <c r="CH32" s="400"/>
      <c r="CI32" s="400"/>
      <c r="CJ32" s="400"/>
      <c r="CK32" s="400"/>
      <c r="CL32" s="400"/>
      <c r="CM32" s="400"/>
      <c r="CN32" s="400"/>
      <c r="CO32" s="400"/>
      <c r="CP32" s="400"/>
      <c r="CQ32" s="400"/>
      <c r="CR32" s="400"/>
      <c r="CS32" s="400"/>
      <c r="CT32" s="400"/>
      <c r="CU32" s="400"/>
    </row>
    <row r="33" spans="1:99" s="71" customFormat="1" ht="39.950000000000003" customHeight="1">
      <c r="A33" s="54" t="s">
        <v>1201</v>
      </c>
      <c r="B33" s="80" t="s">
        <v>1200</v>
      </c>
      <c r="C33" s="390"/>
      <c r="D33" s="390"/>
      <c r="E33" s="422"/>
      <c r="F33" s="422"/>
      <c r="G33" s="422"/>
      <c r="H33" s="422"/>
      <c r="I33" s="422"/>
      <c r="J33" s="422"/>
      <c r="K33" s="422"/>
      <c r="L33" s="422"/>
      <c r="M33" s="422"/>
      <c r="N33" s="422"/>
      <c r="O33" s="422"/>
      <c r="P33" s="422"/>
      <c r="Q33" s="422"/>
      <c r="R33" s="662">
        <f t="shared" si="0"/>
        <v>0</v>
      </c>
      <c r="S33" s="391"/>
      <c r="T33" s="391"/>
      <c r="U33" s="391"/>
      <c r="V33" s="391"/>
      <c r="W33" s="391"/>
      <c r="X33" s="391"/>
      <c r="Y33" s="391"/>
      <c r="Z33" s="391"/>
      <c r="AA33" s="391"/>
      <c r="AB33" s="391"/>
      <c r="AC33" s="391"/>
      <c r="AD33" s="391"/>
      <c r="AE33" s="391"/>
      <c r="AF33" s="391"/>
      <c r="AG33" s="391"/>
      <c r="AH33" s="391"/>
      <c r="AI33" s="391"/>
      <c r="AJ33" s="391"/>
      <c r="AK33" s="391"/>
      <c r="AL33" s="391"/>
      <c r="AM33" s="391"/>
      <c r="AN33" s="391"/>
      <c r="AO33" s="391"/>
      <c r="AP33" s="391"/>
      <c r="AQ33" s="391"/>
      <c r="AR33" s="391"/>
      <c r="AS33" s="391"/>
      <c r="AT33" s="391"/>
      <c r="AU33" s="391"/>
      <c r="AV33" s="391"/>
      <c r="AW33" s="391"/>
      <c r="AX33" s="391"/>
      <c r="AY33" s="391"/>
      <c r="AZ33" s="391"/>
      <c r="BA33" s="391"/>
      <c r="BB33" s="391"/>
      <c r="BC33" s="391"/>
      <c r="BD33" s="391"/>
      <c r="BE33" s="391"/>
      <c r="BF33" s="391"/>
      <c r="BG33" s="391"/>
      <c r="BH33" s="391"/>
      <c r="BI33" s="391"/>
      <c r="BJ33" s="391"/>
      <c r="BK33" s="391"/>
      <c r="BL33" s="391"/>
      <c r="BM33" s="391"/>
      <c r="BN33" s="391"/>
      <c r="BO33" s="391"/>
      <c r="BP33" s="391"/>
      <c r="BQ33" s="391"/>
      <c r="BR33" s="391"/>
      <c r="BS33" s="391"/>
      <c r="BT33" s="391"/>
      <c r="BU33" s="391"/>
      <c r="BV33" s="391"/>
      <c r="BW33" s="391"/>
      <c r="BX33" s="391"/>
      <c r="BY33" s="391"/>
      <c r="BZ33" s="391"/>
      <c r="CA33" s="391"/>
      <c r="CB33" s="391"/>
      <c r="CC33" s="391"/>
      <c r="CD33" s="391"/>
      <c r="CE33" s="391"/>
      <c r="CF33" s="391"/>
      <c r="CG33" s="391"/>
      <c r="CH33" s="391"/>
      <c r="CI33" s="391"/>
      <c r="CJ33" s="391"/>
      <c r="CK33" s="391"/>
      <c r="CL33" s="391"/>
      <c r="CM33" s="391"/>
      <c r="CN33" s="391"/>
      <c r="CO33" s="391"/>
      <c r="CP33" s="391"/>
      <c r="CQ33" s="391"/>
      <c r="CR33" s="391"/>
      <c r="CS33" s="391"/>
      <c r="CT33" s="391"/>
      <c r="CU33" s="391"/>
    </row>
    <row r="34" spans="1:99" s="67" customFormat="1" ht="39.950000000000003" customHeight="1">
      <c r="A34" s="58" t="s">
        <v>1199</v>
      </c>
      <c r="B34" s="81" t="s">
        <v>1198</v>
      </c>
      <c r="C34" s="392"/>
      <c r="D34" s="392"/>
      <c r="E34" s="420"/>
      <c r="F34" s="420"/>
      <c r="G34" s="420"/>
      <c r="H34" s="420"/>
      <c r="I34" s="420"/>
      <c r="J34" s="420"/>
      <c r="K34" s="420"/>
      <c r="L34" s="420"/>
      <c r="M34" s="420"/>
      <c r="N34" s="420"/>
      <c r="O34" s="420"/>
      <c r="P34" s="420"/>
      <c r="Q34" s="420"/>
      <c r="R34" s="662">
        <f t="shared" si="0"/>
        <v>0</v>
      </c>
      <c r="S34" s="394"/>
      <c r="T34" s="394"/>
      <c r="U34" s="394"/>
      <c r="V34" s="394"/>
      <c r="W34" s="394"/>
      <c r="X34" s="394"/>
      <c r="Y34" s="394"/>
      <c r="Z34" s="394"/>
      <c r="AA34" s="394"/>
      <c r="AB34" s="394"/>
      <c r="AC34" s="394"/>
      <c r="AD34" s="394"/>
      <c r="AE34" s="394"/>
      <c r="AF34" s="394"/>
      <c r="AG34" s="394"/>
      <c r="AH34" s="394"/>
      <c r="AI34" s="394"/>
      <c r="AJ34" s="394"/>
      <c r="AK34" s="394"/>
      <c r="AL34" s="394"/>
      <c r="AM34" s="394"/>
      <c r="AN34" s="394"/>
      <c r="AO34" s="394"/>
      <c r="AP34" s="394"/>
      <c r="AQ34" s="394"/>
      <c r="AR34" s="394"/>
      <c r="AS34" s="394"/>
      <c r="AT34" s="394"/>
      <c r="AU34" s="394"/>
      <c r="AV34" s="394"/>
      <c r="AW34" s="394"/>
      <c r="AX34" s="394"/>
      <c r="AY34" s="394"/>
      <c r="AZ34" s="394"/>
      <c r="BA34" s="394"/>
      <c r="BB34" s="394"/>
      <c r="BC34" s="394"/>
      <c r="BD34" s="394"/>
      <c r="BE34" s="394"/>
      <c r="BF34" s="394"/>
      <c r="BG34" s="394"/>
      <c r="BH34" s="394"/>
      <c r="BI34" s="394"/>
      <c r="BJ34" s="394"/>
      <c r="BK34" s="394"/>
      <c r="BL34" s="394"/>
      <c r="BM34" s="394"/>
      <c r="BN34" s="394"/>
      <c r="BO34" s="394"/>
      <c r="BP34" s="394"/>
      <c r="BQ34" s="394"/>
      <c r="BR34" s="394"/>
      <c r="BS34" s="394"/>
      <c r="BT34" s="394"/>
      <c r="BU34" s="394"/>
      <c r="BV34" s="394"/>
      <c r="BW34" s="394"/>
      <c r="BX34" s="394"/>
      <c r="BY34" s="394"/>
      <c r="BZ34" s="394"/>
      <c r="CA34" s="394"/>
      <c r="CB34" s="394"/>
      <c r="CC34" s="394"/>
      <c r="CD34" s="394"/>
      <c r="CE34" s="394"/>
      <c r="CF34" s="394"/>
      <c r="CG34" s="394"/>
      <c r="CH34" s="394"/>
      <c r="CI34" s="394"/>
      <c r="CJ34" s="394"/>
      <c r="CK34" s="394"/>
      <c r="CL34" s="394"/>
      <c r="CM34" s="394"/>
      <c r="CN34" s="394"/>
      <c r="CO34" s="394"/>
      <c r="CP34" s="394"/>
      <c r="CQ34" s="394"/>
      <c r="CR34" s="394"/>
      <c r="CS34" s="394"/>
      <c r="CT34" s="394"/>
      <c r="CU34" s="394"/>
    </row>
    <row r="35" spans="1:99" s="69" customFormat="1" ht="39.950000000000003" customHeight="1">
      <c r="A35" s="52" t="s">
        <v>1197</v>
      </c>
      <c r="B35" s="52" t="s">
        <v>1196</v>
      </c>
      <c r="C35" s="388"/>
      <c r="D35" s="388"/>
      <c r="E35" s="423"/>
      <c r="F35" s="423"/>
      <c r="G35" s="423"/>
      <c r="H35" s="423"/>
      <c r="I35" s="423"/>
      <c r="J35" s="423"/>
      <c r="K35" s="423"/>
      <c r="L35" s="423"/>
      <c r="M35" s="423"/>
      <c r="N35" s="423"/>
      <c r="O35" s="423"/>
      <c r="P35" s="423"/>
      <c r="Q35" s="423"/>
      <c r="R35" s="662">
        <f t="shared" si="0"/>
        <v>0</v>
      </c>
      <c r="S35" s="389"/>
      <c r="T35" s="389"/>
      <c r="U35" s="389"/>
      <c r="V35" s="389"/>
      <c r="W35" s="389"/>
      <c r="X35" s="389"/>
      <c r="Y35" s="389"/>
      <c r="Z35" s="389"/>
      <c r="AA35" s="389"/>
      <c r="AB35" s="389"/>
      <c r="AC35" s="389"/>
      <c r="AD35" s="389"/>
      <c r="AE35" s="389"/>
      <c r="AF35" s="389"/>
      <c r="AG35" s="389"/>
      <c r="AH35" s="389"/>
      <c r="AI35" s="389"/>
      <c r="AJ35" s="389"/>
      <c r="AK35" s="389"/>
      <c r="AL35" s="389"/>
      <c r="AM35" s="389"/>
      <c r="AN35" s="389"/>
      <c r="AO35" s="389"/>
      <c r="AP35" s="389"/>
      <c r="AQ35" s="389"/>
      <c r="AR35" s="389"/>
      <c r="AS35" s="389"/>
      <c r="AT35" s="389"/>
      <c r="AU35" s="389"/>
      <c r="AV35" s="389"/>
      <c r="AW35" s="389"/>
      <c r="AX35" s="389"/>
      <c r="AY35" s="389"/>
      <c r="AZ35" s="389"/>
      <c r="BA35" s="389"/>
      <c r="BB35" s="389"/>
      <c r="BC35" s="389"/>
      <c r="BD35" s="389"/>
      <c r="BE35" s="389"/>
      <c r="BF35" s="389"/>
      <c r="BG35" s="389"/>
      <c r="BH35" s="389"/>
      <c r="BI35" s="389"/>
      <c r="BJ35" s="389"/>
      <c r="BK35" s="389"/>
      <c r="BL35" s="389"/>
      <c r="BM35" s="389"/>
      <c r="BN35" s="389"/>
      <c r="BO35" s="389"/>
      <c r="BP35" s="389"/>
      <c r="BQ35" s="389"/>
      <c r="BR35" s="389"/>
      <c r="BS35" s="389"/>
      <c r="BT35" s="389"/>
      <c r="BU35" s="389"/>
      <c r="BV35" s="389"/>
      <c r="BW35" s="389"/>
      <c r="BX35" s="389"/>
      <c r="BY35" s="389"/>
      <c r="BZ35" s="389"/>
      <c r="CA35" s="389"/>
      <c r="CB35" s="389"/>
      <c r="CC35" s="389"/>
      <c r="CD35" s="389"/>
      <c r="CE35" s="389"/>
      <c r="CF35" s="389"/>
      <c r="CG35" s="389"/>
      <c r="CH35" s="389"/>
      <c r="CI35" s="389"/>
      <c r="CJ35" s="389"/>
      <c r="CK35" s="389"/>
      <c r="CL35" s="389"/>
      <c r="CM35" s="389"/>
      <c r="CN35" s="389"/>
      <c r="CO35" s="389"/>
      <c r="CP35" s="389"/>
      <c r="CQ35" s="389"/>
      <c r="CR35" s="389"/>
      <c r="CS35" s="389"/>
      <c r="CT35" s="389"/>
      <c r="CU35" s="389"/>
    </row>
    <row r="36" spans="1:99" s="71" customFormat="1" ht="39.950000000000003" customHeight="1">
      <c r="A36" s="54" t="s">
        <v>1195</v>
      </c>
      <c r="B36" s="74" t="s">
        <v>1194</v>
      </c>
      <c r="C36" s="390"/>
      <c r="D36" s="390"/>
      <c r="E36" s="422"/>
      <c r="F36" s="422"/>
      <c r="G36" s="422"/>
      <c r="H36" s="422"/>
      <c r="I36" s="422"/>
      <c r="J36" s="422"/>
      <c r="K36" s="422"/>
      <c r="L36" s="422"/>
      <c r="M36" s="422"/>
      <c r="N36" s="422"/>
      <c r="O36" s="422"/>
      <c r="P36" s="422"/>
      <c r="Q36" s="422"/>
      <c r="R36" s="662">
        <f t="shared" si="0"/>
        <v>0</v>
      </c>
      <c r="S36" s="391"/>
      <c r="T36" s="391"/>
      <c r="U36" s="391"/>
      <c r="V36" s="391"/>
      <c r="W36" s="391"/>
      <c r="X36" s="391"/>
      <c r="Y36" s="391"/>
      <c r="Z36" s="391"/>
      <c r="AA36" s="391"/>
      <c r="AB36" s="391"/>
      <c r="AC36" s="391"/>
      <c r="AD36" s="391"/>
      <c r="AE36" s="391"/>
      <c r="AF36" s="391"/>
      <c r="AG36" s="391"/>
      <c r="AH36" s="391"/>
      <c r="AI36" s="391"/>
      <c r="AJ36" s="391"/>
      <c r="AK36" s="391"/>
      <c r="AL36" s="391"/>
      <c r="AM36" s="391"/>
      <c r="AN36" s="391"/>
      <c r="AO36" s="391"/>
      <c r="AP36" s="391"/>
      <c r="AQ36" s="391"/>
      <c r="AR36" s="391"/>
      <c r="AS36" s="391"/>
      <c r="AT36" s="391"/>
      <c r="AU36" s="391"/>
      <c r="AV36" s="391"/>
      <c r="AW36" s="391"/>
      <c r="AX36" s="391"/>
      <c r="AY36" s="391"/>
      <c r="AZ36" s="391"/>
      <c r="BA36" s="391"/>
      <c r="BB36" s="391"/>
      <c r="BC36" s="391"/>
      <c r="BD36" s="391"/>
      <c r="BE36" s="391"/>
      <c r="BF36" s="391"/>
      <c r="BG36" s="391"/>
      <c r="BH36" s="391"/>
      <c r="BI36" s="391"/>
      <c r="BJ36" s="391"/>
      <c r="BK36" s="391"/>
      <c r="BL36" s="391"/>
      <c r="BM36" s="391"/>
      <c r="BN36" s="391"/>
      <c r="BO36" s="391"/>
      <c r="BP36" s="391"/>
      <c r="BQ36" s="391"/>
      <c r="BR36" s="391"/>
      <c r="BS36" s="391"/>
      <c r="BT36" s="391"/>
      <c r="BU36" s="391"/>
      <c r="BV36" s="391"/>
      <c r="BW36" s="391"/>
      <c r="BX36" s="391"/>
      <c r="BY36" s="391"/>
      <c r="BZ36" s="391"/>
      <c r="CA36" s="391"/>
      <c r="CB36" s="391"/>
      <c r="CC36" s="391"/>
      <c r="CD36" s="391"/>
      <c r="CE36" s="391"/>
      <c r="CF36" s="391"/>
      <c r="CG36" s="391"/>
      <c r="CH36" s="391"/>
      <c r="CI36" s="391"/>
      <c r="CJ36" s="391"/>
      <c r="CK36" s="391"/>
      <c r="CL36" s="391"/>
      <c r="CM36" s="391"/>
      <c r="CN36" s="391"/>
      <c r="CO36" s="391"/>
      <c r="CP36" s="391"/>
      <c r="CQ36" s="391"/>
      <c r="CR36" s="391"/>
      <c r="CS36" s="391"/>
      <c r="CT36" s="391"/>
      <c r="CU36" s="391"/>
    </row>
    <row r="37" spans="1:99" s="67" customFormat="1" ht="39.950000000000003" customHeight="1">
      <c r="A37" s="60" t="s">
        <v>1193</v>
      </c>
      <c r="B37" s="82" t="s">
        <v>1192</v>
      </c>
      <c r="C37" s="392"/>
      <c r="D37" s="392"/>
      <c r="E37" s="420"/>
      <c r="F37" s="420"/>
      <c r="G37" s="420"/>
      <c r="H37" s="420"/>
      <c r="I37" s="420"/>
      <c r="J37" s="427">
        <f>АФН_выплаты!I53</f>
        <v>9001196</v>
      </c>
      <c r="K37" s="420"/>
      <c r="L37" s="420"/>
      <c r="M37" s="420"/>
      <c r="N37" s="420"/>
      <c r="O37" s="420"/>
      <c r="P37" s="420"/>
      <c r="Q37" s="420"/>
      <c r="R37" s="662">
        <f t="shared" si="0"/>
        <v>9001196</v>
      </c>
      <c r="S37" s="394"/>
      <c r="T37" s="394"/>
      <c r="U37" s="394"/>
      <c r="V37" s="394"/>
      <c r="W37" s="394"/>
      <c r="X37" s="394"/>
      <c r="Y37" s="394"/>
      <c r="Z37" s="394"/>
      <c r="AA37" s="394"/>
      <c r="AB37" s="394"/>
      <c r="AC37" s="394"/>
      <c r="AD37" s="394"/>
      <c r="AE37" s="394"/>
      <c r="AF37" s="394"/>
      <c r="AG37" s="394"/>
      <c r="AH37" s="394"/>
      <c r="AI37" s="394"/>
      <c r="AJ37" s="394"/>
      <c r="AK37" s="394"/>
      <c r="AL37" s="394"/>
      <c r="AM37" s="394"/>
      <c r="AN37" s="394"/>
      <c r="AO37" s="394"/>
      <c r="AP37" s="394"/>
      <c r="AQ37" s="394"/>
      <c r="AR37" s="394"/>
      <c r="AS37" s="394"/>
      <c r="AT37" s="394"/>
      <c r="AU37" s="394"/>
      <c r="AV37" s="394"/>
      <c r="AW37" s="394"/>
      <c r="AX37" s="394"/>
      <c r="AY37" s="394"/>
      <c r="AZ37" s="394"/>
      <c r="BA37" s="394"/>
      <c r="BB37" s="394"/>
      <c r="BC37" s="394"/>
      <c r="BD37" s="394"/>
      <c r="BE37" s="394"/>
      <c r="BF37" s="394"/>
      <c r="BG37" s="394"/>
      <c r="BH37" s="394"/>
      <c r="BI37" s="394"/>
      <c r="BJ37" s="394"/>
      <c r="BK37" s="394"/>
      <c r="BL37" s="394"/>
      <c r="BM37" s="394"/>
      <c r="BN37" s="394"/>
      <c r="BO37" s="394"/>
      <c r="BP37" s="394"/>
      <c r="BQ37" s="394"/>
      <c r="BR37" s="394"/>
      <c r="BS37" s="394"/>
      <c r="BT37" s="394"/>
      <c r="BU37" s="394"/>
      <c r="BV37" s="394"/>
      <c r="BW37" s="394"/>
      <c r="BX37" s="394"/>
      <c r="BY37" s="394"/>
      <c r="BZ37" s="394"/>
      <c r="CA37" s="394"/>
      <c r="CB37" s="394"/>
      <c r="CC37" s="394"/>
      <c r="CD37" s="394"/>
      <c r="CE37" s="394"/>
      <c r="CF37" s="394"/>
      <c r="CG37" s="394"/>
      <c r="CH37" s="394"/>
      <c r="CI37" s="394"/>
      <c r="CJ37" s="394"/>
      <c r="CK37" s="394"/>
      <c r="CL37" s="394"/>
      <c r="CM37" s="394"/>
      <c r="CN37" s="394"/>
      <c r="CO37" s="394"/>
      <c r="CP37" s="394"/>
      <c r="CQ37" s="394"/>
      <c r="CR37" s="394"/>
      <c r="CS37" s="394"/>
      <c r="CT37" s="394"/>
      <c r="CU37" s="394"/>
    </row>
    <row r="38" spans="1:99" s="67" customFormat="1" ht="39.950000000000003" customHeight="1">
      <c r="A38" s="60" t="s">
        <v>1191</v>
      </c>
      <c r="B38" s="82" t="s">
        <v>1190</v>
      </c>
      <c r="C38" s="392"/>
      <c r="D38" s="392"/>
      <c r="E38" s="420"/>
      <c r="F38" s="420"/>
      <c r="G38" s="420"/>
      <c r="H38" s="420"/>
      <c r="I38" s="420"/>
      <c r="J38" s="424"/>
      <c r="K38" s="420"/>
      <c r="L38" s="420"/>
      <c r="M38" s="420"/>
      <c r="N38" s="420"/>
      <c r="O38" s="420"/>
      <c r="P38" s="420"/>
      <c r="Q38" s="420"/>
      <c r="R38" s="662">
        <f t="shared" si="0"/>
        <v>0</v>
      </c>
      <c r="S38" s="394"/>
      <c r="T38" s="394"/>
      <c r="U38" s="394"/>
      <c r="V38" s="394"/>
      <c r="W38" s="394"/>
      <c r="X38" s="394"/>
      <c r="Y38" s="394"/>
      <c r="Z38" s="394"/>
      <c r="AA38" s="394"/>
      <c r="AB38" s="394"/>
      <c r="AC38" s="394"/>
      <c r="AD38" s="394"/>
      <c r="AE38" s="394"/>
      <c r="AF38" s="394"/>
      <c r="AG38" s="394"/>
      <c r="AH38" s="394"/>
      <c r="AI38" s="394"/>
      <c r="AJ38" s="394"/>
      <c r="AK38" s="394"/>
      <c r="AL38" s="394"/>
      <c r="AM38" s="394"/>
      <c r="AN38" s="394"/>
      <c r="AO38" s="394"/>
      <c r="AP38" s="394"/>
      <c r="AQ38" s="394"/>
      <c r="AR38" s="394"/>
      <c r="AS38" s="394"/>
      <c r="AT38" s="394"/>
      <c r="AU38" s="394"/>
      <c r="AV38" s="394"/>
      <c r="AW38" s="394"/>
      <c r="AX38" s="394"/>
      <c r="AY38" s="394"/>
      <c r="AZ38" s="394"/>
      <c r="BA38" s="394"/>
      <c r="BB38" s="394"/>
      <c r="BC38" s="394"/>
      <c r="BD38" s="394"/>
      <c r="BE38" s="394"/>
      <c r="BF38" s="394"/>
      <c r="BG38" s="394"/>
      <c r="BH38" s="394"/>
      <c r="BI38" s="394"/>
      <c r="BJ38" s="394"/>
      <c r="BK38" s="394"/>
      <c r="BL38" s="394"/>
      <c r="BM38" s="394"/>
      <c r="BN38" s="394"/>
      <c r="BO38" s="394"/>
      <c r="BP38" s="394"/>
      <c r="BQ38" s="394"/>
      <c r="BR38" s="394"/>
      <c r="BS38" s="394"/>
      <c r="BT38" s="394"/>
      <c r="BU38" s="394"/>
      <c r="BV38" s="394"/>
      <c r="BW38" s="394"/>
      <c r="BX38" s="394"/>
      <c r="BY38" s="394"/>
      <c r="BZ38" s="394"/>
      <c r="CA38" s="394"/>
      <c r="CB38" s="394"/>
      <c r="CC38" s="394"/>
      <c r="CD38" s="394"/>
      <c r="CE38" s="394"/>
      <c r="CF38" s="394"/>
      <c r="CG38" s="394"/>
      <c r="CH38" s="394"/>
      <c r="CI38" s="394"/>
      <c r="CJ38" s="394"/>
      <c r="CK38" s="394"/>
      <c r="CL38" s="394"/>
      <c r="CM38" s="394"/>
      <c r="CN38" s="394"/>
      <c r="CO38" s="394"/>
      <c r="CP38" s="394"/>
      <c r="CQ38" s="394"/>
      <c r="CR38" s="394"/>
      <c r="CS38" s="394"/>
      <c r="CT38" s="394"/>
      <c r="CU38" s="394"/>
    </row>
    <row r="39" spans="1:99" s="71" customFormat="1" ht="39.950000000000003" customHeight="1">
      <c r="A39" s="54" t="s">
        <v>1189</v>
      </c>
      <c r="B39" s="74" t="s">
        <v>1188</v>
      </c>
      <c r="C39" s="390"/>
      <c r="D39" s="390"/>
      <c r="E39" s="422"/>
      <c r="F39" s="422"/>
      <c r="G39" s="422"/>
      <c r="H39" s="422"/>
      <c r="I39" s="422"/>
      <c r="J39" s="425"/>
      <c r="K39" s="422"/>
      <c r="L39" s="427">
        <f>Домохоз!G3</f>
        <v>269793715.98494202</v>
      </c>
      <c r="M39" s="422"/>
      <c r="N39" s="422"/>
      <c r="O39" s="422"/>
      <c r="P39" s="422"/>
      <c r="Q39" s="422"/>
      <c r="R39" s="662">
        <f t="shared" si="0"/>
        <v>269793715.98494202</v>
      </c>
      <c r="S39" s="391"/>
      <c r="T39" s="391"/>
      <c r="U39" s="391"/>
      <c r="V39" s="391"/>
      <c r="W39" s="391"/>
      <c r="X39" s="391"/>
      <c r="Y39" s="391"/>
      <c r="Z39" s="391"/>
      <c r="AA39" s="391"/>
      <c r="AB39" s="391"/>
      <c r="AC39" s="391"/>
      <c r="AD39" s="391"/>
      <c r="AE39" s="391"/>
      <c r="AF39" s="391"/>
      <c r="AG39" s="391"/>
      <c r="AH39" s="391"/>
      <c r="AI39" s="391"/>
      <c r="AJ39" s="391"/>
      <c r="AK39" s="391"/>
      <c r="AL39" s="391"/>
      <c r="AM39" s="391"/>
      <c r="AN39" s="391"/>
      <c r="AO39" s="391"/>
      <c r="AP39" s="391"/>
      <c r="AQ39" s="391"/>
      <c r="AR39" s="391"/>
      <c r="AS39" s="391"/>
      <c r="AT39" s="391"/>
      <c r="AU39" s="391"/>
      <c r="AV39" s="391"/>
      <c r="AW39" s="391"/>
      <c r="AX39" s="391"/>
      <c r="AY39" s="391"/>
      <c r="AZ39" s="391"/>
      <c r="BA39" s="391"/>
      <c r="BB39" s="391"/>
      <c r="BC39" s="391"/>
      <c r="BD39" s="391"/>
      <c r="BE39" s="391"/>
      <c r="BF39" s="391"/>
      <c r="BG39" s="391"/>
      <c r="BH39" s="391"/>
      <c r="BI39" s="391"/>
      <c r="BJ39" s="391"/>
      <c r="BK39" s="391"/>
      <c r="BL39" s="391"/>
      <c r="BM39" s="391"/>
      <c r="BN39" s="391"/>
      <c r="BO39" s="391"/>
      <c r="BP39" s="391"/>
      <c r="BQ39" s="391"/>
      <c r="BR39" s="391"/>
      <c r="BS39" s="391"/>
      <c r="BT39" s="391"/>
      <c r="BU39" s="391"/>
      <c r="BV39" s="391"/>
      <c r="BW39" s="391"/>
      <c r="BX39" s="391"/>
      <c r="BY39" s="391"/>
      <c r="BZ39" s="391"/>
      <c r="CA39" s="391"/>
      <c r="CB39" s="391"/>
      <c r="CC39" s="391"/>
      <c r="CD39" s="391"/>
      <c r="CE39" s="391"/>
      <c r="CF39" s="391"/>
      <c r="CG39" s="391"/>
      <c r="CH39" s="391"/>
      <c r="CI39" s="391"/>
      <c r="CJ39" s="391"/>
      <c r="CK39" s="391"/>
      <c r="CL39" s="391"/>
      <c r="CM39" s="391"/>
      <c r="CN39" s="391"/>
      <c r="CO39" s="391"/>
      <c r="CP39" s="391"/>
      <c r="CQ39" s="391"/>
      <c r="CR39" s="391"/>
      <c r="CS39" s="391"/>
      <c r="CT39" s="391"/>
      <c r="CU39" s="391"/>
    </row>
    <row r="40" spans="1:99" s="71" customFormat="1" ht="39.950000000000003" customHeight="1">
      <c r="A40" s="54" t="s">
        <v>1187</v>
      </c>
      <c r="B40" s="74" t="s">
        <v>1251</v>
      </c>
      <c r="C40" s="390"/>
      <c r="D40" s="390"/>
      <c r="E40" s="422"/>
      <c r="F40" s="422"/>
      <c r="G40" s="422"/>
      <c r="H40" s="422"/>
      <c r="I40" s="422"/>
      <c r="J40" s="422"/>
      <c r="K40" s="687" t="s">
        <v>1607</v>
      </c>
      <c r="L40" s="422"/>
      <c r="M40" s="422"/>
      <c r="N40" s="422"/>
      <c r="O40" s="422"/>
      <c r="P40" s="422"/>
      <c r="Q40" s="422"/>
      <c r="R40" s="662">
        <f t="shared" si="0"/>
        <v>0</v>
      </c>
      <c r="S40" s="391"/>
      <c r="T40" s="391"/>
      <c r="U40" s="391"/>
      <c r="V40" s="391"/>
      <c r="W40" s="391"/>
      <c r="X40" s="391"/>
      <c r="Y40" s="391"/>
      <c r="Z40" s="391"/>
      <c r="AA40" s="391"/>
      <c r="AB40" s="391"/>
      <c r="AC40" s="391"/>
      <c r="AD40" s="391"/>
      <c r="AE40" s="391"/>
      <c r="AF40" s="391"/>
      <c r="AG40" s="391"/>
      <c r="AH40" s="391"/>
      <c r="AI40" s="391"/>
      <c r="AJ40" s="391"/>
      <c r="AK40" s="391"/>
      <c r="AL40" s="391"/>
      <c r="AM40" s="391"/>
      <c r="AN40" s="391"/>
      <c r="AO40" s="391"/>
      <c r="AP40" s="391"/>
      <c r="AQ40" s="391"/>
      <c r="AR40" s="391"/>
      <c r="AS40" s="391"/>
      <c r="AT40" s="391"/>
      <c r="AU40" s="391"/>
      <c r="AV40" s="391"/>
      <c r="AW40" s="391"/>
      <c r="AX40" s="391"/>
      <c r="AY40" s="391"/>
      <c r="AZ40" s="391"/>
      <c r="BA40" s="391"/>
      <c r="BB40" s="391"/>
      <c r="BC40" s="391"/>
      <c r="BD40" s="391"/>
      <c r="BE40" s="391"/>
      <c r="BF40" s="391"/>
      <c r="BG40" s="391"/>
      <c r="BH40" s="391"/>
      <c r="BI40" s="391"/>
      <c r="BJ40" s="391"/>
      <c r="BK40" s="391"/>
      <c r="BL40" s="391"/>
      <c r="BM40" s="391"/>
      <c r="BN40" s="391"/>
      <c r="BO40" s="391"/>
      <c r="BP40" s="391"/>
      <c r="BQ40" s="391"/>
      <c r="BR40" s="391"/>
      <c r="BS40" s="391"/>
      <c r="BT40" s="391"/>
      <c r="BU40" s="391"/>
      <c r="BV40" s="391"/>
      <c r="BW40" s="391"/>
      <c r="BX40" s="391"/>
      <c r="BY40" s="391"/>
      <c r="BZ40" s="391"/>
      <c r="CA40" s="391"/>
      <c r="CB40" s="391"/>
      <c r="CC40" s="391"/>
      <c r="CD40" s="391"/>
      <c r="CE40" s="391"/>
      <c r="CF40" s="391"/>
      <c r="CG40" s="391"/>
      <c r="CH40" s="391"/>
      <c r="CI40" s="391"/>
      <c r="CJ40" s="391"/>
      <c r="CK40" s="391"/>
      <c r="CL40" s="391"/>
      <c r="CM40" s="391"/>
      <c r="CN40" s="391"/>
      <c r="CO40" s="391"/>
      <c r="CP40" s="391"/>
      <c r="CQ40" s="391"/>
      <c r="CR40" s="391"/>
      <c r="CS40" s="391"/>
      <c r="CT40" s="391"/>
      <c r="CU40" s="391"/>
    </row>
    <row r="41" spans="1:99" s="71" customFormat="1" ht="39.950000000000003" customHeight="1">
      <c r="A41" s="54" t="s">
        <v>1186</v>
      </c>
      <c r="B41" s="74" t="s">
        <v>1185</v>
      </c>
      <c r="C41" s="390"/>
      <c r="D41" s="390"/>
      <c r="E41" s="422"/>
      <c r="F41" s="422"/>
      <c r="G41" s="422"/>
      <c r="H41" s="422"/>
      <c r="I41" s="422"/>
      <c r="J41" s="422"/>
      <c r="K41" s="422"/>
      <c r="L41" s="422"/>
      <c r="M41" s="422"/>
      <c r="N41" s="422"/>
      <c r="O41" s="422"/>
      <c r="P41" s="422"/>
      <c r="Q41" s="422"/>
      <c r="R41" s="662">
        <f t="shared" si="0"/>
        <v>0</v>
      </c>
      <c r="S41" s="391"/>
      <c r="T41" s="391"/>
      <c r="U41" s="391"/>
      <c r="V41" s="391"/>
      <c r="W41" s="391"/>
      <c r="X41" s="391"/>
      <c r="Y41" s="391"/>
      <c r="Z41" s="391"/>
      <c r="AA41" s="391"/>
      <c r="AB41" s="391"/>
      <c r="AC41" s="391"/>
      <c r="AD41" s="391"/>
      <c r="AE41" s="391"/>
      <c r="AF41" s="391"/>
      <c r="AG41" s="391"/>
      <c r="AH41" s="391"/>
      <c r="AI41" s="391"/>
      <c r="AJ41" s="391"/>
      <c r="AK41" s="391"/>
      <c r="AL41" s="391"/>
      <c r="AM41" s="391"/>
      <c r="AN41" s="391"/>
      <c r="AO41" s="391"/>
      <c r="AP41" s="391"/>
      <c r="AQ41" s="391"/>
      <c r="AR41" s="391"/>
      <c r="AS41" s="391"/>
      <c r="AT41" s="391"/>
      <c r="AU41" s="391"/>
      <c r="AV41" s="391"/>
      <c r="AW41" s="391"/>
      <c r="AX41" s="391"/>
      <c r="AY41" s="391"/>
      <c r="AZ41" s="391"/>
      <c r="BA41" s="391"/>
      <c r="BB41" s="391"/>
      <c r="BC41" s="391"/>
      <c r="BD41" s="391"/>
      <c r="BE41" s="391"/>
      <c r="BF41" s="391"/>
      <c r="BG41" s="391"/>
      <c r="BH41" s="391"/>
      <c r="BI41" s="391"/>
      <c r="BJ41" s="391"/>
      <c r="BK41" s="391"/>
      <c r="BL41" s="391"/>
      <c r="BM41" s="391"/>
      <c r="BN41" s="391"/>
      <c r="BO41" s="391"/>
      <c r="BP41" s="391"/>
      <c r="BQ41" s="391"/>
      <c r="BR41" s="391"/>
      <c r="BS41" s="391"/>
      <c r="BT41" s="391"/>
      <c r="BU41" s="391"/>
      <c r="BV41" s="391"/>
      <c r="BW41" s="391"/>
      <c r="BX41" s="391"/>
      <c r="BY41" s="391"/>
      <c r="BZ41" s="391"/>
      <c r="CA41" s="391"/>
      <c r="CB41" s="391"/>
      <c r="CC41" s="391"/>
      <c r="CD41" s="391"/>
      <c r="CE41" s="391"/>
      <c r="CF41" s="391"/>
      <c r="CG41" s="391"/>
      <c r="CH41" s="391"/>
      <c r="CI41" s="391"/>
      <c r="CJ41" s="391"/>
      <c r="CK41" s="391"/>
      <c r="CL41" s="391"/>
      <c r="CM41" s="391"/>
      <c r="CN41" s="391"/>
      <c r="CO41" s="391"/>
      <c r="CP41" s="391"/>
      <c r="CQ41" s="391"/>
      <c r="CR41" s="391"/>
      <c r="CS41" s="391"/>
      <c r="CT41" s="391"/>
      <c r="CU41" s="391"/>
    </row>
    <row r="42" spans="1:99" s="67" customFormat="1" ht="39.950000000000003" customHeight="1">
      <c r="A42" s="60" t="s">
        <v>1184</v>
      </c>
      <c r="B42" s="75" t="s">
        <v>1183</v>
      </c>
      <c r="C42" s="392"/>
      <c r="D42" s="392"/>
      <c r="E42" s="420"/>
      <c r="F42" s="420"/>
      <c r="G42" s="420"/>
      <c r="H42" s="427">
        <f>'соцфин 2.4'!C24+'соцфин 3.4'!C19</f>
        <v>3434432.2</v>
      </c>
      <c r="I42" s="427">
        <f>'соцфин 2.4'!C20+'соцфин 2.4'!C21</f>
        <v>177985.1</v>
      </c>
      <c r="J42" s="422"/>
      <c r="K42" s="427">
        <f>'соцфин 9.1'!F13</f>
        <v>23797664.699999999</v>
      </c>
      <c r="L42" s="420"/>
      <c r="M42" s="420"/>
      <c r="N42" s="420"/>
      <c r="O42" s="427">
        <f>'соцфин 2.5'!C24+'соцфин 3.5._кап'!C19</f>
        <v>4178753.2</v>
      </c>
      <c r="P42" s="427">
        <f>'соцфин 2.5'!C21+'соцфин 3.1.капит'!C21</f>
        <v>3262838.7</v>
      </c>
      <c r="Q42" s="420"/>
      <c r="R42" s="662">
        <f t="shared" si="0"/>
        <v>34851673.899999999</v>
      </c>
      <c r="S42" s="393"/>
      <c r="T42" s="426"/>
      <c r="U42" s="394"/>
      <c r="V42" s="394"/>
      <c r="W42" s="394"/>
      <c r="X42" s="394"/>
      <c r="Y42" s="394"/>
      <c r="Z42" s="394"/>
      <c r="AA42" s="394"/>
      <c r="AB42" s="394"/>
      <c r="AC42" s="394"/>
      <c r="AD42" s="394"/>
      <c r="AE42" s="394"/>
      <c r="AF42" s="394"/>
      <c r="AG42" s="394"/>
      <c r="AH42" s="394"/>
      <c r="AI42" s="394"/>
      <c r="AJ42" s="394"/>
      <c r="AK42" s="394"/>
      <c r="AL42" s="394"/>
      <c r="AM42" s="394"/>
      <c r="AN42" s="394"/>
      <c r="AO42" s="394"/>
      <c r="AP42" s="394"/>
      <c r="AQ42" s="394"/>
      <c r="AR42" s="394"/>
      <c r="AS42" s="394"/>
      <c r="AT42" s="394"/>
      <c r="AU42" s="394"/>
      <c r="AV42" s="394"/>
      <c r="AW42" s="394"/>
      <c r="AX42" s="394"/>
      <c r="AY42" s="394"/>
      <c r="AZ42" s="394"/>
      <c r="BA42" s="394"/>
      <c r="BB42" s="394"/>
      <c r="BC42" s="394"/>
      <c r="BD42" s="394"/>
      <c r="BE42" s="394"/>
      <c r="BF42" s="394"/>
      <c r="BG42" s="394"/>
      <c r="BH42" s="394"/>
      <c r="BI42" s="394"/>
      <c r="BJ42" s="394"/>
      <c r="BK42" s="394"/>
      <c r="BL42" s="394"/>
      <c r="BM42" s="394"/>
      <c r="BN42" s="394"/>
      <c r="BO42" s="394"/>
      <c r="BP42" s="394"/>
      <c r="BQ42" s="394"/>
      <c r="BR42" s="394"/>
      <c r="BS42" s="394"/>
      <c r="BT42" s="394"/>
      <c r="BU42" s="394"/>
      <c r="BV42" s="394"/>
      <c r="BW42" s="394"/>
      <c r="BX42" s="394"/>
      <c r="BY42" s="394"/>
      <c r="BZ42" s="394"/>
      <c r="CA42" s="394"/>
      <c r="CB42" s="394"/>
      <c r="CC42" s="394"/>
      <c r="CD42" s="394"/>
      <c r="CE42" s="394"/>
      <c r="CF42" s="394"/>
      <c r="CG42" s="394"/>
      <c r="CH42" s="394"/>
      <c r="CI42" s="394"/>
      <c r="CJ42" s="394"/>
      <c r="CK42" s="394"/>
      <c r="CL42" s="394"/>
      <c r="CM42" s="394"/>
      <c r="CN42" s="394"/>
      <c r="CO42" s="394"/>
      <c r="CP42" s="394"/>
      <c r="CQ42" s="394"/>
      <c r="CR42" s="394"/>
      <c r="CS42" s="394"/>
      <c r="CT42" s="394"/>
      <c r="CU42" s="394"/>
    </row>
    <row r="43" spans="1:99" s="69" customFormat="1" ht="39.950000000000003" customHeight="1">
      <c r="A43" s="83" t="s">
        <v>1182</v>
      </c>
      <c r="B43" s="52" t="s">
        <v>1181</v>
      </c>
      <c r="C43" s="388"/>
      <c r="D43" s="388"/>
      <c r="E43" s="423"/>
      <c r="F43" s="423"/>
      <c r="G43" s="423"/>
      <c r="H43" s="423"/>
      <c r="I43" s="423"/>
      <c r="J43" s="420"/>
      <c r="K43" s="423"/>
      <c r="L43" s="423"/>
      <c r="M43" s="423"/>
      <c r="N43" s="423"/>
      <c r="O43" s="423"/>
      <c r="P43" s="423"/>
      <c r="Q43" s="427">
        <f>'соцфин 3.1.капит'!C20+ФДХ!C19</f>
        <v>191579</v>
      </c>
      <c r="R43" s="662">
        <f t="shared" si="0"/>
        <v>191579</v>
      </c>
      <c r="S43" s="389"/>
      <c r="T43" s="389"/>
      <c r="U43" s="389"/>
      <c r="V43" s="389"/>
      <c r="W43" s="389"/>
      <c r="X43" s="389"/>
      <c r="Y43" s="389"/>
      <c r="Z43" s="389"/>
      <c r="AA43" s="389"/>
      <c r="AB43" s="389"/>
      <c r="AC43" s="389"/>
      <c r="AD43" s="389"/>
      <c r="AE43" s="389"/>
      <c r="AF43" s="389"/>
      <c r="AG43" s="389"/>
      <c r="AH43" s="389"/>
      <c r="AI43" s="389"/>
      <c r="AJ43" s="389"/>
      <c r="AK43" s="389"/>
      <c r="AL43" s="389"/>
      <c r="AM43" s="389"/>
      <c r="AN43" s="389"/>
      <c r="AO43" s="389"/>
      <c r="AP43" s="389"/>
      <c r="AQ43" s="389"/>
      <c r="AR43" s="389"/>
      <c r="AS43" s="389"/>
      <c r="AT43" s="389"/>
      <c r="AU43" s="389"/>
      <c r="AV43" s="389"/>
      <c r="AW43" s="389"/>
      <c r="AX43" s="389"/>
      <c r="AY43" s="389"/>
      <c r="AZ43" s="389"/>
      <c r="BA43" s="389"/>
      <c r="BB43" s="389"/>
      <c r="BC43" s="389"/>
      <c r="BD43" s="389"/>
      <c r="BE43" s="389"/>
      <c r="BF43" s="389"/>
      <c r="BG43" s="389"/>
      <c r="BH43" s="389"/>
      <c r="BI43" s="389"/>
      <c r="BJ43" s="389"/>
      <c r="BK43" s="389"/>
      <c r="BL43" s="389"/>
      <c r="BM43" s="389"/>
      <c r="BN43" s="389"/>
      <c r="BO43" s="389"/>
      <c r="BP43" s="389"/>
      <c r="BQ43" s="389"/>
      <c r="BR43" s="389"/>
      <c r="BS43" s="389"/>
      <c r="BT43" s="389"/>
      <c r="BU43" s="389"/>
      <c r="BV43" s="389"/>
      <c r="BW43" s="389"/>
      <c r="BX43" s="389"/>
      <c r="BY43" s="389"/>
      <c r="BZ43" s="389"/>
      <c r="CA43" s="389"/>
      <c r="CB43" s="389"/>
      <c r="CC43" s="389"/>
      <c r="CD43" s="389"/>
      <c r="CE43" s="389"/>
      <c r="CF43" s="389"/>
      <c r="CG43" s="389"/>
      <c r="CH43" s="389"/>
      <c r="CI43" s="389"/>
      <c r="CJ43" s="389"/>
      <c r="CK43" s="389"/>
      <c r="CL43" s="389"/>
      <c r="CM43" s="389"/>
      <c r="CN43" s="389"/>
      <c r="CO43" s="389"/>
      <c r="CP43" s="389"/>
      <c r="CQ43" s="389"/>
      <c r="CR43" s="389"/>
      <c r="CS43" s="389"/>
      <c r="CT43" s="389"/>
      <c r="CU43" s="389"/>
    </row>
    <row r="44" spans="1:99" s="670" customFormat="1" ht="19.5" customHeight="1">
      <c r="A44" s="667"/>
      <c r="B44" s="668" t="s">
        <v>2689</v>
      </c>
      <c r="C44" s="669">
        <f>SUM(C3:C43)</f>
        <v>0</v>
      </c>
      <c r="D44" s="669">
        <f t="shared" ref="D44:R44" si="1">SUM(D3:D43)</f>
        <v>0</v>
      </c>
      <c r="E44" s="669">
        <f t="shared" si="1"/>
        <v>396056204.61675006</v>
      </c>
      <c r="F44" s="669">
        <f t="shared" si="1"/>
        <v>257366710.3962</v>
      </c>
      <c r="G44" s="669">
        <f t="shared" si="1"/>
        <v>0</v>
      </c>
      <c r="H44" s="669">
        <f t="shared" si="1"/>
        <v>3434432.2</v>
      </c>
      <c r="I44" s="669">
        <f t="shared" si="1"/>
        <v>177985.1</v>
      </c>
      <c r="J44" s="669">
        <f t="shared" si="1"/>
        <v>9001196</v>
      </c>
      <c r="K44" s="669">
        <f t="shared" si="1"/>
        <v>23797664.699999999</v>
      </c>
      <c r="L44" s="669">
        <f t="shared" si="1"/>
        <v>269793715.98494202</v>
      </c>
      <c r="M44" s="669">
        <f t="shared" si="1"/>
        <v>0</v>
      </c>
      <c r="N44" s="669">
        <f t="shared" si="1"/>
        <v>0</v>
      </c>
      <c r="O44" s="669">
        <f t="shared" si="1"/>
        <v>4178753.2</v>
      </c>
      <c r="P44" s="669">
        <f>SUM(P3:P43)</f>
        <v>3262838.7</v>
      </c>
      <c r="Q44" s="669">
        <f t="shared" si="1"/>
        <v>1326026.8</v>
      </c>
      <c r="R44" s="663">
        <f t="shared" si="1"/>
        <v>968395527.69789207</v>
      </c>
      <c r="S44" s="665"/>
      <c r="T44" s="665"/>
      <c r="U44" s="665"/>
      <c r="V44" s="665"/>
      <c r="W44" s="665"/>
      <c r="X44" s="665"/>
      <c r="Y44" s="665"/>
      <c r="Z44" s="665"/>
      <c r="AA44" s="665"/>
      <c r="AB44" s="665"/>
      <c r="AC44" s="665"/>
      <c r="AD44" s="665"/>
      <c r="AE44" s="665"/>
      <c r="AF44" s="665"/>
      <c r="AG44" s="665"/>
      <c r="AH44" s="665"/>
      <c r="AI44" s="665"/>
      <c r="AJ44" s="665"/>
      <c r="AK44" s="665"/>
      <c r="AL44" s="665"/>
      <c r="AM44" s="665"/>
      <c r="AN44" s="665"/>
      <c r="AO44" s="665"/>
      <c r="AP44" s="665"/>
      <c r="AQ44" s="665"/>
      <c r="AR44" s="665"/>
      <c r="AS44" s="665"/>
      <c r="AT44" s="665"/>
      <c r="AU44" s="665"/>
      <c r="AV44" s="665"/>
      <c r="AW44" s="665"/>
      <c r="AX44" s="665"/>
      <c r="AY44" s="665"/>
      <c r="AZ44" s="665"/>
      <c r="BA44" s="665"/>
      <c r="BB44" s="665"/>
      <c r="BC44" s="665"/>
      <c r="BD44" s="665"/>
      <c r="BE44" s="665"/>
      <c r="BF44" s="665"/>
      <c r="BG44" s="665"/>
      <c r="BH44" s="665"/>
      <c r="BI44" s="665"/>
      <c r="BJ44" s="665"/>
      <c r="BK44" s="665"/>
      <c r="BL44" s="665"/>
      <c r="BM44" s="665"/>
      <c r="BN44" s="665"/>
      <c r="BO44" s="665"/>
      <c r="BP44" s="665"/>
      <c r="BQ44" s="665"/>
      <c r="BR44" s="665"/>
      <c r="BS44" s="665"/>
      <c r="BT44" s="665"/>
      <c r="BU44" s="665"/>
      <c r="BV44" s="665"/>
      <c r="BW44" s="665"/>
      <c r="BX44" s="665"/>
      <c r="BY44" s="665"/>
      <c r="BZ44" s="665"/>
      <c r="CA44" s="665"/>
      <c r="CB44" s="665"/>
      <c r="CC44" s="665"/>
      <c r="CD44" s="665"/>
      <c r="CE44" s="665"/>
      <c r="CF44" s="665"/>
      <c r="CG44" s="665"/>
      <c r="CH44" s="665"/>
      <c r="CI44" s="665"/>
      <c r="CJ44" s="665"/>
      <c r="CK44" s="665"/>
      <c r="CL44" s="665"/>
      <c r="CM44" s="665"/>
      <c r="CN44" s="665"/>
      <c r="CO44" s="665"/>
      <c r="CP44" s="665"/>
      <c r="CQ44" s="665"/>
      <c r="CR44" s="665"/>
      <c r="CS44" s="665"/>
      <c r="CT44" s="665"/>
      <c r="CU44" s="665"/>
    </row>
    <row r="45" spans="1:99">
      <c r="F45" s="428"/>
      <c r="G45" s="391"/>
      <c r="H45" s="394"/>
      <c r="I45" s="394"/>
      <c r="J45" s="389"/>
      <c r="K45" s="391"/>
      <c r="L45" s="391"/>
      <c r="M45" s="391"/>
      <c r="N45" s="391"/>
      <c r="O45" s="394"/>
      <c r="P45" s="394"/>
      <c r="Q45" s="389"/>
      <c r="R45" s="664"/>
      <c r="S45" s="383"/>
      <c r="T45" s="383"/>
      <c r="U45" s="383"/>
      <c r="V45" s="383"/>
      <c r="W45" s="383"/>
      <c r="X45" s="383"/>
      <c r="Y45" s="383"/>
      <c r="Z45" s="383"/>
      <c r="AA45" s="383"/>
      <c r="AB45" s="383"/>
      <c r="AC45" s="383"/>
      <c r="AD45" s="383"/>
      <c r="AE45" s="383"/>
      <c r="AF45" s="383"/>
      <c r="AG45" s="383"/>
      <c r="AH45" s="383"/>
      <c r="AI45" s="383"/>
      <c r="AJ45" s="383"/>
      <c r="AK45" s="383"/>
      <c r="AL45" s="383"/>
      <c r="AM45" s="383"/>
      <c r="AN45" s="383"/>
      <c r="AO45" s="383"/>
      <c r="AP45" s="383"/>
      <c r="AQ45" s="383"/>
      <c r="AR45" s="383"/>
      <c r="AS45" s="383"/>
      <c r="AT45" s="383"/>
      <c r="AU45" s="383"/>
      <c r="AV45" s="383"/>
      <c r="AW45" s="383"/>
      <c r="AX45" s="383"/>
      <c r="AY45" s="383"/>
      <c r="AZ45" s="383"/>
      <c r="BA45" s="383"/>
      <c r="BB45" s="383"/>
      <c r="BC45" s="383"/>
      <c r="BD45" s="383"/>
      <c r="BE45" s="383"/>
      <c r="BF45" s="383"/>
      <c r="BG45" s="383"/>
      <c r="BH45" s="383"/>
      <c r="BI45" s="383"/>
      <c r="BJ45" s="383"/>
      <c r="BK45" s="383"/>
      <c r="BL45" s="383"/>
      <c r="BM45" s="383"/>
      <c r="BN45" s="383"/>
      <c r="BO45" s="383"/>
      <c r="BP45" s="383"/>
      <c r="BQ45" s="383"/>
      <c r="BR45" s="383"/>
      <c r="BS45" s="383"/>
      <c r="BT45" s="383"/>
      <c r="BU45" s="383"/>
      <c r="BV45" s="383"/>
      <c r="BW45" s="383"/>
      <c r="BX45" s="383"/>
      <c r="BY45" s="383"/>
      <c r="BZ45" s="383"/>
      <c r="CA45" s="383"/>
      <c r="CB45" s="383"/>
      <c r="CC45" s="383"/>
      <c r="CD45" s="383"/>
      <c r="CE45" s="383"/>
      <c r="CF45" s="383"/>
      <c r="CG45" s="383"/>
      <c r="CH45" s="383"/>
      <c r="CI45" s="383"/>
      <c r="CJ45" s="383"/>
      <c r="CK45" s="383"/>
      <c r="CL45" s="383"/>
      <c r="CM45" s="383"/>
      <c r="CN45" s="383"/>
      <c r="CO45" s="383"/>
      <c r="CP45" s="383"/>
      <c r="CQ45" s="383"/>
      <c r="CR45" s="383"/>
      <c r="CS45" s="383"/>
      <c r="CT45" s="383"/>
      <c r="CU45" s="383"/>
    </row>
    <row r="46" spans="1:99">
      <c r="F46" s="428"/>
      <c r="G46" s="391"/>
      <c r="H46" s="394"/>
      <c r="I46" s="394"/>
      <c r="J46" s="389"/>
      <c r="K46" s="391"/>
      <c r="L46" s="391"/>
      <c r="M46" s="391"/>
      <c r="N46" s="391"/>
      <c r="O46" s="394"/>
      <c r="P46" s="394"/>
      <c r="Q46" s="389"/>
      <c r="R46" s="664"/>
      <c r="S46" s="383"/>
      <c r="T46" s="383"/>
      <c r="U46" s="383"/>
      <c r="V46" s="383"/>
      <c r="W46" s="383"/>
      <c r="X46" s="383"/>
      <c r="Y46" s="383"/>
      <c r="Z46" s="383"/>
      <c r="AA46" s="383"/>
      <c r="AB46" s="383"/>
      <c r="AC46" s="383"/>
      <c r="AD46" s="383"/>
      <c r="AE46" s="383"/>
      <c r="AF46" s="383"/>
      <c r="AG46" s="383"/>
      <c r="AH46" s="383"/>
      <c r="AI46" s="383"/>
      <c r="AJ46" s="383"/>
      <c r="AK46" s="383"/>
      <c r="AL46" s="383"/>
      <c r="AM46" s="383"/>
      <c r="AN46" s="383"/>
      <c r="AO46" s="383"/>
      <c r="AP46" s="383"/>
      <c r="AQ46" s="383"/>
      <c r="AR46" s="383"/>
      <c r="AS46" s="383"/>
      <c r="AT46" s="383"/>
      <c r="AU46" s="383"/>
      <c r="AV46" s="383"/>
      <c r="AW46" s="383"/>
      <c r="AX46" s="383"/>
      <c r="AY46" s="383"/>
      <c r="AZ46" s="383"/>
      <c r="BA46" s="383"/>
      <c r="BB46" s="383"/>
      <c r="BC46" s="383"/>
      <c r="BD46" s="383"/>
      <c r="BE46" s="383"/>
      <c r="BF46" s="383"/>
      <c r="BG46" s="383"/>
      <c r="BH46" s="383"/>
      <c r="BI46" s="383"/>
      <c r="BJ46" s="383"/>
      <c r="BK46" s="383"/>
      <c r="BL46" s="383"/>
      <c r="BM46" s="383"/>
      <c r="BN46" s="383"/>
      <c r="BO46" s="383"/>
      <c r="BP46" s="383"/>
      <c r="BQ46" s="383"/>
      <c r="BR46" s="383"/>
      <c r="BS46" s="383"/>
      <c r="BT46" s="383"/>
      <c r="BU46" s="383"/>
      <c r="BV46" s="383"/>
      <c r="BW46" s="383"/>
      <c r="BX46" s="383"/>
      <c r="BY46" s="383"/>
      <c r="BZ46" s="383"/>
      <c r="CA46" s="383"/>
      <c r="CB46" s="383"/>
      <c r="CC46" s="383"/>
      <c r="CD46" s="383"/>
      <c r="CE46" s="383"/>
      <c r="CF46" s="383"/>
      <c r="CG46" s="383"/>
      <c r="CH46" s="383"/>
      <c r="CI46" s="383"/>
      <c r="CJ46" s="383"/>
      <c r="CK46" s="383"/>
      <c r="CL46" s="383"/>
      <c r="CM46" s="383"/>
      <c r="CN46" s="383"/>
      <c r="CO46" s="383"/>
      <c r="CP46" s="383"/>
      <c r="CQ46" s="383"/>
      <c r="CR46" s="383"/>
      <c r="CS46" s="383"/>
      <c r="CT46" s="383"/>
      <c r="CU46" s="383"/>
    </row>
    <row r="47" spans="1:99">
      <c r="F47" s="428"/>
      <c r="G47" s="391"/>
      <c r="H47" s="394"/>
      <c r="I47" s="394"/>
      <c r="J47" s="389"/>
      <c r="K47" s="391"/>
      <c r="L47" s="391"/>
      <c r="M47" s="391"/>
      <c r="N47" s="391"/>
      <c r="O47" s="394"/>
      <c r="P47" s="394"/>
      <c r="Q47" s="389"/>
      <c r="R47" s="664"/>
      <c r="S47" s="383"/>
      <c r="T47" s="383"/>
      <c r="U47" s="383"/>
      <c r="V47" s="383"/>
      <c r="W47" s="383"/>
      <c r="X47" s="383"/>
      <c r="Y47" s="383"/>
      <c r="Z47" s="383"/>
      <c r="AA47" s="383"/>
      <c r="AB47" s="383"/>
      <c r="AC47" s="383"/>
      <c r="AD47" s="383"/>
      <c r="AE47" s="383"/>
      <c r="AF47" s="383"/>
      <c r="AG47" s="383"/>
      <c r="AH47" s="383"/>
      <c r="AI47" s="383"/>
      <c r="AJ47" s="383"/>
      <c r="AK47" s="383"/>
      <c r="AL47" s="383"/>
      <c r="AM47" s="383"/>
      <c r="AN47" s="383"/>
      <c r="AO47" s="383"/>
      <c r="AP47" s="383"/>
      <c r="AQ47" s="383"/>
      <c r="AR47" s="383"/>
      <c r="AS47" s="383"/>
      <c r="AT47" s="383"/>
      <c r="AU47" s="383"/>
      <c r="AV47" s="383"/>
      <c r="AW47" s="383"/>
      <c r="AX47" s="383"/>
      <c r="AY47" s="383"/>
      <c r="AZ47" s="383"/>
      <c r="BA47" s="383"/>
      <c r="BB47" s="383"/>
      <c r="BC47" s="383"/>
      <c r="BD47" s="383"/>
      <c r="BE47" s="383"/>
      <c r="BF47" s="383"/>
      <c r="BG47" s="383"/>
      <c r="BH47" s="383"/>
      <c r="BI47" s="383"/>
      <c r="BJ47" s="383"/>
      <c r="BK47" s="383"/>
      <c r="BL47" s="383"/>
      <c r="BM47" s="383"/>
      <c r="BN47" s="383"/>
      <c r="BO47" s="383"/>
      <c r="BP47" s="383"/>
      <c r="BQ47" s="383"/>
      <c r="BR47" s="383"/>
      <c r="BS47" s="383"/>
      <c r="BT47" s="383"/>
      <c r="BU47" s="383"/>
      <c r="BV47" s="383"/>
      <c r="BW47" s="383"/>
      <c r="BX47" s="383"/>
      <c r="BY47" s="383"/>
      <c r="BZ47" s="383"/>
      <c r="CA47" s="383"/>
      <c r="CB47" s="383"/>
      <c r="CC47" s="383"/>
      <c r="CD47" s="383"/>
      <c r="CE47" s="383"/>
      <c r="CF47" s="383"/>
      <c r="CG47" s="383"/>
      <c r="CH47" s="383"/>
      <c r="CI47" s="383"/>
      <c r="CJ47" s="383"/>
      <c r="CK47" s="383"/>
      <c r="CL47" s="383"/>
      <c r="CM47" s="383"/>
      <c r="CN47" s="383"/>
      <c r="CO47" s="383"/>
      <c r="CP47" s="383"/>
      <c r="CQ47" s="383"/>
      <c r="CR47" s="383"/>
      <c r="CS47" s="383"/>
      <c r="CT47" s="383"/>
      <c r="CU47" s="383"/>
    </row>
    <row r="48" spans="1:99">
      <c r="J48" s="389"/>
    </row>
  </sheetData>
  <pageMargins left="0.7" right="0.7" top="0.75" bottom="0.75" header="0.3" footer="0.3"/>
  <pageSetup paperSize="9" scale="50" orientation="portrait" horizontalDpi="300" verticalDpi="300" r:id="rId1"/>
  <colBreaks count="1" manualBreakCount="1">
    <brk id="9" min="2" max="59"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38</vt:i4>
      </vt:variant>
      <vt:variant>
        <vt:lpstr>Именованные диапазоны</vt:lpstr>
      </vt:variant>
      <vt:variant>
        <vt:i4>13</vt:i4>
      </vt:variant>
    </vt:vector>
  </HeadingPairs>
  <TitlesOfParts>
    <vt:vector size="51" baseType="lpstr">
      <vt:lpstr>Donor funding</vt:lpstr>
      <vt:lpstr>Agency</vt:lpstr>
      <vt:lpstr>справочник FS-HF</vt:lpstr>
      <vt:lpstr>справочник_HC</vt:lpstr>
      <vt:lpstr>Pivot_Donor</vt:lpstr>
      <vt:lpstr>Exchange rate</vt:lpstr>
      <vt:lpstr>FS-HF</vt:lpstr>
      <vt:lpstr>FS-HF_sha</vt:lpstr>
      <vt:lpstr>FS-HF2</vt:lpstr>
      <vt:lpstr>HF-HP</vt:lpstr>
      <vt:lpstr>HF-HP_sha</vt:lpstr>
      <vt:lpstr>HF-HP2</vt:lpstr>
      <vt:lpstr>HC-HF</vt:lpstr>
      <vt:lpstr>HF-HC _sha</vt:lpstr>
      <vt:lpstr>HF-HC2</vt:lpstr>
      <vt:lpstr>HP-HC</vt:lpstr>
      <vt:lpstr>HP-HC_sha</vt:lpstr>
      <vt:lpstr>HP-HC2</vt:lpstr>
      <vt:lpstr>Лист5</vt:lpstr>
      <vt:lpstr>ОтчетГБ_оригинал</vt:lpstr>
      <vt:lpstr>009_Свод</vt:lpstr>
      <vt:lpstr>АФН_выплаты</vt:lpstr>
      <vt:lpstr>АФН_премии</vt:lpstr>
      <vt:lpstr>ОтчетГБ_коды</vt:lpstr>
      <vt:lpstr>соцфин 2.4</vt:lpstr>
      <vt:lpstr>соцфин 3.5._кап</vt:lpstr>
      <vt:lpstr>соцфин 3.4</vt:lpstr>
      <vt:lpstr>соцфин 3.1.капит</vt:lpstr>
      <vt:lpstr>соцфин 2.5</vt:lpstr>
      <vt:lpstr>ДХ_здрав_структ</vt:lpstr>
      <vt:lpstr>Тубпсихинф</vt:lpstr>
      <vt:lpstr>1</vt:lpstr>
      <vt:lpstr>Домохоз</vt:lpstr>
      <vt:lpstr>соцфин 9.1</vt:lpstr>
      <vt:lpstr>ОУ 2011</vt:lpstr>
      <vt:lpstr>ФДХ</vt:lpstr>
      <vt:lpstr>Розница ЛС</vt:lpstr>
      <vt:lpstr>ОДХ</vt:lpstr>
      <vt:lpstr>'соцфин 9.1'!TABLE_2</vt:lpstr>
      <vt:lpstr>ОтчетГБ_коды!Заголовки_для_печати</vt:lpstr>
      <vt:lpstr>ОтчетГБ_оригинал!Заголовки_для_печати</vt:lpstr>
      <vt:lpstr>'соцфин 9.1'!Заголовки_для_печати</vt:lpstr>
      <vt:lpstr>'FS-HF2'!Область_печати</vt:lpstr>
      <vt:lpstr>'HF-HC _sha'!Область_печати</vt:lpstr>
      <vt:lpstr>'HF-HC2'!Область_печати</vt:lpstr>
      <vt:lpstr>'HF-HP_sha'!Область_печати</vt:lpstr>
      <vt:lpstr>'HF-HP2'!Область_печати</vt:lpstr>
      <vt:lpstr>'HP-HC_sha'!Область_печати</vt:lpstr>
      <vt:lpstr>'HP-HC2'!Область_печати</vt:lpstr>
      <vt:lpstr>ОтчетГБ_коды!Область_печати</vt:lpstr>
      <vt:lpstr>ОтчетГБ_оригинал!Область_печати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Аскар</dc:creator>
  <cp:lastModifiedBy>Azamat Umertayev</cp:lastModifiedBy>
  <cp:lastPrinted>2011-11-10T05:45:39Z</cp:lastPrinted>
  <dcterms:created xsi:type="dcterms:W3CDTF">2005-02-06T12:59:10Z</dcterms:created>
  <dcterms:modified xsi:type="dcterms:W3CDTF">2018-01-20T10:23:58Z</dcterms:modified>
</cp:coreProperties>
</file>